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Agams\FIFA Club WC\predictor game\"/>
    </mc:Choice>
  </mc:AlternateContent>
  <xr:revisionPtr revIDLastSave="0" documentId="8_{4BBED4D1-6A2A-474B-B0EB-90A2369C4D05}" xr6:coauthVersionLast="47" xr6:coauthVersionMax="47" xr10:uidLastSave="{00000000-0000-0000-0000-000000000000}"/>
  <workbookProtection workbookAlgorithmName="SHA-512" workbookHashValue="WD4nTurlvu3ADlBFc/wEBYYAgVEo+fZi/PZ2UHadzEzEMQfj4PsImAJJ6a4zqPrjKNZmHbyDn0t2AiJ+QfzQSw==" workbookSaltValue="F+x5gtAg9AHqGL9UdvKCfw==" workbookSpinCount="100000" lockStructure="1"/>
  <bookViews>
    <workbookView xWindow="-120" yWindow="-120" windowWidth="20730" windowHeight="11760" firstSheet="3" activeTab="4" xr2:uid="{00000000-000D-0000-FFFF-FFFF00000000}"/>
  </bookViews>
  <sheets>
    <sheet name="Game Setup" sheetId="1" r:id="rId1"/>
    <sheet name="Tournament Setup" sheetId="2" r:id="rId2"/>
    <sheet name="Dummy" sheetId="7" state="hidden" r:id="rId3"/>
    <sheet name="Participant Setup" sheetId="11" r:id="rId4"/>
    <sheet name="Game Board" sheetId="3" r:id="rId5"/>
    <sheet name="Scoreboard" sheetId="4" r:id="rId6"/>
    <sheet name="Prediction Summary" sheetId="12" r:id="rId7"/>
    <sheet name="Leaderboard" sheetId="5" r:id="rId8"/>
    <sheet name="Best Player | Top Scorer Table" sheetId="6" r:id="rId9"/>
    <sheet name="Dummy Rank" sheetId="8" state="hidden" r:id="rId10"/>
    <sheet name="EULA" sheetId="9" r:id="rId11"/>
    <sheet name="About" sheetId="10" r:id="rId12"/>
  </sheets>
  <definedNames>
    <definedName name="about">About!$A$1</definedName>
    <definedName name="BestPlayer">'Best Player | Top Scorer Table'!$C$6:$C$16</definedName>
    <definedName name="Bonu1">'Game Setup'!$E$31</definedName>
    <definedName name="Bonu11">'Game Setup'!$E$51</definedName>
    <definedName name="Bonu12">'Game Setup'!$E$56</definedName>
    <definedName name="Bonu13">'Game Setup'!$E$60</definedName>
    <definedName name="Bonu14">'Game Setup'!$E$63</definedName>
    <definedName name="Bonu15">'Game Setup'!$E$64</definedName>
    <definedName name="Bonu16">'Game Setup'!$E$65</definedName>
    <definedName name="Bonu17">'Game Setup'!$E$66</definedName>
    <definedName name="Bonu2">'Game Setup'!$E$32</definedName>
    <definedName name="Bonu3">'Game Setup'!$E$33</definedName>
    <definedName name="Bonu4">'Game Setup'!$E$34</definedName>
    <definedName name="Bonu5">'Game Setup'!$E$35</definedName>
    <definedName name="Bonu6">'Game Setup'!$E$37</definedName>
    <definedName name="Bonu7">'Game Setup'!$E$38</definedName>
    <definedName name="Bonu8">'Game Setup'!$E$39</definedName>
    <definedName name="Bonu9">'Game Setup'!$E$50</definedName>
    <definedName name="BonuC1">'Game Setup'!$E$52</definedName>
    <definedName name="BonuC2">'Game Setup'!$E$53</definedName>
    <definedName name="BonuC3">'Game Setup'!$E$54</definedName>
    <definedName name="BonuC4">'Game Setup'!$E$55</definedName>
    <definedName name="BonuQF1">'Game Setup'!$E$48</definedName>
    <definedName name="BonuQF2">'Game Setup'!$E$49</definedName>
    <definedName name="BonuQQF1">'Game Setup'!$E$41</definedName>
    <definedName name="BonuQQF2">'Game Setup'!$E$42</definedName>
    <definedName name="BonuQQF3">'Game Setup'!$E$43</definedName>
    <definedName name="BonuQSF1">'Game Setup'!$E$45</definedName>
    <definedName name="BonuQSF2">'Game Setup'!$E$46</definedName>
    <definedName name="BonuRU1">'Game Setup'!$E$57</definedName>
    <definedName name="BonuRU2">'Game Setup'!$E$58</definedName>
    <definedName name="BonuRU3">'Game Setup'!$E$59</definedName>
    <definedName name="BonuSF1">'Game Setup'!$E$61</definedName>
    <definedName name="BonuSF2">'Game Setup'!$E$62</definedName>
    <definedName name="Champ">'Game Board'!$G$88</definedName>
    <definedName name="Fina1">'Game Setup'!$H$20</definedName>
    <definedName name="Fina2">'Game Setup'!$H$21</definedName>
    <definedName name="Fina3">'Game Setup'!$H$22</definedName>
    <definedName name="KOMatchRule">'Game Setup'!$A$15</definedName>
    <definedName name="KOPSO">'Game Setup'!$A$16</definedName>
    <definedName name="KOTeam3">'Game Board'!$F$72:$I$85</definedName>
    <definedName name="KOTeams">'Game Board'!$F$72:$I$86</definedName>
    <definedName name="KOTeamsF">'Game Board'!$D$64:$D$65</definedName>
    <definedName name="KOTeamsQF">'Game Board'!$C$60:$C$67</definedName>
    <definedName name="KOTeamsSF">'Game Board'!$D$60:$D$63</definedName>
    <definedName name="Last5List">Scoreboard!$N$1:$BX$1</definedName>
    <definedName name="last5max">'Game Board'!$A$6</definedName>
    <definedName name="ParticipantList">'Participant Setup'!$C$6:$C$15</definedName>
    <definedName name="Pena1">'Game Setup'!$E$25</definedName>
    <definedName name="Pena2">'Game Setup'!$E$26</definedName>
    <definedName name="Pena3">'Game Setup'!$E$27</definedName>
    <definedName name="Pool1">'Game Setup'!$E$8</definedName>
    <definedName name="Pool2">'Game Setup'!$E$9</definedName>
    <definedName name="Pool3">'Game Setup'!$E$10</definedName>
    <definedName name="_xlnm.Print_Area" localSheetId="8">'Best Player | Top Scorer Table'!$B$3:$F$16</definedName>
    <definedName name="_xlnm.Print_Area" localSheetId="4">'Game Board'!$B$3:$DR$100</definedName>
    <definedName name="_xlnm.Print_Area" localSheetId="0">'Game Setup'!$B$3:$H$74</definedName>
    <definedName name="_xlnm.Print_Area" localSheetId="7">Leaderboard!$B$3:$M$17</definedName>
    <definedName name="_xlnm.Print_Area" localSheetId="3">'Participant Setup'!$B$3:$G$15</definedName>
    <definedName name="_xlnm.Print_Area" localSheetId="6">'Prediction Summary'!$B$3:$BQ$20</definedName>
    <definedName name="_xlnm.Print_Area" localSheetId="5">Scoreboard!$B$3:$BX$17</definedName>
    <definedName name="_xlnm.Print_Area" localSheetId="1">'Tournament Setup'!$B$5:$F$37</definedName>
    <definedName name="_xlnm.Print_Titles" localSheetId="8">'Best Player | Top Scorer Table'!$3:$5</definedName>
    <definedName name="_xlnm.Print_Titles" localSheetId="4">'Game Board'!$B:$L</definedName>
    <definedName name="_xlnm.Print_Titles" localSheetId="7">Leaderboard!$3:$7</definedName>
    <definedName name="_xlnm.Print_Titles" localSheetId="3">'Participant Setup'!$3:$5</definedName>
    <definedName name="_xlnm.Print_Titles" localSheetId="6">'Prediction Summary'!$B:$F,'Prediction Summary'!$3:$10</definedName>
    <definedName name="_xlnm.Print_Titles" localSheetId="5">Scoreboard!$B:$C,Scoreboard!$3:$7</definedName>
    <definedName name="Qualified">'Game Board'!$B$72:$B$87</definedName>
    <definedName name="Quar1">'Game Setup'!$F$20</definedName>
    <definedName name="Quar2">'Game Setup'!$F$21</definedName>
    <definedName name="Quar3">'Game Setup'!$F$22</definedName>
    <definedName name="Round1">'Game Setup'!$E$20</definedName>
    <definedName name="Round2">'Game Setup'!$E$21</definedName>
    <definedName name="Round3">'Game Setup'!$E$22</definedName>
    <definedName name="RunnerUp">'Game Board'!$G$89</definedName>
    <definedName name="Semi1">'Game Setup'!$G$20</definedName>
    <definedName name="Semi2">'Game Setup'!$G$21</definedName>
    <definedName name="Semi3">'Game Setup'!$G$22</definedName>
    <definedName name="TeamZone">"                                                       © journalsheet.com"</definedName>
    <definedName name="TopScorer">'Best Player | Top Scorer Table'!$F$6:$F$16</definedName>
    <definedName name="ViewBoard" localSheetId="6">'Prediction Summary'!$B$1</definedName>
    <definedName name="ViewBoard">Scoreboard!$B$1</definedName>
  </definedNames>
  <calcPr calcId="181029"/>
</workbook>
</file>

<file path=xl/calcChain.xml><?xml version="1.0" encoding="utf-8"?>
<calcChain xmlns="http://schemas.openxmlformats.org/spreadsheetml/2006/main">
  <c r="H52" i="7" l="1"/>
  <c r="G52" i="7"/>
  <c r="F52" i="7"/>
  <c r="E52" i="7"/>
  <c r="D52" i="7"/>
  <c r="H51" i="7"/>
  <c r="G51" i="7"/>
  <c r="F51" i="7"/>
  <c r="E51" i="7"/>
  <c r="D51" i="7"/>
  <c r="ATM50" i="7"/>
  <c r="ATK50" i="7"/>
  <c r="ATJ50" i="7"/>
  <c r="APG50" i="7"/>
  <c r="APE50" i="7"/>
  <c r="APD50" i="7"/>
  <c r="ALA50" i="7"/>
  <c r="AKY50" i="7"/>
  <c r="AKX50" i="7"/>
  <c r="AGU50" i="7"/>
  <c r="AGV50" i="7" s="1"/>
  <c r="AGS50" i="7"/>
  <c r="AGR50" i="7"/>
  <c r="ACO50" i="7"/>
  <c r="ACM50" i="7"/>
  <c r="ACL50" i="7"/>
  <c r="YI50" i="7"/>
  <c r="YG50" i="7"/>
  <c r="YF50" i="7"/>
  <c r="UC50" i="7"/>
  <c r="UA50" i="7"/>
  <c r="TZ50" i="7"/>
  <c r="PU50" i="7"/>
  <c r="PT50" i="7"/>
  <c r="LO50" i="7"/>
  <c r="LN50" i="7"/>
  <c r="HI50" i="7"/>
  <c r="HK50" i="7" s="1"/>
  <c r="HL50" i="7" s="1"/>
  <c r="HH50" i="7"/>
  <c r="H50" i="7"/>
  <c r="G50" i="7"/>
  <c r="F50" i="7"/>
  <c r="E50" i="7"/>
  <c r="D50" i="7"/>
  <c r="ATM49" i="7"/>
  <c r="ATN49" i="7" s="1"/>
  <c r="ATK49" i="7"/>
  <c r="ATJ49" i="7"/>
  <c r="APG49" i="7"/>
  <c r="APE49" i="7"/>
  <c r="APD49" i="7"/>
  <c r="ALA49" i="7"/>
  <c r="AKY49" i="7"/>
  <c r="AKX49" i="7"/>
  <c r="AGU49" i="7"/>
  <c r="AGS49" i="7"/>
  <c r="AGR49" i="7"/>
  <c r="ACO49" i="7"/>
  <c r="ACP49" i="7" s="1"/>
  <c r="ACM49" i="7"/>
  <c r="ACL49" i="7"/>
  <c r="YI49" i="7"/>
  <c r="YJ49" i="7" s="1"/>
  <c r="YG49" i="7"/>
  <c r="YF49" i="7"/>
  <c r="UC49" i="7"/>
  <c r="UA49" i="7"/>
  <c r="TZ49" i="7"/>
  <c r="PU49" i="7"/>
  <c r="PW49" i="7" s="1"/>
  <c r="PT49" i="7"/>
  <c r="LO49" i="7"/>
  <c r="LN49" i="7"/>
  <c r="HI49" i="7"/>
  <c r="HH49" i="7"/>
  <c r="H49" i="7"/>
  <c r="G49" i="7"/>
  <c r="F49" i="7"/>
  <c r="E49" i="7"/>
  <c r="D49" i="7"/>
  <c r="ATM48" i="7"/>
  <c r="ATN48" i="7" s="1"/>
  <c r="ATK48" i="7"/>
  <c r="ATJ48" i="7"/>
  <c r="APG48" i="7"/>
  <c r="APH48" i="7" s="1"/>
  <c r="APE48" i="7"/>
  <c r="APD48" i="7"/>
  <c r="ALA48" i="7"/>
  <c r="ALB48" i="7" s="1"/>
  <c r="AKY48" i="7"/>
  <c r="AKX48" i="7"/>
  <c r="AGU48" i="7"/>
  <c r="AGS48" i="7"/>
  <c r="AGR48" i="7"/>
  <c r="ACO48" i="7"/>
  <c r="ACP48" i="7" s="1"/>
  <c r="ACM48" i="7"/>
  <c r="ACL48" i="7"/>
  <c r="YI48" i="7"/>
  <c r="YJ48" i="7" s="1"/>
  <c r="YG48" i="7"/>
  <c r="YF48" i="7"/>
  <c r="UC48" i="7"/>
  <c r="UA48" i="7"/>
  <c r="TZ48" i="7"/>
  <c r="PU48" i="7"/>
  <c r="PT48" i="7"/>
  <c r="LO48" i="7"/>
  <c r="LN48" i="7"/>
  <c r="HI48" i="7"/>
  <c r="HH48" i="7"/>
  <c r="ATM47" i="7"/>
  <c r="ATK47" i="7"/>
  <c r="ATJ47" i="7"/>
  <c r="APG47" i="7"/>
  <c r="APE47" i="7"/>
  <c r="APD47" i="7"/>
  <c r="ALA47" i="7"/>
  <c r="ALB47" i="7" s="1"/>
  <c r="AKY47" i="7"/>
  <c r="AKX47" i="7"/>
  <c r="AGU47" i="7"/>
  <c r="AGV47" i="7" s="1"/>
  <c r="AGS47" i="7"/>
  <c r="AGR47" i="7"/>
  <c r="ACO47" i="7"/>
  <c r="ACP47" i="7" s="1"/>
  <c r="ACM47" i="7"/>
  <c r="ACL47" i="7"/>
  <c r="YI47" i="7"/>
  <c r="YG47" i="7"/>
  <c r="YF47" i="7"/>
  <c r="UC47" i="7"/>
  <c r="UD47" i="7" s="1"/>
  <c r="UA47" i="7"/>
  <c r="TZ47" i="7"/>
  <c r="PU47" i="7"/>
  <c r="PT47" i="7"/>
  <c r="LO47" i="7"/>
  <c r="LN47" i="7"/>
  <c r="HI47" i="7"/>
  <c r="HH47" i="7"/>
  <c r="ATM46" i="7"/>
  <c r="ATK46" i="7"/>
  <c r="ATJ46" i="7"/>
  <c r="APG46" i="7"/>
  <c r="APE46" i="7"/>
  <c r="APD46" i="7"/>
  <c r="ALA46" i="7"/>
  <c r="ALB46" i="7" s="1"/>
  <c r="AKY46" i="7"/>
  <c r="AKX46" i="7"/>
  <c r="AGU46" i="7"/>
  <c r="AGS46" i="7"/>
  <c r="AGR46" i="7"/>
  <c r="ACO46" i="7"/>
  <c r="ACM46" i="7"/>
  <c r="ACL46" i="7"/>
  <c r="YI46" i="7"/>
  <c r="YG46" i="7"/>
  <c r="YF46" i="7"/>
  <c r="UC46" i="7"/>
  <c r="UD46" i="7" s="1"/>
  <c r="UA46" i="7"/>
  <c r="TZ46" i="7"/>
  <c r="PU46" i="7"/>
  <c r="PT46" i="7"/>
  <c r="LO46" i="7"/>
  <c r="LN46" i="7"/>
  <c r="HI46" i="7"/>
  <c r="HH46" i="7"/>
  <c r="H46" i="7"/>
  <c r="G46" i="7"/>
  <c r="F46" i="7"/>
  <c r="E46" i="7"/>
  <c r="D46" i="7"/>
  <c r="ATM45" i="7"/>
  <c r="ATK45" i="7"/>
  <c r="ATJ45" i="7"/>
  <c r="APG45" i="7"/>
  <c r="APE45" i="7"/>
  <c r="APD45" i="7"/>
  <c r="ALA45" i="7"/>
  <c r="ALB45" i="7" s="1"/>
  <c r="AKY45" i="7"/>
  <c r="AKX45" i="7"/>
  <c r="AGU45" i="7"/>
  <c r="AGV45" i="7" s="1"/>
  <c r="AGS45" i="7"/>
  <c r="AGR45" i="7"/>
  <c r="ACO45" i="7"/>
  <c r="ACM45" i="7"/>
  <c r="ACL45" i="7"/>
  <c r="YI45" i="7"/>
  <c r="YG45" i="7"/>
  <c r="YF45" i="7"/>
  <c r="UC45" i="7"/>
  <c r="UD45" i="7" s="1"/>
  <c r="UA45" i="7"/>
  <c r="TZ45" i="7"/>
  <c r="PU45" i="7"/>
  <c r="PT45" i="7"/>
  <c r="LO45" i="7"/>
  <c r="LN45" i="7"/>
  <c r="HI45" i="7"/>
  <c r="HH45" i="7"/>
  <c r="H45" i="7"/>
  <c r="G45" i="7"/>
  <c r="F45" i="7"/>
  <c r="E45" i="7"/>
  <c r="D45" i="7"/>
  <c r="ATM44" i="7"/>
  <c r="ATK44" i="7"/>
  <c r="ATJ44" i="7"/>
  <c r="APG44" i="7"/>
  <c r="APE44" i="7"/>
  <c r="APD44" i="7"/>
  <c r="ALA44" i="7"/>
  <c r="ALB44" i="7" s="1"/>
  <c r="AKY44" i="7"/>
  <c r="AKX44" i="7"/>
  <c r="AGU44" i="7"/>
  <c r="AGV44" i="7" s="1"/>
  <c r="AGS44" i="7"/>
  <c r="AGR44" i="7"/>
  <c r="ACO44" i="7"/>
  <c r="ACM44" i="7"/>
  <c r="ACL44" i="7"/>
  <c r="YI44" i="7"/>
  <c r="YG44" i="7"/>
  <c r="YF44" i="7"/>
  <c r="UC44" i="7"/>
  <c r="UD44" i="7" s="1"/>
  <c r="UA44" i="7"/>
  <c r="TZ44" i="7"/>
  <c r="PU44" i="7"/>
  <c r="PT44" i="7"/>
  <c r="LO44" i="7"/>
  <c r="LN44" i="7"/>
  <c r="HI44" i="7"/>
  <c r="HH44" i="7"/>
  <c r="H44" i="7"/>
  <c r="G44" i="7"/>
  <c r="F44" i="7"/>
  <c r="E44" i="7"/>
  <c r="D44" i="7"/>
  <c r="ATM43" i="7"/>
  <c r="ATN43" i="7" s="1"/>
  <c r="ATK43" i="7"/>
  <c r="ATJ43" i="7"/>
  <c r="APG43" i="7"/>
  <c r="APH43" i="7" s="1"/>
  <c r="APE43" i="7"/>
  <c r="APD43" i="7"/>
  <c r="ALA43" i="7"/>
  <c r="ALB43" i="7" s="1"/>
  <c r="AKY43" i="7"/>
  <c r="AKX43" i="7"/>
  <c r="AGU43" i="7"/>
  <c r="AGV43" i="7" s="1"/>
  <c r="AGS43" i="7"/>
  <c r="AGR43" i="7"/>
  <c r="ACO43" i="7"/>
  <c r="ACP43" i="7" s="1"/>
  <c r="ACM43" i="7"/>
  <c r="ACL43" i="7"/>
  <c r="YI43" i="7"/>
  <c r="YG43" i="7"/>
  <c r="YF43" i="7"/>
  <c r="UC43" i="7"/>
  <c r="UD43" i="7" s="1"/>
  <c r="UA43" i="7"/>
  <c r="TZ43" i="7"/>
  <c r="PU43" i="7"/>
  <c r="PT43" i="7"/>
  <c r="LO43" i="7"/>
  <c r="LN43" i="7"/>
  <c r="HI43" i="7"/>
  <c r="HH43" i="7"/>
  <c r="H43" i="7"/>
  <c r="G43" i="7"/>
  <c r="F43" i="7"/>
  <c r="E43" i="7"/>
  <c r="D43" i="7"/>
  <c r="C52" i="7"/>
  <c r="C51" i="7"/>
  <c r="DD50" i="7"/>
  <c r="DC50" i="7"/>
  <c r="DB50" i="7"/>
  <c r="DE50" i="7" s="1"/>
  <c r="DF50" i="7" s="1"/>
  <c r="DA50" i="7"/>
  <c r="C50" i="7"/>
  <c r="AGV49" i="7"/>
  <c r="DD49" i="7"/>
  <c r="DC49" i="7"/>
  <c r="DB49" i="7"/>
  <c r="DE49" i="7" s="1"/>
  <c r="DF49" i="7" s="1"/>
  <c r="DA49" i="7"/>
  <c r="C49" i="7"/>
  <c r="AGV48" i="7"/>
  <c r="DD48" i="7"/>
  <c r="DC48" i="7"/>
  <c r="DB48" i="7"/>
  <c r="DE48" i="7" s="1"/>
  <c r="DF48" i="7" s="1"/>
  <c r="DA48" i="7"/>
  <c r="DE47" i="7"/>
  <c r="DF47" i="7" s="1"/>
  <c r="DD47" i="7"/>
  <c r="DC47" i="7"/>
  <c r="DB47" i="7"/>
  <c r="DA47" i="7"/>
  <c r="HG47" i="7" s="1"/>
  <c r="LM47" i="7" s="1"/>
  <c r="PS47" i="7" s="1"/>
  <c r="TY47" i="7" s="1"/>
  <c r="YE47" i="7" s="1"/>
  <c r="ACK47" i="7" s="1"/>
  <c r="AGQ47" i="7" s="1"/>
  <c r="AKW47" i="7" s="1"/>
  <c r="APC47" i="7" s="1"/>
  <c r="ATI47" i="7" s="1"/>
  <c r="APH46" i="7"/>
  <c r="DD46" i="7"/>
  <c r="DC46" i="7"/>
  <c r="DB46" i="7"/>
  <c r="DE46" i="7" s="1"/>
  <c r="DF46" i="7" s="1"/>
  <c r="DA46" i="7"/>
  <c r="C46" i="7"/>
  <c r="APH45" i="7"/>
  <c r="YJ45" i="7"/>
  <c r="DD45" i="7"/>
  <c r="HJ45" i="7" s="1"/>
  <c r="LP45" i="7" s="1"/>
  <c r="PV45" i="7" s="1"/>
  <c r="UB45" i="7" s="1"/>
  <c r="YH45" i="7" s="1"/>
  <c r="ACN45" i="7" s="1"/>
  <c r="AGT45" i="7" s="1"/>
  <c r="AKZ45" i="7" s="1"/>
  <c r="APF45" i="7" s="1"/>
  <c r="ATL45" i="7" s="1"/>
  <c r="DC45" i="7"/>
  <c r="DB45" i="7"/>
  <c r="DE45" i="7" s="1"/>
  <c r="DF45" i="7" s="1"/>
  <c r="DA45" i="7"/>
  <c r="C45" i="7"/>
  <c r="DI45" i="7" s="1"/>
  <c r="APH44" i="7"/>
  <c r="YJ44" i="7"/>
  <c r="DD44" i="7"/>
  <c r="HJ44" i="7" s="1"/>
  <c r="LP44" i="7" s="1"/>
  <c r="PV44" i="7" s="1"/>
  <c r="UB44" i="7" s="1"/>
  <c r="YH44" i="7" s="1"/>
  <c r="ACN44" i="7" s="1"/>
  <c r="AGT44" i="7" s="1"/>
  <c r="AKZ44" i="7" s="1"/>
  <c r="APF44" i="7" s="1"/>
  <c r="ATL44" i="7" s="1"/>
  <c r="DC44" i="7"/>
  <c r="DB44" i="7"/>
  <c r="DE44" i="7" s="1"/>
  <c r="DA44" i="7"/>
  <c r="C44" i="7"/>
  <c r="DI44" i="7" s="1"/>
  <c r="DD43" i="7"/>
  <c r="HJ43" i="7" s="1"/>
  <c r="LP43" i="7" s="1"/>
  <c r="PV43" i="7" s="1"/>
  <c r="UB43" i="7" s="1"/>
  <c r="YH43" i="7" s="1"/>
  <c r="ACN43" i="7" s="1"/>
  <c r="AGT43" i="7" s="1"/>
  <c r="AKZ43" i="7" s="1"/>
  <c r="APF43" i="7" s="1"/>
  <c r="ATL43" i="7" s="1"/>
  <c r="DC43" i="7"/>
  <c r="DB43" i="7"/>
  <c r="DE43" i="7" s="1"/>
  <c r="DF43" i="7" s="1"/>
  <c r="DA43" i="7"/>
  <c r="C43" i="7"/>
  <c r="HW52" i="7"/>
  <c r="MC52" i="7" s="1"/>
  <c r="QI52" i="7" s="1"/>
  <c r="UO52" i="7" s="1"/>
  <c r="YU52" i="7" s="1"/>
  <c r="ADA52" i="7" s="1"/>
  <c r="AHG52" i="7" s="1"/>
  <c r="ALM52" i="7" s="1"/>
  <c r="APS52" i="7" s="1"/>
  <c r="DQ52" i="7"/>
  <c r="DI52" i="7"/>
  <c r="HO52" i="7" s="1"/>
  <c r="QI51" i="7"/>
  <c r="UO51" i="7" s="1"/>
  <c r="YU51" i="7" s="1"/>
  <c r="ADA51" i="7" s="1"/>
  <c r="AHG51" i="7" s="1"/>
  <c r="ALM51" i="7" s="1"/>
  <c r="APS51" i="7" s="1"/>
  <c r="HW51" i="7"/>
  <c r="MC51" i="7" s="1"/>
  <c r="DQ51" i="7"/>
  <c r="DI51" i="7"/>
  <c r="HO51" i="7" s="1"/>
  <c r="ATN50" i="7"/>
  <c r="APH50" i="7"/>
  <c r="ALB50" i="7"/>
  <c r="ACP50" i="7"/>
  <c r="YJ50" i="7"/>
  <c r="UD50" i="7"/>
  <c r="DZ50" i="7"/>
  <c r="DQ50" i="7"/>
  <c r="HW50" i="7" s="1"/>
  <c r="MC50" i="7" s="1"/>
  <c r="QI50" i="7" s="1"/>
  <c r="UO50" i="7" s="1"/>
  <c r="YU50" i="7" s="1"/>
  <c r="ADA50" i="7" s="1"/>
  <c r="AHG50" i="7" s="1"/>
  <c r="ALM50" i="7" s="1"/>
  <c r="APS50" i="7" s="1"/>
  <c r="DI50" i="7"/>
  <c r="HJ50" i="7"/>
  <c r="LP50" i="7" s="1"/>
  <c r="PV50" i="7" s="1"/>
  <c r="UB50" i="7" s="1"/>
  <c r="YH50" i="7" s="1"/>
  <c r="ACN50" i="7" s="1"/>
  <c r="AGT50" i="7" s="1"/>
  <c r="AKZ50" i="7" s="1"/>
  <c r="APF50" i="7" s="1"/>
  <c r="ATL50" i="7" s="1"/>
  <c r="HG50" i="7"/>
  <c r="LM50" i="7" s="1"/>
  <c r="PS50" i="7" s="1"/>
  <c r="TY50" i="7" s="1"/>
  <c r="YE50" i="7" s="1"/>
  <c r="ACK50" i="7" s="1"/>
  <c r="AGQ50" i="7" s="1"/>
  <c r="AKW50" i="7" s="1"/>
  <c r="APC50" i="7" s="1"/>
  <c r="ATI50" i="7" s="1"/>
  <c r="AQB49" i="7"/>
  <c r="APH49" i="7"/>
  <c r="ALV49" i="7"/>
  <c r="AOF52" i="7" s="1"/>
  <c r="ALB49" i="7"/>
  <c r="AHP49" i="7"/>
  <c r="ADJ49" i="7"/>
  <c r="ZD49" i="7"/>
  <c r="YE49" i="7"/>
  <c r="ACK49" i="7" s="1"/>
  <c r="AGQ49" i="7" s="1"/>
  <c r="AKW49" i="7" s="1"/>
  <c r="APC49" i="7" s="1"/>
  <c r="ATI49" i="7" s="1"/>
  <c r="UX49" i="7"/>
  <c r="XH52" i="7" s="1"/>
  <c r="UD49" i="7"/>
  <c r="QR49" i="7"/>
  <c r="PX49" i="7"/>
  <c r="ML49" i="7"/>
  <c r="MC49" i="7"/>
  <c r="QI49" i="7" s="1"/>
  <c r="UO49" i="7" s="1"/>
  <c r="YU49" i="7" s="1"/>
  <c r="ADA49" i="7" s="1"/>
  <c r="AHG49" i="7" s="1"/>
  <c r="ALM49" i="7" s="1"/>
  <c r="APS49" i="7" s="1"/>
  <c r="IF49" i="7"/>
  <c r="KP52" i="7" s="1"/>
  <c r="HW49" i="7"/>
  <c r="HJ49" i="7"/>
  <c r="LP49" i="7" s="1"/>
  <c r="PV49" i="7" s="1"/>
  <c r="UB49" i="7" s="1"/>
  <c r="YH49" i="7" s="1"/>
  <c r="ACN49" i="7" s="1"/>
  <c r="AGT49" i="7" s="1"/>
  <c r="AKZ49" i="7" s="1"/>
  <c r="APF49" i="7" s="1"/>
  <c r="ATL49" i="7" s="1"/>
  <c r="HG49" i="7"/>
  <c r="LM49" i="7" s="1"/>
  <c r="PS49" i="7" s="1"/>
  <c r="TY49" i="7" s="1"/>
  <c r="DZ49" i="7"/>
  <c r="GJ52" i="7" s="1"/>
  <c r="DQ49" i="7"/>
  <c r="T49" i="7"/>
  <c r="CD52" i="7" s="1"/>
  <c r="DI49" i="7"/>
  <c r="UD48" i="7"/>
  <c r="LM48" i="7"/>
  <c r="PS48" i="7" s="1"/>
  <c r="TY48" i="7" s="1"/>
  <c r="YE48" i="7" s="1"/>
  <c r="ACK48" i="7" s="1"/>
  <c r="AGQ48" i="7" s="1"/>
  <c r="AKW48" i="7" s="1"/>
  <c r="APC48" i="7" s="1"/>
  <c r="ATI48" i="7" s="1"/>
  <c r="HG48" i="7"/>
  <c r="DQ48" i="7"/>
  <c r="HW48" i="7" s="1"/>
  <c r="MC48" i="7" s="1"/>
  <c r="QI48" i="7" s="1"/>
  <c r="UO48" i="7" s="1"/>
  <c r="YU48" i="7" s="1"/>
  <c r="ADA48" i="7" s="1"/>
  <c r="AHG48" i="7" s="1"/>
  <c r="ALM48" i="7" s="1"/>
  <c r="APS48" i="7" s="1"/>
  <c r="HJ48" i="7"/>
  <c r="LP48" i="7" s="1"/>
  <c r="PV48" i="7" s="1"/>
  <c r="UB48" i="7" s="1"/>
  <c r="YH48" i="7" s="1"/>
  <c r="ACN48" i="7" s="1"/>
  <c r="AGT48" i="7" s="1"/>
  <c r="AKZ48" i="7" s="1"/>
  <c r="APF48" i="7" s="1"/>
  <c r="ATL48" i="7" s="1"/>
  <c r="ATN47" i="7"/>
  <c r="APH47" i="7"/>
  <c r="YJ47" i="7"/>
  <c r="DQ47" i="7"/>
  <c r="HW47" i="7" s="1"/>
  <c r="MC47" i="7" s="1"/>
  <c r="QI47" i="7" s="1"/>
  <c r="UO47" i="7" s="1"/>
  <c r="YU47" i="7" s="1"/>
  <c r="ADA47" i="7" s="1"/>
  <c r="AHG47" i="7" s="1"/>
  <c r="ALM47" i="7" s="1"/>
  <c r="APS47" i="7" s="1"/>
  <c r="HJ47" i="7"/>
  <c r="LP47" i="7" s="1"/>
  <c r="PV47" i="7" s="1"/>
  <c r="UB47" i="7" s="1"/>
  <c r="YH47" i="7" s="1"/>
  <c r="ACN47" i="7" s="1"/>
  <c r="AGT47" i="7" s="1"/>
  <c r="AKZ47" i="7" s="1"/>
  <c r="APF47" i="7" s="1"/>
  <c r="ATL47" i="7" s="1"/>
  <c r="ATN46" i="7"/>
  <c r="ACP46" i="7"/>
  <c r="DQ46" i="7"/>
  <c r="HW46" i="7" s="1"/>
  <c r="MC46" i="7" s="1"/>
  <c r="QI46" i="7" s="1"/>
  <c r="UO46" i="7" s="1"/>
  <c r="YU46" i="7" s="1"/>
  <c r="ADA46" i="7" s="1"/>
  <c r="AHG46" i="7" s="1"/>
  <c r="ALM46" i="7" s="1"/>
  <c r="APS46" i="7" s="1"/>
  <c r="HJ46" i="7"/>
  <c r="LP46" i="7" s="1"/>
  <c r="PV46" i="7" s="1"/>
  <c r="UB46" i="7" s="1"/>
  <c r="YH46" i="7" s="1"/>
  <c r="ACN46" i="7" s="1"/>
  <c r="AGT46" i="7" s="1"/>
  <c r="AKZ46" i="7" s="1"/>
  <c r="APF46" i="7" s="1"/>
  <c r="ATL46" i="7" s="1"/>
  <c r="HG46" i="7"/>
  <c r="LM46" i="7" s="1"/>
  <c r="PS46" i="7" s="1"/>
  <c r="TY46" i="7" s="1"/>
  <c r="YE46" i="7" s="1"/>
  <c r="ACK46" i="7" s="1"/>
  <c r="AGQ46" i="7" s="1"/>
  <c r="AKW46" i="7" s="1"/>
  <c r="APC46" i="7" s="1"/>
  <c r="ATI46" i="7" s="1"/>
  <c r="ACP45" i="7"/>
  <c r="DQ45" i="7"/>
  <c r="HW45" i="7" s="1"/>
  <c r="MC45" i="7" s="1"/>
  <c r="QI45" i="7" s="1"/>
  <c r="UO45" i="7" s="1"/>
  <c r="YU45" i="7" s="1"/>
  <c r="ADA45" i="7" s="1"/>
  <c r="AHG45" i="7" s="1"/>
  <c r="ALM45" i="7" s="1"/>
  <c r="APS45" i="7" s="1"/>
  <c r="HG45" i="7"/>
  <c r="LM45" i="7" s="1"/>
  <c r="PS45" i="7" s="1"/>
  <c r="TY45" i="7" s="1"/>
  <c r="YE45" i="7" s="1"/>
  <c r="ACK45" i="7" s="1"/>
  <c r="AGQ45" i="7" s="1"/>
  <c r="AKW45" i="7" s="1"/>
  <c r="APC45" i="7" s="1"/>
  <c r="ATI45" i="7" s="1"/>
  <c r="ATN44" i="7"/>
  <c r="ADJ44" i="7"/>
  <c r="HG44" i="7"/>
  <c r="LM44" i="7" s="1"/>
  <c r="PS44" i="7" s="1"/>
  <c r="TY44" i="7" s="1"/>
  <c r="YE44" i="7" s="1"/>
  <c r="ACK44" i="7" s="1"/>
  <c r="AGQ44" i="7" s="1"/>
  <c r="AKW44" i="7" s="1"/>
  <c r="APC44" i="7" s="1"/>
  <c r="ATI44" i="7" s="1"/>
  <c r="DQ44" i="7"/>
  <c r="HW44" i="7" s="1"/>
  <c r="MC44" i="7" s="1"/>
  <c r="QI44" i="7" s="1"/>
  <c r="UO44" i="7" s="1"/>
  <c r="YU44" i="7" s="1"/>
  <c r="ADA44" i="7" s="1"/>
  <c r="AHG44" i="7" s="1"/>
  <c r="ALM44" i="7" s="1"/>
  <c r="APS44" i="7" s="1"/>
  <c r="AQB43" i="7"/>
  <c r="ASL46" i="7" s="1"/>
  <c r="ALV43" i="7"/>
  <c r="AHP43" i="7"/>
  <c r="AHP44" i="7" s="1"/>
  <c r="ADJ43" i="7"/>
  <c r="AFT46" i="7" s="1"/>
  <c r="ZD43" i="7"/>
  <c r="ZD44" i="7" s="1"/>
  <c r="YJ43" i="7"/>
  <c r="UX43" i="7"/>
  <c r="XH46" i="7" s="1"/>
  <c r="QR43" i="7"/>
  <c r="TB46" i="7" s="1"/>
  <c r="ML43" i="7"/>
  <c r="OV46" i="7" s="1"/>
  <c r="IF43" i="7"/>
  <c r="KP46" i="7" s="1"/>
  <c r="HW43" i="7"/>
  <c r="MC43" i="7" s="1"/>
  <c r="QI43" i="7" s="1"/>
  <c r="UO43" i="7" s="1"/>
  <c r="YU43" i="7" s="1"/>
  <c r="ADA43" i="7" s="1"/>
  <c r="AHG43" i="7" s="1"/>
  <c r="ALM43" i="7" s="1"/>
  <c r="APS43" i="7" s="1"/>
  <c r="DZ43" i="7"/>
  <c r="GJ46" i="7" s="1"/>
  <c r="DQ43" i="7"/>
  <c r="T43" i="7"/>
  <c r="CD46" i="7" s="1"/>
  <c r="BQ20" i="12"/>
  <c r="BP20" i="12"/>
  <c r="BO20" i="12"/>
  <c r="BN20" i="12"/>
  <c r="BM20" i="12"/>
  <c r="BL20" i="12"/>
  <c r="BK20" i="12"/>
  <c r="BJ20" i="12"/>
  <c r="BI20" i="12"/>
  <c r="BH20" i="12"/>
  <c r="BG20" i="12"/>
  <c r="BF20" i="12"/>
  <c r="BE20" i="12"/>
  <c r="BD20" i="12"/>
  <c r="BC20" i="12"/>
  <c r="BB20"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R20" i="12"/>
  <c r="Q20" i="12"/>
  <c r="P20" i="12"/>
  <c r="O20" i="12"/>
  <c r="N20" i="12"/>
  <c r="M20" i="12"/>
  <c r="L20" i="12"/>
  <c r="K20" i="12"/>
  <c r="J20" i="12"/>
  <c r="I20" i="12"/>
  <c r="H20" i="12"/>
  <c r="G20" i="12"/>
  <c r="BQ19" i="12"/>
  <c r="BP19" i="12"/>
  <c r="BO19" i="12"/>
  <c r="BN19" i="12"/>
  <c r="BM19" i="12"/>
  <c r="BL19" i="12"/>
  <c r="BK19" i="12"/>
  <c r="BJ19" i="12"/>
  <c r="BI19" i="12"/>
  <c r="BH19" i="12"/>
  <c r="BG19" i="12"/>
  <c r="BF19" i="12"/>
  <c r="BE19" i="12"/>
  <c r="BD19" i="12"/>
  <c r="BC19" i="12"/>
  <c r="BB19" i="12"/>
  <c r="BA19" i="12"/>
  <c r="AZ19"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T19" i="12"/>
  <c r="S19" i="12"/>
  <c r="R19" i="12"/>
  <c r="Q19" i="12"/>
  <c r="P19" i="12"/>
  <c r="O19" i="12"/>
  <c r="N19" i="12"/>
  <c r="M19" i="12"/>
  <c r="L19" i="12"/>
  <c r="K19" i="12"/>
  <c r="J19" i="12"/>
  <c r="I19" i="12"/>
  <c r="H19" i="12"/>
  <c r="G19" i="12"/>
  <c r="BQ18" i="12"/>
  <c r="BP18" i="12"/>
  <c r="BO18" i="12"/>
  <c r="BN18" i="12"/>
  <c r="BM18" i="12"/>
  <c r="BL18" i="12"/>
  <c r="BK18" i="12"/>
  <c r="BJ18" i="12"/>
  <c r="BI18" i="12"/>
  <c r="BH18" i="12"/>
  <c r="BG18" i="12"/>
  <c r="BF18" i="12"/>
  <c r="BE18" i="12"/>
  <c r="BD18" i="12"/>
  <c r="BC18" i="12"/>
  <c r="BB18"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BQ17" i="12"/>
  <c r="BP17" i="12"/>
  <c r="BO17" i="12"/>
  <c r="BN17" i="12"/>
  <c r="BM17" i="12"/>
  <c r="BL17" i="12"/>
  <c r="BK17" i="12"/>
  <c r="BJ17" i="12"/>
  <c r="BI17" i="12"/>
  <c r="BH17" i="12"/>
  <c r="BG17" i="12"/>
  <c r="BF17" i="12"/>
  <c r="BE17" i="12"/>
  <c r="BD17" i="12"/>
  <c r="BC17" i="12"/>
  <c r="BB17" i="12"/>
  <c r="BA17" i="12"/>
  <c r="AZ17" i="12"/>
  <c r="AY17" i="12"/>
  <c r="AX17" i="12"/>
  <c r="AW17" i="12"/>
  <c r="AV17" i="12"/>
  <c r="AU17" i="12"/>
  <c r="AT17" i="12"/>
  <c r="AS17" i="12"/>
  <c r="AR17" i="12"/>
  <c r="AQ17" i="12"/>
  <c r="AP17" i="12"/>
  <c r="AO17" i="12"/>
  <c r="AN17" i="12"/>
  <c r="AM17" i="12"/>
  <c r="AL17" i="12"/>
  <c r="AK17" i="12"/>
  <c r="AJ17" i="12"/>
  <c r="AI17" i="12"/>
  <c r="AH17" i="12"/>
  <c r="AG17" i="12"/>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BQ16" i="12"/>
  <c r="BP16" i="12"/>
  <c r="BO16" i="12"/>
  <c r="BN16" i="12"/>
  <c r="BM16" i="12"/>
  <c r="BL16" i="12"/>
  <c r="BK16" i="12"/>
  <c r="BJ16" i="12"/>
  <c r="BI16" i="12"/>
  <c r="BH16" i="12"/>
  <c r="BG16" i="12"/>
  <c r="BF16" i="12"/>
  <c r="BE16" i="12"/>
  <c r="BD16" i="12"/>
  <c r="BC16" i="12"/>
  <c r="BB16" i="12"/>
  <c r="BA16" i="12"/>
  <c r="AZ16" i="12"/>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V16" i="12"/>
  <c r="U16" i="12"/>
  <c r="T16" i="12"/>
  <c r="S16" i="12"/>
  <c r="R16" i="12"/>
  <c r="Q16" i="12"/>
  <c r="P16" i="12"/>
  <c r="O16" i="12"/>
  <c r="N16" i="12"/>
  <c r="M16" i="12"/>
  <c r="L16" i="12"/>
  <c r="K16" i="12"/>
  <c r="J16" i="12"/>
  <c r="I16" i="12"/>
  <c r="H16" i="12"/>
  <c r="G16" i="12"/>
  <c r="BQ15" i="12"/>
  <c r="BP15" i="12"/>
  <c r="BO15" i="12"/>
  <c r="BN15" i="12"/>
  <c r="BM15" i="12"/>
  <c r="BL15" i="12"/>
  <c r="BK15" i="12"/>
  <c r="BJ15" i="12"/>
  <c r="BI15" i="12"/>
  <c r="BH15" i="12"/>
  <c r="BG15" i="12"/>
  <c r="BF15" i="12"/>
  <c r="BE15" i="12"/>
  <c r="BD15" i="12"/>
  <c r="BC15" i="12"/>
  <c r="BB15" i="12"/>
  <c r="BA15" i="12"/>
  <c r="AZ15" i="12"/>
  <c r="AY15" i="12"/>
  <c r="AX15" i="12"/>
  <c r="AW15" i="12"/>
  <c r="AV15" i="12"/>
  <c r="AU15" i="12"/>
  <c r="AT15" i="12"/>
  <c r="AS15" i="12"/>
  <c r="AR15" i="12"/>
  <c r="AQ15" i="12"/>
  <c r="AP15" i="12"/>
  <c r="AO15" i="12"/>
  <c r="AN15" i="12"/>
  <c r="AM15" i="12"/>
  <c r="AL15"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BQ14" i="12"/>
  <c r="BP14" i="12"/>
  <c r="BO14" i="12"/>
  <c r="BN14" i="12"/>
  <c r="BM14" i="12"/>
  <c r="BL14" i="12"/>
  <c r="BK14" i="12"/>
  <c r="BJ14" i="12"/>
  <c r="BI14" i="12"/>
  <c r="BH14" i="12"/>
  <c r="BG14" i="12"/>
  <c r="BF14" i="12"/>
  <c r="BE14" i="12"/>
  <c r="BD14" i="12"/>
  <c r="BC14" i="12"/>
  <c r="BB14" i="12"/>
  <c r="BA14" i="12"/>
  <c r="AZ14" i="12"/>
  <c r="AY14" i="12"/>
  <c r="AX14" i="12"/>
  <c r="AW14" i="12"/>
  <c r="AV14" i="12"/>
  <c r="AU14" i="12"/>
  <c r="AT14" i="12"/>
  <c r="AS14" i="12"/>
  <c r="AR14" i="12"/>
  <c r="AQ14" i="12"/>
  <c r="AP14" i="12"/>
  <c r="AO14" i="12"/>
  <c r="AN14" i="12"/>
  <c r="AM14" i="12"/>
  <c r="AL14" i="12"/>
  <c r="AK14" i="12"/>
  <c r="AJ14" i="12"/>
  <c r="AI14" i="12"/>
  <c r="AH14" i="12"/>
  <c r="AG14" i="12"/>
  <c r="AF14" i="12"/>
  <c r="AE14" i="12"/>
  <c r="AD14" i="12"/>
  <c r="AC14" i="12"/>
  <c r="AB14" i="12"/>
  <c r="AA14" i="12"/>
  <c r="Z14" i="12"/>
  <c r="Y14" i="12"/>
  <c r="X14" i="12"/>
  <c r="W14" i="12"/>
  <c r="V14" i="12"/>
  <c r="U14" i="12"/>
  <c r="T14" i="12"/>
  <c r="S14" i="12"/>
  <c r="R14" i="12"/>
  <c r="Q14" i="12"/>
  <c r="P14" i="12"/>
  <c r="O14" i="12"/>
  <c r="N14" i="12"/>
  <c r="M14" i="12"/>
  <c r="L14" i="12"/>
  <c r="K14" i="12"/>
  <c r="J14" i="12"/>
  <c r="I14" i="12"/>
  <c r="H14" i="12"/>
  <c r="G14" i="12"/>
  <c r="BQ13" i="12"/>
  <c r="BP13" i="12"/>
  <c r="BO13" i="12"/>
  <c r="BN13" i="12"/>
  <c r="BM13" i="12"/>
  <c r="BL13" i="12"/>
  <c r="BK13" i="12"/>
  <c r="BJ13" i="12"/>
  <c r="BI13" i="12"/>
  <c r="BH13" i="12"/>
  <c r="BG13" i="12"/>
  <c r="BF13" i="12"/>
  <c r="BE13" i="12"/>
  <c r="BD13" i="12"/>
  <c r="BC13" i="12"/>
  <c r="BB13" i="12"/>
  <c r="BA13" i="12"/>
  <c r="AZ13" i="12"/>
  <c r="AY13" i="12"/>
  <c r="AX13" i="12"/>
  <c r="AW13" i="12"/>
  <c r="AV13" i="12"/>
  <c r="AU13" i="12"/>
  <c r="AT13" i="12"/>
  <c r="AS13" i="12"/>
  <c r="AR13" i="12"/>
  <c r="AQ13" i="12"/>
  <c r="AP13" i="12"/>
  <c r="AO13" i="12"/>
  <c r="AN13" i="12"/>
  <c r="AM13" i="12"/>
  <c r="AL13" i="12"/>
  <c r="AK13" i="12"/>
  <c r="AJ13" i="12"/>
  <c r="AI13" i="12"/>
  <c r="AH13" i="12"/>
  <c r="AG13" i="12"/>
  <c r="AF13" i="12"/>
  <c r="AE13" i="12"/>
  <c r="AD13" i="12"/>
  <c r="AC13" i="12"/>
  <c r="AB13" i="12"/>
  <c r="AA13" i="12"/>
  <c r="Z13" i="12"/>
  <c r="Y13" i="12"/>
  <c r="X13" i="12"/>
  <c r="W13" i="12"/>
  <c r="V13" i="12"/>
  <c r="U13" i="12"/>
  <c r="T13" i="12"/>
  <c r="S13" i="12"/>
  <c r="R13" i="12"/>
  <c r="Q13" i="12"/>
  <c r="P13" i="12"/>
  <c r="O13" i="12"/>
  <c r="N13" i="12"/>
  <c r="M13" i="12"/>
  <c r="L13" i="12"/>
  <c r="K13" i="12"/>
  <c r="J13" i="12"/>
  <c r="I13" i="12"/>
  <c r="H13" i="12"/>
  <c r="G13" i="12"/>
  <c r="BQ12" i="12"/>
  <c r="BP12" i="12"/>
  <c r="BO12" i="12"/>
  <c r="BN12" i="12"/>
  <c r="BM12" i="12"/>
  <c r="BL12" i="12"/>
  <c r="BK12" i="12"/>
  <c r="BJ12" i="12"/>
  <c r="BI12" i="12"/>
  <c r="BH12" i="12"/>
  <c r="BG12" i="12"/>
  <c r="BF12" i="12"/>
  <c r="BE12" i="12"/>
  <c r="BD12" i="12"/>
  <c r="BC12" i="12"/>
  <c r="BB12" i="12"/>
  <c r="BA12" i="12"/>
  <c r="AZ12" i="12"/>
  <c r="AY12" i="12"/>
  <c r="AX12" i="12"/>
  <c r="AW12" i="12"/>
  <c r="AV12" i="12"/>
  <c r="AU12" i="12"/>
  <c r="AT12" i="12"/>
  <c r="AS12" i="12"/>
  <c r="AR12" i="12"/>
  <c r="AQ12" i="12"/>
  <c r="AP12" i="12"/>
  <c r="AO12" i="12"/>
  <c r="AN12" i="12"/>
  <c r="AM12" i="12"/>
  <c r="AL12" i="12"/>
  <c r="AK12" i="12"/>
  <c r="AJ12" i="12"/>
  <c r="AI12" i="12"/>
  <c r="AH12" i="12"/>
  <c r="AG12" i="12"/>
  <c r="AF12" i="12"/>
  <c r="AE12" i="12"/>
  <c r="AD12" i="12"/>
  <c r="AC12" i="12"/>
  <c r="AB12" i="12"/>
  <c r="AA12" i="12"/>
  <c r="Z12" i="12"/>
  <c r="Y12" i="12"/>
  <c r="X12" i="12"/>
  <c r="W12" i="12"/>
  <c r="V12" i="12"/>
  <c r="U12" i="12"/>
  <c r="T12" i="12"/>
  <c r="S12" i="12"/>
  <c r="R12" i="12"/>
  <c r="Q12" i="12"/>
  <c r="P12" i="12"/>
  <c r="O12" i="12"/>
  <c r="N12" i="12"/>
  <c r="M12" i="12"/>
  <c r="L12" i="12"/>
  <c r="K12" i="12"/>
  <c r="J12" i="12"/>
  <c r="I12" i="12"/>
  <c r="H12" i="12"/>
  <c r="G12" i="12"/>
  <c r="BQ11" i="12"/>
  <c r="BP11" i="12"/>
  <c r="BO11" i="12"/>
  <c r="BN11" i="12"/>
  <c r="BM11" i="12"/>
  <c r="BL11" i="12"/>
  <c r="BK11" i="12"/>
  <c r="BJ11" i="12"/>
  <c r="BI11" i="12"/>
  <c r="BH11" i="12"/>
  <c r="BG11" i="12"/>
  <c r="BF11" i="12"/>
  <c r="BE11" i="12"/>
  <c r="BD11" i="12"/>
  <c r="BC11" i="12"/>
  <c r="BB11" i="12"/>
  <c r="BA11" i="12"/>
  <c r="AZ11" i="12"/>
  <c r="AY11" i="12"/>
  <c r="AX11" i="12"/>
  <c r="AW11" i="12"/>
  <c r="AV11" i="12"/>
  <c r="AU11" i="12"/>
  <c r="AT11" i="12"/>
  <c r="AS11" i="12"/>
  <c r="AR11" i="12"/>
  <c r="AQ11" i="12"/>
  <c r="AP11" i="12"/>
  <c r="AO11" i="12"/>
  <c r="AN11" i="12"/>
  <c r="AM11" i="12"/>
  <c r="AL11" i="12"/>
  <c r="AK11" i="12"/>
  <c r="AJ11" i="12"/>
  <c r="AI11" i="12"/>
  <c r="AH11" i="12"/>
  <c r="AG11" i="12"/>
  <c r="AF11" i="12"/>
  <c r="AE11" i="12"/>
  <c r="AD11" i="12"/>
  <c r="AC11" i="12"/>
  <c r="AB11" i="12"/>
  <c r="AA11" i="12"/>
  <c r="Z11" i="12"/>
  <c r="Y11" i="12"/>
  <c r="X11" i="12"/>
  <c r="W11" i="12"/>
  <c r="V11" i="12"/>
  <c r="U11" i="12"/>
  <c r="T11" i="12"/>
  <c r="S11" i="12"/>
  <c r="R11" i="12"/>
  <c r="Q11" i="12"/>
  <c r="P11" i="12"/>
  <c r="O11" i="12"/>
  <c r="N11" i="12"/>
  <c r="M11" i="12"/>
  <c r="L11" i="12"/>
  <c r="K11" i="12"/>
  <c r="J11" i="12"/>
  <c r="I11" i="12"/>
  <c r="H11" i="12"/>
  <c r="G11" i="12"/>
  <c r="BQ7" i="12"/>
  <c r="BP7" i="12"/>
  <c r="BO7" i="12"/>
  <c r="BN7" i="12"/>
  <c r="BM7" i="12"/>
  <c r="BL7" i="12"/>
  <c r="BK7" i="12"/>
  <c r="BJ7" i="12"/>
  <c r="BI7" i="12"/>
  <c r="BH7" i="12"/>
  <c r="BG7" i="12"/>
  <c r="BF7" i="12"/>
  <c r="BE7" i="12"/>
  <c r="BD7" i="12"/>
  <c r="BC7"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R7" i="12"/>
  <c r="Q7" i="12"/>
  <c r="P7" i="12"/>
  <c r="O7" i="12"/>
  <c r="N7" i="12"/>
  <c r="M7" i="12"/>
  <c r="L7" i="12"/>
  <c r="K7" i="12"/>
  <c r="J7" i="12"/>
  <c r="I7" i="12"/>
  <c r="H7" i="12"/>
  <c r="G7" i="12"/>
  <c r="BB6" i="12"/>
  <c r="BA6" i="12"/>
  <c r="AZ6" i="12"/>
  <c r="AY6" i="12"/>
  <c r="AX6" i="12"/>
  <c r="AW6" i="12"/>
  <c r="AV6" i="12"/>
  <c r="AU6" i="12"/>
  <c r="AT6" i="12"/>
  <c r="AR6" i="12"/>
  <c r="AQ6" i="12"/>
  <c r="AP6" i="12"/>
  <c r="AO6" i="12"/>
  <c r="AN6" i="12"/>
  <c r="AM6" i="12"/>
  <c r="AL6" i="12"/>
  <c r="AK6" i="12"/>
  <c r="AJ6" i="12"/>
  <c r="AI6" i="12"/>
  <c r="AH6" i="12"/>
  <c r="AG6" i="12"/>
  <c r="AF6" i="12"/>
  <c r="AE6" i="12"/>
  <c r="AD6" i="12"/>
  <c r="AB6" i="12"/>
  <c r="AA6" i="12"/>
  <c r="Z6" i="12"/>
  <c r="Y6" i="12"/>
  <c r="X6" i="12"/>
  <c r="W6" i="12"/>
  <c r="V6" i="12"/>
  <c r="U6" i="12"/>
  <c r="T6" i="12"/>
  <c r="S6" i="12"/>
  <c r="R6" i="12"/>
  <c r="Q6" i="12"/>
  <c r="P6" i="12"/>
  <c r="O6" i="12"/>
  <c r="N6" i="12"/>
  <c r="M6" i="12"/>
  <c r="K6" i="12"/>
  <c r="J6" i="12"/>
  <c r="I6" i="12"/>
  <c r="H6" i="12"/>
  <c r="G6" i="12"/>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BI6" i="4"/>
  <c r="BH6" i="4"/>
  <c r="BG6" i="4"/>
  <c r="BF6" i="4"/>
  <c r="BE6" i="4"/>
  <c r="BD6" i="4"/>
  <c r="BC6" i="4"/>
  <c r="BB6" i="4"/>
  <c r="BA6" i="4"/>
  <c r="AY6" i="4"/>
  <c r="AX6" i="4"/>
  <c r="AW6" i="4"/>
  <c r="AV6" i="4"/>
  <c r="AU6" i="4"/>
  <c r="AT6" i="4"/>
  <c r="AS6" i="4"/>
  <c r="AR6" i="4"/>
  <c r="AQ6" i="4"/>
  <c r="AP6" i="4"/>
  <c r="AO6" i="4"/>
  <c r="AN6" i="4"/>
  <c r="AM6" i="4"/>
  <c r="AL6" i="4"/>
  <c r="AK6" i="4"/>
  <c r="AI6" i="4"/>
  <c r="AH6" i="4"/>
  <c r="AG6" i="4"/>
  <c r="AF6" i="4"/>
  <c r="AE6" i="4"/>
  <c r="AD6" i="4"/>
  <c r="AC6" i="4"/>
  <c r="AB6" i="4"/>
  <c r="AA6" i="4"/>
  <c r="Z6" i="4"/>
  <c r="Y6" i="4"/>
  <c r="X6" i="4"/>
  <c r="W6" i="4"/>
  <c r="V6" i="4"/>
  <c r="U6" i="4"/>
  <c r="T6" i="4"/>
  <c r="R6" i="4"/>
  <c r="Q6" i="4"/>
  <c r="P6" i="4"/>
  <c r="O6" i="4"/>
  <c r="N6" i="4"/>
  <c r="DI91" i="3"/>
  <c r="CX91" i="3"/>
  <c r="CM91" i="3"/>
  <c r="CB91" i="3"/>
  <c r="BQ91" i="3"/>
  <c r="BF91" i="3"/>
  <c r="AU91" i="3"/>
  <c r="AJ91" i="3"/>
  <c r="Y91" i="3"/>
  <c r="N91" i="3"/>
  <c r="DI90" i="3"/>
  <c r="CX90" i="3"/>
  <c r="CM90" i="3"/>
  <c r="CB90" i="3"/>
  <c r="BQ90" i="3"/>
  <c r="BF90" i="3"/>
  <c r="AU90" i="3"/>
  <c r="AJ90" i="3"/>
  <c r="Y90" i="3"/>
  <c r="N90" i="3"/>
  <c r="DI89" i="3"/>
  <c r="CX89" i="3"/>
  <c r="CM89" i="3"/>
  <c r="CB89" i="3"/>
  <c r="BQ89" i="3"/>
  <c r="BF89" i="3"/>
  <c r="AU89" i="3"/>
  <c r="AJ89" i="3"/>
  <c r="Y89" i="3"/>
  <c r="N89" i="3"/>
  <c r="DI88" i="3"/>
  <c r="CX88" i="3"/>
  <c r="CM88" i="3"/>
  <c r="CB88" i="3"/>
  <c r="BQ88" i="3"/>
  <c r="BF88" i="3"/>
  <c r="AU88" i="3"/>
  <c r="AJ88" i="3"/>
  <c r="Y88" i="3"/>
  <c r="N88" i="3"/>
  <c r="DQ86" i="3"/>
  <c r="DF86" i="3"/>
  <c r="CU86" i="3"/>
  <c r="CJ86" i="3"/>
  <c r="BY86" i="3"/>
  <c r="BN86" i="3"/>
  <c r="BC86" i="3"/>
  <c r="DQ85" i="3"/>
  <c r="DF85" i="3"/>
  <c r="CU85" i="3"/>
  <c r="CJ85" i="3"/>
  <c r="BY85" i="3"/>
  <c r="BN85" i="3"/>
  <c r="BC85" i="3"/>
  <c r="DQ84" i="3"/>
  <c r="DF84" i="3"/>
  <c r="CU84" i="3"/>
  <c r="CJ84" i="3"/>
  <c r="BY84" i="3"/>
  <c r="BN84" i="3"/>
  <c r="BC84" i="3"/>
  <c r="DQ83" i="3"/>
  <c r="DF83" i="3"/>
  <c r="CU83" i="3"/>
  <c r="CJ83" i="3"/>
  <c r="BY83" i="3"/>
  <c r="BN83" i="3"/>
  <c r="BC83" i="3"/>
  <c r="DQ82" i="3"/>
  <c r="DF82" i="3"/>
  <c r="CU82" i="3"/>
  <c r="CJ82" i="3"/>
  <c r="BY82" i="3"/>
  <c r="BN82" i="3"/>
  <c r="BC82" i="3"/>
  <c r="DQ81" i="3"/>
  <c r="DF81" i="3"/>
  <c r="CU81" i="3"/>
  <c r="CJ81" i="3"/>
  <c r="BY81" i="3"/>
  <c r="BN81" i="3"/>
  <c r="BC81" i="3"/>
  <c r="DQ80" i="3"/>
  <c r="DF80" i="3"/>
  <c r="CU80" i="3"/>
  <c r="CJ80" i="3"/>
  <c r="BY80" i="3"/>
  <c r="BN80" i="3"/>
  <c r="BC80" i="3"/>
  <c r="DQ79" i="3"/>
  <c r="DF79" i="3"/>
  <c r="CU79" i="3"/>
  <c r="CJ79" i="3"/>
  <c r="BY79" i="3"/>
  <c r="BN79" i="3"/>
  <c r="BC79" i="3"/>
  <c r="DQ78" i="3"/>
  <c r="DF78" i="3"/>
  <c r="CU78" i="3"/>
  <c r="CJ78" i="3"/>
  <c r="BY78" i="3"/>
  <c r="BN78" i="3"/>
  <c r="BC78" i="3"/>
  <c r="DQ77" i="3"/>
  <c r="DF77" i="3"/>
  <c r="CU77" i="3"/>
  <c r="CJ77" i="3"/>
  <c r="BY77" i="3"/>
  <c r="BN77" i="3"/>
  <c r="BC77" i="3"/>
  <c r="DQ76" i="3"/>
  <c r="DF76" i="3"/>
  <c r="CU76" i="3"/>
  <c r="CJ76" i="3"/>
  <c r="BY76" i="3"/>
  <c r="BN76" i="3"/>
  <c r="BC76" i="3"/>
  <c r="DQ75" i="3"/>
  <c r="DF75" i="3"/>
  <c r="CU75" i="3"/>
  <c r="CJ75" i="3"/>
  <c r="BY75" i="3"/>
  <c r="BN75" i="3"/>
  <c r="BC75" i="3"/>
  <c r="DQ74" i="3"/>
  <c r="DF74" i="3"/>
  <c r="CU74" i="3"/>
  <c r="CJ74" i="3"/>
  <c r="BY74" i="3"/>
  <c r="BN74" i="3"/>
  <c r="BC74" i="3"/>
  <c r="DQ73" i="3"/>
  <c r="DF73" i="3"/>
  <c r="CU73" i="3"/>
  <c r="CJ73" i="3"/>
  <c r="BY73" i="3"/>
  <c r="BN73" i="3"/>
  <c r="BC73" i="3"/>
  <c r="DQ72" i="3"/>
  <c r="DF72" i="3"/>
  <c r="CU72" i="3"/>
  <c r="CJ72" i="3"/>
  <c r="BY72" i="3"/>
  <c r="BN72" i="3"/>
  <c r="BC72" i="3"/>
  <c r="DP55" i="3"/>
  <c r="BI17" i="4" s="1"/>
  <c r="DL55" i="3"/>
  <c r="DI55" i="3"/>
  <c r="DE55" i="3"/>
  <c r="BI16" i="4" s="1"/>
  <c r="DA55" i="3"/>
  <c r="CX55" i="3"/>
  <c r="CT55" i="3"/>
  <c r="BI15" i="4" s="1"/>
  <c r="CP55" i="3"/>
  <c r="CM55" i="3"/>
  <c r="CI55" i="3"/>
  <c r="BI14" i="4" s="1"/>
  <c r="CE55" i="3"/>
  <c r="CB55" i="3"/>
  <c r="BX55" i="3"/>
  <c r="BI13" i="4" s="1"/>
  <c r="BT55" i="3"/>
  <c r="BQ55" i="3"/>
  <c r="BM55" i="3"/>
  <c r="BI12" i="4" s="1"/>
  <c r="BI55" i="3"/>
  <c r="BF55" i="3"/>
  <c r="BB55" i="3"/>
  <c r="BI11" i="4" s="1"/>
  <c r="AX55" i="3"/>
  <c r="AU55" i="3"/>
  <c r="AQ55" i="3"/>
  <c r="BI10" i="4" s="1"/>
  <c r="AM55" i="3"/>
  <c r="AJ55" i="3"/>
  <c r="AF55" i="3"/>
  <c r="BI9" i="4" s="1"/>
  <c r="AB55" i="3"/>
  <c r="Y55" i="3"/>
  <c r="U55" i="3"/>
  <c r="BI8" i="4" s="1"/>
  <c r="Q55" i="3"/>
  <c r="N55" i="3"/>
  <c r="DP54" i="3"/>
  <c r="BH17" i="4" s="1"/>
  <c r="DL54" i="3"/>
  <c r="DI54" i="3"/>
  <c r="DE54" i="3"/>
  <c r="BH16" i="4" s="1"/>
  <c r="DA54" i="3"/>
  <c r="CX54" i="3"/>
  <c r="CT54" i="3"/>
  <c r="BH15" i="4" s="1"/>
  <c r="CP54" i="3"/>
  <c r="CM54" i="3"/>
  <c r="CI54" i="3"/>
  <c r="BH14" i="4" s="1"/>
  <c r="CE54" i="3"/>
  <c r="CB54" i="3"/>
  <c r="BX54" i="3"/>
  <c r="BH13" i="4" s="1"/>
  <c r="BT54" i="3"/>
  <c r="BQ54" i="3"/>
  <c r="BM54" i="3"/>
  <c r="BH12" i="4" s="1"/>
  <c r="BI54" i="3"/>
  <c r="BF54" i="3"/>
  <c r="BB54" i="3"/>
  <c r="BH11" i="4" s="1"/>
  <c r="AX54" i="3"/>
  <c r="AU54" i="3"/>
  <c r="AQ54" i="3"/>
  <c r="BH10" i="4" s="1"/>
  <c r="AM54" i="3"/>
  <c r="AJ54" i="3"/>
  <c r="AF54" i="3"/>
  <c r="BH9" i="4" s="1"/>
  <c r="AB54" i="3"/>
  <c r="Y54" i="3"/>
  <c r="U54" i="3"/>
  <c r="BH8" i="4" s="1"/>
  <c r="Q54" i="3"/>
  <c r="N54" i="3"/>
  <c r="DP53" i="3"/>
  <c r="BG17" i="4" s="1"/>
  <c r="DL53" i="3"/>
  <c r="DI53" i="3"/>
  <c r="DE53" i="3"/>
  <c r="BG16" i="4" s="1"/>
  <c r="DA53" i="3"/>
  <c r="CX53" i="3"/>
  <c r="CT53" i="3"/>
  <c r="BG15" i="4" s="1"/>
  <c r="CP53" i="3"/>
  <c r="CM53" i="3"/>
  <c r="CI53" i="3"/>
  <c r="BG14" i="4" s="1"/>
  <c r="CE53" i="3"/>
  <c r="CB53" i="3"/>
  <c r="BX53" i="3"/>
  <c r="BG13" i="4" s="1"/>
  <c r="BT53" i="3"/>
  <c r="BQ53" i="3"/>
  <c r="BM53" i="3"/>
  <c r="BG12" i="4" s="1"/>
  <c r="BI53" i="3"/>
  <c r="BF53" i="3"/>
  <c r="BB53" i="3"/>
  <c r="BG11" i="4" s="1"/>
  <c r="AX53" i="3"/>
  <c r="AU53" i="3"/>
  <c r="AQ53" i="3"/>
  <c r="BG10" i="4" s="1"/>
  <c r="AM53" i="3"/>
  <c r="AJ53" i="3"/>
  <c r="AF53" i="3"/>
  <c r="BG9" i="4" s="1"/>
  <c r="AB53" i="3"/>
  <c r="Y53" i="3"/>
  <c r="U53" i="3"/>
  <c r="BG8" i="4" s="1"/>
  <c r="Q53" i="3"/>
  <c r="N53" i="3"/>
  <c r="DP52" i="3"/>
  <c r="BF17" i="4" s="1"/>
  <c r="DL52" i="3"/>
  <c r="DI52" i="3"/>
  <c r="DE52" i="3"/>
  <c r="BF16" i="4" s="1"/>
  <c r="DA52" i="3"/>
  <c r="CX52" i="3"/>
  <c r="CT52" i="3"/>
  <c r="BF15" i="4" s="1"/>
  <c r="CP52" i="3"/>
  <c r="CM52" i="3"/>
  <c r="CI52" i="3"/>
  <c r="BF14" i="4" s="1"/>
  <c r="CE52" i="3"/>
  <c r="CB52" i="3"/>
  <c r="BX52" i="3"/>
  <c r="BF13" i="4" s="1"/>
  <c r="BT52" i="3"/>
  <c r="BQ52" i="3"/>
  <c r="BM52" i="3"/>
  <c r="BF12" i="4" s="1"/>
  <c r="BI52" i="3"/>
  <c r="BF52" i="3"/>
  <c r="BB52" i="3"/>
  <c r="BF11" i="4" s="1"/>
  <c r="AX52" i="3"/>
  <c r="AU52" i="3"/>
  <c r="AQ52" i="3"/>
  <c r="BF10" i="4" s="1"/>
  <c r="AM52" i="3"/>
  <c r="AJ52" i="3"/>
  <c r="AF52" i="3"/>
  <c r="BF9" i="4" s="1"/>
  <c r="AB52" i="3"/>
  <c r="Y52" i="3"/>
  <c r="U52" i="3"/>
  <c r="BF8" i="4" s="1"/>
  <c r="Q52" i="3"/>
  <c r="N52" i="3"/>
  <c r="DP51" i="3"/>
  <c r="BE17" i="4" s="1"/>
  <c r="DL51" i="3"/>
  <c r="DI51" i="3"/>
  <c r="DE51" i="3"/>
  <c r="BE16" i="4" s="1"/>
  <c r="DA51" i="3"/>
  <c r="CX51" i="3"/>
  <c r="CT51" i="3"/>
  <c r="BE15" i="4" s="1"/>
  <c r="CP51" i="3"/>
  <c r="CM51" i="3"/>
  <c r="CI51" i="3"/>
  <c r="BE14" i="4" s="1"/>
  <c r="CE51" i="3"/>
  <c r="CB51" i="3"/>
  <c r="BX51" i="3"/>
  <c r="BE13" i="4" s="1"/>
  <c r="BT51" i="3"/>
  <c r="BQ51" i="3"/>
  <c r="BM51" i="3"/>
  <c r="BE12" i="4" s="1"/>
  <c r="BI51" i="3"/>
  <c r="BF51" i="3"/>
  <c r="BB51" i="3"/>
  <c r="BE11" i="4" s="1"/>
  <c r="AX51" i="3"/>
  <c r="AU51" i="3"/>
  <c r="AQ51" i="3"/>
  <c r="BE10" i="4" s="1"/>
  <c r="AM51" i="3"/>
  <c r="AJ51" i="3"/>
  <c r="AF51" i="3"/>
  <c r="BE9" i="4" s="1"/>
  <c r="AB51" i="3"/>
  <c r="Y51" i="3"/>
  <c r="U51" i="3"/>
  <c r="BE8" i="4" s="1"/>
  <c r="Q51" i="3"/>
  <c r="N51" i="3"/>
  <c r="DP50" i="3"/>
  <c r="BD17" i="4" s="1"/>
  <c r="DL50" i="3"/>
  <c r="DI50" i="3"/>
  <c r="DE50" i="3"/>
  <c r="BD16" i="4" s="1"/>
  <c r="DA50" i="3"/>
  <c r="CX50" i="3"/>
  <c r="CT50" i="3"/>
  <c r="BD15" i="4" s="1"/>
  <c r="CP50" i="3"/>
  <c r="CM50" i="3"/>
  <c r="CI50" i="3"/>
  <c r="BD14" i="4" s="1"/>
  <c r="CE50" i="3"/>
  <c r="CB50" i="3"/>
  <c r="BX50" i="3"/>
  <c r="BD13" i="4" s="1"/>
  <c r="BT50" i="3"/>
  <c r="BQ50" i="3"/>
  <c r="BM50" i="3"/>
  <c r="BD12" i="4" s="1"/>
  <c r="BI50" i="3"/>
  <c r="BF50" i="3"/>
  <c r="BB50" i="3"/>
  <c r="BD11" i="4" s="1"/>
  <c r="AX50" i="3"/>
  <c r="AU50" i="3"/>
  <c r="AQ50" i="3"/>
  <c r="BD10" i="4" s="1"/>
  <c r="AM50" i="3"/>
  <c r="AJ50" i="3"/>
  <c r="AF50" i="3"/>
  <c r="BD9" i="4" s="1"/>
  <c r="AB50" i="3"/>
  <c r="Y50" i="3"/>
  <c r="U50" i="3"/>
  <c r="BD8" i="4" s="1"/>
  <c r="Q50" i="3"/>
  <c r="N50" i="3"/>
  <c r="DP49" i="3"/>
  <c r="BC17" i="4" s="1"/>
  <c r="DL49" i="3"/>
  <c r="DI49" i="3"/>
  <c r="DE49" i="3"/>
  <c r="BC16" i="4" s="1"/>
  <c r="DA49" i="3"/>
  <c r="CX49" i="3"/>
  <c r="CT49" i="3"/>
  <c r="BC15" i="4" s="1"/>
  <c r="CP49" i="3"/>
  <c r="CM49" i="3"/>
  <c r="CI49" i="3"/>
  <c r="BC14" i="4" s="1"/>
  <c r="CE49" i="3"/>
  <c r="CB49" i="3"/>
  <c r="BX49" i="3"/>
  <c r="BC13" i="4" s="1"/>
  <c r="BT49" i="3"/>
  <c r="BQ49" i="3"/>
  <c r="BM49" i="3"/>
  <c r="BC12" i="4" s="1"/>
  <c r="BI49" i="3"/>
  <c r="BF49" i="3"/>
  <c r="BB49" i="3"/>
  <c r="BC11" i="4" s="1"/>
  <c r="AX49" i="3"/>
  <c r="AU49" i="3"/>
  <c r="AQ49" i="3"/>
  <c r="BC10" i="4" s="1"/>
  <c r="AM49" i="3"/>
  <c r="AJ49" i="3"/>
  <c r="AF49" i="3"/>
  <c r="BC9" i="4" s="1"/>
  <c r="AB49" i="3"/>
  <c r="Y49" i="3"/>
  <c r="U49" i="3"/>
  <c r="BC8" i="4" s="1"/>
  <c r="Q49" i="3"/>
  <c r="N49" i="3"/>
  <c r="DP48" i="3"/>
  <c r="BB17" i="4" s="1"/>
  <c r="DL48" i="3"/>
  <c r="DI48" i="3"/>
  <c r="DE48" i="3"/>
  <c r="BB16" i="4" s="1"/>
  <c r="DA48" i="3"/>
  <c r="CX48" i="3"/>
  <c r="CT48" i="3"/>
  <c r="BB15" i="4" s="1"/>
  <c r="CP48" i="3"/>
  <c r="CM48" i="3"/>
  <c r="CI48" i="3"/>
  <c r="BB14" i="4" s="1"/>
  <c r="CE48" i="3"/>
  <c r="CB48" i="3"/>
  <c r="BX48" i="3"/>
  <c r="BB13" i="4" s="1"/>
  <c r="BT48" i="3"/>
  <c r="BQ48" i="3"/>
  <c r="BM48" i="3"/>
  <c r="BB12" i="4" s="1"/>
  <c r="BI48" i="3"/>
  <c r="BF48" i="3"/>
  <c r="BB48" i="3"/>
  <c r="BB11" i="4" s="1"/>
  <c r="AX48" i="3"/>
  <c r="AU48" i="3"/>
  <c r="AQ48" i="3"/>
  <c r="BB10" i="4" s="1"/>
  <c r="AM48" i="3"/>
  <c r="AJ48" i="3"/>
  <c r="AF48" i="3"/>
  <c r="BB9" i="4" s="1"/>
  <c r="AB48" i="3"/>
  <c r="Y48" i="3"/>
  <c r="U48" i="3"/>
  <c r="BB8" i="4" s="1"/>
  <c r="Q48" i="3"/>
  <c r="N48" i="3"/>
  <c r="DP47" i="3"/>
  <c r="BA17" i="4" s="1"/>
  <c r="DL47" i="3"/>
  <c r="DI47" i="3"/>
  <c r="DE47" i="3"/>
  <c r="BA16" i="4" s="1"/>
  <c r="DA47" i="3"/>
  <c r="CX47" i="3"/>
  <c r="CT47" i="3"/>
  <c r="BA15" i="4" s="1"/>
  <c r="CP47" i="3"/>
  <c r="CM47" i="3"/>
  <c r="CI47" i="3"/>
  <c r="BA14" i="4" s="1"/>
  <c r="CE47" i="3"/>
  <c r="CB47" i="3"/>
  <c r="BX47" i="3"/>
  <c r="BA13" i="4" s="1"/>
  <c r="BT47" i="3"/>
  <c r="BQ47" i="3"/>
  <c r="BM47" i="3"/>
  <c r="BA12" i="4" s="1"/>
  <c r="BI47" i="3"/>
  <c r="BF47" i="3"/>
  <c r="BB47" i="3"/>
  <c r="BA11" i="4" s="1"/>
  <c r="AX47" i="3"/>
  <c r="AU47" i="3"/>
  <c r="AQ47" i="3"/>
  <c r="BA10" i="4" s="1"/>
  <c r="AM47" i="3"/>
  <c r="AJ47" i="3"/>
  <c r="AF47" i="3"/>
  <c r="BA9" i="4" s="1"/>
  <c r="AB47" i="3"/>
  <c r="Y47" i="3"/>
  <c r="U47" i="3"/>
  <c r="BA8" i="4" s="1"/>
  <c r="Q47" i="3"/>
  <c r="N47" i="3"/>
  <c r="DP46" i="3"/>
  <c r="AZ17" i="4" s="1"/>
  <c r="DL46" i="3"/>
  <c r="DE46" i="3"/>
  <c r="AZ16" i="4" s="1"/>
  <c r="DA46" i="3"/>
  <c r="CT46" i="3"/>
  <c r="AZ15" i="4" s="1"/>
  <c r="CP46" i="3"/>
  <c r="CI46" i="3"/>
  <c r="AZ14" i="4" s="1"/>
  <c r="CE46" i="3"/>
  <c r="BX46" i="3"/>
  <c r="AZ13" i="4" s="1"/>
  <c r="BT46" i="3"/>
  <c r="BM46" i="3"/>
  <c r="AZ12" i="4" s="1"/>
  <c r="BI46" i="3"/>
  <c r="BB46" i="3"/>
  <c r="AZ11" i="4" s="1"/>
  <c r="AX46" i="3"/>
  <c r="AQ46" i="3"/>
  <c r="AZ10" i="4" s="1"/>
  <c r="AM46" i="3"/>
  <c r="AF46" i="3"/>
  <c r="AZ9" i="4" s="1"/>
  <c r="AB46" i="3"/>
  <c r="U46" i="3"/>
  <c r="AZ8" i="4" s="1"/>
  <c r="Q46" i="3"/>
  <c r="DP45" i="3"/>
  <c r="AY17" i="4" s="1"/>
  <c r="DL45" i="3"/>
  <c r="DI45" i="3"/>
  <c r="DE45" i="3"/>
  <c r="AY16" i="4" s="1"/>
  <c r="DA45" i="3"/>
  <c r="CX45" i="3"/>
  <c r="CT45" i="3"/>
  <c r="AY15" i="4" s="1"/>
  <c r="CP45" i="3"/>
  <c r="CM45" i="3"/>
  <c r="CI45" i="3"/>
  <c r="AY14" i="4" s="1"/>
  <c r="CE45" i="3"/>
  <c r="CB45" i="3"/>
  <c r="BX45" i="3"/>
  <c r="AY13" i="4" s="1"/>
  <c r="BT45" i="3"/>
  <c r="BQ45" i="3"/>
  <c r="BM45" i="3"/>
  <c r="AY12" i="4" s="1"/>
  <c r="BI45" i="3"/>
  <c r="BF45" i="3"/>
  <c r="BB45" i="3"/>
  <c r="AY11" i="4" s="1"/>
  <c r="AX45" i="3"/>
  <c r="AU45" i="3"/>
  <c r="AQ45" i="3"/>
  <c r="AY10" i="4" s="1"/>
  <c r="AM45" i="3"/>
  <c r="AJ45" i="3"/>
  <c r="AF45" i="3"/>
  <c r="AY9" i="4" s="1"/>
  <c r="AB45" i="3"/>
  <c r="Y45" i="3"/>
  <c r="U45" i="3"/>
  <c r="AY8" i="4" s="1"/>
  <c r="Q45" i="3"/>
  <c r="N45" i="3"/>
  <c r="DP44" i="3"/>
  <c r="AX17" i="4" s="1"/>
  <c r="DL44" i="3"/>
  <c r="DI44" i="3"/>
  <c r="DE44" i="3"/>
  <c r="AX16" i="4" s="1"/>
  <c r="DA44" i="3"/>
  <c r="CX44" i="3"/>
  <c r="CT44" i="3"/>
  <c r="AX15" i="4" s="1"/>
  <c r="CP44" i="3"/>
  <c r="CM44" i="3"/>
  <c r="CI44" i="3"/>
  <c r="AX14" i="4" s="1"/>
  <c r="CE44" i="3"/>
  <c r="CB44" i="3"/>
  <c r="BX44" i="3"/>
  <c r="AX13" i="4" s="1"/>
  <c r="BT44" i="3"/>
  <c r="BQ44" i="3"/>
  <c r="BM44" i="3"/>
  <c r="AX12" i="4" s="1"/>
  <c r="BI44" i="3"/>
  <c r="BF44" i="3"/>
  <c r="BB44" i="3"/>
  <c r="AX11" i="4" s="1"/>
  <c r="AX44" i="3"/>
  <c r="AU44" i="3"/>
  <c r="AQ44" i="3"/>
  <c r="AX10" i="4" s="1"/>
  <c r="AM44" i="3"/>
  <c r="AJ44" i="3"/>
  <c r="AF44" i="3"/>
  <c r="AX9" i="4" s="1"/>
  <c r="AB44" i="3"/>
  <c r="Y44" i="3"/>
  <c r="U44" i="3"/>
  <c r="AX8" i="4" s="1"/>
  <c r="Q44" i="3"/>
  <c r="N44" i="3"/>
  <c r="DP43" i="3"/>
  <c r="AW17" i="4" s="1"/>
  <c r="DL43" i="3"/>
  <c r="DI43" i="3"/>
  <c r="DE43" i="3"/>
  <c r="AW16" i="4" s="1"/>
  <c r="DA43" i="3"/>
  <c r="CX43" i="3"/>
  <c r="CT43" i="3"/>
  <c r="AW15" i="4" s="1"/>
  <c r="CP43" i="3"/>
  <c r="CM43" i="3"/>
  <c r="CI43" i="3"/>
  <c r="AW14" i="4" s="1"/>
  <c r="CE43" i="3"/>
  <c r="CB43" i="3"/>
  <c r="BX43" i="3"/>
  <c r="AW13" i="4" s="1"/>
  <c r="BT43" i="3"/>
  <c r="BQ43" i="3"/>
  <c r="BM43" i="3"/>
  <c r="AW12" i="4" s="1"/>
  <c r="BI43" i="3"/>
  <c r="BF43" i="3"/>
  <c r="BB43" i="3"/>
  <c r="AW11" i="4" s="1"/>
  <c r="AX43" i="3"/>
  <c r="AU43" i="3"/>
  <c r="AQ43" i="3"/>
  <c r="AW10" i="4" s="1"/>
  <c r="AM43" i="3"/>
  <c r="AJ43" i="3"/>
  <c r="AF43" i="3"/>
  <c r="AW9" i="4" s="1"/>
  <c r="AB43" i="3"/>
  <c r="Y43" i="3"/>
  <c r="U43" i="3"/>
  <c r="AW8" i="4" s="1"/>
  <c r="Q43" i="3"/>
  <c r="N43" i="3"/>
  <c r="DP42" i="3"/>
  <c r="AV17" i="4" s="1"/>
  <c r="DL42" i="3"/>
  <c r="DI42" i="3"/>
  <c r="DE42" i="3"/>
  <c r="AV16" i="4" s="1"/>
  <c r="DA42" i="3"/>
  <c r="CX42" i="3"/>
  <c r="CT42" i="3"/>
  <c r="AV15" i="4" s="1"/>
  <c r="CP42" i="3"/>
  <c r="CM42" i="3"/>
  <c r="CI42" i="3"/>
  <c r="AV14" i="4" s="1"/>
  <c r="CE42" i="3"/>
  <c r="CB42" i="3"/>
  <c r="BX42" i="3"/>
  <c r="AV13" i="4" s="1"/>
  <c r="BT42" i="3"/>
  <c r="BQ42" i="3"/>
  <c r="BM42" i="3"/>
  <c r="AV12" i="4" s="1"/>
  <c r="BI42" i="3"/>
  <c r="BF42" i="3"/>
  <c r="BB42" i="3"/>
  <c r="AV11" i="4" s="1"/>
  <c r="AX42" i="3"/>
  <c r="AU42" i="3"/>
  <c r="AQ42" i="3"/>
  <c r="AV10" i="4" s="1"/>
  <c r="AM42" i="3"/>
  <c r="AJ42" i="3"/>
  <c r="AF42" i="3"/>
  <c r="AV9" i="4" s="1"/>
  <c r="AB42" i="3"/>
  <c r="Y42" i="3"/>
  <c r="U42" i="3"/>
  <c r="AV8" i="4" s="1"/>
  <c r="Q42" i="3"/>
  <c r="N42" i="3"/>
  <c r="DP41" i="3"/>
  <c r="AU17" i="4" s="1"/>
  <c r="DL41" i="3"/>
  <c r="DI41" i="3"/>
  <c r="DE41" i="3"/>
  <c r="AU16" i="4" s="1"/>
  <c r="DA41" i="3"/>
  <c r="CX41" i="3"/>
  <c r="CT41" i="3"/>
  <c r="AU15" i="4" s="1"/>
  <c r="CP41" i="3"/>
  <c r="CM41" i="3"/>
  <c r="CI41" i="3"/>
  <c r="AU14" i="4" s="1"/>
  <c r="CE41" i="3"/>
  <c r="CB41" i="3"/>
  <c r="BX41" i="3"/>
  <c r="AU13" i="4" s="1"/>
  <c r="BT41" i="3"/>
  <c r="BQ41" i="3"/>
  <c r="BM41" i="3"/>
  <c r="AU12" i="4" s="1"/>
  <c r="BI41" i="3"/>
  <c r="BF41" i="3"/>
  <c r="BB41" i="3"/>
  <c r="AU11" i="4" s="1"/>
  <c r="AX41" i="3"/>
  <c r="AU41" i="3"/>
  <c r="AQ41" i="3"/>
  <c r="AU10" i="4" s="1"/>
  <c r="AM41" i="3"/>
  <c r="AJ41" i="3"/>
  <c r="AF41" i="3"/>
  <c r="AU9" i="4" s="1"/>
  <c r="AB41" i="3"/>
  <c r="Y41" i="3"/>
  <c r="U41" i="3"/>
  <c r="AU8" i="4" s="1"/>
  <c r="Q41" i="3"/>
  <c r="N41" i="3"/>
  <c r="DP40" i="3"/>
  <c r="AT17" i="4" s="1"/>
  <c r="DL40" i="3"/>
  <c r="DI40" i="3"/>
  <c r="DE40" i="3"/>
  <c r="AT16" i="4" s="1"/>
  <c r="DA40" i="3"/>
  <c r="CX40" i="3"/>
  <c r="CT40" i="3"/>
  <c r="AT15" i="4" s="1"/>
  <c r="CP40" i="3"/>
  <c r="CM40" i="3"/>
  <c r="CI40" i="3"/>
  <c r="AT14" i="4" s="1"/>
  <c r="CE40" i="3"/>
  <c r="CB40" i="3"/>
  <c r="BX40" i="3"/>
  <c r="AT13" i="4" s="1"/>
  <c r="BT40" i="3"/>
  <c r="BQ40" i="3"/>
  <c r="BM40" i="3"/>
  <c r="AT12" i="4" s="1"/>
  <c r="BI40" i="3"/>
  <c r="BF40" i="3"/>
  <c r="BB40" i="3"/>
  <c r="AT11" i="4" s="1"/>
  <c r="AX40" i="3"/>
  <c r="AU40" i="3"/>
  <c r="AQ40" i="3"/>
  <c r="AT10" i="4" s="1"/>
  <c r="AM40" i="3"/>
  <c r="AJ40" i="3"/>
  <c r="AF40" i="3"/>
  <c r="AT9" i="4" s="1"/>
  <c r="AB40" i="3"/>
  <c r="Y40" i="3"/>
  <c r="U40" i="3"/>
  <c r="AT8" i="4" s="1"/>
  <c r="Q40" i="3"/>
  <c r="N40" i="3"/>
  <c r="DP39" i="3"/>
  <c r="AS17" i="4" s="1"/>
  <c r="DL39" i="3"/>
  <c r="DI39" i="3"/>
  <c r="DE39" i="3"/>
  <c r="AS16" i="4" s="1"/>
  <c r="DA39" i="3"/>
  <c r="CX39" i="3"/>
  <c r="CT39" i="3"/>
  <c r="AS15" i="4" s="1"/>
  <c r="CP39" i="3"/>
  <c r="CM39" i="3"/>
  <c r="CI39" i="3"/>
  <c r="AS14" i="4" s="1"/>
  <c r="CE39" i="3"/>
  <c r="CB39" i="3"/>
  <c r="BX39" i="3"/>
  <c r="AS13" i="4" s="1"/>
  <c r="BT39" i="3"/>
  <c r="BQ39" i="3"/>
  <c r="BM39" i="3"/>
  <c r="AS12" i="4" s="1"/>
  <c r="BI39" i="3"/>
  <c r="BF39" i="3"/>
  <c r="BB39" i="3"/>
  <c r="AS11" i="4" s="1"/>
  <c r="AX39" i="3"/>
  <c r="AU39" i="3"/>
  <c r="AQ39" i="3"/>
  <c r="AS10" i="4" s="1"/>
  <c r="AM39" i="3"/>
  <c r="AJ39" i="3"/>
  <c r="AF39" i="3"/>
  <c r="AS9" i="4" s="1"/>
  <c r="AB39" i="3"/>
  <c r="Y39" i="3"/>
  <c r="U39" i="3"/>
  <c r="AS8" i="4" s="1"/>
  <c r="Q39" i="3"/>
  <c r="N39" i="3"/>
  <c r="DP38" i="3"/>
  <c r="AR17" i="4" s="1"/>
  <c r="DL38" i="3"/>
  <c r="DI38" i="3"/>
  <c r="DE38" i="3"/>
  <c r="AR16" i="4" s="1"/>
  <c r="DA38" i="3"/>
  <c r="CX38" i="3"/>
  <c r="CT38" i="3"/>
  <c r="AR15" i="4" s="1"/>
  <c r="CP38" i="3"/>
  <c r="CM38" i="3"/>
  <c r="CI38" i="3"/>
  <c r="AR14" i="4" s="1"/>
  <c r="CE38" i="3"/>
  <c r="CB38" i="3"/>
  <c r="BX38" i="3"/>
  <c r="AR13" i="4" s="1"/>
  <c r="BT38" i="3"/>
  <c r="BQ38" i="3"/>
  <c r="BM38" i="3"/>
  <c r="AR12" i="4" s="1"/>
  <c r="BI38" i="3"/>
  <c r="BF38" i="3"/>
  <c r="BB38" i="3"/>
  <c r="AR11" i="4" s="1"/>
  <c r="AX38" i="3"/>
  <c r="AU38" i="3"/>
  <c r="AQ38" i="3"/>
  <c r="AR10" i="4" s="1"/>
  <c r="AM38" i="3"/>
  <c r="AJ38" i="3"/>
  <c r="AF38" i="3"/>
  <c r="AR9" i="4" s="1"/>
  <c r="AB38" i="3"/>
  <c r="Y38" i="3"/>
  <c r="U38" i="3"/>
  <c r="AR8" i="4" s="1"/>
  <c r="Q38" i="3"/>
  <c r="N38" i="3"/>
  <c r="DP37" i="3"/>
  <c r="AQ17" i="4" s="1"/>
  <c r="DL37" i="3"/>
  <c r="DI37" i="3"/>
  <c r="DE37" i="3"/>
  <c r="AQ16" i="4" s="1"/>
  <c r="DA37" i="3"/>
  <c r="CX37" i="3"/>
  <c r="CT37" i="3"/>
  <c r="AQ15" i="4" s="1"/>
  <c r="CP37" i="3"/>
  <c r="CM37" i="3"/>
  <c r="CI37" i="3"/>
  <c r="AQ14" i="4" s="1"/>
  <c r="CE37" i="3"/>
  <c r="CB37" i="3"/>
  <c r="BX37" i="3"/>
  <c r="AQ13" i="4" s="1"/>
  <c r="BT37" i="3"/>
  <c r="BQ37" i="3"/>
  <c r="BM37" i="3"/>
  <c r="AQ12" i="4" s="1"/>
  <c r="BI37" i="3"/>
  <c r="BF37" i="3"/>
  <c r="BB37" i="3"/>
  <c r="AQ11" i="4" s="1"/>
  <c r="AX37" i="3"/>
  <c r="AU37" i="3"/>
  <c r="AQ37" i="3"/>
  <c r="AQ10" i="4" s="1"/>
  <c r="AM37" i="3"/>
  <c r="AJ37" i="3"/>
  <c r="AF37" i="3"/>
  <c r="AQ9" i="4" s="1"/>
  <c r="AB37" i="3"/>
  <c r="Y37" i="3"/>
  <c r="U37" i="3"/>
  <c r="AQ8" i="4" s="1"/>
  <c r="Q37" i="3"/>
  <c r="N37" i="3"/>
  <c r="DP36" i="3"/>
  <c r="AP17" i="4" s="1"/>
  <c r="DL36" i="3"/>
  <c r="DI36" i="3"/>
  <c r="DE36" i="3"/>
  <c r="AP16" i="4" s="1"/>
  <c r="DA36" i="3"/>
  <c r="CX36" i="3"/>
  <c r="CT36" i="3"/>
  <c r="AP15" i="4" s="1"/>
  <c r="CP36" i="3"/>
  <c r="CM36" i="3"/>
  <c r="CI36" i="3"/>
  <c r="AP14" i="4" s="1"/>
  <c r="CE36" i="3"/>
  <c r="CB36" i="3"/>
  <c r="BX36" i="3"/>
  <c r="AP13" i="4" s="1"/>
  <c r="BT36" i="3"/>
  <c r="BQ36" i="3"/>
  <c r="BM36" i="3"/>
  <c r="AP12" i="4" s="1"/>
  <c r="BI36" i="3"/>
  <c r="BF36" i="3"/>
  <c r="BB36" i="3"/>
  <c r="AP11" i="4" s="1"/>
  <c r="AX36" i="3"/>
  <c r="AU36" i="3"/>
  <c r="AQ36" i="3"/>
  <c r="AP10" i="4" s="1"/>
  <c r="AM36" i="3"/>
  <c r="AJ36" i="3"/>
  <c r="AF36" i="3"/>
  <c r="AP9" i="4" s="1"/>
  <c r="AB36" i="3"/>
  <c r="Y36" i="3"/>
  <c r="U36" i="3"/>
  <c r="AP8" i="4" s="1"/>
  <c r="Q36" i="3"/>
  <c r="N36" i="3"/>
  <c r="DP35" i="3"/>
  <c r="AO17" i="4" s="1"/>
  <c r="DL35" i="3"/>
  <c r="DI35" i="3"/>
  <c r="DE35" i="3"/>
  <c r="AO16" i="4" s="1"/>
  <c r="DA35" i="3"/>
  <c r="CX35" i="3"/>
  <c r="CT35" i="3"/>
  <c r="AO15" i="4" s="1"/>
  <c r="CP35" i="3"/>
  <c r="CM35" i="3"/>
  <c r="CI35" i="3"/>
  <c r="AO14" i="4" s="1"/>
  <c r="CE35" i="3"/>
  <c r="CB35" i="3"/>
  <c r="BX35" i="3"/>
  <c r="AO13" i="4" s="1"/>
  <c r="BT35" i="3"/>
  <c r="BQ35" i="3"/>
  <c r="BM35" i="3"/>
  <c r="AO12" i="4" s="1"/>
  <c r="BI35" i="3"/>
  <c r="BF35" i="3"/>
  <c r="BB35" i="3"/>
  <c r="AO11" i="4" s="1"/>
  <c r="AX35" i="3"/>
  <c r="AU35" i="3"/>
  <c r="AQ35" i="3"/>
  <c r="AO10" i="4" s="1"/>
  <c r="AM35" i="3"/>
  <c r="AJ35" i="3"/>
  <c r="AF35" i="3"/>
  <c r="AO9" i="4" s="1"/>
  <c r="AB35" i="3"/>
  <c r="Y35" i="3"/>
  <c r="U35" i="3"/>
  <c r="AO8" i="4" s="1"/>
  <c r="Q35" i="3"/>
  <c r="N35" i="3"/>
  <c r="DP34" i="3"/>
  <c r="AN17" i="4" s="1"/>
  <c r="DL34" i="3"/>
  <c r="DI34" i="3"/>
  <c r="DE34" i="3"/>
  <c r="AN16" i="4" s="1"/>
  <c r="DA34" i="3"/>
  <c r="CX34" i="3"/>
  <c r="CT34" i="3"/>
  <c r="AN15" i="4" s="1"/>
  <c r="CP34" i="3"/>
  <c r="CM34" i="3"/>
  <c r="CI34" i="3"/>
  <c r="AN14" i="4" s="1"/>
  <c r="CE34" i="3"/>
  <c r="CB34" i="3"/>
  <c r="BX34" i="3"/>
  <c r="AN13" i="4" s="1"/>
  <c r="BT34" i="3"/>
  <c r="BQ34" i="3"/>
  <c r="BM34" i="3"/>
  <c r="AN12" i="4" s="1"/>
  <c r="BI34" i="3"/>
  <c r="BF34" i="3"/>
  <c r="BB34" i="3"/>
  <c r="AN11" i="4" s="1"/>
  <c r="AX34" i="3"/>
  <c r="AU34" i="3"/>
  <c r="AQ34" i="3"/>
  <c r="AN10" i="4" s="1"/>
  <c r="AM34" i="3"/>
  <c r="AJ34" i="3"/>
  <c r="AF34" i="3"/>
  <c r="AN9" i="4" s="1"/>
  <c r="AB34" i="3"/>
  <c r="Y34" i="3"/>
  <c r="U34" i="3"/>
  <c r="AN8" i="4" s="1"/>
  <c r="Q34" i="3"/>
  <c r="N34" i="3"/>
  <c r="DP33" i="3"/>
  <c r="AM17" i="4" s="1"/>
  <c r="DL33" i="3"/>
  <c r="DI33" i="3"/>
  <c r="DE33" i="3"/>
  <c r="AM16" i="4" s="1"/>
  <c r="DA33" i="3"/>
  <c r="CX33" i="3"/>
  <c r="CT33" i="3"/>
  <c r="AM15" i="4" s="1"/>
  <c r="CP33" i="3"/>
  <c r="CM33" i="3"/>
  <c r="CI33" i="3"/>
  <c r="AM14" i="4" s="1"/>
  <c r="CE33" i="3"/>
  <c r="CB33" i="3"/>
  <c r="BX33" i="3"/>
  <c r="AM13" i="4" s="1"/>
  <c r="BT33" i="3"/>
  <c r="BQ33" i="3"/>
  <c r="BM33" i="3"/>
  <c r="AM12" i="4" s="1"/>
  <c r="BI33" i="3"/>
  <c r="BF33" i="3"/>
  <c r="BB33" i="3"/>
  <c r="AM11" i="4" s="1"/>
  <c r="AX33" i="3"/>
  <c r="AU33" i="3"/>
  <c r="AQ33" i="3"/>
  <c r="AM10" i="4" s="1"/>
  <c r="AM33" i="3"/>
  <c r="AJ33" i="3"/>
  <c r="AF33" i="3"/>
  <c r="AM9" i="4" s="1"/>
  <c r="AB33" i="3"/>
  <c r="Y33" i="3"/>
  <c r="U33" i="3"/>
  <c r="AM8" i="4" s="1"/>
  <c r="Q33" i="3"/>
  <c r="N33" i="3"/>
  <c r="DP32" i="3"/>
  <c r="AL17" i="4" s="1"/>
  <c r="DL32" i="3"/>
  <c r="DI32" i="3"/>
  <c r="DE32" i="3"/>
  <c r="AL16" i="4" s="1"/>
  <c r="DA32" i="3"/>
  <c r="CX32" i="3"/>
  <c r="CT32" i="3"/>
  <c r="AL15" i="4" s="1"/>
  <c r="CP32" i="3"/>
  <c r="CM32" i="3"/>
  <c r="CI32" i="3"/>
  <c r="AL14" i="4" s="1"/>
  <c r="CE32" i="3"/>
  <c r="CB32" i="3"/>
  <c r="BX32" i="3"/>
  <c r="AL13" i="4" s="1"/>
  <c r="BT32" i="3"/>
  <c r="BQ32" i="3"/>
  <c r="BM32" i="3"/>
  <c r="AL12" i="4" s="1"/>
  <c r="BI32" i="3"/>
  <c r="BF32" i="3"/>
  <c r="BB32" i="3"/>
  <c r="AL11" i="4" s="1"/>
  <c r="AX32" i="3"/>
  <c r="AU32" i="3"/>
  <c r="AQ32" i="3"/>
  <c r="AL10" i="4" s="1"/>
  <c r="AM32" i="3"/>
  <c r="AJ32" i="3"/>
  <c r="AF32" i="3"/>
  <c r="AL9" i="4" s="1"/>
  <c r="AB32" i="3"/>
  <c r="Y32" i="3"/>
  <c r="U32" i="3"/>
  <c r="AL8" i="4" s="1"/>
  <c r="Q32" i="3"/>
  <c r="N32" i="3"/>
  <c r="DP31" i="3"/>
  <c r="AK17" i="4" s="1"/>
  <c r="DL31" i="3"/>
  <c r="DI31" i="3"/>
  <c r="DE31" i="3"/>
  <c r="AK16" i="4" s="1"/>
  <c r="DA31" i="3"/>
  <c r="CX31" i="3"/>
  <c r="CT31" i="3"/>
  <c r="AK15" i="4" s="1"/>
  <c r="CP31" i="3"/>
  <c r="CM31" i="3"/>
  <c r="CI31" i="3"/>
  <c r="AK14" i="4" s="1"/>
  <c r="CE31" i="3"/>
  <c r="CB31" i="3"/>
  <c r="BX31" i="3"/>
  <c r="AK13" i="4" s="1"/>
  <c r="BT31" i="3"/>
  <c r="BQ31" i="3"/>
  <c r="BM31" i="3"/>
  <c r="AK12" i="4" s="1"/>
  <c r="BI31" i="3"/>
  <c r="BF31" i="3"/>
  <c r="BB31" i="3"/>
  <c r="AK11" i="4" s="1"/>
  <c r="AX31" i="3"/>
  <c r="AU31" i="3"/>
  <c r="AQ31" i="3"/>
  <c r="AK10" i="4" s="1"/>
  <c r="AM31" i="3"/>
  <c r="AJ31" i="3"/>
  <c r="AF31" i="3"/>
  <c r="AK9" i="4" s="1"/>
  <c r="AB31" i="3"/>
  <c r="Y31" i="3"/>
  <c r="U31" i="3"/>
  <c r="AK8" i="4" s="1"/>
  <c r="Q31" i="3"/>
  <c r="N31" i="3"/>
  <c r="DP30" i="3"/>
  <c r="AJ17" i="4" s="1"/>
  <c r="DL30" i="3"/>
  <c r="DE30" i="3"/>
  <c r="AJ16" i="4" s="1"/>
  <c r="DA30" i="3"/>
  <c r="CT30" i="3"/>
  <c r="AJ15" i="4" s="1"/>
  <c r="CP30" i="3"/>
  <c r="CI30" i="3"/>
  <c r="AJ14" i="4" s="1"/>
  <c r="CE30" i="3"/>
  <c r="BX30" i="3"/>
  <c r="AJ13" i="4" s="1"/>
  <c r="BT30" i="3"/>
  <c r="BM30" i="3"/>
  <c r="AJ12" i="4" s="1"/>
  <c r="BI30" i="3"/>
  <c r="BB30" i="3"/>
  <c r="AJ11" i="4" s="1"/>
  <c r="AX30" i="3"/>
  <c r="AQ30" i="3"/>
  <c r="AJ10" i="4" s="1"/>
  <c r="AM30" i="3"/>
  <c r="AF30" i="3"/>
  <c r="AJ9" i="4" s="1"/>
  <c r="AB30" i="3"/>
  <c r="U30" i="3"/>
  <c r="AJ8" i="4" s="1"/>
  <c r="Q30" i="3"/>
  <c r="DP29" i="3"/>
  <c r="AI17" i="4" s="1"/>
  <c r="DL29" i="3"/>
  <c r="DI29" i="3"/>
  <c r="DE29" i="3"/>
  <c r="AI16" i="4" s="1"/>
  <c r="DA29" i="3"/>
  <c r="CX29" i="3"/>
  <c r="CT29" i="3"/>
  <c r="AI15" i="4" s="1"/>
  <c r="CP29" i="3"/>
  <c r="CM29" i="3"/>
  <c r="CI29" i="3"/>
  <c r="AI14" i="4" s="1"/>
  <c r="CE29" i="3"/>
  <c r="CB29" i="3"/>
  <c r="BX29" i="3"/>
  <c r="AI13" i="4" s="1"/>
  <c r="BT29" i="3"/>
  <c r="BQ29" i="3"/>
  <c r="BM29" i="3"/>
  <c r="AI12" i="4" s="1"/>
  <c r="BI29" i="3"/>
  <c r="BF29" i="3"/>
  <c r="BB29" i="3"/>
  <c r="AI11" i="4" s="1"/>
  <c r="AX29" i="3"/>
  <c r="AU29" i="3"/>
  <c r="AQ29" i="3"/>
  <c r="AI10" i="4" s="1"/>
  <c r="AM29" i="3"/>
  <c r="AJ29" i="3"/>
  <c r="AF29" i="3"/>
  <c r="AI9" i="4" s="1"/>
  <c r="AB29" i="3"/>
  <c r="Y29" i="3"/>
  <c r="U29" i="3"/>
  <c r="AI8" i="4" s="1"/>
  <c r="Q29" i="3"/>
  <c r="N29" i="3"/>
  <c r="DP28" i="3"/>
  <c r="AH17" i="4" s="1"/>
  <c r="DL28" i="3"/>
  <c r="DI28" i="3"/>
  <c r="DE28" i="3"/>
  <c r="AH16" i="4" s="1"/>
  <c r="DA28" i="3"/>
  <c r="CX28" i="3"/>
  <c r="CT28" i="3"/>
  <c r="AH15" i="4" s="1"/>
  <c r="CP28" i="3"/>
  <c r="CM28" i="3"/>
  <c r="CI28" i="3"/>
  <c r="AH14" i="4" s="1"/>
  <c r="CE28" i="3"/>
  <c r="CB28" i="3"/>
  <c r="BX28" i="3"/>
  <c r="AH13" i="4" s="1"/>
  <c r="BT28" i="3"/>
  <c r="BQ28" i="3"/>
  <c r="BM28" i="3"/>
  <c r="AH12" i="4" s="1"/>
  <c r="BI28" i="3"/>
  <c r="BF28" i="3"/>
  <c r="BB28" i="3"/>
  <c r="AH11" i="4" s="1"/>
  <c r="AX28" i="3"/>
  <c r="AU28" i="3"/>
  <c r="AQ28" i="3"/>
  <c r="AH10" i="4" s="1"/>
  <c r="AM28" i="3"/>
  <c r="AJ28" i="3"/>
  <c r="AF28" i="3"/>
  <c r="AH9" i="4" s="1"/>
  <c r="AB28" i="3"/>
  <c r="Y28" i="3"/>
  <c r="U28" i="3"/>
  <c r="AH8" i="4" s="1"/>
  <c r="Q28" i="3"/>
  <c r="N28" i="3"/>
  <c r="DP27" i="3"/>
  <c r="AG17" i="4" s="1"/>
  <c r="DL27" i="3"/>
  <c r="DI27" i="3"/>
  <c r="DE27" i="3"/>
  <c r="AG16" i="4" s="1"/>
  <c r="DA27" i="3"/>
  <c r="CX27" i="3"/>
  <c r="CT27" i="3"/>
  <c r="AG15" i="4" s="1"/>
  <c r="CP27" i="3"/>
  <c r="CM27" i="3"/>
  <c r="CI27" i="3"/>
  <c r="AG14" i="4" s="1"/>
  <c r="CE27" i="3"/>
  <c r="CB27" i="3"/>
  <c r="BX27" i="3"/>
  <c r="AG13" i="4" s="1"/>
  <c r="BT27" i="3"/>
  <c r="BQ27" i="3"/>
  <c r="BM27" i="3"/>
  <c r="AG12" i="4" s="1"/>
  <c r="BI27" i="3"/>
  <c r="BF27" i="3"/>
  <c r="BB27" i="3"/>
  <c r="AG11" i="4" s="1"/>
  <c r="AX27" i="3"/>
  <c r="AU27" i="3"/>
  <c r="AQ27" i="3"/>
  <c r="AG10" i="4" s="1"/>
  <c r="AM27" i="3"/>
  <c r="AJ27" i="3"/>
  <c r="AF27" i="3"/>
  <c r="AG9" i="4" s="1"/>
  <c r="AB27" i="3"/>
  <c r="Y27" i="3"/>
  <c r="U27" i="3"/>
  <c r="AG8" i="4" s="1"/>
  <c r="Q27" i="3"/>
  <c r="N27" i="3"/>
  <c r="DP26" i="3"/>
  <c r="AF17" i="4" s="1"/>
  <c r="DL26" i="3"/>
  <c r="DI26" i="3"/>
  <c r="DE26" i="3"/>
  <c r="AF16" i="4" s="1"/>
  <c r="DA26" i="3"/>
  <c r="CX26" i="3"/>
  <c r="CT26" i="3"/>
  <c r="AF15" i="4" s="1"/>
  <c r="CP26" i="3"/>
  <c r="CM26" i="3"/>
  <c r="CI26" i="3"/>
  <c r="AF14" i="4" s="1"/>
  <c r="CE26" i="3"/>
  <c r="CB26" i="3"/>
  <c r="BX26" i="3"/>
  <c r="AF13" i="4" s="1"/>
  <c r="BT26" i="3"/>
  <c r="BQ26" i="3"/>
  <c r="BM26" i="3"/>
  <c r="AF12" i="4" s="1"/>
  <c r="BI26" i="3"/>
  <c r="BF26" i="3"/>
  <c r="BB26" i="3"/>
  <c r="AF11" i="4" s="1"/>
  <c r="AX26" i="3"/>
  <c r="AU26" i="3"/>
  <c r="AQ26" i="3"/>
  <c r="AF10" i="4" s="1"/>
  <c r="AM26" i="3"/>
  <c r="AJ26" i="3"/>
  <c r="AF26" i="3"/>
  <c r="AF9" i="4" s="1"/>
  <c r="AB26" i="3"/>
  <c r="Y26" i="3"/>
  <c r="U26" i="3"/>
  <c r="AF8" i="4" s="1"/>
  <c r="Q26" i="3"/>
  <c r="N26" i="3"/>
  <c r="DP25" i="3"/>
  <c r="AE17" i="4" s="1"/>
  <c r="DL25" i="3"/>
  <c r="DI25" i="3"/>
  <c r="DE25" i="3"/>
  <c r="AE16" i="4" s="1"/>
  <c r="DA25" i="3"/>
  <c r="CX25" i="3"/>
  <c r="CT25" i="3"/>
  <c r="AE15" i="4" s="1"/>
  <c r="CP25" i="3"/>
  <c r="CM25" i="3"/>
  <c r="CI25" i="3"/>
  <c r="AE14" i="4" s="1"/>
  <c r="CE25" i="3"/>
  <c r="CB25" i="3"/>
  <c r="BX25" i="3"/>
  <c r="AE13" i="4" s="1"/>
  <c r="BT25" i="3"/>
  <c r="BQ25" i="3"/>
  <c r="BM25" i="3"/>
  <c r="AE12" i="4" s="1"/>
  <c r="BI25" i="3"/>
  <c r="BF25" i="3"/>
  <c r="BB25" i="3"/>
  <c r="AE11" i="4" s="1"/>
  <c r="AX25" i="3"/>
  <c r="AU25" i="3"/>
  <c r="AQ25" i="3"/>
  <c r="AE10" i="4" s="1"/>
  <c r="AM25" i="3"/>
  <c r="AJ25" i="3"/>
  <c r="AF25" i="3"/>
  <c r="AE9" i="4" s="1"/>
  <c r="AB25" i="3"/>
  <c r="Y25" i="3"/>
  <c r="U25" i="3"/>
  <c r="AE8" i="4" s="1"/>
  <c r="Q25" i="3"/>
  <c r="N25" i="3"/>
  <c r="DP24" i="3"/>
  <c r="AD17" i="4" s="1"/>
  <c r="DL24" i="3"/>
  <c r="DI24" i="3"/>
  <c r="DE24" i="3"/>
  <c r="AD16" i="4" s="1"/>
  <c r="DA24" i="3"/>
  <c r="CX24" i="3"/>
  <c r="CT24" i="3"/>
  <c r="AD15" i="4" s="1"/>
  <c r="CP24" i="3"/>
  <c r="CM24" i="3"/>
  <c r="CI24" i="3"/>
  <c r="AD14" i="4" s="1"/>
  <c r="CE24" i="3"/>
  <c r="CB24" i="3"/>
  <c r="BX24" i="3"/>
  <c r="AD13" i="4" s="1"/>
  <c r="BT24" i="3"/>
  <c r="BQ24" i="3"/>
  <c r="BM24" i="3"/>
  <c r="AD12" i="4" s="1"/>
  <c r="BI24" i="3"/>
  <c r="BF24" i="3"/>
  <c r="BB24" i="3"/>
  <c r="AD11" i="4" s="1"/>
  <c r="AX24" i="3"/>
  <c r="AU24" i="3"/>
  <c r="AQ24" i="3"/>
  <c r="AD10" i="4" s="1"/>
  <c r="AM24" i="3"/>
  <c r="AJ24" i="3"/>
  <c r="AF24" i="3"/>
  <c r="AD9" i="4" s="1"/>
  <c r="AB24" i="3"/>
  <c r="Y24" i="3"/>
  <c r="U24" i="3"/>
  <c r="AD8" i="4" s="1"/>
  <c r="Q24" i="3"/>
  <c r="N24" i="3"/>
  <c r="DP23" i="3"/>
  <c r="AC17" i="4" s="1"/>
  <c r="DL23" i="3"/>
  <c r="DI23" i="3"/>
  <c r="DE23" i="3"/>
  <c r="AC16" i="4" s="1"/>
  <c r="DA23" i="3"/>
  <c r="CX23" i="3"/>
  <c r="CT23" i="3"/>
  <c r="AC15" i="4" s="1"/>
  <c r="CP23" i="3"/>
  <c r="CM23" i="3"/>
  <c r="CI23" i="3"/>
  <c r="AC14" i="4" s="1"/>
  <c r="CE23" i="3"/>
  <c r="CB23" i="3"/>
  <c r="BX23" i="3"/>
  <c r="AC13" i="4" s="1"/>
  <c r="BT23" i="3"/>
  <c r="BQ23" i="3"/>
  <c r="BM23" i="3"/>
  <c r="AC12" i="4" s="1"/>
  <c r="BI23" i="3"/>
  <c r="BF23" i="3"/>
  <c r="BB23" i="3"/>
  <c r="AC11" i="4" s="1"/>
  <c r="AX23" i="3"/>
  <c r="AU23" i="3"/>
  <c r="AQ23" i="3"/>
  <c r="AC10" i="4" s="1"/>
  <c r="AM23" i="3"/>
  <c r="AJ23" i="3"/>
  <c r="AF23" i="3"/>
  <c r="AC9" i="4" s="1"/>
  <c r="AB23" i="3"/>
  <c r="Y23" i="3"/>
  <c r="U23" i="3"/>
  <c r="AC8" i="4" s="1"/>
  <c r="Q23" i="3"/>
  <c r="N23" i="3"/>
  <c r="DP22" i="3"/>
  <c r="AB17" i="4" s="1"/>
  <c r="DL22" i="3"/>
  <c r="DI22" i="3"/>
  <c r="DE22" i="3"/>
  <c r="AB16" i="4" s="1"/>
  <c r="DA22" i="3"/>
  <c r="CX22" i="3"/>
  <c r="CT22" i="3"/>
  <c r="AB15" i="4" s="1"/>
  <c r="CP22" i="3"/>
  <c r="CM22" i="3"/>
  <c r="CI22" i="3"/>
  <c r="AB14" i="4" s="1"/>
  <c r="CE22" i="3"/>
  <c r="CB22" i="3"/>
  <c r="BX22" i="3"/>
  <c r="AB13" i="4" s="1"/>
  <c r="BT22" i="3"/>
  <c r="BQ22" i="3"/>
  <c r="BM22" i="3"/>
  <c r="AB12" i="4" s="1"/>
  <c r="BI22" i="3"/>
  <c r="BF22" i="3"/>
  <c r="BB22" i="3"/>
  <c r="AB11" i="4" s="1"/>
  <c r="AX22" i="3"/>
  <c r="AU22" i="3"/>
  <c r="AQ22" i="3"/>
  <c r="AB10" i="4" s="1"/>
  <c r="AM22" i="3"/>
  <c r="AJ22" i="3"/>
  <c r="AF22" i="3"/>
  <c r="AB9" i="4" s="1"/>
  <c r="AB22" i="3"/>
  <c r="Y22" i="3"/>
  <c r="U22" i="3"/>
  <c r="AB8" i="4" s="1"/>
  <c r="Q22" i="3"/>
  <c r="N22" i="3"/>
  <c r="DP21" i="3"/>
  <c r="AA17" i="4" s="1"/>
  <c r="DL21" i="3"/>
  <c r="DI21" i="3"/>
  <c r="DE21" i="3"/>
  <c r="AA16" i="4" s="1"/>
  <c r="DA21" i="3"/>
  <c r="CX21" i="3"/>
  <c r="CT21" i="3"/>
  <c r="AA15" i="4" s="1"/>
  <c r="CP21" i="3"/>
  <c r="CM21" i="3"/>
  <c r="CI21" i="3"/>
  <c r="AA14" i="4" s="1"/>
  <c r="CE21" i="3"/>
  <c r="CB21" i="3"/>
  <c r="BX21" i="3"/>
  <c r="AA13" i="4" s="1"/>
  <c r="BT21" i="3"/>
  <c r="BQ21" i="3"/>
  <c r="BM21" i="3"/>
  <c r="AA12" i="4" s="1"/>
  <c r="BI21" i="3"/>
  <c r="BF21" i="3"/>
  <c r="BB21" i="3"/>
  <c r="AA11" i="4" s="1"/>
  <c r="AX21" i="3"/>
  <c r="AU21" i="3"/>
  <c r="AQ21" i="3"/>
  <c r="AA10" i="4" s="1"/>
  <c r="AM21" i="3"/>
  <c r="AJ21" i="3"/>
  <c r="AF21" i="3"/>
  <c r="AA9" i="4" s="1"/>
  <c r="AB21" i="3"/>
  <c r="Y21" i="3"/>
  <c r="U21" i="3"/>
  <c r="AA8" i="4" s="1"/>
  <c r="Q21" i="3"/>
  <c r="N21" i="3"/>
  <c r="DP20" i="3"/>
  <c r="Z17" i="4" s="1"/>
  <c r="DL20" i="3"/>
  <c r="DI20" i="3"/>
  <c r="DE20" i="3"/>
  <c r="Z16" i="4" s="1"/>
  <c r="DA20" i="3"/>
  <c r="CX20" i="3"/>
  <c r="CT20" i="3"/>
  <c r="Z15" i="4" s="1"/>
  <c r="CP20" i="3"/>
  <c r="CM20" i="3"/>
  <c r="CI20" i="3"/>
  <c r="Z14" i="4" s="1"/>
  <c r="CE20" i="3"/>
  <c r="CB20" i="3"/>
  <c r="BX20" i="3"/>
  <c r="Z13" i="4" s="1"/>
  <c r="BT20" i="3"/>
  <c r="BQ20" i="3"/>
  <c r="BM20" i="3"/>
  <c r="Z12" i="4" s="1"/>
  <c r="BI20" i="3"/>
  <c r="BF20" i="3"/>
  <c r="BB20" i="3"/>
  <c r="Z11" i="4" s="1"/>
  <c r="AX20" i="3"/>
  <c r="AU20" i="3"/>
  <c r="AQ20" i="3"/>
  <c r="Z10" i="4" s="1"/>
  <c r="AM20" i="3"/>
  <c r="AJ20" i="3"/>
  <c r="AF20" i="3"/>
  <c r="Z9" i="4" s="1"/>
  <c r="AB20" i="3"/>
  <c r="Y20" i="3"/>
  <c r="U20" i="3"/>
  <c r="Z8" i="4" s="1"/>
  <c r="Q20" i="3"/>
  <c r="N20" i="3"/>
  <c r="DP19" i="3"/>
  <c r="Y17" i="4" s="1"/>
  <c r="DL19" i="3"/>
  <c r="DI19" i="3"/>
  <c r="DE19" i="3"/>
  <c r="Y16" i="4" s="1"/>
  <c r="DA19" i="3"/>
  <c r="CX19" i="3"/>
  <c r="CT19" i="3"/>
  <c r="Y15" i="4" s="1"/>
  <c r="CP19" i="3"/>
  <c r="CM19" i="3"/>
  <c r="CI19" i="3"/>
  <c r="Y14" i="4" s="1"/>
  <c r="CE19" i="3"/>
  <c r="CB19" i="3"/>
  <c r="BX19" i="3"/>
  <c r="Y13" i="4" s="1"/>
  <c r="BT19" i="3"/>
  <c r="BQ19" i="3"/>
  <c r="BM19" i="3"/>
  <c r="Y12" i="4" s="1"/>
  <c r="BI19" i="3"/>
  <c r="BF19" i="3"/>
  <c r="BB19" i="3"/>
  <c r="Y11" i="4" s="1"/>
  <c r="AX19" i="3"/>
  <c r="AU19" i="3"/>
  <c r="AQ19" i="3"/>
  <c r="Y10" i="4" s="1"/>
  <c r="AM19" i="3"/>
  <c r="AJ19" i="3"/>
  <c r="AF19" i="3"/>
  <c r="Y9" i="4" s="1"/>
  <c r="AB19" i="3"/>
  <c r="Y19" i="3"/>
  <c r="U19" i="3"/>
  <c r="Y8" i="4" s="1"/>
  <c r="Q19" i="3"/>
  <c r="N19" i="3"/>
  <c r="DP18" i="3"/>
  <c r="X17" i="4" s="1"/>
  <c r="DL18" i="3"/>
  <c r="DI18" i="3"/>
  <c r="DE18" i="3"/>
  <c r="X16" i="4" s="1"/>
  <c r="DA18" i="3"/>
  <c r="CX18" i="3"/>
  <c r="CT18" i="3"/>
  <c r="X15" i="4" s="1"/>
  <c r="CP18" i="3"/>
  <c r="CM18" i="3"/>
  <c r="CI18" i="3"/>
  <c r="X14" i="4" s="1"/>
  <c r="CE18" i="3"/>
  <c r="CB18" i="3"/>
  <c r="BX18" i="3"/>
  <c r="X13" i="4" s="1"/>
  <c r="BT18" i="3"/>
  <c r="BQ18" i="3"/>
  <c r="BM18" i="3"/>
  <c r="X12" i="4" s="1"/>
  <c r="BI18" i="3"/>
  <c r="BF18" i="3"/>
  <c r="BB18" i="3"/>
  <c r="X11" i="4" s="1"/>
  <c r="AX18" i="3"/>
  <c r="AU18" i="3"/>
  <c r="AQ18" i="3"/>
  <c r="X10" i="4" s="1"/>
  <c r="AM18" i="3"/>
  <c r="AJ18" i="3"/>
  <c r="AF18" i="3"/>
  <c r="X9" i="4" s="1"/>
  <c r="AB18" i="3"/>
  <c r="Y18" i="3"/>
  <c r="U18" i="3"/>
  <c r="X8" i="4" s="1"/>
  <c r="Q18" i="3"/>
  <c r="N18" i="3"/>
  <c r="DP17" i="3"/>
  <c r="W17" i="4" s="1"/>
  <c r="DL17" i="3"/>
  <c r="DI17" i="3"/>
  <c r="DE17" i="3"/>
  <c r="W16" i="4" s="1"/>
  <c r="DA17" i="3"/>
  <c r="CX17" i="3"/>
  <c r="CT17" i="3"/>
  <c r="W15" i="4" s="1"/>
  <c r="CP17" i="3"/>
  <c r="CM17" i="3"/>
  <c r="CI17" i="3"/>
  <c r="W14" i="4" s="1"/>
  <c r="CE17" i="3"/>
  <c r="CB17" i="3"/>
  <c r="BX17" i="3"/>
  <c r="W13" i="4" s="1"/>
  <c r="BT17" i="3"/>
  <c r="BQ17" i="3"/>
  <c r="BM17" i="3"/>
  <c r="W12" i="4" s="1"/>
  <c r="BI17" i="3"/>
  <c r="BF17" i="3"/>
  <c r="BB17" i="3"/>
  <c r="W11" i="4" s="1"/>
  <c r="AX17" i="3"/>
  <c r="AU17" i="3"/>
  <c r="AQ17" i="3"/>
  <c r="W10" i="4" s="1"/>
  <c r="AM17" i="3"/>
  <c r="AJ17" i="3"/>
  <c r="AF17" i="3"/>
  <c r="W9" i="4" s="1"/>
  <c r="AB17" i="3"/>
  <c r="Y17" i="3"/>
  <c r="U17" i="3"/>
  <c r="W8" i="4" s="1"/>
  <c r="Q17" i="3"/>
  <c r="N17" i="3"/>
  <c r="DP16" i="3"/>
  <c r="V17" i="4" s="1"/>
  <c r="DL16" i="3"/>
  <c r="DI16" i="3"/>
  <c r="DE16" i="3"/>
  <c r="V16" i="4" s="1"/>
  <c r="DA16" i="3"/>
  <c r="CX16" i="3"/>
  <c r="CT16" i="3"/>
  <c r="V15" i="4" s="1"/>
  <c r="CP16" i="3"/>
  <c r="CM16" i="3"/>
  <c r="CI16" i="3"/>
  <c r="V14" i="4" s="1"/>
  <c r="CE16" i="3"/>
  <c r="CB16" i="3"/>
  <c r="BX16" i="3"/>
  <c r="V13" i="4" s="1"/>
  <c r="BT16" i="3"/>
  <c r="BQ16" i="3"/>
  <c r="BM16" i="3"/>
  <c r="V12" i="4" s="1"/>
  <c r="BI16" i="3"/>
  <c r="BF16" i="3"/>
  <c r="BB16" i="3"/>
  <c r="V11" i="4" s="1"/>
  <c r="AX16" i="3"/>
  <c r="AU16" i="3"/>
  <c r="AQ16" i="3"/>
  <c r="V10" i="4" s="1"/>
  <c r="AM16" i="3"/>
  <c r="AJ16" i="3"/>
  <c r="AF16" i="3"/>
  <c r="V9" i="4" s="1"/>
  <c r="AB16" i="3"/>
  <c r="Y16" i="3"/>
  <c r="U16" i="3"/>
  <c r="V8" i="4" s="1"/>
  <c r="Q16" i="3"/>
  <c r="N16" i="3"/>
  <c r="DP15" i="3"/>
  <c r="U17" i="4" s="1"/>
  <c r="DL15" i="3"/>
  <c r="DI15" i="3"/>
  <c r="DE15" i="3"/>
  <c r="U16" i="4" s="1"/>
  <c r="DA15" i="3"/>
  <c r="CX15" i="3"/>
  <c r="CT15" i="3"/>
  <c r="U15" i="4" s="1"/>
  <c r="CP15" i="3"/>
  <c r="CM15" i="3"/>
  <c r="CI15" i="3"/>
  <c r="U14" i="4" s="1"/>
  <c r="CE15" i="3"/>
  <c r="CB15" i="3"/>
  <c r="BX15" i="3"/>
  <c r="U13" i="4" s="1"/>
  <c r="BT15" i="3"/>
  <c r="BQ15" i="3"/>
  <c r="BM15" i="3"/>
  <c r="U12" i="4" s="1"/>
  <c r="BI15" i="3"/>
  <c r="BF15" i="3"/>
  <c r="BB15" i="3"/>
  <c r="U11" i="4" s="1"/>
  <c r="AX15" i="3"/>
  <c r="AU15" i="3"/>
  <c r="AQ15" i="3"/>
  <c r="U10" i="4" s="1"/>
  <c r="AM15" i="3"/>
  <c r="AJ15" i="3"/>
  <c r="AF15" i="3"/>
  <c r="U9" i="4" s="1"/>
  <c r="AB15" i="3"/>
  <c r="Y15" i="3"/>
  <c r="U15" i="3"/>
  <c r="U8" i="4" s="1"/>
  <c r="Q15" i="3"/>
  <c r="N15" i="3"/>
  <c r="DP14" i="3"/>
  <c r="T17" i="4" s="1"/>
  <c r="DL14" i="3"/>
  <c r="DI14" i="3"/>
  <c r="DE14" i="3"/>
  <c r="T16" i="4" s="1"/>
  <c r="DA14" i="3"/>
  <c r="CX14" i="3"/>
  <c r="CT14" i="3"/>
  <c r="T15" i="4" s="1"/>
  <c r="CP14" i="3"/>
  <c r="CM14" i="3"/>
  <c r="CI14" i="3"/>
  <c r="T14" i="4" s="1"/>
  <c r="CE14" i="3"/>
  <c r="CB14" i="3"/>
  <c r="BX14" i="3"/>
  <c r="T13" i="4" s="1"/>
  <c r="BT14" i="3"/>
  <c r="BQ14" i="3"/>
  <c r="BM14" i="3"/>
  <c r="T12" i="4" s="1"/>
  <c r="BI14" i="3"/>
  <c r="BF14" i="3"/>
  <c r="BB14" i="3"/>
  <c r="T11" i="4" s="1"/>
  <c r="AX14" i="3"/>
  <c r="AU14" i="3"/>
  <c r="AQ14" i="3"/>
  <c r="T10" i="4" s="1"/>
  <c r="AM14" i="3"/>
  <c r="AJ14" i="3"/>
  <c r="AF14" i="3"/>
  <c r="T9" i="4" s="1"/>
  <c r="AB14" i="3"/>
  <c r="Y14" i="3"/>
  <c r="U14" i="3"/>
  <c r="T8" i="4" s="1"/>
  <c r="Q14" i="3"/>
  <c r="N14" i="3"/>
  <c r="DP13" i="3"/>
  <c r="S17" i="4" s="1"/>
  <c r="DI13" i="3"/>
  <c r="DE13" i="3"/>
  <c r="S16" i="4" s="1"/>
  <c r="CX13" i="3"/>
  <c r="CT13" i="3"/>
  <c r="S15" i="4" s="1"/>
  <c r="CM13" i="3"/>
  <c r="CI13" i="3"/>
  <c r="S14" i="4" s="1"/>
  <c r="CB13" i="3"/>
  <c r="BX13" i="3"/>
  <c r="S13" i="4" s="1"/>
  <c r="BQ13" i="3"/>
  <c r="BM13" i="3"/>
  <c r="S12" i="4" s="1"/>
  <c r="BF13" i="3"/>
  <c r="BB13" i="3"/>
  <c r="S11" i="4" s="1"/>
  <c r="AU13" i="3"/>
  <c r="AQ13" i="3"/>
  <c r="S10" i="4" s="1"/>
  <c r="AJ13" i="3"/>
  <c r="AF13" i="3"/>
  <c r="S9" i="4" s="1"/>
  <c r="Y13" i="3"/>
  <c r="U13" i="3"/>
  <c r="S8" i="4" s="1"/>
  <c r="N13" i="3"/>
  <c r="DP12" i="3"/>
  <c r="R17" i="4" s="1"/>
  <c r="DL12" i="3"/>
  <c r="DI12" i="3"/>
  <c r="DE12" i="3"/>
  <c r="R16" i="4" s="1"/>
  <c r="DA12" i="3"/>
  <c r="CX12" i="3"/>
  <c r="CT12" i="3"/>
  <c r="R15" i="4" s="1"/>
  <c r="CP12" i="3"/>
  <c r="CM12" i="3"/>
  <c r="CI12" i="3"/>
  <c r="R14" i="4" s="1"/>
  <c r="CE12" i="3"/>
  <c r="CB12" i="3"/>
  <c r="BX12" i="3"/>
  <c r="R13" i="4" s="1"/>
  <c r="BT12" i="3"/>
  <c r="BQ12" i="3"/>
  <c r="BM12" i="3"/>
  <c r="R12" i="4" s="1"/>
  <c r="BI12" i="3"/>
  <c r="BF12" i="3"/>
  <c r="BB12" i="3"/>
  <c r="R11" i="4" s="1"/>
  <c r="AX12" i="3"/>
  <c r="AU12" i="3"/>
  <c r="AQ12" i="3"/>
  <c r="R10" i="4" s="1"/>
  <c r="AM12" i="3"/>
  <c r="AJ12" i="3"/>
  <c r="AF12" i="3"/>
  <c r="R9" i="4" s="1"/>
  <c r="AB12" i="3"/>
  <c r="Y12" i="3"/>
  <c r="U12" i="3"/>
  <c r="R8" i="4" s="1"/>
  <c r="Q12" i="3"/>
  <c r="N12" i="3"/>
  <c r="DP11" i="3"/>
  <c r="Q17" i="4" s="1"/>
  <c r="DL11" i="3"/>
  <c r="DI11" i="3"/>
  <c r="DE11" i="3"/>
  <c r="Q16" i="4" s="1"/>
  <c r="DA11" i="3"/>
  <c r="CX11" i="3"/>
  <c r="CT11" i="3"/>
  <c r="Q15" i="4" s="1"/>
  <c r="CP11" i="3"/>
  <c r="CM11" i="3"/>
  <c r="CI11" i="3"/>
  <c r="Q14" i="4" s="1"/>
  <c r="CE11" i="3"/>
  <c r="CB11" i="3"/>
  <c r="BX11" i="3"/>
  <c r="Q13" i="4" s="1"/>
  <c r="BT11" i="3"/>
  <c r="BQ11" i="3"/>
  <c r="BM11" i="3"/>
  <c r="Q12" i="4" s="1"/>
  <c r="BI11" i="3"/>
  <c r="BF11" i="3"/>
  <c r="BB11" i="3"/>
  <c r="Q11" i="4" s="1"/>
  <c r="AX11" i="3"/>
  <c r="AU11" i="3"/>
  <c r="AQ11" i="3"/>
  <c r="Q10" i="4" s="1"/>
  <c r="AM11" i="3"/>
  <c r="AJ11" i="3"/>
  <c r="AF11" i="3"/>
  <c r="Q9" i="4" s="1"/>
  <c r="AB11" i="3"/>
  <c r="Y11" i="3"/>
  <c r="U11" i="3"/>
  <c r="Q8" i="4" s="1"/>
  <c r="Q11" i="3"/>
  <c r="N11" i="3"/>
  <c r="DP10" i="3"/>
  <c r="P17" i="4" s="1"/>
  <c r="DL10" i="3"/>
  <c r="DI10" i="3"/>
  <c r="DE10" i="3"/>
  <c r="P16" i="4" s="1"/>
  <c r="DA10" i="3"/>
  <c r="CX10" i="3"/>
  <c r="CT10" i="3"/>
  <c r="P15" i="4" s="1"/>
  <c r="CP10" i="3"/>
  <c r="CM10" i="3"/>
  <c r="CI10" i="3"/>
  <c r="P14" i="4" s="1"/>
  <c r="CE10" i="3"/>
  <c r="CB10" i="3"/>
  <c r="BX10" i="3"/>
  <c r="P13" i="4" s="1"/>
  <c r="BT10" i="3"/>
  <c r="BQ10" i="3"/>
  <c r="BM10" i="3"/>
  <c r="P12" i="4" s="1"/>
  <c r="BI10" i="3"/>
  <c r="BF10" i="3"/>
  <c r="BB10" i="3"/>
  <c r="P11" i="4" s="1"/>
  <c r="AX10" i="3"/>
  <c r="AU10" i="3"/>
  <c r="AQ10" i="3"/>
  <c r="P10" i="4" s="1"/>
  <c r="AM10" i="3"/>
  <c r="AJ10" i="3"/>
  <c r="AF10" i="3"/>
  <c r="P9" i="4" s="1"/>
  <c r="AB10" i="3"/>
  <c r="Y10" i="3"/>
  <c r="U10" i="3"/>
  <c r="P8" i="4" s="1"/>
  <c r="Q10" i="3"/>
  <c r="N10" i="3"/>
  <c r="DP9" i="3"/>
  <c r="O17" i="4" s="1"/>
  <c r="DL9" i="3"/>
  <c r="DI9" i="3"/>
  <c r="DE9" i="3"/>
  <c r="O16" i="4" s="1"/>
  <c r="DA9" i="3"/>
  <c r="CX9" i="3"/>
  <c r="CT9" i="3"/>
  <c r="O15" i="4" s="1"/>
  <c r="CP9" i="3"/>
  <c r="CM9" i="3"/>
  <c r="CI9" i="3"/>
  <c r="O14" i="4" s="1"/>
  <c r="CE9" i="3"/>
  <c r="CB9" i="3"/>
  <c r="BX9" i="3"/>
  <c r="O13" i="4" s="1"/>
  <c r="BT9" i="3"/>
  <c r="BQ9" i="3"/>
  <c r="BM9" i="3"/>
  <c r="O12" i="4" s="1"/>
  <c r="BI9" i="3"/>
  <c r="BF9" i="3"/>
  <c r="BB9" i="3"/>
  <c r="O11" i="4" s="1"/>
  <c r="AX9" i="3"/>
  <c r="AU9" i="3"/>
  <c r="AQ9" i="3"/>
  <c r="O10" i="4" s="1"/>
  <c r="AM9" i="3"/>
  <c r="AJ9" i="3"/>
  <c r="AF9" i="3"/>
  <c r="O9" i="4" s="1"/>
  <c r="AB9" i="3"/>
  <c r="Y9" i="3"/>
  <c r="U9" i="3"/>
  <c r="O8" i="4" s="1"/>
  <c r="Q9" i="3"/>
  <c r="N9" i="3"/>
  <c r="DP8" i="3"/>
  <c r="DL8" i="3"/>
  <c r="DI8" i="3"/>
  <c r="DE8" i="3"/>
  <c r="DA8" i="3"/>
  <c r="CX8" i="3"/>
  <c r="CT8" i="3"/>
  <c r="CP8" i="3"/>
  <c r="CM8" i="3"/>
  <c r="CI8" i="3"/>
  <c r="CE8" i="3"/>
  <c r="CB8" i="3"/>
  <c r="BX8" i="3"/>
  <c r="BT8" i="3"/>
  <c r="BQ8" i="3"/>
  <c r="BM8" i="3"/>
  <c r="BI8" i="3"/>
  <c r="BF8" i="3"/>
  <c r="BB8" i="3"/>
  <c r="AX8" i="3"/>
  <c r="AU8" i="3"/>
  <c r="AQ8" i="3"/>
  <c r="AM8" i="3"/>
  <c r="AJ8" i="3"/>
  <c r="AF8" i="3"/>
  <c r="AB8" i="3"/>
  <c r="Y8" i="3"/>
  <c r="U8" i="3"/>
  <c r="Q8" i="3"/>
  <c r="N8" i="3"/>
  <c r="DJ4" i="3"/>
  <c r="CY4" i="3"/>
  <c r="CN4" i="3"/>
  <c r="CC4" i="3"/>
  <c r="BR4" i="3"/>
  <c r="BG4" i="3"/>
  <c r="AV4" i="3"/>
  <c r="AK4" i="3"/>
  <c r="Z4" i="3"/>
  <c r="O4" i="3"/>
  <c r="ATK42" i="7"/>
  <c r="ATJ42" i="7"/>
  <c r="APE42" i="7"/>
  <c r="APD42" i="7"/>
  <c r="AKY42" i="7"/>
  <c r="AKX42" i="7"/>
  <c r="AGS42" i="7"/>
  <c r="AGR42" i="7"/>
  <c r="ACM42" i="7"/>
  <c r="ACL42" i="7"/>
  <c r="YG42" i="7"/>
  <c r="YF42" i="7"/>
  <c r="UA42" i="7"/>
  <c r="TZ42" i="7"/>
  <c r="PU42" i="7"/>
  <c r="PT42" i="7"/>
  <c r="LO42" i="7"/>
  <c r="LN42" i="7"/>
  <c r="HI42" i="7"/>
  <c r="HH42" i="7"/>
  <c r="DC42" i="7"/>
  <c r="DB42" i="7"/>
  <c r="ATK41" i="7"/>
  <c r="ATJ41" i="7"/>
  <c r="APE41" i="7"/>
  <c r="APD41" i="7"/>
  <c r="AKY41" i="7"/>
  <c r="AKX41" i="7"/>
  <c r="AGS41" i="7"/>
  <c r="AGR41" i="7"/>
  <c r="ACM41" i="7"/>
  <c r="ACL41" i="7"/>
  <c r="YG41" i="7"/>
  <c r="YF41" i="7"/>
  <c r="UA41" i="7"/>
  <c r="TZ41" i="7"/>
  <c r="PU41" i="7"/>
  <c r="PT41" i="7"/>
  <c r="LO41" i="7"/>
  <c r="LN41" i="7"/>
  <c r="HI41" i="7"/>
  <c r="HH41" i="7"/>
  <c r="DC41" i="7"/>
  <c r="DB41" i="7"/>
  <c r="ATK40" i="7"/>
  <c r="ATJ40" i="7"/>
  <c r="ATM40" i="7" s="1"/>
  <c r="ASV40" i="7"/>
  <c r="ASU40" i="7"/>
  <c r="AST40" i="7"/>
  <c r="APE40" i="7"/>
  <c r="APD40" i="7"/>
  <c r="AOP40" i="7"/>
  <c r="AOO40" i="7"/>
  <c r="AON40" i="7"/>
  <c r="AKY40" i="7"/>
  <c r="AKX40" i="7"/>
  <c r="AKJ40" i="7"/>
  <c r="AKI40" i="7"/>
  <c r="AKH40" i="7"/>
  <c r="AGS40" i="7"/>
  <c r="AGR40" i="7"/>
  <c r="AGD40" i="7"/>
  <c r="AGC40" i="7"/>
  <c r="AGB40" i="7"/>
  <c r="ACM40" i="7"/>
  <c r="ACL40" i="7"/>
  <c r="ABX40" i="7"/>
  <c r="ABW40" i="7"/>
  <c r="ABV40" i="7"/>
  <c r="YG40" i="7"/>
  <c r="YF40" i="7"/>
  <c r="XR40" i="7"/>
  <c r="XQ40" i="7"/>
  <c r="XP40" i="7"/>
  <c r="UA40" i="7"/>
  <c r="TZ40" i="7"/>
  <c r="TL40" i="7"/>
  <c r="TK40" i="7"/>
  <c r="TJ40" i="7"/>
  <c r="PU40" i="7"/>
  <c r="PT40" i="7"/>
  <c r="PF40" i="7"/>
  <c r="PE40" i="7"/>
  <c r="PD40" i="7"/>
  <c r="LO40" i="7"/>
  <c r="LN40" i="7"/>
  <c r="KZ40" i="7"/>
  <c r="KY40" i="7"/>
  <c r="KX40" i="7"/>
  <c r="HI40" i="7"/>
  <c r="HH40" i="7"/>
  <c r="GT40" i="7"/>
  <c r="GS40" i="7"/>
  <c r="GR40" i="7"/>
  <c r="DC40" i="7"/>
  <c r="DB40" i="7"/>
  <c r="ATK39" i="7"/>
  <c r="ATJ39" i="7"/>
  <c r="APE39" i="7"/>
  <c r="APD39" i="7"/>
  <c r="AKY39" i="7"/>
  <c r="AKX39" i="7"/>
  <c r="AGS39" i="7"/>
  <c r="AGR39" i="7"/>
  <c r="ACM39" i="7"/>
  <c r="ACL39" i="7"/>
  <c r="YG39" i="7"/>
  <c r="YF39" i="7"/>
  <c r="UA39" i="7"/>
  <c r="TZ39" i="7"/>
  <c r="PU39" i="7"/>
  <c r="PT39" i="7"/>
  <c r="LO39" i="7"/>
  <c r="LN39" i="7"/>
  <c r="HI39" i="7"/>
  <c r="HH39" i="7"/>
  <c r="DC39" i="7"/>
  <c r="DB39" i="7"/>
  <c r="ATK38" i="7"/>
  <c r="ATJ38" i="7"/>
  <c r="APE38" i="7"/>
  <c r="APD38" i="7"/>
  <c r="AKY38" i="7"/>
  <c r="AKX38" i="7"/>
  <c r="AGS38" i="7"/>
  <c r="AGR38" i="7"/>
  <c r="ACM38" i="7"/>
  <c r="ACL38" i="7"/>
  <c r="YG38" i="7"/>
  <c r="YF38" i="7"/>
  <c r="UA38" i="7"/>
  <c r="TZ38" i="7"/>
  <c r="PU38" i="7"/>
  <c r="PT38" i="7"/>
  <c r="LO38" i="7"/>
  <c r="LN38" i="7"/>
  <c r="HI38" i="7"/>
  <c r="HH38" i="7"/>
  <c r="DC38" i="7"/>
  <c r="DB38" i="7"/>
  <c r="ATK37" i="7"/>
  <c r="ATJ37" i="7"/>
  <c r="APE37" i="7"/>
  <c r="APD37" i="7"/>
  <c r="AKY37" i="7"/>
  <c r="AKX37" i="7"/>
  <c r="AGS37" i="7"/>
  <c r="AGR37" i="7"/>
  <c r="ACM37" i="7"/>
  <c r="ACL37" i="7"/>
  <c r="YG37" i="7"/>
  <c r="YF37" i="7"/>
  <c r="UA37" i="7"/>
  <c r="TZ37" i="7"/>
  <c r="PU37" i="7"/>
  <c r="PT37" i="7"/>
  <c r="LO37" i="7"/>
  <c r="LN37" i="7"/>
  <c r="HI37" i="7"/>
  <c r="HH37" i="7"/>
  <c r="DC37" i="7"/>
  <c r="DB37" i="7"/>
  <c r="ATK36" i="7"/>
  <c r="ATJ36" i="7"/>
  <c r="APE36" i="7"/>
  <c r="APD36" i="7"/>
  <c r="APG36" i="7" s="1"/>
  <c r="AKY36" i="7"/>
  <c r="AKX36" i="7"/>
  <c r="AGS36" i="7"/>
  <c r="AGR36" i="7"/>
  <c r="ACM36" i="7"/>
  <c r="ACL36" i="7"/>
  <c r="YG36" i="7"/>
  <c r="YF36" i="7"/>
  <c r="UA36" i="7"/>
  <c r="TZ36" i="7"/>
  <c r="PU36" i="7"/>
  <c r="PT36" i="7"/>
  <c r="LO36" i="7"/>
  <c r="LN36" i="7"/>
  <c r="HI36" i="7"/>
  <c r="HH36" i="7"/>
  <c r="DC36" i="7"/>
  <c r="DB36" i="7"/>
  <c r="ATK35" i="7"/>
  <c r="ATJ35" i="7"/>
  <c r="ATM35" i="7" s="1"/>
  <c r="APE35" i="7"/>
  <c r="APD35" i="7"/>
  <c r="AKY35" i="7"/>
  <c r="AKX35" i="7"/>
  <c r="AGS35" i="7"/>
  <c r="AGR35" i="7"/>
  <c r="ACM35" i="7"/>
  <c r="ACL35" i="7"/>
  <c r="YG35" i="7"/>
  <c r="YF35" i="7"/>
  <c r="UA35" i="7"/>
  <c r="TZ35" i="7"/>
  <c r="PU35" i="7"/>
  <c r="PT35" i="7"/>
  <c r="LO35" i="7"/>
  <c r="LN35" i="7"/>
  <c r="HI35" i="7"/>
  <c r="HH35" i="7"/>
  <c r="DC35" i="7"/>
  <c r="DB35" i="7"/>
  <c r="ATK34" i="7"/>
  <c r="ATJ34" i="7"/>
  <c r="ASV34" i="7"/>
  <c r="ASU34" i="7"/>
  <c r="AST34" i="7"/>
  <c r="APE34" i="7"/>
  <c r="APD34" i="7"/>
  <c r="AOP34" i="7"/>
  <c r="AOO34" i="7"/>
  <c r="AON34" i="7"/>
  <c r="AKY34" i="7"/>
  <c r="AKX34" i="7"/>
  <c r="AKJ34" i="7"/>
  <c r="AKI34" i="7"/>
  <c r="AKH34" i="7"/>
  <c r="AGS34" i="7"/>
  <c r="AGR34" i="7"/>
  <c r="AGD34" i="7"/>
  <c r="AGC34" i="7"/>
  <c r="AGB34" i="7"/>
  <c r="ACM34" i="7"/>
  <c r="ACL34" i="7"/>
  <c r="ABX34" i="7"/>
  <c r="ABW34" i="7"/>
  <c r="ABV34" i="7"/>
  <c r="YG34" i="7"/>
  <c r="YF34" i="7"/>
  <c r="XR34" i="7"/>
  <c r="XQ34" i="7"/>
  <c r="XP34" i="7"/>
  <c r="UA34" i="7"/>
  <c r="TZ34" i="7"/>
  <c r="TL34" i="7"/>
  <c r="TK34" i="7"/>
  <c r="TJ34" i="7"/>
  <c r="PU34" i="7"/>
  <c r="PT34" i="7"/>
  <c r="PF34" i="7"/>
  <c r="PE34" i="7"/>
  <c r="PD34" i="7"/>
  <c r="LO34" i="7"/>
  <c r="LN34" i="7"/>
  <c r="KZ34" i="7"/>
  <c r="KY34" i="7"/>
  <c r="KX34" i="7"/>
  <c r="HI34" i="7"/>
  <c r="HH34" i="7"/>
  <c r="GT34" i="7"/>
  <c r="GS34" i="7"/>
  <c r="GR34" i="7"/>
  <c r="DC34" i="7"/>
  <c r="DB34" i="7"/>
  <c r="ATK33" i="7"/>
  <c r="ATJ33" i="7"/>
  <c r="APE33" i="7"/>
  <c r="APD33" i="7"/>
  <c r="AKY33" i="7"/>
  <c r="AKX33" i="7"/>
  <c r="AGS33" i="7"/>
  <c r="AGR33" i="7"/>
  <c r="ACM33" i="7"/>
  <c r="ACL33" i="7"/>
  <c r="YG33" i="7"/>
  <c r="YF33" i="7"/>
  <c r="UA33" i="7"/>
  <c r="TZ33" i="7"/>
  <c r="PU33" i="7"/>
  <c r="PT33" i="7"/>
  <c r="LO33" i="7"/>
  <c r="LN33" i="7"/>
  <c r="HI33" i="7"/>
  <c r="HH33" i="7"/>
  <c r="DC33" i="7"/>
  <c r="DB33" i="7"/>
  <c r="ATK32" i="7"/>
  <c r="ATJ32" i="7"/>
  <c r="APE32" i="7"/>
  <c r="APD32" i="7"/>
  <c r="AKY32" i="7"/>
  <c r="AKX32" i="7"/>
  <c r="AGS32" i="7"/>
  <c r="AGR32" i="7"/>
  <c r="ACM32" i="7"/>
  <c r="ACL32" i="7"/>
  <c r="YG32" i="7"/>
  <c r="YF32" i="7"/>
  <c r="UA32" i="7"/>
  <c r="TZ32" i="7"/>
  <c r="PU32" i="7"/>
  <c r="PT32" i="7"/>
  <c r="LO32" i="7"/>
  <c r="LN32" i="7"/>
  <c r="HI32" i="7"/>
  <c r="HH32" i="7"/>
  <c r="DC32" i="7"/>
  <c r="DB32" i="7"/>
  <c r="ATK31" i="7"/>
  <c r="ATJ31" i="7"/>
  <c r="APE31" i="7"/>
  <c r="APD31" i="7"/>
  <c r="AKY31" i="7"/>
  <c r="AKX31" i="7"/>
  <c r="AGS31" i="7"/>
  <c r="AGR31" i="7"/>
  <c r="ACM31" i="7"/>
  <c r="ACL31" i="7"/>
  <c r="YG31" i="7"/>
  <c r="YF31" i="7"/>
  <c r="UA31" i="7"/>
  <c r="TZ31" i="7"/>
  <c r="PU31" i="7"/>
  <c r="PT31" i="7"/>
  <c r="LO31" i="7"/>
  <c r="LN31" i="7"/>
  <c r="HI31" i="7"/>
  <c r="HH31" i="7"/>
  <c r="DC31" i="7"/>
  <c r="DB31" i="7"/>
  <c r="ATK30" i="7"/>
  <c r="ATJ30" i="7"/>
  <c r="APE30" i="7"/>
  <c r="APD30" i="7"/>
  <c r="AKY30" i="7"/>
  <c r="AKX30" i="7"/>
  <c r="AGS30" i="7"/>
  <c r="AGR30" i="7"/>
  <c r="ACM30" i="7"/>
  <c r="ACL30" i="7"/>
  <c r="YG30" i="7"/>
  <c r="YF30" i="7"/>
  <c r="UA30" i="7"/>
  <c r="TZ30" i="7"/>
  <c r="PU30" i="7"/>
  <c r="PT30" i="7"/>
  <c r="LO30" i="7"/>
  <c r="LN30" i="7"/>
  <c r="HI30" i="7"/>
  <c r="HH30" i="7"/>
  <c r="DC30" i="7"/>
  <c r="DB30" i="7"/>
  <c r="ATK29" i="7"/>
  <c r="ATJ29" i="7"/>
  <c r="APE29" i="7"/>
  <c r="APD29" i="7"/>
  <c r="AKY29" i="7"/>
  <c r="AKX29" i="7"/>
  <c r="AGS29" i="7"/>
  <c r="AGR29" i="7"/>
  <c r="ACM29" i="7"/>
  <c r="ACL29" i="7"/>
  <c r="YG29" i="7"/>
  <c r="YF29" i="7"/>
  <c r="UA29" i="7"/>
  <c r="TZ29" i="7"/>
  <c r="PU29" i="7"/>
  <c r="PT29" i="7"/>
  <c r="LO29" i="7"/>
  <c r="LN29" i="7"/>
  <c r="HI29" i="7"/>
  <c r="HH29" i="7"/>
  <c r="DC29" i="7"/>
  <c r="DB29" i="7"/>
  <c r="ATK28" i="7"/>
  <c r="ATJ28" i="7"/>
  <c r="ASV28" i="7"/>
  <c r="ASU28" i="7"/>
  <c r="AST28" i="7"/>
  <c r="APE28" i="7"/>
  <c r="APD28" i="7"/>
  <c r="AOP28" i="7"/>
  <c r="AOO28" i="7"/>
  <c r="AON28" i="7"/>
  <c r="AKY28" i="7"/>
  <c r="AKX28" i="7"/>
  <c r="AKJ28" i="7"/>
  <c r="AKI28" i="7"/>
  <c r="AKH28" i="7"/>
  <c r="AGS28" i="7"/>
  <c r="AGR28" i="7"/>
  <c r="AGD28" i="7"/>
  <c r="AGC28" i="7"/>
  <c r="AGB28" i="7"/>
  <c r="ACM28" i="7"/>
  <c r="ACL28" i="7"/>
  <c r="ABX28" i="7"/>
  <c r="ABW28" i="7"/>
  <c r="ABV28" i="7"/>
  <c r="YG28" i="7"/>
  <c r="YF28" i="7"/>
  <c r="XR28" i="7"/>
  <c r="XQ28" i="7"/>
  <c r="XP28" i="7"/>
  <c r="UA28" i="7"/>
  <c r="TZ28" i="7"/>
  <c r="TL28" i="7"/>
  <c r="TK28" i="7"/>
  <c r="TJ28" i="7"/>
  <c r="PU28" i="7"/>
  <c r="PT28" i="7"/>
  <c r="PF28" i="7"/>
  <c r="PE28" i="7"/>
  <c r="PD28" i="7"/>
  <c r="LO28" i="7"/>
  <c r="LN28" i="7"/>
  <c r="KZ28" i="7"/>
  <c r="KY28" i="7"/>
  <c r="KX28" i="7"/>
  <c r="HI28" i="7"/>
  <c r="HH28" i="7"/>
  <c r="GT28" i="7"/>
  <c r="GS28" i="7"/>
  <c r="GR28" i="7"/>
  <c r="DC28" i="7"/>
  <c r="DB28" i="7"/>
  <c r="ATK27" i="7"/>
  <c r="ATJ27" i="7"/>
  <c r="APE27" i="7"/>
  <c r="APD27" i="7"/>
  <c r="AKY27" i="7"/>
  <c r="AKX27" i="7"/>
  <c r="AGS27" i="7"/>
  <c r="AGR27" i="7"/>
  <c r="ACM27" i="7"/>
  <c r="ACL27" i="7"/>
  <c r="YG27" i="7"/>
  <c r="YF27" i="7"/>
  <c r="UA27" i="7"/>
  <c r="TZ27" i="7"/>
  <c r="PU27" i="7"/>
  <c r="PT27" i="7"/>
  <c r="LO27" i="7"/>
  <c r="LN27" i="7"/>
  <c r="HI27" i="7"/>
  <c r="HH27" i="7"/>
  <c r="DC27" i="7"/>
  <c r="DB27" i="7"/>
  <c r="ATK26" i="7"/>
  <c r="ATJ26" i="7"/>
  <c r="APE26" i="7"/>
  <c r="APD26" i="7"/>
  <c r="APG26" i="7" s="1"/>
  <c r="AKY26" i="7"/>
  <c r="AKX26" i="7"/>
  <c r="AGS26" i="7"/>
  <c r="AGR26" i="7"/>
  <c r="ACM26" i="7"/>
  <c r="ACL26" i="7"/>
  <c r="YG26" i="7"/>
  <c r="YF26" i="7"/>
  <c r="UA26" i="7"/>
  <c r="TZ26" i="7"/>
  <c r="PU26" i="7"/>
  <c r="PT26" i="7"/>
  <c r="LO26" i="7"/>
  <c r="LN26" i="7"/>
  <c r="HI26" i="7"/>
  <c r="HH26" i="7"/>
  <c r="DC26" i="7"/>
  <c r="DB26" i="7"/>
  <c r="ATK25" i="7"/>
  <c r="ATJ25" i="7"/>
  <c r="APE25" i="7"/>
  <c r="APD25" i="7"/>
  <c r="AKY25" i="7"/>
  <c r="AKX25" i="7"/>
  <c r="AGS25" i="7"/>
  <c r="AGR25" i="7"/>
  <c r="ACM25" i="7"/>
  <c r="ACL25" i="7"/>
  <c r="YG25" i="7"/>
  <c r="YF25" i="7"/>
  <c r="UA25" i="7"/>
  <c r="TZ25" i="7"/>
  <c r="PU25" i="7"/>
  <c r="PT25" i="7"/>
  <c r="LO25" i="7"/>
  <c r="LN25" i="7"/>
  <c r="HI25" i="7"/>
  <c r="HH25" i="7"/>
  <c r="DC25" i="7"/>
  <c r="DB25" i="7"/>
  <c r="ATK24" i="7"/>
  <c r="ATJ24" i="7"/>
  <c r="APE24" i="7"/>
  <c r="APD24" i="7"/>
  <c r="APG24" i="7" s="1"/>
  <c r="AKY24" i="7"/>
  <c r="AKX24" i="7"/>
  <c r="AGS24" i="7"/>
  <c r="AGR24" i="7"/>
  <c r="ACM24" i="7"/>
  <c r="ACL24" i="7"/>
  <c r="YG24" i="7"/>
  <c r="YF24" i="7"/>
  <c r="UA24" i="7"/>
  <c r="TZ24" i="7"/>
  <c r="PU24" i="7"/>
  <c r="PT24" i="7"/>
  <c r="LO24" i="7"/>
  <c r="LN24" i="7"/>
  <c r="HI24" i="7"/>
  <c r="HH24" i="7"/>
  <c r="DC24" i="7"/>
  <c r="DB24" i="7"/>
  <c r="ATK23" i="7"/>
  <c r="ATJ23" i="7"/>
  <c r="APE23" i="7"/>
  <c r="APD23" i="7"/>
  <c r="AKY23" i="7"/>
  <c r="AKX23" i="7"/>
  <c r="AGS23" i="7"/>
  <c r="AGR23" i="7"/>
  <c r="ACM23" i="7"/>
  <c r="ACL23" i="7"/>
  <c r="YG23" i="7"/>
  <c r="YF23" i="7"/>
  <c r="UA23" i="7"/>
  <c r="TZ23" i="7"/>
  <c r="PU23" i="7"/>
  <c r="PT23" i="7"/>
  <c r="LO23" i="7"/>
  <c r="LN23" i="7"/>
  <c r="HI23" i="7"/>
  <c r="HH23" i="7"/>
  <c r="DC23" i="7"/>
  <c r="DB23" i="7"/>
  <c r="ATK22" i="7"/>
  <c r="ATJ22" i="7"/>
  <c r="APE22" i="7"/>
  <c r="APD22" i="7"/>
  <c r="AKY22" i="7"/>
  <c r="AKX22" i="7"/>
  <c r="AGS22" i="7"/>
  <c r="AGR22" i="7"/>
  <c r="ACM22" i="7"/>
  <c r="ACL22" i="7"/>
  <c r="YG22" i="7"/>
  <c r="YF22" i="7"/>
  <c r="UA22" i="7"/>
  <c r="TZ22" i="7"/>
  <c r="PU22" i="7"/>
  <c r="PT22" i="7"/>
  <c r="LO22" i="7"/>
  <c r="LN22" i="7"/>
  <c r="HI22" i="7"/>
  <c r="HH22" i="7"/>
  <c r="DC22" i="7"/>
  <c r="DB22" i="7"/>
  <c r="ATK21" i="7"/>
  <c r="ATJ21" i="7"/>
  <c r="ASV21" i="7"/>
  <c r="ASU21" i="7"/>
  <c r="AST21" i="7"/>
  <c r="APE21" i="7"/>
  <c r="APD21" i="7"/>
  <c r="AOP21" i="7"/>
  <c r="AOO21" i="7"/>
  <c r="AON21" i="7"/>
  <c r="AKY21" i="7"/>
  <c r="AKX21" i="7"/>
  <c r="AKJ21" i="7"/>
  <c r="AKI21" i="7"/>
  <c r="AKH21" i="7"/>
  <c r="AGS21" i="7"/>
  <c r="AGR21" i="7"/>
  <c r="AGD21" i="7"/>
  <c r="AGC21" i="7"/>
  <c r="AGB21" i="7"/>
  <c r="ACM21" i="7"/>
  <c r="ACL21" i="7"/>
  <c r="ABX21" i="7"/>
  <c r="ABW21" i="7"/>
  <c r="ABV21" i="7"/>
  <c r="YG21" i="7"/>
  <c r="YF21" i="7"/>
  <c r="XR21" i="7"/>
  <c r="XQ21" i="7"/>
  <c r="XP21" i="7"/>
  <c r="UA21" i="7"/>
  <c r="TZ21" i="7"/>
  <c r="TL21" i="7"/>
  <c r="TK21" i="7"/>
  <c r="TJ21" i="7"/>
  <c r="PU21" i="7"/>
  <c r="PT21" i="7"/>
  <c r="PF21" i="7"/>
  <c r="PE21" i="7"/>
  <c r="PD21" i="7"/>
  <c r="LO21" i="7"/>
  <c r="LN21" i="7"/>
  <c r="KZ21" i="7"/>
  <c r="KY21" i="7"/>
  <c r="KX21" i="7"/>
  <c r="HI21" i="7"/>
  <c r="HH21" i="7"/>
  <c r="GT21" i="7"/>
  <c r="GS21" i="7"/>
  <c r="GR21" i="7"/>
  <c r="DC21" i="7"/>
  <c r="DB21" i="7"/>
  <c r="ATK20" i="7"/>
  <c r="ATJ20" i="7"/>
  <c r="APE20" i="7"/>
  <c r="APD20" i="7"/>
  <c r="AKY20" i="7"/>
  <c r="AKX20" i="7"/>
  <c r="AGS20" i="7"/>
  <c r="AGR20" i="7"/>
  <c r="ACM20" i="7"/>
  <c r="ACL20" i="7"/>
  <c r="YG20" i="7"/>
  <c r="YF20" i="7"/>
  <c r="UA20" i="7"/>
  <c r="TZ20" i="7"/>
  <c r="PU20" i="7"/>
  <c r="PT20" i="7"/>
  <c r="LO20" i="7"/>
  <c r="LN20" i="7"/>
  <c r="HI20" i="7"/>
  <c r="HH20" i="7"/>
  <c r="DC20" i="7"/>
  <c r="DB20" i="7"/>
  <c r="ATK19" i="7"/>
  <c r="ATJ19" i="7"/>
  <c r="APE19" i="7"/>
  <c r="APD19" i="7"/>
  <c r="AKY19" i="7"/>
  <c r="AKX19" i="7"/>
  <c r="AGS19" i="7"/>
  <c r="AGR19" i="7"/>
  <c r="ACM19" i="7"/>
  <c r="ACL19" i="7"/>
  <c r="YG19" i="7"/>
  <c r="YF19" i="7"/>
  <c r="UA19" i="7"/>
  <c r="TZ19" i="7"/>
  <c r="PU19" i="7"/>
  <c r="PT19" i="7"/>
  <c r="LO19" i="7"/>
  <c r="LN19" i="7"/>
  <c r="HI19" i="7"/>
  <c r="HH19" i="7"/>
  <c r="DC19" i="7"/>
  <c r="DB19" i="7"/>
  <c r="ATK18" i="7"/>
  <c r="ATJ18" i="7"/>
  <c r="APE18" i="7"/>
  <c r="APD18" i="7"/>
  <c r="AKY18" i="7"/>
  <c r="AKX18" i="7"/>
  <c r="AGS18" i="7"/>
  <c r="AGR18" i="7"/>
  <c r="ACM18" i="7"/>
  <c r="ACL18" i="7"/>
  <c r="YG18" i="7"/>
  <c r="YF18" i="7"/>
  <c r="UA18" i="7"/>
  <c r="TZ18" i="7"/>
  <c r="PU18" i="7"/>
  <c r="PT18" i="7"/>
  <c r="LO18" i="7"/>
  <c r="LN18" i="7"/>
  <c r="HT46" i="7" s="1"/>
  <c r="HI18" i="7"/>
  <c r="HH18" i="7"/>
  <c r="DC18" i="7"/>
  <c r="DB18" i="7"/>
  <c r="ATK17" i="7"/>
  <c r="ATJ17" i="7"/>
  <c r="APE17" i="7"/>
  <c r="APD17" i="7"/>
  <c r="AKY17" i="7"/>
  <c r="AKX17" i="7"/>
  <c r="AGS17" i="7"/>
  <c r="AGR17" i="7"/>
  <c r="ACM17" i="7"/>
  <c r="ACL17" i="7"/>
  <c r="YG17" i="7"/>
  <c r="YF17" i="7"/>
  <c r="UA17" i="7"/>
  <c r="TZ17" i="7"/>
  <c r="PU17" i="7"/>
  <c r="PT17" i="7"/>
  <c r="LO17" i="7"/>
  <c r="LN17" i="7"/>
  <c r="HI17" i="7"/>
  <c r="HH17" i="7"/>
  <c r="DC17" i="7"/>
  <c r="DB17" i="7"/>
  <c r="ATK16" i="7"/>
  <c r="ATJ16" i="7"/>
  <c r="APE16" i="7"/>
  <c r="APD16" i="7"/>
  <c r="AKY16" i="7"/>
  <c r="AHD49" i="7" s="1"/>
  <c r="AKX16" i="7"/>
  <c r="AGS16" i="7"/>
  <c r="AGR16" i="7"/>
  <c r="ACM16" i="7"/>
  <c r="ACL16" i="7"/>
  <c r="YG16" i="7"/>
  <c r="YF16" i="7"/>
  <c r="UA16" i="7"/>
  <c r="TZ16" i="7"/>
  <c r="PU16" i="7"/>
  <c r="PT16" i="7"/>
  <c r="LO16" i="7"/>
  <c r="LN16" i="7"/>
  <c r="HI16" i="7"/>
  <c r="DN49" i="7" s="1"/>
  <c r="HH16" i="7"/>
  <c r="DC16" i="7"/>
  <c r="DB16" i="7"/>
  <c r="ATK15" i="7"/>
  <c r="ATJ15" i="7"/>
  <c r="APE15" i="7"/>
  <c r="ALI44" i="7" s="1"/>
  <c r="APD15" i="7"/>
  <c r="AKY15" i="7"/>
  <c r="AKX15" i="7"/>
  <c r="AGS15" i="7"/>
  <c r="ACW44" i="7" s="1"/>
  <c r="AGR15" i="7"/>
  <c r="ACW43" i="7" s="1"/>
  <c r="ACM15" i="7"/>
  <c r="ACL15" i="7"/>
  <c r="YG15" i="7"/>
  <c r="UK44" i="7" s="1"/>
  <c r="YF15" i="7"/>
  <c r="UA15" i="7"/>
  <c r="TZ15" i="7"/>
  <c r="PU15" i="7"/>
  <c r="PT15" i="7"/>
  <c r="LO15" i="7"/>
  <c r="LN15" i="7"/>
  <c r="HS43" i="7" s="1"/>
  <c r="HI15" i="7"/>
  <c r="DM44" i="7" s="1"/>
  <c r="HH15" i="7"/>
  <c r="DC15" i="7"/>
  <c r="DB15" i="7"/>
  <c r="ATK14" i="7"/>
  <c r="ATJ14" i="7"/>
  <c r="ATM14" i="7" s="1"/>
  <c r="ASV14" i="7"/>
  <c r="ASU14" i="7"/>
  <c r="AST14" i="7"/>
  <c r="APE14" i="7"/>
  <c r="APD14" i="7"/>
  <c r="AOP14" i="7"/>
  <c r="AOO14" i="7"/>
  <c r="AON14" i="7"/>
  <c r="AKY14" i="7"/>
  <c r="AKX14" i="7"/>
  <c r="AKJ14" i="7"/>
  <c r="AKI14" i="7"/>
  <c r="AKH14" i="7"/>
  <c r="AGS14" i="7"/>
  <c r="AGR14" i="7"/>
  <c r="AGD14" i="7"/>
  <c r="AGC14" i="7"/>
  <c r="AGB14" i="7"/>
  <c r="ACM14" i="7"/>
  <c r="ACL14" i="7"/>
  <c r="ABX14" i="7"/>
  <c r="ABW14" i="7"/>
  <c r="ABV14" i="7"/>
  <c r="YG14" i="7"/>
  <c r="YF14" i="7"/>
  <c r="XR14" i="7"/>
  <c r="XQ14" i="7"/>
  <c r="XP14" i="7"/>
  <c r="UA14" i="7"/>
  <c r="TZ14" i="7"/>
  <c r="TL14" i="7"/>
  <c r="TK14" i="7"/>
  <c r="TJ14" i="7"/>
  <c r="PU14" i="7"/>
  <c r="PT14" i="7"/>
  <c r="PF14" i="7"/>
  <c r="PE14" i="7"/>
  <c r="PD14" i="7"/>
  <c r="LO14" i="7"/>
  <c r="LN14" i="7"/>
  <c r="KZ14" i="7"/>
  <c r="KY14" i="7"/>
  <c r="KX14" i="7"/>
  <c r="HI14" i="7"/>
  <c r="HH14" i="7"/>
  <c r="GT14" i="7"/>
  <c r="GS14" i="7"/>
  <c r="GR14" i="7"/>
  <c r="DC14" i="7"/>
  <c r="DB14" i="7"/>
  <c r="ATK13" i="7"/>
  <c r="ATJ13" i="7"/>
  <c r="APE13" i="7"/>
  <c r="APD13" i="7"/>
  <c r="AKY13" i="7"/>
  <c r="AKX13" i="7"/>
  <c r="AGS13" i="7"/>
  <c r="AGR13" i="7"/>
  <c r="ACM13" i="7"/>
  <c r="ACL13" i="7"/>
  <c r="YG13" i="7"/>
  <c r="YF13" i="7"/>
  <c r="UA13" i="7"/>
  <c r="TZ13" i="7"/>
  <c r="PU13" i="7"/>
  <c r="PT13" i="7"/>
  <c r="LO13" i="7"/>
  <c r="LN13" i="7"/>
  <c r="HI13" i="7"/>
  <c r="HH13" i="7"/>
  <c r="DC13" i="7"/>
  <c r="DB13" i="7"/>
  <c r="ATK12" i="7"/>
  <c r="ATJ12" i="7"/>
  <c r="APE12" i="7"/>
  <c r="APD12" i="7"/>
  <c r="APG12" i="7" s="1"/>
  <c r="AKY12" i="7"/>
  <c r="AKX12" i="7"/>
  <c r="AGS12" i="7"/>
  <c r="AGR12" i="7"/>
  <c r="ACM12" i="7"/>
  <c r="ACL12" i="7"/>
  <c r="YG12" i="7"/>
  <c r="YF12" i="7"/>
  <c r="UA12" i="7"/>
  <c r="TZ12" i="7"/>
  <c r="PU12" i="7"/>
  <c r="PT12" i="7"/>
  <c r="LO12" i="7"/>
  <c r="LN12" i="7"/>
  <c r="HI12" i="7"/>
  <c r="HH12" i="7"/>
  <c r="DC12" i="7"/>
  <c r="DB12" i="7"/>
  <c r="ATK11" i="7"/>
  <c r="ATJ11" i="7"/>
  <c r="APE11" i="7"/>
  <c r="APD11" i="7"/>
  <c r="AKY11" i="7"/>
  <c r="AKX11" i="7"/>
  <c r="AGS11" i="7"/>
  <c r="AGR11" i="7"/>
  <c r="ACM11" i="7"/>
  <c r="ACL11" i="7"/>
  <c r="YG11" i="7"/>
  <c r="YF11" i="7"/>
  <c r="UA11" i="7"/>
  <c r="TZ11" i="7"/>
  <c r="UC11" i="7" s="1"/>
  <c r="PU11" i="7"/>
  <c r="PT11" i="7"/>
  <c r="LO11" i="7"/>
  <c r="LN11" i="7"/>
  <c r="HI11" i="7"/>
  <c r="HH11" i="7"/>
  <c r="DC11" i="7"/>
  <c r="DB11" i="7"/>
  <c r="ATK10" i="7"/>
  <c r="ATJ10" i="7"/>
  <c r="APE10" i="7"/>
  <c r="APD10" i="7"/>
  <c r="APG10" i="7" s="1"/>
  <c r="AKY10" i="7"/>
  <c r="AKX10" i="7"/>
  <c r="AGS10" i="7"/>
  <c r="AGR10" i="7"/>
  <c r="ACM10" i="7"/>
  <c r="ACL10" i="7"/>
  <c r="YG10" i="7"/>
  <c r="YF10" i="7"/>
  <c r="UA10" i="7"/>
  <c r="TZ10" i="7"/>
  <c r="PU10" i="7"/>
  <c r="PT10" i="7"/>
  <c r="LO10" i="7"/>
  <c r="LN10" i="7"/>
  <c r="HI10" i="7"/>
  <c r="HH10" i="7"/>
  <c r="DC10" i="7"/>
  <c r="DB10" i="7"/>
  <c r="ATK9" i="7"/>
  <c r="ATJ9" i="7"/>
  <c r="ATM9" i="7" s="1"/>
  <c r="APE9" i="7"/>
  <c r="APD9" i="7"/>
  <c r="AKY9" i="7"/>
  <c r="AKX9" i="7"/>
  <c r="AGS9" i="7"/>
  <c r="AGR9" i="7"/>
  <c r="ACM9" i="7"/>
  <c r="ACL9" i="7"/>
  <c r="YG9" i="7"/>
  <c r="YF9" i="7"/>
  <c r="UA9" i="7"/>
  <c r="TZ9" i="7"/>
  <c r="UC9" i="7" s="1"/>
  <c r="PU9" i="7"/>
  <c r="PT9" i="7"/>
  <c r="LO9" i="7"/>
  <c r="LN9" i="7"/>
  <c r="HI9" i="7"/>
  <c r="HH9" i="7"/>
  <c r="DC9" i="7"/>
  <c r="DB9" i="7"/>
  <c r="ATK8" i="7"/>
  <c r="ATJ8" i="7"/>
  <c r="APE8" i="7"/>
  <c r="APD8" i="7"/>
  <c r="APG8" i="7" s="1"/>
  <c r="AKY8" i="7"/>
  <c r="AKX8" i="7"/>
  <c r="AGS8" i="7"/>
  <c r="AGR8" i="7"/>
  <c r="ACM8" i="7"/>
  <c r="ACL8" i="7"/>
  <c r="YG8" i="7"/>
  <c r="YF8" i="7"/>
  <c r="UA8" i="7"/>
  <c r="TZ8" i="7"/>
  <c r="PU8" i="7"/>
  <c r="PT8" i="7"/>
  <c r="LO8" i="7"/>
  <c r="LN8" i="7"/>
  <c r="HI8" i="7"/>
  <c r="HH8" i="7"/>
  <c r="DC8" i="7"/>
  <c r="DB8" i="7"/>
  <c r="ATK7" i="7"/>
  <c r="ATJ7" i="7"/>
  <c r="ATM7" i="7" s="1"/>
  <c r="ASV7" i="7"/>
  <c r="ASU7" i="7"/>
  <c r="AST7" i="7"/>
  <c r="APE7" i="7"/>
  <c r="APD7" i="7"/>
  <c r="AOP7" i="7"/>
  <c r="AOO7" i="7"/>
  <c r="AON7" i="7"/>
  <c r="AKY7" i="7"/>
  <c r="AKX7" i="7"/>
  <c r="AKJ7" i="7"/>
  <c r="AKI7" i="7"/>
  <c r="AKH7" i="7"/>
  <c r="AGS7" i="7"/>
  <c r="AGR7" i="7"/>
  <c r="AGD7" i="7"/>
  <c r="AGC7" i="7"/>
  <c r="AGB7" i="7"/>
  <c r="ACM7" i="7"/>
  <c r="ACL7" i="7"/>
  <c r="ABX7" i="7"/>
  <c r="ABW7" i="7"/>
  <c r="ABV7" i="7"/>
  <c r="YG7" i="7"/>
  <c r="YF7" i="7"/>
  <c r="XR7" i="7"/>
  <c r="XQ7" i="7"/>
  <c r="XP7" i="7"/>
  <c r="UA7" i="7"/>
  <c r="TZ7" i="7"/>
  <c r="TL7" i="7"/>
  <c r="TK7" i="7"/>
  <c r="TJ7" i="7"/>
  <c r="PU7" i="7"/>
  <c r="PT7" i="7"/>
  <c r="PF7" i="7"/>
  <c r="PE7" i="7"/>
  <c r="PD7" i="7"/>
  <c r="LO7" i="7"/>
  <c r="LN7" i="7"/>
  <c r="KZ7" i="7"/>
  <c r="KY7" i="7"/>
  <c r="KX7" i="7"/>
  <c r="HI7" i="7"/>
  <c r="HH7" i="7"/>
  <c r="GT7" i="7"/>
  <c r="GS7" i="7"/>
  <c r="GR7" i="7"/>
  <c r="DC7" i="7"/>
  <c r="DB7" i="7"/>
  <c r="ATK6" i="7"/>
  <c r="ATJ6" i="7"/>
  <c r="APE6" i="7"/>
  <c r="APD6" i="7"/>
  <c r="AKY6" i="7"/>
  <c r="AKX6" i="7"/>
  <c r="AGS6" i="7"/>
  <c r="AGR6" i="7"/>
  <c r="ACM6" i="7"/>
  <c r="ACL6" i="7"/>
  <c r="YG6" i="7"/>
  <c r="YF6" i="7"/>
  <c r="UA6" i="7"/>
  <c r="TZ6" i="7"/>
  <c r="PU6" i="7"/>
  <c r="PT6" i="7"/>
  <c r="LO6" i="7"/>
  <c r="LN6" i="7"/>
  <c r="HI6" i="7"/>
  <c r="HH6" i="7"/>
  <c r="DC6" i="7"/>
  <c r="DB6" i="7"/>
  <c r="ATK5" i="7"/>
  <c r="ATJ5" i="7"/>
  <c r="APE5" i="7"/>
  <c r="APD5" i="7"/>
  <c r="AKY5" i="7"/>
  <c r="AKX5" i="7"/>
  <c r="AGS5" i="7"/>
  <c r="AGR5" i="7"/>
  <c r="ACM5" i="7"/>
  <c r="ACL5" i="7"/>
  <c r="YG5" i="7"/>
  <c r="YF5" i="7"/>
  <c r="UA5" i="7"/>
  <c r="TZ5" i="7"/>
  <c r="PU5" i="7"/>
  <c r="PT5" i="7"/>
  <c r="LO5" i="7"/>
  <c r="LN5" i="7"/>
  <c r="HI5" i="7"/>
  <c r="HH5" i="7"/>
  <c r="DC5" i="7"/>
  <c r="DB5" i="7"/>
  <c r="ATK4" i="7"/>
  <c r="ATJ4" i="7"/>
  <c r="APE4" i="7"/>
  <c r="APD4" i="7"/>
  <c r="AKY4" i="7"/>
  <c r="AKX4" i="7"/>
  <c r="AGS4" i="7"/>
  <c r="AGR4" i="7"/>
  <c r="ACM4" i="7"/>
  <c r="ACL4" i="7"/>
  <c r="YG4" i="7"/>
  <c r="YF4" i="7"/>
  <c r="UA4" i="7"/>
  <c r="TZ4" i="7"/>
  <c r="PU4" i="7"/>
  <c r="PT4" i="7"/>
  <c r="LO4" i="7"/>
  <c r="LN4" i="7"/>
  <c r="HI4" i="7"/>
  <c r="HH4" i="7"/>
  <c r="DC4" i="7"/>
  <c r="DB4" i="7"/>
  <c r="ATK3" i="7"/>
  <c r="ATJ3" i="7"/>
  <c r="APE3" i="7"/>
  <c r="APD3" i="7"/>
  <c r="AKY3" i="7"/>
  <c r="AKX3" i="7"/>
  <c r="AGS3" i="7"/>
  <c r="AGR3" i="7"/>
  <c r="ACM3" i="7"/>
  <c r="ACL3" i="7"/>
  <c r="YG3" i="7"/>
  <c r="YF3" i="7"/>
  <c r="UA3" i="7"/>
  <c r="TZ3" i="7"/>
  <c r="PU3" i="7"/>
  <c r="PT3" i="7"/>
  <c r="LO3" i="7"/>
  <c r="LN3" i="7"/>
  <c r="HI3" i="7"/>
  <c r="HH3" i="7"/>
  <c r="DC3" i="7"/>
  <c r="DB3" i="7"/>
  <c r="PW46" i="7" l="1"/>
  <c r="PX46" i="7" s="1"/>
  <c r="LQ49" i="7"/>
  <c r="LR49" i="7" s="1"/>
  <c r="LQ45" i="7"/>
  <c r="LR45" i="7" s="1"/>
  <c r="HK48" i="7"/>
  <c r="HL48" i="7" s="1"/>
  <c r="PW48" i="7"/>
  <c r="PX48" i="7" s="1"/>
  <c r="LQ47" i="7"/>
  <c r="LR47" i="7" s="1"/>
  <c r="DM46" i="7"/>
  <c r="LY46" i="7"/>
  <c r="LQ44" i="7"/>
  <c r="LR44" i="7" s="1"/>
  <c r="QE43" i="7"/>
  <c r="AHC43" i="7"/>
  <c r="LQ43" i="7"/>
  <c r="LR43" i="7" s="1"/>
  <c r="YQ43" i="7"/>
  <c r="APO43" i="7"/>
  <c r="HS46" i="7"/>
  <c r="QE46" i="7"/>
  <c r="YQ46" i="7"/>
  <c r="AHC46" i="7"/>
  <c r="APO46" i="7"/>
  <c r="DN51" i="7"/>
  <c r="LZ51" i="7"/>
  <c r="UL51" i="7"/>
  <c r="ACX51" i="7"/>
  <c r="ALJ51" i="7"/>
  <c r="HT45" i="7"/>
  <c r="HK43" i="7"/>
  <c r="HL43" i="7" s="1"/>
  <c r="PW43" i="7"/>
  <c r="PX43" i="7" s="1"/>
  <c r="DN46" i="7"/>
  <c r="HS44" i="7"/>
  <c r="QE44" i="7"/>
  <c r="AHC44" i="7"/>
  <c r="HK49" i="7"/>
  <c r="HL49" i="7" s="1"/>
  <c r="DM43" i="7"/>
  <c r="LY43" i="7"/>
  <c r="UK43" i="7"/>
  <c r="ALI43" i="7"/>
  <c r="UK46" i="7"/>
  <c r="ACW46" i="7"/>
  <c r="ALI46" i="7"/>
  <c r="HT51" i="7"/>
  <c r="PW47" i="7"/>
  <c r="PX47" i="7" s="1"/>
  <c r="YQ44" i="7"/>
  <c r="APO44" i="7"/>
  <c r="ALJ49" i="7"/>
  <c r="LQ46" i="7"/>
  <c r="LR46" i="7" s="1"/>
  <c r="QF51" i="7"/>
  <c r="DM52" i="7"/>
  <c r="LY52" i="7"/>
  <c r="UK52" i="7"/>
  <c r="ACW52" i="7"/>
  <c r="ALI52" i="7"/>
  <c r="LQ48" i="7"/>
  <c r="LR48" i="7" s="1"/>
  <c r="LY44" i="7"/>
  <c r="DN45" i="7"/>
  <c r="HK44" i="7"/>
  <c r="HL44" i="7" s="1"/>
  <c r="PW44" i="7"/>
  <c r="PX44" i="7" s="1"/>
  <c r="HK45" i="7"/>
  <c r="HL45" i="7" s="1"/>
  <c r="PW45" i="7"/>
  <c r="PX45" i="7" s="1"/>
  <c r="HK46" i="7"/>
  <c r="HL46" i="7" s="1"/>
  <c r="HK47" i="7"/>
  <c r="HL47" i="7" s="1"/>
  <c r="DN50" i="7"/>
  <c r="DM49" i="7"/>
  <c r="LZ50" i="7"/>
  <c r="LY49" i="7"/>
  <c r="UL50" i="7"/>
  <c r="UK49" i="7"/>
  <c r="ACX50" i="7"/>
  <c r="ACW49" i="7"/>
  <c r="ALJ50" i="7"/>
  <c r="ALI49" i="7"/>
  <c r="HT52" i="7"/>
  <c r="HS51" i="7"/>
  <c r="QF52" i="7"/>
  <c r="QE51" i="7"/>
  <c r="YR52" i="7"/>
  <c r="YQ51" i="7"/>
  <c r="AHD52" i="7"/>
  <c r="AHC51" i="7"/>
  <c r="APP52" i="7"/>
  <c r="APO51" i="7"/>
  <c r="LY45" i="7"/>
  <c r="LZ46" i="7"/>
  <c r="ACX46" i="7"/>
  <c r="ACW45" i="7"/>
  <c r="ALJ46" i="7"/>
  <c r="ALI45" i="7"/>
  <c r="LZ45" i="7"/>
  <c r="ACX45" i="7"/>
  <c r="GX46" i="7"/>
  <c r="GO46" i="7"/>
  <c r="GT46" i="7"/>
  <c r="GN46" i="7"/>
  <c r="GS46" i="7"/>
  <c r="GR46" i="7"/>
  <c r="TG46" i="7"/>
  <c r="TJ46" i="7"/>
  <c r="TF46" i="7"/>
  <c r="TL46" i="7"/>
  <c r="TK46" i="7"/>
  <c r="ASU46" i="7"/>
  <c r="AST46" i="7"/>
  <c r="ASQ46" i="7"/>
  <c r="ASV46" i="7"/>
  <c r="ASP46" i="7"/>
  <c r="CI52" i="7"/>
  <c r="CE52" i="7"/>
  <c r="CM52" i="7"/>
  <c r="CF52" i="7"/>
  <c r="CL52" i="7"/>
  <c r="CH52" i="7"/>
  <c r="CG52" i="7"/>
  <c r="CN52" i="7"/>
  <c r="XR52" i="7"/>
  <c r="XL52" i="7"/>
  <c r="XQ52" i="7"/>
  <c r="XM52" i="7"/>
  <c r="XP52" i="7"/>
  <c r="AOP52" i="7"/>
  <c r="AOJ52" i="7"/>
  <c r="AOO52" i="7"/>
  <c r="AON52" i="7"/>
  <c r="AOK52" i="7"/>
  <c r="DN44" i="7"/>
  <c r="HT44" i="7"/>
  <c r="LZ44" i="7"/>
  <c r="QF44" i="7"/>
  <c r="UL44" i="7"/>
  <c r="YR44" i="7"/>
  <c r="ACX44" i="7"/>
  <c r="AHD44" i="7"/>
  <c r="ALJ44" i="7"/>
  <c r="APP44" i="7"/>
  <c r="HS45" i="7"/>
  <c r="YR46" i="7"/>
  <c r="YQ45" i="7"/>
  <c r="APP46" i="7"/>
  <c r="APO45" i="7"/>
  <c r="YR51" i="7"/>
  <c r="AHD51" i="7"/>
  <c r="APP51" i="7"/>
  <c r="QF45" i="7"/>
  <c r="AHD45" i="7"/>
  <c r="QR44" i="7"/>
  <c r="HT50" i="7"/>
  <c r="HS49" i="7"/>
  <c r="QF50" i="7"/>
  <c r="QE49" i="7"/>
  <c r="YQ49" i="7"/>
  <c r="YR50" i="7"/>
  <c r="AHD50" i="7"/>
  <c r="AHC49" i="7"/>
  <c r="ATM16" i="7"/>
  <c r="APP50" i="7"/>
  <c r="APO49" i="7"/>
  <c r="DM51" i="7"/>
  <c r="DN52" i="7"/>
  <c r="LZ52" i="7"/>
  <c r="LY51" i="7"/>
  <c r="UL52" i="7"/>
  <c r="UK51" i="7"/>
  <c r="ACX52" i="7"/>
  <c r="ACW51" i="7"/>
  <c r="APG17" i="7"/>
  <c r="ALJ52" i="7"/>
  <c r="ALI51" i="7"/>
  <c r="QF46" i="7"/>
  <c r="QE45" i="7"/>
  <c r="AHD46" i="7"/>
  <c r="AHC45" i="7"/>
  <c r="UL45" i="7"/>
  <c r="ALJ45" i="7"/>
  <c r="CV46" i="7"/>
  <c r="CI46" i="7"/>
  <c r="CE46" i="7"/>
  <c r="CN46" i="7"/>
  <c r="CH46" i="7"/>
  <c r="CM46" i="7"/>
  <c r="CG46" i="7"/>
  <c r="CL46" i="7"/>
  <c r="CF46" i="7"/>
  <c r="KX46" i="7"/>
  <c r="KU46" i="7"/>
  <c r="KZ46" i="7"/>
  <c r="KT46" i="7"/>
  <c r="KY46" i="7"/>
  <c r="XP46" i="7"/>
  <c r="XQ46" i="7"/>
  <c r="XM46" i="7"/>
  <c r="XL46" i="7"/>
  <c r="XR46" i="7"/>
  <c r="AGD46" i="7"/>
  <c r="AFX46" i="7"/>
  <c r="AGC46" i="7"/>
  <c r="AFY46" i="7"/>
  <c r="AGB46" i="7"/>
  <c r="GO52" i="7"/>
  <c r="GT52" i="7"/>
  <c r="GN52" i="7"/>
  <c r="GS52" i="7"/>
  <c r="GR52" i="7"/>
  <c r="KU52" i="7"/>
  <c r="KZ52" i="7"/>
  <c r="KT52" i="7"/>
  <c r="KY52" i="7"/>
  <c r="KX52" i="7"/>
  <c r="UL46" i="7"/>
  <c r="UK45" i="7"/>
  <c r="HS52" i="7"/>
  <c r="QE52" i="7"/>
  <c r="YQ52" i="7"/>
  <c r="AHC52" i="7"/>
  <c r="APO52" i="7"/>
  <c r="YR45" i="7"/>
  <c r="APP45" i="7"/>
  <c r="PF46" i="7"/>
  <c r="OZ46" i="7"/>
  <c r="PA46" i="7"/>
  <c r="PE46" i="7"/>
  <c r="PD46" i="7"/>
  <c r="DN43" i="7"/>
  <c r="HT43" i="7"/>
  <c r="LZ43" i="7"/>
  <c r="QF43" i="7"/>
  <c r="UL43" i="7"/>
  <c r="YR43" i="7"/>
  <c r="ACX43" i="7"/>
  <c r="AHD43" i="7"/>
  <c r="ALJ43" i="7"/>
  <c r="APP43" i="7"/>
  <c r="DM45" i="7"/>
  <c r="UK50" i="7"/>
  <c r="LY50" i="7"/>
  <c r="ACW50" i="7"/>
  <c r="LQ50" i="7"/>
  <c r="LR50" i="7" s="1"/>
  <c r="HT49" i="7"/>
  <c r="LZ49" i="7"/>
  <c r="PW50" i="7"/>
  <c r="PX50" i="7" s="1"/>
  <c r="QF49" i="7"/>
  <c r="UL49" i="7"/>
  <c r="DM50" i="7"/>
  <c r="HS50" i="7"/>
  <c r="QE50" i="7"/>
  <c r="YQ50" i="7"/>
  <c r="YR49" i="7"/>
  <c r="APP49" i="7"/>
  <c r="ACX49" i="7"/>
  <c r="AHC50" i="7"/>
  <c r="ALI50" i="7"/>
  <c r="APO50" i="7"/>
  <c r="T44" i="7"/>
  <c r="DI43" i="7"/>
  <c r="HO43" i="7"/>
  <c r="DF44" i="7"/>
  <c r="HO44" i="7"/>
  <c r="LH46" i="7"/>
  <c r="LD46" i="7"/>
  <c r="LG46" i="7"/>
  <c r="LC46" i="7"/>
  <c r="LB46" i="7"/>
  <c r="LI46" i="7"/>
  <c r="LF46" i="7"/>
  <c r="HG43" i="7"/>
  <c r="PL46" i="7"/>
  <c r="PH46" i="7"/>
  <c r="PO46" i="7"/>
  <c r="PK46" i="7"/>
  <c r="PC46" i="7"/>
  <c r="PG46" i="7" s="1"/>
  <c r="PN46" i="7"/>
  <c r="PJ46" i="7"/>
  <c r="PM46" i="7"/>
  <c r="PI46" i="7"/>
  <c r="AGK46" i="7"/>
  <c r="AGG46" i="7"/>
  <c r="AGJ46" i="7"/>
  <c r="AGF46" i="7"/>
  <c r="AGH46" i="7"/>
  <c r="AGM46" i="7"/>
  <c r="AGL46" i="7"/>
  <c r="AGA46" i="7"/>
  <c r="AGE46" i="7" s="1"/>
  <c r="I44" i="7"/>
  <c r="DZ44" i="7"/>
  <c r="UX44" i="7"/>
  <c r="AQB44" i="7"/>
  <c r="ABN46" i="7"/>
  <c r="AGI46" i="7"/>
  <c r="ATB46" i="7"/>
  <c r="ASX46" i="7"/>
  <c r="ATE46" i="7"/>
  <c r="ATA46" i="7"/>
  <c r="ASS46" i="7"/>
  <c r="ASW46" i="7" s="1"/>
  <c r="ATD46" i="7"/>
  <c r="ATC46" i="7"/>
  <c r="ASZ46" i="7"/>
  <c r="ASY46" i="7"/>
  <c r="CT46" i="7"/>
  <c r="CP46" i="7"/>
  <c r="CW46" i="7"/>
  <c r="CS46" i="7"/>
  <c r="CK46" i="7"/>
  <c r="CO46" i="7" s="1"/>
  <c r="CU46" i="7"/>
  <c r="CR46" i="7"/>
  <c r="CQ46" i="7"/>
  <c r="TS46" i="7"/>
  <c r="TO46" i="7"/>
  <c r="TR46" i="7"/>
  <c r="TN46" i="7"/>
  <c r="TU46" i="7"/>
  <c r="TQ46" i="7"/>
  <c r="TI46" i="7"/>
  <c r="TM46" i="7" s="1"/>
  <c r="TT46" i="7"/>
  <c r="TP46" i="7"/>
  <c r="IF44" i="7"/>
  <c r="AJZ46" i="7"/>
  <c r="LE46" i="7"/>
  <c r="I43" i="7"/>
  <c r="HA46" i="7"/>
  <c r="GW46" i="7"/>
  <c r="GZ46" i="7"/>
  <c r="GV46" i="7"/>
  <c r="HC46" i="7"/>
  <c r="HB46" i="7"/>
  <c r="GY46" i="7"/>
  <c r="GQ46" i="7"/>
  <c r="GU46" i="7" s="1"/>
  <c r="XZ46" i="7"/>
  <c r="XV46" i="7"/>
  <c r="XY46" i="7"/>
  <c r="XU46" i="7"/>
  <c r="XX46" i="7"/>
  <c r="XT46" i="7"/>
  <c r="XO46" i="7"/>
  <c r="XS46" i="7" s="1"/>
  <c r="YA46" i="7"/>
  <c r="XW46" i="7"/>
  <c r="ALV44" i="7"/>
  <c r="AOF46" i="7"/>
  <c r="ML44" i="7"/>
  <c r="ACP44" i="7"/>
  <c r="HO45" i="7"/>
  <c r="KW46" i="7"/>
  <c r="LA46" i="7" s="1"/>
  <c r="OV52" i="7"/>
  <c r="ML50" i="7"/>
  <c r="ATN45" i="7"/>
  <c r="DI46" i="7"/>
  <c r="I46" i="7"/>
  <c r="J46" i="7"/>
  <c r="YJ46" i="7"/>
  <c r="HO49" i="7"/>
  <c r="HO50" i="7"/>
  <c r="AGV46" i="7"/>
  <c r="AFT52" i="7"/>
  <c r="ADJ50" i="7"/>
  <c r="CV52" i="7"/>
  <c r="CR52" i="7"/>
  <c r="CU52" i="7"/>
  <c r="CQ52" i="7"/>
  <c r="CT52" i="7"/>
  <c r="CP52" i="7"/>
  <c r="CW52" i="7"/>
  <c r="CS52" i="7"/>
  <c r="CK52" i="7"/>
  <c r="CO52" i="7" s="1"/>
  <c r="TB52" i="7"/>
  <c r="QR50" i="7"/>
  <c r="AJZ52" i="7"/>
  <c r="AHP50" i="7"/>
  <c r="IF50" i="7"/>
  <c r="UX50" i="7"/>
  <c r="ALV50" i="7"/>
  <c r="I49" i="7"/>
  <c r="HA52" i="7"/>
  <c r="GW52" i="7"/>
  <c r="GZ52" i="7"/>
  <c r="GV52" i="7"/>
  <c r="HC52" i="7"/>
  <c r="GY52" i="7"/>
  <c r="GQ52" i="7"/>
  <c r="GU52" i="7" s="1"/>
  <c r="GX52" i="7"/>
  <c r="HB52" i="7"/>
  <c r="XY52" i="7"/>
  <c r="XU52" i="7"/>
  <c r="XX52" i="7"/>
  <c r="XT52" i="7"/>
  <c r="YA52" i="7"/>
  <c r="XW52" i="7"/>
  <c r="XO52" i="7"/>
  <c r="XS52" i="7" s="1"/>
  <c r="XZ52" i="7"/>
  <c r="XV52" i="7"/>
  <c r="AOV52" i="7"/>
  <c r="AOR52" i="7"/>
  <c r="AOY52" i="7"/>
  <c r="AOU52" i="7"/>
  <c r="AOM52" i="7"/>
  <c r="AOQ52" i="7" s="1"/>
  <c r="AOX52" i="7"/>
  <c r="AOT52" i="7"/>
  <c r="AOW52" i="7"/>
  <c r="AOS52" i="7"/>
  <c r="LU51" i="7"/>
  <c r="LI52" i="7"/>
  <c r="LE52" i="7"/>
  <c r="KW52" i="7"/>
  <c r="LA52" i="7" s="1"/>
  <c r="LH52" i="7"/>
  <c r="LD52" i="7"/>
  <c r="LG52" i="7"/>
  <c r="LC52" i="7"/>
  <c r="LF52" i="7"/>
  <c r="LB52" i="7"/>
  <c r="ABN52" i="7"/>
  <c r="ZD50" i="7"/>
  <c r="ASL52" i="7"/>
  <c r="AQB50" i="7"/>
  <c r="T50" i="7"/>
  <c r="LU52" i="7"/>
  <c r="HK8" i="7"/>
  <c r="LQ9" i="7"/>
  <c r="HK10" i="7"/>
  <c r="HK12" i="7"/>
  <c r="PW15" i="7"/>
  <c r="LQ16" i="7"/>
  <c r="HK17" i="7"/>
  <c r="AGU17" i="7"/>
  <c r="HK19" i="7"/>
  <c r="PW24" i="7"/>
  <c r="YI24" i="7"/>
  <c r="AGU24" i="7"/>
  <c r="LQ25" i="7"/>
  <c r="PW33" i="7"/>
  <c r="HK36" i="7"/>
  <c r="YI36" i="7"/>
  <c r="AGU36" i="7"/>
  <c r="I40" i="12"/>
  <c r="M40" i="12"/>
  <c r="Q40" i="12"/>
  <c r="U40" i="12"/>
  <c r="Y40" i="12"/>
  <c r="AC40" i="12"/>
  <c r="AG40" i="12"/>
  <c r="AK40" i="12"/>
  <c r="AO40" i="12"/>
  <c r="AS40" i="12"/>
  <c r="AW40" i="12"/>
  <c r="BA40" i="12"/>
  <c r="BE40" i="12"/>
  <c r="BI40" i="12"/>
  <c r="BM40" i="12"/>
  <c r="BQ40" i="12"/>
  <c r="UC24" i="7"/>
  <c r="YI25" i="7"/>
  <c r="YI28" i="7"/>
  <c r="UC40" i="7"/>
  <c r="HK40" i="7"/>
  <c r="UC6" i="7"/>
  <c r="AGU14" i="7"/>
  <c r="PW21" i="7"/>
  <c r="HK34" i="7"/>
  <c r="YI34" i="7"/>
  <c r="APG34" i="7"/>
  <c r="YI41" i="7"/>
  <c r="ATM42" i="7"/>
  <c r="UC3" i="7"/>
  <c r="HK4" i="7"/>
  <c r="ALA5" i="7"/>
  <c r="ATM5" i="7"/>
  <c r="HK6" i="7"/>
  <c r="APG6" i="7"/>
  <c r="UC7" i="7"/>
  <c r="ALA7" i="7"/>
  <c r="LQ8" i="7"/>
  <c r="UC8" i="7"/>
  <c r="ATM8" i="7"/>
  <c r="HK9" i="7"/>
  <c r="APG9" i="7"/>
  <c r="APG18" i="7"/>
  <c r="YI27" i="7"/>
  <c r="LQ33" i="7"/>
  <c r="ACO33" i="7"/>
  <c r="ALA33" i="7"/>
  <c r="ATM33" i="7"/>
  <c r="HK35" i="7"/>
  <c r="PW35" i="7"/>
  <c r="YI35" i="7"/>
  <c r="PW37" i="7"/>
  <c r="AGU37" i="7"/>
  <c r="HK39" i="7"/>
  <c r="PW39" i="7"/>
  <c r="YI39" i="7"/>
  <c r="AGU39" i="7"/>
  <c r="APG39" i="7"/>
  <c r="LQ41" i="7"/>
  <c r="YI33" i="7"/>
  <c r="ALA18" i="7"/>
  <c r="APG33" i="7"/>
  <c r="AGU4" i="7"/>
  <c r="UC5" i="7"/>
  <c r="ALA20" i="7"/>
  <c r="APG22" i="7"/>
  <c r="UC23" i="7"/>
  <c r="ALA25" i="7"/>
  <c r="YI26" i="7"/>
  <c r="HK28" i="7"/>
  <c r="ALA29" i="7"/>
  <c r="HK32" i="7"/>
  <c r="PW32" i="7"/>
  <c r="YI32" i="7"/>
  <c r="AGU32" i="7"/>
  <c r="APG32" i="7"/>
  <c r="HK42" i="7"/>
  <c r="APG42" i="7"/>
  <c r="APG21" i="7"/>
  <c r="ACO37" i="7"/>
  <c r="LQ4" i="7"/>
  <c r="UC4" i="7"/>
  <c r="ATM4" i="7"/>
  <c r="HK5" i="7"/>
  <c r="APG5" i="7"/>
  <c r="LQ6" i="7"/>
  <c r="ALA10" i="7"/>
  <c r="UC17" i="7"/>
  <c r="HK18" i="7"/>
  <c r="YI18" i="7"/>
  <c r="ACO19" i="7"/>
  <c r="HK20" i="7"/>
  <c r="PW20" i="7"/>
  <c r="YI20" i="7"/>
  <c r="LQ22" i="7"/>
  <c r="ATM22" i="7"/>
  <c r="HK23" i="7"/>
  <c r="AGU23" i="7"/>
  <c r="APG23" i="7"/>
  <c r="ACO26" i="7"/>
  <c r="ALA27" i="7"/>
  <c r="PW28" i="7"/>
  <c r="ACO28" i="7"/>
  <c r="ACO30" i="7"/>
  <c r="UC33" i="7"/>
  <c r="UC36" i="7"/>
  <c r="ALA13" i="7"/>
  <c r="AGU15" i="7"/>
  <c r="YI17" i="7"/>
  <c r="UC32" i="7"/>
  <c r="ATM32" i="7"/>
  <c r="AGU3" i="7"/>
  <c r="AGU8" i="7"/>
  <c r="UC26" i="7"/>
  <c r="HK29" i="7"/>
  <c r="LQ32" i="7"/>
  <c r="ALA32" i="7"/>
  <c r="ALA35" i="7"/>
  <c r="ALA4" i="7"/>
  <c r="AGU6" i="7"/>
  <c r="LQ10" i="7"/>
  <c r="UC10" i="7"/>
  <c r="ATM10" i="7"/>
  <c r="LQ12" i="7"/>
  <c r="UC12" i="7"/>
  <c r="ALA12" i="7"/>
  <c r="ATM12" i="7"/>
  <c r="UC14" i="7"/>
  <c r="PW16" i="7"/>
  <c r="YI16" i="7"/>
  <c r="ACO17" i="7"/>
  <c r="UC19" i="7"/>
  <c r="APG20" i="7"/>
  <c r="HK21" i="7"/>
  <c r="UC21" i="7"/>
  <c r="YI21" i="7"/>
  <c r="ALA22" i="7"/>
  <c r="YI23" i="7"/>
  <c r="ACO24" i="7"/>
  <c r="ATM25" i="7"/>
  <c r="HK26" i="7"/>
  <c r="AGU26" i="7"/>
  <c r="HK27" i="7"/>
  <c r="UC28" i="7"/>
  <c r="LQ29" i="7"/>
  <c r="ATM29" i="7"/>
  <c r="HK30" i="7"/>
  <c r="YI30" i="7"/>
  <c r="AGU30" i="7"/>
  <c r="APG30" i="7"/>
  <c r="AGU33" i="7"/>
  <c r="AGU34" i="7"/>
  <c r="UC37" i="7"/>
  <c r="ALA37" i="7"/>
  <c r="ATM37" i="7"/>
  <c r="HK38" i="7"/>
  <c r="PW38" i="7"/>
  <c r="YI38" i="7"/>
  <c r="AGU38" i="7"/>
  <c r="APG38" i="7"/>
  <c r="UC39" i="7"/>
  <c r="ACO40" i="7"/>
  <c r="AGU41" i="7"/>
  <c r="UC42" i="7"/>
  <c r="ACO42" i="7"/>
  <c r="PW7" i="7"/>
  <c r="ALA9" i="7"/>
  <c r="AGU10" i="7"/>
  <c r="ALA11" i="7"/>
  <c r="AGU12" i="7"/>
  <c r="HK24" i="7"/>
  <c r="APG25" i="7"/>
  <c r="UC30" i="7"/>
  <c r="ACO32" i="7"/>
  <c r="HK33" i="7"/>
  <c r="APG4" i="7"/>
  <c r="LQ5" i="7"/>
  <c r="AGU5" i="7"/>
  <c r="ALA6" i="7"/>
  <c r="ATM6" i="7"/>
  <c r="LQ7" i="7"/>
  <c r="YI7" i="7"/>
  <c r="ALA8" i="7"/>
  <c r="AGU9" i="7"/>
  <c r="HK14" i="7"/>
  <c r="YI14" i="7"/>
  <c r="PW18" i="7"/>
  <c r="YI19" i="7"/>
  <c r="AGU19" i="7"/>
  <c r="APG19" i="7"/>
  <c r="LQ20" i="7"/>
  <c r="ATM20" i="7"/>
  <c r="ACO21" i="7"/>
  <c r="HK22" i="7"/>
  <c r="PW22" i="7"/>
  <c r="YI22" i="7"/>
  <c r="ACO23" i="7"/>
  <c r="PW25" i="7"/>
  <c r="LQ27" i="7"/>
  <c r="ATM27" i="7"/>
  <c r="LQ35" i="7"/>
  <c r="ACO36" i="7"/>
  <c r="ALA39" i="7"/>
  <c r="ALA40" i="7"/>
  <c r="LQ40" i="7"/>
  <c r="YI40" i="7"/>
  <c r="APG40" i="7"/>
  <c r="ALA41" i="7"/>
  <c r="ATM41" i="7"/>
  <c r="PW42" i="7"/>
  <c r="PW3" i="7"/>
  <c r="ALA3" i="7"/>
  <c r="PW4" i="7"/>
  <c r="YI4" i="7"/>
  <c r="PW5" i="7"/>
  <c r="YI5" i="7"/>
  <c r="PW6" i="7"/>
  <c r="YI6" i="7"/>
  <c r="ACO7" i="7"/>
  <c r="APG7" i="7"/>
  <c r="ACO8" i="7"/>
  <c r="ACO9" i="7"/>
  <c r="ACO10" i="7"/>
  <c r="ACO12" i="7"/>
  <c r="AGU16" i="7"/>
  <c r="PW17" i="7"/>
  <c r="ALA17" i="7"/>
  <c r="ATM17" i="7"/>
  <c r="UC18" i="7"/>
  <c r="LQ19" i="7"/>
  <c r="AGU20" i="7"/>
  <c r="LQ21" i="7"/>
  <c r="ALA21" i="7"/>
  <c r="AGU22" i="7"/>
  <c r="PW23" i="7"/>
  <c r="ALA23" i="7"/>
  <c r="ATM23" i="7"/>
  <c r="HK25" i="7"/>
  <c r="APG27" i="7"/>
  <c r="LQ42" i="7"/>
  <c r="UC13" i="7"/>
  <c r="YI29" i="7"/>
  <c r="ACO4" i="7"/>
  <c r="ACO5" i="7"/>
  <c r="ACO6" i="7"/>
  <c r="HK7" i="7"/>
  <c r="AGU7" i="7"/>
  <c r="PW8" i="7"/>
  <c r="YI8" i="7"/>
  <c r="PW9" i="7"/>
  <c r="YI9" i="7"/>
  <c r="PW10" i="7"/>
  <c r="YI10" i="7"/>
  <c r="PW12" i="7"/>
  <c r="YI12" i="7"/>
  <c r="PW14" i="7"/>
  <c r="ALA14" i="7"/>
  <c r="APG14" i="7"/>
  <c r="ACO16" i="7"/>
  <c r="APG16" i="7"/>
  <c r="LQ17" i="7"/>
  <c r="AGU18" i="7"/>
  <c r="PW19" i="7"/>
  <c r="ALA19" i="7"/>
  <c r="ATM19" i="7"/>
  <c r="UC20" i="7"/>
  <c r="ACO20" i="7"/>
  <c r="AGU21" i="7"/>
  <c r="ATM21" i="7"/>
  <c r="UC22" i="7"/>
  <c r="ACO22" i="7"/>
  <c r="LQ23" i="7"/>
  <c r="APG28" i="7"/>
  <c r="APG35" i="7"/>
  <c r="LQ37" i="7"/>
  <c r="ACO41" i="7"/>
  <c r="ALA24" i="7"/>
  <c r="ATM24" i="7"/>
  <c r="UC25" i="7"/>
  <c r="ACO25" i="7"/>
  <c r="LQ26" i="7"/>
  <c r="AGU27" i="7"/>
  <c r="LQ28" i="7"/>
  <c r="ALA28" i="7"/>
  <c r="PW30" i="7"/>
  <c r="ALA30" i="7"/>
  <c r="ATM30" i="7"/>
  <c r="HK31" i="7"/>
  <c r="PW31" i="7"/>
  <c r="YI31" i="7"/>
  <c r="APG31" i="7"/>
  <c r="LQ34" i="7"/>
  <c r="ACO34" i="7"/>
  <c r="ATM34" i="7"/>
  <c r="UC35" i="7"/>
  <c r="ACO35" i="7"/>
  <c r="LQ36" i="7"/>
  <c r="YI37" i="7"/>
  <c r="LQ38" i="7"/>
  <c r="UC38" i="7"/>
  <c r="ACO38" i="7"/>
  <c r="ALA38" i="7"/>
  <c r="ATM38" i="7"/>
  <c r="ACO39" i="7"/>
  <c r="PW40" i="7"/>
  <c r="HK41" i="7"/>
  <c r="PW41" i="7"/>
  <c r="ALA42" i="7"/>
  <c r="G40" i="12"/>
  <c r="K40" i="12"/>
  <c r="O40" i="12"/>
  <c r="S40" i="12"/>
  <c r="W40" i="12"/>
  <c r="AA40" i="12"/>
  <c r="AE40" i="12"/>
  <c r="AI40" i="12"/>
  <c r="AM40" i="12"/>
  <c r="AQ40" i="12"/>
  <c r="AU40" i="12"/>
  <c r="AY40" i="12"/>
  <c r="BC40" i="12"/>
  <c r="BG40" i="12"/>
  <c r="BK40" i="12"/>
  <c r="BO40" i="12"/>
  <c r="LQ24" i="7"/>
  <c r="AGU25" i="7"/>
  <c r="PW26" i="7"/>
  <c r="ALA26" i="7"/>
  <c r="ATM26" i="7"/>
  <c r="UC27" i="7"/>
  <c r="ACO27" i="7"/>
  <c r="AGU28" i="7"/>
  <c r="ATM28" i="7"/>
  <c r="UC29" i="7"/>
  <c r="ACO29" i="7"/>
  <c r="APG29" i="7"/>
  <c r="LQ30" i="7"/>
  <c r="LQ31" i="7"/>
  <c r="UC31" i="7"/>
  <c r="ACO31" i="7"/>
  <c r="ALA31" i="7"/>
  <c r="ATM31" i="7"/>
  <c r="UC34" i="7"/>
  <c r="ALA34" i="7"/>
  <c r="AGU35" i="7"/>
  <c r="PW36" i="7"/>
  <c r="ALA36" i="7"/>
  <c r="ATM36" i="7"/>
  <c r="HK37" i="7"/>
  <c r="APG37" i="7"/>
  <c r="LQ39" i="7"/>
  <c r="ATM39" i="7"/>
  <c r="AGU40" i="7"/>
  <c r="UC41" i="7"/>
  <c r="APG41" i="7"/>
  <c r="YI42" i="7"/>
  <c r="AGU42" i="7"/>
  <c r="H40" i="12"/>
  <c r="L40" i="12"/>
  <c r="P40" i="12"/>
  <c r="T40" i="12"/>
  <c r="X40" i="12"/>
  <c r="AB40" i="12"/>
  <c r="AF40" i="12"/>
  <c r="AJ40" i="12"/>
  <c r="AN40" i="12"/>
  <c r="AR40" i="12"/>
  <c r="AV40" i="12"/>
  <c r="AZ40" i="12"/>
  <c r="BD40" i="12"/>
  <c r="BH40" i="12"/>
  <c r="BL40" i="12"/>
  <c r="BP40" i="12"/>
  <c r="ATM13" i="7"/>
  <c r="YI15" i="7"/>
  <c r="PW11" i="7"/>
  <c r="AGU11" i="7"/>
  <c r="ACO13" i="7"/>
  <c r="ACO14" i="7"/>
  <c r="APG15" i="7"/>
  <c r="LQ3" i="7"/>
  <c r="ACO3" i="7"/>
  <c r="ATM3" i="7"/>
  <c r="LQ11" i="7"/>
  <c r="ACO11" i="7"/>
  <c r="ATM11" i="7"/>
  <c r="LQ13" i="7"/>
  <c r="AGU13" i="7"/>
  <c r="APG13" i="7"/>
  <c r="LQ14" i="7"/>
  <c r="HK3" i="7"/>
  <c r="YI3" i="7"/>
  <c r="APG3" i="7"/>
  <c r="HK11" i="7"/>
  <c r="YI11" i="7"/>
  <c r="APG11" i="7"/>
  <c r="HK13" i="7"/>
  <c r="PW13" i="7"/>
  <c r="YI13" i="7"/>
  <c r="HK15" i="7"/>
  <c r="HK16" i="7"/>
  <c r="PW27" i="7"/>
  <c r="PW29" i="7"/>
  <c r="AGU29" i="7"/>
  <c r="AGU31" i="7"/>
  <c r="LQ15" i="7"/>
  <c r="ACO15" i="7"/>
  <c r="ATM15" i="7"/>
  <c r="LQ18" i="7"/>
  <c r="ACO18" i="7"/>
  <c r="ATM18" i="7"/>
  <c r="PW34" i="7"/>
  <c r="UC15" i="7"/>
  <c r="ALA15" i="7"/>
  <c r="UC16" i="7"/>
  <c r="ALA16" i="7"/>
  <c r="N10" i="4"/>
  <c r="I10" i="4"/>
  <c r="N14" i="4"/>
  <c r="I14" i="4"/>
  <c r="N9" i="4"/>
  <c r="I9" i="4"/>
  <c r="N13" i="4"/>
  <c r="I13" i="4"/>
  <c r="N17" i="4"/>
  <c r="I17" i="4"/>
  <c r="N8" i="4"/>
  <c r="I8" i="4"/>
  <c r="N12" i="4"/>
  <c r="I12" i="4"/>
  <c r="N16" i="4"/>
  <c r="I16" i="4"/>
  <c r="N11" i="4"/>
  <c r="I11" i="4"/>
  <c r="N15" i="4"/>
  <c r="I15" i="4"/>
  <c r="J45" i="12"/>
  <c r="J46" i="12"/>
  <c r="J42" i="12"/>
  <c r="J47" i="12"/>
  <c r="J43" i="12"/>
  <c r="J44" i="12"/>
  <c r="N45" i="12"/>
  <c r="N46" i="12"/>
  <c r="N42" i="12"/>
  <c r="N47" i="12"/>
  <c r="N43" i="12"/>
  <c r="N44" i="12"/>
  <c r="R45" i="12"/>
  <c r="R46" i="12"/>
  <c r="R42" i="12"/>
  <c r="R47" i="12"/>
  <c r="R43" i="12"/>
  <c r="R44" i="12"/>
  <c r="V45" i="12"/>
  <c r="V46" i="12"/>
  <c r="V42" i="12"/>
  <c r="V47" i="12"/>
  <c r="V43" i="12"/>
  <c r="V44" i="12"/>
  <c r="Z45" i="12"/>
  <c r="Z46" i="12"/>
  <c r="Z42" i="12"/>
  <c r="Z47" i="12"/>
  <c r="Z43" i="12"/>
  <c r="Z44" i="12"/>
  <c r="AD45" i="12"/>
  <c r="AD46" i="12"/>
  <c r="AD42" i="12"/>
  <c r="AD47" i="12"/>
  <c r="AD43" i="12"/>
  <c r="AD44" i="12"/>
  <c r="AH45" i="12"/>
  <c r="AH46" i="12"/>
  <c r="AH42" i="12"/>
  <c r="AH47" i="12"/>
  <c r="AH43" i="12"/>
  <c r="AH44" i="12"/>
  <c r="AL45" i="12"/>
  <c r="AL41" i="12"/>
  <c r="AL46" i="12"/>
  <c r="AL42" i="12"/>
  <c r="AL47" i="12"/>
  <c r="AL43" i="12"/>
  <c r="AL44" i="12"/>
  <c r="AP45" i="12"/>
  <c r="AP41" i="12"/>
  <c r="AP46" i="12"/>
  <c r="AP42" i="12"/>
  <c r="AP47" i="12"/>
  <c r="AP43" i="12"/>
  <c r="AP44" i="12"/>
  <c r="AT45" i="12"/>
  <c r="AT41" i="12"/>
  <c r="AT46" i="12"/>
  <c r="AT42" i="12"/>
  <c r="AT47" i="12"/>
  <c r="AT43" i="12"/>
  <c r="AT44" i="12"/>
  <c r="AX45" i="12"/>
  <c r="AX41" i="12"/>
  <c r="AX46" i="12"/>
  <c r="AX42" i="12"/>
  <c r="AX47" i="12"/>
  <c r="AX43" i="12"/>
  <c r="AX44" i="12"/>
  <c r="BB45" i="12"/>
  <c r="BB41" i="12"/>
  <c r="BB46" i="12"/>
  <c r="BB42" i="12"/>
  <c r="BB47" i="12"/>
  <c r="BB43" i="12"/>
  <c r="BB44" i="12"/>
  <c r="BF45" i="12"/>
  <c r="BF41" i="12"/>
  <c r="BF46" i="12"/>
  <c r="BF42" i="12"/>
  <c r="BF47" i="12"/>
  <c r="BF43" i="12"/>
  <c r="BF44" i="12"/>
  <c r="BJ45" i="12"/>
  <c r="BJ41" i="12"/>
  <c r="BJ46" i="12"/>
  <c r="BJ42" i="12"/>
  <c r="BJ47" i="12"/>
  <c r="BJ43" i="12"/>
  <c r="BJ44" i="12"/>
  <c r="BN45" i="12"/>
  <c r="BN41" i="12"/>
  <c r="BN46" i="12"/>
  <c r="BN42" i="12"/>
  <c r="BN47" i="12"/>
  <c r="BN43" i="12"/>
  <c r="BN44" i="12"/>
  <c r="J23" i="12"/>
  <c r="N23" i="12"/>
  <c r="R23" i="12"/>
  <c r="V23" i="12"/>
  <c r="Z23" i="12"/>
  <c r="AD23" i="12"/>
  <c r="AH23" i="12"/>
  <c r="AL23" i="12"/>
  <c r="AP23" i="12"/>
  <c r="AT23" i="12"/>
  <c r="AX23" i="12"/>
  <c r="BB23" i="12"/>
  <c r="BF23" i="12"/>
  <c r="BJ23" i="12"/>
  <c r="BN23" i="12"/>
  <c r="G24" i="12"/>
  <c r="K24" i="12"/>
  <c r="O24" i="12"/>
  <c r="S24" i="12"/>
  <c r="W24" i="12"/>
  <c r="AA24" i="12"/>
  <c r="AE24" i="12"/>
  <c r="AI24" i="12"/>
  <c r="AM24" i="12"/>
  <c r="AQ24" i="12"/>
  <c r="AU24" i="12"/>
  <c r="AY24" i="12"/>
  <c r="BC24" i="12"/>
  <c r="BG24" i="12"/>
  <c r="BK24" i="12"/>
  <c r="BO24" i="12"/>
  <c r="H25" i="12"/>
  <c r="L25" i="12"/>
  <c r="P25" i="12"/>
  <c r="T25" i="12"/>
  <c r="X25" i="12"/>
  <c r="AB25" i="12"/>
  <c r="AF25" i="12"/>
  <c r="AJ25" i="12"/>
  <c r="AN25" i="12"/>
  <c r="AR25" i="12"/>
  <c r="AV25" i="12"/>
  <c r="AZ25" i="12"/>
  <c r="BD25" i="12"/>
  <c r="BH25" i="12"/>
  <c r="BL25" i="12"/>
  <c r="BP25" i="12"/>
  <c r="I26" i="12"/>
  <c r="M26" i="12"/>
  <c r="Q26" i="12"/>
  <c r="U26" i="12"/>
  <c r="Y26" i="12"/>
  <c r="AC26" i="12"/>
  <c r="AG26" i="12"/>
  <c r="AK26" i="12"/>
  <c r="AO26" i="12"/>
  <c r="AS26" i="12"/>
  <c r="AW26" i="12"/>
  <c r="BA26" i="12"/>
  <c r="BE26" i="12"/>
  <c r="BI26" i="12"/>
  <c r="BM26" i="12"/>
  <c r="BQ26" i="12"/>
  <c r="J27" i="12"/>
  <c r="N27" i="12"/>
  <c r="R27" i="12"/>
  <c r="V27" i="12"/>
  <c r="Z27" i="12"/>
  <c r="AD27" i="12"/>
  <c r="AH27" i="12"/>
  <c r="AL27" i="12"/>
  <c r="AP27" i="12"/>
  <c r="AT27" i="12"/>
  <c r="AX27" i="12"/>
  <c r="BB27" i="12"/>
  <c r="BF27" i="12"/>
  <c r="BJ27" i="12"/>
  <c r="BN27" i="12"/>
  <c r="G28" i="12"/>
  <c r="K28" i="12"/>
  <c r="O28" i="12"/>
  <c r="S28" i="12"/>
  <c r="W28" i="12"/>
  <c r="AA28" i="12"/>
  <c r="AE28" i="12"/>
  <c r="AI28" i="12"/>
  <c r="AM28" i="12"/>
  <c r="AQ28" i="12"/>
  <c r="AU28" i="12"/>
  <c r="AY28" i="12"/>
  <c r="BC28" i="12"/>
  <c r="BG28" i="12"/>
  <c r="BK28" i="12"/>
  <c r="BO28" i="12"/>
  <c r="H29" i="12"/>
  <c r="L29" i="12"/>
  <c r="P29" i="12"/>
  <c r="T29" i="12"/>
  <c r="X29" i="12"/>
  <c r="AB29" i="12"/>
  <c r="AF29" i="12"/>
  <c r="AJ29" i="12"/>
  <c r="AN29" i="12"/>
  <c r="AR29" i="12"/>
  <c r="AV29" i="12"/>
  <c r="AZ29" i="12"/>
  <c r="BD29" i="12"/>
  <c r="BH29" i="12"/>
  <c r="BL29" i="12"/>
  <c r="BP29" i="12"/>
  <c r="I30" i="12"/>
  <c r="M30" i="12"/>
  <c r="Q30" i="12"/>
  <c r="U30" i="12"/>
  <c r="Y30" i="12"/>
  <c r="AC30" i="12"/>
  <c r="AG30" i="12"/>
  <c r="AK30" i="12"/>
  <c r="AO30" i="12"/>
  <c r="AS30" i="12"/>
  <c r="AW30" i="12"/>
  <c r="BA30" i="12"/>
  <c r="BE30" i="12"/>
  <c r="BI30" i="12"/>
  <c r="BM30" i="12"/>
  <c r="BQ30" i="12"/>
  <c r="J31" i="12"/>
  <c r="N31" i="12"/>
  <c r="R31" i="12"/>
  <c r="V31" i="12"/>
  <c r="Z31" i="12"/>
  <c r="AD31" i="12"/>
  <c r="AH31" i="12"/>
  <c r="AL31" i="12"/>
  <c r="AP31" i="12"/>
  <c r="AT31" i="12"/>
  <c r="AX31" i="12"/>
  <c r="BB31" i="12"/>
  <c r="BF31" i="12"/>
  <c r="BJ31" i="12"/>
  <c r="BN31" i="12"/>
  <c r="G32" i="12"/>
  <c r="K32" i="12"/>
  <c r="O32" i="12"/>
  <c r="S32" i="12"/>
  <c r="W32" i="12"/>
  <c r="AA32" i="12"/>
  <c r="AE32" i="12"/>
  <c r="AI32" i="12"/>
  <c r="AM32" i="12"/>
  <c r="AQ32" i="12"/>
  <c r="AU32" i="12"/>
  <c r="AY32" i="12"/>
  <c r="BC32" i="12"/>
  <c r="BG32" i="12"/>
  <c r="BK32" i="12"/>
  <c r="BO32" i="12"/>
  <c r="H33" i="12"/>
  <c r="L33" i="12"/>
  <c r="P33" i="12"/>
  <c r="T33" i="12"/>
  <c r="X33" i="12"/>
  <c r="AB33" i="12"/>
  <c r="AF33" i="12"/>
  <c r="AJ33" i="12"/>
  <c r="AN33" i="12"/>
  <c r="AR33" i="12"/>
  <c r="AV33" i="12"/>
  <c r="AZ33" i="12"/>
  <c r="BD33" i="12"/>
  <c r="BH33" i="12"/>
  <c r="BL33" i="12"/>
  <c r="BP33" i="12"/>
  <c r="I34" i="12"/>
  <c r="M34" i="12"/>
  <c r="Q34" i="12"/>
  <c r="U34" i="12"/>
  <c r="Y34" i="12"/>
  <c r="AC34" i="12"/>
  <c r="AG34" i="12"/>
  <c r="AK34" i="12"/>
  <c r="AO34" i="12"/>
  <c r="AS34" i="12"/>
  <c r="AW34" i="12"/>
  <c r="BA34" i="12"/>
  <c r="BE34" i="12"/>
  <c r="BI34" i="12"/>
  <c r="BM34" i="12"/>
  <c r="BQ34" i="12"/>
  <c r="J35" i="12"/>
  <c r="N35" i="12"/>
  <c r="R35" i="12"/>
  <c r="V35" i="12"/>
  <c r="Z35" i="12"/>
  <c r="AD35" i="12"/>
  <c r="AH35" i="12"/>
  <c r="AL35" i="12"/>
  <c r="AP35" i="12"/>
  <c r="AT35" i="12"/>
  <c r="AX35" i="12"/>
  <c r="BB35" i="12"/>
  <c r="BF35" i="12"/>
  <c r="BJ35" i="12"/>
  <c r="BN35" i="12"/>
  <c r="G36" i="12"/>
  <c r="K36" i="12"/>
  <c r="O36" i="12"/>
  <c r="S36" i="12"/>
  <c r="W36" i="12"/>
  <c r="AA36" i="12"/>
  <c r="AE36" i="12"/>
  <c r="AI36" i="12"/>
  <c r="AM36" i="12"/>
  <c r="AQ36" i="12"/>
  <c r="AU36" i="12"/>
  <c r="AY36" i="12"/>
  <c r="BC36" i="12"/>
  <c r="BG36" i="12"/>
  <c r="BK36" i="12"/>
  <c r="BO36" i="12"/>
  <c r="H37" i="12"/>
  <c r="L37" i="12"/>
  <c r="P37" i="12"/>
  <c r="T37" i="12"/>
  <c r="X37" i="12"/>
  <c r="AB37" i="12"/>
  <c r="AF37" i="12"/>
  <c r="AJ37" i="12"/>
  <c r="AN37" i="12"/>
  <c r="AR37" i="12"/>
  <c r="AV37" i="12"/>
  <c r="AZ37" i="12"/>
  <c r="BD37" i="12"/>
  <c r="BH37" i="12"/>
  <c r="BL37" i="12"/>
  <c r="BP37" i="12"/>
  <c r="I38" i="12"/>
  <c r="M38" i="12"/>
  <c r="Q38" i="12"/>
  <c r="U38" i="12"/>
  <c r="Y38" i="12"/>
  <c r="AC38" i="12"/>
  <c r="AG38" i="12"/>
  <c r="AK38" i="12"/>
  <c r="AO38" i="12"/>
  <c r="AS38" i="12"/>
  <c r="AW38" i="12"/>
  <c r="BA38" i="12"/>
  <c r="BE38" i="12"/>
  <c r="BI38" i="12"/>
  <c r="BM38" i="12"/>
  <c r="BQ38" i="12"/>
  <c r="J39" i="12"/>
  <c r="N39" i="12"/>
  <c r="R39" i="12"/>
  <c r="V39" i="12"/>
  <c r="Z39" i="12"/>
  <c r="AD39" i="12"/>
  <c r="AH39" i="12"/>
  <c r="AL39" i="12"/>
  <c r="AP39" i="12"/>
  <c r="AT39" i="12"/>
  <c r="AX39" i="12"/>
  <c r="BB39" i="12"/>
  <c r="BF39" i="12"/>
  <c r="BJ39" i="12"/>
  <c r="BN39" i="12"/>
  <c r="H41" i="12"/>
  <c r="L41" i="12"/>
  <c r="P41" i="12"/>
  <c r="T41" i="12"/>
  <c r="X41" i="12"/>
  <c r="AB41" i="12"/>
  <c r="AF41" i="12"/>
  <c r="G46" i="12"/>
  <c r="G42" i="12"/>
  <c r="G47" i="12"/>
  <c r="G43" i="12"/>
  <c r="G44" i="12"/>
  <c r="G45" i="12"/>
  <c r="K46" i="12"/>
  <c r="K42" i="12"/>
  <c r="K47" i="12"/>
  <c r="K43" i="12"/>
  <c r="K44" i="12"/>
  <c r="K45" i="12"/>
  <c r="O46" i="12"/>
  <c r="O42" i="12"/>
  <c r="O47" i="12"/>
  <c r="O43" i="12"/>
  <c r="O44" i="12"/>
  <c r="O45" i="12"/>
  <c r="S46" i="12"/>
  <c r="S42" i="12"/>
  <c r="S47" i="12"/>
  <c r="S43" i="12"/>
  <c r="S44" i="12"/>
  <c r="S45" i="12"/>
  <c r="W46" i="12"/>
  <c r="W42" i="12"/>
  <c r="W47" i="12"/>
  <c r="W43" i="12"/>
  <c r="W44" i="12"/>
  <c r="W45" i="12"/>
  <c r="AA46" i="12"/>
  <c r="AA42" i="12"/>
  <c r="AA47" i="12"/>
  <c r="AA43" i="12"/>
  <c r="AA44" i="12"/>
  <c r="AA45" i="12"/>
  <c r="AE46" i="12"/>
  <c r="AE42" i="12"/>
  <c r="AE47" i="12"/>
  <c r="AE43" i="12"/>
  <c r="AE44" i="12"/>
  <c r="AE45" i="12"/>
  <c r="AI46" i="12"/>
  <c r="AI42" i="12"/>
  <c r="AI47" i="12"/>
  <c r="AI43" i="12"/>
  <c r="AI44" i="12"/>
  <c r="AI45" i="12"/>
  <c r="AM46" i="12"/>
  <c r="AM42" i="12"/>
  <c r="AM47" i="12"/>
  <c r="AM43" i="12"/>
  <c r="AM44" i="12"/>
  <c r="AM45" i="12"/>
  <c r="AM41" i="12"/>
  <c r="AQ46" i="12"/>
  <c r="AQ42" i="12"/>
  <c r="AQ47" i="12"/>
  <c r="AQ43" i="12"/>
  <c r="AQ44" i="12"/>
  <c r="AQ45" i="12"/>
  <c r="AQ41" i="12"/>
  <c r="AU46" i="12"/>
  <c r="AU42" i="12"/>
  <c r="AU47" i="12"/>
  <c r="AU43" i="12"/>
  <c r="AU44" i="12"/>
  <c r="AU45" i="12"/>
  <c r="AU41" i="12"/>
  <c r="AY46" i="12"/>
  <c r="AY42" i="12"/>
  <c r="AY47" i="12"/>
  <c r="AY43" i="12"/>
  <c r="AY44" i="12"/>
  <c r="AY45" i="12"/>
  <c r="AY41" i="12"/>
  <c r="BC46" i="12"/>
  <c r="BC42" i="12"/>
  <c r="BC47" i="12"/>
  <c r="BC43" i="12"/>
  <c r="BC44" i="12"/>
  <c r="BC45" i="12"/>
  <c r="BC41" i="12"/>
  <c r="BG46" i="12"/>
  <c r="BG42" i="12"/>
  <c r="BG47" i="12"/>
  <c r="BG43" i="12"/>
  <c r="BG44" i="12"/>
  <c r="BG45" i="12"/>
  <c r="BG41" i="12"/>
  <c r="BK46" i="12"/>
  <c r="BK42" i="12"/>
  <c r="BK47" i="12"/>
  <c r="BK43" i="12"/>
  <c r="BK44" i="12"/>
  <c r="BK45" i="12"/>
  <c r="BK41" i="12"/>
  <c r="BO47" i="12"/>
  <c r="BO46" i="12"/>
  <c r="BO42" i="12"/>
  <c r="BO43" i="12"/>
  <c r="BO44" i="12"/>
  <c r="BO45" i="12"/>
  <c r="BO41" i="12"/>
  <c r="G23" i="12"/>
  <c r="K23" i="12"/>
  <c r="O23" i="12"/>
  <c r="S23" i="12"/>
  <c r="W23" i="12"/>
  <c r="AA23" i="12"/>
  <c r="AE23" i="12"/>
  <c r="AI23" i="12"/>
  <c r="AM23" i="12"/>
  <c r="AQ23" i="12"/>
  <c r="AU23" i="12"/>
  <c r="AY23" i="12"/>
  <c r="BC23" i="12"/>
  <c r="BG23" i="12"/>
  <c r="BK23" i="12"/>
  <c r="BO23" i="12"/>
  <c r="H24" i="12"/>
  <c r="L24" i="12"/>
  <c r="P24" i="12"/>
  <c r="T24" i="12"/>
  <c r="X24" i="12"/>
  <c r="AB24" i="12"/>
  <c r="AF24" i="12"/>
  <c r="AJ24" i="12"/>
  <c r="AN24" i="12"/>
  <c r="AR24" i="12"/>
  <c r="AV24" i="12"/>
  <c r="AZ24" i="12"/>
  <c r="BD24" i="12"/>
  <c r="BH24" i="12"/>
  <c r="BL24" i="12"/>
  <c r="BP24" i="12"/>
  <c r="I25" i="12"/>
  <c r="M25" i="12"/>
  <c r="Q25" i="12"/>
  <c r="U25" i="12"/>
  <c r="Y25" i="12"/>
  <c r="AC25" i="12"/>
  <c r="AG25" i="12"/>
  <c r="AK25" i="12"/>
  <c r="AO25" i="12"/>
  <c r="AS25" i="12"/>
  <c r="AW25" i="12"/>
  <c r="BA25" i="12"/>
  <c r="BE25" i="12"/>
  <c r="BI25" i="12"/>
  <c r="BM25" i="12"/>
  <c r="BQ25" i="12"/>
  <c r="J26" i="12"/>
  <c r="N26" i="12"/>
  <c r="R26" i="12"/>
  <c r="V26" i="12"/>
  <c r="Z26" i="12"/>
  <c r="AD26" i="12"/>
  <c r="AH26" i="12"/>
  <c r="AL26" i="12"/>
  <c r="AP26" i="12"/>
  <c r="AT26" i="12"/>
  <c r="AX26" i="12"/>
  <c r="BB26" i="12"/>
  <c r="BF26" i="12"/>
  <c r="BJ26" i="12"/>
  <c r="BN26" i="12"/>
  <c r="G27" i="12"/>
  <c r="K27" i="12"/>
  <c r="O27" i="12"/>
  <c r="S27" i="12"/>
  <c r="W27" i="12"/>
  <c r="AA27" i="12"/>
  <c r="AE27" i="12"/>
  <c r="AI27" i="12"/>
  <c r="AM27" i="12"/>
  <c r="AQ27" i="12"/>
  <c r="AU27" i="12"/>
  <c r="AY27" i="12"/>
  <c r="BC27" i="12"/>
  <c r="BG27" i="12"/>
  <c r="BK27" i="12"/>
  <c r="BO27" i="12"/>
  <c r="H28" i="12"/>
  <c r="L28" i="12"/>
  <c r="P28" i="12"/>
  <c r="T28" i="12"/>
  <c r="X28" i="12"/>
  <c r="AB28" i="12"/>
  <c r="AF28" i="12"/>
  <c r="AJ28" i="12"/>
  <c r="AN28" i="12"/>
  <c r="AR28" i="12"/>
  <c r="AV28" i="12"/>
  <c r="AZ28" i="12"/>
  <c r="BD28" i="12"/>
  <c r="BH28" i="12"/>
  <c r="BL28" i="12"/>
  <c r="BP28" i="12"/>
  <c r="I29" i="12"/>
  <c r="M29" i="12"/>
  <c r="Q29" i="12"/>
  <c r="U29" i="12"/>
  <c r="Y29" i="12"/>
  <c r="AC29" i="12"/>
  <c r="AG29" i="12"/>
  <c r="AK29" i="12"/>
  <c r="AO29" i="12"/>
  <c r="AS29" i="12"/>
  <c r="AW29" i="12"/>
  <c r="BA29" i="12"/>
  <c r="BE29" i="12"/>
  <c r="BI29" i="12"/>
  <c r="BM29" i="12"/>
  <c r="BQ29" i="12"/>
  <c r="J30" i="12"/>
  <c r="N30" i="12"/>
  <c r="R30" i="12"/>
  <c r="V30" i="12"/>
  <c r="Z30" i="12"/>
  <c r="AD30" i="12"/>
  <c r="AH30" i="12"/>
  <c r="AL30" i="12"/>
  <c r="AP30" i="12"/>
  <c r="AT30" i="12"/>
  <c r="AX30" i="12"/>
  <c r="BB30" i="12"/>
  <c r="BF30" i="12"/>
  <c r="BJ30" i="12"/>
  <c r="BN30" i="12"/>
  <c r="G31" i="12"/>
  <c r="K31" i="12"/>
  <c r="O31" i="12"/>
  <c r="S31" i="12"/>
  <c r="W31" i="12"/>
  <c r="AA31" i="12"/>
  <c r="AE31" i="12"/>
  <c r="AI31" i="12"/>
  <c r="AM31" i="12"/>
  <c r="AQ31" i="12"/>
  <c r="AU31" i="12"/>
  <c r="AY31" i="12"/>
  <c r="BC31" i="12"/>
  <c r="BG31" i="12"/>
  <c r="BK31" i="12"/>
  <c r="BO31" i="12"/>
  <c r="H32" i="12"/>
  <c r="L32" i="12"/>
  <c r="P32" i="12"/>
  <c r="T32" i="12"/>
  <c r="X32" i="12"/>
  <c r="AB32" i="12"/>
  <c r="AF32" i="12"/>
  <c r="AJ32" i="12"/>
  <c r="AN32" i="12"/>
  <c r="AR32" i="12"/>
  <c r="AV32" i="12"/>
  <c r="AZ32" i="12"/>
  <c r="BD32" i="12"/>
  <c r="BH32" i="12"/>
  <c r="BL32" i="12"/>
  <c r="BP32" i="12"/>
  <c r="I33" i="12"/>
  <c r="M33" i="12"/>
  <c r="Q33" i="12"/>
  <c r="U33" i="12"/>
  <c r="Y33" i="12"/>
  <c r="AC33" i="12"/>
  <c r="AG33" i="12"/>
  <c r="AK33" i="12"/>
  <c r="AO33" i="12"/>
  <c r="AS33" i="12"/>
  <c r="AW33" i="12"/>
  <c r="BA33" i="12"/>
  <c r="BE33" i="12"/>
  <c r="BI33" i="12"/>
  <c r="BM33" i="12"/>
  <c r="BQ33" i="12"/>
  <c r="J34" i="12"/>
  <c r="N34" i="12"/>
  <c r="R34" i="12"/>
  <c r="V34" i="12"/>
  <c r="Z34" i="12"/>
  <c r="AD34" i="12"/>
  <c r="AH34" i="12"/>
  <c r="AL34" i="12"/>
  <c r="AP34" i="12"/>
  <c r="AT34" i="12"/>
  <c r="AX34" i="12"/>
  <c r="BB34" i="12"/>
  <c r="BF34" i="12"/>
  <c r="BJ34" i="12"/>
  <c r="BN34" i="12"/>
  <c r="G35" i="12"/>
  <c r="K35" i="12"/>
  <c r="O35" i="12"/>
  <c r="S35" i="12"/>
  <c r="W35" i="12"/>
  <c r="AA35" i="12"/>
  <c r="AE35" i="12"/>
  <c r="AI35" i="12"/>
  <c r="AM35" i="12"/>
  <c r="AQ35" i="12"/>
  <c r="AU35" i="12"/>
  <c r="AY35" i="12"/>
  <c r="BC35" i="12"/>
  <c r="BG35" i="12"/>
  <c r="BK35" i="12"/>
  <c r="BO35" i="12"/>
  <c r="H36" i="12"/>
  <c r="L36" i="12"/>
  <c r="P36" i="12"/>
  <c r="T36" i="12"/>
  <c r="X36" i="12"/>
  <c r="AB36" i="12"/>
  <c r="AF36" i="12"/>
  <c r="AJ36" i="12"/>
  <c r="AN36" i="12"/>
  <c r="AR36" i="12"/>
  <c r="AV36" i="12"/>
  <c r="AZ36" i="12"/>
  <c r="BD36" i="12"/>
  <c r="BH36" i="12"/>
  <c r="BL36" i="12"/>
  <c r="BP36" i="12"/>
  <c r="I37" i="12"/>
  <c r="M37" i="12"/>
  <c r="Q37" i="12"/>
  <c r="U37" i="12"/>
  <c r="Y37" i="12"/>
  <c r="AC37" i="12"/>
  <c r="AG37" i="12"/>
  <c r="AK37" i="12"/>
  <c r="AO37" i="12"/>
  <c r="AS37" i="12"/>
  <c r="AW37" i="12"/>
  <c r="BA37" i="12"/>
  <c r="BE37" i="12"/>
  <c r="BI37" i="12"/>
  <c r="BM37" i="12"/>
  <c r="BQ37" i="12"/>
  <c r="J38" i="12"/>
  <c r="N38" i="12"/>
  <c r="R38" i="12"/>
  <c r="V38" i="12"/>
  <c r="Z38" i="12"/>
  <c r="AD38" i="12"/>
  <c r="AH38" i="12"/>
  <c r="AL38" i="12"/>
  <c r="AP38" i="12"/>
  <c r="AT38" i="12"/>
  <c r="AX38" i="12"/>
  <c r="BB38" i="12"/>
  <c r="BF38" i="12"/>
  <c r="BJ38" i="12"/>
  <c r="BN38" i="12"/>
  <c r="G39" i="12"/>
  <c r="K39" i="12"/>
  <c r="O39" i="12"/>
  <c r="S39" i="12"/>
  <c r="W39" i="12"/>
  <c r="AA39" i="12"/>
  <c r="AE39" i="12"/>
  <c r="AI39" i="12"/>
  <c r="AM39" i="12"/>
  <c r="AQ39" i="12"/>
  <c r="AU39" i="12"/>
  <c r="AY39" i="12"/>
  <c r="BC39" i="12"/>
  <c r="BG39" i="12"/>
  <c r="BK39" i="12"/>
  <c r="BO39" i="12"/>
  <c r="I41" i="12"/>
  <c r="M41" i="12"/>
  <c r="Q41" i="12"/>
  <c r="U41" i="12"/>
  <c r="Y41" i="12"/>
  <c r="AC41" i="12"/>
  <c r="AG41" i="12"/>
  <c r="H47" i="12"/>
  <c r="H43" i="12"/>
  <c r="H44" i="12"/>
  <c r="H45" i="12"/>
  <c r="H46" i="12"/>
  <c r="H42" i="12"/>
  <c r="L47" i="12"/>
  <c r="L43" i="12"/>
  <c r="L44" i="12"/>
  <c r="L45" i="12"/>
  <c r="L46" i="12"/>
  <c r="L42" i="12"/>
  <c r="P47" i="12"/>
  <c r="P43" i="12"/>
  <c r="P44" i="12"/>
  <c r="P45" i="12"/>
  <c r="P46" i="12"/>
  <c r="P42" i="12"/>
  <c r="T47" i="12"/>
  <c r="T43" i="12"/>
  <c r="T44" i="12"/>
  <c r="T45" i="12"/>
  <c r="T46" i="12"/>
  <c r="T42" i="12"/>
  <c r="X47" i="12"/>
  <c r="X43" i="12"/>
  <c r="X44" i="12"/>
  <c r="X45" i="12"/>
  <c r="X46" i="12"/>
  <c r="X42" i="12"/>
  <c r="AB47" i="12"/>
  <c r="AB43" i="12"/>
  <c r="AB44" i="12"/>
  <c r="AB45" i="12"/>
  <c r="AB46" i="12"/>
  <c r="AB42" i="12"/>
  <c r="AF47" i="12"/>
  <c r="AF43" i="12"/>
  <c r="AF44" i="12"/>
  <c r="AF45" i="12"/>
  <c r="AF46" i="12"/>
  <c r="AF42" i="12"/>
  <c r="AJ47" i="12"/>
  <c r="AJ43" i="12"/>
  <c r="AJ44" i="12"/>
  <c r="AJ45" i="12"/>
  <c r="AJ41" i="12"/>
  <c r="AJ46" i="12"/>
  <c r="AJ42" i="12"/>
  <c r="AN47" i="12"/>
  <c r="AN43" i="12"/>
  <c r="AN44" i="12"/>
  <c r="AN45" i="12"/>
  <c r="AN41" i="12"/>
  <c r="AN46" i="12"/>
  <c r="AN42" i="12"/>
  <c r="AR47" i="12"/>
  <c r="AR43" i="12"/>
  <c r="AR44" i="12"/>
  <c r="AR45" i="12"/>
  <c r="AR41" i="12"/>
  <c r="AR46" i="12"/>
  <c r="AR42" i="12"/>
  <c r="AV47" i="12"/>
  <c r="AV43" i="12"/>
  <c r="AV44" i="12"/>
  <c r="AV45" i="12"/>
  <c r="AV41" i="12"/>
  <c r="AV46" i="12"/>
  <c r="AV42" i="12"/>
  <c r="AZ47" i="12"/>
  <c r="AZ43" i="12"/>
  <c r="AZ44" i="12"/>
  <c r="AZ45" i="12"/>
  <c r="AZ41" i="12"/>
  <c r="AZ46" i="12"/>
  <c r="AZ42" i="12"/>
  <c r="BD47" i="12"/>
  <c r="BD43" i="12"/>
  <c r="BD44" i="12"/>
  <c r="BD45" i="12"/>
  <c r="BD41" i="12"/>
  <c r="BD46" i="12"/>
  <c r="BD42" i="12"/>
  <c r="BH47" i="12"/>
  <c r="BH43" i="12"/>
  <c r="BH44" i="12"/>
  <c r="BH45" i="12"/>
  <c r="BH41" i="12"/>
  <c r="BH46" i="12"/>
  <c r="BH42" i="12"/>
  <c r="BL47" i="12"/>
  <c r="BL43" i="12"/>
  <c r="BL44" i="12"/>
  <c r="BL45" i="12"/>
  <c r="BL41" i="12"/>
  <c r="BL46" i="12"/>
  <c r="BL42" i="12"/>
  <c r="BP43" i="12"/>
  <c r="BP47" i="12"/>
  <c r="BP44" i="12"/>
  <c r="BP45" i="12"/>
  <c r="BP41" i="12"/>
  <c r="BP46" i="12"/>
  <c r="BP42" i="12"/>
  <c r="H23" i="12"/>
  <c r="L23" i="12"/>
  <c r="P23" i="12"/>
  <c r="T23" i="12"/>
  <c r="X23" i="12"/>
  <c r="AB23" i="12"/>
  <c r="AF23" i="12"/>
  <c r="AJ23" i="12"/>
  <c r="AN23" i="12"/>
  <c r="AR23" i="12"/>
  <c r="AV23" i="12"/>
  <c r="AZ23" i="12"/>
  <c r="BD23" i="12"/>
  <c r="BH23" i="12"/>
  <c r="BL23" i="12"/>
  <c r="BP23" i="12"/>
  <c r="I24" i="12"/>
  <c r="M24" i="12"/>
  <c r="Q24" i="12"/>
  <c r="U24" i="12"/>
  <c r="Y24" i="12"/>
  <c r="AC24" i="12"/>
  <c r="AG24" i="12"/>
  <c r="AK24" i="12"/>
  <c r="AO24" i="12"/>
  <c r="AS24" i="12"/>
  <c r="AW24" i="12"/>
  <c r="BA24" i="12"/>
  <c r="BE24" i="12"/>
  <c r="BI24" i="12"/>
  <c r="BM24" i="12"/>
  <c r="BQ24" i="12"/>
  <c r="J25" i="12"/>
  <c r="N25" i="12"/>
  <c r="R25" i="12"/>
  <c r="V25" i="12"/>
  <c r="Z25" i="12"/>
  <c r="AD25" i="12"/>
  <c r="AH25" i="12"/>
  <c r="AL25" i="12"/>
  <c r="AP25" i="12"/>
  <c r="AT25" i="12"/>
  <c r="AX25" i="12"/>
  <c r="BB25" i="12"/>
  <c r="BF25" i="12"/>
  <c r="BJ25" i="12"/>
  <c r="BN25" i="12"/>
  <c r="G26" i="12"/>
  <c r="K26" i="12"/>
  <c r="O26" i="12"/>
  <c r="S26" i="12"/>
  <c r="W26" i="12"/>
  <c r="AA26" i="12"/>
  <c r="AE26" i="12"/>
  <c r="AI26" i="12"/>
  <c r="AM26" i="12"/>
  <c r="AQ26" i="12"/>
  <c r="AU26" i="12"/>
  <c r="AY26" i="12"/>
  <c r="BC26" i="12"/>
  <c r="BG26" i="12"/>
  <c r="BK26" i="12"/>
  <c r="BO26" i="12"/>
  <c r="H27" i="12"/>
  <c r="L27" i="12"/>
  <c r="P27" i="12"/>
  <c r="T27" i="12"/>
  <c r="X27" i="12"/>
  <c r="AB27" i="12"/>
  <c r="AF27" i="12"/>
  <c r="AJ27" i="12"/>
  <c r="AN27" i="12"/>
  <c r="AR27" i="12"/>
  <c r="AV27" i="12"/>
  <c r="AZ27" i="12"/>
  <c r="BD27" i="12"/>
  <c r="BH27" i="12"/>
  <c r="BL27" i="12"/>
  <c r="BP27" i="12"/>
  <c r="I28" i="12"/>
  <c r="M28" i="12"/>
  <c r="Q28" i="12"/>
  <c r="U28" i="12"/>
  <c r="Y28" i="12"/>
  <c r="AC28" i="12"/>
  <c r="AG28" i="12"/>
  <c r="AK28" i="12"/>
  <c r="AO28" i="12"/>
  <c r="AS28" i="12"/>
  <c r="AW28" i="12"/>
  <c r="BA28" i="12"/>
  <c r="BE28" i="12"/>
  <c r="BI28" i="12"/>
  <c r="BM28" i="12"/>
  <c r="BQ28" i="12"/>
  <c r="J29" i="12"/>
  <c r="N29" i="12"/>
  <c r="R29" i="12"/>
  <c r="V29" i="12"/>
  <c r="Z29" i="12"/>
  <c r="AD29" i="12"/>
  <c r="AH29" i="12"/>
  <c r="AL29" i="12"/>
  <c r="AP29" i="12"/>
  <c r="AT29" i="12"/>
  <c r="AX29" i="12"/>
  <c r="BB29" i="12"/>
  <c r="BF29" i="12"/>
  <c r="BJ29" i="12"/>
  <c r="BN29" i="12"/>
  <c r="G30" i="12"/>
  <c r="K30" i="12"/>
  <c r="O30" i="12"/>
  <c r="S30" i="12"/>
  <c r="W30" i="12"/>
  <c r="AA30" i="12"/>
  <c r="AE30" i="12"/>
  <c r="AI30" i="12"/>
  <c r="AM30" i="12"/>
  <c r="AQ30" i="12"/>
  <c r="AU30" i="12"/>
  <c r="AY30" i="12"/>
  <c r="BC30" i="12"/>
  <c r="BG30" i="12"/>
  <c r="BK30" i="12"/>
  <c r="BO30" i="12"/>
  <c r="H31" i="12"/>
  <c r="L31" i="12"/>
  <c r="P31" i="12"/>
  <c r="T31" i="12"/>
  <c r="X31" i="12"/>
  <c r="AB31" i="12"/>
  <c r="AF31" i="12"/>
  <c r="AJ31" i="12"/>
  <c r="AN31" i="12"/>
  <c r="AR31" i="12"/>
  <c r="AV31" i="12"/>
  <c r="AZ31" i="12"/>
  <c r="BD31" i="12"/>
  <c r="BH31" i="12"/>
  <c r="BL31" i="12"/>
  <c r="BP31" i="12"/>
  <c r="I32" i="12"/>
  <c r="M32" i="12"/>
  <c r="Q32" i="12"/>
  <c r="U32" i="12"/>
  <c r="Y32" i="12"/>
  <c r="AC32" i="12"/>
  <c r="AG32" i="12"/>
  <c r="AK32" i="12"/>
  <c r="AO32" i="12"/>
  <c r="AS32" i="12"/>
  <c r="AW32" i="12"/>
  <c r="BA32" i="12"/>
  <c r="BE32" i="12"/>
  <c r="BI32" i="12"/>
  <c r="BM32" i="12"/>
  <c r="BQ32" i="12"/>
  <c r="J33" i="12"/>
  <c r="N33" i="12"/>
  <c r="R33" i="12"/>
  <c r="V33" i="12"/>
  <c r="Z33" i="12"/>
  <c r="AD33" i="12"/>
  <c r="AH33" i="12"/>
  <c r="AL33" i="12"/>
  <c r="AP33" i="12"/>
  <c r="AT33" i="12"/>
  <c r="AX33" i="12"/>
  <c r="BB33" i="12"/>
  <c r="BF33" i="12"/>
  <c r="BJ33" i="12"/>
  <c r="BN33" i="12"/>
  <c r="G34" i="12"/>
  <c r="K34" i="12"/>
  <c r="O34" i="12"/>
  <c r="S34" i="12"/>
  <c r="W34" i="12"/>
  <c r="AA34" i="12"/>
  <c r="AE34" i="12"/>
  <c r="AI34" i="12"/>
  <c r="AM34" i="12"/>
  <c r="AQ34" i="12"/>
  <c r="AU34" i="12"/>
  <c r="AY34" i="12"/>
  <c r="BC34" i="12"/>
  <c r="BG34" i="12"/>
  <c r="BK34" i="12"/>
  <c r="BO34" i="12"/>
  <c r="H35" i="12"/>
  <c r="L35" i="12"/>
  <c r="P35" i="12"/>
  <c r="T35" i="12"/>
  <c r="X35" i="12"/>
  <c r="AB35" i="12"/>
  <c r="AF35" i="12"/>
  <c r="AJ35" i="12"/>
  <c r="AN35" i="12"/>
  <c r="AR35" i="12"/>
  <c r="AV35" i="12"/>
  <c r="AZ35" i="12"/>
  <c r="BD35" i="12"/>
  <c r="BH35" i="12"/>
  <c r="BL35" i="12"/>
  <c r="BP35" i="12"/>
  <c r="I36" i="12"/>
  <c r="M36" i="12"/>
  <c r="Q36" i="12"/>
  <c r="U36" i="12"/>
  <c r="Y36" i="12"/>
  <c r="AC36" i="12"/>
  <c r="AG36" i="12"/>
  <c r="AK36" i="12"/>
  <c r="AO36" i="12"/>
  <c r="AS36" i="12"/>
  <c r="AW36" i="12"/>
  <c r="BA36" i="12"/>
  <c r="BE36" i="12"/>
  <c r="BI36" i="12"/>
  <c r="BM36" i="12"/>
  <c r="BQ36" i="12"/>
  <c r="J37" i="12"/>
  <c r="N37" i="12"/>
  <c r="R37" i="12"/>
  <c r="V37" i="12"/>
  <c r="Z37" i="12"/>
  <c r="AD37" i="12"/>
  <c r="AH37" i="12"/>
  <c r="AL37" i="12"/>
  <c r="AP37" i="12"/>
  <c r="AT37" i="12"/>
  <c r="AX37" i="12"/>
  <c r="BB37" i="12"/>
  <c r="BF37" i="12"/>
  <c r="BJ37" i="12"/>
  <c r="BN37" i="12"/>
  <c r="G38" i="12"/>
  <c r="K38" i="12"/>
  <c r="O38" i="12"/>
  <c r="S38" i="12"/>
  <c r="W38" i="12"/>
  <c r="AA38" i="12"/>
  <c r="AE38" i="12"/>
  <c r="AI38" i="12"/>
  <c r="AM38" i="12"/>
  <c r="AQ38" i="12"/>
  <c r="AU38" i="12"/>
  <c r="AY38" i="12"/>
  <c r="BC38" i="12"/>
  <c r="BG38" i="12"/>
  <c r="BK38" i="12"/>
  <c r="BO38" i="12"/>
  <c r="H39" i="12"/>
  <c r="L39" i="12"/>
  <c r="P39" i="12"/>
  <c r="T39" i="12"/>
  <c r="X39" i="12"/>
  <c r="AB39" i="12"/>
  <c r="AF39" i="12"/>
  <c r="AJ39" i="12"/>
  <c r="AN39" i="12"/>
  <c r="AR39" i="12"/>
  <c r="AV39" i="12"/>
  <c r="AZ39" i="12"/>
  <c r="BD39" i="12"/>
  <c r="BH39" i="12"/>
  <c r="BL39" i="12"/>
  <c r="BP39" i="12"/>
  <c r="J41" i="12"/>
  <c r="N41" i="12"/>
  <c r="R41" i="12"/>
  <c r="V41" i="12"/>
  <c r="Z41" i="12"/>
  <c r="AD41" i="12"/>
  <c r="AH41" i="12"/>
  <c r="I44" i="12"/>
  <c r="I45" i="12"/>
  <c r="I46" i="12"/>
  <c r="I42" i="12"/>
  <c r="I47" i="12"/>
  <c r="I43" i="12"/>
  <c r="M44" i="12"/>
  <c r="M45" i="12"/>
  <c r="M46" i="12"/>
  <c r="M42" i="12"/>
  <c r="M47" i="12"/>
  <c r="M43" i="12"/>
  <c r="Q44" i="12"/>
  <c r="Q45" i="12"/>
  <c r="Q46" i="12"/>
  <c r="Q42" i="12"/>
  <c r="Q47" i="12"/>
  <c r="Q43" i="12"/>
  <c r="U44" i="12"/>
  <c r="U45" i="12"/>
  <c r="U46" i="12"/>
  <c r="U42" i="12"/>
  <c r="U47" i="12"/>
  <c r="U43" i="12"/>
  <c r="Y44" i="12"/>
  <c r="Y45" i="12"/>
  <c r="Y46" i="12"/>
  <c r="Y42" i="12"/>
  <c r="Y47" i="12"/>
  <c r="Y43" i="12"/>
  <c r="AC44" i="12"/>
  <c r="AC45" i="12"/>
  <c r="AC46" i="12"/>
  <c r="AC42" i="12"/>
  <c r="AC47" i="12"/>
  <c r="AC43" i="12"/>
  <c r="AG44" i="12"/>
  <c r="AG45" i="12"/>
  <c r="AG46" i="12"/>
  <c r="AG42" i="12"/>
  <c r="AG47" i="12"/>
  <c r="AG43" i="12"/>
  <c r="AK44" i="12"/>
  <c r="AK45" i="12"/>
  <c r="AK41" i="12"/>
  <c r="AK46" i="12"/>
  <c r="AK42" i="12"/>
  <c r="AK47" i="12"/>
  <c r="AK43" i="12"/>
  <c r="AO44" i="12"/>
  <c r="AO45" i="12"/>
  <c r="AO41" i="12"/>
  <c r="AO46" i="12"/>
  <c r="AO42" i="12"/>
  <c r="AO47" i="12"/>
  <c r="AO43" i="12"/>
  <c r="AS44" i="12"/>
  <c r="AS45" i="12"/>
  <c r="AS41" i="12"/>
  <c r="AS46" i="12"/>
  <c r="AS42" i="12"/>
  <c r="AS47" i="12"/>
  <c r="AS43" i="12"/>
  <c r="AW44" i="12"/>
  <c r="AW45" i="12"/>
  <c r="AW41" i="12"/>
  <c r="AW46" i="12"/>
  <c r="AW42" i="12"/>
  <c r="AW47" i="12"/>
  <c r="AW43" i="12"/>
  <c r="BA44" i="12"/>
  <c r="BA45" i="12"/>
  <c r="BA41" i="12"/>
  <c r="BA46" i="12"/>
  <c r="BA42" i="12"/>
  <c r="BA47" i="12"/>
  <c r="BA43" i="12"/>
  <c r="BE44" i="12"/>
  <c r="BE45" i="12"/>
  <c r="BE41" i="12"/>
  <c r="BE46" i="12"/>
  <c r="BE42" i="12"/>
  <c r="BE47" i="12"/>
  <c r="BE43" i="12"/>
  <c r="BI44" i="12"/>
  <c r="BI45" i="12"/>
  <c r="BI41" i="12"/>
  <c r="BI46" i="12"/>
  <c r="BI42" i="12"/>
  <c r="BI47" i="12"/>
  <c r="BI43" i="12"/>
  <c r="BM44" i="12"/>
  <c r="BM45" i="12"/>
  <c r="BM41" i="12"/>
  <c r="BM46" i="12"/>
  <c r="BM42" i="12"/>
  <c r="BM47" i="12"/>
  <c r="BM43" i="12"/>
  <c r="BQ47" i="12"/>
  <c r="BQ44" i="12"/>
  <c r="BQ45" i="12"/>
  <c r="BQ41" i="12"/>
  <c r="BQ46" i="12"/>
  <c r="BQ42" i="12"/>
  <c r="BQ43" i="12"/>
  <c r="I23" i="12"/>
  <c r="M23" i="12"/>
  <c r="Q23" i="12"/>
  <c r="U23" i="12"/>
  <c r="Y23" i="12"/>
  <c r="AC23" i="12"/>
  <c r="AG23" i="12"/>
  <c r="AK23" i="12"/>
  <c r="AO23" i="12"/>
  <c r="AS23" i="12"/>
  <c r="AW23" i="12"/>
  <c r="BA23" i="12"/>
  <c r="BE23" i="12"/>
  <c r="BI23" i="12"/>
  <c r="BM23" i="12"/>
  <c r="BQ23" i="12"/>
  <c r="J24" i="12"/>
  <c r="N24" i="12"/>
  <c r="R24" i="12"/>
  <c r="V24" i="12"/>
  <c r="Z24" i="12"/>
  <c r="AD24" i="12"/>
  <c r="AH24" i="12"/>
  <c r="AL24" i="12"/>
  <c r="AP24" i="12"/>
  <c r="AT24" i="12"/>
  <c r="AX24" i="12"/>
  <c r="BB24" i="12"/>
  <c r="BF24" i="12"/>
  <c r="BJ24" i="12"/>
  <c r="BN24" i="12"/>
  <c r="G25" i="12"/>
  <c r="K25" i="12"/>
  <c r="O25" i="12"/>
  <c r="S25" i="12"/>
  <c r="W25" i="12"/>
  <c r="AA25" i="12"/>
  <c r="AE25" i="12"/>
  <c r="AI25" i="12"/>
  <c r="AM25" i="12"/>
  <c r="AQ25" i="12"/>
  <c r="AU25" i="12"/>
  <c r="AY25" i="12"/>
  <c r="BC25" i="12"/>
  <c r="BG25" i="12"/>
  <c r="BK25" i="12"/>
  <c r="BO25" i="12"/>
  <c r="H26" i="12"/>
  <c r="L26" i="12"/>
  <c r="P26" i="12"/>
  <c r="T26" i="12"/>
  <c r="X26" i="12"/>
  <c r="AB26" i="12"/>
  <c r="AF26" i="12"/>
  <c r="AJ26" i="12"/>
  <c r="AN26" i="12"/>
  <c r="AR26" i="12"/>
  <c r="AV26" i="12"/>
  <c r="AZ26" i="12"/>
  <c r="BD26" i="12"/>
  <c r="BH26" i="12"/>
  <c r="BL26" i="12"/>
  <c r="BP26" i="12"/>
  <c r="I27" i="12"/>
  <c r="M27" i="12"/>
  <c r="Q27" i="12"/>
  <c r="U27" i="12"/>
  <c r="Y27" i="12"/>
  <c r="AC27" i="12"/>
  <c r="AG27" i="12"/>
  <c r="AK27" i="12"/>
  <c r="AO27" i="12"/>
  <c r="AS27" i="12"/>
  <c r="AW27" i="12"/>
  <c r="BA27" i="12"/>
  <c r="BE27" i="12"/>
  <c r="BI27" i="12"/>
  <c r="BM27" i="12"/>
  <c r="BQ27" i="12"/>
  <c r="J28" i="12"/>
  <c r="N28" i="12"/>
  <c r="R28" i="12"/>
  <c r="V28" i="12"/>
  <c r="Z28" i="12"/>
  <c r="AD28" i="12"/>
  <c r="AH28" i="12"/>
  <c r="AL28" i="12"/>
  <c r="AP28" i="12"/>
  <c r="AT28" i="12"/>
  <c r="AX28" i="12"/>
  <c r="BB28" i="12"/>
  <c r="BF28" i="12"/>
  <c r="BJ28" i="12"/>
  <c r="BN28" i="12"/>
  <c r="G29" i="12"/>
  <c r="K29" i="12"/>
  <c r="O29" i="12"/>
  <c r="S29" i="12"/>
  <c r="W29" i="12"/>
  <c r="AA29" i="12"/>
  <c r="AE29" i="12"/>
  <c r="AI29" i="12"/>
  <c r="AM29" i="12"/>
  <c r="AQ29" i="12"/>
  <c r="AU29" i="12"/>
  <c r="AY29" i="12"/>
  <c r="BC29" i="12"/>
  <c r="BG29" i="12"/>
  <c r="BK29" i="12"/>
  <c r="BO29" i="12"/>
  <c r="H30" i="12"/>
  <c r="L30" i="12"/>
  <c r="P30" i="12"/>
  <c r="T30" i="12"/>
  <c r="X30" i="12"/>
  <c r="AB30" i="12"/>
  <c r="AF30" i="12"/>
  <c r="AJ30" i="12"/>
  <c r="AN30" i="12"/>
  <c r="AR30" i="12"/>
  <c r="AV30" i="12"/>
  <c r="AZ30" i="12"/>
  <c r="BD30" i="12"/>
  <c r="BH30" i="12"/>
  <c r="BL30" i="12"/>
  <c r="BP30" i="12"/>
  <c r="I31" i="12"/>
  <c r="M31" i="12"/>
  <c r="Q31" i="12"/>
  <c r="U31" i="12"/>
  <c r="Y31" i="12"/>
  <c r="AC31" i="12"/>
  <c r="AG31" i="12"/>
  <c r="AK31" i="12"/>
  <c r="AO31" i="12"/>
  <c r="AS31" i="12"/>
  <c r="AW31" i="12"/>
  <c r="BA31" i="12"/>
  <c r="BE31" i="12"/>
  <c r="BI31" i="12"/>
  <c r="BM31" i="12"/>
  <c r="BQ31" i="12"/>
  <c r="J32" i="12"/>
  <c r="N32" i="12"/>
  <c r="R32" i="12"/>
  <c r="V32" i="12"/>
  <c r="Z32" i="12"/>
  <c r="AD32" i="12"/>
  <c r="AH32" i="12"/>
  <c r="AL32" i="12"/>
  <c r="AP32" i="12"/>
  <c r="AT32" i="12"/>
  <c r="AX32" i="12"/>
  <c r="BB32" i="12"/>
  <c r="BF32" i="12"/>
  <c r="BJ32" i="12"/>
  <c r="BN32" i="12"/>
  <c r="G33" i="12"/>
  <c r="K33" i="12"/>
  <c r="O33" i="12"/>
  <c r="S33" i="12"/>
  <c r="W33" i="12"/>
  <c r="AA33" i="12"/>
  <c r="AE33" i="12"/>
  <c r="AI33" i="12"/>
  <c r="AM33" i="12"/>
  <c r="AQ33" i="12"/>
  <c r="AU33" i="12"/>
  <c r="AY33" i="12"/>
  <c r="BC33" i="12"/>
  <c r="BG33" i="12"/>
  <c r="BK33" i="12"/>
  <c r="BO33" i="12"/>
  <c r="H34" i="12"/>
  <c r="L34" i="12"/>
  <c r="P34" i="12"/>
  <c r="T34" i="12"/>
  <c r="X34" i="12"/>
  <c r="AB34" i="12"/>
  <c r="AF34" i="12"/>
  <c r="AJ34" i="12"/>
  <c r="AN34" i="12"/>
  <c r="AR34" i="12"/>
  <c r="AV34" i="12"/>
  <c r="AZ34" i="12"/>
  <c r="BD34" i="12"/>
  <c r="BH34" i="12"/>
  <c r="BL34" i="12"/>
  <c r="BP34" i="12"/>
  <c r="I35" i="12"/>
  <c r="M35" i="12"/>
  <c r="Q35" i="12"/>
  <c r="U35" i="12"/>
  <c r="Y35" i="12"/>
  <c r="AC35" i="12"/>
  <c r="AG35" i="12"/>
  <c r="AK35" i="12"/>
  <c r="AO35" i="12"/>
  <c r="AS35" i="12"/>
  <c r="AW35" i="12"/>
  <c r="BA35" i="12"/>
  <c r="BE35" i="12"/>
  <c r="BI35" i="12"/>
  <c r="BM35" i="12"/>
  <c r="BQ35" i="12"/>
  <c r="J36" i="12"/>
  <c r="N36" i="12"/>
  <c r="R36" i="12"/>
  <c r="V36" i="12"/>
  <c r="Z36" i="12"/>
  <c r="AD36" i="12"/>
  <c r="AH36" i="12"/>
  <c r="AL36" i="12"/>
  <c r="AP36" i="12"/>
  <c r="AT36" i="12"/>
  <c r="AX36" i="12"/>
  <c r="BB36" i="12"/>
  <c r="BF36" i="12"/>
  <c r="BJ36" i="12"/>
  <c r="BN36" i="12"/>
  <c r="G37" i="12"/>
  <c r="K37" i="12"/>
  <c r="O37" i="12"/>
  <c r="S37" i="12"/>
  <c r="W37" i="12"/>
  <c r="AA37" i="12"/>
  <c r="AE37" i="12"/>
  <c r="AI37" i="12"/>
  <c r="AM37" i="12"/>
  <c r="AQ37" i="12"/>
  <c r="AU37" i="12"/>
  <c r="AY37" i="12"/>
  <c r="BC37" i="12"/>
  <c r="BG37" i="12"/>
  <c r="BK37" i="12"/>
  <c r="BO37" i="12"/>
  <c r="H38" i="12"/>
  <c r="L38" i="12"/>
  <c r="P38" i="12"/>
  <c r="T38" i="12"/>
  <c r="X38" i="12"/>
  <c r="AB38" i="12"/>
  <c r="AF38" i="12"/>
  <c r="AJ38" i="12"/>
  <c r="AN38" i="12"/>
  <c r="AR38" i="12"/>
  <c r="AV38" i="12"/>
  <c r="AZ38" i="12"/>
  <c r="BD38" i="12"/>
  <c r="BH38" i="12"/>
  <c r="BL38" i="12"/>
  <c r="BP38" i="12"/>
  <c r="I39" i="12"/>
  <c r="M39" i="12"/>
  <c r="Q39" i="12"/>
  <c r="U39" i="12"/>
  <c r="Y39" i="12"/>
  <c r="AC39" i="12"/>
  <c r="AG39" i="12"/>
  <c r="AK39" i="12"/>
  <c r="AO39" i="12"/>
  <c r="AS39" i="12"/>
  <c r="AW39" i="12"/>
  <c r="BA39" i="12"/>
  <c r="BE39" i="12"/>
  <c r="BI39" i="12"/>
  <c r="BM39" i="12"/>
  <c r="BQ39" i="12"/>
  <c r="J40" i="12"/>
  <c r="N40" i="12"/>
  <c r="R40" i="12"/>
  <c r="V40" i="12"/>
  <c r="Z40" i="12"/>
  <c r="AD40" i="12"/>
  <c r="AH40" i="12"/>
  <c r="AL40" i="12"/>
  <c r="AP40" i="12"/>
  <c r="AT40" i="12"/>
  <c r="AX40" i="12"/>
  <c r="BB40" i="12"/>
  <c r="BF40" i="12"/>
  <c r="BJ40" i="12"/>
  <c r="BN40" i="12"/>
  <c r="G41" i="12"/>
  <c r="K41" i="12"/>
  <c r="O41" i="12"/>
  <c r="S41" i="12"/>
  <c r="W41" i="12"/>
  <c r="AA41" i="12"/>
  <c r="AE41" i="12"/>
  <c r="AI41" i="12"/>
  <c r="HG2" i="7"/>
  <c r="DA2" i="7"/>
  <c r="AOH52" i="7" l="1"/>
  <c r="AFV46" i="7"/>
  <c r="ASV52" i="7"/>
  <c r="ASP52" i="7"/>
  <c r="ASU52" i="7"/>
  <c r="AST52" i="7"/>
  <c r="ASN52" i="7"/>
  <c r="ASQ52" i="7"/>
  <c r="PA52" i="7"/>
  <c r="PF52" i="7"/>
  <c r="OZ52" i="7"/>
  <c r="PE52" i="7"/>
  <c r="PD52" i="7"/>
  <c r="OX52" i="7"/>
  <c r="AKJ52" i="7"/>
  <c r="AKD52" i="7"/>
  <c r="AKI52" i="7"/>
  <c r="AKH52" i="7"/>
  <c r="AKB52" i="7"/>
  <c r="AKE52" i="7"/>
  <c r="AON46" i="7"/>
  <c r="AOH46" i="7"/>
  <c r="AOK46" i="7"/>
  <c r="AOP46" i="7"/>
  <c r="AOJ46" i="7"/>
  <c r="AOO46" i="7"/>
  <c r="KR52" i="7"/>
  <c r="XJ52" i="7"/>
  <c r="ABX52" i="7"/>
  <c r="ABR52" i="7"/>
  <c r="ABW52" i="7"/>
  <c r="ABV52" i="7"/>
  <c r="ABP52" i="7"/>
  <c r="ABS52" i="7"/>
  <c r="AGD52" i="7"/>
  <c r="AFX52" i="7"/>
  <c r="AGC52" i="7"/>
  <c r="AGB52" i="7"/>
  <c r="AFV52" i="7"/>
  <c r="AFY52" i="7"/>
  <c r="AKE46" i="7"/>
  <c r="AKJ46" i="7"/>
  <c r="AKD46" i="7"/>
  <c r="AKI46" i="7"/>
  <c r="AKH46" i="7"/>
  <c r="AKB46" i="7"/>
  <c r="TG52" i="7"/>
  <c r="TL52" i="7"/>
  <c r="TF52" i="7"/>
  <c r="TK52" i="7"/>
  <c r="TJ52" i="7"/>
  <c r="TD52" i="7"/>
  <c r="ABW46" i="7"/>
  <c r="ABV46" i="7"/>
  <c r="ABP46" i="7"/>
  <c r="ABR46" i="7"/>
  <c r="ABX46" i="7"/>
  <c r="ABS46" i="7"/>
  <c r="OX46" i="7"/>
  <c r="GL52" i="7"/>
  <c r="XJ46" i="7"/>
  <c r="KR46" i="7"/>
  <c r="ASN46" i="7"/>
  <c r="TD46" i="7"/>
  <c r="GL46" i="7"/>
  <c r="DO52" i="7"/>
  <c r="GP52" i="7"/>
  <c r="I52" i="7"/>
  <c r="DO51" i="7"/>
  <c r="CJ46" i="7"/>
  <c r="J51" i="7"/>
  <c r="GP46" i="7"/>
  <c r="J49" i="7"/>
  <c r="DO45" i="7"/>
  <c r="HO46" i="7"/>
  <c r="ATE52" i="7"/>
  <c r="ATA52" i="7"/>
  <c r="ASS52" i="7"/>
  <c r="ASW52" i="7" s="1"/>
  <c r="ATD52" i="7"/>
  <c r="ASZ52" i="7"/>
  <c r="ATC52" i="7"/>
  <c r="ASY52" i="7"/>
  <c r="ATB52" i="7"/>
  <c r="ASX52" i="7"/>
  <c r="QA51" i="7"/>
  <c r="AGL52" i="7"/>
  <c r="AGH52" i="7"/>
  <c r="AGK52" i="7"/>
  <c r="AGG52" i="7"/>
  <c r="AGJ52" i="7"/>
  <c r="AGF52" i="7"/>
  <c r="AGA52" i="7"/>
  <c r="AGE52" i="7" s="1"/>
  <c r="AGM52" i="7"/>
  <c r="AGI52" i="7"/>
  <c r="LU50" i="7"/>
  <c r="PN52" i="7"/>
  <c r="PJ52" i="7"/>
  <c r="PM52" i="7"/>
  <c r="PI52" i="7"/>
  <c r="PL52" i="7"/>
  <c r="PH52" i="7"/>
  <c r="PC52" i="7"/>
  <c r="PG52" i="7" s="1"/>
  <c r="PO52" i="7"/>
  <c r="PK52" i="7"/>
  <c r="LU45" i="7"/>
  <c r="J44" i="7"/>
  <c r="I50" i="7"/>
  <c r="ACG46" i="7"/>
  <c r="ACC46" i="7"/>
  <c r="ABU46" i="7"/>
  <c r="ABY46" i="7" s="1"/>
  <c r="ACF46" i="7"/>
  <c r="ACB46" i="7"/>
  <c r="ACE46" i="7"/>
  <c r="ACA46" i="7"/>
  <c r="ABZ46" i="7"/>
  <c r="ACD46" i="7"/>
  <c r="LU44" i="7"/>
  <c r="J43" i="7"/>
  <c r="TR52" i="7"/>
  <c r="TN52" i="7"/>
  <c r="TU52" i="7"/>
  <c r="TP52" i="7"/>
  <c r="TT52" i="7"/>
  <c r="TO52" i="7"/>
  <c r="TS52" i="7"/>
  <c r="TI52" i="7"/>
  <c r="TM52" i="7" s="1"/>
  <c r="TQ52" i="7"/>
  <c r="LU49" i="7"/>
  <c r="I45" i="7"/>
  <c r="AOY46" i="7"/>
  <c r="AOU46" i="7"/>
  <c r="AOM46" i="7"/>
  <c r="AOQ46" i="7" s="1"/>
  <c r="AOX46" i="7"/>
  <c r="AOT46" i="7"/>
  <c r="AOS46" i="7"/>
  <c r="AOR46" i="7"/>
  <c r="AOW46" i="7"/>
  <c r="AOV46" i="7"/>
  <c r="AKR46" i="7"/>
  <c r="AKN46" i="7"/>
  <c r="AKQ46" i="7"/>
  <c r="AKM46" i="7"/>
  <c r="AKO46" i="7"/>
  <c r="AKG46" i="7"/>
  <c r="AKK46" i="7" s="1"/>
  <c r="AKL46" i="7"/>
  <c r="AKS46" i="7"/>
  <c r="AKP46" i="7"/>
  <c r="J52" i="7"/>
  <c r="DO50" i="7"/>
  <c r="LM43" i="7"/>
  <c r="DO44" i="7"/>
  <c r="LU43" i="7"/>
  <c r="AKQ52" i="7"/>
  <c r="AKM52" i="7"/>
  <c r="AKP52" i="7"/>
  <c r="AKL52" i="7"/>
  <c r="AKS52" i="7"/>
  <c r="AKO52" i="7"/>
  <c r="AKG52" i="7"/>
  <c r="AKK52" i="7" s="1"/>
  <c r="AKR52" i="7"/>
  <c r="AKN52" i="7"/>
  <c r="I51" i="7"/>
  <c r="QA52" i="7"/>
  <c r="ACD52" i="7"/>
  <c r="ABZ52" i="7"/>
  <c r="ACG52" i="7"/>
  <c r="ACC52" i="7"/>
  <c r="ABU52" i="7"/>
  <c r="ABY52" i="7" s="1"/>
  <c r="ACF52" i="7"/>
  <c r="ACB52" i="7"/>
  <c r="ACE52" i="7"/>
  <c r="ACA52" i="7"/>
  <c r="CJ52" i="7"/>
  <c r="DO49" i="7"/>
  <c r="J50" i="7"/>
  <c r="J45" i="7"/>
  <c r="DO43" i="7"/>
  <c r="AT88" i="3"/>
  <c r="BE88" i="3"/>
  <c r="BP88" i="3"/>
  <c r="CA88" i="3"/>
  <c r="CL88" i="3"/>
  <c r="CW88" i="3"/>
  <c r="DH88" i="3"/>
  <c r="AI88" i="3"/>
  <c r="X88" i="3"/>
  <c r="L52" i="7" l="1"/>
  <c r="L51" i="7"/>
  <c r="L49" i="7"/>
  <c r="L50" i="7"/>
  <c r="L46" i="7"/>
  <c r="L43" i="7"/>
  <c r="L45" i="7"/>
  <c r="L44" i="7"/>
  <c r="HU43" i="7"/>
  <c r="HU49" i="7"/>
  <c r="DO46" i="7"/>
  <c r="QA44" i="7"/>
  <c r="QA45" i="7"/>
  <c r="HU50" i="7"/>
  <c r="UG52" i="7"/>
  <c r="QA43" i="7"/>
  <c r="PS43" i="7"/>
  <c r="HU51" i="7"/>
  <c r="HU52" i="7"/>
  <c r="QA49" i="7"/>
  <c r="HU44" i="7"/>
  <c r="HU45" i="7"/>
  <c r="QA50" i="7"/>
  <c r="UG51" i="7"/>
  <c r="LU46" i="7"/>
  <c r="DK70" i="3"/>
  <c r="CZ70" i="3"/>
  <c r="CO70" i="3"/>
  <c r="CD70" i="3"/>
  <c r="BS70" i="3"/>
  <c r="BH70" i="3"/>
  <c r="AW70" i="3"/>
  <c r="AL70" i="3"/>
  <c r="DK69" i="3"/>
  <c r="CZ69" i="3"/>
  <c r="CO69" i="3"/>
  <c r="CD69" i="3"/>
  <c r="BS69" i="3"/>
  <c r="BH69" i="3"/>
  <c r="AW69" i="3"/>
  <c r="AL69" i="3"/>
  <c r="DH57" i="3"/>
  <c r="CW57" i="3"/>
  <c r="CL57" i="3"/>
  <c r="CA57" i="3"/>
  <c r="BP57" i="3"/>
  <c r="BE57" i="3"/>
  <c r="AT57" i="3"/>
  <c r="AI57" i="3"/>
  <c r="N52" i="7" l="1"/>
  <c r="N51" i="7"/>
  <c r="N50" i="7"/>
  <c r="N49" i="7"/>
  <c r="N46" i="7"/>
  <c r="N45" i="7"/>
  <c r="N44" i="7"/>
  <c r="N43" i="7"/>
  <c r="KV46" i="7"/>
  <c r="MA49" i="7"/>
  <c r="HU46" i="7"/>
  <c r="UG50" i="7"/>
  <c r="YM52" i="7"/>
  <c r="UG45" i="7"/>
  <c r="UG44" i="7"/>
  <c r="QA46" i="7"/>
  <c r="YM51" i="7"/>
  <c r="UG49" i="7"/>
  <c r="KV52" i="7"/>
  <c r="TY43" i="7"/>
  <c r="MA52" i="7"/>
  <c r="MA43" i="7"/>
  <c r="UG43" i="7"/>
  <c r="MA45" i="7"/>
  <c r="MA44" i="7"/>
  <c r="I23" i="3"/>
  <c r="F52" i="3" s="1"/>
  <c r="I22" i="3"/>
  <c r="I21" i="3"/>
  <c r="I20" i="3"/>
  <c r="I19" i="3"/>
  <c r="I18" i="3"/>
  <c r="I17" i="3"/>
  <c r="I16" i="3"/>
  <c r="I15" i="3"/>
  <c r="I14" i="3"/>
  <c r="F28" i="3" s="1"/>
  <c r="I13" i="3"/>
  <c r="I12" i="3"/>
  <c r="I11" i="3"/>
  <c r="I25" i="3" s="1"/>
  <c r="I10" i="3"/>
  <c r="F41" i="3" s="1"/>
  <c r="I9" i="3"/>
  <c r="I8" i="3"/>
  <c r="F23" i="3"/>
  <c r="F22" i="3"/>
  <c r="F21" i="3"/>
  <c r="F20" i="3"/>
  <c r="F19" i="3"/>
  <c r="F18" i="3"/>
  <c r="F17" i="3"/>
  <c r="F16" i="3"/>
  <c r="F15" i="3"/>
  <c r="F29" i="3" s="1"/>
  <c r="F14" i="3"/>
  <c r="F13" i="3"/>
  <c r="F12" i="3"/>
  <c r="F11" i="3"/>
  <c r="F10" i="3"/>
  <c r="I40" i="3" s="1"/>
  <c r="F9" i="3"/>
  <c r="F8" i="3"/>
  <c r="O46" i="7" l="1"/>
  <c r="P46" i="7" s="1"/>
  <c r="O45" i="7"/>
  <c r="P45" i="7" s="1"/>
  <c r="O44" i="7"/>
  <c r="P44" i="7" s="1"/>
  <c r="O43" i="7"/>
  <c r="P43" i="7" s="1"/>
  <c r="O52" i="7"/>
  <c r="P52" i="7" s="1"/>
  <c r="O51" i="7"/>
  <c r="P51" i="7" s="1"/>
  <c r="O50" i="7"/>
  <c r="P50" i="7" s="1"/>
  <c r="O49" i="7"/>
  <c r="P49" i="7" s="1"/>
  <c r="MA50" i="7"/>
  <c r="YM44" i="7"/>
  <c r="YM50" i="7"/>
  <c r="PB46" i="7"/>
  <c r="ACS51" i="7"/>
  <c r="QG46" i="7"/>
  <c r="UG46" i="7"/>
  <c r="QG45" i="7"/>
  <c r="YM49" i="7"/>
  <c r="S43" i="7"/>
  <c r="R43" i="7"/>
  <c r="Q49" i="7"/>
  <c r="R49" i="7"/>
  <c r="YM45" i="7"/>
  <c r="MA51" i="7"/>
  <c r="QG43" i="7"/>
  <c r="YM43" i="7"/>
  <c r="PB52" i="7"/>
  <c r="YE43" i="7"/>
  <c r="TH52" i="7"/>
  <c r="QG51" i="7"/>
  <c r="QG52" i="7"/>
  <c r="QG49" i="7"/>
  <c r="MA46" i="7"/>
  <c r="ACS52" i="7"/>
  <c r="DA13" i="3"/>
  <c r="BI13" i="3"/>
  <c r="Q13" i="3"/>
  <c r="DL13" i="3"/>
  <c r="BT13" i="3"/>
  <c r="AB13" i="3"/>
  <c r="S6" i="4"/>
  <c r="CE13" i="3"/>
  <c r="AM13" i="3"/>
  <c r="L6" i="12"/>
  <c r="CP13" i="3"/>
  <c r="AX13" i="3"/>
  <c r="F31" i="3"/>
  <c r="I47" i="3"/>
  <c r="F35" i="3"/>
  <c r="I55" i="3"/>
  <c r="F46" i="3"/>
  <c r="F51" i="3"/>
  <c r="I38" i="3"/>
  <c r="F27" i="3"/>
  <c r="I31" i="3"/>
  <c r="I34" i="3"/>
  <c r="I54" i="3"/>
  <c r="I26" i="3"/>
  <c r="F32" i="3"/>
  <c r="F55" i="3"/>
  <c r="F44" i="3"/>
  <c r="I48" i="3"/>
  <c r="I42" i="3"/>
  <c r="I46" i="3"/>
  <c r="I35" i="3"/>
  <c r="I39" i="3"/>
  <c r="F43" i="3"/>
  <c r="F47" i="3"/>
  <c r="F50" i="3"/>
  <c r="F33" i="3"/>
  <c r="F45" i="3"/>
  <c r="I28" i="3"/>
  <c r="I53" i="3"/>
  <c r="I24" i="3"/>
  <c r="I27" i="3"/>
  <c r="I49" i="3"/>
  <c r="F39" i="3"/>
  <c r="F42" i="3"/>
  <c r="F26" i="3"/>
  <c r="I32" i="3"/>
  <c r="F53" i="3"/>
  <c r="F24" i="3"/>
  <c r="F36" i="3"/>
  <c r="F49" i="3"/>
  <c r="I37" i="3"/>
  <c r="F40" i="3"/>
  <c r="I36" i="3"/>
  <c r="F25" i="3"/>
  <c r="F34" i="3"/>
  <c r="I29" i="3"/>
  <c r="I41" i="3"/>
  <c r="I45" i="3"/>
  <c r="F30" i="3"/>
  <c r="F38" i="3"/>
  <c r="F54" i="3"/>
  <c r="I30" i="3"/>
  <c r="I50" i="3"/>
  <c r="F48" i="3"/>
  <c r="I52" i="3"/>
  <c r="F37" i="3"/>
  <c r="I33" i="3"/>
  <c r="DH7" i="3"/>
  <c r="CW7" i="3"/>
  <c r="CL7" i="3"/>
  <c r="CA7" i="3"/>
  <c r="BP7" i="3"/>
  <c r="BE7" i="3"/>
  <c r="AT7" i="3"/>
  <c r="R50" i="7" l="1"/>
  <c r="AP50" i="7"/>
  <c r="ACS45" i="7"/>
  <c r="V49" i="7"/>
  <c r="Q50" i="7"/>
  <c r="ACS50" i="7"/>
  <c r="ACS44" i="7"/>
  <c r="ACK43" i="7"/>
  <c r="ACS43" i="7"/>
  <c r="S44" i="7"/>
  <c r="BJ45" i="7"/>
  <c r="AGY52" i="7"/>
  <c r="TH46" i="7"/>
  <c r="S49" i="7"/>
  <c r="Q43" i="7"/>
  <c r="YM46" i="7"/>
  <c r="AGY51" i="7"/>
  <c r="UM50" i="7"/>
  <c r="QG50" i="7"/>
  <c r="QG44" i="7"/>
  <c r="R44" i="7"/>
  <c r="AP44" i="7"/>
  <c r="ACS49" i="7"/>
  <c r="UM44" i="7"/>
  <c r="DI30" i="3"/>
  <c r="BQ30" i="3"/>
  <c r="Y30" i="3"/>
  <c r="AJ6" i="4"/>
  <c r="CB30" i="3"/>
  <c r="AJ30" i="3"/>
  <c r="AC6" i="12"/>
  <c r="CM30" i="3"/>
  <c r="AU30" i="3"/>
  <c r="CX30" i="3"/>
  <c r="BF30" i="3"/>
  <c r="N30" i="3"/>
  <c r="DI46" i="3"/>
  <c r="BQ46" i="3"/>
  <c r="Y46" i="3"/>
  <c r="AZ6" i="4"/>
  <c r="CB46" i="3"/>
  <c r="AJ46" i="3"/>
  <c r="AS6" i="12"/>
  <c r="CM46" i="3"/>
  <c r="AU46" i="3"/>
  <c r="CX46" i="3"/>
  <c r="BF46" i="3"/>
  <c r="N46" i="3"/>
  <c r="E14" i="12"/>
  <c r="J11" i="4"/>
  <c r="E18" i="12"/>
  <c r="J15" i="4"/>
  <c r="E16" i="12"/>
  <c r="J13" i="4"/>
  <c r="E20" i="12"/>
  <c r="J17" i="4"/>
  <c r="E15" i="12"/>
  <c r="J12" i="4"/>
  <c r="E19" i="12"/>
  <c r="J16" i="4"/>
  <c r="E17" i="12"/>
  <c r="J14" i="4"/>
  <c r="I43" i="3"/>
  <c r="I51" i="3"/>
  <c r="I44" i="3"/>
  <c r="AI7" i="3"/>
  <c r="AM49" i="7" l="1"/>
  <c r="AI49" i="7"/>
  <c r="AD49" i="7"/>
  <c r="AL49" i="7"/>
  <c r="AH49" i="7"/>
  <c r="AK49" i="7"/>
  <c r="AF49" i="7"/>
  <c r="AO49" i="7"/>
  <c r="AJ49" i="7"/>
  <c r="AE49" i="7"/>
  <c r="BY45" i="7"/>
  <c r="BT45" i="7"/>
  <c r="CC45" i="7"/>
  <c r="BX45" i="7"/>
  <c r="BS45" i="7"/>
  <c r="CA45" i="7"/>
  <c r="BW45" i="7"/>
  <c r="BR45" i="7"/>
  <c r="BZ45" i="7"/>
  <c r="BV45" i="7"/>
  <c r="BF44" i="7"/>
  <c r="BB44" i="7"/>
  <c r="BI44" i="7"/>
  <c r="BE44" i="7"/>
  <c r="AZ44" i="7"/>
  <c r="BH44" i="7"/>
  <c r="BD44" i="7"/>
  <c r="AY44" i="7"/>
  <c r="BG44" i="7"/>
  <c r="BC44" i="7"/>
  <c r="AX44" i="7"/>
  <c r="BF50" i="7"/>
  <c r="BB50" i="7"/>
  <c r="BH50" i="7"/>
  <c r="BD50" i="7"/>
  <c r="AY50" i="7"/>
  <c r="BC50" i="7"/>
  <c r="BI50" i="7"/>
  <c r="AZ50" i="7"/>
  <c r="BG50" i="7"/>
  <c r="AX50" i="7"/>
  <c r="BE50" i="7"/>
  <c r="XN46" i="7"/>
  <c r="UM46" i="7"/>
  <c r="R45" i="7"/>
  <c r="AP45" i="7"/>
  <c r="BJ51" i="7"/>
  <c r="S50" i="7"/>
  <c r="UM45" i="7"/>
  <c r="YS43" i="7"/>
  <c r="UM52" i="7"/>
  <c r="XN52" i="7"/>
  <c r="AGQ43" i="7"/>
  <c r="YS51" i="7"/>
  <c r="AGY45" i="7"/>
  <c r="AW44" i="7"/>
  <c r="BA44" i="7" s="1"/>
  <c r="V43" i="7"/>
  <c r="Q44" i="7"/>
  <c r="UM51" i="7"/>
  <c r="CX49" i="7"/>
  <c r="AC49" i="7"/>
  <c r="AG49" i="7" s="1"/>
  <c r="AN49" i="7"/>
  <c r="R51" i="7"/>
  <c r="AP51" i="7"/>
  <c r="AGY49" i="7"/>
  <c r="YS49" i="7"/>
  <c r="ALE51" i="7"/>
  <c r="AGY44" i="7"/>
  <c r="AGY50" i="7"/>
  <c r="YS45" i="7"/>
  <c r="UM49" i="7"/>
  <c r="UM43" i="7"/>
  <c r="ALE52" i="7"/>
  <c r="BJ46" i="7"/>
  <c r="BK45" i="7" s="1"/>
  <c r="S45" i="7"/>
  <c r="AGY43" i="7"/>
  <c r="YS46" i="7"/>
  <c r="ACS46" i="7"/>
  <c r="YS50" i="7"/>
  <c r="Q51" i="7"/>
  <c r="V50" i="7"/>
  <c r="AW50" i="7"/>
  <c r="BA50" i="7" s="1"/>
  <c r="E13" i="12"/>
  <c r="J10" i="4"/>
  <c r="E60" i="1"/>
  <c r="BM45" i="7" l="1"/>
  <c r="BO45" i="7"/>
  <c r="BI51" i="7"/>
  <c r="BE51" i="7"/>
  <c r="AZ51" i="7"/>
  <c r="BF51" i="7"/>
  <c r="AY51" i="7"/>
  <c r="BD51" i="7"/>
  <c r="AX51" i="7"/>
  <c r="BH51" i="7"/>
  <c r="BC51" i="7"/>
  <c r="BB51" i="7"/>
  <c r="BG51" i="7"/>
  <c r="B49" i="7"/>
  <c r="BN45" i="7"/>
  <c r="AK50" i="7"/>
  <c r="AF50" i="7"/>
  <c r="AM50" i="7"/>
  <c r="AI50" i="7"/>
  <c r="AD50" i="7"/>
  <c r="AH50" i="7"/>
  <c r="AO50" i="7"/>
  <c r="CX50" i="7" s="1"/>
  <c r="AE50" i="7"/>
  <c r="AL50" i="7"/>
  <c r="AJ50" i="7"/>
  <c r="AF43" i="7"/>
  <c r="AE43" i="7"/>
  <c r="AD43" i="7"/>
  <c r="BY51" i="7"/>
  <c r="BT51" i="7"/>
  <c r="BZ51" i="7"/>
  <c r="BS51" i="7"/>
  <c r="BX51" i="7"/>
  <c r="BR51" i="7"/>
  <c r="CC51" i="7"/>
  <c r="BW51" i="7"/>
  <c r="CA51" i="7"/>
  <c r="BV51" i="7"/>
  <c r="BY46" i="7"/>
  <c r="BT46" i="7"/>
  <c r="BN46" i="7"/>
  <c r="CC46" i="7"/>
  <c r="BX46" i="7"/>
  <c r="BS46" i="7"/>
  <c r="BM46" i="7"/>
  <c r="CA46" i="7"/>
  <c r="BW46" i="7"/>
  <c r="BR46" i="7"/>
  <c r="BL46" i="7"/>
  <c r="BZ46" i="7"/>
  <c r="BV46" i="7"/>
  <c r="BO46" i="7"/>
  <c r="BK46" i="7"/>
  <c r="BI45" i="7"/>
  <c r="BE45" i="7"/>
  <c r="AZ45" i="7"/>
  <c r="AT45" i="7"/>
  <c r="BH45" i="7"/>
  <c r="BD45" i="7"/>
  <c r="AY45" i="7"/>
  <c r="AS45" i="7"/>
  <c r="BG45" i="7"/>
  <c r="BC45" i="7"/>
  <c r="AX45" i="7"/>
  <c r="AR45" i="7"/>
  <c r="BF45" i="7"/>
  <c r="BB45" i="7"/>
  <c r="AQ45" i="7"/>
  <c r="BL45" i="7"/>
  <c r="ACY49" i="7"/>
  <c r="YS44" i="7"/>
  <c r="YS52" i="7"/>
  <c r="BJ52" i="7"/>
  <c r="BN51" i="7" s="1"/>
  <c r="S51" i="7"/>
  <c r="AC50" i="7"/>
  <c r="AG50" i="7" s="1"/>
  <c r="AN50" i="7"/>
  <c r="BQ46" i="7"/>
  <c r="BU46" i="7" s="1"/>
  <c r="Q52" i="7"/>
  <c r="V52" i="7" s="1"/>
  <c r="V51" i="7"/>
  <c r="Z49" i="7" s="1"/>
  <c r="BQ45" i="7"/>
  <c r="BU45" i="7" s="1"/>
  <c r="ACY43" i="7"/>
  <c r="ALE43" i="7"/>
  <c r="ALE50" i="7"/>
  <c r="ALE44" i="7"/>
  <c r="APK51" i="7"/>
  <c r="BQ51" i="7"/>
  <c r="BU51" i="7" s="1"/>
  <c r="ALE45" i="7"/>
  <c r="BP45" i="7"/>
  <c r="AGY46" i="7"/>
  <c r="ACY50" i="7"/>
  <c r="ACY44" i="7"/>
  <c r="ALE49" i="7"/>
  <c r="AW51" i="7"/>
  <c r="BA51" i="7" s="1"/>
  <c r="Q45" i="7"/>
  <c r="V44" i="7"/>
  <c r="ACY45" i="7"/>
  <c r="ABT52" i="7"/>
  <c r="AW45" i="7"/>
  <c r="BA45" i="7" s="1"/>
  <c r="APK52" i="7"/>
  <c r="AP52" i="7"/>
  <c r="AQ51" i="7" s="1"/>
  <c r="R52" i="7"/>
  <c r="ABT46" i="7"/>
  <c r="AKW43" i="7"/>
  <c r="AP46" i="7"/>
  <c r="AT44" i="7" s="1"/>
  <c r="R46" i="7"/>
  <c r="AQB37" i="7"/>
  <c r="ALV37" i="7"/>
  <c r="AHP37" i="7"/>
  <c r="ADJ37" i="7"/>
  <c r="ZD37" i="7"/>
  <c r="ABN40" i="7" s="1"/>
  <c r="UX37" i="7"/>
  <c r="QR37" i="7"/>
  <c r="ML37" i="7"/>
  <c r="AQB31" i="7"/>
  <c r="ASL34" i="7" s="1"/>
  <c r="ALV31" i="7"/>
  <c r="AHP31" i="7"/>
  <c r="ADJ31" i="7"/>
  <c r="ZD31" i="7"/>
  <c r="ABN34" i="7" s="1"/>
  <c r="UX31" i="7"/>
  <c r="QR31" i="7"/>
  <c r="ML31" i="7"/>
  <c r="ASL30" i="7"/>
  <c r="AOF30" i="7"/>
  <c r="AJZ30" i="7"/>
  <c r="AFT30" i="7"/>
  <c r="ABN30" i="7"/>
  <c r="XH30" i="7"/>
  <c r="TB30" i="7"/>
  <c r="OV30" i="7"/>
  <c r="AQB25" i="7"/>
  <c r="ALV25" i="7"/>
  <c r="AHP25" i="7"/>
  <c r="ADJ25" i="7"/>
  <c r="AFT28" i="7" s="1"/>
  <c r="ZD25" i="7"/>
  <c r="UX25" i="7"/>
  <c r="QR25" i="7"/>
  <c r="ML25" i="7"/>
  <c r="OV28" i="7" s="1"/>
  <c r="AQB18" i="7"/>
  <c r="ASL21" i="7" s="1"/>
  <c r="ALV18" i="7"/>
  <c r="AOF21" i="7" s="1"/>
  <c r="AHP18" i="7"/>
  <c r="AJZ21" i="7" s="1"/>
  <c r="ADJ18" i="7"/>
  <c r="AFT21" i="7" s="1"/>
  <c r="ZD18" i="7"/>
  <c r="ABN21" i="7" s="1"/>
  <c r="UX18" i="7"/>
  <c r="XH21" i="7" s="1"/>
  <c r="QR18" i="7"/>
  <c r="TB21" i="7" s="1"/>
  <c r="ML18" i="7"/>
  <c r="OV21" i="7" s="1"/>
  <c r="AQB11" i="7"/>
  <c r="ALV11" i="7"/>
  <c r="AHP11" i="7"/>
  <c r="ADJ11" i="7"/>
  <c r="AFT14" i="7" s="1"/>
  <c r="ZD11" i="7"/>
  <c r="UX11" i="7"/>
  <c r="QR11" i="7"/>
  <c r="ML11" i="7"/>
  <c r="OV14" i="7" s="1"/>
  <c r="AQB4" i="7"/>
  <c r="ASL7" i="7" s="1"/>
  <c r="ALV4" i="7"/>
  <c r="ALV5" i="7" s="1"/>
  <c r="AHP4" i="7"/>
  <c r="AJZ7" i="7" s="1"/>
  <c r="ADJ4" i="7"/>
  <c r="AFT7" i="7" s="1"/>
  <c r="ZD4" i="7"/>
  <c r="ABN7" i="7" s="1"/>
  <c r="UX4" i="7"/>
  <c r="UX5" i="7" s="1"/>
  <c r="QR4" i="7"/>
  <c r="TB7" i="7" s="1"/>
  <c r="ML4" i="7"/>
  <c r="OV7" i="7" s="1"/>
  <c r="X71" i="3"/>
  <c r="AI71" i="3" s="1"/>
  <c r="AT71" i="3" s="1"/>
  <c r="BE71" i="3" s="1"/>
  <c r="BP71" i="3" s="1"/>
  <c r="CA71" i="3" s="1"/>
  <c r="CL71" i="3" s="1"/>
  <c r="CW71" i="3" s="1"/>
  <c r="DH71" i="3" s="1"/>
  <c r="B50" i="7" l="1"/>
  <c r="Y49" i="7"/>
  <c r="BO51" i="7"/>
  <c r="AS44" i="7"/>
  <c r="AS51" i="7"/>
  <c r="AR51" i="7"/>
  <c r="BM51" i="7"/>
  <c r="AA50" i="7"/>
  <c r="W50" i="7"/>
  <c r="W49" i="7"/>
  <c r="BI46" i="7"/>
  <c r="BE46" i="7"/>
  <c r="AZ46" i="7"/>
  <c r="AT46" i="7"/>
  <c r="BH46" i="7"/>
  <c r="BD46" i="7"/>
  <c r="AY46" i="7"/>
  <c r="AS46" i="7"/>
  <c r="BG46" i="7"/>
  <c r="BC46" i="7"/>
  <c r="AX46" i="7"/>
  <c r="AR46" i="7"/>
  <c r="BF46" i="7"/>
  <c r="BB46" i="7"/>
  <c r="AU46" i="7"/>
  <c r="AQ46" i="7"/>
  <c r="BI52" i="7"/>
  <c r="BE52" i="7"/>
  <c r="AZ52" i="7"/>
  <c r="AT52" i="7"/>
  <c r="BD52" i="7"/>
  <c r="AX52" i="7"/>
  <c r="AQ52" i="7"/>
  <c r="BH52" i="7"/>
  <c r="BC52" i="7"/>
  <c r="AU52" i="7"/>
  <c r="BG52" i="7"/>
  <c r="BB52" i="7"/>
  <c r="AS52" i="7"/>
  <c r="BF52" i="7"/>
  <c r="AY52" i="7"/>
  <c r="AR52" i="7"/>
  <c r="AT50" i="7"/>
  <c r="AQ50" i="7"/>
  <c r="AU50" i="7"/>
  <c r="AS50" i="7"/>
  <c r="BY52" i="7"/>
  <c r="BT52" i="7"/>
  <c r="BN52" i="7"/>
  <c r="BX52" i="7"/>
  <c r="BR52" i="7"/>
  <c r="BK52" i="7"/>
  <c r="CC52" i="7"/>
  <c r="BW52" i="7"/>
  <c r="BO52" i="7"/>
  <c r="CA52" i="7"/>
  <c r="BV52" i="7"/>
  <c r="BM52" i="7"/>
  <c r="BZ52" i="7"/>
  <c r="BS52" i="7"/>
  <c r="BL52" i="7"/>
  <c r="AA49" i="7"/>
  <c r="BL51" i="7"/>
  <c r="AR50" i="7"/>
  <c r="AU51" i="7"/>
  <c r="AR44" i="7"/>
  <c r="AQ44" i="7"/>
  <c r="AT51" i="7"/>
  <c r="AU44" i="7"/>
  <c r="AF44" i="7"/>
  <c r="AE44" i="7"/>
  <c r="AD44" i="7"/>
  <c r="AO51" i="7"/>
  <c r="AJ51" i="7"/>
  <c r="AE51" i="7"/>
  <c r="Y51" i="7"/>
  <c r="AK51" i="7"/>
  <c r="AD51" i="7"/>
  <c r="W51" i="7"/>
  <c r="AI51" i="7"/>
  <c r="AA51" i="7"/>
  <c r="AM51" i="7"/>
  <c r="AH51" i="7"/>
  <c r="Z51" i="7"/>
  <c r="X51" i="7"/>
  <c r="AL51" i="7"/>
  <c r="AF51" i="7"/>
  <c r="BK51" i="7"/>
  <c r="Y50" i="7"/>
  <c r="X50" i="7"/>
  <c r="Z50" i="7"/>
  <c r="AK52" i="7"/>
  <c r="AF52" i="7"/>
  <c r="Z52" i="7"/>
  <c r="AB52" i="7" s="1"/>
  <c r="AO52" i="7"/>
  <c r="AJ52" i="7"/>
  <c r="AE52" i="7"/>
  <c r="Y52" i="7"/>
  <c r="AM52" i="7"/>
  <c r="AI52" i="7"/>
  <c r="AD52" i="7"/>
  <c r="X52" i="7"/>
  <c r="AH52" i="7"/>
  <c r="AA52" i="7"/>
  <c r="W52" i="7"/>
  <c r="AL52" i="7"/>
  <c r="AU45" i="7"/>
  <c r="X49" i="7"/>
  <c r="AB49" i="7"/>
  <c r="BP51" i="7"/>
  <c r="ACY51" i="7"/>
  <c r="V45" i="7"/>
  <c r="X43" i="7" s="1"/>
  <c r="Q46" i="7"/>
  <c r="V46" i="7" s="1"/>
  <c r="AHE46" i="7"/>
  <c r="ALE46" i="7"/>
  <c r="APK45" i="7"/>
  <c r="APK50" i="7"/>
  <c r="APK43" i="7"/>
  <c r="ACY52" i="7"/>
  <c r="AFZ52" i="7"/>
  <c r="AFZ46" i="7"/>
  <c r="AV51" i="7"/>
  <c r="ACY46" i="7"/>
  <c r="AN51" i="7"/>
  <c r="AC51" i="7"/>
  <c r="AG51" i="7" s="1"/>
  <c r="BP46" i="7"/>
  <c r="AV46" i="7"/>
  <c r="AW46" i="7"/>
  <c r="BA46" i="7" s="1"/>
  <c r="AHE49" i="7"/>
  <c r="APK44" i="7"/>
  <c r="AN52" i="7"/>
  <c r="AC52" i="7"/>
  <c r="AG52" i="7" s="1"/>
  <c r="APC43" i="7"/>
  <c r="AKF52" i="7"/>
  <c r="AHE51" i="7"/>
  <c r="AV52" i="7"/>
  <c r="AW52" i="7"/>
  <c r="BA52" i="7" s="1"/>
  <c r="APK49" i="7"/>
  <c r="AHE45" i="7"/>
  <c r="AHE44" i="7"/>
  <c r="AB50" i="7"/>
  <c r="BQ52" i="7"/>
  <c r="BU52" i="7" s="1"/>
  <c r="ACD7" i="7"/>
  <c r="ABZ7" i="7"/>
  <c r="ACG7" i="7"/>
  <c r="ACC7" i="7"/>
  <c r="ABU7" i="7"/>
  <c r="ABY7" i="7" s="1"/>
  <c r="ACF7" i="7"/>
  <c r="ACB7" i="7"/>
  <c r="ACE7" i="7"/>
  <c r="ACA7" i="7"/>
  <c r="ATB7" i="7"/>
  <c r="ASX7" i="7"/>
  <c r="ATE7" i="7"/>
  <c r="ATA7" i="7"/>
  <c r="ASS7" i="7"/>
  <c r="ASW7" i="7" s="1"/>
  <c r="ATD7" i="7"/>
  <c r="ASZ7" i="7"/>
  <c r="ATC7" i="7"/>
  <c r="ASY7" i="7"/>
  <c r="PM7" i="7"/>
  <c r="PI7" i="7"/>
  <c r="PL7" i="7"/>
  <c r="PH7" i="7"/>
  <c r="PO7" i="7"/>
  <c r="PK7" i="7"/>
  <c r="PC7" i="7"/>
  <c r="PG7" i="7" s="1"/>
  <c r="PN7" i="7"/>
  <c r="PJ7" i="7"/>
  <c r="AGK7" i="7"/>
  <c r="AGG7" i="7"/>
  <c r="AGJ7" i="7"/>
  <c r="AGF7" i="7"/>
  <c r="AGM7" i="7"/>
  <c r="AGI7" i="7"/>
  <c r="AGA7" i="7"/>
  <c r="AGE7" i="7" s="1"/>
  <c r="AGL7" i="7"/>
  <c r="AGH7" i="7"/>
  <c r="AKR7" i="7"/>
  <c r="AKN7" i="7"/>
  <c r="AKQ7" i="7"/>
  <c r="AKM7" i="7"/>
  <c r="AKP7" i="7"/>
  <c r="AKL7" i="7"/>
  <c r="AKS7" i="7"/>
  <c r="AKO7" i="7"/>
  <c r="AKG7" i="7"/>
  <c r="AKK7" i="7" s="1"/>
  <c r="TT7" i="7"/>
  <c r="TP7" i="7"/>
  <c r="TS7" i="7"/>
  <c r="TO7" i="7"/>
  <c r="TR7" i="7"/>
  <c r="TN7" i="7"/>
  <c r="TU7" i="7"/>
  <c r="TQ7" i="7"/>
  <c r="TI7" i="7"/>
  <c r="TM7" i="7" s="1"/>
  <c r="ML5" i="7"/>
  <c r="ADJ5" i="7"/>
  <c r="XH7" i="7"/>
  <c r="AOF7" i="7"/>
  <c r="TB14" i="7"/>
  <c r="QR12" i="7"/>
  <c r="AJZ14" i="7"/>
  <c r="AHP12" i="7"/>
  <c r="PX37" i="7"/>
  <c r="PX18" i="7"/>
  <c r="QR5" i="7"/>
  <c r="AHP5" i="7"/>
  <c r="UX12" i="7"/>
  <c r="XH14" i="7"/>
  <c r="ALV12" i="7"/>
  <c r="AOF14" i="7"/>
  <c r="ML12" i="7"/>
  <c r="ADJ12" i="7"/>
  <c r="ABN14" i="7"/>
  <c r="ZD12" i="7"/>
  <c r="ASL14" i="7"/>
  <c r="AQB12" i="7"/>
  <c r="ZD5" i="7"/>
  <c r="AQB5" i="7"/>
  <c r="PX10" i="7"/>
  <c r="PL14" i="7"/>
  <c r="PH14" i="7"/>
  <c r="PO14" i="7"/>
  <c r="PK14" i="7"/>
  <c r="PC14" i="7"/>
  <c r="PG14" i="7" s="1"/>
  <c r="PN14" i="7"/>
  <c r="PJ14" i="7"/>
  <c r="PM14" i="7"/>
  <c r="PI14" i="7"/>
  <c r="AGJ14" i="7"/>
  <c r="AGF14" i="7"/>
  <c r="AGM14" i="7"/>
  <c r="AGI14" i="7"/>
  <c r="AGA14" i="7"/>
  <c r="AGE14" i="7" s="1"/>
  <c r="AGL14" i="7"/>
  <c r="AGH14" i="7"/>
  <c r="AGK14" i="7"/>
  <c r="AGG14" i="7"/>
  <c r="ACF21" i="7"/>
  <c r="ACB21" i="7"/>
  <c r="ACE21" i="7"/>
  <c r="ACA21" i="7"/>
  <c r="ACD21" i="7"/>
  <c r="ABZ21" i="7"/>
  <c r="ACG21" i="7"/>
  <c r="ACC21" i="7"/>
  <c r="ABU21" i="7"/>
  <c r="ABY21" i="7" s="1"/>
  <c r="ATD21" i="7"/>
  <c r="ASZ21" i="7"/>
  <c r="ATC21" i="7"/>
  <c r="ASY21" i="7"/>
  <c r="ATB21" i="7"/>
  <c r="ASX21" i="7"/>
  <c r="ATE21" i="7"/>
  <c r="ATA21" i="7"/>
  <c r="ASS21" i="7"/>
  <c r="ASW21" i="7" s="1"/>
  <c r="ML19" i="7"/>
  <c r="ADJ19" i="7"/>
  <c r="PO21" i="7"/>
  <c r="PK21" i="7"/>
  <c r="PC21" i="7"/>
  <c r="PG21" i="7" s="1"/>
  <c r="PN21" i="7"/>
  <c r="PJ21" i="7"/>
  <c r="PM21" i="7"/>
  <c r="PI21" i="7"/>
  <c r="PL21" i="7"/>
  <c r="PH21" i="7"/>
  <c r="AGM21" i="7"/>
  <c r="AGI21" i="7"/>
  <c r="AGA21" i="7"/>
  <c r="AGE21" i="7" s="1"/>
  <c r="AGL21" i="7"/>
  <c r="AGH21" i="7"/>
  <c r="AGK21" i="7"/>
  <c r="AGG21" i="7"/>
  <c r="AGJ21" i="7"/>
  <c r="AGF21" i="7"/>
  <c r="QR19" i="7"/>
  <c r="AHP19" i="7"/>
  <c r="TR21" i="7"/>
  <c r="TN21" i="7"/>
  <c r="TU21" i="7"/>
  <c r="TQ21" i="7"/>
  <c r="TI21" i="7"/>
  <c r="TM21" i="7" s="1"/>
  <c r="TT21" i="7"/>
  <c r="TP21" i="7"/>
  <c r="TS21" i="7"/>
  <c r="TO21" i="7"/>
  <c r="AKP21" i="7"/>
  <c r="AKL21" i="7"/>
  <c r="AKS21" i="7"/>
  <c r="AKO21" i="7"/>
  <c r="AKG21" i="7"/>
  <c r="AKK21" i="7" s="1"/>
  <c r="AKR21" i="7"/>
  <c r="AKN21" i="7"/>
  <c r="AKQ21" i="7"/>
  <c r="AKM21" i="7"/>
  <c r="UX19" i="7"/>
  <c r="ALV19" i="7"/>
  <c r="XY21" i="7"/>
  <c r="XU21" i="7"/>
  <c r="XX21" i="7"/>
  <c r="XT21" i="7"/>
  <c r="YA21" i="7"/>
  <c r="XW21" i="7"/>
  <c r="XO21" i="7"/>
  <c r="XS21" i="7" s="1"/>
  <c r="XZ21" i="7"/>
  <c r="XV21" i="7"/>
  <c r="AOW21" i="7"/>
  <c r="AOS21" i="7"/>
  <c r="AOV21" i="7"/>
  <c r="AOR21" i="7"/>
  <c r="AOY21" i="7"/>
  <c r="AOU21" i="7"/>
  <c r="AOM21" i="7"/>
  <c r="AOQ21" i="7" s="1"/>
  <c r="AOX21" i="7"/>
  <c r="AOT21" i="7"/>
  <c r="ZD19" i="7"/>
  <c r="AQB19" i="7"/>
  <c r="ABN28" i="7"/>
  <c r="ZD26" i="7"/>
  <c r="ASL28" i="7"/>
  <c r="AQB26" i="7"/>
  <c r="ML26" i="7"/>
  <c r="ADJ26" i="7"/>
  <c r="PO29" i="7"/>
  <c r="PO28" i="7"/>
  <c r="PK28" i="7"/>
  <c r="PC28" i="7"/>
  <c r="PG28" i="7" s="1"/>
  <c r="PN28" i="7"/>
  <c r="PJ28" i="7"/>
  <c r="PM28" i="7"/>
  <c r="PI28" i="7"/>
  <c r="PL28" i="7"/>
  <c r="PH28" i="7"/>
  <c r="AGM29" i="7"/>
  <c r="AGM28" i="7"/>
  <c r="AGI28" i="7"/>
  <c r="AGA28" i="7"/>
  <c r="AGE28" i="7" s="1"/>
  <c r="AGL28" i="7"/>
  <c r="AGH28" i="7"/>
  <c r="AGK28" i="7"/>
  <c r="AGG28" i="7"/>
  <c r="AGJ28" i="7"/>
  <c r="AGF28" i="7"/>
  <c r="TB28" i="7"/>
  <c r="QR26" i="7"/>
  <c r="AJZ28" i="7"/>
  <c r="AHP26" i="7"/>
  <c r="XH28" i="7"/>
  <c r="UX26" i="7"/>
  <c r="AOF28" i="7"/>
  <c r="ALV26" i="7"/>
  <c r="ACE34" i="7"/>
  <c r="ACA34" i="7"/>
  <c r="ACD34" i="7"/>
  <c r="ABZ34" i="7"/>
  <c r="ACG34" i="7"/>
  <c r="ACC34" i="7"/>
  <c r="ABU34" i="7"/>
  <c r="ABY34" i="7" s="1"/>
  <c r="ACF34" i="7"/>
  <c r="ACB34" i="7"/>
  <c r="ATC34" i="7"/>
  <c r="ASY34" i="7"/>
  <c r="ATB34" i="7"/>
  <c r="ASX34" i="7"/>
  <c r="ATE34" i="7"/>
  <c r="ATA34" i="7"/>
  <c r="ASS34" i="7"/>
  <c r="ASW34" i="7" s="1"/>
  <c r="ATD34" i="7"/>
  <c r="ASZ34" i="7"/>
  <c r="AQB32" i="7"/>
  <c r="OV34" i="7"/>
  <c r="ML32" i="7"/>
  <c r="AFT34" i="7"/>
  <c r="ADJ32" i="7"/>
  <c r="TB34" i="7"/>
  <c r="QR32" i="7"/>
  <c r="AJZ34" i="7"/>
  <c r="AHP32" i="7"/>
  <c r="XH34" i="7"/>
  <c r="UX32" i="7"/>
  <c r="AOF34" i="7"/>
  <c r="ALV32" i="7"/>
  <c r="ZD32" i="7"/>
  <c r="XH40" i="7"/>
  <c r="UX38" i="7"/>
  <c r="AOF40" i="7"/>
  <c r="ALV38" i="7"/>
  <c r="ACD40" i="7"/>
  <c r="ABZ40" i="7"/>
  <c r="ACG40" i="7"/>
  <c r="ACC40" i="7"/>
  <c r="ABU40" i="7"/>
  <c r="ABY40" i="7" s="1"/>
  <c r="ACF40" i="7"/>
  <c r="ACB40" i="7"/>
  <c r="ACE40" i="7"/>
  <c r="ACA40" i="7"/>
  <c r="ASL40" i="7"/>
  <c r="AQB38" i="7"/>
  <c r="OV40" i="7"/>
  <c r="ML38" i="7"/>
  <c r="AFT40" i="7"/>
  <c r="ADJ38" i="7"/>
  <c r="ZD38" i="7"/>
  <c r="TB40" i="7"/>
  <c r="QR38" i="7"/>
  <c r="AJZ40" i="7"/>
  <c r="AHP38" i="7"/>
  <c r="LH40" i="7"/>
  <c r="IF38" i="7"/>
  <c r="IF37" i="7"/>
  <c r="KP40" i="7" s="1"/>
  <c r="LD40" i="7" s="1"/>
  <c r="IF32" i="7"/>
  <c r="IF31" i="7"/>
  <c r="KP34" i="7" s="1"/>
  <c r="KP30" i="7"/>
  <c r="IF25" i="7"/>
  <c r="IF19" i="7"/>
  <c r="IF18" i="7"/>
  <c r="KP21" i="7" s="1"/>
  <c r="LC21" i="7" s="1"/>
  <c r="IF11" i="7"/>
  <c r="IF5" i="7"/>
  <c r="IF4" i="7"/>
  <c r="KP7" i="7" s="1"/>
  <c r="DQ42" i="7"/>
  <c r="HW42" i="7" s="1"/>
  <c r="MC42" i="7" s="1"/>
  <c r="QI42" i="7" s="1"/>
  <c r="UO42" i="7" s="1"/>
  <c r="YU42" i="7" s="1"/>
  <c r="ADA42" i="7" s="1"/>
  <c r="AHG42" i="7" s="1"/>
  <c r="ALM42" i="7" s="1"/>
  <c r="APS42" i="7" s="1"/>
  <c r="DQ41" i="7"/>
  <c r="HW41" i="7" s="1"/>
  <c r="MC41" i="7" s="1"/>
  <c r="QI41" i="7" s="1"/>
  <c r="UO41" i="7" s="1"/>
  <c r="YU41" i="7" s="1"/>
  <c r="ADA41" i="7" s="1"/>
  <c r="AHG41" i="7" s="1"/>
  <c r="ALM41" i="7" s="1"/>
  <c r="APS41" i="7" s="1"/>
  <c r="DQ40" i="7"/>
  <c r="HW40" i="7" s="1"/>
  <c r="MC40" i="7" s="1"/>
  <c r="QI40" i="7" s="1"/>
  <c r="UO40" i="7" s="1"/>
  <c r="YU40" i="7" s="1"/>
  <c r="ADA40" i="7" s="1"/>
  <c r="AHG40" i="7" s="1"/>
  <c r="ALM40" i="7" s="1"/>
  <c r="APS40" i="7" s="1"/>
  <c r="DQ39" i="7"/>
  <c r="HW39" i="7" s="1"/>
  <c r="MC39" i="7" s="1"/>
  <c r="QI39" i="7" s="1"/>
  <c r="UO39" i="7" s="1"/>
  <c r="YU39" i="7" s="1"/>
  <c r="ADA39" i="7" s="1"/>
  <c r="AHG39" i="7" s="1"/>
  <c r="ALM39" i="7" s="1"/>
  <c r="APS39" i="7" s="1"/>
  <c r="DQ38" i="7"/>
  <c r="HW38" i="7" s="1"/>
  <c r="MC38" i="7" s="1"/>
  <c r="QI38" i="7" s="1"/>
  <c r="UO38" i="7" s="1"/>
  <c r="YU38" i="7" s="1"/>
  <c r="ADA38" i="7" s="1"/>
  <c r="AHG38" i="7" s="1"/>
  <c r="ALM38" i="7" s="1"/>
  <c r="APS38" i="7" s="1"/>
  <c r="DQ37" i="7"/>
  <c r="HW37" i="7" s="1"/>
  <c r="MC37" i="7" s="1"/>
  <c r="QI37" i="7" s="1"/>
  <c r="UO37" i="7" s="1"/>
  <c r="YU37" i="7" s="1"/>
  <c r="ADA37" i="7" s="1"/>
  <c r="AHG37" i="7" s="1"/>
  <c r="ALM37" i="7" s="1"/>
  <c r="APS37" i="7" s="1"/>
  <c r="DQ36" i="7"/>
  <c r="HW36" i="7" s="1"/>
  <c r="MC36" i="7" s="1"/>
  <c r="QI36" i="7" s="1"/>
  <c r="UO36" i="7" s="1"/>
  <c r="YU36" i="7" s="1"/>
  <c r="ADA36" i="7" s="1"/>
  <c r="AHG36" i="7" s="1"/>
  <c r="ALM36" i="7" s="1"/>
  <c r="APS36" i="7" s="1"/>
  <c r="DQ35" i="7"/>
  <c r="HW35" i="7" s="1"/>
  <c r="MC35" i="7" s="1"/>
  <c r="QI35" i="7" s="1"/>
  <c r="UO35" i="7" s="1"/>
  <c r="YU35" i="7" s="1"/>
  <c r="ADA35" i="7" s="1"/>
  <c r="AHG35" i="7" s="1"/>
  <c r="ALM35" i="7" s="1"/>
  <c r="APS35" i="7" s="1"/>
  <c r="DQ34" i="7"/>
  <c r="HW34" i="7" s="1"/>
  <c r="MC34" i="7" s="1"/>
  <c r="QI34" i="7" s="1"/>
  <c r="UO34" i="7" s="1"/>
  <c r="YU34" i="7" s="1"/>
  <c r="ADA34" i="7" s="1"/>
  <c r="AHG34" i="7" s="1"/>
  <c r="ALM34" i="7" s="1"/>
  <c r="APS34" i="7" s="1"/>
  <c r="DQ33" i="7"/>
  <c r="HW33" i="7" s="1"/>
  <c r="MC33" i="7" s="1"/>
  <c r="QI33" i="7" s="1"/>
  <c r="UO33" i="7" s="1"/>
  <c r="YU33" i="7" s="1"/>
  <c r="ADA33" i="7" s="1"/>
  <c r="AHG33" i="7" s="1"/>
  <c r="ALM33" i="7" s="1"/>
  <c r="APS33" i="7" s="1"/>
  <c r="DQ32" i="7"/>
  <c r="HW32" i="7" s="1"/>
  <c r="MC32" i="7" s="1"/>
  <c r="QI32" i="7" s="1"/>
  <c r="UO32" i="7" s="1"/>
  <c r="YU32" i="7" s="1"/>
  <c r="ADA32" i="7" s="1"/>
  <c r="AHG32" i="7" s="1"/>
  <c r="ALM32" i="7" s="1"/>
  <c r="APS32" i="7" s="1"/>
  <c r="DQ31" i="7"/>
  <c r="HW31" i="7" s="1"/>
  <c r="MC31" i="7" s="1"/>
  <c r="QI31" i="7" s="1"/>
  <c r="UO31" i="7" s="1"/>
  <c r="YU31" i="7" s="1"/>
  <c r="ADA31" i="7" s="1"/>
  <c r="AHG31" i="7" s="1"/>
  <c r="ALM31" i="7" s="1"/>
  <c r="APS31" i="7" s="1"/>
  <c r="DQ30" i="7"/>
  <c r="HW30" i="7" s="1"/>
  <c r="MC30" i="7" s="1"/>
  <c r="QI30" i="7" s="1"/>
  <c r="UO30" i="7" s="1"/>
  <c r="YU30" i="7" s="1"/>
  <c r="ADA30" i="7" s="1"/>
  <c r="AHG30" i="7" s="1"/>
  <c r="ALM30" i="7" s="1"/>
  <c r="APS30" i="7" s="1"/>
  <c r="DQ29" i="7"/>
  <c r="HW29" i="7" s="1"/>
  <c r="MC29" i="7" s="1"/>
  <c r="QI29" i="7" s="1"/>
  <c r="UO29" i="7" s="1"/>
  <c r="YU29" i="7" s="1"/>
  <c r="ADA29" i="7" s="1"/>
  <c r="AHG29" i="7" s="1"/>
  <c r="ALM29" i="7" s="1"/>
  <c r="APS29" i="7" s="1"/>
  <c r="DQ28" i="7"/>
  <c r="HW28" i="7" s="1"/>
  <c r="MC28" i="7" s="1"/>
  <c r="QI28" i="7" s="1"/>
  <c r="UO28" i="7" s="1"/>
  <c r="YU28" i="7" s="1"/>
  <c r="ADA28" i="7" s="1"/>
  <c r="AHG28" i="7" s="1"/>
  <c r="ALM28" i="7" s="1"/>
  <c r="APS28" i="7" s="1"/>
  <c r="DQ27" i="7"/>
  <c r="HW27" i="7" s="1"/>
  <c r="MC27" i="7" s="1"/>
  <c r="QI27" i="7" s="1"/>
  <c r="UO27" i="7" s="1"/>
  <c r="YU27" i="7" s="1"/>
  <c r="ADA27" i="7" s="1"/>
  <c r="AHG27" i="7" s="1"/>
  <c r="ALM27" i="7" s="1"/>
  <c r="APS27" i="7" s="1"/>
  <c r="DQ26" i="7"/>
  <c r="HW26" i="7" s="1"/>
  <c r="MC26" i="7" s="1"/>
  <c r="QI26" i="7" s="1"/>
  <c r="UO26" i="7" s="1"/>
  <c r="YU26" i="7" s="1"/>
  <c r="ADA26" i="7" s="1"/>
  <c r="AHG26" i="7" s="1"/>
  <c r="ALM26" i="7" s="1"/>
  <c r="APS26" i="7" s="1"/>
  <c r="DQ25" i="7"/>
  <c r="HW25" i="7" s="1"/>
  <c r="MC25" i="7" s="1"/>
  <c r="QI25" i="7" s="1"/>
  <c r="UO25" i="7" s="1"/>
  <c r="YU25" i="7" s="1"/>
  <c r="ADA25" i="7" s="1"/>
  <c r="AHG25" i="7" s="1"/>
  <c r="ALM25" i="7" s="1"/>
  <c r="APS25" i="7" s="1"/>
  <c r="DQ24" i="7"/>
  <c r="HW24" i="7" s="1"/>
  <c r="MC24" i="7" s="1"/>
  <c r="QI24" i="7" s="1"/>
  <c r="UO24" i="7" s="1"/>
  <c r="YU24" i="7" s="1"/>
  <c r="ADA24" i="7" s="1"/>
  <c r="AHG24" i="7" s="1"/>
  <c r="ALM24" i="7" s="1"/>
  <c r="APS24" i="7" s="1"/>
  <c r="DQ23" i="7"/>
  <c r="HW23" i="7" s="1"/>
  <c r="MC23" i="7" s="1"/>
  <c r="QI23" i="7" s="1"/>
  <c r="UO23" i="7" s="1"/>
  <c r="YU23" i="7" s="1"/>
  <c r="ADA23" i="7" s="1"/>
  <c r="AHG23" i="7" s="1"/>
  <c r="ALM23" i="7" s="1"/>
  <c r="APS23" i="7" s="1"/>
  <c r="DQ22" i="7"/>
  <c r="HW22" i="7" s="1"/>
  <c r="MC22" i="7" s="1"/>
  <c r="QI22" i="7" s="1"/>
  <c r="UO22" i="7" s="1"/>
  <c r="YU22" i="7" s="1"/>
  <c r="ADA22" i="7" s="1"/>
  <c r="AHG22" i="7" s="1"/>
  <c r="ALM22" i="7" s="1"/>
  <c r="APS22" i="7" s="1"/>
  <c r="DQ21" i="7"/>
  <c r="HW21" i="7" s="1"/>
  <c r="MC21" i="7" s="1"/>
  <c r="QI21" i="7" s="1"/>
  <c r="UO21" i="7" s="1"/>
  <c r="YU21" i="7" s="1"/>
  <c r="ADA21" i="7" s="1"/>
  <c r="AHG21" i="7" s="1"/>
  <c r="ALM21" i="7" s="1"/>
  <c r="APS21" i="7" s="1"/>
  <c r="DQ20" i="7"/>
  <c r="HW20" i="7" s="1"/>
  <c r="MC20" i="7" s="1"/>
  <c r="QI20" i="7" s="1"/>
  <c r="UO20" i="7" s="1"/>
  <c r="YU20" i="7" s="1"/>
  <c r="ADA20" i="7" s="1"/>
  <c r="AHG20" i="7" s="1"/>
  <c r="ALM20" i="7" s="1"/>
  <c r="APS20" i="7" s="1"/>
  <c r="DQ19" i="7"/>
  <c r="HW19" i="7" s="1"/>
  <c r="MC19" i="7" s="1"/>
  <c r="QI19" i="7" s="1"/>
  <c r="UO19" i="7" s="1"/>
  <c r="YU19" i="7" s="1"/>
  <c r="ADA19" i="7" s="1"/>
  <c r="AHG19" i="7" s="1"/>
  <c r="ALM19" i="7" s="1"/>
  <c r="APS19" i="7" s="1"/>
  <c r="DQ18" i="7"/>
  <c r="HW18" i="7" s="1"/>
  <c r="MC18" i="7" s="1"/>
  <c r="QI18" i="7" s="1"/>
  <c r="UO18" i="7" s="1"/>
  <c r="YU18" i="7" s="1"/>
  <c r="ADA18" i="7" s="1"/>
  <c r="AHG18" i="7" s="1"/>
  <c r="ALM18" i="7" s="1"/>
  <c r="APS18" i="7" s="1"/>
  <c r="DQ17" i="7"/>
  <c r="HW17" i="7" s="1"/>
  <c r="MC17" i="7" s="1"/>
  <c r="QI17" i="7" s="1"/>
  <c r="UO17" i="7" s="1"/>
  <c r="YU17" i="7" s="1"/>
  <c r="ADA17" i="7" s="1"/>
  <c r="AHG17" i="7" s="1"/>
  <c r="ALM17" i="7" s="1"/>
  <c r="APS17" i="7" s="1"/>
  <c r="DQ16" i="7"/>
  <c r="HW16" i="7" s="1"/>
  <c r="MC16" i="7" s="1"/>
  <c r="QI16" i="7" s="1"/>
  <c r="UO16" i="7" s="1"/>
  <c r="YU16" i="7" s="1"/>
  <c r="ADA16" i="7" s="1"/>
  <c r="AHG16" i="7" s="1"/>
  <c r="ALM16" i="7" s="1"/>
  <c r="APS16" i="7" s="1"/>
  <c r="DQ15" i="7"/>
  <c r="HW15" i="7" s="1"/>
  <c r="MC15" i="7" s="1"/>
  <c r="QI15" i="7" s="1"/>
  <c r="UO15" i="7" s="1"/>
  <c r="YU15" i="7" s="1"/>
  <c r="ADA15" i="7" s="1"/>
  <c r="AHG15" i="7" s="1"/>
  <c r="ALM15" i="7" s="1"/>
  <c r="APS15" i="7" s="1"/>
  <c r="DQ14" i="7"/>
  <c r="HW14" i="7" s="1"/>
  <c r="MC14" i="7" s="1"/>
  <c r="QI14" i="7" s="1"/>
  <c r="UO14" i="7" s="1"/>
  <c r="YU14" i="7" s="1"/>
  <c r="ADA14" i="7" s="1"/>
  <c r="AHG14" i="7" s="1"/>
  <c r="ALM14" i="7" s="1"/>
  <c r="APS14" i="7" s="1"/>
  <c r="DQ13" i="7"/>
  <c r="HW13" i="7" s="1"/>
  <c r="MC13" i="7" s="1"/>
  <c r="QI13" i="7" s="1"/>
  <c r="UO13" i="7" s="1"/>
  <c r="YU13" i="7" s="1"/>
  <c r="ADA13" i="7" s="1"/>
  <c r="AHG13" i="7" s="1"/>
  <c r="ALM13" i="7" s="1"/>
  <c r="APS13" i="7" s="1"/>
  <c r="DQ12" i="7"/>
  <c r="HW12" i="7" s="1"/>
  <c r="MC12" i="7" s="1"/>
  <c r="QI12" i="7" s="1"/>
  <c r="UO12" i="7" s="1"/>
  <c r="YU12" i="7" s="1"/>
  <c r="ADA12" i="7" s="1"/>
  <c r="AHG12" i="7" s="1"/>
  <c r="ALM12" i="7" s="1"/>
  <c r="APS12" i="7" s="1"/>
  <c r="DQ11" i="7"/>
  <c r="HW11" i="7" s="1"/>
  <c r="MC11" i="7" s="1"/>
  <c r="QI11" i="7" s="1"/>
  <c r="UO11" i="7" s="1"/>
  <c r="YU11" i="7" s="1"/>
  <c r="ADA11" i="7" s="1"/>
  <c r="AHG11" i="7" s="1"/>
  <c r="ALM11" i="7" s="1"/>
  <c r="APS11" i="7" s="1"/>
  <c r="DQ10" i="7"/>
  <c r="HW10" i="7" s="1"/>
  <c r="MC10" i="7" s="1"/>
  <c r="QI10" i="7" s="1"/>
  <c r="UO10" i="7" s="1"/>
  <c r="YU10" i="7" s="1"/>
  <c r="ADA10" i="7" s="1"/>
  <c r="AHG10" i="7" s="1"/>
  <c r="ALM10" i="7" s="1"/>
  <c r="APS10" i="7" s="1"/>
  <c r="DQ9" i="7"/>
  <c r="HW9" i="7" s="1"/>
  <c r="MC9" i="7" s="1"/>
  <c r="QI9" i="7" s="1"/>
  <c r="UO9" i="7" s="1"/>
  <c r="YU9" i="7" s="1"/>
  <c r="ADA9" i="7" s="1"/>
  <c r="AHG9" i="7" s="1"/>
  <c r="ALM9" i="7" s="1"/>
  <c r="APS9" i="7" s="1"/>
  <c r="DQ8" i="7"/>
  <c r="HW8" i="7" s="1"/>
  <c r="MC8" i="7" s="1"/>
  <c r="QI8" i="7" s="1"/>
  <c r="UO8" i="7" s="1"/>
  <c r="YU8" i="7" s="1"/>
  <c r="ADA8" i="7" s="1"/>
  <c r="AHG8" i="7" s="1"/>
  <c r="ALM8" i="7" s="1"/>
  <c r="APS8" i="7" s="1"/>
  <c r="DQ7" i="7"/>
  <c r="HW7" i="7" s="1"/>
  <c r="MC7" i="7" s="1"/>
  <c r="QI7" i="7" s="1"/>
  <c r="UO7" i="7" s="1"/>
  <c r="YU7" i="7" s="1"/>
  <c r="ADA7" i="7" s="1"/>
  <c r="AHG7" i="7" s="1"/>
  <c r="ALM7" i="7" s="1"/>
  <c r="APS7" i="7" s="1"/>
  <c r="DQ6" i="7"/>
  <c r="HW6" i="7" s="1"/>
  <c r="MC6" i="7" s="1"/>
  <c r="QI6" i="7" s="1"/>
  <c r="UO6" i="7" s="1"/>
  <c r="YU6" i="7" s="1"/>
  <c r="ADA6" i="7" s="1"/>
  <c r="AHG6" i="7" s="1"/>
  <c r="ALM6" i="7" s="1"/>
  <c r="APS6" i="7" s="1"/>
  <c r="DQ5" i="7"/>
  <c r="HW5" i="7" s="1"/>
  <c r="MC5" i="7" s="1"/>
  <c r="QI5" i="7" s="1"/>
  <c r="UO5" i="7" s="1"/>
  <c r="YU5" i="7" s="1"/>
  <c r="ADA5" i="7" s="1"/>
  <c r="AHG5" i="7" s="1"/>
  <c r="ALM5" i="7" s="1"/>
  <c r="APS5" i="7" s="1"/>
  <c r="DQ4" i="7"/>
  <c r="HW4" i="7" s="1"/>
  <c r="MC4" i="7" s="1"/>
  <c r="QI4" i="7" s="1"/>
  <c r="UO4" i="7" s="1"/>
  <c r="YU4" i="7" s="1"/>
  <c r="ADA4" i="7" s="1"/>
  <c r="AHG4" i="7" s="1"/>
  <c r="ALM4" i="7" s="1"/>
  <c r="APS4" i="7" s="1"/>
  <c r="DZ37" i="7"/>
  <c r="GJ40" i="7" s="1"/>
  <c r="GZ40" i="7" s="1"/>
  <c r="DZ31" i="7"/>
  <c r="GJ30" i="7"/>
  <c r="DZ25" i="7"/>
  <c r="GJ28" i="7" s="1"/>
  <c r="DZ18" i="7"/>
  <c r="GJ21" i="7" s="1"/>
  <c r="DZ11" i="7"/>
  <c r="DZ12" i="7" s="1"/>
  <c r="DZ4" i="7"/>
  <c r="GJ7" i="7" s="1"/>
  <c r="HB7" i="7" s="1"/>
  <c r="DD42" i="7"/>
  <c r="HJ42" i="7" s="1"/>
  <c r="LP42" i="7" s="1"/>
  <c r="PV42" i="7" s="1"/>
  <c r="UB42" i="7" s="1"/>
  <c r="YH42" i="7" s="1"/>
  <c r="ACN42" i="7" s="1"/>
  <c r="AGT42" i="7" s="1"/>
  <c r="AKZ42" i="7" s="1"/>
  <c r="APF42" i="7" s="1"/>
  <c r="ATL42" i="7" s="1"/>
  <c r="DD41" i="7"/>
  <c r="HJ41" i="7" s="1"/>
  <c r="LP41" i="7" s="1"/>
  <c r="PV41" i="7" s="1"/>
  <c r="UB41" i="7" s="1"/>
  <c r="YH41" i="7" s="1"/>
  <c r="ACN41" i="7" s="1"/>
  <c r="AGT41" i="7" s="1"/>
  <c r="AKZ41" i="7" s="1"/>
  <c r="APF41" i="7" s="1"/>
  <c r="ATL41" i="7" s="1"/>
  <c r="DD40" i="7"/>
  <c r="HJ40" i="7" s="1"/>
  <c r="LP40" i="7" s="1"/>
  <c r="PV40" i="7" s="1"/>
  <c r="UB40" i="7" s="1"/>
  <c r="YH40" i="7" s="1"/>
  <c r="ACN40" i="7" s="1"/>
  <c r="AGT40" i="7" s="1"/>
  <c r="AKZ40" i="7" s="1"/>
  <c r="APF40" i="7" s="1"/>
  <c r="ATL40" i="7" s="1"/>
  <c r="DD39" i="7"/>
  <c r="HJ39" i="7" s="1"/>
  <c r="LP39" i="7" s="1"/>
  <c r="PV39" i="7" s="1"/>
  <c r="UB39" i="7" s="1"/>
  <c r="YH39" i="7" s="1"/>
  <c r="ACN39" i="7" s="1"/>
  <c r="AGT39" i="7" s="1"/>
  <c r="AKZ39" i="7" s="1"/>
  <c r="APF39" i="7" s="1"/>
  <c r="ATL39" i="7" s="1"/>
  <c r="DD38" i="7"/>
  <c r="HJ38" i="7" s="1"/>
  <c r="LP38" i="7" s="1"/>
  <c r="PV38" i="7" s="1"/>
  <c r="UB38" i="7" s="1"/>
  <c r="YH38" i="7" s="1"/>
  <c r="ACN38" i="7" s="1"/>
  <c r="AGT38" i="7" s="1"/>
  <c r="AKZ38" i="7" s="1"/>
  <c r="APF38" i="7" s="1"/>
  <c r="ATL38" i="7" s="1"/>
  <c r="DD37" i="7"/>
  <c r="HJ37" i="7" s="1"/>
  <c r="LP37" i="7" s="1"/>
  <c r="PV37" i="7" s="1"/>
  <c r="UB37" i="7" s="1"/>
  <c r="YH37" i="7" s="1"/>
  <c r="ACN37" i="7" s="1"/>
  <c r="AGT37" i="7" s="1"/>
  <c r="AKZ37" i="7" s="1"/>
  <c r="APF37" i="7" s="1"/>
  <c r="ATL37" i="7" s="1"/>
  <c r="DD36" i="7"/>
  <c r="HJ36" i="7" s="1"/>
  <c r="LP36" i="7" s="1"/>
  <c r="PV36" i="7" s="1"/>
  <c r="UB36" i="7" s="1"/>
  <c r="YH36" i="7" s="1"/>
  <c r="ACN36" i="7" s="1"/>
  <c r="AGT36" i="7" s="1"/>
  <c r="AKZ36" i="7" s="1"/>
  <c r="APF36" i="7" s="1"/>
  <c r="ATL36" i="7" s="1"/>
  <c r="DD35" i="7"/>
  <c r="HJ35" i="7" s="1"/>
  <c r="LP35" i="7" s="1"/>
  <c r="PV35" i="7" s="1"/>
  <c r="UB35" i="7" s="1"/>
  <c r="YH35" i="7" s="1"/>
  <c r="ACN35" i="7" s="1"/>
  <c r="AGT35" i="7" s="1"/>
  <c r="AKZ35" i="7" s="1"/>
  <c r="APF35" i="7" s="1"/>
  <c r="ATL35" i="7" s="1"/>
  <c r="DD34" i="7"/>
  <c r="HJ34" i="7" s="1"/>
  <c r="LP34" i="7" s="1"/>
  <c r="PV34" i="7" s="1"/>
  <c r="UB34" i="7" s="1"/>
  <c r="YH34" i="7" s="1"/>
  <c r="ACN34" i="7" s="1"/>
  <c r="AGT34" i="7" s="1"/>
  <c r="AKZ34" i="7" s="1"/>
  <c r="APF34" i="7" s="1"/>
  <c r="ATL34" i="7" s="1"/>
  <c r="DD33" i="7"/>
  <c r="HJ33" i="7" s="1"/>
  <c r="LP33" i="7" s="1"/>
  <c r="PV33" i="7" s="1"/>
  <c r="UB33" i="7" s="1"/>
  <c r="YH33" i="7" s="1"/>
  <c r="ACN33" i="7" s="1"/>
  <c r="AGT33" i="7" s="1"/>
  <c r="AKZ33" i="7" s="1"/>
  <c r="APF33" i="7" s="1"/>
  <c r="ATL33" i="7" s="1"/>
  <c r="DD32" i="7"/>
  <c r="HJ32" i="7" s="1"/>
  <c r="LP32" i="7" s="1"/>
  <c r="PV32" i="7" s="1"/>
  <c r="UB32" i="7" s="1"/>
  <c r="YH32" i="7" s="1"/>
  <c r="ACN32" i="7" s="1"/>
  <c r="AGT32" i="7" s="1"/>
  <c r="AKZ32" i="7" s="1"/>
  <c r="APF32" i="7" s="1"/>
  <c r="ATL32" i="7" s="1"/>
  <c r="DD31" i="7"/>
  <c r="HJ31" i="7" s="1"/>
  <c r="LP31" i="7" s="1"/>
  <c r="PV31" i="7" s="1"/>
  <c r="UB31" i="7" s="1"/>
  <c r="YH31" i="7" s="1"/>
  <c r="ACN31" i="7" s="1"/>
  <c r="AGT31" i="7" s="1"/>
  <c r="AKZ31" i="7" s="1"/>
  <c r="APF31" i="7" s="1"/>
  <c r="ATL31" i="7" s="1"/>
  <c r="DD30" i="7"/>
  <c r="HJ30" i="7" s="1"/>
  <c r="LP30" i="7" s="1"/>
  <c r="PV30" i="7" s="1"/>
  <c r="UB30" i="7" s="1"/>
  <c r="YH30" i="7" s="1"/>
  <c r="ACN30" i="7" s="1"/>
  <c r="AGT30" i="7" s="1"/>
  <c r="AKZ30" i="7" s="1"/>
  <c r="APF30" i="7" s="1"/>
  <c r="ATL30" i="7" s="1"/>
  <c r="DD29" i="7"/>
  <c r="HJ29" i="7" s="1"/>
  <c r="LP29" i="7" s="1"/>
  <c r="PV29" i="7" s="1"/>
  <c r="UB29" i="7" s="1"/>
  <c r="YH29" i="7" s="1"/>
  <c r="ACN29" i="7" s="1"/>
  <c r="AGT29" i="7" s="1"/>
  <c r="AKZ29" i="7" s="1"/>
  <c r="APF29" i="7" s="1"/>
  <c r="ATL29" i="7" s="1"/>
  <c r="DD28" i="7"/>
  <c r="HJ28" i="7" s="1"/>
  <c r="LP28" i="7" s="1"/>
  <c r="PV28" i="7" s="1"/>
  <c r="UB28" i="7" s="1"/>
  <c r="YH28" i="7" s="1"/>
  <c r="ACN28" i="7" s="1"/>
  <c r="AGT28" i="7" s="1"/>
  <c r="AKZ28" i="7" s="1"/>
  <c r="APF28" i="7" s="1"/>
  <c r="ATL28" i="7" s="1"/>
  <c r="DD27" i="7"/>
  <c r="HJ27" i="7" s="1"/>
  <c r="LP27" i="7" s="1"/>
  <c r="PV27" i="7" s="1"/>
  <c r="UB27" i="7" s="1"/>
  <c r="YH27" i="7" s="1"/>
  <c r="ACN27" i="7" s="1"/>
  <c r="AGT27" i="7" s="1"/>
  <c r="AKZ27" i="7" s="1"/>
  <c r="APF27" i="7" s="1"/>
  <c r="ATL27" i="7" s="1"/>
  <c r="DD26" i="7"/>
  <c r="HJ26" i="7" s="1"/>
  <c r="LP26" i="7" s="1"/>
  <c r="PV26" i="7" s="1"/>
  <c r="UB26" i="7" s="1"/>
  <c r="YH26" i="7" s="1"/>
  <c r="ACN26" i="7" s="1"/>
  <c r="AGT26" i="7" s="1"/>
  <c r="AKZ26" i="7" s="1"/>
  <c r="APF26" i="7" s="1"/>
  <c r="ATL26" i="7" s="1"/>
  <c r="DD25" i="7"/>
  <c r="HJ25" i="7" s="1"/>
  <c r="LP25" i="7" s="1"/>
  <c r="PV25" i="7" s="1"/>
  <c r="UB25" i="7" s="1"/>
  <c r="YH25" i="7" s="1"/>
  <c r="ACN25" i="7" s="1"/>
  <c r="AGT25" i="7" s="1"/>
  <c r="AKZ25" i="7" s="1"/>
  <c r="APF25" i="7" s="1"/>
  <c r="ATL25" i="7" s="1"/>
  <c r="DD24" i="7"/>
  <c r="HJ24" i="7" s="1"/>
  <c r="LP24" i="7" s="1"/>
  <c r="PV24" i="7" s="1"/>
  <c r="UB24" i="7" s="1"/>
  <c r="YH24" i="7" s="1"/>
  <c r="ACN24" i="7" s="1"/>
  <c r="AGT24" i="7" s="1"/>
  <c r="AKZ24" i="7" s="1"/>
  <c r="APF24" i="7" s="1"/>
  <c r="ATL24" i="7" s="1"/>
  <c r="DD23" i="7"/>
  <c r="HJ23" i="7" s="1"/>
  <c r="LP23" i="7" s="1"/>
  <c r="PV23" i="7" s="1"/>
  <c r="UB23" i="7" s="1"/>
  <c r="YH23" i="7" s="1"/>
  <c r="ACN23" i="7" s="1"/>
  <c r="AGT23" i="7" s="1"/>
  <c r="AKZ23" i="7" s="1"/>
  <c r="APF23" i="7" s="1"/>
  <c r="ATL23" i="7" s="1"/>
  <c r="DD22" i="7"/>
  <c r="HJ22" i="7" s="1"/>
  <c r="LP22" i="7" s="1"/>
  <c r="PV22" i="7" s="1"/>
  <c r="UB22" i="7" s="1"/>
  <c r="YH22" i="7" s="1"/>
  <c r="ACN22" i="7" s="1"/>
  <c r="AGT22" i="7" s="1"/>
  <c r="AKZ22" i="7" s="1"/>
  <c r="APF22" i="7" s="1"/>
  <c r="ATL22" i="7" s="1"/>
  <c r="DD21" i="7"/>
  <c r="HJ21" i="7" s="1"/>
  <c r="LP21" i="7" s="1"/>
  <c r="PV21" i="7" s="1"/>
  <c r="UB21" i="7" s="1"/>
  <c r="YH21" i="7" s="1"/>
  <c r="ACN21" i="7" s="1"/>
  <c r="AGT21" i="7" s="1"/>
  <c r="AKZ21" i="7" s="1"/>
  <c r="APF21" i="7" s="1"/>
  <c r="ATL21" i="7" s="1"/>
  <c r="DD20" i="7"/>
  <c r="HJ20" i="7" s="1"/>
  <c r="LP20" i="7" s="1"/>
  <c r="PV20" i="7" s="1"/>
  <c r="UB20" i="7" s="1"/>
  <c r="YH20" i="7" s="1"/>
  <c r="ACN20" i="7" s="1"/>
  <c r="AGT20" i="7" s="1"/>
  <c r="AKZ20" i="7" s="1"/>
  <c r="APF20" i="7" s="1"/>
  <c r="ATL20" i="7" s="1"/>
  <c r="DD19" i="7"/>
  <c r="HJ19" i="7" s="1"/>
  <c r="LP19" i="7" s="1"/>
  <c r="PV19" i="7" s="1"/>
  <c r="UB19" i="7" s="1"/>
  <c r="YH19" i="7" s="1"/>
  <c r="ACN19" i="7" s="1"/>
  <c r="AGT19" i="7" s="1"/>
  <c r="AKZ19" i="7" s="1"/>
  <c r="APF19" i="7" s="1"/>
  <c r="ATL19" i="7" s="1"/>
  <c r="DD18" i="7"/>
  <c r="HJ18" i="7" s="1"/>
  <c r="LP18" i="7" s="1"/>
  <c r="PV18" i="7" s="1"/>
  <c r="UB18" i="7" s="1"/>
  <c r="YH18" i="7" s="1"/>
  <c r="ACN18" i="7" s="1"/>
  <c r="AGT18" i="7" s="1"/>
  <c r="AKZ18" i="7" s="1"/>
  <c r="APF18" i="7" s="1"/>
  <c r="ATL18" i="7" s="1"/>
  <c r="DD17" i="7"/>
  <c r="HJ17" i="7" s="1"/>
  <c r="LP17" i="7" s="1"/>
  <c r="PV17" i="7" s="1"/>
  <c r="UB17" i="7" s="1"/>
  <c r="YH17" i="7" s="1"/>
  <c r="ACN17" i="7" s="1"/>
  <c r="AGT17" i="7" s="1"/>
  <c r="AKZ17" i="7" s="1"/>
  <c r="APF17" i="7" s="1"/>
  <c r="ATL17" i="7" s="1"/>
  <c r="DD16" i="7"/>
  <c r="HJ16" i="7" s="1"/>
  <c r="LP16" i="7" s="1"/>
  <c r="PV16" i="7" s="1"/>
  <c r="UB16" i="7" s="1"/>
  <c r="YH16" i="7" s="1"/>
  <c r="ACN16" i="7" s="1"/>
  <c r="AGT16" i="7" s="1"/>
  <c r="AKZ16" i="7" s="1"/>
  <c r="APF16" i="7" s="1"/>
  <c r="ATL16" i="7" s="1"/>
  <c r="DD15" i="7"/>
  <c r="HJ15" i="7" s="1"/>
  <c r="LP15" i="7" s="1"/>
  <c r="PV15" i="7" s="1"/>
  <c r="UB15" i="7" s="1"/>
  <c r="YH15" i="7" s="1"/>
  <c r="ACN15" i="7" s="1"/>
  <c r="AGT15" i="7" s="1"/>
  <c r="AKZ15" i="7" s="1"/>
  <c r="APF15" i="7" s="1"/>
  <c r="ATL15" i="7" s="1"/>
  <c r="DD14" i="7"/>
  <c r="HJ14" i="7" s="1"/>
  <c r="LP14" i="7" s="1"/>
  <c r="PV14" i="7" s="1"/>
  <c r="UB14" i="7" s="1"/>
  <c r="YH14" i="7" s="1"/>
  <c r="ACN14" i="7" s="1"/>
  <c r="AGT14" i="7" s="1"/>
  <c r="AKZ14" i="7" s="1"/>
  <c r="APF14" i="7" s="1"/>
  <c r="ATL14" i="7" s="1"/>
  <c r="DD13" i="7"/>
  <c r="HJ13" i="7" s="1"/>
  <c r="LP13" i="7" s="1"/>
  <c r="PV13" i="7" s="1"/>
  <c r="UB13" i="7" s="1"/>
  <c r="YH13" i="7" s="1"/>
  <c r="ACN13" i="7" s="1"/>
  <c r="AGT13" i="7" s="1"/>
  <c r="AKZ13" i="7" s="1"/>
  <c r="APF13" i="7" s="1"/>
  <c r="ATL13" i="7" s="1"/>
  <c r="DD12" i="7"/>
  <c r="HJ12" i="7" s="1"/>
  <c r="LP12" i="7" s="1"/>
  <c r="PV12" i="7" s="1"/>
  <c r="UB12" i="7" s="1"/>
  <c r="YH12" i="7" s="1"/>
  <c r="ACN12" i="7" s="1"/>
  <c r="AGT12" i="7" s="1"/>
  <c r="AKZ12" i="7" s="1"/>
  <c r="APF12" i="7" s="1"/>
  <c r="ATL12" i="7" s="1"/>
  <c r="DD11" i="7"/>
  <c r="HJ11" i="7" s="1"/>
  <c r="LP11" i="7" s="1"/>
  <c r="PV11" i="7" s="1"/>
  <c r="UB11" i="7" s="1"/>
  <c r="YH11" i="7" s="1"/>
  <c r="ACN11" i="7" s="1"/>
  <c r="AGT11" i="7" s="1"/>
  <c r="AKZ11" i="7" s="1"/>
  <c r="APF11" i="7" s="1"/>
  <c r="ATL11" i="7" s="1"/>
  <c r="DD10" i="7"/>
  <c r="HJ10" i="7" s="1"/>
  <c r="LP10" i="7" s="1"/>
  <c r="PV10" i="7" s="1"/>
  <c r="UB10" i="7" s="1"/>
  <c r="YH10" i="7" s="1"/>
  <c r="ACN10" i="7" s="1"/>
  <c r="AGT10" i="7" s="1"/>
  <c r="AKZ10" i="7" s="1"/>
  <c r="APF10" i="7" s="1"/>
  <c r="ATL10" i="7" s="1"/>
  <c r="DD9" i="7"/>
  <c r="HJ9" i="7" s="1"/>
  <c r="LP9" i="7" s="1"/>
  <c r="PV9" i="7" s="1"/>
  <c r="UB9" i="7" s="1"/>
  <c r="YH9" i="7" s="1"/>
  <c r="ACN9" i="7" s="1"/>
  <c r="AGT9" i="7" s="1"/>
  <c r="AKZ9" i="7" s="1"/>
  <c r="APF9" i="7" s="1"/>
  <c r="ATL9" i="7" s="1"/>
  <c r="DD8" i="7"/>
  <c r="DD7" i="7"/>
  <c r="HJ7" i="7" s="1"/>
  <c r="LP7" i="7" s="1"/>
  <c r="PV7" i="7" s="1"/>
  <c r="UB7" i="7" s="1"/>
  <c r="YH7" i="7" s="1"/>
  <c r="ACN7" i="7" s="1"/>
  <c r="AGT7" i="7" s="1"/>
  <c r="AKZ7" i="7" s="1"/>
  <c r="APF7" i="7" s="1"/>
  <c r="ATL7" i="7" s="1"/>
  <c r="DD6" i="7"/>
  <c r="HJ6" i="7" s="1"/>
  <c r="LP6" i="7" s="1"/>
  <c r="PV6" i="7" s="1"/>
  <c r="UB6" i="7" s="1"/>
  <c r="YH6" i="7" s="1"/>
  <c r="ACN6" i="7" s="1"/>
  <c r="AGT6" i="7" s="1"/>
  <c r="AKZ6" i="7" s="1"/>
  <c r="APF6" i="7" s="1"/>
  <c r="ATL6" i="7" s="1"/>
  <c r="DD5" i="7"/>
  <c r="HJ5" i="7" s="1"/>
  <c r="LP5" i="7" s="1"/>
  <c r="PV5" i="7" s="1"/>
  <c r="UB5" i="7" s="1"/>
  <c r="YH5" i="7" s="1"/>
  <c r="ACN5" i="7" s="1"/>
  <c r="AGT5" i="7" s="1"/>
  <c r="AKZ5" i="7" s="1"/>
  <c r="APF5" i="7" s="1"/>
  <c r="ATL5" i="7" s="1"/>
  <c r="DD4" i="7"/>
  <c r="HJ4" i="7" s="1"/>
  <c r="LP4" i="7" s="1"/>
  <c r="PV4" i="7" s="1"/>
  <c r="UB4" i="7" s="1"/>
  <c r="YH4" i="7" s="1"/>
  <c r="ACN4" i="7" s="1"/>
  <c r="AGT4" i="7" s="1"/>
  <c r="AKZ4" i="7" s="1"/>
  <c r="APF4" i="7" s="1"/>
  <c r="ATL4" i="7" s="1"/>
  <c r="DD3" i="7"/>
  <c r="HJ3" i="7" s="1"/>
  <c r="LP3" i="7" s="1"/>
  <c r="PV3" i="7" s="1"/>
  <c r="UB3" i="7" s="1"/>
  <c r="YH3" i="7" s="1"/>
  <c r="ACN3" i="7" s="1"/>
  <c r="AGT3" i="7" s="1"/>
  <c r="AKZ3" i="7" s="1"/>
  <c r="APF3" i="7" s="1"/>
  <c r="ATL3" i="7" s="1"/>
  <c r="DA42" i="7"/>
  <c r="HG42" i="7" s="1"/>
  <c r="LM42" i="7" s="1"/>
  <c r="PS42" i="7" s="1"/>
  <c r="TY42" i="7" s="1"/>
  <c r="YE42" i="7" s="1"/>
  <c r="ACK42" i="7" s="1"/>
  <c r="AGQ42" i="7" s="1"/>
  <c r="AKW42" i="7" s="1"/>
  <c r="APC42" i="7" s="1"/>
  <c r="ATI42" i="7" s="1"/>
  <c r="DA41" i="7"/>
  <c r="HG41" i="7" s="1"/>
  <c r="LM41" i="7" s="1"/>
  <c r="PS41" i="7" s="1"/>
  <c r="TY41" i="7" s="1"/>
  <c r="YE41" i="7" s="1"/>
  <c r="ACK41" i="7" s="1"/>
  <c r="AGQ41" i="7" s="1"/>
  <c r="AKW41" i="7" s="1"/>
  <c r="APC41" i="7" s="1"/>
  <c r="ATI41" i="7" s="1"/>
  <c r="DA40" i="7"/>
  <c r="HG40" i="7" s="1"/>
  <c r="LM40" i="7" s="1"/>
  <c r="PS40" i="7" s="1"/>
  <c r="TY40" i="7" s="1"/>
  <c r="YE40" i="7" s="1"/>
  <c r="ACK40" i="7" s="1"/>
  <c r="AGQ40" i="7" s="1"/>
  <c r="AKW40" i="7" s="1"/>
  <c r="APC40" i="7" s="1"/>
  <c r="ATI40" i="7" s="1"/>
  <c r="DA39" i="7"/>
  <c r="HG39" i="7" s="1"/>
  <c r="LM39" i="7" s="1"/>
  <c r="PS39" i="7" s="1"/>
  <c r="TY39" i="7" s="1"/>
  <c r="YE39" i="7" s="1"/>
  <c r="ACK39" i="7" s="1"/>
  <c r="AGQ39" i="7" s="1"/>
  <c r="AKW39" i="7" s="1"/>
  <c r="APC39" i="7" s="1"/>
  <c r="ATI39" i="7" s="1"/>
  <c r="DA38" i="7"/>
  <c r="HG38" i="7" s="1"/>
  <c r="LM38" i="7" s="1"/>
  <c r="PS38" i="7" s="1"/>
  <c r="TY38" i="7" s="1"/>
  <c r="YE38" i="7" s="1"/>
  <c r="ACK38" i="7" s="1"/>
  <c r="AGQ38" i="7" s="1"/>
  <c r="AKW38" i="7" s="1"/>
  <c r="APC38" i="7" s="1"/>
  <c r="ATI38" i="7" s="1"/>
  <c r="DA37" i="7"/>
  <c r="HG37" i="7" s="1"/>
  <c r="LM37" i="7" s="1"/>
  <c r="PS37" i="7" s="1"/>
  <c r="TY37" i="7" s="1"/>
  <c r="YE37" i="7" s="1"/>
  <c r="ACK37" i="7" s="1"/>
  <c r="AGQ37" i="7" s="1"/>
  <c r="AKW37" i="7" s="1"/>
  <c r="APC37" i="7" s="1"/>
  <c r="ATI37" i="7" s="1"/>
  <c r="DA36" i="7"/>
  <c r="HG36" i="7" s="1"/>
  <c r="LM36" i="7" s="1"/>
  <c r="PS36" i="7" s="1"/>
  <c r="TY36" i="7" s="1"/>
  <c r="YE36" i="7" s="1"/>
  <c r="ACK36" i="7" s="1"/>
  <c r="AGQ36" i="7" s="1"/>
  <c r="AKW36" i="7" s="1"/>
  <c r="APC36" i="7" s="1"/>
  <c r="ATI36" i="7" s="1"/>
  <c r="DA35" i="7"/>
  <c r="HG35" i="7" s="1"/>
  <c r="LM35" i="7" s="1"/>
  <c r="PS35" i="7" s="1"/>
  <c r="TY35" i="7" s="1"/>
  <c r="YE35" i="7" s="1"/>
  <c r="ACK35" i="7" s="1"/>
  <c r="AGQ35" i="7" s="1"/>
  <c r="AKW35" i="7" s="1"/>
  <c r="APC35" i="7" s="1"/>
  <c r="ATI35" i="7" s="1"/>
  <c r="DA34" i="7"/>
  <c r="HG34" i="7" s="1"/>
  <c r="LM34" i="7" s="1"/>
  <c r="PS34" i="7" s="1"/>
  <c r="TY34" i="7" s="1"/>
  <c r="YE34" i="7" s="1"/>
  <c r="ACK34" i="7" s="1"/>
  <c r="AGQ34" i="7" s="1"/>
  <c r="AKW34" i="7" s="1"/>
  <c r="APC34" i="7" s="1"/>
  <c r="ATI34" i="7" s="1"/>
  <c r="DA33" i="7"/>
  <c r="HG33" i="7" s="1"/>
  <c r="LM33" i="7" s="1"/>
  <c r="PS33" i="7" s="1"/>
  <c r="TY33" i="7" s="1"/>
  <c r="YE33" i="7" s="1"/>
  <c r="ACK33" i="7" s="1"/>
  <c r="AGQ33" i="7" s="1"/>
  <c r="AKW33" i="7" s="1"/>
  <c r="APC33" i="7" s="1"/>
  <c r="ATI33" i="7" s="1"/>
  <c r="DA32" i="7"/>
  <c r="HG32" i="7" s="1"/>
  <c r="LM32" i="7" s="1"/>
  <c r="PS32" i="7" s="1"/>
  <c r="TY32" i="7" s="1"/>
  <c r="YE32" i="7" s="1"/>
  <c r="ACK32" i="7" s="1"/>
  <c r="AGQ32" i="7" s="1"/>
  <c r="AKW32" i="7" s="1"/>
  <c r="APC32" i="7" s="1"/>
  <c r="ATI32" i="7" s="1"/>
  <c r="DA31" i="7"/>
  <c r="HG31" i="7" s="1"/>
  <c r="LM31" i="7" s="1"/>
  <c r="PS31" i="7" s="1"/>
  <c r="TY31" i="7" s="1"/>
  <c r="YE31" i="7" s="1"/>
  <c r="ACK31" i="7" s="1"/>
  <c r="AGQ31" i="7" s="1"/>
  <c r="AKW31" i="7" s="1"/>
  <c r="APC31" i="7" s="1"/>
  <c r="ATI31" i="7" s="1"/>
  <c r="DA30" i="7"/>
  <c r="HG30" i="7" s="1"/>
  <c r="LM30" i="7" s="1"/>
  <c r="PS30" i="7" s="1"/>
  <c r="TY30" i="7" s="1"/>
  <c r="YE30" i="7" s="1"/>
  <c r="ACK30" i="7" s="1"/>
  <c r="AGQ30" i="7" s="1"/>
  <c r="AKW30" i="7" s="1"/>
  <c r="APC30" i="7" s="1"/>
  <c r="ATI30" i="7" s="1"/>
  <c r="DA29" i="7"/>
  <c r="HG29" i="7" s="1"/>
  <c r="LM29" i="7" s="1"/>
  <c r="PS29" i="7" s="1"/>
  <c r="TY29" i="7" s="1"/>
  <c r="YE29" i="7" s="1"/>
  <c r="ACK29" i="7" s="1"/>
  <c r="AGQ29" i="7" s="1"/>
  <c r="AKW29" i="7" s="1"/>
  <c r="APC29" i="7" s="1"/>
  <c r="ATI29" i="7" s="1"/>
  <c r="DA28" i="7"/>
  <c r="HG28" i="7" s="1"/>
  <c r="LM28" i="7" s="1"/>
  <c r="PS28" i="7" s="1"/>
  <c r="TY28" i="7" s="1"/>
  <c r="YE28" i="7" s="1"/>
  <c r="ACK28" i="7" s="1"/>
  <c r="AGQ28" i="7" s="1"/>
  <c r="AKW28" i="7" s="1"/>
  <c r="APC28" i="7" s="1"/>
  <c r="ATI28" i="7" s="1"/>
  <c r="DA27" i="7"/>
  <c r="HG27" i="7" s="1"/>
  <c r="LM27" i="7" s="1"/>
  <c r="PS27" i="7" s="1"/>
  <c r="TY27" i="7" s="1"/>
  <c r="YE27" i="7" s="1"/>
  <c r="ACK27" i="7" s="1"/>
  <c r="AGQ27" i="7" s="1"/>
  <c r="AKW27" i="7" s="1"/>
  <c r="APC27" i="7" s="1"/>
  <c r="ATI27" i="7" s="1"/>
  <c r="DA26" i="7"/>
  <c r="HG26" i="7" s="1"/>
  <c r="LM26" i="7" s="1"/>
  <c r="PS26" i="7" s="1"/>
  <c r="TY26" i="7" s="1"/>
  <c r="YE26" i="7" s="1"/>
  <c r="ACK26" i="7" s="1"/>
  <c r="AGQ26" i="7" s="1"/>
  <c r="AKW26" i="7" s="1"/>
  <c r="APC26" i="7" s="1"/>
  <c r="ATI26" i="7" s="1"/>
  <c r="DA25" i="7"/>
  <c r="DA24" i="7"/>
  <c r="HG24" i="7" s="1"/>
  <c r="LM24" i="7" s="1"/>
  <c r="PS24" i="7" s="1"/>
  <c r="TY24" i="7" s="1"/>
  <c r="YE24" i="7" s="1"/>
  <c r="ACK24" i="7" s="1"/>
  <c r="AGQ24" i="7" s="1"/>
  <c r="AKW24" i="7" s="1"/>
  <c r="APC24" i="7" s="1"/>
  <c r="ATI24" i="7" s="1"/>
  <c r="DA23" i="7"/>
  <c r="HG23" i="7" s="1"/>
  <c r="LM23" i="7" s="1"/>
  <c r="PS23" i="7" s="1"/>
  <c r="TY23" i="7" s="1"/>
  <c r="YE23" i="7" s="1"/>
  <c r="ACK23" i="7" s="1"/>
  <c r="AGQ23" i="7" s="1"/>
  <c r="AKW23" i="7" s="1"/>
  <c r="APC23" i="7" s="1"/>
  <c r="ATI23" i="7" s="1"/>
  <c r="DA22" i="7"/>
  <c r="HG22" i="7" s="1"/>
  <c r="LM22" i="7" s="1"/>
  <c r="PS22" i="7" s="1"/>
  <c r="TY22" i="7" s="1"/>
  <c r="YE22" i="7" s="1"/>
  <c r="ACK22" i="7" s="1"/>
  <c r="AGQ22" i="7" s="1"/>
  <c r="AKW22" i="7" s="1"/>
  <c r="APC22" i="7" s="1"/>
  <c r="ATI22" i="7" s="1"/>
  <c r="DA21" i="7"/>
  <c r="HG21" i="7" s="1"/>
  <c r="LM21" i="7" s="1"/>
  <c r="PS21" i="7" s="1"/>
  <c r="TY21" i="7" s="1"/>
  <c r="YE21" i="7" s="1"/>
  <c r="ACK21" i="7" s="1"/>
  <c r="AGQ21" i="7" s="1"/>
  <c r="AKW21" i="7" s="1"/>
  <c r="APC21" i="7" s="1"/>
  <c r="ATI21" i="7" s="1"/>
  <c r="DA20" i="7"/>
  <c r="HG20" i="7" s="1"/>
  <c r="LM20" i="7" s="1"/>
  <c r="PS20" i="7" s="1"/>
  <c r="TY20" i="7" s="1"/>
  <c r="YE20" i="7" s="1"/>
  <c r="ACK20" i="7" s="1"/>
  <c r="AGQ20" i="7" s="1"/>
  <c r="AKW20" i="7" s="1"/>
  <c r="APC20" i="7" s="1"/>
  <c r="ATI20" i="7" s="1"/>
  <c r="DA19" i="7"/>
  <c r="HG19" i="7" s="1"/>
  <c r="LM19" i="7" s="1"/>
  <c r="PS19" i="7" s="1"/>
  <c r="TY19" i="7" s="1"/>
  <c r="YE19" i="7" s="1"/>
  <c r="ACK19" i="7" s="1"/>
  <c r="AGQ19" i="7" s="1"/>
  <c r="AKW19" i="7" s="1"/>
  <c r="APC19" i="7" s="1"/>
  <c r="ATI19" i="7" s="1"/>
  <c r="DA18" i="7"/>
  <c r="HG18" i="7" s="1"/>
  <c r="LM18" i="7" s="1"/>
  <c r="PS18" i="7" s="1"/>
  <c r="TY18" i="7" s="1"/>
  <c r="YE18" i="7" s="1"/>
  <c r="ACK18" i="7" s="1"/>
  <c r="AGQ18" i="7" s="1"/>
  <c r="AKW18" i="7" s="1"/>
  <c r="APC18" i="7" s="1"/>
  <c r="ATI18" i="7" s="1"/>
  <c r="DA17" i="7"/>
  <c r="HG17" i="7" s="1"/>
  <c r="LM17" i="7" s="1"/>
  <c r="PS17" i="7" s="1"/>
  <c r="TY17" i="7" s="1"/>
  <c r="YE17" i="7" s="1"/>
  <c r="ACK17" i="7" s="1"/>
  <c r="AGQ17" i="7" s="1"/>
  <c r="AKW17" i="7" s="1"/>
  <c r="APC17" i="7" s="1"/>
  <c r="ATI17" i="7" s="1"/>
  <c r="DA16" i="7"/>
  <c r="HG16" i="7" s="1"/>
  <c r="LM16" i="7" s="1"/>
  <c r="PS16" i="7" s="1"/>
  <c r="TY16" i="7" s="1"/>
  <c r="YE16" i="7" s="1"/>
  <c r="ACK16" i="7" s="1"/>
  <c r="AGQ16" i="7" s="1"/>
  <c r="AKW16" i="7" s="1"/>
  <c r="APC16" i="7" s="1"/>
  <c r="ATI16" i="7" s="1"/>
  <c r="DA15" i="7"/>
  <c r="HG15" i="7" s="1"/>
  <c r="LM15" i="7" s="1"/>
  <c r="PS15" i="7" s="1"/>
  <c r="TY15" i="7" s="1"/>
  <c r="YE15" i="7" s="1"/>
  <c r="ACK15" i="7" s="1"/>
  <c r="AGQ15" i="7" s="1"/>
  <c r="AKW15" i="7" s="1"/>
  <c r="APC15" i="7" s="1"/>
  <c r="ATI15" i="7" s="1"/>
  <c r="DA14" i="7"/>
  <c r="HG14" i="7" s="1"/>
  <c r="LM14" i="7" s="1"/>
  <c r="PS14" i="7" s="1"/>
  <c r="TY14" i="7" s="1"/>
  <c r="YE14" i="7" s="1"/>
  <c r="ACK14" i="7" s="1"/>
  <c r="AGQ14" i="7" s="1"/>
  <c r="AKW14" i="7" s="1"/>
  <c r="APC14" i="7" s="1"/>
  <c r="ATI14" i="7" s="1"/>
  <c r="DA13" i="7"/>
  <c r="HG13" i="7" s="1"/>
  <c r="LM13" i="7" s="1"/>
  <c r="PS13" i="7" s="1"/>
  <c r="TY13" i="7" s="1"/>
  <c r="YE13" i="7" s="1"/>
  <c r="ACK13" i="7" s="1"/>
  <c r="AGQ13" i="7" s="1"/>
  <c r="AKW13" i="7" s="1"/>
  <c r="APC13" i="7" s="1"/>
  <c r="ATI13" i="7" s="1"/>
  <c r="DA12" i="7"/>
  <c r="HG12" i="7" s="1"/>
  <c r="LM12" i="7" s="1"/>
  <c r="PS12" i="7" s="1"/>
  <c r="TY12" i="7" s="1"/>
  <c r="YE12" i="7" s="1"/>
  <c r="ACK12" i="7" s="1"/>
  <c r="AGQ12" i="7" s="1"/>
  <c r="AKW12" i="7" s="1"/>
  <c r="APC12" i="7" s="1"/>
  <c r="ATI12" i="7" s="1"/>
  <c r="DA11" i="7"/>
  <c r="HG11" i="7" s="1"/>
  <c r="LM11" i="7" s="1"/>
  <c r="PS11" i="7" s="1"/>
  <c r="TY11" i="7" s="1"/>
  <c r="YE11" i="7" s="1"/>
  <c r="ACK11" i="7" s="1"/>
  <c r="AGQ11" i="7" s="1"/>
  <c r="AKW11" i="7" s="1"/>
  <c r="APC11" i="7" s="1"/>
  <c r="ATI11" i="7" s="1"/>
  <c r="DA10" i="7"/>
  <c r="HG10" i="7" s="1"/>
  <c r="LM10" i="7" s="1"/>
  <c r="PS10" i="7" s="1"/>
  <c r="TY10" i="7" s="1"/>
  <c r="YE10" i="7" s="1"/>
  <c r="ACK10" i="7" s="1"/>
  <c r="AGQ10" i="7" s="1"/>
  <c r="AKW10" i="7" s="1"/>
  <c r="APC10" i="7" s="1"/>
  <c r="ATI10" i="7" s="1"/>
  <c r="DA9" i="7"/>
  <c r="HG9" i="7" s="1"/>
  <c r="LM9" i="7" s="1"/>
  <c r="PS9" i="7" s="1"/>
  <c r="TY9" i="7" s="1"/>
  <c r="YE9" i="7" s="1"/>
  <c r="ACK9" i="7" s="1"/>
  <c r="AGQ9" i="7" s="1"/>
  <c r="AKW9" i="7" s="1"/>
  <c r="APC9" i="7" s="1"/>
  <c r="ATI9" i="7" s="1"/>
  <c r="DA8" i="7"/>
  <c r="HG8" i="7" s="1"/>
  <c r="LM8" i="7" s="1"/>
  <c r="PS8" i="7" s="1"/>
  <c r="TY8" i="7" s="1"/>
  <c r="YE8" i="7" s="1"/>
  <c r="ACK8" i="7" s="1"/>
  <c r="AGQ8" i="7" s="1"/>
  <c r="AKW8" i="7" s="1"/>
  <c r="APC8" i="7" s="1"/>
  <c r="ATI8" i="7" s="1"/>
  <c r="DA7" i="7"/>
  <c r="HG7" i="7" s="1"/>
  <c r="LM7" i="7" s="1"/>
  <c r="PS7" i="7" s="1"/>
  <c r="TY7" i="7" s="1"/>
  <c r="YE7" i="7" s="1"/>
  <c r="ACK7" i="7" s="1"/>
  <c r="AGQ7" i="7" s="1"/>
  <c r="AKW7" i="7" s="1"/>
  <c r="APC7" i="7" s="1"/>
  <c r="ATI7" i="7" s="1"/>
  <c r="DA6" i="7"/>
  <c r="HG6" i="7" s="1"/>
  <c r="LM6" i="7" s="1"/>
  <c r="PS6" i="7" s="1"/>
  <c r="TY6" i="7" s="1"/>
  <c r="YE6" i="7" s="1"/>
  <c r="ACK6" i="7" s="1"/>
  <c r="AGQ6" i="7" s="1"/>
  <c r="AKW6" i="7" s="1"/>
  <c r="APC6" i="7" s="1"/>
  <c r="ATI6" i="7" s="1"/>
  <c r="DA5" i="7"/>
  <c r="HG5" i="7" s="1"/>
  <c r="LM5" i="7" s="1"/>
  <c r="PS5" i="7" s="1"/>
  <c r="TY5" i="7" s="1"/>
  <c r="YE5" i="7" s="1"/>
  <c r="ACK5" i="7" s="1"/>
  <c r="AGQ5" i="7" s="1"/>
  <c r="AKW5" i="7" s="1"/>
  <c r="APC5" i="7" s="1"/>
  <c r="ATI5" i="7" s="1"/>
  <c r="DA4" i="7"/>
  <c r="HG4" i="7" s="1"/>
  <c r="LM4" i="7" s="1"/>
  <c r="PS4" i="7" s="1"/>
  <c r="TY4" i="7" s="1"/>
  <c r="YE4" i="7" s="1"/>
  <c r="ACK4" i="7" s="1"/>
  <c r="AGQ4" i="7" s="1"/>
  <c r="AKW4" i="7" s="1"/>
  <c r="APC4" i="7" s="1"/>
  <c r="ATI4" i="7" s="1"/>
  <c r="DA3" i="7"/>
  <c r="HG3" i="7" s="1"/>
  <c r="LM3" i="7" s="1"/>
  <c r="PS3" i="7" s="1"/>
  <c r="TY3" i="7" s="1"/>
  <c r="YE3" i="7" s="1"/>
  <c r="ACK3" i="7" s="1"/>
  <c r="AGQ3" i="7" s="1"/>
  <c r="AKW3" i="7" s="1"/>
  <c r="APC3" i="7" s="1"/>
  <c r="ATI3" i="7" s="1"/>
  <c r="C40" i="7"/>
  <c r="DI40" i="7" s="1"/>
  <c r="HO40" i="7" s="1"/>
  <c r="LU40" i="7" s="1"/>
  <c r="QA40" i="7" s="1"/>
  <c r="UG40" i="7" s="1"/>
  <c r="C39" i="7"/>
  <c r="DI39" i="7" s="1"/>
  <c r="HO39" i="7" s="1"/>
  <c r="LU39" i="7" s="1"/>
  <c r="QA39" i="7" s="1"/>
  <c r="UG39" i="7" s="1"/>
  <c r="C38" i="7"/>
  <c r="DI38" i="7" s="1"/>
  <c r="HO38" i="7" s="1"/>
  <c r="LU38" i="7" s="1"/>
  <c r="QA38" i="7" s="1"/>
  <c r="UG38" i="7" s="1"/>
  <c r="YM38" i="7" s="1"/>
  <c r="C37" i="7"/>
  <c r="DI37" i="7" s="1"/>
  <c r="HO37" i="7" s="1"/>
  <c r="LU37" i="7" s="1"/>
  <c r="QA37" i="7" s="1"/>
  <c r="UG37" i="7" s="1"/>
  <c r="YM37" i="7" s="1"/>
  <c r="C34" i="7"/>
  <c r="DI34" i="7" s="1"/>
  <c r="HO34" i="7" s="1"/>
  <c r="LU34" i="7" s="1"/>
  <c r="QA34" i="7" s="1"/>
  <c r="UG34" i="7" s="1"/>
  <c r="YM34" i="7" s="1"/>
  <c r="ACS34" i="7" s="1"/>
  <c r="C33" i="7"/>
  <c r="DI33" i="7" s="1"/>
  <c r="HO33" i="7" s="1"/>
  <c r="LU33" i="7" s="1"/>
  <c r="QA33" i="7" s="1"/>
  <c r="UG33" i="7" s="1"/>
  <c r="C32" i="7"/>
  <c r="DI32" i="7" s="1"/>
  <c r="HO32" i="7" s="1"/>
  <c r="LU32" i="7" s="1"/>
  <c r="QA32" i="7" s="1"/>
  <c r="UG32" i="7" s="1"/>
  <c r="C31" i="7"/>
  <c r="DI31" i="7" s="1"/>
  <c r="HO31" i="7" s="1"/>
  <c r="LU31" i="7" s="1"/>
  <c r="QA31" i="7" s="1"/>
  <c r="UG31" i="7" s="1"/>
  <c r="C28" i="7"/>
  <c r="DI28" i="7" s="1"/>
  <c r="HO28" i="7" s="1"/>
  <c r="LU28" i="7" s="1"/>
  <c r="QA28" i="7" s="1"/>
  <c r="C27" i="7"/>
  <c r="DI27" i="7" s="1"/>
  <c r="HO27" i="7" s="1"/>
  <c r="LU27" i="7" s="1"/>
  <c r="QA27" i="7" s="1"/>
  <c r="UG27" i="7" s="1"/>
  <c r="C26" i="7"/>
  <c r="DI26" i="7" s="1"/>
  <c r="HO26" i="7" s="1"/>
  <c r="LU26" i="7" s="1"/>
  <c r="QA26" i="7" s="1"/>
  <c r="C25" i="7"/>
  <c r="DI25" i="7" s="1"/>
  <c r="HO25" i="7" s="1"/>
  <c r="LU25" i="7" s="1"/>
  <c r="QA25" i="7" s="1"/>
  <c r="UG25" i="7" s="1"/>
  <c r="C21" i="7"/>
  <c r="DI21" i="7" s="1"/>
  <c r="HO21" i="7" s="1"/>
  <c r="LU21" i="7" s="1"/>
  <c r="QA21" i="7" s="1"/>
  <c r="C20" i="7"/>
  <c r="DI20" i="7" s="1"/>
  <c r="HO20" i="7" s="1"/>
  <c r="LU20" i="7" s="1"/>
  <c r="QA20" i="7" s="1"/>
  <c r="UG20" i="7" s="1"/>
  <c r="C19" i="7"/>
  <c r="DI19" i="7" s="1"/>
  <c r="HO19" i="7" s="1"/>
  <c r="LU19" i="7" s="1"/>
  <c r="QA19" i="7" s="1"/>
  <c r="UG19" i="7" s="1"/>
  <c r="C18" i="7"/>
  <c r="DI18" i="7" s="1"/>
  <c r="HO18" i="7" s="1"/>
  <c r="LU18" i="7" s="1"/>
  <c r="QA18" i="7" s="1"/>
  <c r="UG18" i="7" s="1"/>
  <c r="C14" i="7"/>
  <c r="DI14" i="7" s="1"/>
  <c r="HO14" i="7" s="1"/>
  <c r="LU14" i="7" s="1"/>
  <c r="QA14" i="7" s="1"/>
  <c r="UG14" i="7" s="1"/>
  <c r="C13" i="7"/>
  <c r="DI13" i="7" s="1"/>
  <c r="HO13" i="7" s="1"/>
  <c r="LU13" i="7" s="1"/>
  <c r="QA13" i="7" s="1"/>
  <c r="UG13" i="7" s="1"/>
  <c r="C12" i="7"/>
  <c r="DI12" i="7" s="1"/>
  <c r="HO12" i="7" s="1"/>
  <c r="LU12" i="7" s="1"/>
  <c r="QA12" i="7" s="1"/>
  <c r="C11" i="7"/>
  <c r="DI11" i="7" s="1"/>
  <c r="HO11" i="7" s="1"/>
  <c r="LU11" i="7" s="1"/>
  <c r="QA11" i="7" s="1"/>
  <c r="C7" i="7"/>
  <c r="DI7" i="7" s="1"/>
  <c r="HO7" i="7" s="1"/>
  <c r="LU7" i="7" s="1"/>
  <c r="QA7" i="7" s="1"/>
  <c r="UG7" i="7" s="1"/>
  <c r="C6" i="7"/>
  <c r="DI6" i="7" s="1"/>
  <c r="HO6" i="7" s="1"/>
  <c r="LU6" i="7" s="1"/>
  <c r="QA6" i="7" s="1"/>
  <c r="UG6" i="7" s="1"/>
  <c r="C5" i="7"/>
  <c r="DI5" i="7" s="1"/>
  <c r="HO5" i="7" s="1"/>
  <c r="LU5" i="7" s="1"/>
  <c r="QA5" i="7" s="1"/>
  <c r="C4" i="7"/>
  <c r="DI4" i="7" s="1"/>
  <c r="HO4" i="7" s="1"/>
  <c r="LU4" i="7" s="1"/>
  <c r="QA4" i="7" s="1"/>
  <c r="UG4" i="7" s="1"/>
  <c r="YM4" i="7" s="1"/>
  <c r="T37" i="7"/>
  <c r="T31" i="7"/>
  <c r="CD34" i="7" s="1"/>
  <c r="CD30" i="7"/>
  <c r="T25" i="7"/>
  <c r="T18" i="7"/>
  <c r="CD21" i="7" s="1"/>
  <c r="T11" i="7"/>
  <c r="CD14" i="7" s="1"/>
  <c r="T4" i="7"/>
  <c r="CD7" i="7" s="1"/>
  <c r="Y43" i="7" l="1"/>
  <c r="AO46" i="7"/>
  <c r="AJ46" i="7"/>
  <c r="AE46" i="7"/>
  <c r="Y46" i="7"/>
  <c r="AM46" i="7"/>
  <c r="AI46" i="7"/>
  <c r="AD46" i="7"/>
  <c r="X46" i="7"/>
  <c r="AL46" i="7"/>
  <c r="AH46" i="7"/>
  <c r="AA46" i="7"/>
  <c r="W46" i="7"/>
  <c r="AK46" i="7"/>
  <c r="AF46" i="7"/>
  <c r="Z46" i="7"/>
  <c r="W44" i="7"/>
  <c r="AC44" i="7" s="1"/>
  <c r="AG44" i="7" s="1"/>
  <c r="X44" i="7"/>
  <c r="Y44" i="7"/>
  <c r="Z44" i="7"/>
  <c r="AO45" i="7"/>
  <c r="AJ45" i="7"/>
  <c r="AE45" i="7"/>
  <c r="Y45" i="7"/>
  <c r="AM45" i="7"/>
  <c r="AI45" i="7"/>
  <c r="AD45" i="7"/>
  <c r="X45" i="7"/>
  <c r="AL45" i="7"/>
  <c r="AH45" i="7"/>
  <c r="AA45" i="7"/>
  <c r="W45" i="7"/>
  <c r="AK45" i="7"/>
  <c r="AF45" i="7"/>
  <c r="Z45" i="7"/>
  <c r="AA44" i="7"/>
  <c r="AB44" i="7" s="1"/>
  <c r="AA43" i="7"/>
  <c r="Z43" i="7"/>
  <c r="W43" i="7"/>
  <c r="AHE50" i="7"/>
  <c r="AC43" i="7"/>
  <c r="AG43" i="7" s="1"/>
  <c r="AKF46" i="7"/>
  <c r="AV44" i="7"/>
  <c r="BP52" i="7"/>
  <c r="AV50" i="7"/>
  <c r="AB51" i="7"/>
  <c r="AC45" i="7"/>
  <c r="AG45" i="7" s="1"/>
  <c r="AN45" i="7"/>
  <c r="CB45" i="7"/>
  <c r="AHE52" i="7"/>
  <c r="AHE43" i="7"/>
  <c r="ALK45" i="7"/>
  <c r="ATI43" i="7"/>
  <c r="ALK51" i="7"/>
  <c r="ALK52" i="7"/>
  <c r="APK46" i="7"/>
  <c r="ALK49" i="7"/>
  <c r="APQ43" i="7"/>
  <c r="AB46" i="7"/>
  <c r="AC46" i="7"/>
  <c r="AG46" i="7" s="1"/>
  <c r="AN46" i="7"/>
  <c r="AV45" i="7"/>
  <c r="CB46" i="7"/>
  <c r="HG25" i="7"/>
  <c r="G38" i="7"/>
  <c r="G39" i="7"/>
  <c r="G37" i="7"/>
  <c r="G40" i="7"/>
  <c r="HJ8" i="7"/>
  <c r="H39" i="7"/>
  <c r="H37" i="7"/>
  <c r="H38" i="7"/>
  <c r="H40" i="7"/>
  <c r="CN14" i="7"/>
  <c r="CH14" i="7"/>
  <c r="CL14" i="7"/>
  <c r="CI14" i="7"/>
  <c r="CM14" i="7"/>
  <c r="CL21" i="7"/>
  <c r="CI21" i="7"/>
  <c r="CN21" i="7"/>
  <c r="CH21" i="7"/>
  <c r="CM21" i="7"/>
  <c r="CN34" i="7"/>
  <c r="CH34" i="7"/>
  <c r="CM34" i="7"/>
  <c r="CL34" i="7"/>
  <c r="CI34" i="7"/>
  <c r="CI7" i="7"/>
  <c r="CN7" i="7"/>
  <c r="CH7" i="7"/>
  <c r="CM7" i="7"/>
  <c r="CL7" i="7"/>
  <c r="PX3" i="7"/>
  <c r="LF7" i="7"/>
  <c r="LI7" i="7"/>
  <c r="LE7" i="7"/>
  <c r="LC7" i="7"/>
  <c r="LG34" i="7"/>
  <c r="LB34" i="7"/>
  <c r="LC34" i="7"/>
  <c r="LC40" i="7"/>
  <c r="DE3" i="7"/>
  <c r="DE5" i="7"/>
  <c r="DF5" i="7" s="1"/>
  <c r="DE7" i="7"/>
  <c r="DF7" i="7" s="1"/>
  <c r="DE9" i="7"/>
  <c r="DF9" i="7" s="1"/>
  <c r="DE11" i="7"/>
  <c r="DF11" i="7" s="1"/>
  <c r="DE13" i="7"/>
  <c r="DF13" i="7" s="1"/>
  <c r="DE15" i="7"/>
  <c r="DF15" i="7" s="1"/>
  <c r="DE17" i="7"/>
  <c r="DF17" i="7" s="1"/>
  <c r="DE19" i="7"/>
  <c r="DF19" i="7" s="1"/>
  <c r="DE21" i="7"/>
  <c r="DF21" i="7" s="1"/>
  <c r="DE23" i="7"/>
  <c r="DF23" i="7" s="1"/>
  <c r="DE25" i="7"/>
  <c r="DF25" i="7" s="1"/>
  <c r="DE27" i="7"/>
  <c r="DF27" i="7" s="1"/>
  <c r="DE29" i="7"/>
  <c r="DF29" i="7" s="1"/>
  <c r="DE31" i="7"/>
  <c r="DF31" i="7" s="1"/>
  <c r="DE33" i="7"/>
  <c r="DF33" i="7" s="1"/>
  <c r="DE35" i="7"/>
  <c r="DF35" i="7" s="1"/>
  <c r="DE37" i="7"/>
  <c r="DF37" i="7" s="1"/>
  <c r="DE39" i="7"/>
  <c r="DF39" i="7" s="1"/>
  <c r="DE41" i="7"/>
  <c r="DF41" i="7" s="1"/>
  <c r="DE4" i="7"/>
  <c r="DF4" i="7" s="1"/>
  <c r="DE6" i="7"/>
  <c r="DF6" i="7" s="1"/>
  <c r="DE8" i="7"/>
  <c r="DF8" i="7" s="1"/>
  <c r="DE10" i="7"/>
  <c r="DF10" i="7" s="1"/>
  <c r="DE12" i="7"/>
  <c r="DF12" i="7" s="1"/>
  <c r="DE14" i="7"/>
  <c r="DF14" i="7" s="1"/>
  <c r="DE16" i="7"/>
  <c r="DF16" i="7" s="1"/>
  <c r="DE18" i="7"/>
  <c r="DF18" i="7" s="1"/>
  <c r="DE20" i="7"/>
  <c r="DF20" i="7" s="1"/>
  <c r="DE22" i="7"/>
  <c r="DF22" i="7" s="1"/>
  <c r="DE24" i="7"/>
  <c r="DF24" i="7" s="1"/>
  <c r="DE26" i="7"/>
  <c r="DF26" i="7" s="1"/>
  <c r="DE28" i="7"/>
  <c r="DF28" i="7" s="1"/>
  <c r="DE30" i="7"/>
  <c r="DF30" i="7" s="1"/>
  <c r="DE32" i="7"/>
  <c r="DF32" i="7" s="1"/>
  <c r="DE34" i="7"/>
  <c r="DF34" i="7" s="1"/>
  <c r="DE36" i="7"/>
  <c r="DF36" i="7" s="1"/>
  <c r="DE38" i="7"/>
  <c r="DF38" i="7" s="1"/>
  <c r="DE40" i="7"/>
  <c r="DF40" i="7" s="1"/>
  <c r="DE42" i="7"/>
  <c r="DF42" i="7" s="1"/>
  <c r="PX32" i="7"/>
  <c r="UD10" i="7"/>
  <c r="UD7" i="7"/>
  <c r="UD3" i="7"/>
  <c r="UD6" i="7"/>
  <c r="PX12" i="7"/>
  <c r="UD31" i="7"/>
  <c r="UD32" i="7"/>
  <c r="UD38" i="7"/>
  <c r="PX23" i="7"/>
  <c r="UD24" i="7"/>
  <c r="PX6" i="7"/>
  <c r="UD5" i="7"/>
  <c r="PX36" i="7"/>
  <c r="UD19" i="7"/>
  <c r="UD20" i="7"/>
  <c r="UD21" i="7"/>
  <c r="PX29" i="7"/>
  <c r="UD15" i="7"/>
  <c r="PX35" i="7"/>
  <c r="PX39" i="7"/>
  <c r="PX41" i="7"/>
  <c r="PX21" i="7"/>
  <c r="UD22" i="7"/>
  <c r="PX38" i="7"/>
  <c r="PX42" i="7"/>
  <c r="PX9" i="7"/>
  <c r="UD25" i="7"/>
  <c r="PX11" i="7"/>
  <c r="UD40" i="7"/>
  <c r="PX16" i="7"/>
  <c r="PX17" i="7"/>
  <c r="PX20" i="7"/>
  <c r="PX31" i="7"/>
  <c r="PX33" i="7"/>
  <c r="PX34" i="7"/>
  <c r="UD33" i="7"/>
  <c r="UD39" i="7"/>
  <c r="UD41" i="7"/>
  <c r="PX25" i="7"/>
  <c r="UD17" i="7"/>
  <c r="UD16" i="7"/>
  <c r="UD8" i="7"/>
  <c r="UD11" i="7"/>
  <c r="UD13" i="7"/>
  <c r="UD26" i="7"/>
  <c r="UD27" i="7"/>
  <c r="UD35" i="7"/>
  <c r="UD36" i="7"/>
  <c r="UD4" i="7"/>
  <c r="PX14" i="7"/>
  <c r="PX15" i="7"/>
  <c r="PX24" i="7"/>
  <c r="PX28" i="7"/>
  <c r="PX30" i="7"/>
  <c r="UD42" i="7"/>
  <c r="UD14" i="7"/>
  <c r="PX13" i="7"/>
  <c r="PX22" i="7"/>
  <c r="PX27" i="7"/>
  <c r="PX40" i="7"/>
  <c r="UD9" i="7"/>
  <c r="UD12" i="7"/>
  <c r="UD28" i="7"/>
  <c r="UD30" i="7"/>
  <c r="PX7" i="7"/>
  <c r="UD23" i="7"/>
  <c r="UD37" i="7"/>
  <c r="PX26" i="7"/>
  <c r="PX8" i="7"/>
  <c r="UD18" i="7"/>
  <c r="UD29" i="7"/>
  <c r="UD34" i="7"/>
  <c r="PX5" i="7"/>
  <c r="PX19" i="7"/>
  <c r="TT40" i="7"/>
  <c r="TP40" i="7"/>
  <c r="TS40" i="7"/>
  <c r="TO40" i="7"/>
  <c r="TR40" i="7"/>
  <c r="TN40" i="7"/>
  <c r="TU40" i="7"/>
  <c r="TQ40" i="7"/>
  <c r="TI40" i="7"/>
  <c r="TM40" i="7" s="1"/>
  <c r="YA40" i="7"/>
  <c r="XW40" i="7"/>
  <c r="XO40" i="7"/>
  <c r="XS40" i="7" s="1"/>
  <c r="XZ40" i="7"/>
  <c r="XV40" i="7"/>
  <c r="XY40" i="7"/>
  <c r="XU40" i="7"/>
  <c r="XX40" i="7"/>
  <c r="XT40" i="7"/>
  <c r="TU34" i="7"/>
  <c r="TQ34" i="7"/>
  <c r="TI34" i="7"/>
  <c r="TM34" i="7" s="1"/>
  <c r="TT34" i="7"/>
  <c r="TP34" i="7"/>
  <c r="TS34" i="7"/>
  <c r="TO34" i="7"/>
  <c r="TR34" i="7"/>
  <c r="TN34" i="7"/>
  <c r="AOY29" i="7"/>
  <c r="AOW28" i="7"/>
  <c r="AOS28" i="7"/>
  <c r="AOV28" i="7"/>
  <c r="AOR28" i="7"/>
  <c r="AOY28" i="7"/>
  <c r="AOU28" i="7"/>
  <c r="AOM28" i="7"/>
  <c r="AOQ28" i="7" s="1"/>
  <c r="AOX28" i="7"/>
  <c r="AOT28" i="7"/>
  <c r="UG26" i="7"/>
  <c r="ACG29" i="7"/>
  <c r="ACF28" i="7"/>
  <c r="ACB28" i="7"/>
  <c r="ACE28" i="7"/>
  <c r="ACA28" i="7"/>
  <c r="ACD28" i="7"/>
  <c r="ABZ28" i="7"/>
  <c r="ACG28" i="7"/>
  <c r="ACC28" i="7"/>
  <c r="ABU28" i="7"/>
  <c r="ABY28" i="7" s="1"/>
  <c r="YM25" i="7"/>
  <c r="YM19" i="7"/>
  <c r="UG12" i="7"/>
  <c r="AOX14" i="7"/>
  <c r="AOT14" i="7"/>
  <c r="AOW14" i="7"/>
  <c r="AOS14" i="7"/>
  <c r="AOV14" i="7"/>
  <c r="AOR14" i="7"/>
  <c r="AOY14" i="7"/>
  <c r="AOU14" i="7"/>
  <c r="AOM14" i="7"/>
  <c r="AOQ14" i="7" s="1"/>
  <c r="YA7" i="7"/>
  <c r="XW7" i="7"/>
  <c r="XO7" i="7"/>
  <c r="XS7" i="7" s="1"/>
  <c r="XZ7" i="7"/>
  <c r="XV7" i="7"/>
  <c r="XY7" i="7"/>
  <c r="XU7" i="7"/>
  <c r="XX7" i="7"/>
  <c r="XT7" i="7"/>
  <c r="ACS4" i="7"/>
  <c r="PM40" i="7"/>
  <c r="PI40" i="7"/>
  <c r="PL40" i="7"/>
  <c r="PH40" i="7"/>
  <c r="PO40" i="7"/>
  <c r="PK40" i="7"/>
  <c r="PC40" i="7"/>
  <c r="PG40" i="7" s="1"/>
  <c r="PN40" i="7"/>
  <c r="PJ40" i="7"/>
  <c r="AGL34" i="7"/>
  <c r="AGH34" i="7"/>
  <c r="AGK34" i="7"/>
  <c r="AGG34" i="7"/>
  <c r="AGJ34" i="7"/>
  <c r="AGF34" i="7"/>
  <c r="AGM34" i="7"/>
  <c r="AGI34" i="7"/>
  <c r="AGA34" i="7"/>
  <c r="AGE34" i="7" s="1"/>
  <c r="TU29" i="7"/>
  <c r="TR28" i="7"/>
  <c r="TN28" i="7"/>
  <c r="TU28" i="7"/>
  <c r="TQ28" i="7"/>
  <c r="TI28" i="7"/>
  <c r="TM28" i="7" s="1"/>
  <c r="TT28" i="7"/>
  <c r="TP28" i="7"/>
  <c r="TS28" i="7"/>
  <c r="TO28" i="7"/>
  <c r="UG21" i="7"/>
  <c r="YM18" i="7"/>
  <c r="ATE14" i="7"/>
  <c r="ATA14" i="7"/>
  <c r="ASS14" i="7"/>
  <c r="ASW14" i="7" s="1"/>
  <c r="ATD14" i="7"/>
  <c r="ASZ14" i="7"/>
  <c r="ATC14" i="7"/>
  <c r="ASY14" i="7"/>
  <c r="ATB14" i="7"/>
  <c r="ASX14" i="7"/>
  <c r="UG5" i="7"/>
  <c r="TS14" i="7"/>
  <c r="TO14" i="7"/>
  <c r="TR14" i="7"/>
  <c r="TN14" i="7"/>
  <c r="TU14" i="7"/>
  <c r="TQ14" i="7"/>
  <c r="TI14" i="7"/>
  <c r="TM14" i="7" s="1"/>
  <c r="TT14" i="7"/>
  <c r="TP14" i="7"/>
  <c r="YM6" i="7"/>
  <c r="XX34" i="7"/>
  <c r="XT34" i="7"/>
  <c r="YA34" i="7"/>
  <c r="XW34" i="7"/>
  <c r="XO34" i="7"/>
  <c r="XS34" i="7" s="1"/>
  <c r="XZ34" i="7"/>
  <c r="XV34" i="7"/>
  <c r="XY34" i="7"/>
  <c r="XU34" i="7"/>
  <c r="AKR40" i="7"/>
  <c r="AKN40" i="7"/>
  <c r="AKQ40" i="7"/>
  <c r="AKM40" i="7"/>
  <c r="AKP40" i="7"/>
  <c r="AKL40" i="7"/>
  <c r="AKS40" i="7"/>
  <c r="AKO40" i="7"/>
  <c r="AKG40" i="7"/>
  <c r="AKK40" i="7" s="1"/>
  <c r="ATB40" i="7"/>
  <c r="ASX40" i="7"/>
  <c r="ATE40" i="7"/>
  <c r="ATA40" i="7"/>
  <c r="ASS40" i="7"/>
  <c r="ASW40" i="7" s="1"/>
  <c r="ATD40" i="7"/>
  <c r="ASZ40" i="7"/>
  <c r="ATC40" i="7"/>
  <c r="ASY40" i="7"/>
  <c r="ACS38" i="7"/>
  <c r="YM39" i="7"/>
  <c r="AOY40" i="7"/>
  <c r="AOU40" i="7"/>
  <c r="AOM40" i="7"/>
  <c r="AOQ40" i="7" s="1"/>
  <c r="AOX40" i="7"/>
  <c r="AOT40" i="7"/>
  <c r="AOW40" i="7"/>
  <c r="AOS40" i="7"/>
  <c r="AOV40" i="7"/>
  <c r="AOR40" i="7"/>
  <c r="YM32" i="7"/>
  <c r="AKS34" i="7"/>
  <c r="AKO34" i="7"/>
  <c r="AKG34" i="7"/>
  <c r="AKK34" i="7" s="1"/>
  <c r="AKR34" i="7"/>
  <c r="AKN34" i="7"/>
  <c r="AKQ34" i="7"/>
  <c r="AKM34" i="7"/>
  <c r="AKP34" i="7"/>
  <c r="AKL34" i="7"/>
  <c r="YM33" i="7"/>
  <c r="YM31" i="7"/>
  <c r="YA29" i="7"/>
  <c r="XY28" i="7"/>
  <c r="XU28" i="7"/>
  <c r="XX28" i="7"/>
  <c r="XT28" i="7"/>
  <c r="YA28" i="7"/>
  <c r="XW28" i="7"/>
  <c r="XO28" i="7"/>
  <c r="XS28" i="7" s="1"/>
  <c r="XZ28" i="7"/>
  <c r="XV28" i="7"/>
  <c r="ATE29" i="7"/>
  <c r="ATD28" i="7"/>
  <c r="ASZ28" i="7"/>
  <c r="ATC28" i="7"/>
  <c r="ASY28" i="7"/>
  <c r="ATB28" i="7"/>
  <c r="ASX28" i="7"/>
  <c r="ATE28" i="7"/>
  <c r="ATA28" i="7"/>
  <c r="ASS28" i="7"/>
  <c r="ASW28" i="7" s="1"/>
  <c r="YM20" i="7"/>
  <c r="YM14" i="7"/>
  <c r="XZ14" i="7"/>
  <c r="XV14" i="7"/>
  <c r="XY14" i="7"/>
  <c r="XU14" i="7"/>
  <c r="XX14" i="7"/>
  <c r="XT14" i="7"/>
  <c r="YA14" i="7"/>
  <c r="XW14" i="7"/>
  <c r="XO14" i="7"/>
  <c r="XS14" i="7" s="1"/>
  <c r="AKQ14" i="7"/>
  <c r="AKM14" i="7"/>
  <c r="AKP14" i="7"/>
  <c r="AKL14" i="7"/>
  <c r="AKS14" i="7"/>
  <c r="AKO14" i="7"/>
  <c r="AKG14" i="7"/>
  <c r="AKK14" i="7" s="1"/>
  <c r="AKR14" i="7"/>
  <c r="AKN14" i="7"/>
  <c r="UG11" i="7"/>
  <c r="YM40" i="7"/>
  <c r="AGK40" i="7"/>
  <c r="AGG40" i="7"/>
  <c r="AGJ40" i="7"/>
  <c r="AGF40" i="7"/>
  <c r="AGM40" i="7"/>
  <c r="AGI40" i="7"/>
  <c r="AGA40" i="7"/>
  <c r="AGE40" i="7" s="1"/>
  <c r="AGL40" i="7"/>
  <c r="AGH40" i="7"/>
  <c r="ACS37" i="7"/>
  <c r="AGY34" i="7"/>
  <c r="AOV34" i="7"/>
  <c r="AOR34" i="7"/>
  <c r="AOY34" i="7"/>
  <c r="AOU34" i="7"/>
  <c r="AOM34" i="7"/>
  <c r="AOQ34" i="7" s="1"/>
  <c r="AOX34" i="7"/>
  <c r="AOT34" i="7"/>
  <c r="AOW34" i="7"/>
  <c r="AOS34" i="7"/>
  <c r="PN34" i="7"/>
  <c r="PJ34" i="7"/>
  <c r="PM34" i="7"/>
  <c r="PI34" i="7"/>
  <c r="PL34" i="7"/>
  <c r="PH34" i="7"/>
  <c r="PO34" i="7"/>
  <c r="PK34" i="7"/>
  <c r="PC34" i="7"/>
  <c r="PG34" i="7" s="1"/>
  <c r="UG28" i="7"/>
  <c r="YM27" i="7"/>
  <c r="AKS29" i="7"/>
  <c r="AKP28" i="7"/>
  <c r="AKL28" i="7"/>
  <c r="AKS28" i="7"/>
  <c r="AKO28" i="7"/>
  <c r="AKG28" i="7"/>
  <c r="AKK28" i="7" s="1"/>
  <c r="AKR28" i="7"/>
  <c r="AKN28" i="7"/>
  <c r="AKQ28" i="7"/>
  <c r="AKM28" i="7"/>
  <c r="PX4" i="7"/>
  <c r="YM13" i="7"/>
  <c r="ACG14" i="7"/>
  <c r="ACC14" i="7"/>
  <c r="ABU14" i="7"/>
  <c r="ABY14" i="7" s="1"/>
  <c r="ACF14" i="7"/>
  <c r="ACB14" i="7"/>
  <c r="ACE14" i="7"/>
  <c r="ACA14" i="7"/>
  <c r="ACD14" i="7"/>
  <c r="ABZ14" i="7"/>
  <c r="YM7" i="7"/>
  <c r="AOY7" i="7"/>
  <c r="AOU7" i="7"/>
  <c r="AOM7" i="7"/>
  <c r="AOQ7" i="7" s="1"/>
  <c r="AOX7" i="7"/>
  <c r="AOT7" i="7"/>
  <c r="AOW7" i="7"/>
  <c r="AOS7" i="7"/>
  <c r="AOV7" i="7"/>
  <c r="AOR7" i="7"/>
  <c r="LR14" i="7"/>
  <c r="LR15" i="7"/>
  <c r="LR27" i="7"/>
  <c r="LR34" i="7"/>
  <c r="LR38" i="7"/>
  <c r="LR40" i="7"/>
  <c r="LR17" i="7"/>
  <c r="LR21" i="7"/>
  <c r="LR26" i="7"/>
  <c r="LR42" i="7"/>
  <c r="LR11" i="7"/>
  <c r="LR16" i="7"/>
  <c r="LR30" i="7"/>
  <c r="LR31" i="7"/>
  <c r="LR3" i="7"/>
  <c r="LR12" i="7"/>
  <c r="LR37" i="7"/>
  <c r="LR9" i="7"/>
  <c r="LR18" i="7"/>
  <c r="LR39" i="7"/>
  <c r="LR7" i="7"/>
  <c r="LR8" i="7"/>
  <c r="LR13" i="7"/>
  <c r="LR25" i="7"/>
  <c r="LR4" i="7"/>
  <c r="LR6" i="7"/>
  <c r="LR22" i="7"/>
  <c r="LR29" i="7"/>
  <c r="LR33" i="7"/>
  <c r="LR35" i="7"/>
  <c r="LR5" i="7"/>
  <c r="LR20" i="7"/>
  <c r="LR28" i="7"/>
  <c r="LR32" i="7"/>
  <c r="LR41" i="7"/>
  <c r="LR19" i="7"/>
  <c r="KP14" i="7"/>
  <c r="IF12" i="7"/>
  <c r="LH21" i="7"/>
  <c r="LD21" i="7"/>
  <c r="LG21" i="7"/>
  <c r="LB21" i="7"/>
  <c r="KW21" i="7"/>
  <c r="LA21" i="7" s="1"/>
  <c r="LE21" i="7"/>
  <c r="LF21" i="7"/>
  <c r="KP28" i="7"/>
  <c r="IF26" i="7"/>
  <c r="LH7" i="7"/>
  <c r="LD7" i="7"/>
  <c r="KW7" i="7"/>
  <c r="LA7" i="7" s="1"/>
  <c r="LB7" i="7"/>
  <c r="LG7" i="7"/>
  <c r="LR10" i="7"/>
  <c r="LI21" i="7"/>
  <c r="LR23" i="7"/>
  <c r="LR24" i="7"/>
  <c r="LI34" i="7"/>
  <c r="LE34" i="7"/>
  <c r="KW34" i="7"/>
  <c r="LA34" i="7" s="1"/>
  <c r="LH34" i="7"/>
  <c r="LD34" i="7"/>
  <c r="LF34" i="7"/>
  <c r="LF40" i="7"/>
  <c r="LB40" i="7"/>
  <c r="LI40" i="7"/>
  <c r="LE40" i="7"/>
  <c r="KW40" i="7"/>
  <c r="LA40" i="7" s="1"/>
  <c r="LG40" i="7"/>
  <c r="LR36" i="7"/>
  <c r="HL10" i="7"/>
  <c r="HL14" i="7"/>
  <c r="HL16" i="7"/>
  <c r="HL18" i="7"/>
  <c r="HL20" i="7"/>
  <c r="HL22" i="7"/>
  <c r="HL24" i="7"/>
  <c r="HL26" i="7"/>
  <c r="HL28" i="7"/>
  <c r="HL30" i="7"/>
  <c r="HL32" i="7"/>
  <c r="HL34" i="7"/>
  <c r="HL36" i="7"/>
  <c r="HL38" i="7"/>
  <c r="HL40" i="7"/>
  <c r="HL42" i="7"/>
  <c r="HL5" i="7"/>
  <c r="HL7" i="7"/>
  <c r="HL9" i="7"/>
  <c r="HL11" i="7"/>
  <c r="HL13" i="7"/>
  <c r="HL15" i="7"/>
  <c r="HL17" i="7"/>
  <c r="HL19" i="7"/>
  <c r="HL21" i="7"/>
  <c r="HL23" i="7"/>
  <c r="HL25" i="7"/>
  <c r="HL27" i="7"/>
  <c r="HL29" i="7"/>
  <c r="HL31" i="7"/>
  <c r="HL33" i="7"/>
  <c r="HL35" i="7"/>
  <c r="HL37" i="7"/>
  <c r="HL39" i="7"/>
  <c r="HL41" i="7"/>
  <c r="HL6" i="7"/>
  <c r="HL8" i="7"/>
  <c r="HL12" i="7"/>
  <c r="HL4" i="7"/>
  <c r="HL3" i="7"/>
  <c r="DN27" i="7"/>
  <c r="DM4" i="7"/>
  <c r="DZ38" i="7"/>
  <c r="HA28" i="7"/>
  <c r="GX28" i="7"/>
  <c r="GV21" i="7"/>
  <c r="GW21" i="7"/>
  <c r="DZ19" i="7"/>
  <c r="GJ14" i="7"/>
  <c r="GZ14" i="7" s="1"/>
  <c r="GV7" i="7"/>
  <c r="DM12" i="7"/>
  <c r="DN4" i="7"/>
  <c r="DZ5" i="7"/>
  <c r="HC40" i="7"/>
  <c r="GY40" i="7"/>
  <c r="GQ40" i="7"/>
  <c r="GU40" i="7" s="1"/>
  <c r="HB40" i="7"/>
  <c r="GX40" i="7"/>
  <c r="GV40" i="7"/>
  <c r="HA40" i="7"/>
  <c r="GW40" i="7"/>
  <c r="HA7" i="7"/>
  <c r="GW7" i="7"/>
  <c r="GZ7" i="7"/>
  <c r="GY7" i="7"/>
  <c r="HC7" i="7"/>
  <c r="GX7" i="7"/>
  <c r="DN7" i="7"/>
  <c r="DN5" i="7"/>
  <c r="HB14" i="7"/>
  <c r="GX14" i="7"/>
  <c r="HA14" i="7"/>
  <c r="GW14" i="7"/>
  <c r="GY14" i="7"/>
  <c r="GQ14" i="7"/>
  <c r="GU14" i="7" s="1"/>
  <c r="GV14" i="7"/>
  <c r="HC14" i="7"/>
  <c r="DN25" i="7"/>
  <c r="DN28" i="7"/>
  <c r="DM13" i="7"/>
  <c r="DN20" i="7"/>
  <c r="DM20" i="7"/>
  <c r="DM5" i="7"/>
  <c r="GQ7" i="7"/>
  <c r="GU7" i="7" s="1"/>
  <c r="DN18" i="7"/>
  <c r="DN19" i="7"/>
  <c r="DM19" i="7"/>
  <c r="DN14" i="7"/>
  <c r="DN21" i="7"/>
  <c r="DM27" i="7"/>
  <c r="DM28" i="7"/>
  <c r="DN13" i="7"/>
  <c r="DM11" i="7"/>
  <c r="DN12" i="7"/>
  <c r="HC21" i="7"/>
  <c r="GY21" i="7"/>
  <c r="GQ21" i="7"/>
  <c r="GU21" i="7" s="1"/>
  <c r="HB21" i="7"/>
  <c r="GX21" i="7"/>
  <c r="GZ21" i="7"/>
  <c r="HC29" i="7"/>
  <c r="HC28" i="7"/>
  <c r="GZ28" i="7"/>
  <c r="GV28" i="7"/>
  <c r="GY28" i="7"/>
  <c r="GQ28" i="7"/>
  <c r="GU28" i="7" s="1"/>
  <c r="DN26" i="7"/>
  <c r="HB28" i="7"/>
  <c r="DM33" i="7"/>
  <c r="DM34" i="7"/>
  <c r="DM7" i="7"/>
  <c r="DM18" i="7"/>
  <c r="DN32" i="7"/>
  <c r="DM31" i="7"/>
  <c r="DM6" i="7"/>
  <c r="DN6" i="7"/>
  <c r="DN11" i="7"/>
  <c r="DM21" i="7"/>
  <c r="HA21" i="7"/>
  <c r="DM26" i="7"/>
  <c r="GW28" i="7"/>
  <c r="DN33" i="7"/>
  <c r="DN34" i="7"/>
  <c r="DM25" i="7"/>
  <c r="DM32" i="7"/>
  <c r="DM14" i="7"/>
  <c r="DZ26" i="7"/>
  <c r="DN31" i="7"/>
  <c r="GJ34" i="7"/>
  <c r="DZ32" i="7"/>
  <c r="T5" i="7"/>
  <c r="T19" i="7"/>
  <c r="T32" i="7"/>
  <c r="CT14" i="7"/>
  <c r="CP14" i="7"/>
  <c r="CW14" i="7"/>
  <c r="CS14" i="7"/>
  <c r="CK14" i="7"/>
  <c r="CO14" i="7" s="1"/>
  <c r="CQ14" i="7"/>
  <c r="CV14" i="7"/>
  <c r="CR14" i="7"/>
  <c r="CU14" i="7"/>
  <c r="CU21" i="7"/>
  <c r="CQ21" i="7"/>
  <c r="CV21" i="7"/>
  <c r="CR21" i="7"/>
  <c r="CT21" i="7"/>
  <c r="CP21" i="7"/>
  <c r="CW21" i="7"/>
  <c r="CS21" i="7"/>
  <c r="CK21" i="7"/>
  <c r="CO21" i="7" s="1"/>
  <c r="CT7" i="7"/>
  <c r="CW7" i="7"/>
  <c r="CS7" i="7"/>
  <c r="CK7" i="7"/>
  <c r="CO7" i="7" s="1"/>
  <c r="CV7" i="7"/>
  <c r="CR7" i="7"/>
  <c r="CU7" i="7"/>
  <c r="CQ7" i="7"/>
  <c r="CP7" i="7"/>
  <c r="CD28" i="7"/>
  <c r="T26" i="7"/>
  <c r="T12" i="7"/>
  <c r="CU34" i="7"/>
  <c r="CQ34" i="7"/>
  <c r="CW34" i="7"/>
  <c r="CR34" i="7"/>
  <c r="CV34" i="7"/>
  <c r="CP34" i="7"/>
  <c r="CK34" i="7"/>
  <c r="CO34" i="7" s="1"/>
  <c r="CT34" i="7"/>
  <c r="CS34" i="7"/>
  <c r="CD40" i="7"/>
  <c r="T38" i="7"/>
  <c r="AH44" i="7" l="1"/>
  <c r="HP52" i="7"/>
  <c r="HQ50" i="7"/>
  <c r="HP51" i="7"/>
  <c r="HQ45" i="7"/>
  <c r="HP43" i="7"/>
  <c r="HP44" i="7"/>
  <c r="KQ52" i="7"/>
  <c r="HR50" i="7"/>
  <c r="HP45" i="7"/>
  <c r="KQ46" i="7"/>
  <c r="HR51" i="7"/>
  <c r="HQ49" i="7"/>
  <c r="HR49" i="7"/>
  <c r="HR46" i="7"/>
  <c r="HR44" i="7"/>
  <c r="HQ43" i="7"/>
  <c r="HQ52" i="7"/>
  <c r="HR45" i="7"/>
  <c r="KS46" i="7"/>
  <c r="HR52" i="7"/>
  <c r="HQ51" i="7"/>
  <c r="HP50" i="7"/>
  <c r="HP46" i="7"/>
  <c r="HQ46" i="7"/>
  <c r="HQ44" i="7"/>
  <c r="HP49" i="7"/>
  <c r="HR43" i="7"/>
  <c r="KS52" i="7"/>
  <c r="QD51" i="7"/>
  <c r="QC50" i="7"/>
  <c r="QD46" i="7"/>
  <c r="QB45" i="7"/>
  <c r="QD44" i="7"/>
  <c r="QC43" i="7"/>
  <c r="QD52" i="7"/>
  <c r="QC51" i="7"/>
  <c r="QB51" i="7"/>
  <c r="QC46" i="7"/>
  <c r="QD45" i="7"/>
  <c r="QC44" i="7"/>
  <c r="TC52" i="7"/>
  <c r="TE46" i="7"/>
  <c r="QC52" i="7"/>
  <c r="QB49" i="7"/>
  <c r="QB50" i="7"/>
  <c r="QC49" i="7"/>
  <c r="QC45" i="7"/>
  <c r="QD43" i="7"/>
  <c r="TE52" i="7"/>
  <c r="TC46" i="7"/>
  <c r="QB52" i="7"/>
  <c r="QD50" i="7"/>
  <c r="QD49" i="7"/>
  <c r="QB46" i="7"/>
  <c r="QB43" i="7"/>
  <c r="QH43" i="7" s="1"/>
  <c r="QB44" i="7"/>
  <c r="OY46" i="7"/>
  <c r="LV52" i="7"/>
  <c r="LV51" i="7"/>
  <c r="LV50" i="7"/>
  <c r="LV46" i="7"/>
  <c r="LV43" i="7"/>
  <c r="LV44" i="7"/>
  <c r="OW52" i="7"/>
  <c r="OY52" i="7"/>
  <c r="LX51" i="7"/>
  <c r="LX50" i="7"/>
  <c r="LW49" i="7"/>
  <c r="LX45" i="7"/>
  <c r="LX44" i="7"/>
  <c r="LW43" i="7"/>
  <c r="OW46" i="7"/>
  <c r="LX52" i="7"/>
  <c r="LW51" i="7"/>
  <c r="LW50" i="7"/>
  <c r="LX46" i="7"/>
  <c r="LW45" i="7"/>
  <c r="LW44" i="7"/>
  <c r="LW52" i="7"/>
  <c r="LV49" i="7"/>
  <c r="LX49" i="7"/>
  <c r="LW46" i="7"/>
  <c r="LV45" i="7"/>
  <c r="LX43" i="7"/>
  <c r="AH43" i="7"/>
  <c r="GM52" i="7"/>
  <c r="DJ52" i="7"/>
  <c r="DJ50" i="7"/>
  <c r="DL50" i="7"/>
  <c r="DJ46" i="7"/>
  <c r="DK45" i="7"/>
  <c r="DJ44" i="7"/>
  <c r="GK46" i="7"/>
  <c r="DK51" i="7"/>
  <c r="DK49" i="7"/>
  <c r="DL49" i="7"/>
  <c r="DJ43" i="7"/>
  <c r="DK44" i="7"/>
  <c r="DK43" i="7"/>
  <c r="DL52" i="7"/>
  <c r="DJ51" i="7"/>
  <c r="DJ49" i="7"/>
  <c r="DL46" i="7"/>
  <c r="DL45" i="7"/>
  <c r="DL43" i="7"/>
  <c r="GK52" i="7"/>
  <c r="DK52" i="7"/>
  <c r="DK50" i="7"/>
  <c r="DL51" i="7"/>
  <c r="DK46" i="7"/>
  <c r="DP46" i="7" s="1"/>
  <c r="DL44" i="7"/>
  <c r="DJ45" i="7"/>
  <c r="GM46" i="7"/>
  <c r="APQ50" i="7"/>
  <c r="ALK50" i="7"/>
  <c r="APQ45" i="7"/>
  <c r="CX45" i="7"/>
  <c r="CX46" i="7"/>
  <c r="HV51" i="7"/>
  <c r="HV52" i="7"/>
  <c r="QH46" i="7"/>
  <c r="QH51" i="7"/>
  <c r="MB49" i="7"/>
  <c r="ALK46" i="7"/>
  <c r="ALK44" i="7"/>
  <c r="AOL52" i="7"/>
  <c r="AB45" i="7"/>
  <c r="CB52" i="7"/>
  <c r="AOL46" i="7"/>
  <c r="AB43" i="7"/>
  <c r="AK44" i="7" s="1"/>
  <c r="APQ51" i="7"/>
  <c r="ALK43" i="7"/>
  <c r="CB51" i="7"/>
  <c r="CF21" i="7"/>
  <c r="LP8" i="7"/>
  <c r="GN7" i="7"/>
  <c r="GN40" i="7"/>
  <c r="GO34" i="7"/>
  <c r="DN37" i="7"/>
  <c r="GO14" i="7"/>
  <c r="DN39" i="7"/>
  <c r="DN38" i="7"/>
  <c r="GN28" i="7"/>
  <c r="GO40" i="7"/>
  <c r="GN21" i="7"/>
  <c r="GO28" i="7"/>
  <c r="GN34" i="7"/>
  <c r="GO7" i="7"/>
  <c r="DN40" i="7"/>
  <c r="GO21" i="7"/>
  <c r="GN14" i="7"/>
  <c r="GL40" i="7"/>
  <c r="GL28" i="7"/>
  <c r="GL7" i="7"/>
  <c r="GL21" i="7"/>
  <c r="GL14" i="7"/>
  <c r="LM25" i="7"/>
  <c r="DM37" i="7"/>
  <c r="DM39" i="7"/>
  <c r="DM40" i="7"/>
  <c r="DM38" i="7"/>
  <c r="CF14" i="7"/>
  <c r="CI40" i="7"/>
  <c r="CL40" i="7"/>
  <c r="CH40" i="7"/>
  <c r="CN40" i="7"/>
  <c r="CM40" i="7"/>
  <c r="CF40" i="7"/>
  <c r="CL28" i="7"/>
  <c r="CF28" i="7"/>
  <c r="CI28" i="7"/>
  <c r="CN28" i="7"/>
  <c r="CH28" i="7"/>
  <c r="CM28" i="7"/>
  <c r="HP37" i="7"/>
  <c r="HR34" i="7"/>
  <c r="HR13" i="7"/>
  <c r="HP12" i="7"/>
  <c r="HP38" i="7"/>
  <c r="HR27" i="7"/>
  <c r="HQ27" i="7"/>
  <c r="HQ34" i="7"/>
  <c r="HR5" i="7"/>
  <c r="HP5" i="7"/>
  <c r="HQ40" i="7"/>
  <c r="HQ39" i="7"/>
  <c r="HQ14" i="7"/>
  <c r="HP21" i="7"/>
  <c r="KS7" i="7"/>
  <c r="HP31" i="7"/>
  <c r="KS28" i="7"/>
  <c r="HQ38" i="7"/>
  <c r="HP14" i="7"/>
  <c r="HP13" i="7"/>
  <c r="DK40" i="7"/>
  <c r="DL38" i="7"/>
  <c r="DL28" i="7"/>
  <c r="DL21" i="7"/>
  <c r="DJ39" i="7"/>
  <c r="DK32" i="7"/>
  <c r="DK27" i="7"/>
  <c r="DK21" i="7"/>
  <c r="DK37" i="7"/>
  <c r="DJ25" i="7"/>
  <c r="DJ19" i="7"/>
  <c r="DJ33" i="7"/>
  <c r="DK13" i="7"/>
  <c r="DK7" i="7"/>
  <c r="DJ13" i="7"/>
  <c r="DJ7" i="7"/>
  <c r="GM14" i="7"/>
  <c r="GK14" i="7"/>
  <c r="DL11" i="7"/>
  <c r="DJ34" i="7"/>
  <c r="DL27" i="7"/>
  <c r="DL20" i="7"/>
  <c r="DK38" i="7"/>
  <c r="DJ31" i="7"/>
  <c r="DK26" i="7"/>
  <c r="DK20" i="7"/>
  <c r="GM40" i="7"/>
  <c r="DL34" i="7"/>
  <c r="DJ28" i="7"/>
  <c r="DJ18" i="7"/>
  <c r="DL39" i="7"/>
  <c r="DL31" i="7"/>
  <c r="DK12" i="7"/>
  <c r="DK6" i="7"/>
  <c r="DJ12" i="7"/>
  <c r="DJ6" i="7"/>
  <c r="DL14" i="7"/>
  <c r="DK14" i="7"/>
  <c r="DL7" i="7"/>
  <c r="GK40" i="7"/>
  <c r="DL32" i="7"/>
  <c r="DL26" i="7"/>
  <c r="DL19" i="7"/>
  <c r="DL37" i="7"/>
  <c r="GM28" i="7"/>
  <c r="DK25" i="7"/>
  <c r="DK19" i="7"/>
  <c r="DJ40" i="7"/>
  <c r="DK33" i="7"/>
  <c r="DJ27" i="7"/>
  <c r="DJ21" i="7"/>
  <c r="DJ37" i="7"/>
  <c r="GK28" i="7"/>
  <c r="DK11" i="7"/>
  <c r="DK5" i="7"/>
  <c r="DJ11" i="7"/>
  <c r="DJ5" i="7"/>
  <c r="GK7" i="7"/>
  <c r="DL13" i="7"/>
  <c r="DL6" i="7"/>
  <c r="DK39" i="7"/>
  <c r="DK31" i="7"/>
  <c r="DL25" i="7"/>
  <c r="DL18" i="7"/>
  <c r="DL40" i="7"/>
  <c r="DL33" i="7"/>
  <c r="DK28" i="7"/>
  <c r="GM21" i="7"/>
  <c r="DK18" i="7"/>
  <c r="DJ38" i="7"/>
  <c r="DJ32" i="7"/>
  <c r="DJ26" i="7"/>
  <c r="DJ20" i="7"/>
  <c r="DJ14" i="7"/>
  <c r="DK34" i="7"/>
  <c r="GK21" i="7"/>
  <c r="GM7" i="7"/>
  <c r="DK4" i="7"/>
  <c r="DJ4" i="7"/>
  <c r="DL4" i="7"/>
  <c r="DL12" i="7"/>
  <c r="DL5" i="7"/>
  <c r="DF3" i="7"/>
  <c r="F34" i="7"/>
  <c r="D33" i="7"/>
  <c r="E31" i="7"/>
  <c r="E21" i="7"/>
  <c r="E7" i="7"/>
  <c r="D11" i="7"/>
  <c r="CF7" i="7"/>
  <c r="CG21" i="7"/>
  <c r="YJ15" i="7"/>
  <c r="YJ16" i="7"/>
  <c r="YJ39" i="7"/>
  <c r="YJ38" i="7"/>
  <c r="YJ20" i="7"/>
  <c r="YJ31" i="7"/>
  <c r="YJ32" i="7"/>
  <c r="YJ35" i="7"/>
  <c r="YJ5" i="7"/>
  <c r="YJ28" i="7"/>
  <c r="YJ14" i="7"/>
  <c r="YJ26" i="7"/>
  <c r="YJ4" i="7"/>
  <c r="YJ3" i="7"/>
  <c r="YJ10" i="7"/>
  <c r="YJ6" i="7"/>
  <c r="YJ13" i="7"/>
  <c r="YJ24" i="7"/>
  <c r="YJ23" i="7"/>
  <c r="YJ33" i="7"/>
  <c r="YJ9" i="7"/>
  <c r="YJ25" i="7"/>
  <c r="YJ37" i="7"/>
  <c r="YJ11" i="7"/>
  <c r="YJ7" i="7"/>
  <c r="YJ34" i="7"/>
  <c r="YJ42" i="7"/>
  <c r="YJ8" i="7"/>
  <c r="YJ19" i="7"/>
  <c r="YJ18" i="7"/>
  <c r="YJ21" i="7"/>
  <c r="YJ22" i="7"/>
  <c r="YJ27" i="7"/>
  <c r="YJ40" i="7"/>
  <c r="YJ41" i="7"/>
  <c r="YJ29" i="7"/>
  <c r="YJ30" i="7"/>
  <c r="YJ36" i="7"/>
  <c r="YJ17" i="7"/>
  <c r="YJ12" i="7"/>
  <c r="YM28" i="7"/>
  <c r="ACS40" i="7"/>
  <c r="YM11" i="7"/>
  <c r="ACS20" i="7"/>
  <c r="AGY38" i="7"/>
  <c r="AGY4" i="7"/>
  <c r="ACS7" i="7"/>
  <c r="ACS13" i="7"/>
  <c r="ALE34" i="7"/>
  <c r="ACS14" i="7"/>
  <c r="ACS6" i="7"/>
  <c r="YM21" i="7"/>
  <c r="AGY37" i="7"/>
  <c r="ACS31" i="7"/>
  <c r="ACS33" i="7"/>
  <c r="ACS39" i="7"/>
  <c r="ACS18" i="7"/>
  <c r="ACS19" i="7"/>
  <c r="ACS25" i="7"/>
  <c r="ACP19" i="7"/>
  <c r="ACP20" i="7"/>
  <c r="ACP10" i="7"/>
  <c r="ACP9" i="7"/>
  <c r="ACS27" i="7"/>
  <c r="ACS32" i="7"/>
  <c r="YM5" i="7"/>
  <c r="YM12" i="7"/>
  <c r="YM26" i="7"/>
  <c r="LF14" i="7"/>
  <c r="LB14" i="7"/>
  <c r="LG14" i="7"/>
  <c r="LE14" i="7"/>
  <c r="LI14" i="7"/>
  <c r="LD14" i="7"/>
  <c r="LH14" i="7"/>
  <c r="LC14" i="7"/>
  <c r="KW14" i="7"/>
  <c r="LA14" i="7" s="1"/>
  <c r="LI29" i="7"/>
  <c r="LF28" i="7"/>
  <c r="LB28" i="7"/>
  <c r="LI28" i="7"/>
  <c r="LE28" i="7"/>
  <c r="KW28" i="7"/>
  <c r="LA28" i="7" s="1"/>
  <c r="LD28" i="7"/>
  <c r="LC28" i="7"/>
  <c r="LG28" i="7"/>
  <c r="LH28" i="7"/>
  <c r="DO7" i="7"/>
  <c r="DO28" i="7"/>
  <c r="DO27" i="7"/>
  <c r="DO4" i="7"/>
  <c r="CJ21" i="7"/>
  <c r="DO18" i="7"/>
  <c r="DO21" i="7"/>
  <c r="DO25" i="7"/>
  <c r="DO34" i="7"/>
  <c r="DO19" i="7"/>
  <c r="DO20" i="7"/>
  <c r="DO13" i="7"/>
  <c r="DO11" i="7"/>
  <c r="DO14" i="7"/>
  <c r="DO6" i="7"/>
  <c r="DO26" i="7"/>
  <c r="DO12" i="7"/>
  <c r="GZ34" i="7"/>
  <c r="GV34" i="7"/>
  <c r="HC34" i="7"/>
  <c r="GY34" i="7"/>
  <c r="GW34" i="7"/>
  <c r="GQ34" i="7"/>
  <c r="GU34" i="7" s="1"/>
  <c r="HB34" i="7"/>
  <c r="GX34" i="7"/>
  <c r="HA34" i="7"/>
  <c r="DO31" i="7"/>
  <c r="DO33" i="7"/>
  <c r="DO5" i="7"/>
  <c r="DO32" i="7"/>
  <c r="CJ34" i="7"/>
  <c r="CT40" i="7"/>
  <c r="CP40" i="7"/>
  <c r="CW40" i="7"/>
  <c r="CS40" i="7"/>
  <c r="CK40" i="7"/>
  <c r="CO40" i="7" s="1"/>
  <c r="CV40" i="7"/>
  <c r="CR40" i="7"/>
  <c r="CU40" i="7"/>
  <c r="CQ40" i="7"/>
  <c r="CT28" i="7"/>
  <c r="CP28" i="7"/>
  <c r="CW29" i="7"/>
  <c r="CW28" i="7"/>
  <c r="CS28" i="7"/>
  <c r="CK28" i="7"/>
  <c r="CO28" i="7" s="1"/>
  <c r="CV28" i="7"/>
  <c r="CR28" i="7"/>
  <c r="CU28" i="7"/>
  <c r="CQ28" i="7"/>
  <c r="CJ14" i="7"/>
  <c r="CJ7" i="7"/>
  <c r="DP49" i="7" l="1"/>
  <c r="MB45" i="7"/>
  <c r="MB43" i="7"/>
  <c r="AL43" i="7"/>
  <c r="AI43" i="7"/>
  <c r="AM43" i="7"/>
  <c r="AI44" i="7"/>
  <c r="UJ52" i="7"/>
  <c r="UI51" i="7"/>
  <c r="UI50" i="7"/>
  <c r="UI49" i="7"/>
  <c r="UH45" i="7"/>
  <c r="UI44" i="7"/>
  <c r="XK46" i="7"/>
  <c r="UI52" i="7"/>
  <c r="UH49" i="7"/>
  <c r="UN49" i="7" s="1"/>
  <c r="UH50" i="7"/>
  <c r="UJ46" i="7"/>
  <c r="UJ45" i="7"/>
  <c r="UJ43" i="7"/>
  <c r="XI52" i="7"/>
  <c r="XI46" i="7"/>
  <c r="XK52" i="7"/>
  <c r="UH52" i="7"/>
  <c r="UH51" i="7"/>
  <c r="UN51" i="7" s="1"/>
  <c r="UJ49" i="7"/>
  <c r="UI46" i="7"/>
  <c r="UH43" i="7"/>
  <c r="UH44" i="7"/>
  <c r="UJ51" i="7"/>
  <c r="UJ50" i="7"/>
  <c r="UH46" i="7"/>
  <c r="UI45" i="7"/>
  <c r="UJ44" i="7"/>
  <c r="UI43" i="7"/>
  <c r="AJ43" i="7"/>
  <c r="AL44" i="7"/>
  <c r="AJ44" i="7"/>
  <c r="AK43" i="7"/>
  <c r="AM44" i="7"/>
  <c r="GP14" i="7"/>
  <c r="DP51" i="7"/>
  <c r="MB46" i="7"/>
  <c r="APQ46" i="7"/>
  <c r="QH50" i="7"/>
  <c r="HV46" i="7"/>
  <c r="CX51" i="7"/>
  <c r="CX52" i="7"/>
  <c r="HV49" i="7"/>
  <c r="APQ52" i="7"/>
  <c r="ASR52" i="7"/>
  <c r="DP52" i="7"/>
  <c r="DP50" i="7"/>
  <c r="DP45" i="7"/>
  <c r="QH44" i="7"/>
  <c r="QH52" i="7"/>
  <c r="QH45" i="7"/>
  <c r="APQ44" i="7"/>
  <c r="MB52" i="7"/>
  <c r="MB51" i="7"/>
  <c r="HV45" i="7"/>
  <c r="HV43" i="7"/>
  <c r="UN52" i="7"/>
  <c r="APQ49" i="7"/>
  <c r="ASR46" i="7"/>
  <c r="DP43" i="7"/>
  <c r="DP44" i="7"/>
  <c r="MB50" i="7"/>
  <c r="MB44" i="7"/>
  <c r="QH49" i="7"/>
  <c r="HV44" i="7"/>
  <c r="HV50" i="7"/>
  <c r="HQ7" i="7"/>
  <c r="HP20" i="7"/>
  <c r="HR38" i="7"/>
  <c r="HR39" i="7"/>
  <c r="HR4" i="7"/>
  <c r="HP27" i="7"/>
  <c r="HQ20" i="7"/>
  <c r="HR19" i="7"/>
  <c r="KQ28" i="7"/>
  <c r="HP11" i="7"/>
  <c r="HR12" i="7"/>
  <c r="KQ40" i="7"/>
  <c r="HQ33" i="7"/>
  <c r="HR33" i="7"/>
  <c r="HQ6" i="7"/>
  <c r="HP19" i="7"/>
  <c r="HQ18" i="7"/>
  <c r="KS40" i="7"/>
  <c r="HQ13" i="7"/>
  <c r="HP26" i="7"/>
  <c r="HQ19" i="7"/>
  <c r="HR18" i="7"/>
  <c r="KQ21" i="7"/>
  <c r="HP4" i="7"/>
  <c r="HR11" i="7"/>
  <c r="HP33" i="7"/>
  <c r="HQ26" i="7"/>
  <c r="HR26" i="7"/>
  <c r="HQ37" i="7"/>
  <c r="HQ5" i="7"/>
  <c r="HP18" i="7"/>
  <c r="KS14" i="7"/>
  <c r="HP40" i="7"/>
  <c r="HR14" i="7"/>
  <c r="HQ12" i="7"/>
  <c r="HP25" i="7"/>
  <c r="KS21" i="7"/>
  <c r="HR21" i="7"/>
  <c r="HR32" i="7"/>
  <c r="HP7" i="7"/>
  <c r="HR7" i="7"/>
  <c r="HR31" i="7"/>
  <c r="HQ25" i="7"/>
  <c r="HR25" i="7"/>
  <c r="HP34" i="7"/>
  <c r="HQ4" i="7"/>
  <c r="KQ14" i="7"/>
  <c r="HP39" i="7"/>
  <c r="HP32" i="7"/>
  <c r="HQ32" i="7"/>
  <c r="KQ7" i="7"/>
  <c r="HQ11" i="7"/>
  <c r="HP28" i="7"/>
  <c r="HQ21" i="7"/>
  <c r="HR20" i="7"/>
  <c r="HQ31" i="7"/>
  <c r="HP6" i="7"/>
  <c r="HR6" i="7"/>
  <c r="HR37" i="7"/>
  <c r="HQ28" i="7"/>
  <c r="HR28" i="7"/>
  <c r="HR40" i="7"/>
  <c r="DO37" i="7"/>
  <c r="DO40" i="7"/>
  <c r="GP28" i="7"/>
  <c r="GP40" i="7"/>
  <c r="DO39" i="7"/>
  <c r="GP7" i="7"/>
  <c r="GP21" i="7"/>
  <c r="F4" i="7"/>
  <c r="D20" i="7"/>
  <c r="F12" i="7"/>
  <c r="F21" i="7"/>
  <c r="D4" i="7"/>
  <c r="D13" i="7"/>
  <c r="E11" i="7"/>
  <c r="F5" i="7"/>
  <c r="D14" i="7"/>
  <c r="E25" i="7"/>
  <c r="F32" i="7"/>
  <c r="F14" i="7"/>
  <c r="F25" i="7"/>
  <c r="F37" i="7"/>
  <c r="E39" i="7"/>
  <c r="D27" i="7"/>
  <c r="D6" i="7"/>
  <c r="E14" i="7"/>
  <c r="E12" i="7"/>
  <c r="F7" i="7"/>
  <c r="E18" i="7"/>
  <c r="E26" i="7"/>
  <c r="E37" i="7"/>
  <c r="F18" i="7"/>
  <c r="F26" i="7"/>
  <c r="D39" i="7"/>
  <c r="D31" i="7"/>
  <c r="D7" i="7"/>
  <c r="E5" i="7"/>
  <c r="E4" i="7"/>
  <c r="F11" i="7"/>
  <c r="E19" i="7"/>
  <c r="E28" i="7"/>
  <c r="D38" i="7"/>
  <c r="F19" i="7"/>
  <c r="F28" i="7"/>
  <c r="D32" i="7"/>
  <c r="D18" i="7"/>
  <c r="F33" i="7"/>
  <c r="DO38" i="7"/>
  <c r="D25" i="7"/>
  <c r="F39" i="7"/>
  <c r="DP25" i="7"/>
  <c r="PS25" i="7"/>
  <c r="HS39" i="7"/>
  <c r="HS38" i="7"/>
  <c r="HS37" i="7"/>
  <c r="HS40" i="7"/>
  <c r="HS21" i="7"/>
  <c r="HS20" i="7"/>
  <c r="HS11" i="7"/>
  <c r="HS32" i="7"/>
  <c r="HS12" i="7"/>
  <c r="HS31" i="7"/>
  <c r="HS7" i="7"/>
  <c r="HS4" i="7"/>
  <c r="HS33" i="7"/>
  <c r="HS27" i="7"/>
  <c r="HS19" i="7"/>
  <c r="HS25" i="7"/>
  <c r="HS6" i="7"/>
  <c r="HS14" i="7"/>
  <c r="HS5" i="7"/>
  <c r="HS18" i="7"/>
  <c r="HS13" i="7"/>
  <c r="HS28" i="7"/>
  <c r="HS34" i="7"/>
  <c r="HS26" i="7"/>
  <c r="PV8" i="7"/>
  <c r="KU7" i="7"/>
  <c r="KU34" i="7"/>
  <c r="KT28" i="7"/>
  <c r="KU14" i="7"/>
  <c r="HT39" i="7"/>
  <c r="HT40" i="7"/>
  <c r="KU28" i="7"/>
  <c r="KT21" i="7"/>
  <c r="KT7" i="7"/>
  <c r="KT14" i="7"/>
  <c r="HT38" i="7"/>
  <c r="KU21" i="7"/>
  <c r="KT40" i="7"/>
  <c r="HT37" i="7"/>
  <c r="KU40" i="7"/>
  <c r="KT34" i="7"/>
  <c r="KR28" i="7"/>
  <c r="KR21" i="7"/>
  <c r="KR7" i="7"/>
  <c r="KR40" i="7"/>
  <c r="KR14" i="7"/>
  <c r="HT25" i="7"/>
  <c r="HT33" i="7"/>
  <c r="HT7" i="7"/>
  <c r="HT20" i="7"/>
  <c r="HT6" i="7"/>
  <c r="HT26" i="7"/>
  <c r="HT13" i="7"/>
  <c r="HT5" i="7"/>
  <c r="HT12" i="7"/>
  <c r="HT32" i="7"/>
  <c r="HT27" i="7"/>
  <c r="HT34" i="7"/>
  <c r="HT14" i="7"/>
  <c r="HT18" i="7"/>
  <c r="HT4" i="7"/>
  <c r="HT11" i="7"/>
  <c r="HT28" i="7"/>
  <c r="HT19" i="7"/>
  <c r="HT31" i="7"/>
  <c r="HT21" i="7"/>
  <c r="F31" i="7"/>
  <c r="E38" i="7"/>
  <c r="E33" i="7"/>
  <c r="E40" i="7"/>
  <c r="D19" i="7"/>
  <c r="D26" i="7"/>
  <c r="E32" i="7"/>
  <c r="CE7" i="7"/>
  <c r="CG28" i="7"/>
  <c r="CE28" i="7"/>
  <c r="CE21" i="7"/>
  <c r="CG14" i="7"/>
  <c r="D5" i="7"/>
  <c r="D12" i="7"/>
  <c r="E6" i="7"/>
  <c r="E13" i="7"/>
  <c r="F6" i="7"/>
  <c r="F13" i="7"/>
  <c r="E20" i="7"/>
  <c r="E27" i="7"/>
  <c r="D34" i="7"/>
  <c r="F20" i="7"/>
  <c r="F27" i="7"/>
  <c r="E34" i="7"/>
  <c r="D40" i="7"/>
  <c r="F38" i="7"/>
  <c r="D21" i="7"/>
  <c r="D28" i="7"/>
  <c r="D37" i="7"/>
  <c r="F40" i="7"/>
  <c r="CG7" i="7"/>
  <c r="CE14" i="7"/>
  <c r="CG40" i="7"/>
  <c r="CE40" i="7"/>
  <c r="HV25" i="7"/>
  <c r="DP20" i="7"/>
  <c r="DP33" i="7"/>
  <c r="ACP31" i="7"/>
  <c r="DP26" i="7"/>
  <c r="ACP39" i="7"/>
  <c r="ACP4" i="7"/>
  <c r="ACP37" i="7"/>
  <c r="ACP21" i="7"/>
  <c r="ACP23" i="7"/>
  <c r="ACP32" i="7"/>
  <c r="ACP35" i="7"/>
  <c r="ACP13" i="7"/>
  <c r="ACP8" i="7"/>
  <c r="ACP7" i="7"/>
  <c r="ACP5" i="7"/>
  <c r="ACP11" i="7"/>
  <c r="ACP6" i="7"/>
  <c r="ACP16" i="7"/>
  <c r="ACP33" i="7"/>
  <c r="ACP25" i="7"/>
  <c r="ACP24" i="7"/>
  <c r="ACP22" i="7"/>
  <c r="ACP27" i="7"/>
  <c r="ACP28" i="7"/>
  <c r="ACP29" i="7"/>
  <c r="ACP14" i="7"/>
  <c r="ACP15" i="7"/>
  <c r="ACP12" i="7"/>
  <c r="ACP34" i="7"/>
  <c r="ACP36" i="7"/>
  <c r="ACP41" i="7"/>
  <c r="ACP42" i="7"/>
  <c r="ACP17" i="7"/>
  <c r="ACP26" i="7"/>
  <c r="ACP30" i="7"/>
  <c r="ACP38" i="7"/>
  <c r="ACP40" i="7"/>
  <c r="ACP18" i="7"/>
  <c r="AGY25" i="7"/>
  <c r="APK34" i="7"/>
  <c r="AGY7" i="7"/>
  <c r="ACS11" i="7"/>
  <c r="AGY40" i="7"/>
  <c r="ACS28" i="7"/>
  <c r="ACS26" i="7"/>
  <c r="ACS5" i="7"/>
  <c r="AGY27" i="7"/>
  <c r="ACS21" i="7"/>
  <c r="AGY14" i="7"/>
  <c r="AGY32" i="7"/>
  <c r="AGY19" i="7"/>
  <c r="AGY20" i="7"/>
  <c r="ACS12" i="7"/>
  <c r="AGY18" i="7"/>
  <c r="AGY39" i="7"/>
  <c r="AGY33" i="7"/>
  <c r="AGY31" i="7"/>
  <c r="ALE37" i="7"/>
  <c r="AGY6" i="7"/>
  <c r="AGY13" i="7"/>
  <c r="ALE4" i="7"/>
  <c r="ALE38" i="7"/>
  <c r="HV40" i="7"/>
  <c r="HV32" i="7"/>
  <c r="HV27" i="7"/>
  <c r="HV14" i="7"/>
  <c r="HV6" i="7"/>
  <c r="HV31" i="7"/>
  <c r="HV39" i="7"/>
  <c r="HV34" i="7"/>
  <c r="HV11" i="7"/>
  <c r="HV20" i="7"/>
  <c r="HV4" i="7"/>
  <c r="HV38" i="7"/>
  <c r="HV18" i="7"/>
  <c r="HV13" i="7"/>
  <c r="HV28" i="7"/>
  <c r="HV26" i="7"/>
  <c r="HV37" i="7"/>
  <c r="HV33" i="7"/>
  <c r="HV21" i="7"/>
  <c r="HV19" i="7"/>
  <c r="HV12" i="7"/>
  <c r="HV5" i="7"/>
  <c r="HV7" i="7"/>
  <c r="DP21" i="7"/>
  <c r="DP27" i="7"/>
  <c r="DP19" i="7"/>
  <c r="DP28" i="7"/>
  <c r="DP5" i="7"/>
  <c r="DP6" i="7"/>
  <c r="DP40" i="7"/>
  <c r="DP11" i="7"/>
  <c r="DP32" i="7"/>
  <c r="DP31" i="7"/>
  <c r="DP18" i="7"/>
  <c r="DP4" i="7"/>
  <c r="DP13" i="7"/>
  <c r="DP39" i="7"/>
  <c r="DP38" i="7"/>
  <c r="DP12" i="7"/>
  <c r="DP7" i="7"/>
  <c r="DP37" i="7"/>
  <c r="DP34" i="7"/>
  <c r="DP14" i="7"/>
  <c r="GP34" i="7"/>
  <c r="CJ40" i="7"/>
  <c r="CJ28" i="7"/>
  <c r="UN46" i="7" l="1"/>
  <c r="MD45" i="7"/>
  <c r="DR51" i="7"/>
  <c r="MD44" i="7"/>
  <c r="MD52" i="7"/>
  <c r="QJ46" i="7"/>
  <c r="MD46" i="7"/>
  <c r="DR49" i="7"/>
  <c r="MD43" i="7"/>
  <c r="B52" i="7"/>
  <c r="B51" i="7"/>
  <c r="DR52" i="7"/>
  <c r="QJ43" i="7"/>
  <c r="MD49" i="7"/>
  <c r="HX45" i="7"/>
  <c r="HX46" i="7"/>
  <c r="HX44" i="7"/>
  <c r="HX43" i="7"/>
  <c r="QJ44" i="7"/>
  <c r="MD50" i="7"/>
  <c r="QJ52" i="7"/>
  <c r="QJ51" i="7"/>
  <c r="QJ50" i="7"/>
  <c r="QJ49" i="7"/>
  <c r="DR46" i="7"/>
  <c r="DR45" i="7"/>
  <c r="DR44" i="7"/>
  <c r="DR43" i="7"/>
  <c r="HX52" i="7"/>
  <c r="HX51" i="7"/>
  <c r="HX50" i="7"/>
  <c r="HX49" i="7"/>
  <c r="DR50" i="7"/>
  <c r="QJ45" i="7"/>
  <c r="MD51" i="7"/>
  <c r="UN45" i="7"/>
  <c r="UN43" i="7"/>
  <c r="UN50" i="7"/>
  <c r="UP52" i="7" s="1"/>
  <c r="UN44" i="7"/>
  <c r="KV34" i="7"/>
  <c r="KV28" i="7"/>
  <c r="KV14" i="7"/>
  <c r="KV7" i="7"/>
  <c r="KV40" i="7"/>
  <c r="DP79" i="7"/>
  <c r="HU34" i="7"/>
  <c r="HU5" i="7"/>
  <c r="HU19" i="7"/>
  <c r="HU7" i="7"/>
  <c r="HU11" i="7"/>
  <c r="HU38" i="7"/>
  <c r="HU28" i="7"/>
  <c r="HU14" i="7"/>
  <c r="HU27" i="7"/>
  <c r="HU31" i="7"/>
  <c r="HU20" i="7"/>
  <c r="HU40" i="7"/>
  <c r="KV21" i="7"/>
  <c r="UB8" i="7"/>
  <c r="PA21" i="7"/>
  <c r="OZ34" i="7"/>
  <c r="LZ37" i="7"/>
  <c r="PA14" i="7"/>
  <c r="LZ40" i="7"/>
  <c r="PA40" i="7"/>
  <c r="OZ28" i="7"/>
  <c r="OZ7" i="7"/>
  <c r="LZ39" i="7"/>
  <c r="PA34" i="7"/>
  <c r="OZ21" i="7"/>
  <c r="PB21" i="7" s="1"/>
  <c r="PA7" i="7"/>
  <c r="PA28" i="7"/>
  <c r="OZ14" i="7"/>
  <c r="OZ40" i="7"/>
  <c r="PB40" i="7" s="1"/>
  <c r="LZ38" i="7"/>
  <c r="OX7" i="7"/>
  <c r="OX14" i="7"/>
  <c r="OX21" i="7"/>
  <c r="OX40" i="7"/>
  <c r="OX28" i="7"/>
  <c r="LZ19" i="7"/>
  <c r="LZ34" i="7"/>
  <c r="LZ26" i="7"/>
  <c r="LZ11" i="7"/>
  <c r="LZ32" i="7"/>
  <c r="LZ4" i="7"/>
  <c r="LZ31" i="7"/>
  <c r="LZ13" i="7"/>
  <c r="LZ28" i="7"/>
  <c r="LZ20" i="7"/>
  <c r="LZ18" i="7"/>
  <c r="LZ25" i="7"/>
  <c r="LZ21" i="7"/>
  <c r="LZ7" i="7"/>
  <c r="LZ5" i="7"/>
  <c r="LZ6" i="7"/>
  <c r="LZ14" i="7"/>
  <c r="LZ12" i="7"/>
  <c r="LZ27" i="7"/>
  <c r="LZ33" i="7"/>
  <c r="OW7" i="7"/>
  <c r="OW14" i="7"/>
  <c r="OW40" i="7"/>
  <c r="OW28" i="7"/>
  <c r="OY40" i="7"/>
  <c r="OW21" i="7"/>
  <c r="OY14" i="7"/>
  <c r="OY21" i="7"/>
  <c r="OY28" i="7"/>
  <c r="OY7" i="7"/>
  <c r="HU13" i="7"/>
  <c r="HU6" i="7"/>
  <c r="HU33" i="7"/>
  <c r="HU12" i="7"/>
  <c r="HU21" i="7"/>
  <c r="HU39" i="7"/>
  <c r="HU26" i="7"/>
  <c r="HU18" i="7"/>
  <c r="HU25" i="7"/>
  <c r="HU4" i="7"/>
  <c r="HU32" i="7"/>
  <c r="HU37" i="7"/>
  <c r="TY25" i="7"/>
  <c r="LY38" i="7"/>
  <c r="LY39" i="7"/>
  <c r="LY40" i="7"/>
  <c r="LY37" i="7"/>
  <c r="LY27" i="7"/>
  <c r="LY25" i="7"/>
  <c r="LY5" i="7"/>
  <c r="MA5" i="7" s="1"/>
  <c r="LY14" i="7"/>
  <c r="LY21" i="7"/>
  <c r="LY7" i="7"/>
  <c r="LY28" i="7"/>
  <c r="LY32" i="7"/>
  <c r="LY6" i="7"/>
  <c r="MA6" i="7" s="1"/>
  <c r="LY18" i="7"/>
  <c r="LY19" i="7"/>
  <c r="LY26" i="7"/>
  <c r="LY34" i="7"/>
  <c r="LY31" i="7"/>
  <c r="LY11" i="7"/>
  <c r="LY12" i="7"/>
  <c r="LY20" i="7"/>
  <c r="LY13" i="7"/>
  <c r="LY33" i="7"/>
  <c r="LY4" i="7"/>
  <c r="LX6" i="7"/>
  <c r="LX32" i="7"/>
  <c r="LW7" i="7"/>
  <c r="LX18" i="7"/>
  <c r="LV13" i="7"/>
  <c r="LW5" i="7"/>
  <c r="LW4" i="7"/>
  <c r="LV28" i="7"/>
  <c r="LX14" i="7"/>
  <c r="LX25" i="7"/>
  <c r="LX12" i="7"/>
  <c r="LW27" i="7"/>
  <c r="LX21" i="7"/>
  <c r="LV27" i="7"/>
  <c r="LV33" i="7"/>
  <c r="LX28" i="7"/>
  <c r="LV4" i="7"/>
  <c r="LW26" i="7"/>
  <c r="LW40" i="7"/>
  <c r="LW34" i="7"/>
  <c r="LV32" i="7"/>
  <c r="LX13" i="7"/>
  <c r="LW21" i="7"/>
  <c r="LV7" i="7"/>
  <c r="LX37" i="7"/>
  <c r="LX40" i="7"/>
  <c r="LX27" i="7"/>
  <c r="LV6" i="7"/>
  <c r="LX33" i="7"/>
  <c r="LW20" i="7"/>
  <c r="LX34" i="7"/>
  <c r="LV12" i="7"/>
  <c r="LX38" i="7"/>
  <c r="LV37" i="7"/>
  <c r="LX26" i="7"/>
  <c r="LW12" i="7"/>
  <c r="LW37" i="7"/>
  <c r="LV14" i="7"/>
  <c r="LV26" i="7"/>
  <c r="LV40" i="7"/>
  <c r="LX31" i="7"/>
  <c r="LX20" i="7"/>
  <c r="LW13" i="7"/>
  <c r="LV25" i="7"/>
  <c r="LX5" i="7"/>
  <c r="LW31" i="7"/>
  <c r="LV39" i="7"/>
  <c r="LV11" i="7"/>
  <c r="LW39" i="7"/>
  <c r="LX4" i="7"/>
  <c r="LX19" i="7"/>
  <c r="LW6" i="7"/>
  <c r="LV18" i="7"/>
  <c r="LX11" i="7"/>
  <c r="LV38" i="7"/>
  <c r="LW38" i="7"/>
  <c r="LV19" i="7"/>
  <c r="LW19" i="7"/>
  <c r="LW33" i="7"/>
  <c r="LV5" i="7"/>
  <c r="LW32" i="7"/>
  <c r="LW18" i="7"/>
  <c r="LW25" i="7"/>
  <c r="LX39" i="7"/>
  <c r="LW11" i="7"/>
  <c r="LV21" i="7"/>
  <c r="LX7" i="7"/>
  <c r="LV34" i="7"/>
  <c r="LV31" i="7"/>
  <c r="LW14" i="7"/>
  <c r="LW28" i="7"/>
  <c r="LV20" i="7"/>
  <c r="DP89" i="7"/>
  <c r="DP90" i="7"/>
  <c r="DP92" i="7"/>
  <c r="DP91" i="7"/>
  <c r="DR40" i="7"/>
  <c r="DR39" i="7"/>
  <c r="DR38" i="7"/>
  <c r="DR37" i="7"/>
  <c r="DP71" i="7"/>
  <c r="DP72" i="7"/>
  <c r="DP73" i="7"/>
  <c r="DP70" i="7"/>
  <c r="DP83" i="7"/>
  <c r="DP84" i="7"/>
  <c r="DP86" i="7"/>
  <c r="DP85" i="7"/>
  <c r="DP98" i="7"/>
  <c r="DP97" i="7"/>
  <c r="DP95" i="7"/>
  <c r="DP96" i="7"/>
  <c r="DP78" i="7"/>
  <c r="HX37" i="7"/>
  <c r="HX40" i="7"/>
  <c r="HX39" i="7"/>
  <c r="HX38" i="7"/>
  <c r="DP77" i="7"/>
  <c r="DP103" i="7"/>
  <c r="DP101" i="7"/>
  <c r="DP104" i="7"/>
  <c r="DP102" i="7"/>
  <c r="DP64" i="7"/>
  <c r="DP65" i="7"/>
  <c r="DP66" i="7"/>
  <c r="DP63" i="7"/>
  <c r="DP80" i="7"/>
  <c r="DP59" i="7"/>
  <c r="DP57" i="7"/>
  <c r="DP56" i="7"/>
  <c r="DP58" i="7"/>
  <c r="AGV37" i="7"/>
  <c r="AGV6" i="7"/>
  <c r="DR25" i="7"/>
  <c r="ACP3" i="7"/>
  <c r="AGV35" i="7"/>
  <c r="AGV38" i="7"/>
  <c r="AGV36" i="7"/>
  <c r="AGV33" i="7"/>
  <c r="AGV34" i="7"/>
  <c r="AGV39" i="7"/>
  <c r="AGV42" i="7"/>
  <c r="AGV24" i="7"/>
  <c r="AGV32" i="7"/>
  <c r="AGV28" i="7"/>
  <c r="AGV10" i="7"/>
  <c r="AGV25" i="7"/>
  <c r="AGV15" i="7"/>
  <c r="AGV22" i="7"/>
  <c r="AGV8" i="7"/>
  <c r="AGV9" i="7"/>
  <c r="AGV16" i="7"/>
  <c r="AGV20" i="7"/>
  <c r="AGV19" i="7"/>
  <c r="AGV23" i="7"/>
  <c r="AGV27" i="7"/>
  <c r="AGV31" i="7"/>
  <c r="AGV41" i="7"/>
  <c r="AGV14" i="7"/>
  <c r="AGV21" i="7"/>
  <c r="AGV11" i="7"/>
  <c r="AGV18" i="7"/>
  <c r="AGV17" i="7"/>
  <c r="AGV29" i="7"/>
  <c r="AGV5" i="7"/>
  <c r="AGV12" i="7"/>
  <c r="AGV30" i="7"/>
  <c r="AGV40" i="7"/>
  <c r="AGV7" i="7"/>
  <c r="AGV4" i="7"/>
  <c r="AGV13" i="7"/>
  <c r="AGV26" i="7"/>
  <c r="ALE13" i="7"/>
  <c r="APK37" i="7"/>
  <c r="ALE31" i="7"/>
  <c r="ALB26" i="7"/>
  <c r="ALB18" i="7"/>
  <c r="AGY28" i="7"/>
  <c r="APK38" i="7"/>
  <c r="ALE19" i="7"/>
  <c r="AGY21" i="7"/>
  <c r="AGY5" i="7"/>
  <c r="ALE40" i="7"/>
  <c r="ALE39" i="7"/>
  <c r="ALE32" i="7"/>
  <c r="ALE27" i="7"/>
  <c r="ALE7" i="7"/>
  <c r="APK4" i="7"/>
  <c r="ALE6" i="7"/>
  <c r="ALE33" i="7"/>
  <c r="ALE18" i="7"/>
  <c r="AGY12" i="7"/>
  <c r="ALE20" i="7"/>
  <c r="ALE14" i="7"/>
  <c r="AGY26" i="7"/>
  <c r="AGY11" i="7"/>
  <c r="ALE25" i="7"/>
  <c r="HX31" i="7"/>
  <c r="HX11" i="7"/>
  <c r="HX25" i="7"/>
  <c r="HX28" i="7"/>
  <c r="HX7" i="7"/>
  <c r="HX32" i="7"/>
  <c r="HX33" i="7"/>
  <c r="HX14" i="7"/>
  <c r="HX4" i="7"/>
  <c r="HX26" i="7"/>
  <c r="HX13" i="7"/>
  <c r="HX34" i="7"/>
  <c r="HX21" i="7"/>
  <c r="HX20" i="7"/>
  <c r="HX18" i="7"/>
  <c r="HX19" i="7"/>
  <c r="HX12" i="7"/>
  <c r="HX5" i="7"/>
  <c r="HX27" i="7"/>
  <c r="HX6" i="7"/>
  <c r="DR20" i="7"/>
  <c r="DR31" i="7"/>
  <c r="DR18" i="7"/>
  <c r="DR28" i="7"/>
  <c r="DR26" i="7"/>
  <c r="DR21" i="7"/>
  <c r="DR19" i="7"/>
  <c r="DR27" i="7"/>
  <c r="DR13" i="7"/>
  <c r="DR12" i="7"/>
  <c r="DR11" i="7"/>
  <c r="DR4" i="7"/>
  <c r="DR34" i="7"/>
  <c r="DR14" i="7"/>
  <c r="DR32" i="7"/>
  <c r="DR7" i="7"/>
  <c r="DR33" i="7"/>
  <c r="DR5" i="7"/>
  <c r="DR6" i="7"/>
  <c r="MF45" i="7" l="1"/>
  <c r="DT52" i="7"/>
  <c r="MF44" i="7"/>
  <c r="MF46" i="7"/>
  <c r="MF43" i="7"/>
  <c r="DT51" i="7"/>
  <c r="UP46" i="7"/>
  <c r="UP45" i="7"/>
  <c r="UP44" i="7"/>
  <c r="UP43" i="7"/>
  <c r="QL46" i="7"/>
  <c r="QL45" i="7"/>
  <c r="QL44" i="7"/>
  <c r="QL43" i="7"/>
  <c r="UP49" i="7"/>
  <c r="DT49" i="7"/>
  <c r="YP51" i="7"/>
  <c r="YO50" i="7"/>
  <c r="YN50" i="7"/>
  <c r="YP45" i="7"/>
  <c r="YP44" i="7"/>
  <c r="YO43" i="7"/>
  <c r="ABQ52" i="7"/>
  <c r="ABO52" i="7"/>
  <c r="ABQ46" i="7"/>
  <c r="YP52" i="7"/>
  <c r="YO51" i="7"/>
  <c r="YO46" i="7"/>
  <c r="YO49" i="7"/>
  <c r="YO45" i="7"/>
  <c r="YO44" i="7"/>
  <c r="ABO46" i="7"/>
  <c r="YO52" i="7"/>
  <c r="YN49" i="7"/>
  <c r="YN51" i="7"/>
  <c r="YP46" i="7"/>
  <c r="YN45" i="7"/>
  <c r="YP43" i="7"/>
  <c r="YN52" i="7"/>
  <c r="YP50" i="7"/>
  <c r="YP49" i="7"/>
  <c r="YN46" i="7"/>
  <c r="YN43" i="7"/>
  <c r="YN44" i="7"/>
  <c r="HZ52" i="7"/>
  <c r="HZ51" i="7"/>
  <c r="HZ50" i="7"/>
  <c r="HZ49" i="7"/>
  <c r="DT46" i="7"/>
  <c r="DT45" i="7"/>
  <c r="DT44" i="7"/>
  <c r="DT43" i="7"/>
  <c r="QL52" i="7"/>
  <c r="QL51" i="7"/>
  <c r="QL50" i="7"/>
  <c r="QL49" i="7"/>
  <c r="UP50" i="7"/>
  <c r="DT50" i="7"/>
  <c r="UP51" i="7"/>
  <c r="MG46" i="7"/>
  <c r="MH46" i="7" s="1"/>
  <c r="MG45" i="7"/>
  <c r="MH45" i="7" s="1"/>
  <c r="MG44" i="7"/>
  <c r="MH44" i="7" s="1"/>
  <c r="MG43" i="7"/>
  <c r="MH43" i="7" s="1"/>
  <c r="HZ45" i="7"/>
  <c r="HZ46" i="7"/>
  <c r="HZ44" i="7"/>
  <c r="HZ43" i="7"/>
  <c r="MF52" i="7"/>
  <c r="MF51" i="7"/>
  <c r="MF50" i="7"/>
  <c r="MF49" i="7"/>
  <c r="YT49" i="7"/>
  <c r="YT51" i="7"/>
  <c r="YT46" i="7"/>
  <c r="YT52" i="7"/>
  <c r="MA7" i="7"/>
  <c r="MA21" i="7"/>
  <c r="MA37" i="7"/>
  <c r="MA34" i="7"/>
  <c r="MA38" i="7"/>
  <c r="MA4" i="7"/>
  <c r="MA14" i="7"/>
  <c r="MA28" i="7"/>
  <c r="HV92" i="7"/>
  <c r="MA40" i="7"/>
  <c r="HV79" i="7"/>
  <c r="HV101" i="7"/>
  <c r="MA31" i="7"/>
  <c r="MA18" i="7"/>
  <c r="PB14" i="7"/>
  <c r="HV78" i="7"/>
  <c r="HV89" i="7"/>
  <c r="HV90" i="7"/>
  <c r="MA12" i="7"/>
  <c r="MA26" i="7"/>
  <c r="HV72" i="7"/>
  <c r="HV91" i="7"/>
  <c r="MA20" i="7"/>
  <c r="HV63" i="7"/>
  <c r="MB40" i="7"/>
  <c r="HV84" i="7"/>
  <c r="HV64" i="7"/>
  <c r="HV86" i="7"/>
  <c r="MB20" i="7"/>
  <c r="HV97" i="7"/>
  <c r="HV59" i="7"/>
  <c r="MB4" i="7"/>
  <c r="HV83" i="7"/>
  <c r="HV77" i="7"/>
  <c r="MA27" i="7"/>
  <c r="MB21" i="7"/>
  <c r="HV103" i="7"/>
  <c r="HV98" i="7"/>
  <c r="HV73" i="7"/>
  <c r="HV56" i="7"/>
  <c r="HV80" i="7"/>
  <c r="HV65" i="7"/>
  <c r="HV85" i="7"/>
  <c r="MB31" i="7"/>
  <c r="HV104" i="7"/>
  <c r="HV96" i="7"/>
  <c r="HV71" i="7"/>
  <c r="MB27" i="7"/>
  <c r="MA32" i="7"/>
  <c r="HV102" i="7"/>
  <c r="HV57" i="7"/>
  <c r="HV66" i="7"/>
  <c r="HV95" i="7"/>
  <c r="HV70" i="7"/>
  <c r="MB34" i="7"/>
  <c r="MB39" i="7"/>
  <c r="MA33" i="7"/>
  <c r="MA11" i="7"/>
  <c r="MA19" i="7"/>
  <c r="PB7" i="7"/>
  <c r="HV58" i="7"/>
  <c r="MB5" i="7"/>
  <c r="MB7" i="7"/>
  <c r="MA13" i="7"/>
  <c r="MA25" i="7"/>
  <c r="MA39" i="7"/>
  <c r="MB26" i="7"/>
  <c r="MB11" i="7"/>
  <c r="MB14" i="7"/>
  <c r="MB6" i="7"/>
  <c r="YE25" i="7"/>
  <c r="QE39" i="7"/>
  <c r="QE40" i="7"/>
  <c r="QE38" i="7"/>
  <c r="QE37" i="7"/>
  <c r="QE32" i="7"/>
  <c r="QE27" i="7"/>
  <c r="QE25" i="7"/>
  <c r="QE33" i="7"/>
  <c r="QE14" i="7"/>
  <c r="QE6" i="7"/>
  <c r="QE21" i="7"/>
  <c r="QE28" i="7"/>
  <c r="QE7" i="7"/>
  <c r="QE5" i="7"/>
  <c r="QE26" i="7"/>
  <c r="QE19" i="7"/>
  <c r="QE34" i="7"/>
  <c r="QE4" i="7"/>
  <c r="QE18" i="7"/>
  <c r="QE13" i="7"/>
  <c r="QE12" i="7"/>
  <c r="QE31" i="7"/>
  <c r="QE20" i="7"/>
  <c r="QE11" i="7"/>
  <c r="QB5" i="7"/>
  <c r="QD20" i="7"/>
  <c r="QD28" i="7"/>
  <c r="QD12" i="7"/>
  <c r="QC18" i="7"/>
  <c r="QD19" i="7"/>
  <c r="QC32" i="7"/>
  <c r="QD18" i="7"/>
  <c r="QD26" i="7"/>
  <c r="QD11" i="7"/>
  <c r="QC28" i="7"/>
  <c r="QD13" i="7"/>
  <c r="QB11" i="7"/>
  <c r="QB28" i="7"/>
  <c r="QD31" i="7"/>
  <c r="QC39" i="7"/>
  <c r="QD38" i="7"/>
  <c r="QC7" i="7"/>
  <c r="QC31" i="7"/>
  <c r="QB7" i="7"/>
  <c r="QB40" i="7"/>
  <c r="QC33" i="7"/>
  <c r="QB13" i="7"/>
  <c r="QB38" i="7"/>
  <c r="QB6" i="7"/>
  <c r="QC37" i="7"/>
  <c r="QC40" i="7"/>
  <c r="QB4" i="7"/>
  <c r="QC27" i="7"/>
  <c r="QD39" i="7"/>
  <c r="QB20" i="7"/>
  <c r="QC13" i="7"/>
  <c r="QB27" i="7"/>
  <c r="QH27" i="7" s="1"/>
  <c r="QD14" i="7"/>
  <c r="QD33" i="7"/>
  <c r="QC38" i="7"/>
  <c r="QB26" i="7"/>
  <c r="QD27" i="7"/>
  <c r="QB39" i="7"/>
  <c r="QH39" i="7" s="1"/>
  <c r="QD37" i="7"/>
  <c r="QB25" i="7"/>
  <c r="QD6" i="7"/>
  <c r="QB31" i="7"/>
  <c r="QC6" i="7"/>
  <c r="QD25" i="7"/>
  <c r="QB33" i="7"/>
  <c r="QB21" i="7"/>
  <c r="QD7" i="7"/>
  <c r="QD21" i="7"/>
  <c r="QB37" i="7"/>
  <c r="QB14" i="7"/>
  <c r="QC19" i="7"/>
  <c r="QC11" i="7"/>
  <c r="QC26" i="7"/>
  <c r="QD5" i="7"/>
  <c r="QD32" i="7"/>
  <c r="QB19" i="7"/>
  <c r="QD4" i="7"/>
  <c r="QC25" i="7"/>
  <c r="QD34" i="7"/>
  <c r="QB18" i="7"/>
  <c r="QC5" i="7"/>
  <c r="QB12" i="7"/>
  <c r="QC34" i="7"/>
  <c r="QC4" i="7"/>
  <c r="QC21" i="7"/>
  <c r="QB32" i="7"/>
  <c r="QD40" i="7"/>
  <c r="QC12" i="7"/>
  <c r="QC20" i="7"/>
  <c r="QC14" i="7"/>
  <c r="QB34" i="7"/>
  <c r="QH34" i="7" s="1"/>
  <c r="PB34" i="7"/>
  <c r="MB25" i="7"/>
  <c r="MB37" i="7"/>
  <c r="MB28" i="7"/>
  <c r="MB13" i="7"/>
  <c r="MB18" i="7"/>
  <c r="MB32" i="7"/>
  <c r="PB28" i="7"/>
  <c r="YH8" i="7"/>
  <c r="TF21" i="7"/>
  <c r="TG40" i="7"/>
  <c r="TG14" i="7"/>
  <c r="QF37" i="7"/>
  <c r="TG7" i="7"/>
  <c r="TF34" i="7"/>
  <c r="TG34" i="7"/>
  <c r="QF40" i="7"/>
  <c r="TF14" i="7"/>
  <c r="TF40" i="7"/>
  <c r="QF38" i="7"/>
  <c r="TG28" i="7"/>
  <c r="TG21" i="7"/>
  <c r="QF39" i="7"/>
  <c r="TF7" i="7"/>
  <c r="TF28" i="7"/>
  <c r="TD7" i="7"/>
  <c r="TD21" i="7"/>
  <c r="TD40" i="7"/>
  <c r="TD14" i="7"/>
  <c r="TD28" i="7"/>
  <c r="QF18" i="7"/>
  <c r="QF5" i="7"/>
  <c r="QF32" i="7"/>
  <c r="QF12" i="7"/>
  <c r="QF31" i="7"/>
  <c r="QF20" i="7"/>
  <c r="QF14" i="7"/>
  <c r="QF33" i="7"/>
  <c r="QF4" i="7"/>
  <c r="QF34" i="7"/>
  <c r="QF19" i="7"/>
  <c r="QF11" i="7"/>
  <c r="QF27" i="7"/>
  <c r="QF13" i="7"/>
  <c r="QF7" i="7"/>
  <c r="QF25" i="7"/>
  <c r="QF26" i="7"/>
  <c r="QF6" i="7"/>
  <c r="QF21" i="7"/>
  <c r="QF28" i="7"/>
  <c r="TE14" i="7"/>
  <c r="TC40" i="7"/>
  <c r="TC21" i="7"/>
  <c r="TE40" i="7"/>
  <c r="TC14" i="7"/>
  <c r="TC7" i="7"/>
  <c r="TE21" i="7"/>
  <c r="TE28" i="7"/>
  <c r="TE7" i="7"/>
  <c r="TC28" i="7"/>
  <c r="MB19" i="7"/>
  <c r="MB38" i="7"/>
  <c r="MB12" i="7"/>
  <c r="MB33" i="7"/>
  <c r="AGV3" i="7"/>
  <c r="ALB20" i="7"/>
  <c r="ALB24" i="7"/>
  <c r="ALB19" i="7"/>
  <c r="ALB25" i="7"/>
  <c r="ALB10" i="7"/>
  <c r="ALB21" i="7"/>
  <c r="ALB36" i="7"/>
  <c r="ALB4" i="7"/>
  <c r="ALB38" i="7"/>
  <c r="ALB40" i="7"/>
  <c r="ALB6" i="7"/>
  <c r="ALB23" i="7"/>
  <c r="ALB13" i="7"/>
  <c r="ALB31" i="7"/>
  <c r="ALB32" i="7"/>
  <c r="ALB34" i="7"/>
  <c r="ALB16" i="7"/>
  <c r="ALB28" i="7"/>
  <c r="ALB33" i="7"/>
  <c r="ALB7" i="7"/>
  <c r="ALB8" i="7"/>
  <c r="ALB9" i="7"/>
  <c r="ALB29" i="7"/>
  <c r="ALB39" i="7"/>
  <c r="ALB41" i="7"/>
  <c r="ALB5" i="7"/>
  <c r="ALB11" i="7"/>
  <c r="ALB27" i="7"/>
  <c r="ALB35" i="7"/>
  <c r="ALB14" i="7"/>
  <c r="ALB12" i="7"/>
  <c r="ALB17" i="7"/>
  <c r="ALB15" i="7"/>
  <c r="ALB22" i="7"/>
  <c r="ALB30" i="7"/>
  <c r="ALB37" i="7"/>
  <c r="ALB42" i="7"/>
  <c r="APK33" i="7"/>
  <c r="APK6" i="7"/>
  <c r="APK40" i="7"/>
  <c r="ALE5" i="7"/>
  <c r="ALE21" i="7"/>
  <c r="APH7" i="7"/>
  <c r="APK31" i="7"/>
  <c r="ALE11" i="7"/>
  <c r="ALE26" i="7"/>
  <c r="APK7" i="7"/>
  <c r="APK39" i="7"/>
  <c r="ALE28" i="7"/>
  <c r="APK25" i="7"/>
  <c r="APK14" i="7"/>
  <c r="ALE12" i="7"/>
  <c r="APK18" i="7"/>
  <c r="APK32" i="7"/>
  <c r="APK13" i="7"/>
  <c r="APK20" i="7"/>
  <c r="APK27" i="7"/>
  <c r="APK19" i="7"/>
  <c r="HZ11" i="7"/>
  <c r="HZ25" i="7"/>
  <c r="HZ34" i="7"/>
  <c r="HZ26" i="7"/>
  <c r="HZ13" i="7"/>
  <c r="HZ33" i="7"/>
  <c r="HZ27" i="7"/>
  <c r="HZ28" i="7"/>
  <c r="HZ12" i="7"/>
  <c r="HZ31" i="7"/>
  <c r="HZ19" i="7"/>
  <c r="HZ20" i="7"/>
  <c r="HZ18" i="7"/>
  <c r="HZ21" i="7"/>
  <c r="HZ32" i="7"/>
  <c r="HZ14" i="7"/>
  <c r="HZ5" i="7"/>
  <c r="HZ7" i="7"/>
  <c r="HZ4" i="7"/>
  <c r="HZ6" i="7"/>
  <c r="HZ40" i="7"/>
  <c r="HZ39" i="7"/>
  <c r="HZ38" i="7"/>
  <c r="HZ37" i="7"/>
  <c r="DT28" i="7"/>
  <c r="DT27" i="7"/>
  <c r="DT21" i="7"/>
  <c r="DT20" i="7"/>
  <c r="DT19" i="7"/>
  <c r="DT26" i="7"/>
  <c r="DT18" i="7"/>
  <c r="DT33" i="7"/>
  <c r="DT25" i="7"/>
  <c r="DT12" i="7"/>
  <c r="DT32" i="7"/>
  <c r="DT31" i="7"/>
  <c r="DT11" i="7"/>
  <c r="DT40" i="7"/>
  <c r="DT14" i="7"/>
  <c r="DT13" i="7"/>
  <c r="DT39" i="7"/>
  <c r="DT34" i="7"/>
  <c r="DT38" i="7"/>
  <c r="DT5" i="7"/>
  <c r="DT37" i="7"/>
  <c r="DT6" i="7"/>
  <c r="DT7" i="7"/>
  <c r="DT4" i="7"/>
  <c r="QM46" i="7" l="1"/>
  <c r="QN46" i="7" s="1"/>
  <c r="QQ43" i="7" s="1"/>
  <c r="QM45" i="7"/>
  <c r="QN45" i="7" s="1"/>
  <c r="QP43" i="7" s="1"/>
  <c r="QM44" i="7"/>
  <c r="QN44" i="7" s="1"/>
  <c r="QM43" i="7"/>
  <c r="QN43" i="7" s="1"/>
  <c r="UR46" i="7"/>
  <c r="UR45" i="7"/>
  <c r="UR44" i="7"/>
  <c r="UR43" i="7"/>
  <c r="ACV52" i="7"/>
  <c r="ACU51" i="7"/>
  <c r="ACU50" i="7"/>
  <c r="ACU46" i="7"/>
  <c r="ACU45" i="7"/>
  <c r="ACU44" i="7"/>
  <c r="AFW52" i="7"/>
  <c r="AFU52" i="7"/>
  <c r="ACU52" i="7"/>
  <c r="ACT49" i="7"/>
  <c r="ACV49" i="7"/>
  <c r="ACT50" i="7"/>
  <c r="ACZ50" i="7" s="1"/>
  <c r="ACT45" i="7"/>
  <c r="ACV43" i="7"/>
  <c r="AFU46" i="7"/>
  <c r="ACT52" i="7"/>
  <c r="ACZ52" i="7" s="1"/>
  <c r="ACT51" i="7"/>
  <c r="ACV46" i="7"/>
  <c r="ACT46" i="7"/>
  <c r="ACT43" i="7"/>
  <c r="ACT44" i="7"/>
  <c r="ACZ44" i="7" s="1"/>
  <c r="ACV51" i="7"/>
  <c r="ACV50" i="7"/>
  <c r="ACU49" i="7"/>
  <c r="ACZ49" i="7" s="1"/>
  <c r="ACV45" i="7"/>
  <c r="ACV44" i="7"/>
  <c r="ACU43" i="7"/>
  <c r="AFW46" i="7"/>
  <c r="QM52" i="7"/>
  <c r="QN52" i="7" s="1"/>
  <c r="QM51" i="7"/>
  <c r="QN51" i="7" s="1"/>
  <c r="QM50" i="7"/>
  <c r="QN50" i="7" s="1"/>
  <c r="QM49" i="7"/>
  <c r="QN49" i="7" s="1"/>
  <c r="DU46" i="7"/>
  <c r="DV46" i="7" s="1"/>
  <c r="DU45" i="7"/>
  <c r="DV45" i="7" s="1"/>
  <c r="DU44" i="7"/>
  <c r="DV44" i="7" s="1"/>
  <c r="DU43" i="7"/>
  <c r="DV43" i="7" s="1"/>
  <c r="IA52" i="7"/>
  <c r="IB52" i="7" s="1"/>
  <c r="IE49" i="7" s="1"/>
  <c r="IA51" i="7"/>
  <c r="IB51" i="7" s="1"/>
  <c r="ID49" i="7" s="1"/>
  <c r="IA50" i="7"/>
  <c r="IB50" i="7" s="1"/>
  <c r="IA49" i="7"/>
  <c r="IB49" i="7" s="1"/>
  <c r="DU52" i="7"/>
  <c r="DV52" i="7" s="1"/>
  <c r="DY49" i="7" s="1"/>
  <c r="DU51" i="7"/>
  <c r="DV51" i="7" s="1"/>
  <c r="DU50" i="7"/>
  <c r="DV50" i="7" s="1"/>
  <c r="DW49" i="7" s="1"/>
  <c r="EB49" i="7" s="1"/>
  <c r="DU49" i="7"/>
  <c r="DV49" i="7" s="1"/>
  <c r="MG52" i="7"/>
  <c r="MH52" i="7" s="1"/>
  <c r="MK49" i="7" s="1"/>
  <c r="MG51" i="7"/>
  <c r="MH51" i="7" s="1"/>
  <c r="MG50" i="7"/>
  <c r="MH50" i="7" s="1"/>
  <c r="MI49" i="7" s="1"/>
  <c r="MG49" i="7"/>
  <c r="MH49" i="7" s="1"/>
  <c r="IA46" i="7"/>
  <c r="IB46" i="7" s="1"/>
  <c r="IA44" i="7"/>
  <c r="IB44" i="7" s="1"/>
  <c r="IA45" i="7"/>
  <c r="IB45" i="7" s="1"/>
  <c r="IA43" i="7"/>
  <c r="IB43" i="7" s="1"/>
  <c r="UR52" i="7"/>
  <c r="UR51" i="7"/>
  <c r="UR50" i="7"/>
  <c r="UR49" i="7"/>
  <c r="QH28" i="7"/>
  <c r="YT44" i="7"/>
  <c r="MK43" i="7"/>
  <c r="MJ43" i="7"/>
  <c r="YT45" i="7"/>
  <c r="YT43" i="7"/>
  <c r="QQ49" i="7"/>
  <c r="QP49" i="7"/>
  <c r="QP44" i="7"/>
  <c r="RN44" i="7"/>
  <c r="IE43" i="7"/>
  <c r="IC43" i="7"/>
  <c r="SH45" i="7"/>
  <c r="QQ44" i="7"/>
  <c r="FP51" i="7"/>
  <c r="DY50" i="7"/>
  <c r="ACZ51" i="7"/>
  <c r="DX43" i="7"/>
  <c r="YT50" i="7"/>
  <c r="YV52" i="7" s="1"/>
  <c r="TH14" i="7"/>
  <c r="MB86" i="7"/>
  <c r="QH31" i="7"/>
  <c r="QH18" i="7"/>
  <c r="TH7" i="7"/>
  <c r="QH37" i="7"/>
  <c r="QH19" i="7"/>
  <c r="QH33" i="7"/>
  <c r="QH7" i="7"/>
  <c r="TH40" i="7"/>
  <c r="TH28" i="7"/>
  <c r="QH32" i="7"/>
  <c r="TH21" i="7"/>
  <c r="MD34" i="7"/>
  <c r="MD32" i="7"/>
  <c r="MB84" i="7"/>
  <c r="MB83" i="7"/>
  <c r="MD31" i="7"/>
  <c r="QH21" i="7"/>
  <c r="QH4" i="7"/>
  <c r="QH13" i="7"/>
  <c r="QH40" i="7"/>
  <c r="QH11" i="7"/>
  <c r="QG31" i="7"/>
  <c r="QG4" i="7"/>
  <c r="QG5" i="7"/>
  <c r="QG6" i="7"/>
  <c r="QG27" i="7"/>
  <c r="QG40" i="7"/>
  <c r="QG39" i="7"/>
  <c r="ACN8" i="7"/>
  <c r="XL28" i="7"/>
  <c r="XM21" i="7"/>
  <c r="XL7" i="7"/>
  <c r="XL21" i="7"/>
  <c r="XM34" i="7"/>
  <c r="UL37" i="7"/>
  <c r="UL39" i="7"/>
  <c r="XM14" i="7"/>
  <c r="XL14" i="7"/>
  <c r="UL38" i="7"/>
  <c r="UL40" i="7"/>
  <c r="XM40" i="7"/>
  <c r="XM28" i="7"/>
  <c r="XL40" i="7"/>
  <c r="XM7" i="7"/>
  <c r="XL34" i="7"/>
  <c r="XJ28" i="7"/>
  <c r="XJ21" i="7"/>
  <c r="XJ14" i="7"/>
  <c r="XJ40" i="7"/>
  <c r="XJ7" i="7"/>
  <c r="UL25" i="7"/>
  <c r="UL34" i="7"/>
  <c r="UL28" i="7"/>
  <c r="UL32" i="7"/>
  <c r="UL21" i="7"/>
  <c r="UL12" i="7"/>
  <c r="UL33" i="7"/>
  <c r="UL6" i="7"/>
  <c r="UL18" i="7"/>
  <c r="UL27" i="7"/>
  <c r="UL7" i="7"/>
  <c r="UL19" i="7"/>
  <c r="UL14" i="7"/>
  <c r="UL13" i="7"/>
  <c r="UL31" i="7"/>
  <c r="UL4" i="7"/>
  <c r="UL5" i="7"/>
  <c r="UL20" i="7"/>
  <c r="UL26" i="7"/>
  <c r="UL11" i="7"/>
  <c r="XI28" i="7"/>
  <c r="XK7" i="7"/>
  <c r="XK28" i="7"/>
  <c r="XK14" i="7"/>
  <c r="XI14" i="7"/>
  <c r="XK21" i="7"/>
  <c r="XI7" i="7"/>
  <c r="XI40" i="7"/>
  <c r="XK40" i="7"/>
  <c r="XI21" i="7"/>
  <c r="MB71" i="7"/>
  <c r="MD19" i="7"/>
  <c r="MD21" i="7"/>
  <c r="MD18" i="7"/>
  <c r="MB73" i="7"/>
  <c r="MB70" i="7"/>
  <c r="MB72" i="7"/>
  <c r="MD20" i="7"/>
  <c r="QH25" i="7"/>
  <c r="QH20" i="7"/>
  <c r="QH5" i="7"/>
  <c r="QG12" i="7"/>
  <c r="QG34" i="7"/>
  <c r="QG7" i="7"/>
  <c r="QG14" i="7"/>
  <c r="QG32" i="7"/>
  <c r="QG38" i="7"/>
  <c r="MB66" i="7"/>
  <c r="MD11" i="7"/>
  <c r="MD13" i="7"/>
  <c r="MB65" i="7"/>
  <c r="MD14" i="7"/>
  <c r="MD12" i="7"/>
  <c r="MB64" i="7"/>
  <c r="MB63" i="7"/>
  <c r="MB91" i="7"/>
  <c r="MD40" i="7"/>
  <c r="MB92" i="7"/>
  <c r="MD38" i="7"/>
  <c r="MB90" i="7"/>
  <c r="MD39" i="7"/>
  <c r="MB89" i="7"/>
  <c r="MD37" i="7"/>
  <c r="QH26" i="7"/>
  <c r="QH6" i="7"/>
  <c r="QG11" i="7"/>
  <c r="QG13" i="7"/>
  <c r="QG19" i="7"/>
  <c r="QG28" i="7"/>
  <c r="QG33" i="7"/>
  <c r="QG37" i="7"/>
  <c r="ACK25" i="7"/>
  <c r="UK38" i="7"/>
  <c r="UK40" i="7"/>
  <c r="UK37" i="7"/>
  <c r="UK39" i="7"/>
  <c r="UK27" i="7"/>
  <c r="UK7" i="7"/>
  <c r="UK31" i="7"/>
  <c r="UK11" i="7"/>
  <c r="UK5" i="7"/>
  <c r="UK4" i="7"/>
  <c r="UK14" i="7"/>
  <c r="UK34" i="7"/>
  <c r="UK21" i="7"/>
  <c r="UK12" i="7"/>
  <c r="UK20" i="7"/>
  <c r="UK25" i="7"/>
  <c r="UK13" i="7"/>
  <c r="UK6" i="7"/>
  <c r="UK32" i="7"/>
  <c r="UK28" i="7"/>
  <c r="UK19" i="7"/>
  <c r="UK18" i="7"/>
  <c r="UK33" i="7"/>
  <c r="UK26" i="7"/>
  <c r="UJ39" i="7"/>
  <c r="UJ32" i="7"/>
  <c r="UJ33" i="7"/>
  <c r="UH39" i="7"/>
  <c r="UJ40" i="7"/>
  <c r="UH12" i="7"/>
  <c r="UJ18" i="7"/>
  <c r="UI21" i="7"/>
  <c r="UH26" i="7"/>
  <c r="UH5" i="7"/>
  <c r="UJ14" i="7"/>
  <c r="UI20" i="7"/>
  <c r="UH19" i="7"/>
  <c r="UJ4" i="7"/>
  <c r="UJ27" i="7"/>
  <c r="UJ34" i="7"/>
  <c r="UH33" i="7"/>
  <c r="UH7" i="7"/>
  <c r="UJ26" i="7"/>
  <c r="UI28" i="7"/>
  <c r="UI33" i="7"/>
  <c r="UJ31" i="7"/>
  <c r="UH6" i="7"/>
  <c r="UI39" i="7"/>
  <c r="UH20" i="7"/>
  <c r="UI11" i="7"/>
  <c r="UJ12" i="7"/>
  <c r="UJ38" i="7"/>
  <c r="UI38" i="7"/>
  <c r="UI14" i="7"/>
  <c r="UH13" i="7"/>
  <c r="UI4" i="7"/>
  <c r="UH40" i="7"/>
  <c r="UJ20" i="7"/>
  <c r="UI25" i="7"/>
  <c r="UH28" i="7"/>
  <c r="UI13" i="7"/>
  <c r="UJ19" i="7"/>
  <c r="UH27" i="7"/>
  <c r="UI12" i="7"/>
  <c r="UI31" i="7"/>
  <c r="UI32" i="7"/>
  <c r="UH38" i="7"/>
  <c r="UH14" i="7"/>
  <c r="UI5" i="7"/>
  <c r="UJ5" i="7"/>
  <c r="UJ28" i="7"/>
  <c r="UH31" i="7"/>
  <c r="UI37" i="7"/>
  <c r="UI34" i="7"/>
  <c r="UH4" i="7"/>
  <c r="UI19" i="7"/>
  <c r="UH18" i="7"/>
  <c r="UI7" i="7"/>
  <c r="UJ7" i="7"/>
  <c r="UI18" i="7"/>
  <c r="UH21" i="7"/>
  <c r="UI6" i="7"/>
  <c r="UJ6" i="7"/>
  <c r="UJ25" i="7"/>
  <c r="UI27" i="7"/>
  <c r="UH32" i="7"/>
  <c r="UH37" i="7"/>
  <c r="UH11" i="7"/>
  <c r="UJ21" i="7"/>
  <c r="UI26" i="7"/>
  <c r="UH25" i="7"/>
  <c r="UJ11" i="7"/>
  <c r="UI40" i="7"/>
  <c r="UH34" i="7"/>
  <c r="UJ37" i="7"/>
  <c r="UJ13" i="7"/>
  <c r="MB85" i="7"/>
  <c r="MD33" i="7" s="1"/>
  <c r="MB97" i="7"/>
  <c r="MB96" i="7"/>
  <c r="MB95" i="7"/>
  <c r="MB98" i="7"/>
  <c r="TH34" i="7"/>
  <c r="MB104" i="7"/>
  <c r="MB101" i="7"/>
  <c r="MB102" i="7"/>
  <c r="MB103" i="7"/>
  <c r="MB79" i="7"/>
  <c r="MD27" i="7"/>
  <c r="MD25" i="7"/>
  <c r="MB80" i="7"/>
  <c r="MD28" i="7"/>
  <c r="MB77" i="7"/>
  <c r="MD26" i="7"/>
  <c r="MB78" i="7"/>
  <c r="QH12" i="7"/>
  <c r="QH14" i="7"/>
  <c r="QH38" i="7"/>
  <c r="QG20" i="7"/>
  <c r="QG18" i="7"/>
  <c r="QG26" i="7"/>
  <c r="QG21" i="7"/>
  <c r="QG25" i="7"/>
  <c r="MB59" i="7"/>
  <c r="MD4" i="7"/>
  <c r="MD6" i="7"/>
  <c r="MB57" i="7"/>
  <c r="MB56" i="7"/>
  <c r="MD5" i="7"/>
  <c r="MD7" i="7"/>
  <c r="MB58" i="7"/>
  <c r="DU6" i="7"/>
  <c r="DV6" i="7" s="1"/>
  <c r="APH16" i="7"/>
  <c r="IA13" i="7"/>
  <c r="IB13" i="7" s="1"/>
  <c r="IA25" i="7"/>
  <c r="IB25" i="7" s="1"/>
  <c r="IA11" i="7"/>
  <c r="IB11" i="7" s="1"/>
  <c r="DU18" i="7"/>
  <c r="DV18" i="7" s="1"/>
  <c r="ALB3" i="7"/>
  <c r="APH25" i="7"/>
  <c r="APH40" i="7"/>
  <c r="APH13" i="7"/>
  <c r="APH20" i="7"/>
  <c r="APH29" i="7"/>
  <c r="APH9" i="7"/>
  <c r="APH4" i="7"/>
  <c r="APH34" i="7"/>
  <c r="APH42" i="7"/>
  <c r="APH26" i="7"/>
  <c r="APH21" i="7"/>
  <c r="APH23" i="7"/>
  <c r="APH33" i="7"/>
  <c r="APH10" i="7"/>
  <c r="APH6" i="7"/>
  <c r="APH22" i="7"/>
  <c r="APH11" i="7"/>
  <c r="APH28" i="7"/>
  <c r="APH30" i="7"/>
  <c r="APH5" i="7"/>
  <c r="APH14" i="7"/>
  <c r="APH31" i="7"/>
  <c r="APH24" i="7"/>
  <c r="APH35" i="7"/>
  <c r="APH12" i="7"/>
  <c r="APH36" i="7"/>
  <c r="APH38" i="7"/>
  <c r="APH8" i="7"/>
  <c r="APH32" i="7"/>
  <c r="APH19" i="7"/>
  <c r="APH18" i="7"/>
  <c r="APH17" i="7"/>
  <c r="APH27" i="7"/>
  <c r="APH15" i="7"/>
  <c r="APH39" i="7"/>
  <c r="APH41" i="7"/>
  <c r="APH37" i="7"/>
  <c r="APK26" i="7"/>
  <c r="APK5" i="7"/>
  <c r="APK21" i="7"/>
  <c r="APK12" i="7"/>
  <c r="APK28" i="7"/>
  <c r="APK11" i="7"/>
  <c r="IA27" i="7"/>
  <c r="IB27" i="7" s="1"/>
  <c r="IA26" i="7"/>
  <c r="IB26" i="7" s="1"/>
  <c r="IA12" i="7"/>
  <c r="IB12" i="7" s="1"/>
  <c r="IA28" i="7"/>
  <c r="IB28" i="7" s="1"/>
  <c r="IA14" i="7"/>
  <c r="IB14" i="7" s="1"/>
  <c r="IA6" i="7"/>
  <c r="IB6" i="7" s="1"/>
  <c r="IA7" i="7"/>
  <c r="IB7" i="7" s="1"/>
  <c r="IA4" i="7"/>
  <c r="IB4" i="7" s="1"/>
  <c r="IA5" i="7"/>
  <c r="IB5" i="7" s="1"/>
  <c r="IA32" i="7"/>
  <c r="IB32" i="7" s="1"/>
  <c r="IA31" i="7"/>
  <c r="IB31" i="7" s="1"/>
  <c r="IA34" i="7"/>
  <c r="IB34" i="7" s="1"/>
  <c r="IA33" i="7"/>
  <c r="IB33" i="7" s="1"/>
  <c r="IA18" i="7"/>
  <c r="IB18" i="7" s="1"/>
  <c r="IA19" i="7"/>
  <c r="IB19" i="7" s="1"/>
  <c r="IA21" i="7"/>
  <c r="IB21" i="7" s="1"/>
  <c r="IA20" i="7"/>
  <c r="IB20" i="7" s="1"/>
  <c r="IA40" i="7"/>
  <c r="IB40" i="7" s="1"/>
  <c r="IA39" i="7"/>
  <c r="IB39" i="7" s="1"/>
  <c r="IA38" i="7"/>
  <c r="IB38" i="7" s="1"/>
  <c r="IA37" i="7"/>
  <c r="IB37" i="7" s="1"/>
  <c r="DU33" i="7"/>
  <c r="DV33" i="7" s="1"/>
  <c r="DU21" i="7"/>
  <c r="DV21" i="7" s="1"/>
  <c r="DU31" i="7"/>
  <c r="DV31" i="7" s="1"/>
  <c r="DU34" i="7"/>
  <c r="DV34" i="7" s="1"/>
  <c r="DU38" i="7"/>
  <c r="DV38" i="7" s="1"/>
  <c r="DU37" i="7"/>
  <c r="DV37" i="7" s="1"/>
  <c r="DU12" i="7"/>
  <c r="DV12" i="7" s="1"/>
  <c r="DU28" i="7"/>
  <c r="DV28" i="7" s="1"/>
  <c r="DU19" i="7"/>
  <c r="DV19" i="7" s="1"/>
  <c r="DU25" i="7"/>
  <c r="DV25" i="7" s="1"/>
  <c r="DU32" i="7"/>
  <c r="DV32" i="7" s="1"/>
  <c r="DU20" i="7"/>
  <c r="DV20" i="7" s="1"/>
  <c r="DU27" i="7"/>
  <c r="DV27" i="7" s="1"/>
  <c r="DU13" i="7"/>
  <c r="DV13" i="7" s="1"/>
  <c r="DU26" i="7"/>
  <c r="DV26" i="7" s="1"/>
  <c r="DU11" i="7"/>
  <c r="DV11" i="7" s="1"/>
  <c r="DU14" i="7"/>
  <c r="DV14" i="7" s="1"/>
  <c r="DU39" i="7"/>
  <c r="DV39" i="7" s="1"/>
  <c r="DU40" i="7"/>
  <c r="DV40" i="7" s="1"/>
  <c r="DU5" i="7"/>
  <c r="DV5" i="7" s="1"/>
  <c r="DU7" i="7"/>
  <c r="DV7" i="7" s="1"/>
  <c r="DU4" i="7"/>
  <c r="DV4" i="7" s="1"/>
  <c r="QO43" i="7" l="1"/>
  <c r="IC49" i="7"/>
  <c r="ACZ46" i="7"/>
  <c r="DW50" i="7"/>
  <c r="ACZ43" i="7"/>
  <c r="YV49" i="7"/>
  <c r="ER49" i="7"/>
  <c r="EN49" i="7"/>
  <c r="EQ49" i="7"/>
  <c r="EL49" i="7"/>
  <c r="EU49" i="7"/>
  <c r="EP49" i="7"/>
  <c r="EK49" i="7"/>
  <c r="EJ49" i="7"/>
  <c r="ES49" i="7"/>
  <c r="EO49" i="7"/>
  <c r="ADB52" i="7"/>
  <c r="ADB51" i="7"/>
  <c r="ADB50" i="7"/>
  <c r="ADB49" i="7"/>
  <c r="US52" i="7"/>
  <c r="UT52" i="7" s="1"/>
  <c r="US51" i="7"/>
  <c r="UT51" i="7" s="1"/>
  <c r="US50" i="7"/>
  <c r="UT50" i="7" s="1"/>
  <c r="US49" i="7"/>
  <c r="UT49" i="7" s="1"/>
  <c r="US46" i="7"/>
  <c r="UT46" i="7" s="1"/>
  <c r="US45" i="7"/>
  <c r="UT45" i="7" s="1"/>
  <c r="US44" i="7"/>
  <c r="UT44" i="7" s="1"/>
  <c r="US43" i="7"/>
  <c r="UT43" i="7" s="1"/>
  <c r="AHB52" i="7"/>
  <c r="AHA51" i="7"/>
  <c r="AHB49" i="7"/>
  <c r="AHA46" i="7"/>
  <c r="AHB45" i="7"/>
  <c r="AHA44" i="7"/>
  <c r="AHA52" i="7"/>
  <c r="AGZ49" i="7"/>
  <c r="AGZ50" i="7"/>
  <c r="AHA49" i="7"/>
  <c r="AHA45" i="7"/>
  <c r="AHB43" i="7"/>
  <c r="AKC52" i="7"/>
  <c r="AKA52" i="7"/>
  <c r="AGZ52" i="7"/>
  <c r="AHB50" i="7"/>
  <c r="AHB46" i="7"/>
  <c r="AGZ46" i="7"/>
  <c r="AHF46" i="7" s="1"/>
  <c r="AGZ43" i="7"/>
  <c r="AGZ44" i="7"/>
  <c r="AHF44" i="7" s="1"/>
  <c r="AKA46" i="7"/>
  <c r="AKC46" i="7"/>
  <c r="AHB51" i="7"/>
  <c r="AHA50" i="7"/>
  <c r="AHF50" i="7" s="1"/>
  <c r="AGZ51" i="7"/>
  <c r="AGZ45" i="7"/>
  <c r="AHB44" i="7"/>
  <c r="AHA43" i="7"/>
  <c r="GE51" i="7"/>
  <c r="FZ51" i="7"/>
  <c r="GG51" i="7"/>
  <c r="GC51" i="7"/>
  <c r="FX51" i="7"/>
  <c r="GI51" i="7"/>
  <c r="FY51" i="7"/>
  <c r="GF51" i="7"/>
  <c r="GD51" i="7"/>
  <c r="GB51" i="7"/>
  <c r="YV50" i="7"/>
  <c r="UN4" i="7"/>
  <c r="UM37" i="7"/>
  <c r="DX49" i="7"/>
  <c r="YV51" i="7"/>
  <c r="YX51" i="7" s="1"/>
  <c r="SX45" i="7"/>
  <c r="ST45" i="7"/>
  <c r="SW45" i="7"/>
  <c r="SR45" i="7"/>
  <c r="TA45" i="7"/>
  <c r="SV45" i="7"/>
  <c r="SQ45" i="7"/>
  <c r="SY45" i="7"/>
  <c r="SU45" i="7"/>
  <c r="SP45" i="7"/>
  <c r="SG44" i="7"/>
  <c r="SC44" i="7"/>
  <c r="RX44" i="7"/>
  <c r="SF44" i="7"/>
  <c r="SB44" i="7"/>
  <c r="RW44" i="7"/>
  <c r="SE44" i="7"/>
  <c r="SA44" i="7"/>
  <c r="RV44" i="7"/>
  <c r="SD44" i="7"/>
  <c r="RZ44" i="7"/>
  <c r="YV46" i="7"/>
  <c r="YV45" i="7"/>
  <c r="YV44" i="7"/>
  <c r="YV43" i="7"/>
  <c r="UN31" i="7"/>
  <c r="MI43" i="7"/>
  <c r="MI44" i="7" s="1"/>
  <c r="AHF49" i="7"/>
  <c r="XN40" i="7"/>
  <c r="DW43" i="7"/>
  <c r="FW51" i="7"/>
  <c r="GA51" i="7" s="1"/>
  <c r="GH51" i="7"/>
  <c r="QO49" i="7"/>
  <c r="UM34" i="7"/>
  <c r="DX44" i="7"/>
  <c r="EV44" i="7"/>
  <c r="MJ49" i="7"/>
  <c r="ACZ45" i="7"/>
  <c r="ADB45" i="7" s="1"/>
  <c r="SH46" i="7"/>
  <c r="SL45" i="7" s="1"/>
  <c r="QQ45" i="7"/>
  <c r="ID50" i="7"/>
  <c r="JB50" i="7"/>
  <c r="JV45" i="7"/>
  <c r="IE44" i="7"/>
  <c r="RU44" i="7"/>
  <c r="RY44" i="7" s="1"/>
  <c r="QP50" i="7"/>
  <c r="RN50" i="7"/>
  <c r="DW51" i="7"/>
  <c r="EB50" i="7"/>
  <c r="NH44" i="7"/>
  <c r="MJ44" i="7"/>
  <c r="ID37" i="7"/>
  <c r="DY43" i="7"/>
  <c r="OB51" i="7"/>
  <c r="MK50" i="7"/>
  <c r="SO45" i="7"/>
  <c r="SS45" i="7" s="1"/>
  <c r="SZ45" i="7"/>
  <c r="JV51" i="7"/>
  <c r="IE50" i="7"/>
  <c r="ID43" i="7"/>
  <c r="QP45" i="7"/>
  <c r="RN45" i="7"/>
  <c r="SH51" i="7"/>
  <c r="QQ50" i="7"/>
  <c r="HD49" i="7"/>
  <c r="EI49" i="7"/>
  <c r="EM49" i="7" s="1"/>
  <c r="ET49" i="7"/>
  <c r="MK44" i="7"/>
  <c r="OB45" i="7"/>
  <c r="MI50" i="7"/>
  <c r="MN49" i="7"/>
  <c r="FP52" i="7"/>
  <c r="DY51" i="7"/>
  <c r="UW49" i="7"/>
  <c r="UV49" i="7"/>
  <c r="IC50" i="7"/>
  <c r="IH49" i="7"/>
  <c r="IC44" i="7"/>
  <c r="IH43" i="7"/>
  <c r="UW43" i="7"/>
  <c r="UV43" i="7"/>
  <c r="QT43" i="7"/>
  <c r="QO44" i="7"/>
  <c r="UN28" i="7"/>
  <c r="ID25" i="7"/>
  <c r="JB26" i="7" s="1"/>
  <c r="JJ26" i="7" s="1"/>
  <c r="ID4" i="7"/>
  <c r="UN37" i="7"/>
  <c r="UM13" i="7"/>
  <c r="UM27" i="7"/>
  <c r="DX37" i="7"/>
  <c r="DX38" i="7" s="1"/>
  <c r="DX39" i="7" s="1"/>
  <c r="UM40" i="7"/>
  <c r="QJ33" i="7"/>
  <c r="UM39" i="7"/>
  <c r="DY4" i="7"/>
  <c r="FP6" i="7" s="1"/>
  <c r="UM18" i="7"/>
  <c r="QJ21" i="7"/>
  <c r="QJ34" i="7"/>
  <c r="QJ31" i="7"/>
  <c r="UM19" i="7"/>
  <c r="UM28" i="7"/>
  <c r="UM20" i="7"/>
  <c r="UM12" i="7"/>
  <c r="UM26" i="7"/>
  <c r="QJ32" i="7"/>
  <c r="XN21" i="7"/>
  <c r="UM38" i="7"/>
  <c r="QH97" i="7"/>
  <c r="UN27" i="7"/>
  <c r="UM14" i="7"/>
  <c r="UN25" i="7"/>
  <c r="UN21" i="7"/>
  <c r="UM21" i="7"/>
  <c r="UM5" i="7"/>
  <c r="UM25" i="7"/>
  <c r="QH84" i="7"/>
  <c r="UN34" i="7"/>
  <c r="UM11" i="7"/>
  <c r="QH91" i="7"/>
  <c r="QH83" i="7"/>
  <c r="QH86" i="7"/>
  <c r="UM33" i="7"/>
  <c r="UM32" i="7"/>
  <c r="UM31" i="7"/>
  <c r="QH85" i="7"/>
  <c r="UM6" i="7"/>
  <c r="UM4" i="7"/>
  <c r="QH72" i="7"/>
  <c r="UN11" i="7"/>
  <c r="UN38" i="7"/>
  <c r="UN40" i="7"/>
  <c r="UN5" i="7"/>
  <c r="QH96" i="7"/>
  <c r="QH78" i="7"/>
  <c r="QH95" i="7"/>
  <c r="QH70" i="7"/>
  <c r="QH102" i="7"/>
  <c r="QJ20" i="7"/>
  <c r="UN19" i="7"/>
  <c r="QJ18" i="7"/>
  <c r="QJ19" i="7"/>
  <c r="MF4" i="7"/>
  <c r="MF5" i="7"/>
  <c r="MF7" i="7"/>
  <c r="MF6" i="7"/>
  <c r="UN32" i="7"/>
  <c r="UN18" i="7"/>
  <c r="UN7" i="7"/>
  <c r="UN26" i="7"/>
  <c r="MF40" i="7"/>
  <c r="MF37" i="7"/>
  <c r="MF39" i="7"/>
  <c r="MF38" i="7"/>
  <c r="MF20" i="7"/>
  <c r="MF18" i="7"/>
  <c r="MF21" i="7"/>
  <c r="MF19" i="7"/>
  <c r="XN7" i="7"/>
  <c r="QH104" i="7"/>
  <c r="QH101" i="7"/>
  <c r="QJ39" i="7"/>
  <c r="QJ38" i="7"/>
  <c r="MF31" i="7"/>
  <c r="MF34" i="7"/>
  <c r="MF32" i="7"/>
  <c r="MF33" i="7"/>
  <c r="UN14" i="7"/>
  <c r="UN20" i="7"/>
  <c r="UN6" i="7"/>
  <c r="UN33" i="7"/>
  <c r="UN12" i="7"/>
  <c r="UM7" i="7"/>
  <c r="QH73" i="7"/>
  <c r="XN34" i="7"/>
  <c r="AGT8" i="7"/>
  <c r="ABS40" i="7"/>
  <c r="ABS14" i="7"/>
  <c r="YR37" i="7"/>
  <c r="ABR28" i="7"/>
  <c r="ABS34" i="7"/>
  <c r="ABR21" i="7"/>
  <c r="ABS7" i="7"/>
  <c r="YR38" i="7"/>
  <c r="ABS28" i="7"/>
  <c r="YR40" i="7"/>
  <c r="ABR40" i="7"/>
  <c r="ABR14" i="7"/>
  <c r="ABS21" i="7"/>
  <c r="ABR34" i="7"/>
  <c r="YR39" i="7"/>
  <c r="ABR7" i="7"/>
  <c r="ABP40" i="7"/>
  <c r="ABP7" i="7"/>
  <c r="ABP28" i="7"/>
  <c r="ABP21" i="7"/>
  <c r="ABP14" i="7"/>
  <c r="YR18" i="7"/>
  <c r="YR14" i="7"/>
  <c r="YR11" i="7"/>
  <c r="YR12" i="7"/>
  <c r="YR20" i="7"/>
  <c r="YR4" i="7"/>
  <c r="YR7" i="7"/>
  <c r="YR34" i="7"/>
  <c r="YR33" i="7"/>
  <c r="YR13" i="7"/>
  <c r="YR25" i="7"/>
  <c r="YR6" i="7"/>
  <c r="YR32" i="7"/>
  <c r="YR5" i="7"/>
  <c r="YR27" i="7"/>
  <c r="YR31" i="7"/>
  <c r="YR19" i="7"/>
  <c r="YR28" i="7"/>
  <c r="YR21" i="7"/>
  <c r="YR26" i="7"/>
  <c r="ABQ28" i="7"/>
  <c r="ABQ14" i="7"/>
  <c r="ABQ21" i="7"/>
  <c r="ABQ40" i="7"/>
  <c r="ABO7" i="7"/>
  <c r="ABO21" i="7"/>
  <c r="ABO40" i="7"/>
  <c r="ABO28" i="7"/>
  <c r="ABQ7" i="7"/>
  <c r="ABO14" i="7"/>
  <c r="QH89" i="7"/>
  <c r="QH90" i="7"/>
  <c r="MF26" i="7"/>
  <c r="MF25" i="7"/>
  <c r="MF28" i="7"/>
  <c r="MF27" i="7"/>
  <c r="UN13" i="7"/>
  <c r="MF11" i="7"/>
  <c r="MF12" i="7"/>
  <c r="MF14" i="7"/>
  <c r="MF13" i="7"/>
  <c r="QH98" i="7"/>
  <c r="QH77" i="7"/>
  <c r="QJ27" i="7"/>
  <c r="QJ26" i="7"/>
  <c r="QJ25" i="7"/>
  <c r="QH80" i="7"/>
  <c r="QH79" i="7"/>
  <c r="QJ28" i="7"/>
  <c r="QH71" i="7"/>
  <c r="XN14" i="7"/>
  <c r="QH58" i="7"/>
  <c r="QJ7" i="7"/>
  <c r="QJ4" i="7"/>
  <c r="QH57" i="7"/>
  <c r="QJ5" i="7"/>
  <c r="QH56" i="7"/>
  <c r="QH59" i="7"/>
  <c r="QJ6" i="7"/>
  <c r="QH103" i="7"/>
  <c r="QJ40" i="7"/>
  <c r="QJ37" i="7"/>
  <c r="UN39" i="7"/>
  <c r="AGQ25" i="7"/>
  <c r="YQ39" i="7"/>
  <c r="YQ40" i="7"/>
  <c r="YQ37" i="7"/>
  <c r="YQ38" i="7"/>
  <c r="YQ13" i="7"/>
  <c r="YQ31" i="7"/>
  <c r="YQ19" i="7"/>
  <c r="YQ18" i="7"/>
  <c r="YQ6" i="7"/>
  <c r="YQ28" i="7"/>
  <c r="YQ21" i="7"/>
  <c r="YQ4" i="7"/>
  <c r="YQ7" i="7"/>
  <c r="YQ26" i="7"/>
  <c r="YQ14" i="7"/>
  <c r="YQ25" i="7"/>
  <c r="YQ11" i="7"/>
  <c r="YQ5" i="7"/>
  <c r="YQ32" i="7"/>
  <c r="YQ12" i="7"/>
  <c r="YQ27" i="7"/>
  <c r="YQ20" i="7"/>
  <c r="YQ33" i="7"/>
  <c r="YQ34" i="7"/>
  <c r="YO32" i="7"/>
  <c r="YN32" i="7"/>
  <c r="YO39" i="7"/>
  <c r="YP12" i="7"/>
  <c r="YN13" i="7"/>
  <c r="YN31" i="7"/>
  <c r="YO38" i="7"/>
  <c r="YP11" i="7"/>
  <c r="YN12" i="7"/>
  <c r="YO40" i="7"/>
  <c r="YP28" i="7"/>
  <c r="YO28" i="7"/>
  <c r="YP37" i="7"/>
  <c r="YN14" i="7"/>
  <c r="YN18" i="7"/>
  <c r="YN4" i="7"/>
  <c r="YO37" i="7"/>
  <c r="YP26" i="7"/>
  <c r="YO26" i="7"/>
  <c r="YN33" i="7"/>
  <c r="YP5" i="7"/>
  <c r="YN7" i="7"/>
  <c r="YN34" i="7"/>
  <c r="YP25" i="7"/>
  <c r="YO25" i="7"/>
  <c r="YP31" i="7"/>
  <c r="YP4" i="7"/>
  <c r="YN6" i="7"/>
  <c r="YP32" i="7"/>
  <c r="YP21" i="7"/>
  <c r="YN25" i="7"/>
  <c r="YO4" i="7"/>
  <c r="YP33" i="7"/>
  <c r="YO33" i="7"/>
  <c r="YP6" i="7"/>
  <c r="YO14" i="7"/>
  <c r="YO6" i="7"/>
  <c r="YP40" i="7"/>
  <c r="YP38" i="7"/>
  <c r="YN20" i="7"/>
  <c r="YN37" i="7"/>
  <c r="YN5" i="7"/>
  <c r="YO31" i="7"/>
  <c r="YO21" i="7"/>
  <c r="YO7" i="7"/>
  <c r="YP19" i="7"/>
  <c r="YN27" i="7"/>
  <c r="YO19" i="7"/>
  <c r="YO11" i="7"/>
  <c r="YP14" i="7"/>
  <c r="YN19" i="7"/>
  <c r="YP27" i="7"/>
  <c r="YO34" i="7"/>
  <c r="YP39" i="7"/>
  <c r="YN21" i="7"/>
  <c r="YN40" i="7"/>
  <c r="YO13" i="7"/>
  <c r="YO5" i="7"/>
  <c r="YP34" i="7"/>
  <c r="YP7" i="7"/>
  <c r="YN39" i="7"/>
  <c r="YP20" i="7"/>
  <c r="YN28" i="7"/>
  <c r="YO20" i="7"/>
  <c r="YO12" i="7"/>
  <c r="YP18" i="7"/>
  <c r="YN26" i="7"/>
  <c r="YT26" i="7" s="1"/>
  <c r="YO18" i="7"/>
  <c r="YN11" i="7"/>
  <c r="YN38" i="7"/>
  <c r="YO27" i="7"/>
  <c r="YP13" i="7"/>
  <c r="XN28" i="7"/>
  <c r="QH65" i="7"/>
  <c r="QH64" i="7"/>
  <c r="QJ12" i="7"/>
  <c r="QJ11" i="7"/>
  <c r="QH63" i="7"/>
  <c r="QH66" i="7"/>
  <c r="QJ13" i="7"/>
  <c r="QJ14" i="7"/>
  <c r="QH92" i="7"/>
  <c r="JL26" i="7"/>
  <c r="ID18" i="7"/>
  <c r="ID19" i="7" s="1"/>
  <c r="ID31" i="7"/>
  <c r="ID32" i="7" s="1"/>
  <c r="ID11" i="7"/>
  <c r="DX11" i="7"/>
  <c r="EV12" i="7" s="1"/>
  <c r="DX31" i="7"/>
  <c r="EV32" i="7" s="1"/>
  <c r="DX25" i="7"/>
  <c r="EV26" i="7" s="1"/>
  <c r="DX4" i="7"/>
  <c r="EV5" i="7" s="1"/>
  <c r="DX18" i="7"/>
  <c r="EV19" i="7" s="1"/>
  <c r="IE11" i="7"/>
  <c r="IE12" i="7" s="1"/>
  <c r="DW31" i="7"/>
  <c r="EB31" i="7" s="1"/>
  <c r="IC25" i="7"/>
  <c r="IC26" i="7" s="1"/>
  <c r="IC27" i="7" s="1"/>
  <c r="DW18" i="7"/>
  <c r="EB18" i="7" s="1"/>
  <c r="IC11" i="7"/>
  <c r="IC12" i="7" s="1"/>
  <c r="IH12" i="7" s="1"/>
  <c r="APH3" i="7"/>
  <c r="ATN25" i="7"/>
  <c r="ATN21" i="7"/>
  <c r="ATN31" i="7"/>
  <c r="ATN6" i="7"/>
  <c r="ATN33" i="7"/>
  <c r="ATN37" i="7"/>
  <c r="ATN16" i="7"/>
  <c r="ATN5" i="7"/>
  <c r="ATN11" i="7"/>
  <c r="ATN18" i="7"/>
  <c r="ATN17" i="7"/>
  <c r="ATN34" i="7"/>
  <c r="ATN38" i="7"/>
  <c r="ATN40" i="7"/>
  <c r="ATN27" i="7"/>
  <c r="ATN35" i="7"/>
  <c r="ATN29" i="7"/>
  <c r="ATN36" i="7"/>
  <c r="ATN9" i="7"/>
  <c r="ATN3" i="7"/>
  <c r="ATN19" i="7"/>
  <c r="ATN24" i="7"/>
  <c r="ATN26" i="7"/>
  <c r="ATN30" i="7"/>
  <c r="ATN41" i="7"/>
  <c r="ATN10" i="7"/>
  <c r="ATN8" i="7"/>
  <c r="ATN15" i="7"/>
  <c r="ATN20" i="7"/>
  <c r="ATN23" i="7"/>
  <c r="ATN12" i="7"/>
  <c r="ATN39" i="7"/>
  <c r="ATN22" i="7"/>
  <c r="ATN32" i="7"/>
  <c r="ATN13" i="7"/>
  <c r="ATN14" i="7"/>
  <c r="ATN28" i="7"/>
  <c r="ATN42" i="7"/>
  <c r="ATN7" i="7"/>
  <c r="ATN4" i="7"/>
  <c r="IE25" i="7"/>
  <c r="IE26" i="7" s="1"/>
  <c r="JV28" i="7" s="1"/>
  <c r="IE31" i="7"/>
  <c r="JV33" i="7" s="1"/>
  <c r="IC4" i="7"/>
  <c r="IC5" i="7" s="1"/>
  <c r="IC37" i="7"/>
  <c r="IC38" i="7" s="1"/>
  <c r="IE18" i="7"/>
  <c r="JV20" i="7" s="1"/>
  <c r="IC31" i="7"/>
  <c r="IH31" i="7" s="1"/>
  <c r="IC18" i="7"/>
  <c r="IC19" i="7" s="1"/>
  <c r="IE4" i="7"/>
  <c r="IE5" i="7" s="1"/>
  <c r="IE37" i="7"/>
  <c r="JB38" i="7"/>
  <c r="ID38" i="7"/>
  <c r="ID5" i="7"/>
  <c r="JB5" i="7"/>
  <c r="DY11" i="7"/>
  <c r="FP13" i="7" s="1"/>
  <c r="DW25" i="7"/>
  <c r="EB25" i="7" s="1"/>
  <c r="DY31" i="7"/>
  <c r="FP33" i="7" s="1"/>
  <c r="DW37" i="7"/>
  <c r="EB37" i="7" s="1"/>
  <c r="DW11" i="7"/>
  <c r="DW12" i="7" s="1"/>
  <c r="EB12" i="7" s="1"/>
  <c r="DY18" i="7"/>
  <c r="DY19" i="7" s="1"/>
  <c r="DY20" i="7" s="1"/>
  <c r="DY37" i="7"/>
  <c r="DY25" i="7"/>
  <c r="DY26" i="7" s="1"/>
  <c r="FP28" i="7" s="1"/>
  <c r="DW4" i="7"/>
  <c r="MN43" i="7" l="1"/>
  <c r="SJ45" i="7"/>
  <c r="SK45" i="7"/>
  <c r="YX50" i="7"/>
  <c r="UU43" i="7"/>
  <c r="GE52" i="7"/>
  <c r="FZ52" i="7"/>
  <c r="FT52" i="7"/>
  <c r="GI52" i="7"/>
  <c r="GD52" i="7"/>
  <c r="FX52" i="7"/>
  <c r="FQ52" i="7"/>
  <c r="GC52" i="7"/>
  <c r="FU52" i="7"/>
  <c r="GG52" i="7"/>
  <c r="GB52" i="7"/>
  <c r="FS52" i="7"/>
  <c r="GF52" i="7"/>
  <c r="FY52" i="7"/>
  <c r="FR52" i="7"/>
  <c r="FO44" i="7"/>
  <c r="FK44" i="7"/>
  <c r="FF44" i="7"/>
  <c r="FN44" i="7"/>
  <c r="FJ44" i="7"/>
  <c r="FE44" i="7"/>
  <c r="FM44" i="7"/>
  <c r="FI44" i="7"/>
  <c r="FD44" i="7"/>
  <c r="FL44" i="7"/>
  <c r="FH44" i="7"/>
  <c r="FS51" i="7"/>
  <c r="YX52" i="7"/>
  <c r="ADB46" i="7"/>
  <c r="ALF52" i="7"/>
  <c r="ALH50" i="7"/>
  <c r="ALH49" i="7"/>
  <c r="ALG46" i="7"/>
  <c r="ALF43" i="7"/>
  <c r="ALF44" i="7"/>
  <c r="AOG52" i="7"/>
  <c r="ALG49" i="7"/>
  <c r="ALH45" i="7"/>
  <c r="AOG46" i="7"/>
  <c r="AOI46" i="7"/>
  <c r="ALF51" i="7"/>
  <c r="ALF49" i="7"/>
  <c r="ALF46" i="7"/>
  <c r="ALG45" i="7"/>
  <c r="ALH44" i="7"/>
  <c r="ALG43" i="7"/>
  <c r="ALH52" i="7"/>
  <c r="ALH51" i="7"/>
  <c r="ALG50" i="7"/>
  <c r="ALH46" i="7"/>
  <c r="ALF45" i="7"/>
  <c r="ALL45" i="7" s="1"/>
  <c r="ALG44" i="7"/>
  <c r="AOI52" i="7"/>
  <c r="ALG52" i="7"/>
  <c r="ALG51" i="7"/>
  <c r="ALF50" i="7"/>
  <c r="ALH43" i="7"/>
  <c r="RD43" i="7"/>
  <c r="RC43" i="7"/>
  <c r="RB43" i="7"/>
  <c r="IW43" i="7"/>
  <c r="IR43" i="7"/>
  <c r="JA43" i="7"/>
  <c r="LJ43" i="7" s="1"/>
  <c r="IV43" i="7"/>
  <c r="IQ43" i="7"/>
  <c r="IY43" i="7"/>
  <c r="IU43" i="7"/>
  <c r="IP43" i="7"/>
  <c r="IX43" i="7"/>
  <c r="IT43" i="7"/>
  <c r="NC49" i="7"/>
  <c r="MX49" i="7"/>
  <c r="NG49" i="7"/>
  <c r="NA49" i="7"/>
  <c r="NE49" i="7"/>
  <c r="MZ49" i="7"/>
  <c r="ND49" i="7"/>
  <c r="MW49" i="7"/>
  <c r="NB49" i="7"/>
  <c r="MV49" i="7"/>
  <c r="SW51" i="7"/>
  <c r="SR51" i="7"/>
  <c r="TA51" i="7"/>
  <c r="SV51" i="7"/>
  <c r="SQ51" i="7"/>
  <c r="SY51" i="7"/>
  <c r="SU51" i="7"/>
  <c r="SP51" i="7"/>
  <c r="SX51" i="7"/>
  <c r="ST51" i="7"/>
  <c r="SG50" i="7"/>
  <c r="SC50" i="7"/>
  <c r="RX50" i="7"/>
  <c r="SF50" i="7"/>
  <c r="SB50" i="7"/>
  <c r="RW50" i="7"/>
  <c r="SE50" i="7"/>
  <c r="SA50" i="7"/>
  <c r="RV50" i="7"/>
  <c r="SD50" i="7"/>
  <c r="RZ50" i="7"/>
  <c r="KO45" i="7"/>
  <c r="KJ45" i="7"/>
  <c r="KE45" i="7"/>
  <c r="KM45" i="7"/>
  <c r="KI45" i="7"/>
  <c r="KD45" i="7"/>
  <c r="KL45" i="7"/>
  <c r="KH45" i="7"/>
  <c r="KK45" i="7"/>
  <c r="KF45" i="7"/>
  <c r="SW46" i="7"/>
  <c r="SR46" i="7"/>
  <c r="SL46" i="7"/>
  <c r="TA46" i="7"/>
  <c r="SU46" i="7"/>
  <c r="SM46" i="7"/>
  <c r="SY46" i="7"/>
  <c r="ST46" i="7"/>
  <c r="SK46" i="7"/>
  <c r="SX46" i="7"/>
  <c r="SQ46" i="7"/>
  <c r="SJ46" i="7"/>
  <c r="SV46" i="7"/>
  <c r="SP46" i="7"/>
  <c r="SI46" i="7"/>
  <c r="SI45" i="7"/>
  <c r="YX49" i="7"/>
  <c r="ADD52" i="7"/>
  <c r="ADD51" i="7"/>
  <c r="ADD50" i="7"/>
  <c r="ADD49" i="7"/>
  <c r="ADB43" i="7"/>
  <c r="SD45" i="7"/>
  <c r="RZ45" i="7"/>
  <c r="SG45" i="7"/>
  <c r="SC45" i="7"/>
  <c r="RX45" i="7"/>
  <c r="SF45" i="7"/>
  <c r="SB45" i="7"/>
  <c r="RW45" i="7"/>
  <c r="SE45" i="7"/>
  <c r="SA45" i="7"/>
  <c r="RV45" i="7"/>
  <c r="KK51" i="7"/>
  <c r="KF51" i="7"/>
  <c r="KO51" i="7"/>
  <c r="KJ51" i="7"/>
  <c r="KE51" i="7"/>
  <c r="KM51" i="7"/>
  <c r="KI51" i="7"/>
  <c r="KD51" i="7"/>
  <c r="KL51" i="7"/>
  <c r="KH51" i="7"/>
  <c r="OQ51" i="7"/>
  <c r="OL51" i="7"/>
  <c r="OU51" i="7"/>
  <c r="OP51" i="7"/>
  <c r="OK51" i="7"/>
  <c r="OS51" i="7"/>
  <c r="OO51" i="7"/>
  <c r="OJ51" i="7"/>
  <c r="OR51" i="7"/>
  <c r="ON51" i="7"/>
  <c r="OA44" i="7"/>
  <c r="NW44" i="7"/>
  <c r="NR44" i="7"/>
  <c r="NZ44" i="7"/>
  <c r="NV44" i="7"/>
  <c r="NQ44" i="7"/>
  <c r="NY44" i="7"/>
  <c r="NU44" i="7"/>
  <c r="NP44" i="7"/>
  <c r="NX44" i="7"/>
  <c r="NT44" i="7"/>
  <c r="JU50" i="7"/>
  <c r="JQ50" i="7"/>
  <c r="JL50" i="7"/>
  <c r="JT50" i="7"/>
  <c r="JP50" i="7"/>
  <c r="JK50" i="7"/>
  <c r="JS50" i="7"/>
  <c r="JO50" i="7"/>
  <c r="JJ50" i="7"/>
  <c r="JR50" i="7"/>
  <c r="JN50" i="7"/>
  <c r="YX46" i="7"/>
  <c r="YX45" i="7"/>
  <c r="YX44" i="7"/>
  <c r="YX43" i="7"/>
  <c r="SM45" i="7"/>
  <c r="SN45" i="7" s="1"/>
  <c r="DX50" i="7"/>
  <c r="EV50" i="7"/>
  <c r="FQ51" i="7"/>
  <c r="FU51" i="7"/>
  <c r="FR51" i="7"/>
  <c r="FT51" i="7"/>
  <c r="ADB44" i="7"/>
  <c r="APL52" i="7"/>
  <c r="APM50" i="7"/>
  <c r="APN50" i="7"/>
  <c r="APM49" i="7"/>
  <c r="APL43" i="7"/>
  <c r="APL44" i="7"/>
  <c r="ASM46" i="7"/>
  <c r="APL51" i="7"/>
  <c r="APL49" i="7"/>
  <c r="APR49" i="7" s="1"/>
  <c r="APM46" i="7"/>
  <c r="APN45" i="7"/>
  <c r="APN44" i="7"/>
  <c r="APM43" i="7"/>
  <c r="ASO46" i="7"/>
  <c r="APN52" i="7"/>
  <c r="APN51" i="7"/>
  <c r="APL50" i="7"/>
  <c r="APL46" i="7"/>
  <c r="APM45" i="7"/>
  <c r="APM44" i="7"/>
  <c r="ASO52" i="7"/>
  <c r="ASM52" i="7"/>
  <c r="APM52" i="7"/>
  <c r="APM51" i="7"/>
  <c r="APN49" i="7"/>
  <c r="APN46" i="7"/>
  <c r="APL45" i="7"/>
  <c r="APN43" i="7"/>
  <c r="IR49" i="7"/>
  <c r="IQ49" i="7"/>
  <c r="IP49" i="7"/>
  <c r="OQ45" i="7"/>
  <c r="OL45" i="7"/>
  <c r="OU45" i="7"/>
  <c r="OP45" i="7"/>
  <c r="OK45" i="7"/>
  <c r="OS45" i="7"/>
  <c r="OO45" i="7"/>
  <c r="OJ45" i="7"/>
  <c r="OR45" i="7"/>
  <c r="ON45" i="7"/>
  <c r="DH49" i="7"/>
  <c r="EU50" i="7"/>
  <c r="EP50" i="7"/>
  <c r="EK50" i="7"/>
  <c r="ER50" i="7"/>
  <c r="EN50" i="7"/>
  <c r="EL50" i="7"/>
  <c r="ES50" i="7"/>
  <c r="EJ50" i="7"/>
  <c r="EQ50" i="7"/>
  <c r="EO50" i="7"/>
  <c r="MX43" i="7"/>
  <c r="MW43" i="7"/>
  <c r="MV43" i="7"/>
  <c r="UU44" i="7"/>
  <c r="UZ43" i="7"/>
  <c r="IZ43" i="7"/>
  <c r="IO43" i="7"/>
  <c r="IS43" i="7" s="1"/>
  <c r="OI45" i="7"/>
  <c r="OM45" i="7" s="1"/>
  <c r="OT45" i="7"/>
  <c r="SH52" i="7"/>
  <c r="SL51" i="7" s="1"/>
  <c r="QQ51" i="7"/>
  <c r="JB44" i="7"/>
  <c r="ID44" i="7"/>
  <c r="OB52" i="7"/>
  <c r="OG51" i="7" s="1"/>
  <c r="MK51" i="7"/>
  <c r="MJ45" i="7"/>
  <c r="NH45" i="7"/>
  <c r="JV46" i="7"/>
  <c r="JY45" i="7" s="1"/>
  <c r="IE45" i="7"/>
  <c r="FC44" i="7"/>
  <c r="FG44" i="7" s="1"/>
  <c r="MI45" i="7"/>
  <c r="MN44" i="7"/>
  <c r="AHF43" i="7"/>
  <c r="QO45" i="7"/>
  <c r="QT44" i="7"/>
  <c r="UV44" i="7"/>
  <c r="VT44" i="7"/>
  <c r="IC45" i="7"/>
  <c r="IH44" i="7"/>
  <c r="UU49" i="7"/>
  <c r="FV52" i="7"/>
  <c r="FW52" i="7"/>
  <c r="GA52" i="7" s="1"/>
  <c r="GH52" i="7"/>
  <c r="OB46" i="7"/>
  <c r="OG45" i="7" s="1"/>
  <c r="MK45" i="7"/>
  <c r="SO51" i="7"/>
  <c r="SS51" i="7" s="1"/>
  <c r="SZ51" i="7"/>
  <c r="IE51" i="7"/>
  <c r="JV52" i="7"/>
  <c r="JZ51" i="7" s="1"/>
  <c r="OI51" i="7"/>
  <c r="OM51" i="7" s="1"/>
  <c r="OT51" i="7"/>
  <c r="RU50" i="7"/>
  <c r="RY50" i="7" s="1"/>
  <c r="KC45" i="7"/>
  <c r="KG45" i="7" s="1"/>
  <c r="KN45" i="7"/>
  <c r="SO46" i="7"/>
  <c r="SS46" i="7" s="1"/>
  <c r="SZ46" i="7"/>
  <c r="DX45" i="7"/>
  <c r="EV45" i="7"/>
  <c r="AHF52" i="7"/>
  <c r="ALL50" i="7"/>
  <c r="UW44" i="7"/>
  <c r="WN45" i="7"/>
  <c r="VT50" i="7"/>
  <c r="UV50" i="7"/>
  <c r="NF49" i="7"/>
  <c r="MU49" i="7"/>
  <c r="MY49" i="7" s="1"/>
  <c r="PP49" i="7"/>
  <c r="RU45" i="7"/>
  <c r="RY45" i="7" s="1"/>
  <c r="KC51" i="7"/>
  <c r="KG51" i="7" s="1"/>
  <c r="KN51" i="7"/>
  <c r="DY44" i="7"/>
  <c r="FP45" i="7"/>
  <c r="ET50" i="7"/>
  <c r="EI50" i="7"/>
  <c r="EM50" i="7" s="1"/>
  <c r="QP51" i="7"/>
  <c r="RN51" i="7"/>
  <c r="JI50" i="7"/>
  <c r="JM50" i="7" s="1"/>
  <c r="QT49" i="7"/>
  <c r="QO50" i="7"/>
  <c r="EB43" i="7"/>
  <c r="DW44" i="7"/>
  <c r="AHF45" i="7"/>
  <c r="IC51" i="7"/>
  <c r="IH50" i="7"/>
  <c r="WN51" i="7"/>
  <c r="UW50" i="7"/>
  <c r="MI51" i="7"/>
  <c r="MN50" i="7"/>
  <c r="RN46" i="7"/>
  <c r="RO45" i="7" s="1"/>
  <c r="QP46" i="7"/>
  <c r="EB51" i="7"/>
  <c r="DW52" i="7"/>
  <c r="EB52" i="7" s="1"/>
  <c r="ID51" i="7"/>
  <c r="JB51" i="7"/>
  <c r="NH50" i="7"/>
  <c r="MJ50" i="7"/>
  <c r="AHF51" i="7"/>
  <c r="ID26" i="7"/>
  <c r="ID27" i="7" s="1"/>
  <c r="JB28" i="7" s="1"/>
  <c r="JK26" i="7"/>
  <c r="EV38" i="7"/>
  <c r="DY5" i="7"/>
  <c r="EV39" i="7"/>
  <c r="FF39" i="7" s="1"/>
  <c r="JB32" i="7"/>
  <c r="JK32" i="7" s="1"/>
  <c r="YS40" i="7"/>
  <c r="QL19" i="7"/>
  <c r="YS33" i="7"/>
  <c r="YS32" i="7"/>
  <c r="YS19" i="7"/>
  <c r="YS37" i="7"/>
  <c r="YS26" i="7"/>
  <c r="YS31" i="7"/>
  <c r="QL32" i="7"/>
  <c r="UP26" i="7"/>
  <c r="UP14" i="7"/>
  <c r="YS20" i="7"/>
  <c r="YS18" i="7"/>
  <c r="QL21" i="7"/>
  <c r="UN79" i="7"/>
  <c r="UP40" i="7"/>
  <c r="UP25" i="7"/>
  <c r="UP28" i="7"/>
  <c r="UP27" i="7"/>
  <c r="UN77" i="7"/>
  <c r="YS27" i="7"/>
  <c r="YS11" i="7"/>
  <c r="YS7" i="7"/>
  <c r="UN78" i="7"/>
  <c r="QL20" i="7"/>
  <c r="UN80" i="7"/>
  <c r="QL18" i="7"/>
  <c r="QM21" i="7" s="1"/>
  <c r="QN21" i="7" s="1"/>
  <c r="QQ18" i="7" s="1"/>
  <c r="SH20" i="7" s="1"/>
  <c r="SR20" i="7" s="1"/>
  <c r="QL34" i="7"/>
  <c r="QL31" i="7"/>
  <c r="YS13" i="7"/>
  <c r="QL33" i="7"/>
  <c r="YS39" i="7"/>
  <c r="YS25" i="7"/>
  <c r="YS21" i="7"/>
  <c r="ABT40" i="7"/>
  <c r="YS34" i="7"/>
  <c r="YS12" i="7"/>
  <c r="YS6" i="7"/>
  <c r="ABT14" i="7"/>
  <c r="YT19" i="7"/>
  <c r="YT28" i="7"/>
  <c r="YT39" i="7"/>
  <c r="ABT34" i="7"/>
  <c r="YT11" i="7"/>
  <c r="UN85" i="7"/>
  <c r="YS4" i="7"/>
  <c r="YS14" i="7"/>
  <c r="YS5" i="7"/>
  <c r="YS28" i="7"/>
  <c r="YS38" i="7"/>
  <c r="YT38" i="7"/>
  <c r="YT40" i="7"/>
  <c r="UP7" i="7"/>
  <c r="DX12" i="7"/>
  <c r="EV13" i="7" s="1"/>
  <c r="FE13" i="7" s="1"/>
  <c r="YT21" i="7"/>
  <c r="UN90" i="7"/>
  <c r="UP37" i="7"/>
  <c r="YT37" i="7"/>
  <c r="YT32" i="7"/>
  <c r="ABT7" i="7"/>
  <c r="DX19" i="7"/>
  <c r="DX20" i="7" s="1"/>
  <c r="DX21" i="7" s="1"/>
  <c r="JB19" i="7"/>
  <c r="JK19" i="7" s="1"/>
  <c r="UP5" i="7"/>
  <c r="DW19" i="7"/>
  <c r="UP6" i="7"/>
  <c r="UN59" i="7"/>
  <c r="UN57" i="7"/>
  <c r="UN56" i="7"/>
  <c r="YT25" i="7"/>
  <c r="UN58" i="7"/>
  <c r="YT34" i="7"/>
  <c r="YT33" i="7"/>
  <c r="YT31" i="7"/>
  <c r="AKW25" i="7"/>
  <c r="ACW38" i="7"/>
  <c r="ACW40" i="7"/>
  <c r="ACW37" i="7"/>
  <c r="ACW39" i="7"/>
  <c r="ACW14" i="7"/>
  <c r="ACW20" i="7"/>
  <c r="ACW28" i="7"/>
  <c r="ACW19" i="7"/>
  <c r="ACW4" i="7"/>
  <c r="ACW33" i="7"/>
  <c r="ACW27" i="7"/>
  <c r="ACW21" i="7"/>
  <c r="ACW34" i="7"/>
  <c r="ACW31" i="7"/>
  <c r="ACW12" i="7"/>
  <c r="ACW18" i="7"/>
  <c r="ACW32" i="7"/>
  <c r="ACW11" i="7"/>
  <c r="ACW13" i="7"/>
  <c r="ACW6" i="7"/>
  <c r="ACW26" i="7"/>
  <c r="ACW25" i="7"/>
  <c r="ACW5" i="7"/>
  <c r="ACW7" i="7"/>
  <c r="ACV31" i="7"/>
  <c r="ACU40" i="7"/>
  <c r="ACU32" i="7"/>
  <c r="ACU6" i="7"/>
  <c r="ACV18" i="7"/>
  <c r="ACU33" i="7"/>
  <c r="ACU11" i="7"/>
  <c r="ACT27" i="7"/>
  <c r="ACU18" i="7"/>
  <c r="ACT32" i="7"/>
  <c r="ACV27" i="7"/>
  <c r="ACU12" i="7"/>
  <c r="ACT28" i="7"/>
  <c r="ACU25" i="7"/>
  <c r="ACT7" i="7"/>
  <c r="ACT14" i="7"/>
  <c r="ACU21" i="7"/>
  <c r="ACV14" i="7"/>
  <c r="ACU7" i="7"/>
  <c r="ACT25" i="7"/>
  <c r="ACV38" i="7"/>
  <c r="ACT39" i="7"/>
  <c r="ACT4" i="7"/>
  <c r="ACU39" i="7"/>
  <c r="ACV25" i="7"/>
  <c r="ACV19" i="7"/>
  <c r="ACU28" i="7"/>
  <c r="ACU4" i="7"/>
  <c r="ACU31" i="7"/>
  <c r="ACV13" i="7"/>
  <c r="ACU37" i="7"/>
  <c r="ACT12" i="7"/>
  <c r="ACT19" i="7"/>
  <c r="ACV7" i="7"/>
  <c r="ACV40" i="7"/>
  <c r="ACV20" i="7"/>
  <c r="ACU19" i="7"/>
  <c r="ACT40" i="7"/>
  <c r="ACZ40" i="7" s="1"/>
  <c r="ACT13" i="7"/>
  <c r="ACT20" i="7"/>
  <c r="ACV4" i="7"/>
  <c r="ACV32" i="7"/>
  <c r="ACV21" i="7"/>
  <c r="ACV37" i="7"/>
  <c r="ACV39" i="7"/>
  <c r="ACT31" i="7"/>
  <c r="ACV11" i="7"/>
  <c r="ACV28" i="7"/>
  <c r="ACT6" i="7"/>
  <c r="ACU26" i="7"/>
  <c r="ACT11" i="7"/>
  <c r="ACT18" i="7"/>
  <c r="ACU27" i="7"/>
  <c r="ACT26" i="7"/>
  <c r="ACT5" i="7"/>
  <c r="ACU5" i="7"/>
  <c r="ACV12" i="7"/>
  <c r="ACT37" i="7"/>
  <c r="ACV6" i="7"/>
  <c r="ACV5" i="7"/>
  <c r="ACU14" i="7"/>
  <c r="ACU34" i="7"/>
  <c r="ACT38" i="7"/>
  <c r="ACV33" i="7"/>
  <c r="ACT33" i="7"/>
  <c r="ACV26" i="7"/>
  <c r="ACT21" i="7"/>
  <c r="ACU13" i="7"/>
  <c r="ACU20" i="7"/>
  <c r="ACV34" i="7"/>
  <c r="ACT34" i="7"/>
  <c r="ACU38" i="7"/>
  <c r="UN65" i="7"/>
  <c r="UN63" i="7"/>
  <c r="ABT21" i="7"/>
  <c r="AKZ8" i="7"/>
  <c r="AFY21" i="7"/>
  <c r="AFX28" i="7"/>
  <c r="AFY7" i="7"/>
  <c r="ACX37" i="7"/>
  <c r="ACX39" i="7"/>
  <c r="AFY40" i="7"/>
  <c r="AFY14" i="7"/>
  <c r="AFX21" i="7"/>
  <c r="AFX7" i="7"/>
  <c r="ACX40" i="7"/>
  <c r="AFY34" i="7"/>
  <c r="AFX40" i="7"/>
  <c r="AFX14" i="7"/>
  <c r="AFY28" i="7"/>
  <c r="AFX34" i="7"/>
  <c r="ACX38" i="7"/>
  <c r="AFV7" i="7"/>
  <c r="AFV21" i="7"/>
  <c r="AFV14" i="7"/>
  <c r="AFV28" i="7"/>
  <c r="AFV40" i="7"/>
  <c r="ACX13" i="7"/>
  <c r="ACX32" i="7"/>
  <c r="ACX18" i="7"/>
  <c r="ACX25" i="7"/>
  <c r="ACX19" i="7"/>
  <c r="ACX12" i="7"/>
  <c r="ACX26" i="7"/>
  <c r="ACX33" i="7"/>
  <c r="ACX28" i="7"/>
  <c r="ACX6" i="7"/>
  <c r="ACX14" i="7"/>
  <c r="ACX4" i="7"/>
  <c r="ACX21" i="7"/>
  <c r="ACX7" i="7"/>
  <c r="ACX34" i="7"/>
  <c r="ACX11" i="7"/>
  <c r="ACX31" i="7"/>
  <c r="ACX27" i="7"/>
  <c r="ACX5" i="7"/>
  <c r="ACX20" i="7"/>
  <c r="AFU28" i="7"/>
  <c r="AFW21" i="7"/>
  <c r="AFU21" i="7"/>
  <c r="AFU14" i="7"/>
  <c r="AFW14" i="7"/>
  <c r="AFW28" i="7"/>
  <c r="AFW40" i="7"/>
  <c r="AFU7" i="7"/>
  <c r="AFW7" i="7"/>
  <c r="AFU40" i="7"/>
  <c r="UP4" i="7"/>
  <c r="MG18" i="7"/>
  <c r="MH18" i="7" s="1"/>
  <c r="MG21" i="7"/>
  <c r="MH21" i="7" s="1"/>
  <c r="MG19" i="7"/>
  <c r="MH19" i="7" s="1"/>
  <c r="MG20" i="7"/>
  <c r="MH20" i="7" s="1"/>
  <c r="UP32" i="7"/>
  <c r="UN83" i="7"/>
  <c r="YT4" i="7"/>
  <c r="YT12" i="7"/>
  <c r="UP38" i="7"/>
  <c r="UN91" i="7"/>
  <c r="UP11" i="7"/>
  <c r="UP12" i="7"/>
  <c r="UN86" i="7"/>
  <c r="UP33" i="7"/>
  <c r="UN70" i="7"/>
  <c r="UP21" i="7"/>
  <c r="UN72" i="7"/>
  <c r="UP20" i="7"/>
  <c r="UN73" i="7"/>
  <c r="UP18" i="7"/>
  <c r="UN71" i="7"/>
  <c r="UP19" i="7"/>
  <c r="YT27" i="7"/>
  <c r="YT7" i="7"/>
  <c r="YT18" i="7"/>
  <c r="UN92" i="7"/>
  <c r="UN89" i="7"/>
  <c r="QL37" i="7"/>
  <c r="QL38" i="7"/>
  <c r="QL39" i="7"/>
  <c r="QL40" i="7"/>
  <c r="QL6" i="7"/>
  <c r="QL5" i="7"/>
  <c r="QL7" i="7"/>
  <c r="QL4" i="7"/>
  <c r="QL28" i="7"/>
  <c r="QL27" i="7"/>
  <c r="QL26" i="7"/>
  <c r="QL25" i="7"/>
  <c r="MG13" i="7"/>
  <c r="MH13" i="7" s="1"/>
  <c r="MG14" i="7"/>
  <c r="MH14" i="7" s="1"/>
  <c r="MK11" i="7" s="1"/>
  <c r="OB13" i="7" s="1"/>
  <c r="OK13" i="7" s="1"/>
  <c r="MG12" i="7"/>
  <c r="MH12" i="7" s="1"/>
  <c r="MG11" i="7"/>
  <c r="MH11" i="7" s="1"/>
  <c r="UP13" i="7"/>
  <c r="UN66" i="7"/>
  <c r="UN98" i="7"/>
  <c r="UN96" i="7"/>
  <c r="UN97" i="7"/>
  <c r="UN95" i="7"/>
  <c r="MG39" i="7"/>
  <c r="MH39" i="7" s="1"/>
  <c r="MJ37" i="7" s="1"/>
  <c r="MG37" i="7"/>
  <c r="MH37" i="7" s="1"/>
  <c r="MG40" i="7"/>
  <c r="MH40" i="7" s="1"/>
  <c r="MK37" i="7" s="1"/>
  <c r="MK38" i="7" s="1"/>
  <c r="MK39" i="7" s="1"/>
  <c r="MG38" i="7"/>
  <c r="MH38" i="7" s="1"/>
  <c r="UN84" i="7"/>
  <c r="UP34" i="7"/>
  <c r="QM34" i="7"/>
  <c r="QN34" i="7" s="1"/>
  <c r="IH25" i="7"/>
  <c r="IQ25" i="7" s="1"/>
  <c r="QL12" i="7"/>
  <c r="QL13" i="7"/>
  <c r="QL11" i="7"/>
  <c r="QL14" i="7"/>
  <c r="YT5" i="7"/>
  <c r="YT20" i="7"/>
  <c r="YT6" i="7"/>
  <c r="YT14" i="7"/>
  <c r="YT13" i="7"/>
  <c r="UP39" i="7"/>
  <c r="UN64" i="7"/>
  <c r="MG27" i="7"/>
  <c r="MH27" i="7" s="1"/>
  <c r="MG26" i="7"/>
  <c r="MH26" i="7" s="1"/>
  <c r="MG28" i="7"/>
  <c r="MH28" i="7" s="1"/>
  <c r="MK25" i="7" s="1"/>
  <c r="MK26" i="7" s="1"/>
  <c r="MK27" i="7" s="1"/>
  <c r="MG25" i="7"/>
  <c r="MH25" i="7" s="1"/>
  <c r="ABT28" i="7"/>
  <c r="MG31" i="7"/>
  <c r="MH31" i="7" s="1"/>
  <c r="MG32" i="7"/>
  <c r="MH32" i="7" s="1"/>
  <c r="MG34" i="7"/>
  <c r="MH34" i="7" s="1"/>
  <c r="MK31" i="7" s="1"/>
  <c r="MK32" i="7" s="1"/>
  <c r="MK33" i="7" s="1"/>
  <c r="MG33" i="7"/>
  <c r="MH33" i="7" s="1"/>
  <c r="UP31" i="7"/>
  <c r="UN102" i="7"/>
  <c r="UN101" i="7"/>
  <c r="UN104" i="7"/>
  <c r="UN103" i="7"/>
  <c r="MG6" i="7"/>
  <c r="MH6" i="7" s="1"/>
  <c r="MJ4" i="7" s="1"/>
  <c r="MG4" i="7"/>
  <c r="MH4" i="7" s="1"/>
  <c r="MG5" i="7"/>
  <c r="MH5" i="7" s="1"/>
  <c r="MG7" i="7"/>
  <c r="MH7" i="7" s="1"/>
  <c r="MK4" i="7" s="1"/>
  <c r="MK5" i="7" s="1"/>
  <c r="OB7" i="7" s="1"/>
  <c r="OK7" i="7" s="1"/>
  <c r="FF13" i="7"/>
  <c r="EL25" i="7"/>
  <c r="EK25" i="7"/>
  <c r="EJ25" i="7"/>
  <c r="EJ37" i="7"/>
  <c r="EL37" i="7"/>
  <c r="EK37" i="7"/>
  <c r="IQ31" i="7"/>
  <c r="IP31" i="7"/>
  <c r="IR31" i="7"/>
  <c r="FE32" i="7"/>
  <c r="FD32" i="7"/>
  <c r="FF32" i="7"/>
  <c r="FY6" i="7"/>
  <c r="FX6" i="7"/>
  <c r="FZ6" i="7"/>
  <c r="JL32" i="7"/>
  <c r="KF33" i="7"/>
  <c r="KE33" i="7"/>
  <c r="KD33" i="7"/>
  <c r="JL5" i="7"/>
  <c r="JK5" i="7"/>
  <c r="JJ5" i="7"/>
  <c r="FE39" i="7"/>
  <c r="FD39" i="7"/>
  <c r="FF38" i="7"/>
  <c r="FE38" i="7"/>
  <c r="FD38" i="7"/>
  <c r="FZ33" i="7"/>
  <c r="FY33" i="7"/>
  <c r="FX33" i="7"/>
  <c r="JK38" i="7"/>
  <c r="JJ38" i="7"/>
  <c r="JL38" i="7"/>
  <c r="KF20" i="7"/>
  <c r="KE20" i="7"/>
  <c r="KD20" i="7"/>
  <c r="EL18" i="7"/>
  <c r="EK18" i="7"/>
  <c r="EJ18" i="7"/>
  <c r="FF19" i="7"/>
  <c r="FE19" i="7"/>
  <c r="FD19" i="7"/>
  <c r="FZ28" i="7"/>
  <c r="FY28" i="7"/>
  <c r="FX28" i="7"/>
  <c r="EK12" i="7"/>
  <c r="EJ12" i="7"/>
  <c r="EL12" i="7"/>
  <c r="IR12" i="7"/>
  <c r="IQ12" i="7"/>
  <c r="IP12" i="7"/>
  <c r="EK31" i="7"/>
  <c r="EJ31" i="7"/>
  <c r="EL31" i="7"/>
  <c r="FE5" i="7"/>
  <c r="FD5" i="7"/>
  <c r="FF5" i="7"/>
  <c r="FE12" i="7"/>
  <c r="FD12" i="7"/>
  <c r="FF12" i="7"/>
  <c r="DX32" i="7"/>
  <c r="EV33" i="7" s="1"/>
  <c r="FY13" i="7"/>
  <c r="FX13" i="7"/>
  <c r="FZ13" i="7"/>
  <c r="IC13" i="7"/>
  <c r="IC14" i="7" s="1"/>
  <c r="IH14" i="7" s="1"/>
  <c r="KF28" i="7"/>
  <c r="KE28" i="7"/>
  <c r="KD28" i="7"/>
  <c r="FF26" i="7"/>
  <c r="FE26" i="7"/>
  <c r="FD26" i="7"/>
  <c r="DX26" i="7"/>
  <c r="DX27" i="7" s="1"/>
  <c r="EV28" i="7" s="1"/>
  <c r="JV13" i="7"/>
  <c r="ID12" i="7"/>
  <c r="JB12" i="7"/>
  <c r="DX5" i="7"/>
  <c r="DW32" i="7"/>
  <c r="DW33" i="7" s="1"/>
  <c r="EB33" i="7" s="1"/>
  <c r="IH11" i="7"/>
  <c r="JB27" i="7"/>
  <c r="IE27" i="7"/>
  <c r="JV27" i="7"/>
  <c r="JZ28" i="7" s="1"/>
  <c r="IH26" i="7"/>
  <c r="IE32" i="7"/>
  <c r="IE33" i="7" s="1"/>
  <c r="IH37" i="7"/>
  <c r="IH4" i="7"/>
  <c r="IC32" i="7"/>
  <c r="IH32" i="7" s="1"/>
  <c r="IH18" i="7"/>
  <c r="JV6" i="7"/>
  <c r="IE19" i="7"/>
  <c r="JV21" i="7" s="1"/>
  <c r="JZ20" i="7" s="1"/>
  <c r="DY12" i="7"/>
  <c r="DY13" i="7" s="1"/>
  <c r="ID39" i="7"/>
  <c r="JB39" i="7"/>
  <c r="IH27" i="7"/>
  <c r="IC28" i="7"/>
  <c r="IH28" i="7" s="1"/>
  <c r="IC20" i="7"/>
  <c r="IH19" i="7"/>
  <c r="IC39" i="7"/>
  <c r="IH38" i="7"/>
  <c r="IE38" i="7"/>
  <c r="JV39" i="7"/>
  <c r="JB6" i="7"/>
  <c r="ID6" i="7"/>
  <c r="JV7" i="7"/>
  <c r="IE6" i="7"/>
  <c r="ID33" i="7"/>
  <c r="JB33" i="7"/>
  <c r="JV14" i="7"/>
  <c r="IE13" i="7"/>
  <c r="IC6" i="7"/>
  <c r="IH5" i="7"/>
  <c r="JB20" i="7"/>
  <c r="ID20" i="7"/>
  <c r="DW26" i="7"/>
  <c r="EB26" i="7" s="1"/>
  <c r="DY27" i="7"/>
  <c r="DW13" i="7"/>
  <c r="DW14" i="7" s="1"/>
  <c r="EB14" i="7" s="1"/>
  <c r="FP21" i="7"/>
  <c r="EB11" i="7"/>
  <c r="DY32" i="7"/>
  <c r="FP34" i="7" s="1"/>
  <c r="FS33" i="7" s="1"/>
  <c r="DW38" i="7"/>
  <c r="DW39" i="7" s="1"/>
  <c r="DW40" i="7" s="1"/>
  <c r="EB40" i="7" s="1"/>
  <c r="FP20" i="7"/>
  <c r="FP27" i="7"/>
  <c r="FP39" i="7"/>
  <c r="DY38" i="7"/>
  <c r="DY6" i="7"/>
  <c r="FP7" i="7"/>
  <c r="FS6" i="7" s="1"/>
  <c r="EB4" i="7"/>
  <c r="DW5" i="7"/>
  <c r="DW20" i="7"/>
  <c r="EB19" i="7"/>
  <c r="DX40" i="7"/>
  <c r="EV40" i="7"/>
  <c r="EV21" i="7"/>
  <c r="UR25" i="7" l="1"/>
  <c r="ID28" i="7"/>
  <c r="AHH50" i="7"/>
  <c r="EG50" i="7"/>
  <c r="ED50" i="7"/>
  <c r="APR52" i="7"/>
  <c r="APR43" i="7"/>
  <c r="OA50" i="7"/>
  <c r="NW50" i="7"/>
  <c r="NR50" i="7"/>
  <c r="NZ50" i="7"/>
  <c r="NV50" i="7"/>
  <c r="NQ50" i="7"/>
  <c r="NY50" i="7"/>
  <c r="NU50" i="7"/>
  <c r="NP50" i="7"/>
  <c r="NX50" i="7"/>
  <c r="NT50" i="7"/>
  <c r="EU51" i="7"/>
  <c r="EP51" i="7"/>
  <c r="EK51" i="7"/>
  <c r="EE51" i="7"/>
  <c r="ES51" i="7"/>
  <c r="EN51" i="7"/>
  <c r="EF51" i="7"/>
  <c r="ER51" i="7"/>
  <c r="EL51" i="7"/>
  <c r="ED51" i="7"/>
  <c r="EQ51" i="7"/>
  <c r="EJ51" i="7"/>
  <c r="EC51" i="7"/>
  <c r="EO51" i="7"/>
  <c r="EG51" i="7"/>
  <c r="LT50" i="7"/>
  <c r="WM50" i="7"/>
  <c r="WI50" i="7"/>
  <c r="WD50" i="7"/>
  <c r="WL50" i="7"/>
  <c r="WH50" i="7"/>
  <c r="WC50" i="7"/>
  <c r="WK50" i="7"/>
  <c r="WG50" i="7"/>
  <c r="WB50" i="7"/>
  <c r="WF50" i="7"/>
  <c r="WJ50" i="7"/>
  <c r="WM44" i="7"/>
  <c r="WI44" i="7"/>
  <c r="WD44" i="7"/>
  <c r="WL44" i="7"/>
  <c r="WH44" i="7"/>
  <c r="WC44" i="7"/>
  <c r="WK44" i="7"/>
  <c r="WG44" i="7"/>
  <c r="WB44" i="7"/>
  <c r="WJ44" i="7"/>
  <c r="WF44" i="7"/>
  <c r="AHH46" i="7"/>
  <c r="AHH45" i="7"/>
  <c r="AHH44" i="7"/>
  <c r="AHH43" i="7"/>
  <c r="EF50" i="7"/>
  <c r="FF50" i="7"/>
  <c r="FD50" i="7"/>
  <c r="FE50" i="7"/>
  <c r="RQ44" i="7"/>
  <c r="JW51" i="7"/>
  <c r="ADE52" i="7"/>
  <c r="ADF52" i="7" s="1"/>
  <c r="ADE51" i="7"/>
  <c r="ADF51" i="7" s="1"/>
  <c r="ADE50" i="7"/>
  <c r="ADF50" i="7" s="1"/>
  <c r="ADE49" i="7"/>
  <c r="ADF49" i="7" s="1"/>
  <c r="YY52" i="7"/>
  <c r="YZ52" i="7" s="1"/>
  <c r="YY51" i="7"/>
  <c r="YZ51" i="7" s="1"/>
  <c r="YY50" i="7"/>
  <c r="YZ50" i="7" s="1"/>
  <c r="YY49" i="7"/>
  <c r="YZ49" i="7" s="1"/>
  <c r="AHH51" i="7"/>
  <c r="JW45" i="7"/>
  <c r="JX45" i="7"/>
  <c r="SJ51" i="7"/>
  <c r="SK51" i="7"/>
  <c r="EC49" i="7"/>
  <c r="JU51" i="7"/>
  <c r="JQ51" i="7"/>
  <c r="JL51" i="7"/>
  <c r="JT51" i="7"/>
  <c r="JP51" i="7"/>
  <c r="JK51" i="7"/>
  <c r="JS51" i="7"/>
  <c r="JO51" i="7"/>
  <c r="JJ51" i="7"/>
  <c r="JR51" i="7"/>
  <c r="JN51" i="7"/>
  <c r="RD49" i="7"/>
  <c r="RC49" i="7"/>
  <c r="RB49" i="7"/>
  <c r="XE45" i="7"/>
  <c r="XA45" i="7"/>
  <c r="WV45" i="7"/>
  <c r="XD45" i="7"/>
  <c r="WZ45" i="7"/>
  <c r="XC45" i="7"/>
  <c r="WX45" i="7"/>
  <c r="XG45" i="7"/>
  <c r="XB45" i="7"/>
  <c r="WW45" i="7"/>
  <c r="FO45" i="7"/>
  <c r="FK45" i="7"/>
  <c r="FF45" i="7"/>
  <c r="FN45" i="7"/>
  <c r="FJ45" i="7"/>
  <c r="FE45" i="7"/>
  <c r="FM45" i="7"/>
  <c r="FI45" i="7"/>
  <c r="FD45" i="7"/>
  <c r="FL45" i="7"/>
  <c r="FH45" i="7"/>
  <c r="OU46" i="7"/>
  <c r="OP46" i="7"/>
  <c r="OK46" i="7"/>
  <c r="OE46" i="7"/>
  <c r="OQ46" i="7"/>
  <c r="OL46" i="7"/>
  <c r="OF46" i="7"/>
  <c r="ON46" i="7"/>
  <c r="OC46" i="7"/>
  <c r="OS46" i="7"/>
  <c r="OJ46" i="7"/>
  <c r="OR46" i="7"/>
  <c r="OG46" i="7"/>
  <c r="OO46" i="7"/>
  <c r="OD46" i="7"/>
  <c r="MW44" i="7"/>
  <c r="MV44" i="7"/>
  <c r="MX44" i="7"/>
  <c r="KL46" i="7"/>
  <c r="KH46" i="7"/>
  <c r="KA46" i="7"/>
  <c r="JW46" i="7"/>
  <c r="KK46" i="7"/>
  <c r="KF46" i="7"/>
  <c r="JZ46" i="7"/>
  <c r="KO46" i="7"/>
  <c r="KJ46" i="7"/>
  <c r="KE46" i="7"/>
  <c r="JY46" i="7"/>
  <c r="KM46" i="7"/>
  <c r="KI46" i="7"/>
  <c r="KD46" i="7"/>
  <c r="JX46" i="7"/>
  <c r="OQ52" i="7"/>
  <c r="OL52" i="7"/>
  <c r="OF52" i="7"/>
  <c r="OU52" i="7"/>
  <c r="OP52" i="7"/>
  <c r="OK52" i="7"/>
  <c r="OE52" i="7"/>
  <c r="OS52" i="7"/>
  <c r="OO52" i="7"/>
  <c r="OJ52" i="7"/>
  <c r="OD52" i="7"/>
  <c r="OR52" i="7"/>
  <c r="ON52" i="7"/>
  <c r="OG52" i="7"/>
  <c r="OC52" i="7"/>
  <c r="SW52" i="7"/>
  <c r="SR52" i="7"/>
  <c r="SL52" i="7"/>
  <c r="TA52" i="7"/>
  <c r="SV52" i="7"/>
  <c r="SQ52" i="7"/>
  <c r="SK52" i="7"/>
  <c r="SY52" i="7"/>
  <c r="SU52" i="7"/>
  <c r="SP52" i="7"/>
  <c r="SJ52" i="7"/>
  <c r="SX52" i="7"/>
  <c r="ST52" i="7"/>
  <c r="SM52" i="7"/>
  <c r="SI52" i="7"/>
  <c r="HN44" i="7"/>
  <c r="ED49" i="7"/>
  <c r="EC50" i="7"/>
  <c r="EE50" i="7"/>
  <c r="OC45" i="7"/>
  <c r="OD45" i="7"/>
  <c r="OE45" i="7"/>
  <c r="OF45" i="7"/>
  <c r="EV51" i="7"/>
  <c r="DX51" i="7"/>
  <c r="RP44" i="7"/>
  <c r="KA51" i="7"/>
  <c r="RP45" i="7"/>
  <c r="RQ45" i="7"/>
  <c r="RR45" i="7"/>
  <c r="EF49" i="7"/>
  <c r="AHH52" i="7"/>
  <c r="JZ45" i="7"/>
  <c r="KB45" i="7" s="1"/>
  <c r="KA45" i="7"/>
  <c r="SG46" i="7"/>
  <c r="SC46" i="7"/>
  <c r="RX46" i="7"/>
  <c r="RR46" i="7"/>
  <c r="SF46" i="7"/>
  <c r="SA46" i="7"/>
  <c r="RS46" i="7"/>
  <c r="SE46" i="7"/>
  <c r="RZ46" i="7"/>
  <c r="RQ46" i="7"/>
  <c r="SD46" i="7"/>
  <c r="RW46" i="7"/>
  <c r="RP46" i="7"/>
  <c r="SB46" i="7"/>
  <c r="RV46" i="7"/>
  <c r="RO46" i="7"/>
  <c r="XC51" i="7"/>
  <c r="WX51" i="7"/>
  <c r="XG51" i="7"/>
  <c r="XB51" i="7"/>
  <c r="WW51" i="7"/>
  <c r="XE51" i="7"/>
  <c r="XA51" i="7"/>
  <c r="WV51" i="7"/>
  <c r="XD51" i="7"/>
  <c r="WZ51" i="7"/>
  <c r="JA44" i="7"/>
  <c r="IV44" i="7"/>
  <c r="IQ44" i="7"/>
  <c r="IY44" i="7"/>
  <c r="IU44" i="7"/>
  <c r="IP44" i="7"/>
  <c r="IX44" i="7"/>
  <c r="IT44" i="7"/>
  <c r="IW44" i="7"/>
  <c r="IR44" i="7"/>
  <c r="RC44" i="7"/>
  <c r="RB44" i="7"/>
  <c r="RD44" i="7"/>
  <c r="OA45" i="7"/>
  <c r="NW45" i="7"/>
  <c r="NR45" i="7"/>
  <c r="NZ45" i="7"/>
  <c r="NV45" i="7"/>
  <c r="NQ45" i="7"/>
  <c r="NY45" i="7"/>
  <c r="NU45" i="7"/>
  <c r="NP45" i="7"/>
  <c r="NX45" i="7"/>
  <c r="NT45" i="7"/>
  <c r="RS44" i="7"/>
  <c r="RO44" i="7"/>
  <c r="JX51" i="7"/>
  <c r="JY51" i="7"/>
  <c r="RS45" i="7"/>
  <c r="RT45" i="7" s="1"/>
  <c r="EE49" i="7"/>
  <c r="AHH49" i="7"/>
  <c r="SI51" i="7"/>
  <c r="EU52" i="7"/>
  <c r="EP52" i="7"/>
  <c r="EK52" i="7"/>
  <c r="EE52" i="7"/>
  <c r="EO52" i="7"/>
  <c r="EG52" i="7"/>
  <c r="ES52" i="7"/>
  <c r="EN52" i="7"/>
  <c r="EF52" i="7"/>
  <c r="ER52" i="7"/>
  <c r="EL52" i="7"/>
  <c r="ED52" i="7"/>
  <c r="EJ52" i="7"/>
  <c r="EC52" i="7"/>
  <c r="EQ52" i="7"/>
  <c r="NG50" i="7"/>
  <c r="NB50" i="7"/>
  <c r="MW50" i="7"/>
  <c r="NE50" i="7"/>
  <c r="NA50" i="7"/>
  <c r="MV50" i="7"/>
  <c r="ND50" i="7"/>
  <c r="MZ50" i="7"/>
  <c r="NC50" i="7"/>
  <c r="MX50" i="7"/>
  <c r="IQ50" i="7"/>
  <c r="IP50" i="7"/>
  <c r="IR50" i="7"/>
  <c r="EQ43" i="7"/>
  <c r="EL43" i="7"/>
  <c r="EU43" i="7"/>
  <c r="EP43" i="7"/>
  <c r="EK43" i="7"/>
  <c r="ES43" i="7"/>
  <c r="EO43" i="7"/>
  <c r="EJ43" i="7"/>
  <c r="ER43" i="7"/>
  <c r="EN43" i="7"/>
  <c r="SG51" i="7"/>
  <c r="SC51" i="7"/>
  <c r="RX51" i="7"/>
  <c r="SF51" i="7"/>
  <c r="SB51" i="7"/>
  <c r="RW51" i="7"/>
  <c r="SE51" i="7"/>
  <c r="SA51" i="7"/>
  <c r="RV51" i="7"/>
  <c r="SD51" i="7"/>
  <c r="RZ51" i="7"/>
  <c r="GE45" i="7"/>
  <c r="FZ45" i="7"/>
  <c r="GI45" i="7"/>
  <c r="GD45" i="7"/>
  <c r="FY45" i="7"/>
  <c r="GG45" i="7"/>
  <c r="GC45" i="7"/>
  <c r="FX45" i="7"/>
  <c r="GF45" i="7"/>
  <c r="GB45" i="7"/>
  <c r="KK52" i="7"/>
  <c r="KF52" i="7"/>
  <c r="JZ52" i="7"/>
  <c r="KO52" i="7"/>
  <c r="KJ52" i="7"/>
  <c r="KE52" i="7"/>
  <c r="JY52" i="7"/>
  <c r="KM52" i="7"/>
  <c r="KI52" i="7"/>
  <c r="KD52" i="7"/>
  <c r="JX52" i="7"/>
  <c r="KL52" i="7"/>
  <c r="KH52" i="7"/>
  <c r="KA52" i="7"/>
  <c r="JW52" i="7"/>
  <c r="JU44" i="7"/>
  <c r="JQ44" i="7"/>
  <c r="JL44" i="7"/>
  <c r="JT44" i="7"/>
  <c r="JP44" i="7"/>
  <c r="JK44" i="7"/>
  <c r="JS44" i="7"/>
  <c r="JO44" i="7"/>
  <c r="JJ44" i="7"/>
  <c r="JR44" i="7"/>
  <c r="JN44" i="7"/>
  <c r="VJ43" i="7"/>
  <c r="VI43" i="7"/>
  <c r="VH43" i="7"/>
  <c r="RR44" i="7"/>
  <c r="RT44" i="7" s="1"/>
  <c r="YY46" i="7"/>
  <c r="YZ46" i="7" s="1"/>
  <c r="ZC43" i="7" s="1"/>
  <c r="YY45" i="7"/>
  <c r="YZ45" i="7" s="1"/>
  <c r="YY44" i="7"/>
  <c r="YZ44" i="7" s="1"/>
  <c r="YY43" i="7"/>
  <c r="YZ43" i="7" s="1"/>
  <c r="OC51" i="7"/>
  <c r="OD51" i="7"/>
  <c r="OE51" i="7"/>
  <c r="OF51" i="7"/>
  <c r="OH51" i="7" s="1"/>
  <c r="ADD46" i="7"/>
  <c r="ADD45" i="7"/>
  <c r="ADD44" i="7"/>
  <c r="ADD43" i="7"/>
  <c r="SM51" i="7"/>
  <c r="SN51" i="7" s="1"/>
  <c r="EG49" i="7"/>
  <c r="ALL49" i="7"/>
  <c r="APR46" i="7"/>
  <c r="SN46" i="7"/>
  <c r="KB51" i="7"/>
  <c r="NH51" i="7"/>
  <c r="MJ51" i="7"/>
  <c r="EH51" i="7"/>
  <c r="ET51" i="7"/>
  <c r="EI51" i="7"/>
  <c r="EM51" i="7" s="1"/>
  <c r="MU50" i="7"/>
  <c r="MY50" i="7" s="1"/>
  <c r="NF50" i="7"/>
  <c r="IO44" i="7"/>
  <c r="IS44" i="7" s="1"/>
  <c r="IZ44" i="7"/>
  <c r="NH46" i="7"/>
  <c r="NM44" i="7" s="1"/>
  <c r="MJ46" i="7"/>
  <c r="OH45" i="7"/>
  <c r="MI52" i="7"/>
  <c r="MN52" i="7" s="1"/>
  <c r="MN51" i="7"/>
  <c r="IC52" i="7"/>
  <c r="IH52" i="7" s="1"/>
  <c r="IH51" i="7"/>
  <c r="WU45" i="7"/>
  <c r="WY45" i="7" s="1"/>
  <c r="XF45" i="7"/>
  <c r="ALL43" i="7"/>
  <c r="ALL44" i="7"/>
  <c r="ALL52" i="7"/>
  <c r="ALL46" i="7"/>
  <c r="APR44" i="7"/>
  <c r="APR50" i="7"/>
  <c r="ZC49" i="7"/>
  <c r="ZB49" i="7"/>
  <c r="FC45" i="7"/>
  <c r="FG45" i="7" s="1"/>
  <c r="KC52" i="7"/>
  <c r="KG52" i="7" s="1"/>
  <c r="KN52" i="7"/>
  <c r="OI46" i="7"/>
  <c r="OM46" i="7" s="1"/>
  <c r="OT46" i="7"/>
  <c r="IC46" i="7"/>
  <c r="IH46" i="7" s="1"/>
  <c r="IH45" i="7"/>
  <c r="QO46" i="7"/>
  <c r="QT46" i="7" s="1"/>
  <c r="QT45" i="7"/>
  <c r="KN46" i="7"/>
  <c r="KC46" i="7"/>
  <c r="KG46" i="7" s="1"/>
  <c r="ACZ31" i="7"/>
  <c r="JI51" i="7"/>
  <c r="JM51" i="7" s="1"/>
  <c r="WN52" i="7"/>
  <c r="WR51" i="7" s="1"/>
  <c r="UW51" i="7"/>
  <c r="ZB43" i="7"/>
  <c r="QO51" i="7"/>
  <c r="QT50" i="7"/>
  <c r="RU51" i="7"/>
  <c r="RY51" i="7" s="1"/>
  <c r="FP46" i="7"/>
  <c r="FU45" i="7" s="1"/>
  <c r="DY45" i="7"/>
  <c r="VT51" i="7"/>
  <c r="UV51" i="7"/>
  <c r="WN46" i="7"/>
  <c r="UW45" i="7"/>
  <c r="ALL51" i="7"/>
  <c r="APR51" i="7"/>
  <c r="APR45" i="7"/>
  <c r="FV51" i="7"/>
  <c r="EV46" i="7"/>
  <c r="EY44" i="7" s="1"/>
  <c r="DX46" i="7"/>
  <c r="WA44" i="7"/>
  <c r="WE44" i="7" s="1"/>
  <c r="MI46" i="7"/>
  <c r="MN46" i="7" s="1"/>
  <c r="MN45" i="7"/>
  <c r="OT52" i="7"/>
  <c r="OI52" i="7"/>
  <c r="OM52" i="7" s="1"/>
  <c r="SO52" i="7"/>
  <c r="SS52" i="7" s="1"/>
  <c r="SZ52" i="7"/>
  <c r="UU45" i="7"/>
  <c r="UZ44" i="7"/>
  <c r="ADI49" i="7"/>
  <c r="ADH49" i="7"/>
  <c r="JB52" i="7"/>
  <c r="JG50" i="7" s="1"/>
  <c r="ID52" i="7"/>
  <c r="EI52" i="7"/>
  <c r="EM52" i="7" s="1"/>
  <c r="ET52" i="7"/>
  <c r="RU46" i="7"/>
  <c r="RY46" i="7" s="1"/>
  <c r="WU51" i="7"/>
  <c r="WY51" i="7" s="1"/>
  <c r="XF51" i="7"/>
  <c r="DW45" i="7"/>
  <c r="EB44" i="7"/>
  <c r="RN52" i="7"/>
  <c r="RS50" i="7" s="1"/>
  <c r="QP52" i="7"/>
  <c r="WA50" i="7"/>
  <c r="WE50" i="7" s="1"/>
  <c r="UU50" i="7"/>
  <c r="UZ49" i="7"/>
  <c r="UV45" i="7"/>
  <c r="VT45" i="7"/>
  <c r="NO45" i="7"/>
  <c r="NS45" i="7" s="1"/>
  <c r="ID45" i="7"/>
  <c r="JB45" i="7"/>
  <c r="AFZ40" i="7"/>
  <c r="QM18" i="7"/>
  <c r="QN18" i="7" s="1"/>
  <c r="JJ32" i="7"/>
  <c r="AFZ14" i="7"/>
  <c r="MJ25" i="7"/>
  <c r="MJ26" i="7" s="1"/>
  <c r="MK18" i="7"/>
  <c r="OB20" i="7" s="1"/>
  <c r="QM19" i="7"/>
  <c r="QN19" i="7" s="1"/>
  <c r="UR26" i="7"/>
  <c r="US25" i="7" s="1"/>
  <c r="UT25" i="7" s="1"/>
  <c r="UR28" i="7"/>
  <c r="FD13" i="7"/>
  <c r="UR27" i="7"/>
  <c r="DX13" i="7"/>
  <c r="DX14" i="7" s="1"/>
  <c r="EV20" i="7"/>
  <c r="EY19" i="7" s="1"/>
  <c r="QM32" i="7"/>
  <c r="QN32" i="7" s="1"/>
  <c r="QM20" i="7"/>
  <c r="QN20" i="7" s="1"/>
  <c r="QP18" i="7" s="1"/>
  <c r="QM33" i="7"/>
  <c r="QN33" i="7" s="1"/>
  <c r="QP31" i="7" s="1"/>
  <c r="QM31" i="7"/>
  <c r="QN31" i="7" s="1"/>
  <c r="JL19" i="7"/>
  <c r="ACZ6" i="7"/>
  <c r="ACZ11" i="7"/>
  <c r="ACZ12" i="7"/>
  <c r="UR39" i="7"/>
  <c r="JJ19" i="7"/>
  <c r="YT71" i="7"/>
  <c r="ACZ18" i="7"/>
  <c r="ACZ33" i="7"/>
  <c r="OB27" i="7"/>
  <c r="ACZ21" i="7"/>
  <c r="OL7" i="7"/>
  <c r="ACZ37" i="7"/>
  <c r="YT72" i="7"/>
  <c r="YV37" i="7"/>
  <c r="MI18" i="7"/>
  <c r="MI19" i="7" s="1"/>
  <c r="MN19" i="7" s="1"/>
  <c r="OB28" i="7"/>
  <c r="MI37" i="7"/>
  <c r="MI38" i="7" s="1"/>
  <c r="MN38" i="7" s="1"/>
  <c r="AFZ34" i="7"/>
  <c r="ACZ34" i="7"/>
  <c r="MI11" i="7"/>
  <c r="MI12" i="7" s="1"/>
  <c r="MN12" i="7" s="1"/>
  <c r="YV40" i="7"/>
  <c r="AFZ21" i="7"/>
  <c r="IR25" i="7"/>
  <c r="ACZ32" i="7"/>
  <c r="YT89" i="7"/>
  <c r="IH13" i="7"/>
  <c r="IL13" i="7" s="1"/>
  <c r="MI31" i="7"/>
  <c r="MI25" i="7"/>
  <c r="MN25" i="7" s="1"/>
  <c r="MI4" i="7"/>
  <c r="MI5" i="7" s="1"/>
  <c r="MN5" i="7" s="1"/>
  <c r="YV38" i="7"/>
  <c r="YV39" i="7"/>
  <c r="ACZ25" i="7"/>
  <c r="YT90" i="7"/>
  <c r="ACZ26" i="7"/>
  <c r="YT92" i="7"/>
  <c r="YT91" i="7"/>
  <c r="DW34" i="7"/>
  <c r="EB34" i="7" s="1"/>
  <c r="OB34" i="7"/>
  <c r="OB33" i="7"/>
  <c r="OB6" i="7"/>
  <c r="OC6" i="7" s="1"/>
  <c r="OJ13" i="7"/>
  <c r="DX28" i="7"/>
  <c r="OL13" i="7"/>
  <c r="YT66" i="7"/>
  <c r="DX33" i="7"/>
  <c r="EV34" i="7" s="1"/>
  <c r="EX32" i="7" s="1"/>
  <c r="EV27" i="7"/>
  <c r="EY26" i="7" s="1"/>
  <c r="MK12" i="7"/>
  <c r="MK13" i="7" s="1"/>
  <c r="OB39" i="7"/>
  <c r="QQ19" i="7"/>
  <c r="SH21" i="7" s="1"/>
  <c r="UR40" i="7"/>
  <c r="IL25" i="7"/>
  <c r="MK6" i="7"/>
  <c r="OB40" i="7"/>
  <c r="MJ11" i="7"/>
  <c r="NH12" i="7" s="1"/>
  <c r="AFZ7" i="7"/>
  <c r="OJ7" i="7"/>
  <c r="SP20" i="7"/>
  <c r="IP25" i="7"/>
  <c r="YT63" i="7"/>
  <c r="MJ38" i="7"/>
  <c r="NH38" i="7"/>
  <c r="UR20" i="7"/>
  <c r="UR19" i="7"/>
  <c r="UR21" i="7"/>
  <c r="UR18" i="7"/>
  <c r="YT65" i="7"/>
  <c r="YV13" i="7"/>
  <c r="YV14" i="7"/>
  <c r="YT64" i="7"/>
  <c r="YV12" i="7"/>
  <c r="YV11" i="7"/>
  <c r="UR38" i="7"/>
  <c r="ACZ38" i="7"/>
  <c r="ACZ13" i="7"/>
  <c r="ACZ39" i="7"/>
  <c r="ACZ7" i="7"/>
  <c r="ACY5" i="7"/>
  <c r="ACY13" i="7"/>
  <c r="ACY12" i="7"/>
  <c r="ACY27" i="7"/>
  <c r="ACY28" i="7"/>
  <c r="YT95" i="7"/>
  <c r="YT96" i="7"/>
  <c r="YT97" i="7"/>
  <c r="YT98" i="7"/>
  <c r="SQ20" i="7"/>
  <c r="MJ5" i="7"/>
  <c r="NH5" i="7"/>
  <c r="YT102" i="7"/>
  <c r="YT104" i="7"/>
  <c r="YT101" i="7"/>
  <c r="YT103" i="7"/>
  <c r="YT78" i="7"/>
  <c r="YV28" i="7"/>
  <c r="YT79" i="7"/>
  <c r="YV26" i="7"/>
  <c r="YV27" i="7"/>
  <c r="YT80" i="7"/>
  <c r="YV25" i="7"/>
  <c r="YT77" i="7"/>
  <c r="US28" i="7"/>
  <c r="UT28" i="7" s="1"/>
  <c r="UW25" i="7" s="1"/>
  <c r="UR12" i="7"/>
  <c r="UR11" i="7"/>
  <c r="UR14" i="7"/>
  <c r="UR13" i="7"/>
  <c r="YT58" i="7"/>
  <c r="YV5" i="7"/>
  <c r="YV7" i="7"/>
  <c r="YT59" i="7"/>
  <c r="YT57" i="7"/>
  <c r="YV6" i="7"/>
  <c r="YV4" i="7"/>
  <c r="YT56" i="7"/>
  <c r="MJ18" i="7"/>
  <c r="UR5" i="7"/>
  <c r="UR7" i="7"/>
  <c r="UR4" i="7"/>
  <c r="UR6" i="7"/>
  <c r="AFZ28" i="7"/>
  <c r="ACY25" i="7"/>
  <c r="ACY11" i="7"/>
  <c r="ACY31" i="7"/>
  <c r="ACY33" i="7"/>
  <c r="ACY20" i="7"/>
  <c r="YT84" i="7"/>
  <c r="YV32" i="7"/>
  <c r="YT85" i="7"/>
  <c r="YV34" i="7"/>
  <c r="YV33" i="7"/>
  <c r="YT86" i="7"/>
  <c r="YT83" i="7"/>
  <c r="YV31" i="7"/>
  <c r="UR32" i="7"/>
  <c r="UR34" i="7"/>
  <c r="UR33" i="7"/>
  <c r="UR31" i="7"/>
  <c r="QM39" i="7"/>
  <c r="QN39" i="7" s="1"/>
  <c r="QP37" i="7" s="1"/>
  <c r="QM37" i="7"/>
  <c r="QN37" i="7" s="1"/>
  <c r="QM38" i="7"/>
  <c r="QN38" i="7" s="1"/>
  <c r="QM40" i="7"/>
  <c r="QN40" i="7" s="1"/>
  <c r="QQ37" i="7" s="1"/>
  <c r="UR37" i="7"/>
  <c r="ACZ28" i="7"/>
  <c r="ACZ27" i="7"/>
  <c r="ACY26" i="7"/>
  <c r="ACY32" i="7"/>
  <c r="ACY34" i="7"/>
  <c r="ACY4" i="7"/>
  <c r="ACY14" i="7"/>
  <c r="ACY38" i="7"/>
  <c r="MJ31" i="7"/>
  <c r="QM11" i="7"/>
  <c r="QN11" i="7" s="1"/>
  <c r="QM14" i="7"/>
  <c r="QN14" i="7" s="1"/>
  <c r="QQ11" i="7" s="1"/>
  <c r="QM12" i="7"/>
  <c r="QN12" i="7" s="1"/>
  <c r="QM13" i="7"/>
  <c r="QN13" i="7" s="1"/>
  <c r="QM27" i="7"/>
  <c r="QN27" i="7" s="1"/>
  <c r="QP25" i="7" s="1"/>
  <c r="QM25" i="7"/>
  <c r="QN25" i="7" s="1"/>
  <c r="QM28" i="7"/>
  <c r="QN28" i="7" s="1"/>
  <c r="QQ25" i="7" s="1"/>
  <c r="QM26" i="7"/>
  <c r="QN26" i="7" s="1"/>
  <c r="QM6" i="7"/>
  <c r="QN6" i="7" s="1"/>
  <c r="QP4" i="7" s="1"/>
  <c r="QM7" i="7"/>
  <c r="QN7" i="7" s="1"/>
  <c r="QQ4" i="7" s="1"/>
  <c r="QM5" i="7"/>
  <c r="QN5" i="7" s="1"/>
  <c r="QM4" i="7"/>
  <c r="QN4" i="7" s="1"/>
  <c r="YV18" i="7"/>
  <c r="YT73" i="7"/>
  <c r="YV20" i="7"/>
  <c r="YV19" i="7"/>
  <c r="YT70" i="7"/>
  <c r="YV21" i="7"/>
  <c r="APF8" i="7"/>
  <c r="AKD28" i="7"/>
  <c r="AKE34" i="7"/>
  <c r="AHD39" i="7"/>
  <c r="AKE7" i="7"/>
  <c r="AHD40" i="7"/>
  <c r="AKD21" i="7"/>
  <c r="AKE28" i="7"/>
  <c r="AHD37" i="7"/>
  <c r="AKD7" i="7"/>
  <c r="AKD40" i="7"/>
  <c r="AKE21" i="7"/>
  <c r="AKE40" i="7"/>
  <c r="AHD38" i="7"/>
  <c r="AKE14" i="7"/>
  <c r="AKD14" i="7"/>
  <c r="AKD34" i="7"/>
  <c r="AKB28" i="7"/>
  <c r="AKB21" i="7"/>
  <c r="AKB7" i="7"/>
  <c r="AKB40" i="7"/>
  <c r="AKB14" i="7"/>
  <c r="AHD32" i="7"/>
  <c r="AHD6" i="7"/>
  <c r="AHD25" i="7"/>
  <c r="AHD20" i="7"/>
  <c r="AHD19" i="7"/>
  <c r="AHD26" i="7"/>
  <c r="AHD12" i="7"/>
  <c r="AHD31" i="7"/>
  <c r="AHD21" i="7"/>
  <c r="AHD28" i="7"/>
  <c r="AHD13" i="7"/>
  <c r="AHD5" i="7"/>
  <c r="AHD14" i="7"/>
  <c r="AHD33" i="7"/>
  <c r="AHD4" i="7"/>
  <c r="AHD27" i="7"/>
  <c r="AHD7" i="7"/>
  <c r="AHD18" i="7"/>
  <c r="AHD11" i="7"/>
  <c r="AHD34" i="7"/>
  <c r="AKA14" i="7"/>
  <c r="AKA21" i="7"/>
  <c r="AKC21" i="7"/>
  <c r="AKA40" i="7"/>
  <c r="AKC14" i="7"/>
  <c r="AKA7" i="7"/>
  <c r="AKA28" i="7"/>
  <c r="AKC28" i="7"/>
  <c r="AKC40" i="7"/>
  <c r="AKC7" i="7"/>
  <c r="ACZ5" i="7"/>
  <c r="ACZ20" i="7"/>
  <c r="ACZ19" i="7"/>
  <c r="ACZ4" i="7"/>
  <c r="ACZ14" i="7"/>
  <c r="ACY7" i="7"/>
  <c r="ACY6" i="7"/>
  <c r="ACY18" i="7"/>
  <c r="ACY21" i="7"/>
  <c r="ACY19" i="7"/>
  <c r="ACY39" i="7"/>
  <c r="ACY37" i="7"/>
  <c r="ACY40" i="7"/>
  <c r="APC25" i="7"/>
  <c r="AHC37" i="7"/>
  <c r="AHC38" i="7"/>
  <c r="AHC39" i="7"/>
  <c r="AHC40" i="7"/>
  <c r="AHE40" i="7" s="1"/>
  <c r="AHC25" i="7"/>
  <c r="AHC7" i="7"/>
  <c r="AHC13" i="7"/>
  <c r="AHC14" i="7"/>
  <c r="AHC31" i="7"/>
  <c r="AHC11" i="7"/>
  <c r="AHC27" i="7"/>
  <c r="AHC33" i="7"/>
  <c r="AHC6" i="7"/>
  <c r="AHC4" i="7"/>
  <c r="AHC34" i="7"/>
  <c r="AHC12" i="7"/>
  <c r="AHC26" i="7"/>
  <c r="AHC20" i="7"/>
  <c r="AHC32" i="7"/>
  <c r="AHC19" i="7"/>
  <c r="AHC21" i="7"/>
  <c r="AHC28" i="7"/>
  <c r="AHC18" i="7"/>
  <c r="AHC5" i="7"/>
  <c r="AGZ37" i="7"/>
  <c r="AGZ4" i="7"/>
  <c r="AHA28" i="7"/>
  <c r="AHB37" i="7"/>
  <c r="AGZ12" i="7"/>
  <c r="AGZ38" i="7"/>
  <c r="AHA39" i="7"/>
  <c r="AGZ14" i="7"/>
  <c r="AHA6" i="7"/>
  <c r="AHA12" i="7"/>
  <c r="AGZ32" i="7"/>
  <c r="AHA27" i="7"/>
  <c r="AGZ6" i="7"/>
  <c r="AHF6" i="7" s="1"/>
  <c r="AHB39" i="7"/>
  <c r="AHB13" i="7"/>
  <c r="AHA31" i="7"/>
  <c r="AHB32" i="7"/>
  <c r="AHB27" i="7"/>
  <c r="AHA38" i="7"/>
  <c r="AGZ19" i="7"/>
  <c r="AHB5" i="7"/>
  <c r="AGZ21" i="7"/>
  <c r="AHB6" i="7"/>
  <c r="AHA20" i="7"/>
  <c r="AHB25" i="7"/>
  <c r="AHA4" i="7"/>
  <c r="AGZ25" i="7"/>
  <c r="AGZ27" i="7"/>
  <c r="AHB4" i="7"/>
  <c r="AGZ11" i="7"/>
  <c r="AHB20" i="7"/>
  <c r="AHA32" i="7"/>
  <c r="AHB31" i="7"/>
  <c r="AGZ33" i="7"/>
  <c r="AGZ39" i="7"/>
  <c r="AHB38" i="7"/>
  <c r="AHA5" i="7"/>
  <c r="AHA37" i="7"/>
  <c r="AGZ18" i="7"/>
  <c r="AHB7" i="7"/>
  <c r="AHA7" i="7"/>
  <c r="AGZ34" i="7"/>
  <c r="AHA19" i="7"/>
  <c r="AGZ5" i="7"/>
  <c r="AGZ28" i="7"/>
  <c r="AHA21" i="7"/>
  <c r="AGZ20" i="7"/>
  <c r="AHA13" i="7"/>
  <c r="AHA25" i="7"/>
  <c r="AHA33" i="7"/>
  <c r="AHB26" i="7"/>
  <c r="AGZ40" i="7"/>
  <c r="AHB11" i="7"/>
  <c r="AGZ13" i="7"/>
  <c r="AGZ31" i="7"/>
  <c r="AGZ7" i="7"/>
  <c r="AHA14" i="7"/>
  <c r="AHA34" i="7"/>
  <c r="AHB12" i="7"/>
  <c r="AHA40" i="7"/>
  <c r="AHB18" i="7"/>
  <c r="AHB40" i="7"/>
  <c r="AHB19" i="7"/>
  <c r="AHA18" i="7"/>
  <c r="AHB21" i="7"/>
  <c r="AHA26" i="7"/>
  <c r="AHB34" i="7"/>
  <c r="AHB14" i="7"/>
  <c r="AGZ26" i="7"/>
  <c r="AHB28" i="7"/>
  <c r="AHB33" i="7"/>
  <c r="AHA11" i="7"/>
  <c r="EL33" i="7"/>
  <c r="EK33" i="7"/>
  <c r="EJ33" i="7"/>
  <c r="FZ27" i="7"/>
  <c r="FT27" i="7"/>
  <c r="FY27" i="7"/>
  <c r="FS27" i="7"/>
  <c r="FX27" i="7"/>
  <c r="FR27" i="7"/>
  <c r="FU27" i="7"/>
  <c r="FQ27" i="7"/>
  <c r="IR5" i="7"/>
  <c r="IQ5" i="7"/>
  <c r="IP5" i="7"/>
  <c r="FF40" i="7"/>
  <c r="EZ40" i="7"/>
  <c r="FD40" i="7"/>
  <c r="EW40" i="7"/>
  <c r="FA40" i="7"/>
  <c r="EY40" i="7"/>
  <c r="FE40" i="7"/>
  <c r="EX40" i="7"/>
  <c r="EK4" i="7"/>
  <c r="EJ4" i="7"/>
  <c r="EL4" i="7"/>
  <c r="FZ39" i="7"/>
  <c r="FY39" i="7"/>
  <c r="FX39" i="7"/>
  <c r="EJ14" i="7"/>
  <c r="EL14" i="7"/>
  <c r="EK14" i="7"/>
  <c r="JL20" i="7"/>
  <c r="JK20" i="7"/>
  <c r="JJ20" i="7"/>
  <c r="KE14" i="7"/>
  <c r="JY14" i="7"/>
  <c r="JZ14" i="7"/>
  <c r="KF14" i="7"/>
  <c r="JX14" i="7"/>
  <c r="KD14" i="7"/>
  <c r="JW14" i="7"/>
  <c r="KA14" i="7"/>
  <c r="IQ13" i="7"/>
  <c r="IP13" i="7"/>
  <c r="IM13" i="7"/>
  <c r="IM27" i="7"/>
  <c r="II27" i="7"/>
  <c r="IR27" i="7"/>
  <c r="IL27" i="7"/>
  <c r="IQ27" i="7"/>
  <c r="IK27" i="7"/>
  <c r="IP27" i="7"/>
  <c r="IJ27" i="7"/>
  <c r="KF6" i="7"/>
  <c r="JZ6" i="7"/>
  <c r="KE6" i="7"/>
  <c r="JY6" i="7"/>
  <c r="KD6" i="7"/>
  <c r="JX6" i="7"/>
  <c r="KA6" i="7"/>
  <c r="JW6" i="7"/>
  <c r="IR4" i="7"/>
  <c r="IQ4" i="7"/>
  <c r="IP4" i="7"/>
  <c r="OG34" i="7"/>
  <c r="OC34" i="7"/>
  <c r="OL34" i="7"/>
  <c r="OF34" i="7"/>
  <c r="OK34" i="7"/>
  <c r="OE34" i="7"/>
  <c r="OJ34" i="7"/>
  <c r="OD34" i="7"/>
  <c r="OG6" i="7"/>
  <c r="OJ6" i="7"/>
  <c r="SQ21" i="7"/>
  <c r="SK21" i="7"/>
  <c r="SP21" i="7"/>
  <c r="SJ21" i="7"/>
  <c r="SM21" i="7"/>
  <c r="SI21" i="7"/>
  <c r="SR21" i="7"/>
  <c r="SL21" i="7"/>
  <c r="IR11" i="7"/>
  <c r="IL11" i="7"/>
  <c r="IQ11" i="7"/>
  <c r="IK11" i="7"/>
  <c r="IP11" i="7"/>
  <c r="IJ11" i="7"/>
  <c r="IM11" i="7"/>
  <c r="II11" i="7"/>
  <c r="EX26" i="7"/>
  <c r="EZ26" i="7"/>
  <c r="JY28" i="7"/>
  <c r="JW28" i="7"/>
  <c r="IJ12" i="7"/>
  <c r="IL12" i="7"/>
  <c r="OE7" i="7"/>
  <c r="OC7" i="7"/>
  <c r="FQ28" i="7"/>
  <c r="FS28" i="7"/>
  <c r="SM20" i="7"/>
  <c r="JY20" i="7"/>
  <c r="JW20" i="7"/>
  <c r="FR33" i="7"/>
  <c r="FT33" i="7"/>
  <c r="FA38" i="7"/>
  <c r="EW32" i="7"/>
  <c r="EY32" i="7"/>
  <c r="IJ25" i="7"/>
  <c r="KA28" i="7"/>
  <c r="OG7" i="7"/>
  <c r="FU28" i="7"/>
  <c r="EW19" i="7"/>
  <c r="SL20" i="7"/>
  <c r="SJ20" i="7"/>
  <c r="KA20" i="7"/>
  <c r="EX38" i="7"/>
  <c r="EZ38" i="7"/>
  <c r="EW39" i="7"/>
  <c r="EY39" i="7"/>
  <c r="FQ6" i="7"/>
  <c r="FA32" i="7"/>
  <c r="FZ20" i="7"/>
  <c r="FT20" i="7"/>
  <c r="FY20" i="7"/>
  <c r="FS20" i="7"/>
  <c r="FX20" i="7"/>
  <c r="FR20" i="7"/>
  <c r="FU20" i="7"/>
  <c r="FQ20" i="7"/>
  <c r="IQ38" i="7"/>
  <c r="IP38" i="7"/>
  <c r="IR38" i="7"/>
  <c r="OJ27" i="7"/>
  <c r="OD27" i="7"/>
  <c r="OG27" i="7"/>
  <c r="OC27" i="7"/>
  <c r="OL27" i="7"/>
  <c r="OF27" i="7"/>
  <c r="OK27" i="7"/>
  <c r="OE27" i="7"/>
  <c r="FF21" i="7"/>
  <c r="EZ21" i="7"/>
  <c r="FE21" i="7"/>
  <c r="EY21" i="7"/>
  <c r="FD21" i="7"/>
  <c r="EX21" i="7"/>
  <c r="FA21" i="7"/>
  <c r="EW21" i="7"/>
  <c r="EL19" i="7"/>
  <c r="EK19" i="7"/>
  <c r="EJ19" i="7"/>
  <c r="EB32" i="7"/>
  <c r="GK34" i="7" s="1"/>
  <c r="FY7" i="7"/>
  <c r="FS7" i="7"/>
  <c r="FX7" i="7"/>
  <c r="FR7" i="7"/>
  <c r="FU7" i="7"/>
  <c r="FQ7" i="7"/>
  <c r="FZ7" i="7"/>
  <c r="FT7" i="7"/>
  <c r="FF20" i="7"/>
  <c r="EZ20" i="7"/>
  <c r="FE20" i="7"/>
  <c r="EY20" i="7"/>
  <c r="FD20" i="7"/>
  <c r="EX20" i="7"/>
  <c r="FA20" i="7"/>
  <c r="EW20" i="7"/>
  <c r="EL40" i="7"/>
  <c r="EK40" i="7"/>
  <c r="EJ40" i="7"/>
  <c r="EK11" i="7"/>
  <c r="EJ11" i="7"/>
  <c r="EL11" i="7"/>
  <c r="EL26" i="7"/>
  <c r="EK26" i="7"/>
  <c r="EJ26" i="7"/>
  <c r="KF7" i="7"/>
  <c r="JZ7" i="7"/>
  <c r="KE7" i="7"/>
  <c r="JY7" i="7"/>
  <c r="KD7" i="7"/>
  <c r="JX7" i="7"/>
  <c r="KA7" i="7"/>
  <c r="JW7" i="7"/>
  <c r="JL6" i="7"/>
  <c r="JK6" i="7"/>
  <c r="JJ6" i="7"/>
  <c r="JG28" i="7"/>
  <c r="JC28" i="7"/>
  <c r="JL28" i="7"/>
  <c r="JF28" i="7"/>
  <c r="JK28" i="7"/>
  <c r="JE28" i="7"/>
  <c r="JJ28" i="7"/>
  <c r="JD28" i="7"/>
  <c r="IR18" i="7"/>
  <c r="IQ18" i="7"/>
  <c r="IP18" i="7"/>
  <c r="IR32" i="7"/>
  <c r="IQ32" i="7"/>
  <c r="IP32" i="7"/>
  <c r="IM26" i="7"/>
  <c r="II26" i="7"/>
  <c r="IR26" i="7"/>
  <c r="IL26" i="7"/>
  <c r="IQ26" i="7"/>
  <c r="IK26" i="7"/>
  <c r="IP26" i="7"/>
  <c r="IJ26" i="7"/>
  <c r="MX38" i="7"/>
  <c r="MW38" i="7"/>
  <c r="MV38" i="7"/>
  <c r="MX5" i="7"/>
  <c r="MW5" i="7"/>
  <c r="MV5" i="7"/>
  <c r="OJ28" i="7"/>
  <c r="OD28" i="7"/>
  <c r="OG28" i="7"/>
  <c r="OC28" i="7"/>
  <c r="OL28" i="7"/>
  <c r="OF28" i="7"/>
  <c r="OK28" i="7"/>
  <c r="OE28" i="7"/>
  <c r="MX12" i="7"/>
  <c r="MW12" i="7"/>
  <c r="MV12" i="7"/>
  <c r="OL33" i="7"/>
  <c r="OF33" i="7"/>
  <c r="OK33" i="7"/>
  <c r="OE33" i="7"/>
  <c r="OJ33" i="7"/>
  <c r="OD33" i="7"/>
  <c r="OG33" i="7"/>
  <c r="OC33" i="7"/>
  <c r="OG39" i="7"/>
  <c r="OC39" i="7"/>
  <c r="OL39" i="7"/>
  <c r="OE39" i="7"/>
  <c r="OK39" i="7"/>
  <c r="OD39" i="7"/>
  <c r="OJ39" i="7"/>
  <c r="OF39" i="7"/>
  <c r="FA34" i="7"/>
  <c r="EW34" i="7"/>
  <c r="FF34" i="7"/>
  <c r="EZ34" i="7"/>
  <c r="FE34" i="7"/>
  <c r="EY34" i="7"/>
  <c r="FD34" i="7"/>
  <c r="EX34" i="7"/>
  <c r="JL12" i="7"/>
  <c r="JK12" i="7"/>
  <c r="JJ12" i="7"/>
  <c r="EW26" i="7"/>
  <c r="JX28" i="7"/>
  <c r="II12" i="7"/>
  <c r="IK12" i="7"/>
  <c r="OD7" i="7"/>
  <c r="OF7" i="7"/>
  <c r="OH7" i="7" s="1"/>
  <c r="FR28" i="7"/>
  <c r="FT28" i="7"/>
  <c r="FA19" i="7"/>
  <c r="JX20" i="7"/>
  <c r="FQ33" i="7"/>
  <c r="FA39" i="7"/>
  <c r="FU6" i="7"/>
  <c r="EZ32" i="7"/>
  <c r="IK25" i="7"/>
  <c r="II25" i="7"/>
  <c r="FF28" i="7"/>
  <c r="EZ28" i="7"/>
  <c r="FE28" i="7"/>
  <c r="EY28" i="7"/>
  <c r="FD28" i="7"/>
  <c r="EX28" i="7"/>
  <c r="FA28" i="7"/>
  <c r="EW28" i="7"/>
  <c r="FU34" i="7"/>
  <c r="FQ34" i="7"/>
  <c r="FZ34" i="7"/>
  <c r="FT34" i="7"/>
  <c r="FY34" i="7"/>
  <c r="FS34" i="7"/>
  <c r="FX34" i="7"/>
  <c r="FR34" i="7"/>
  <c r="IR19" i="7"/>
  <c r="IQ19" i="7"/>
  <c r="IP19" i="7"/>
  <c r="KA27" i="7"/>
  <c r="JW27" i="7"/>
  <c r="KF27" i="7"/>
  <c r="JZ27" i="7"/>
  <c r="KE27" i="7"/>
  <c r="JY27" i="7"/>
  <c r="KD27" i="7"/>
  <c r="JX27" i="7"/>
  <c r="EJ34" i="7"/>
  <c r="EL34" i="7"/>
  <c r="EK34" i="7"/>
  <c r="FF27" i="7"/>
  <c r="EZ27" i="7"/>
  <c r="FE27" i="7"/>
  <c r="EY27" i="7"/>
  <c r="FD27" i="7"/>
  <c r="EX27" i="7"/>
  <c r="FA27" i="7"/>
  <c r="EW27" i="7"/>
  <c r="FZ21" i="7"/>
  <c r="FT21" i="7"/>
  <c r="FY21" i="7"/>
  <c r="FS21" i="7"/>
  <c r="FX21" i="7"/>
  <c r="FR21" i="7"/>
  <c r="FU21" i="7"/>
  <c r="FQ21" i="7"/>
  <c r="JL33" i="7"/>
  <c r="JK33" i="7"/>
  <c r="JJ33" i="7"/>
  <c r="IQ14" i="7"/>
  <c r="IK14" i="7"/>
  <c r="IL14" i="7"/>
  <c r="IR14" i="7"/>
  <c r="IJ14" i="7"/>
  <c r="IP14" i="7"/>
  <c r="II14" i="7"/>
  <c r="IM14" i="7"/>
  <c r="KE39" i="7"/>
  <c r="KF39" i="7"/>
  <c r="KD39" i="7"/>
  <c r="IM28" i="7"/>
  <c r="II28" i="7"/>
  <c r="IR28" i="7"/>
  <c r="IL28" i="7"/>
  <c r="IQ28" i="7"/>
  <c r="IK28" i="7"/>
  <c r="IP28" i="7"/>
  <c r="IJ28" i="7"/>
  <c r="JK39" i="7"/>
  <c r="JL39" i="7"/>
  <c r="JJ39" i="7"/>
  <c r="KA21" i="7"/>
  <c r="JW21" i="7"/>
  <c r="KF21" i="7"/>
  <c r="JZ21" i="7"/>
  <c r="KE21" i="7"/>
  <c r="JY21" i="7"/>
  <c r="KD21" i="7"/>
  <c r="JX21" i="7"/>
  <c r="IR37" i="7"/>
  <c r="IQ37" i="7"/>
  <c r="IP37" i="7"/>
  <c r="MV25" i="7"/>
  <c r="MX25" i="7"/>
  <c r="MW25" i="7"/>
  <c r="JG27" i="7"/>
  <c r="JC27" i="7"/>
  <c r="JL27" i="7"/>
  <c r="JF27" i="7"/>
  <c r="JK27" i="7"/>
  <c r="JE27" i="7"/>
  <c r="JJ27" i="7"/>
  <c r="JD27" i="7"/>
  <c r="JF26" i="7"/>
  <c r="JD26" i="7"/>
  <c r="JG26" i="7"/>
  <c r="JC26" i="7"/>
  <c r="JE26" i="7"/>
  <c r="OL40" i="7"/>
  <c r="OF40" i="7"/>
  <c r="OJ40" i="7"/>
  <c r="OC40" i="7"/>
  <c r="OG40" i="7"/>
  <c r="OE40" i="7"/>
  <c r="OK40" i="7"/>
  <c r="OD40" i="7"/>
  <c r="KF13" i="7"/>
  <c r="JZ13" i="7"/>
  <c r="KE13" i="7"/>
  <c r="JY13" i="7"/>
  <c r="KD13" i="7"/>
  <c r="JX13" i="7"/>
  <c r="KA13" i="7"/>
  <c r="JW13" i="7"/>
  <c r="FA26" i="7"/>
  <c r="FF33" i="7"/>
  <c r="EZ33" i="7"/>
  <c r="FE33" i="7"/>
  <c r="EY33" i="7"/>
  <c r="FD33" i="7"/>
  <c r="EX33" i="7"/>
  <c r="FA33" i="7"/>
  <c r="EW33" i="7"/>
  <c r="IM12" i="7"/>
  <c r="EX19" i="7"/>
  <c r="EZ19" i="7"/>
  <c r="SI20" i="7"/>
  <c r="SK20" i="7"/>
  <c r="FU33" i="7"/>
  <c r="EY38" i="7"/>
  <c r="EW38" i="7"/>
  <c r="EX39" i="7"/>
  <c r="EZ39" i="7"/>
  <c r="FT6" i="7"/>
  <c r="FR6" i="7"/>
  <c r="IM25" i="7"/>
  <c r="ID13" i="7"/>
  <c r="JB13" i="7"/>
  <c r="EV6" i="7"/>
  <c r="DX6" i="7"/>
  <c r="SN20" i="7"/>
  <c r="SO20" i="7"/>
  <c r="SS20" i="7" s="1"/>
  <c r="OI7" i="7"/>
  <c r="OM7" i="7" s="1"/>
  <c r="DX34" i="7"/>
  <c r="OB14" i="7"/>
  <c r="QQ20" i="7"/>
  <c r="SO21" i="7"/>
  <c r="SS21" i="7" s="1"/>
  <c r="ST21" i="7" s="1"/>
  <c r="OI40" i="7"/>
  <c r="OM40" i="7" s="1"/>
  <c r="JV34" i="7"/>
  <c r="SN21" i="7"/>
  <c r="SY21" i="7" s="1"/>
  <c r="IC33" i="7"/>
  <c r="IC34" i="7" s="1"/>
  <c r="IH34" i="7" s="1"/>
  <c r="KC27" i="7"/>
  <c r="KG27" i="7" s="1"/>
  <c r="FP14" i="7"/>
  <c r="IE20" i="7"/>
  <c r="DW27" i="7"/>
  <c r="EB27" i="7" s="1"/>
  <c r="KC28" i="7"/>
  <c r="KG28" i="7" s="1"/>
  <c r="ID34" i="7"/>
  <c r="JB34" i="7"/>
  <c r="JC32" i="7" s="1"/>
  <c r="IC21" i="7"/>
  <c r="IH21" i="7" s="1"/>
  <c r="IH20" i="7"/>
  <c r="KB28" i="7"/>
  <c r="IC40" i="7"/>
  <c r="IH40" i="7" s="1"/>
  <c r="IH39" i="7"/>
  <c r="JA80" i="7"/>
  <c r="JB80" i="7" s="1"/>
  <c r="JR28" i="7"/>
  <c r="JN28" i="7"/>
  <c r="JU28" i="7"/>
  <c r="JQ28" i="7"/>
  <c r="JI28" i="7"/>
  <c r="JM28" i="7" s="1"/>
  <c r="JP28" i="7"/>
  <c r="JO28" i="7"/>
  <c r="JT28" i="7"/>
  <c r="JS28" i="7"/>
  <c r="JB21" i="7"/>
  <c r="ID21" i="7"/>
  <c r="IC7" i="7"/>
  <c r="IH7" i="7" s="1"/>
  <c r="IH6" i="7"/>
  <c r="JB7" i="7"/>
  <c r="JF6" i="7" s="1"/>
  <c r="ID7" i="7"/>
  <c r="JV40" i="7"/>
  <c r="IE39" i="7"/>
  <c r="JB40" i="7"/>
  <c r="JD38" i="7" s="1"/>
  <c r="ID40" i="7"/>
  <c r="DY33" i="7"/>
  <c r="EB13" i="7"/>
  <c r="EG14" i="7" s="1"/>
  <c r="EB39" i="7"/>
  <c r="EB38" i="7"/>
  <c r="EV14" i="7"/>
  <c r="FV27" i="7"/>
  <c r="FP40" i="7"/>
  <c r="DY39" i="7"/>
  <c r="FW7" i="7"/>
  <c r="GA7" i="7" s="1"/>
  <c r="DW6" i="7"/>
  <c r="EB5" i="7"/>
  <c r="DW21" i="7"/>
  <c r="EB21" i="7" s="1"/>
  <c r="EB20" i="7"/>
  <c r="FC28" i="7"/>
  <c r="FG28" i="7" s="1"/>
  <c r="NJ44" i="7" l="1"/>
  <c r="KB52" i="7"/>
  <c r="IR13" i="7"/>
  <c r="IK44" i="7"/>
  <c r="MS49" i="7"/>
  <c r="APT44" i="7"/>
  <c r="NL44" i="7"/>
  <c r="MR49" i="7"/>
  <c r="JF50" i="7"/>
  <c r="APT51" i="7"/>
  <c r="JD50" i="7"/>
  <c r="VJ49" i="7"/>
  <c r="VI49" i="7"/>
  <c r="VH49" i="7"/>
  <c r="NG45" i="7"/>
  <c r="NB45" i="7"/>
  <c r="MW45" i="7"/>
  <c r="MQ45" i="7"/>
  <c r="NE45" i="7"/>
  <c r="NA45" i="7"/>
  <c r="MV45" i="7"/>
  <c r="MP45" i="7"/>
  <c r="ND45" i="7"/>
  <c r="MZ45" i="7"/>
  <c r="MS45" i="7"/>
  <c r="MO45" i="7"/>
  <c r="NC45" i="7"/>
  <c r="MX45" i="7"/>
  <c r="MR45" i="7"/>
  <c r="MS43" i="7"/>
  <c r="XD46" i="7"/>
  <c r="WZ46" i="7"/>
  <c r="WS46" i="7"/>
  <c r="WO46" i="7"/>
  <c r="XB46" i="7"/>
  <c r="WV46" i="7"/>
  <c r="XG46" i="7"/>
  <c r="XA46" i="7"/>
  <c r="WR46" i="7"/>
  <c r="XE46" i="7"/>
  <c r="WX46" i="7"/>
  <c r="WQ46" i="7"/>
  <c r="XC46" i="7"/>
  <c r="WW46" i="7"/>
  <c r="WP46" i="7"/>
  <c r="RD45" i="7"/>
  <c r="QX45" i="7"/>
  <c r="RC45" i="7"/>
  <c r="QW45" i="7"/>
  <c r="RB45" i="7"/>
  <c r="QV45" i="7"/>
  <c r="QY45" i="7"/>
  <c r="QU45" i="7"/>
  <c r="JA51" i="7"/>
  <c r="IV51" i="7"/>
  <c r="IQ51" i="7"/>
  <c r="IK51" i="7"/>
  <c r="IY51" i="7"/>
  <c r="IU51" i="7"/>
  <c r="IP51" i="7"/>
  <c r="IJ51" i="7"/>
  <c r="IX51" i="7"/>
  <c r="IT51" i="7"/>
  <c r="IM51" i="7"/>
  <c r="II51" i="7"/>
  <c r="IL51" i="7"/>
  <c r="IW51" i="7"/>
  <c r="IR51" i="7"/>
  <c r="IM49" i="7"/>
  <c r="IL49" i="7"/>
  <c r="IK49" i="7"/>
  <c r="OA51" i="7"/>
  <c r="NW51" i="7"/>
  <c r="NR51" i="7"/>
  <c r="NZ51" i="7"/>
  <c r="NV51" i="7"/>
  <c r="NQ51" i="7"/>
  <c r="NY51" i="7"/>
  <c r="NU51" i="7"/>
  <c r="NP51" i="7"/>
  <c r="NX51" i="7"/>
  <c r="NT51" i="7"/>
  <c r="IJ49" i="7"/>
  <c r="MO43" i="7"/>
  <c r="RO51" i="7"/>
  <c r="II50" i="7"/>
  <c r="IJ50" i="7"/>
  <c r="IK50" i="7"/>
  <c r="MR50" i="7"/>
  <c r="MS50" i="7"/>
  <c r="IK43" i="7"/>
  <c r="AHJ52" i="7"/>
  <c r="AHJ51" i="7"/>
  <c r="AHJ50" i="7"/>
  <c r="AHJ49" i="7"/>
  <c r="NM45" i="7"/>
  <c r="APT52" i="7"/>
  <c r="FA44" i="7"/>
  <c r="MQ49" i="7"/>
  <c r="FF51" i="7"/>
  <c r="FD51" i="7"/>
  <c r="FE51" i="7"/>
  <c r="MO44" i="7"/>
  <c r="MP44" i="7"/>
  <c r="MQ44" i="7"/>
  <c r="FA45" i="7"/>
  <c r="JG51" i="7"/>
  <c r="RR50" i="7"/>
  <c r="APT45" i="7"/>
  <c r="EZ44" i="7"/>
  <c r="NE46" i="7"/>
  <c r="NA46" i="7"/>
  <c r="MV46" i="7"/>
  <c r="MP46" i="7"/>
  <c r="NG46" i="7"/>
  <c r="MZ46" i="7"/>
  <c r="MR46" i="7"/>
  <c r="ND46" i="7"/>
  <c r="MX46" i="7"/>
  <c r="MQ46" i="7"/>
  <c r="NC46" i="7"/>
  <c r="MW46" i="7"/>
  <c r="MO46" i="7"/>
  <c r="NB46" i="7"/>
  <c r="MS46" i="7"/>
  <c r="RC50" i="7"/>
  <c r="RB50" i="7"/>
  <c r="RD50" i="7"/>
  <c r="RC46" i="7"/>
  <c r="QW46" i="7"/>
  <c r="RB46" i="7"/>
  <c r="QV46" i="7"/>
  <c r="QY46" i="7"/>
  <c r="QU46" i="7"/>
  <c r="RD46" i="7"/>
  <c r="QX46" i="7"/>
  <c r="ALN46" i="7"/>
  <c r="ALN45" i="7"/>
  <c r="ALN44" i="7"/>
  <c r="ALN43" i="7"/>
  <c r="JA52" i="7"/>
  <c r="IV52" i="7"/>
  <c r="IQ52" i="7"/>
  <c r="IK52" i="7"/>
  <c r="IY52" i="7"/>
  <c r="IU52" i="7"/>
  <c r="IP52" i="7"/>
  <c r="IJ52" i="7"/>
  <c r="IX52" i="7"/>
  <c r="IT52" i="7"/>
  <c r="IM52" i="7"/>
  <c r="II52" i="7"/>
  <c r="IW52" i="7"/>
  <c r="IR52" i="7"/>
  <c r="IL52" i="7"/>
  <c r="ALN52" i="7"/>
  <c r="ALN51" i="7"/>
  <c r="ALN50" i="7"/>
  <c r="ALN49" i="7"/>
  <c r="NI44" i="7"/>
  <c r="JC50" i="7"/>
  <c r="MR43" i="7"/>
  <c r="RS51" i="7"/>
  <c r="IL50" i="7"/>
  <c r="IM50" i="7"/>
  <c r="IJ43" i="7"/>
  <c r="II44" i="7"/>
  <c r="IJ44" i="7"/>
  <c r="APT49" i="7"/>
  <c r="WO51" i="7"/>
  <c r="WP51" i="7"/>
  <c r="WQ51" i="7"/>
  <c r="QW43" i="7"/>
  <c r="MO49" i="7"/>
  <c r="MR44" i="7"/>
  <c r="MS44" i="7"/>
  <c r="JD51" i="7"/>
  <c r="JE51" i="7"/>
  <c r="JF51" i="7"/>
  <c r="RQ50" i="7"/>
  <c r="APT46" i="7"/>
  <c r="WK45" i="7"/>
  <c r="WG45" i="7"/>
  <c r="WB45" i="7"/>
  <c r="WJ45" i="7"/>
  <c r="WF45" i="7"/>
  <c r="WM45" i="7"/>
  <c r="WI45" i="7"/>
  <c r="WD45" i="7"/>
  <c r="WL45" i="7"/>
  <c r="WH45" i="7"/>
  <c r="WC45" i="7"/>
  <c r="SG52" i="7"/>
  <c r="SC52" i="7"/>
  <c r="RX52" i="7"/>
  <c r="RR52" i="7"/>
  <c r="SF52" i="7"/>
  <c r="SB52" i="7"/>
  <c r="RW52" i="7"/>
  <c r="RQ52" i="7"/>
  <c r="SE52" i="7"/>
  <c r="SA52" i="7"/>
  <c r="RV52" i="7"/>
  <c r="RP52" i="7"/>
  <c r="SD52" i="7"/>
  <c r="RZ52" i="7"/>
  <c r="RS52" i="7"/>
  <c r="RO52" i="7"/>
  <c r="VI44" i="7"/>
  <c r="VH44" i="7"/>
  <c r="VJ44" i="7"/>
  <c r="FO46" i="7"/>
  <c r="FK46" i="7"/>
  <c r="FF46" i="7"/>
  <c r="EZ46" i="7"/>
  <c r="FN46" i="7"/>
  <c r="FJ46" i="7"/>
  <c r="FE46" i="7"/>
  <c r="EY46" i="7"/>
  <c r="FM46" i="7"/>
  <c r="FI46" i="7"/>
  <c r="FD46" i="7"/>
  <c r="EX46" i="7"/>
  <c r="FL46" i="7"/>
  <c r="FH46" i="7"/>
  <c r="FA46" i="7"/>
  <c r="EW46" i="7"/>
  <c r="WM51" i="7"/>
  <c r="WI51" i="7"/>
  <c r="WD51" i="7"/>
  <c r="WL51" i="7"/>
  <c r="WH51" i="7"/>
  <c r="WC51" i="7"/>
  <c r="WK51" i="7"/>
  <c r="WG51" i="7"/>
  <c r="WB51" i="7"/>
  <c r="WJ51" i="7"/>
  <c r="WF51" i="7"/>
  <c r="XG52" i="7"/>
  <c r="XB52" i="7"/>
  <c r="WW52" i="7"/>
  <c r="XE52" i="7"/>
  <c r="XA52" i="7"/>
  <c r="WV52" i="7"/>
  <c r="XC52" i="7"/>
  <c r="WR52" i="7"/>
  <c r="WZ52" i="7"/>
  <c r="WQ52" i="7"/>
  <c r="WX52" i="7"/>
  <c r="WP52" i="7"/>
  <c r="XD52" i="7"/>
  <c r="WS52" i="7"/>
  <c r="WO52" i="7"/>
  <c r="IY45" i="7"/>
  <c r="IU45" i="7"/>
  <c r="IP45" i="7"/>
  <c r="IJ45" i="7"/>
  <c r="IX45" i="7"/>
  <c r="IT45" i="7"/>
  <c r="IM45" i="7"/>
  <c r="II45" i="7"/>
  <c r="IR45" i="7"/>
  <c r="JA45" i="7"/>
  <c r="IQ45" i="7"/>
  <c r="IW45" i="7"/>
  <c r="IL45" i="7"/>
  <c r="IV45" i="7"/>
  <c r="IK45" i="7"/>
  <c r="NG51" i="7"/>
  <c r="NB51" i="7"/>
  <c r="MW51" i="7"/>
  <c r="MQ51" i="7"/>
  <c r="NE51" i="7"/>
  <c r="NA51" i="7"/>
  <c r="MV51" i="7"/>
  <c r="MP51" i="7"/>
  <c r="ND51" i="7"/>
  <c r="MZ51" i="7"/>
  <c r="MS51" i="7"/>
  <c r="MO51" i="7"/>
  <c r="NC51" i="7"/>
  <c r="MX51" i="7"/>
  <c r="MR51" i="7"/>
  <c r="ADE46" i="7"/>
  <c r="ADF46" i="7" s="1"/>
  <c r="ADI43" i="7" s="1"/>
  <c r="ADE45" i="7"/>
  <c r="ADF45" i="7" s="1"/>
  <c r="ADH43" i="7" s="1"/>
  <c r="ADE44" i="7"/>
  <c r="ADF44" i="7" s="1"/>
  <c r="ADG43" i="7" s="1"/>
  <c r="ADE43" i="7"/>
  <c r="ADF43" i="7" s="1"/>
  <c r="MQ43" i="7"/>
  <c r="RP51" i="7"/>
  <c r="RQ51" i="7"/>
  <c r="RR51" i="7"/>
  <c r="QY43" i="7"/>
  <c r="II43" i="7"/>
  <c r="QU44" i="7"/>
  <c r="QV44" i="7"/>
  <c r="QW44" i="7"/>
  <c r="IL44" i="7"/>
  <c r="IM44" i="7"/>
  <c r="APT50" i="7"/>
  <c r="WS51" i="7"/>
  <c r="QV43" i="7"/>
  <c r="WO45" i="7"/>
  <c r="WP45" i="7"/>
  <c r="EX44" i="7"/>
  <c r="RP50" i="7"/>
  <c r="AHJ46" i="7"/>
  <c r="AHJ45" i="7"/>
  <c r="AHJ44" i="7"/>
  <c r="AHJ43" i="7"/>
  <c r="APT43" i="7"/>
  <c r="MP49" i="7"/>
  <c r="JT45" i="7"/>
  <c r="JP45" i="7"/>
  <c r="JK45" i="7"/>
  <c r="JS45" i="7"/>
  <c r="JO45" i="7"/>
  <c r="JJ45" i="7"/>
  <c r="JR45" i="7"/>
  <c r="JN45" i="7"/>
  <c r="JU45" i="7"/>
  <c r="JQ45" i="7"/>
  <c r="JL45" i="7"/>
  <c r="EU44" i="7"/>
  <c r="EP44" i="7"/>
  <c r="EK44" i="7"/>
  <c r="ES44" i="7"/>
  <c r="EO44" i="7"/>
  <c r="EJ44" i="7"/>
  <c r="ER44" i="7"/>
  <c r="EN44" i="7"/>
  <c r="EQ44" i="7"/>
  <c r="EL44" i="7"/>
  <c r="JU52" i="7"/>
  <c r="JQ52" i="7"/>
  <c r="JL52" i="7"/>
  <c r="JF52" i="7"/>
  <c r="JT52" i="7"/>
  <c r="JP52" i="7"/>
  <c r="JK52" i="7"/>
  <c r="JE52" i="7"/>
  <c r="JS52" i="7"/>
  <c r="JO52" i="7"/>
  <c r="JJ52" i="7"/>
  <c r="JD52" i="7"/>
  <c r="JR52" i="7"/>
  <c r="JN52" i="7"/>
  <c r="JG52" i="7"/>
  <c r="JC52" i="7"/>
  <c r="GE46" i="7"/>
  <c r="FZ46" i="7"/>
  <c r="FT46" i="7"/>
  <c r="GI46" i="7"/>
  <c r="GD46" i="7"/>
  <c r="FY46" i="7"/>
  <c r="FS46" i="7"/>
  <c r="GG46" i="7"/>
  <c r="GC46" i="7"/>
  <c r="FX46" i="7"/>
  <c r="FR46" i="7"/>
  <c r="GF46" i="7"/>
  <c r="GB46" i="7"/>
  <c r="FU46" i="7"/>
  <c r="FQ46" i="7"/>
  <c r="IW46" i="7"/>
  <c r="IR46" i="7"/>
  <c r="IL46" i="7"/>
  <c r="JA46" i="7"/>
  <c r="IV46" i="7"/>
  <c r="IQ46" i="7"/>
  <c r="IK46" i="7"/>
  <c r="IY46" i="7"/>
  <c r="IU46" i="7"/>
  <c r="IP46" i="7"/>
  <c r="IJ46" i="7"/>
  <c r="IX46" i="7"/>
  <c r="IT46" i="7"/>
  <c r="IM46" i="7"/>
  <c r="II46" i="7"/>
  <c r="NG52" i="7"/>
  <c r="NB52" i="7"/>
  <c r="MW52" i="7"/>
  <c r="MQ52" i="7"/>
  <c r="NE52" i="7"/>
  <c r="NA52" i="7"/>
  <c r="MV52" i="7"/>
  <c r="MP52" i="7"/>
  <c r="ND52" i="7"/>
  <c r="MZ52" i="7"/>
  <c r="MS52" i="7"/>
  <c r="MO52" i="7"/>
  <c r="NC52" i="7"/>
  <c r="MX52" i="7"/>
  <c r="MR52" i="7"/>
  <c r="NZ46" i="7"/>
  <c r="NV46" i="7"/>
  <c r="NQ46" i="7"/>
  <c r="NK46" i="7"/>
  <c r="OA46" i="7"/>
  <c r="PP46" i="7" s="1"/>
  <c r="NW46" i="7"/>
  <c r="NR46" i="7"/>
  <c r="NL46" i="7"/>
  <c r="NT46" i="7"/>
  <c r="NI46" i="7"/>
  <c r="NY46" i="7"/>
  <c r="NP46" i="7"/>
  <c r="NX46" i="7"/>
  <c r="NM46" i="7"/>
  <c r="NU46" i="7"/>
  <c r="NJ46" i="7"/>
  <c r="IM43" i="7"/>
  <c r="NK44" i="7"/>
  <c r="JE50" i="7"/>
  <c r="II49" i="7"/>
  <c r="IO49" i="7" s="1"/>
  <c r="IS49" i="7" s="1"/>
  <c r="MP43" i="7"/>
  <c r="FQ45" i="7"/>
  <c r="FR45" i="7"/>
  <c r="FS45" i="7"/>
  <c r="FT45" i="7"/>
  <c r="FV45" i="7" s="1"/>
  <c r="MO50" i="7"/>
  <c r="MP50" i="7"/>
  <c r="MQ50" i="7"/>
  <c r="IL43" i="7"/>
  <c r="NI45" i="7"/>
  <c r="NJ45" i="7"/>
  <c r="NK45" i="7"/>
  <c r="NL45" i="7"/>
  <c r="NN45" i="7" s="1"/>
  <c r="QX44" i="7"/>
  <c r="QY44" i="7"/>
  <c r="QU43" i="7"/>
  <c r="EV52" i="7"/>
  <c r="EY51" i="7" s="1"/>
  <c r="DX52" i="7"/>
  <c r="EW45" i="7"/>
  <c r="EX45" i="7"/>
  <c r="EY45" i="7"/>
  <c r="EZ45" i="7"/>
  <c r="WQ45" i="7"/>
  <c r="WR45" i="7"/>
  <c r="WS45" i="7"/>
  <c r="JC51" i="7"/>
  <c r="EW44" i="7"/>
  <c r="RO50" i="7"/>
  <c r="VY44" i="7"/>
  <c r="QX43" i="7"/>
  <c r="QZ43" i="7" s="1"/>
  <c r="AHF20" i="7"/>
  <c r="AHF13" i="7"/>
  <c r="AHE20" i="7"/>
  <c r="MT49" i="7"/>
  <c r="IN49" i="7"/>
  <c r="EH52" i="7"/>
  <c r="ADG49" i="7"/>
  <c r="ADG50" i="7" s="1"/>
  <c r="OH52" i="7"/>
  <c r="OL6" i="7"/>
  <c r="AHE32" i="7"/>
  <c r="NH26" i="7"/>
  <c r="NR26" i="7" s="1"/>
  <c r="VT46" i="7"/>
  <c r="VY45" i="7" s="1"/>
  <c r="UV46" i="7"/>
  <c r="RT46" i="7"/>
  <c r="SN52" i="7"/>
  <c r="QO52" i="7"/>
  <c r="QT52" i="7" s="1"/>
  <c r="QT51" i="7"/>
  <c r="ZB44" i="7"/>
  <c r="ZZ44" i="7"/>
  <c r="QQ31" i="7"/>
  <c r="AAT51" i="7"/>
  <c r="ZC50" i="7"/>
  <c r="IZ52" i="7"/>
  <c r="IN52" i="7"/>
  <c r="IO52" i="7"/>
  <c r="IS52" i="7" s="1"/>
  <c r="NO46" i="7"/>
  <c r="NS46" i="7" s="1"/>
  <c r="NN44" i="7"/>
  <c r="IO50" i="7"/>
  <c r="IS50" i="7" s="1"/>
  <c r="UU46" i="7"/>
  <c r="UZ46" i="7" s="1"/>
  <c r="UZ45" i="7"/>
  <c r="FC46" i="7"/>
  <c r="FG46" i="7" s="1"/>
  <c r="VT52" i="7"/>
  <c r="VX50" i="7" s="1"/>
  <c r="UV52" i="7"/>
  <c r="AEF44" i="7"/>
  <c r="ADH44" i="7"/>
  <c r="ZC44" i="7"/>
  <c r="AAT45" i="7"/>
  <c r="RA46" i="7"/>
  <c r="RE46" i="7" s="1"/>
  <c r="FB45" i="7"/>
  <c r="MU51" i="7"/>
  <c r="MY51" i="7" s="1"/>
  <c r="NF51" i="7"/>
  <c r="IN44" i="7"/>
  <c r="NH52" i="7"/>
  <c r="NL51" i="7" s="1"/>
  <c r="MJ52" i="7"/>
  <c r="UU51" i="7"/>
  <c r="UZ50" i="7"/>
  <c r="RU52" i="7"/>
  <c r="RY52" i="7" s="1"/>
  <c r="DW46" i="7"/>
  <c r="EB46" i="7" s="1"/>
  <c r="EB45" i="7"/>
  <c r="AEF50" i="7"/>
  <c r="ADH50" i="7"/>
  <c r="MU45" i="7"/>
  <c r="MY45" i="7" s="1"/>
  <c r="NF45" i="7"/>
  <c r="RT50" i="7"/>
  <c r="WA51" i="7"/>
  <c r="WE51" i="7" s="1"/>
  <c r="ADI44" i="7"/>
  <c r="AEZ45" i="7"/>
  <c r="WT52" i="7"/>
  <c r="WU52" i="7"/>
  <c r="WY52" i="7" s="1"/>
  <c r="XF52" i="7"/>
  <c r="KB46" i="7"/>
  <c r="IO45" i="7"/>
  <c r="IS45" i="7" s="1"/>
  <c r="IZ45" i="7"/>
  <c r="OH46" i="7"/>
  <c r="ZA49" i="7"/>
  <c r="NF52" i="7"/>
  <c r="MU52" i="7"/>
  <c r="MY52" i="7" s="1"/>
  <c r="EH50" i="7"/>
  <c r="EH49" i="7"/>
  <c r="NO51" i="7"/>
  <c r="NS51" i="7" s="1"/>
  <c r="OK6" i="7"/>
  <c r="AHE33" i="7"/>
  <c r="ID46" i="7"/>
  <c r="JB46" i="7"/>
  <c r="JG45" i="7" s="1"/>
  <c r="WA45" i="7"/>
  <c r="WE45" i="7" s="1"/>
  <c r="WT51" i="7"/>
  <c r="LJ52" i="7"/>
  <c r="JI52" i="7"/>
  <c r="JM52" i="7" s="1"/>
  <c r="JH50" i="7"/>
  <c r="AEZ51" i="7"/>
  <c r="ADI50" i="7"/>
  <c r="MU46" i="7"/>
  <c r="MY46" i="7" s="1"/>
  <c r="NF46" i="7"/>
  <c r="XF46" i="7"/>
  <c r="WU46" i="7"/>
  <c r="WY46" i="7" s="1"/>
  <c r="ADG44" i="7"/>
  <c r="ADL43" i="7"/>
  <c r="FV46" i="7"/>
  <c r="FW46" i="7"/>
  <c r="GA46" i="7" s="1"/>
  <c r="RT51" i="7"/>
  <c r="ZA43" i="7"/>
  <c r="JH51" i="7"/>
  <c r="MU44" i="7"/>
  <c r="MY44" i="7" s="1"/>
  <c r="IZ46" i="7"/>
  <c r="IO46" i="7"/>
  <c r="IS46" i="7" s="1"/>
  <c r="ZB50" i="7"/>
  <c r="ZZ50" i="7"/>
  <c r="LJ51" i="7"/>
  <c r="IO51" i="7"/>
  <c r="IS51" i="7" s="1"/>
  <c r="IZ51" i="7"/>
  <c r="IN51" i="7"/>
  <c r="QZ44" i="7"/>
  <c r="QO18" i="7"/>
  <c r="QT18" i="7" s="1"/>
  <c r="RD18" i="7" s="1"/>
  <c r="JI27" i="7"/>
  <c r="JM27" i="7" s="1"/>
  <c r="OD6" i="7"/>
  <c r="OF6" i="7"/>
  <c r="OE6" i="7"/>
  <c r="MK19" i="7"/>
  <c r="JI26" i="7"/>
  <c r="JM26" i="7" s="1"/>
  <c r="EF34" i="7"/>
  <c r="QO31" i="7"/>
  <c r="QT31" i="7" s="1"/>
  <c r="US26" i="7"/>
  <c r="UT26" i="7" s="1"/>
  <c r="UU25" i="7" s="1"/>
  <c r="US27" i="7"/>
  <c r="UT27" i="7" s="1"/>
  <c r="UV25" i="7" s="1"/>
  <c r="UV26" i="7" s="1"/>
  <c r="II13" i="7"/>
  <c r="IK13" i="7"/>
  <c r="FB38" i="7"/>
  <c r="IJ13" i="7"/>
  <c r="AHE38" i="7"/>
  <c r="MN11" i="7"/>
  <c r="AHE4" i="7"/>
  <c r="MN37" i="7"/>
  <c r="MI20" i="7"/>
  <c r="MN18" i="7"/>
  <c r="KB27" i="7"/>
  <c r="AHE18" i="7"/>
  <c r="AHE28" i="7"/>
  <c r="MJ12" i="7"/>
  <c r="NH13" i="7" s="1"/>
  <c r="MI39" i="7"/>
  <c r="AHE39" i="7"/>
  <c r="AHE5" i="7"/>
  <c r="AHE34" i="7"/>
  <c r="AHE27" i="7"/>
  <c r="MV19" i="7"/>
  <c r="MX19" i="7"/>
  <c r="MW19" i="7"/>
  <c r="MI13" i="7"/>
  <c r="EG34" i="7"/>
  <c r="MI6" i="7"/>
  <c r="MN4" i="7"/>
  <c r="EE34" i="7"/>
  <c r="ED34" i="7"/>
  <c r="GM34" i="7"/>
  <c r="MI26" i="7"/>
  <c r="GL34" i="7"/>
  <c r="EC34" i="7"/>
  <c r="EI34" i="7" s="1"/>
  <c r="ADB31" i="7"/>
  <c r="ADB32" i="7"/>
  <c r="ADB34" i="7"/>
  <c r="ADB33" i="7"/>
  <c r="QO25" i="7"/>
  <c r="QT25" i="7" s="1"/>
  <c r="OH40" i="7"/>
  <c r="MI32" i="7"/>
  <c r="MN31" i="7"/>
  <c r="QO4" i="7"/>
  <c r="QO5" i="7" s="1"/>
  <c r="QO11" i="7"/>
  <c r="QT11" i="7" s="1"/>
  <c r="QO37" i="7"/>
  <c r="QO38" i="7" s="1"/>
  <c r="YX39" i="7"/>
  <c r="AHE26" i="7"/>
  <c r="AHE6" i="7"/>
  <c r="YX37" i="7"/>
  <c r="YX38" i="7"/>
  <c r="YX40" i="7"/>
  <c r="JH27" i="7"/>
  <c r="IL5" i="7"/>
  <c r="AHF7" i="7"/>
  <c r="AHF39" i="7"/>
  <c r="AHE7" i="7"/>
  <c r="KB13" i="7"/>
  <c r="AHF31" i="7"/>
  <c r="AHF28" i="7"/>
  <c r="AHE21" i="7"/>
  <c r="AHE37" i="7"/>
  <c r="ED40" i="7"/>
  <c r="AHE19" i="7"/>
  <c r="AHE14" i="7"/>
  <c r="AKF34" i="7"/>
  <c r="AKF7" i="7"/>
  <c r="AHF34" i="7"/>
  <c r="AHF33" i="7"/>
  <c r="AHF27" i="7"/>
  <c r="AHF21" i="7"/>
  <c r="AHF14" i="7"/>
  <c r="AHE31" i="7"/>
  <c r="AKF40" i="7"/>
  <c r="AKF21" i="7"/>
  <c r="EG19" i="7"/>
  <c r="II37" i="7"/>
  <c r="JD32" i="7"/>
  <c r="AHF12" i="7"/>
  <c r="AHF37" i="7"/>
  <c r="ACZ95" i="7"/>
  <c r="ACZ97" i="7"/>
  <c r="ACZ96" i="7"/>
  <c r="ACZ98" i="7"/>
  <c r="AHE25" i="7"/>
  <c r="OK20" i="7"/>
  <c r="OJ20" i="7"/>
  <c r="OL20" i="7"/>
  <c r="YX18" i="7"/>
  <c r="YX19" i="7"/>
  <c r="YX20" i="7"/>
  <c r="YX21" i="7"/>
  <c r="QP5" i="7"/>
  <c r="RN5" i="7"/>
  <c r="RN26" i="7"/>
  <c r="QP26" i="7"/>
  <c r="QQ12" i="7"/>
  <c r="SH13" i="7"/>
  <c r="NP26" i="7"/>
  <c r="ACZ79" i="7"/>
  <c r="ACZ80" i="7"/>
  <c r="ACZ77" i="7"/>
  <c r="ACZ78" i="7"/>
  <c r="ADB27" i="7"/>
  <c r="ADB28" i="7"/>
  <c r="ADB26" i="7"/>
  <c r="ADB25" i="7"/>
  <c r="NH19" i="7"/>
  <c r="MJ19" i="7"/>
  <c r="NH6" i="7"/>
  <c r="MJ6" i="7"/>
  <c r="ACZ64" i="7"/>
  <c r="ACZ63" i="7"/>
  <c r="ACZ66" i="7"/>
  <c r="ACZ65" i="7"/>
  <c r="ADB12" i="7"/>
  <c r="ADB11" i="7"/>
  <c r="ADB14" i="7"/>
  <c r="ADB13" i="7"/>
  <c r="NH39" i="7"/>
  <c r="MJ39" i="7"/>
  <c r="AHF26" i="7"/>
  <c r="AHF32" i="7"/>
  <c r="AHE12" i="7"/>
  <c r="ATI25" i="7"/>
  <c r="ALI39" i="7"/>
  <c r="ALI38" i="7"/>
  <c r="ALI37" i="7"/>
  <c r="ALI40" i="7"/>
  <c r="ALI7" i="7"/>
  <c r="ALI31" i="7"/>
  <c r="ALI28" i="7"/>
  <c r="ALI27" i="7"/>
  <c r="ALI20" i="7"/>
  <c r="ALI25" i="7"/>
  <c r="ALI19" i="7"/>
  <c r="ALI14" i="7"/>
  <c r="ALI34" i="7"/>
  <c r="ALI26" i="7"/>
  <c r="ALI11" i="7"/>
  <c r="ALI21" i="7"/>
  <c r="ALI18" i="7"/>
  <c r="ALI13" i="7"/>
  <c r="ALI4" i="7"/>
  <c r="ALI6" i="7"/>
  <c r="ALI32" i="7"/>
  <c r="ALI33" i="7"/>
  <c r="ALI5" i="7"/>
  <c r="ALI12" i="7"/>
  <c r="ALF34" i="7"/>
  <c r="ALH33" i="7"/>
  <c r="ALF12" i="7"/>
  <c r="ALH4" i="7"/>
  <c r="ALH19" i="7"/>
  <c r="ALG21" i="7"/>
  <c r="ALF27" i="7"/>
  <c r="ALG12" i="7"/>
  <c r="ALG38" i="7"/>
  <c r="ALG14" i="7"/>
  <c r="ALF20" i="7"/>
  <c r="ALG11" i="7"/>
  <c r="ALH6" i="7"/>
  <c r="ALH28" i="7"/>
  <c r="ALG37" i="7"/>
  <c r="ALF37" i="7"/>
  <c r="ALF7" i="7"/>
  <c r="ALH20" i="7"/>
  <c r="ALG18" i="7"/>
  <c r="ALF18" i="7"/>
  <c r="ALG7" i="7"/>
  <c r="ALH11" i="7"/>
  <c r="ALG40" i="7"/>
  <c r="ALH26" i="7"/>
  <c r="ALG27" i="7"/>
  <c r="ALG33" i="7"/>
  <c r="ALF33" i="7"/>
  <c r="ALF5" i="7"/>
  <c r="ALH18" i="7"/>
  <c r="ALG20" i="7"/>
  <c r="ALF26" i="7"/>
  <c r="ALH31" i="7"/>
  <c r="ALG13" i="7"/>
  <c r="ALH34" i="7"/>
  <c r="ALF6" i="7"/>
  <c r="ALF40" i="7"/>
  <c r="ALG6" i="7"/>
  <c r="ALH39" i="7"/>
  <c r="ALF31" i="7"/>
  <c r="ALF14" i="7"/>
  <c r="ALH38" i="7"/>
  <c r="ALG25" i="7"/>
  <c r="ALF19" i="7"/>
  <c r="ALG4" i="7"/>
  <c r="ALF28" i="7"/>
  <c r="ALH13" i="7"/>
  <c r="ALH32" i="7"/>
  <c r="ALF39" i="7"/>
  <c r="ALF11" i="7"/>
  <c r="ALG26" i="7"/>
  <c r="ALH40" i="7"/>
  <c r="ALH21" i="7"/>
  <c r="ALG19" i="7"/>
  <c r="ALF13" i="7"/>
  <c r="ALH27" i="7"/>
  <c r="ALG34" i="7"/>
  <c r="ALG39" i="7"/>
  <c r="ALF21" i="7"/>
  <c r="ALH7" i="7"/>
  <c r="ALG31" i="7"/>
  <c r="ALF38" i="7"/>
  <c r="ALG5" i="7"/>
  <c r="ALH14" i="7"/>
  <c r="ALH12" i="7"/>
  <c r="ALG28" i="7"/>
  <c r="ALG32" i="7"/>
  <c r="ALH25" i="7"/>
  <c r="ALF32" i="7"/>
  <c r="ALF4" i="7"/>
  <c r="ALH37" i="7"/>
  <c r="ALF25" i="7"/>
  <c r="ALH5" i="7"/>
  <c r="ACZ72" i="7"/>
  <c r="ACZ71" i="7"/>
  <c r="ACZ70" i="7"/>
  <c r="ACZ73" i="7"/>
  <c r="ADB21" i="7"/>
  <c r="ADB18" i="7"/>
  <c r="ADB19" i="7"/>
  <c r="ADB20" i="7"/>
  <c r="QP32" i="7"/>
  <c r="RN32" i="7"/>
  <c r="NH32" i="7"/>
  <c r="MJ32" i="7"/>
  <c r="US31" i="7"/>
  <c r="UT31" i="7" s="1"/>
  <c r="US33" i="7"/>
  <c r="UT33" i="7" s="1"/>
  <c r="US34" i="7"/>
  <c r="UT34" i="7" s="1"/>
  <c r="UW31" i="7" s="1"/>
  <c r="US32" i="7"/>
  <c r="UT32" i="7" s="1"/>
  <c r="US5" i="7"/>
  <c r="UT5" i="7" s="1"/>
  <c r="US7" i="7"/>
  <c r="UT7" i="7" s="1"/>
  <c r="UW4" i="7" s="1"/>
  <c r="US6" i="7"/>
  <c r="UT6" i="7" s="1"/>
  <c r="UV4" i="7" s="1"/>
  <c r="US4" i="7"/>
  <c r="UT4" i="7" s="1"/>
  <c r="ACZ90" i="7"/>
  <c r="ADB39" i="7"/>
  <c r="ACZ89" i="7"/>
  <c r="ADB40" i="7"/>
  <c r="ACZ91" i="7"/>
  <c r="ADB38" i="7"/>
  <c r="ACZ92" i="7"/>
  <c r="ADB37" i="7"/>
  <c r="AHF5" i="7"/>
  <c r="AHF11" i="7"/>
  <c r="AHE13" i="7"/>
  <c r="AKF14" i="7"/>
  <c r="ATL8" i="7"/>
  <c r="ALJ40" i="7"/>
  <c r="AOJ14" i="7"/>
  <c r="AOK28" i="7"/>
  <c r="AOJ40" i="7"/>
  <c r="AOJ34" i="7"/>
  <c r="AOK21" i="7"/>
  <c r="ALJ39" i="7"/>
  <c r="AOJ28" i="7"/>
  <c r="AOK34" i="7"/>
  <c r="ALJ37" i="7"/>
  <c r="AOK14" i="7"/>
  <c r="AOJ7" i="7"/>
  <c r="ALJ38" i="7"/>
  <c r="AOK7" i="7"/>
  <c r="AOJ21" i="7"/>
  <c r="AOK40" i="7"/>
  <c r="AOH21" i="7"/>
  <c r="AOH14" i="7"/>
  <c r="AOH40" i="7"/>
  <c r="AOH7" i="7"/>
  <c r="AOH28" i="7"/>
  <c r="ALJ27" i="7"/>
  <c r="ALJ32" i="7"/>
  <c r="ALJ7" i="7"/>
  <c r="ALJ6" i="7"/>
  <c r="ALJ26" i="7"/>
  <c r="ALJ5" i="7"/>
  <c r="ALJ21" i="7"/>
  <c r="ALJ4" i="7"/>
  <c r="ALJ19" i="7"/>
  <c r="ALJ31" i="7"/>
  <c r="ALJ11" i="7"/>
  <c r="ALJ33" i="7"/>
  <c r="ALJ34" i="7"/>
  <c r="ALJ28" i="7"/>
  <c r="ALJ14" i="7"/>
  <c r="ALJ20" i="7"/>
  <c r="ALJ12" i="7"/>
  <c r="ALJ18" i="7"/>
  <c r="ALJ13" i="7"/>
  <c r="ALJ25" i="7"/>
  <c r="AOG7" i="7"/>
  <c r="AOG40" i="7"/>
  <c r="AOI28" i="7"/>
  <c r="AOI40" i="7"/>
  <c r="AOI21" i="7"/>
  <c r="AOI14" i="7"/>
  <c r="AOG14" i="7"/>
  <c r="AOG28" i="7"/>
  <c r="AOG21" i="7"/>
  <c r="AOI7" i="7"/>
  <c r="RM102" i="7"/>
  <c r="RN102" i="7" s="1"/>
  <c r="QQ26" i="7"/>
  <c r="SH27" i="7"/>
  <c r="QP11" i="7"/>
  <c r="RN19" i="7"/>
  <c r="QP19" i="7"/>
  <c r="US40" i="7"/>
  <c r="UT40" i="7" s="1"/>
  <c r="UW37" i="7" s="1"/>
  <c r="US38" i="7"/>
  <c r="UT38" i="7" s="1"/>
  <c r="US37" i="7"/>
  <c r="UT37" i="7" s="1"/>
  <c r="US39" i="7"/>
  <c r="UT39" i="7" s="1"/>
  <c r="UV37" i="7" s="1"/>
  <c r="QP38" i="7"/>
  <c r="RN38" i="7"/>
  <c r="YX32" i="7"/>
  <c r="YX31" i="7"/>
  <c r="YX33" i="7"/>
  <c r="YX34" i="7"/>
  <c r="YX7" i="7"/>
  <c r="YX4" i="7"/>
  <c r="YX5" i="7"/>
  <c r="YX6" i="7"/>
  <c r="YX26" i="7"/>
  <c r="YX28" i="7"/>
  <c r="YX27" i="7"/>
  <c r="YX25" i="7"/>
  <c r="AHF40" i="7"/>
  <c r="AHF18" i="7"/>
  <c r="AHF25" i="7"/>
  <c r="AHF19" i="7"/>
  <c r="AHF38" i="7"/>
  <c r="AHF4" i="7"/>
  <c r="AHE11" i="7"/>
  <c r="ACZ58" i="7"/>
  <c r="ACZ56" i="7"/>
  <c r="ACZ57" i="7"/>
  <c r="ACZ59" i="7"/>
  <c r="ADB6" i="7"/>
  <c r="ADB4" i="7"/>
  <c r="ADB5" i="7"/>
  <c r="ADB7" i="7"/>
  <c r="ACZ103" i="7"/>
  <c r="ACZ101" i="7"/>
  <c r="ACZ102" i="7"/>
  <c r="ACZ104" i="7"/>
  <c r="AKF28" i="7"/>
  <c r="OB21" i="7"/>
  <c r="OF20" i="7" s="1"/>
  <c r="MK20" i="7"/>
  <c r="SH6" i="7"/>
  <c r="QQ5" i="7"/>
  <c r="MJ27" i="7"/>
  <c r="NH27" i="7"/>
  <c r="RM96" i="7"/>
  <c r="RN96" i="7" s="1"/>
  <c r="SH39" i="7"/>
  <c r="QQ38" i="7"/>
  <c r="NR12" i="7"/>
  <c r="NQ12" i="7"/>
  <c r="NP12" i="7"/>
  <c r="ACZ86" i="7"/>
  <c r="ACZ84" i="7"/>
  <c r="ACZ83" i="7"/>
  <c r="ACZ85" i="7"/>
  <c r="US11" i="7"/>
  <c r="UT11" i="7" s="1"/>
  <c r="US13" i="7"/>
  <c r="UT13" i="7" s="1"/>
  <c r="US14" i="7"/>
  <c r="UT14" i="7" s="1"/>
  <c r="UW11" i="7" s="1"/>
  <c r="US12" i="7"/>
  <c r="UT12" i="7" s="1"/>
  <c r="UW26" i="7"/>
  <c r="WN27" i="7"/>
  <c r="NQ5" i="7"/>
  <c r="NR5" i="7"/>
  <c r="NZ5" i="7"/>
  <c r="NG57" i="7"/>
  <c r="NH57" i="7" s="1"/>
  <c r="OA5" i="7"/>
  <c r="NY5" i="7"/>
  <c r="NP5" i="7"/>
  <c r="NO5" i="7"/>
  <c r="NS5" i="7" s="1"/>
  <c r="NW5" i="7"/>
  <c r="NV5" i="7"/>
  <c r="NT5" i="7"/>
  <c r="NX5" i="7"/>
  <c r="NU5" i="7"/>
  <c r="YX13" i="7"/>
  <c r="YX12" i="7"/>
  <c r="YX11" i="7"/>
  <c r="YX14" i="7"/>
  <c r="US21" i="7"/>
  <c r="UT21" i="7" s="1"/>
  <c r="UW18" i="7" s="1"/>
  <c r="US19" i="7"/>
  <c r="UT19" i="7" s="1"/>
  <c r="US20" i="7"/>
  <c r="UT20" i="7" s="1"/>
  <c r="US18" i="7"/>
  <c r="UT18" i="7" s="1"/>
  <c r="NP38" i="7"/>
  <c r="NY38" i="7"/>
  <c r="NX38" i="7"/>
  <c r="NT38" i="7"/>
  <c r="NU38" i="7"/>
  <c r="NR38" i="7"/>
  <c r="NQ38" i="7"/>
  <c r="NW38" i="7"/>
  <c r="NO38" i="7"/>
  <c r="NS38" i="7" s="1"/>
  <c r="NV38" i="7"/>
  <c r="NG90" i="7"/>
  <c r="NH90" i="7" s="1"/>
  <c r="OA38" i="7"/>
  <c r="NZ38" i="7"/>
  <c r="IP34" i="7"/>
  <c r="IR34" i="7"/>
  <c r="IQ34" i="7"/>
  <c r="FD14" i="7"/>
  <c r="EX14" i="7"/>
  <c r="FA14" i="7"/>
  <c r="EZ14" i="7"/>
  <c r="FF14" i="7"/>
  <c r="EY14" i="7"/>
  <c r="FE14" i="7"/>
  <c r="EW14" i="7"/>
  <c r="EX13" i="7"/>
  <c r="EZ13" i="7"/>
  <c r="EY12" i="7"/>
  <c r="EW12" i="7"/>
  <c r="FA13" i="7"/>
  <c r="EY13" i="7"/>
  <c r="EW13" i="7"/>
  <c r="EX12" i="7"/>
  <c r="EZ12" i="7"/>
  <c r="FA12" i="7"/>
  <c r="KD40" i="7"/>
  <c r="JX40" i="7"/>
  <c r="KF40" i="7"/>
  <c r="JY40" i="7"/>
  <c r="KE40" i="7"/>
  <c r="JW40" i="7"/>
  <c r="KA40" i="7"/>
  <c r="JZ40" i="7"/>
  <c r="JG21" i="7"/>
  <c r="JC21" i="7"/>
  <c r="JL21" i="7"/>
  <c r="JF21" i="7"/>
  <c r="JK21" i="7"/>
  <c r="JE21" i="7"/>
  <c r="JJ21" i="7"/>
  <c r="JD21" i="7"/>
  <c r="IM20" i="7"/>
  <c r="II20" i="7"/>
  <c r="IR20" i="7"/>
  <c r="IL20" i="7"/>
  <c r="IQ20" i="7"/>
  <c r="IK20" i="7"/>
  <c r="IP20" i="7"/>
  <c r="IJ20" i="7"/>
  <c r="KA34" i="7"/>
  <c r="JW34" i="7"/>
  <c r="KF34" i="7"/>
  <c r="JZ34" i="7"/>
  <c r="KE34" i="7"/>
  <c r="JY34" i="7"/>
  <c r="KD34" i="7"/>
  <c r="JX34" i="7"/>
  <c r="JY33" i="7"/>
  <c r="JW33" i="7"/>
  <c r="JZ33" i="7"/>
  <c r="JX33" i="7"/>
  <c r="KA33" i="7"/>
  <c r="FE6" i="7"/>
  <c r="FD6" i="7"/>
  <c r="FF6" i="7"/>
  <c r="JC39" i="7"/>
  <c r="JX39" i="7"/>
  <c r="JY39" i="7"/>
  <c r="JD33" i="7"/>
  <c r="JF33" i="7"/>
  <c r="IM19" i="7"/>
  <c r="EG18" i="7"/>
  <c r="IK18" i="7"/>
  <c r="II18" i="7"/>
  <c r="JD6" i="7"/>
  <c r="EG11" i="7"/>
  <c r="EL32" i="7"/>
  <c r="EF32" i="7"/>
  <c r="EK32" i="7"/>
  <c r="EE32" i="7"/>
  <c r="EJ32" i="7"/>
  <c r="ED32" i="7"/>
  <c r="EG32" i="7"/>
  <c r="EC32" i="7"/>
  <c r="EC31" i="7"/>
  <c r="ED31" i="7"/>
  <c r="EF31" i="7"/>
  <c r="EE31" i="7"/>
  <c r="EG31" i="7"/>
  <c r="EC18" i="7"/>
  <c r="JE38" i="7"/>
  <c r="IJ4" i="7"/>
  <c r="IL4" i="7"/>
  <c r="JG20" i="7"/>
  <c r="IJ5" i="7"/>
  <c r="EG33" i="7"/>
  <c r="FZ40" i="7"/>
  <c r="FT40" i="7"/>
  <c r="FS40" i="7"/>
  <c r="FY40" i="7"/>
  <c r="FR40" i="7"/>
  <c r="FX40" i="7"/>
  <c r="FQ40" i="7"/>
  <c r="FU40" i="7"/>
  <c r="JJ40" i="7"/>
  <c r="JD40" i="7"/>
  <c r="JG40" i="7"/>
  <c r="JF40" i="7"/>
  <c r="JL40" i="7"/>
  <c r="JE40" i="7"/>
  <c r="JK40" i="7"/>
  <c r="JC40" i="7"/>
  <c r="JA104" i="7"/>
  <c r="EL21" i="7"/>
  <c r="EF21" i="7"/>
  <c r="EK21" i="7"/>
  <c r="EE21" i="7"/>
  <c r="EJ21" i="7"/>
  <c r="ED21" i="7"/>
  <c r="EG21" i="7"/>
  <c r="EC21" i="7"/>
  <c r="JL7" i="7"/>
  <c r="JF7" i="7"/>
  <c r="JK7" i="7"/>
  <c r="JE7" i="7"/>
  <c r="JJ7" i="7"/>
  <c r="JD7" i="7"/>
  <c r="JG7" i="7"/>
  <c r="JC7" i="7"/>
  <c r="IP39" i="7"/>
  <c r="IJ39" i="7"/>
  <c r="IM39" i="7"/>
  <c r="II39" i="7"/>
  <c r="IR39" i="7"/>
  <c r="IL39" i="7"/>
  <c r="IQ39" i="7"/>
  <c r="IK39" i="7"/>
  <c r="IK37" i="7"/>
  <c r="JE39" i="7"/>
  <c r="EG38" i="7"/>
  <c r="EC38" i="7"/>
  <c r="EL38" i="7"/>
  <c r="EF38" i="7"/>
  <c r="EK38" i="7"/>
  <c r="EE38" i="7"/>
  <c r="EJ38" i="7"/>
  <c r="ED38" i="7"/>
  <c r="ED37" i="7"/>
  <c r="EF37" i="7"/>
  <c r="EG37" i="7"/>
  <c r="EC37" i="7"/>
  <c r="EE37" i="7"/>
  <c r="IR6" i="7"/>
  <c r="IL6" i="7"/>
  <c r="IQ6" i="7"/>
  <c r="IK6" i="7"/>
  <c r="IP6" i="7"/>
  <c r="IJ6" i="7"/>
  <c r="IM6" i="7"/>
  <c r="II6" i="7"/>
  <c r="IP40" i="7"/>
  <c r="IJ40" i="7"/>
  <c r="IR40" i="7"/>
  <c r="IK40" i="7"/>
  <c r="IQ40" i="7"/>
  <c r="II40" i="7"/>
  <c r="IM40" i="7"/>
  <c r="IL40" i="7"/>
  <c r="IM21" i="7"/>
  <c r="II21" i="7"/>
  <c r="IR21" i="7"/>
  <c r="IL21" i="7"/>
  <c r="IQ21" i="7"/>
  <c r="IK21" i="7"/>
  <c r="IP21" i="7"/>
  <c r="IJ21" i="7"/>
  <c r="JG34" i="7"/>
  <c r="JC34" i="7"/>
  <c r="JL34" i="7"/>
  <c r="JF34" i="7"/>
  <c r="JK34" i="7"/>
  <c r="JE34" i="7"/>
  <c r="JJ34" i="7"/>
  <c r="JD34" i="7"/>
  <c r="OL14" i="7"/>
  <c r="OF14" i="7"/>
  <c r="OJ14" i="7"/>
  <c r="OC14" i="7"/>
  <c r="OG14" i="7"/>
  <c r="OE14" i="7"/>
  <c r="OK14" i="7"/>
  <c r="OD14" i="7"/>
  <c r="OG13" i="7"/>
  <c r="OF13" i="7"/>
  <c r="OE13" i="7"/>
  <c r="OC13" i="7"/>
  <c r="OD13" i="7"/>
  <c r="JF32" i="7"/>
  <c r="EF18" i="7"/>
  <c r="IM37" i="7"/>
  <c r="IJ19" i="7"/>
  <c r="IL19" i="7"/>
  <c r="JF19" i="7"/>
  <c r="IM18" i="7"/>
  <c r="EF11" i="7"/>
  <c r="ED11" i="7"/>
  <c r="EG40" i="7"/>
  <c r="EC19" i="7"/>
  <c r="EE19" i="7"/>
  <c r="II38" i="7"/>
  <c r="IK38" i="7"/>
  <c r="JD5" i="7"/>
  <c r="JG38" i="7"/>
  <c r="JG19" i="7"/>
  <c r="JC38" i="7"/>
  <c r="JI38" i="7" s="1"/>
  <c r="JD20" i="7"/>
  <c r="JF20" i="7"/>
  <c r="EF14" i="7"/>
  <c r="EE14" i="7"/>
  <c r="FQ39" i="7"/>
  <c r="FS39" i="7"/>
  <c r="JF5" i="7"/>
  <c r="ED33" i="7"/>
  <c r="EF33" i="7"/>
  <c r="EK5" i="7"/>
  <c r="EJ5" i="7"/>
  <c r="EL5" i="7"/>
  <c r="IR7" i="7"/>
  <c r="IL7" i="7"/>
  <c r="IQ7" i="7"/>
  <c r="IK7" i="7"/>
  <c r="IP7" i="7"/>
  <c r="IJ7" i="7"/>
  <c r="IM7" i="7"/>
  <c r="II7" i="7"/>
  <c r="JC80" i="7"/>
  <c r="JL80" i="7"/>
  <c r="JK80" i="7"/>
  <c r="JE80" i="7"/>
  <c r="JJ80" i="7"/>
  <c r="JD80" i="7"/>
  <c r="JA98" i="7"/>
  <c r="JB98" i="7" s="1"/>
  <c r="EL27" i="7"/>
  <c r="EK27" i="7"/>
  <c r="EJ27" i="7"/>
  <c r="ED18" i="7"/>
  <c r="IJ37" i="7"/>
  <c r="IL37" i="7"/>
  <c r="JF39" i="7"/>
  <c r="JD39" i="7"/>
  <c r="JW39" i="7"/>
  <c r="JZ39" i="7"/>
  <c r="JC33" i="7"/>
  <c r="JE33" i="7"/>
  <c r="JF38" i="7"/>
  <c r="JD19" i="7"/>
  <c r="IJ18" i="7"/>
  <c r="IL18" i="7"/>
  <c r="JC6" i="7"/>
  <c r="JI6" i="7" s="1"/>
  <c r="JE6" i="7"/>
  <c r="EC40" i="7"/>
  <c r="EE40" i="7"/>
  <c r="IM38" i="7"/>
  <c r="JC19" i="7"/>
  <c r="II4" i="7"/>
  <c r="IK4" i="7"/>
  <c r="FU39" i="7"/>
  <c r="II5" i="7"/>
  <c r="IK5" i="7"/>
  <c r="JG32" i="7"/>
  <c r="JE5" i="7"/>
  <c r="EL20" i="7"/>
  <c r="EF20" i="7"/>
  <c r="EK20" i="7"/>
  <c r="EE20" i="7"/>
  <c r="EJ20" i="7"/>
  <c r="ED20" i="7"/>
  <c r="EG20" i="7"/>
  <c r="EC20" i="7"/>
  <c r="EL39" i="7"/>
  <c r="EF39" i="7"/>
  <c r="EK39" i="7"/>
  <c r="EE39" i="7"/>
  <c r="EJ39" i="7"/>
  <c r="ED39" i="7"/>
  <c r="EG39" i="7"/>
  <c r="EC39" i="7"/>
  <c r="EK13" i="7"/>
  <c r="EE13" i="7"/>
  <c r="EJ13" i="7"/>
  <c r="ED13" i="7"/>
  <c r="EG13" i="7"/>
  <c r="EC13" i="7"/>
  <c r="EL13" i="7"/>
  <c r="EF13" i="7"/>
  <c r="ED12" i="7"/>
  <c r="EF12" i="7"/>
  <c r="EG12" i="7"/>
  <c r="EE12" i="7"/>
  <c r="EC12" i="7"/>
  <c r="EI12" i="7" s="1"/>
  <c r="EM12" i="7" s="1"/>
  <c r="FX14" i="7"/>
  <c r="FR14" i="7"/>
  <c r="FZ14" i="7"/>
  <c r="FS14" i="7"/>
  <c r="FY14" i="7"/>
  <c r="FQ14" i="7"/>
  <c r="FU14" i="7"/>
  <c r="FT14" i="7"/>
  <c r="FR13" i="7"/>
  <c r="FT13" i="7"/>
  <c r="FU13" i="7"/>
  <c r="FS13" i="7"/>
  <c r="FQ13" i="7"/>
  <c r="JL13" i="7"/>
  <c r="JK13" i="7"/>
  <c r="JJ13" i="7"/>
  <c r="JC5" i="7"/>
  <c r="JG39" i="7"/>
  <c r="KA39" i="7"/>
  <c r="JG33" i="7"/>
  <c r="IK19" i="7"/>
  <c r="II19" i="7"/>
  <c r="JG6" i="7"/>
  <c r="EC11" i="7"/>
  <c r="EE11" i="7"/>
  <c r="EF40" i="7"/>
  <c r="ED19" i="7"/>
  <c r="EF19" i="7"/>
  <c r="IL38" i="7"/>
  <c r="IJ38" i="7"/>
  <c r="JE32" i="7"/>
  <c r="JG5" i="7"/>
  <c r="JE19" i="7"/>
  <c r="IM4" i="7"/>
  <c r="JE20" i="7"/>
  <c r="JC20" i="7"/>
  <c r="EC14" i="7"/>
  <c r="ED14" i="7"/>
  <c r="FR39" i="7"/>
  <c r="FT39" i="7"/>
  <c r="IM5" i="7"/>
  <c r="EE33" i="7"/>
  <c r="EC33" i="7"/>
  <c r="EE18" i="7"/>
  <c r="JB14" i="7"/>
  <c r="JG12" i="7" s="1"/>
  <c r="ID14" i="7"/>
  <c r="EV7" i="7"/>
  <c r="EX6" i="7" s="1"/>
  <c r="DX7" i="7"/>
  <c r="FC39" i="7"/>
  <c r="FG39" i="7" s="1"/>
  <c r="FC26" i="7"/>
  <c r="FG26" i="7" s="1"/>
  <c r="FC27" i="7"/>
  <c r="FG27" i="7" s="1"/>
  <c r="FC32" i="7"/>
  <c r="FG32" i="7" s="1"/>
  <c r="FC34" i="7"/>
  <c r="FG34" i="7" s="1"/>
  <c r="KB33" i="7"/>
  <c r="IO14" i="7"/>
  <c r="IS14" i="7" s="1"/>
  <c r="IO27" i="7"/>
  <c r="IS27" i="7" s="1"/>
  <c r="IO13" i="7"/>
  <c r="IS13" i="7" s="1"/>
  <c r="IO28" i="7"/>
  <c r="IS28" i="7" s="1"/>
  <c r="FC19" i="7"/>
  <c r="FG19" i="7" s="1"/>
  <c r="OI39" i="7"/>
  <c r="OM39" i="7" s="1"/>
  <c r="ON39" i="7" s="1"/>
  <c r="OI6" i="7"/>
  <c r="OM6" i="7" s="1"/>
  <c r="OH39" i="7"/>
  <c r="OH6" i="7"/>
  <c r="SO13" i="7"/>
  <c r="SS13" i="7" s="1"/>
  <c r="OH33" i="7"/>
  <c r="WU27" i="7"/>
  <c r="WY27" i="7" s="1"/>
  <c r="OI27" i="7"/>
  <c r="OM27" i="7" s="1"/>
  <c r="ON6" i="7"/>
  <c r="FV7" i="7"/>
  <c r="ST27" i="7"/>
  <c r="OI33" i="7"/>
  <c r="OM33" i="7" s="1"/>
  <c r="IH33" i="7"/>
  <c r="IK34" i="7" s="1"/>
  <c r="KB6" i="7"/>
  <c r="ST20" i="7"/>
  <c r="KH27" i="7"/>
  <c r="OH27" i="7"/>
  <c r="SY39" i="7"/>
  <c r="OP39" i="7"/>
  <c r="OO39" i="7"/>
  <c r="OR40" i="7"/>
  <c r="ON40" i="7"/>
  <c r="OR39" i="7"/>
  <c r="ON7" i="7"/>
  <c r="OS39" i="7"/>
  <c r="OP40" i="7"/>
  <c r="OS40" i="7"/>
  <c r="OO40" i="7"/>
  <c r="OI14" i="7"/>
  <c r="OM14" i="7" s="1"/>
  <c r="OQ40" i="7"/>
  <c r="OQ39" i="7"/>
  <c r="OI28" i="7"/>
  <c r="OM28" i="7" s="1"/>
  <c r="ON28" i="7" s="1"/>
  <c r="OI34" i="7"/>
  <c r="OM34" i="7" s="1"/>
  <c r="ON27" i="7"/>
  <c r="SU39" i="7"/>
  <c r="SW27" i="7"/>
  <c r="SW20" i="7"/>
  <c r="SV13" i="7"/>
  <c r="SW39" i="7"/>
  <c r="SV39" i="7"/>
  <c r="SW21" i="7"/>
  <c r="SV21" i="7"/>
  <c r="SU21" i="7"/>
  <c r="SY27" i="7"/>
  <c r="SY20" i="7"/>
  <c r="OR6" i="7"/>
  <c r="OS6" i="7"/>
  <c r="SX13" i="7"/>
  <c r="OQ7" i="7"/>
  <c r="SU13" i="7"/>
  <c r="SX20" i="7"/>
  <c r="OI13" i="7"/>
  <c r="OM13" i="7" s="1"/>
  <c r="SX27" i="7"/>
  <c r="OS7" i="7"/>
  <c r="OP6" i="7"/>
  <c r="SW13" i="7"/>
  <c r="OO7" i="7"/>
  <c r="OO6" i="7"/>
  <c r="OP7" i="7"/>
  <c r="SU27" i="7"/>
  <c r="SV6" i="7"/>
  <c r="SX6" i="7"/>
  <c r="SW6" i="7"/>
  <c r="ST6" i="7"/>
  <c r="SY6" i="7"/>
  <c r="SU6" i="7"/>
  <c r="SX39" i="7"/>
  <c r="SY13" i="7"/>
  <c r="SV20" i="7"/>
  <c r="SV27" i="7"/>
  <c r="OR7" i="7"/>
  <c r="SU20" i="7"/>
  <c r="SX21" i="7"/>
  <c r="IO26" i="7"/>
  <c r="IS26" i="7" s="1"/>
  <c r="KC33" i="7"/>
  <c r="KG33" i="7" s="1"/>
  <c r="OH28" i="7"/>
  <c r="OP28" i="7" s="1"/>
  <c r="OH34" i="7"/>
  <c r="IN12" i="7"/>
  <c r="IN26" i="7"/>
  <c r="DW28" i="7"/>
  <c r="EB28" i="7" s="1"/>
  <c r="EE25" i="7" s="1"/>
  <c r="KM27" i="7"/>
  <c r="FB12" i="7"/>
  <c r="FV34" i="7"/>
  <c r="KB20" i="7"/>
  <c r="IO25" i="7"/>
  <c r="KC13" i="7"/>
  <c r="KG13" i="7" s="1"/>
  <c r="FV33" i="7"/>
  <c r="JI33" i="7"/>
  <c r="KC20" i="7"/>
  <c r="KG20" i="7" s="1"/>
  <c r="KB21" i="7"/>
  <c r="KH28" i="7"/>
  <c r="IO12" i="7"/>
  <c r="IS12" i="7" s="1"/>
  <c r="KC7" i="7"/>
  <c r="KG7" i="7" s="1"/>
  <c r="FV21" i="7"/>
  <c r="IN13" i="7"/>
  <c r="KC34" i="7"/>
  <c r="KG34" i="7" s="1"/>
  <c r="KH34" i="7" s="1"/>
  <c r="KC14" i="7"/>
  <c r="KG14" i="7" s="1"/>
  <c r="KC21" i="7"/>
  <c r="KG21" i="7" s="1"/>
  <c r="FW20" i="7"/>
  <c r="GA20" i="7" s="1"/>
  <c r="FW33" i="7"/>
  <c r="GA33" i="7" s="1"/>
  <c r="FW34" i="7"/>
  <c r="GA34" i="7" s="1"/>
  <c r="KJ27" i="7"/>
  <c r="IO11" i="7"/>
  <c r="IN14" i="7"/>
  <c r="KL28" i="7"/>
  <c r="JA92" i="7"/>
  <c r="JB92" i="7" s="1"/>
  <c r="JR40" i="7"/>
  <c r="JN40" i="7"/>
  <c r="JU40" i="7"/>
  <c r="JQ40" i="7"/>
  <c r="JI40" i="7"/>
  <c r="JM40" i="7" s="1"/>
  <c r="JT40" i="7"/>
  <c r="JS40" i="7"/>
  <c r="JP40" i="7"/>
  <c r="JO40" i="7"/>
  <c r="JA59" i="7"/>
  <c r="JB59" i="7" s="1"/>
  <c r="JT7" i="7"/>
  <c r="JP7" i="7"/>
  <c r="JQ7" i="7"/>
  <c r="JU7" i="7"/>
  <c r="JO7" i="7"/>
  <c r="JS7" i="7"/>
  <c r="JN7" i="7"/>
  <c r="JI7" i="7"/>
  <c r="JM7" i="7" s="1"/>
  <c r="JR7" i="7"/>
  <c r="JA73" i="7"/>
  <c r="JB73" i="7" s="1"/>
  <c r="JT21" i="7"/>
  <c r="JP21" i="7"/>
  <c r="JQ21" i="7"/>
  <c r="JR21" i="7"/>
  <c r="JO21" i="7"/>
  <c r="JI21" i="7"/>
  <c r="JM21" i="7" s="1"/>
  <c r="JU21" i="7"/>
  <c r="JN21" i="7"/>
  <c r="JS21" i="7"/>
  <c r="KC6" i="7"/>
  <c r="KG6" i="7" s="1"/>
  <c r="JH26" i="7"/>
  <c r="KB34" i="7"/>
  <c r="JB104" i="7"/>
  <c r="JA86" i="7"/>
  <c r="JB86" i="7" s="1"/>
  <c r="JU34" i="7"/>
  <c r="JQ34" i="7"/>
  <c r="JI34" i="7"/>
  <c r="JM34" i="7" s="1"/>
  <c r="JT34" i="7"/>
  <c r="JP34" i="7"/>
  <c r="JS34" i="7"/>
  <c r="JR34" i="7"/>
  <c r="JO34" i="7"/>
  <c r="JN34" i="7"/>
  <c r="KJ28" i="7"/>
  <c r="KK27" i="7"/>
  <c r="IN27" i="7"/>
  <c r="IN28" i="7"/>
  <c r="KM28" i="7"/>
  <c r="KL27" i="7"/>
  <c r="KI27" i="7"/>
  <c r="KB14" i="7"/>
  <c r="IN25" i="7"/>
  <c r="IN11" i="7"/>
  <c r="JH28" i="7"/>
  <c r="JR80" i="7"/>
  <c r="JN80" i="7"/>
  <c r="JQ80" i="7"/>
  <c r="JI80" i="7"/>
  <c r="JM80" i="7" s="1"/>
  <c r="JT80" i="7"/>
  <c r="JS80" i="7"/>
  <c r="JP80" i="7"/>
  <c r="JO80" i="7"/>
  <c r="KB7" i="7"/>
  <c r="KI28" i="7"/>
  <c r="KK28" i="7"/>
  <c r="FW28" i="7"/>
  <c r="GA28" i="7" s="1"/>
  <c r="FW27" i="7"/>
  <c r="GA27" i="7" s="1"/>
  <c r="EI37" i="7"/>
  <c r="EM37" i="7" s="1"/>
  <c r="FV28" i="7"/>
  <c r="FW21" i="7"/>
  <c r="GA21" i="7" s="1"/>
  <c r="FV20" i="7"/>
  <c r="FC33" i="7"/>
  <c r="FW6" i="7"/>
  <c r="GA6" i="7" s="1"/>
  <c r="FV6" i="7"/>
  <c r="EB6" i="7"/>
  <c r="DW7" i="7"/>
  <c r="EB7" i="7" s="1"/>
  <c r="FC40" i="7"/>
  <c r="FG40" i="7" s="1"/>
  <c r="FB27" i="7"/>
  <c r="EH32" i="7"/>
  <c r="FB32" i="7"/>
  <c r="FC38" i="7"/>
  <c r="FC14" i="7"/>
  <c r="FG14" i="7" s="1"/>
  <c r="FC21" i="7"/>
  <c r="FG21" i="7" s="1"/>
  <c r="FC20" i="7"/>
  <c r="FB39" i="7"/>
  <c r="EI32" i="7"/>
  <c r="EM32" i="7" s="1"/>
  <c r="FB20" i="7"/>
  <c r="FB33" i="7"/>
  <c r="FB40" i="7"/>
  <c r="EH34" i="7"/>
  <c r="FB34" i="7"/>
  <c r="FB28" i="7"/>
  <c r="EM34" i="7"/>
  <c r="FB26" i="7"/>
  <c r="FB19" i="7"/>
  <c r="FB21" i="7"/>
  <c r="NQ26" i="7" l="1"/>
  <c r="EG43" i="7"/>
  <c r="NM50" i="7"/>
  <c r="VC43" i="7"/>
  <c r="VX44" i="7"/>
  <c r="WT45" i="7"/>
  <c r="IN43" i="7"/>
  <c r="IT49" i="7"/>
  <c r="ADV43" i="7"/>
  <c r="ADU43" i="7"/>
  <c r="ADT43" i="7"/>
  <c r="AFO51" i="7"/>
  <c r="AFJ51" i="7"/>
  <c r="AFS51" i="7"/>
  <c r="AFN51" i="7"/>
  <c r="AFI51" i="7"/>
  <c r="AFQ51" i="7"/>
  <c r="AFM51" i="7"/>
  <c r="AFH51" i="7"/>
  <c r="AFP51" i="7"/>
  <c r="AFL51" i="7"/>
  <c r="AFO45" i="7"/>
  <c r="AFJ45" i="7"/>
  <c r="AFS45" i="7"/>
  <c r="AFN45" i="7"/>
  <c r="AFI45" i="7"/>
  <c r="AFQ45" i="7"/>
  <c r="AFM45" i="7"/>
  <c r="AFH45" i="7"/>
  <c r="AFP45" i="7"/>
  <c r="AFL45" i="7"/>
  <c r="EU45" i="7"/>
  <c r="EP45" i="7"/>
  <c r="EK45" i="7"/>
  <c r="EE45" i="7"/>
  <c r="ES45" i="7"/>
  <c r="EO45" i="7"/>
  <c r="EJ45" i="7"/>
  <c r="ED45" i="7"/>
  <c r="ER45" i="7"/>
  <c r="EN45" i="7"/>
  <c r="EG45" i="7"/>
  <c r="EC45" i="7"/>
  <c r="EQ45" i="7"/>
  <c r="EL45" i="7"/>
  <c r="EF45" i="7"/>
  <c r="EF43" i="7"/>
  <c r="EH43" i="7" s="1"/>
  <c r="EE43" i="7"/>
  <c r="ED43" i="7"/>
  <c r="EC43" i="7"/>
  <c r="ABM45" i="7"/>
  <c r="ABH45" i="7"/>
  <c r="ABC45" i="7"/>
  <c r="ABK45" i="7"/>
  <c r="ABG45" i="7"/>
  <c r="ABB45" i="7"/>
  <c r="ABJ45" i="7"/>
  <c r="ABF45" i="7"/>
  <c r="ABI45" i="7"/>
  <c r="ABD45" i="7"/>
  <c r="VJ46" i="7"/>
  <c r="VD46" i="7"/>
  <c r="VE46" i="7"/>
  <c r="VC46" i="7"/>
  <c r="VI46" i="7"/>
  <c r="VB46" i="7"/>
  <c r="VH46" i="7"/>
  <c r="VA46" i="7"/>
  <c r="EW50" i="7"/>
  <c r="JC45" i="7"/>
  <c r="VW44" i="7"/>
  <c r="VA44" i="7"/>
  <c r="VB44" i="7"/>
  <c r="VC44" i="7"/>
  <c r="VW45" i="7"/>
  <c r="VX45" i="7"/>
  <c r="VZ45" i="7" s="1"/>
  <c r="VU45" i="7"/>
  <c r="VV45" i="7"/>
  <c r="NI50" i="7"/>
  <c r="VA43" i="7"/>
  <c r="ALP52" i="7"/>
  <c r="ALP51" i="7"/>
  <c r="ALP50" i="7"/>
  <c r="ALP49" i="7"/>
  <c r="EW51" i="7"/>
  <c r="FA51" i="7"/>
  <c r="EX51" i="7"/>
  <c r="EZ51" i="7"/>
  <c r="AHK52" i="7"/>
  <c r="AHL52" i="7" s="1"/>
  <c r="AHK50" i="7"/>
  <c r="AHL50" i="7" s="1"/>
  <c r="AHK51" i="7"/>
  <c r="AHL51" i="7" s="1"/>
  <c r="AHK49" i="7"/>
  <c r="AHL49" i="7" s="1"/>
  <c r="JG44" i="7"/>
  <c r="ALL32" i="7"/>
  <c r="AAS50" i="7"/>
  <c r="AAO50" i="7"/>
  <c r="AAJ50" i="7"/>
  <c r="AAR50" i="7"/>
  <c r="AAN50" i="7"/>
  <c r="AAI50" i="7"/>
  <c r="AAQ50" i="7"/>
  <c r="AAM50" i="7"/>
  <c r="AAH50" i="7"/>
  <c r="AAP50" i="7"/>
  <c r="AAL50" i="7"/>
  <c r="EU46" i="7"/>
  <c r="EP46" i="7"/>
  <c r="EK46" i="7"/>
  <c r="EE46" i="7"/>
  <c r="ES46" i="7"/>
  <c r="EO46" i="7"/>
  <c r="EJ46" i="7"/>
  <c r="ED46" i="7"/>
  <c r="ER46" i="7"/>
  <c r="EN46" i="7"/>
  <c r="EG46" i="7"/>
  <c r="EC46" i="7"/>
  <c r="EQ46" i="7"/>
  <c r="EL46" i="7"/>
  <c r="EF46" i="7"/>
  <c r="WM52" i="7"/>
  <c r="WI52" i="7"/>
  <c r="WD52" i="7"/>
  <c r="VX52" i="7"/>
  <c r="WL52" i="7"/>
  <c r="WH52" i="7"/>
  <c r="WC52" i="7"/>
  <c r="VW52" i="7"/>
  <c r="WK52" i="7"/>
  <c r="WG52" i="7"/>
  <c r="WB52" i="7"/>
  <c r="VV52" i="7"/>
  <c r="WJ52" i="7"/>
  <c r="WF52" i="7"/>
  <c r="VY52" i="7"/>
  <c r="VU52" i="7"/>
  <c r="ADL49" i="7"/>
  <c r="RC51" i="7"/>
  <c r="QW51" i="7"/>
  <c r="RB51" i="7"/>
  <c r="QV51" i="7"/>
  <c r="QY51" i="7"/>
  <c r="QU51" i="7"/>
  <c r="QX51" i="7"/>
  <c r="RD51" i="7"/>
  <c r="FA50" i="7"/>
  <c r="QV49" i="7"/>
  <c r="EC44" i="7"/>
  <c r="ED44" i="7"/>
  <c r="EE44" i="7"/>
  <c r="JF45" i="7"/>
  <c r="JD45" i="7"/>
  <c r="JE45" i="7"/>
  <c r="VW50" i="7"/>
  <c r="VV44" i="7"/>
  <c r="VU51" i="7"/>
  <c r="VV51" i="7"/>
  <c r="VW51" i="7"/>
  <c r="VX51" i="7"/>
  <c r="VD44" i="7"/>
  <c r="VE44" i="7"/>
  <c r="NL50" i="7"/>
  <c r="EZ50" i="7"/>
  <c r="QU50" i="7"/>
  <c r="QV50" i="7"/>
  <c r="QW50" i="7"/>
  <c r="NI51" i="7"/>
  <c r="NJ51" i="7"/>
  <c r="NK51" i="7"/>
  <c r="QU49" i="7"/>
  <c r="RB18" i="7"/>
  <c r="OA52" i="7"/>
  <c r="NW52" i="7"/>
  <c r="NR52" i="7"/>
  <c r="NL52" i="7"/>
  <c r="NZ52" i="7"/>
  <c r="NV52" i="7"/>
  <c r="NQ52" i="7"/>
  <c r="NK52" i="7"/>
  <c r="NY52" i="7"/>
  <c r="NU52" i="7"/>
  <c r="NP52" i="7"/>
  <c r="NJ52" i="7"/>
  <c r="NX52" i="7"/>
  <c r="NT52" i="7"/>
  <c r="NM52" i="7"/>
  <c r="NI52" i="7"/>
  <c r="RC52" i="7"/>
  <c r="QW52" i="7"/>
  <c r="RB52" i="7"/>
  <c r="QV52" i="7"/>
  <c r="QY52" i="7"/>
  <c r="QU52" i="7"/>
  <c r="RD52" i="7"/>
  <c r="QX52" i="7"/>
  <c r="WJ46" i="7"/>
  <c r="WF46" i="7"/>
  <c r="VY46" i="7"/>
  <c r="VU46" i="7"/>
  <c r="WM46" i="7"/>
  <c r="WH46" i="7"/>
  <c r="WB46" i="7"/>
  <c r="WL46" i="7"/>
  <c r="WG46" i="7"/>
  <c r="VX46" i="7"/>
  <c r="WK46" i="7"/>
  <c r="WD46" i="7"/>
  <c r="VW46" i="7"/>
  <c r="WI46" i="7"/>
  <c r="WC46" i="7"/>
  <c r="VV46" i="7"/>
  <c r="VU50" i="7"/>
  <c r="QW49" i="7"/>
  <c r="EF44" i="7"/>
  <c r="EG44" i="7"/>
  <c r="APV46" i="7"/>
  <c r="APV45" i="7"/>
  <c r="APV44" i="7"/>
  <c r="APV43" i="7"/>
  <c r="VV50" i="7"/>
  <c r="VU44" i="7"/>
  <c r="QX49" i="7"/>
  <c r="VE43" i="7"/>
  <c r="VY51" i="7"/>
  <c r="NK50" i="7"/>
  <c r="EX50" i="7"/>
  <c r="QX50" i="7"/>
  <c r="QY50" i="7"/>
  <c r="NM51" i="7"/>
  <c r="VY50" i="7"/>
  <c r="JR46" i="7"/>
  <c r="JN46" i="7"/>
  <c r="JG46" i="7"/>
  <c r="JC46" i="7"/>
  <c r="JU46" i="7"/>
  <c r="JQ46" i="7"/>
  <c r="JL46" i="7"/>
  <c r="JF46" i="7"/>
  <c r="JT46" i="7"/>
  <c r="JP46" i="7"/>
  <c r="JK46" i="7"/>
  <c r="JE46" i="7"/>
  <c r="JS46" i="7"/>
  <c r="JO46" i="7"/>
  <c r="JJ46" i="7"/>
  <c r="JD46" i="7"/>
  <c r="JF44" i="7"/>
  <c r="JH44" i="7" s="1"/>
  <c r="JE44" i="7"/>
  <c r="JD44" i="7"/>
  <c r="JC44" i="7"/>
  <c r="AEY50" i="7"/>
  <c r="AEU50" i="7"/>
  <c r="AEP50" i="7"/>
  <c r="AEX50" i="7"/>
  <c r="AET50" i="7"/>
  <c r="AEO50" i="7"/>
  <c r="AEW50" i="7"/>
  <c r="AES50" i="7"/>
  <c r="AEN50" i="7"/>
  <c r="AEV50" i="7"/>
  <c r="AER50" i="7"/>
  <c r="VI50" i="7"/>
  <c r="VH50" i="7"/>
  <c r="VJ50" i="7"/>
  <c r="AEY44" i="7"/>
  <c r="AEU44" i="7"/>
  <c r="AEP44" i="7"/>
  <c r="AEX44" i="7"/>
  <c r="AET44" i="7"/>
  <c r="AEO44" i="7"/>
  <c r="AEW44" i="7"/>
  <c r="AES44" i="7"/>
  <c r="AEN44" i="7"/>
  <c r="AEV44" i="7"/>
  <c r="AER44" i="7"/>
  <c r="VE45" i="7"/>
  <c r="VA45" i="7"/>
  <c r="VJ45" i="7"/>
  <c r="VD45" i="7"/>
  <c r="VI45" i="7"/>
  <c r="VC45" i="7"/>
  <c r="VH45" i="7"/>
  <c r="VB45" i="7"/>
  <c r="IT50" i="7"/>
  <c r="ABI51" i="7"/>
  <c r="ABD51" i="7"/>
  <c r="ABM51" i="7"/>
  <c r="ABH51" i="7"/>
  <c r="ABC51" i="7"/>
  <c r="ABK51" i="7"/>
  <c r="ABG51" i="7"/>
  <c r="ABB51" i="7"/>
  <c r="ABJ51" i="7"/>
  <c r="ABF51" i="7"/>
  <c r="AAS44" i="7"/>
  <c r="AAO44" i="7"/>
  <c r="AAJ44" i="7"/>
  <c r="AAR44" i="7"/>
  <c r="AAN44" i="7"/>
  <c r="AAI44" i="7"/>
  <c r="AAQ44" i="7"/>
  <c r="AAM44" i="7"/>
  <c r="AAH44" i="7"/>
  <c r="AAP44" i="7"/>
  <c r="AAL44" i="7"/>
  <c r="FF52" i="7"/>
  <c r="EZ52" i="7"/>
  <c r="FD52" i="7"/>
  <c r="EW52" i="7"/>
  <c r="FA52" i="7"/>
  <c r="EY52" i="7"/>
  <c r="FE52" i="7"/>
  <c r="EX52" i="7"/>
  <c r="AHK46" i="7"/>
  <c r="AHL46" i="7" s="1"/>
  <c r="AHO43" i="7" s="1"/>
  <c r="AHK45" i="7"/>
  <c r="AHL45" i="7" s="1"/>
  <c r="AHN43" i="7" s="1"/>
  <c r="AHK44" i="7"/>
  <c r="AHL44" i="7" s="1"/>
  <c r="AHK43" i="7"/>
  <c r="AHL43" i="7" s="1"/>
  <c r="EY50" i="7"/>
  <c r="NJ50" i="7"/>
  <c r="QY49" i="7"/>
  <c r="APV52" i="7"/>
  <c r="APV51" i="7"/>
  <c r="APV50" i="7"/>
  <c r="APV49" i="7"/>
  <c r="VB43" i="7"/>
  <c r="VG43" i="7" s="1"/>
  <c r="VK43" i="7" s="1"/>
  <c r="ALP46" i="7"/>
  <c r="ALP45" i="7"/>
  <c r="ALP44" i="7"/>
  <c r="ALP43" i="7"/>
  <c r="VD43" i="7"/>
  <c r="VF43" i="7" s="1"/>
  <c r="FB46" i="7"/>
  <c r="JH52" i="7"/>
  <c r="RA50" i="7"/>
  <c r="RE50" i="7" s="1"/>
  <c r="WT46" i="7"/>
  <c r="RA44" i="7"/>
  <c r="RE44" i="7" s="1"/>
  <c r="AOL21" i="7"/>
  <c r="VZ51" i="7"/>
  <c r="MU43" i="7"/>
  <c r="MY43" i="7" s="1"/>
  <c r="MT51" i="7"/>
  <c r="RA45" i="7"/>
  <c r="RE45" i="7" s="1"/>
  <c r="ZA50" i="7"/>
  <c r="ZF49" i="7"/>
  <c r="MT45" i="7"/>
  <c r="AHO49" i="7"/>
  <c r="AHN49" i="7"/>
  <c r="AHM49" i="7"/>
  <c r="QZ46" i="7"/>
  <c r="ABA45" i="7"/>
  <c r="ABE45" i="7" s="1"/>
  <c r="ABL45" i="7"/>
  <c r="AEM44" i="7"/>
  <c r="AEQ44" i="7" s="1"/>
  <c r="VF46" i="7"/>
  <c r="VG46" i="7"/>
  <c r="VK46" i="7" s="1"/>
  <c r="IN50" i="7"/>
  <c r="IX49" i="7" s="1"/>
  <c r="AAG44" i="7"/>
  <c r="AAK44" i="7" s="1"/>
  <c r="WA46" i="7"/>
  <c r="WE46" i="7" s="1"/>
  <c r="MT50" i="7"/>
  <c r="JI44" i="7"/>
  <c r="JM44" i="7" s="1"/>
  <c r="EI45" i="7"/>
  <c r="EM45" i="7" s="1"/>
  <c r="ET45" i="7"/>
  <c r="EH45" i="7"/>
  <c r="UU52" i="7"/>
  <c r="UZ52" i="7" s="1"/>
  <c r="VC49" i="7" s="1"/>
  <c r="UZ51" i="7"/>
  <c r="NN52" i="7"/>
  <c r="NO52" i="7"/>
  <c r="NS52" i="7" s="1"/>
  <c r="PP52" i="7"/>
  <c r="NO50" i="7"/>
  <c r="NN50" i="7"/>
  <c r="FB44" i="7"/>
  <c r="AAT46" i="7"/>
  <c r="ZC45" i="7"/>
  <c r="EH44" i="7"/>
  <c r="NN46" i="7"/>
  <c r="QQ32" i="7"/>
  <c r="SH33" i="7"/>
  <c r="ZB45" i="7"/>
  <c r="ZZ45" i="7"/>
  <c r="VF44" i="7"/>
  <c r="VZ44" i="7"/>
  <c r="AAG50" i="7"/>
  <c r="AAK50" i="7" s="1"/>
  <c r="IN46" i="7"/>
  <c r="ZA44" i="7"/>
  <c r="ZF43" i="7"/>
  <c r="QZ50" i="7"/>
  <c r="AEZ52" i="7"/>
  <c r="ADI51" i="7"/>
  <c r="AFG45" i="7"/>
  <c r="AFK45" i="7" s="1"/>
  <c r="AFR45" i="7"/>
  <c r="AEF51" i="7"/>
  <c r="ADH51" i="7"/>
  <c r="EH46" i="7"/>
  <c r="EI46" i="7"/>
  <c r="EM46" i="7" s="1"/>
  <c r="ET46" i="7"/>
  <c r="WA52" i="7"/>
  <c r="WE52" i="7" s="1"/>
  <c r="ADG51" i="7"/>
  <c r="ADL50" i="7"/>
  <c r="FW45" i="7"/>
  <c r="GA45" i="7" s="1"/>
  <c r="AAT52" i="7"/>
  <c r="AAU51" i="7" s="1"/>
  <c r="ZC51" i="7"/>
  <c r="MT44" i="7"/>
  <c r="RA51" i="7"/>
  <c r="RE51" i="7" s="1"/>
  <c r="RA49" i="7"/>
  <c r="RE49" i="7" s="1"/>
  <c r="VG44" i="7"/>
  <c r="VK44" i="7" s="1"/>
  <c r="JM38" i="7"/>
  <c r="JI39" i="7"/>
  <c r="ALL40" i="7"/>
  <c r="ZZ51" i="7"/>
  <c r="ZB51" i="7"/>
  <c r="ADL44" i="7"/>
  <c r="ADG45" i="7"/>
  <c r="MT46" i="7"/>
  <c r="AFR51" i="7"/>
  <c r="AFG51" i="7"/>
  <c r="AFK51" i="7" s="1"/>
  <c r="LJ46" i="7"/>
  <c r="JI46" i="7"/>
  <c r="JM46" i="7" s="1"/>
  <c r="NN51" i="7"/>
  <c r="MT52" i="7"/>
  <c r="IN45" i="7"/>
  <c r="AEZ46" i="7"/>
  <c r="ADI45" i="7"/>
  <c r="MT43" i="7"/>
  <c r="AEM50" i="7"/>
  <c r="AEQ50" i="7" s="1"/>
  <c r="RT52" i="7"/>
  <c r="JI45" i="7"/>
  <c r="JM45" i="7" s="1"/>
  <c r="EI43" i="7"/>
  <c r="EM43" i="7" s="1"/>
  <c r="ADH45" i="7"/>
  <c r="AEF45" i="7"/>
  <c r="EI44" i="7"/>
  <c r="EM44" i="7" s="1"/>
  <c r="NO44" i="7"/>
  <c r="NS44" i="7" s="1"/>
  <c r="ABL51" i="7"/>
  <c r="ABA51" i="7"/>
  <c r="ABE51" i="7" s="1"/>
  <c r="RA43" i="7"/>
  <c r="RE43" i="7" s="1"/>
  <c r="QZ45" i="7"/>
  <c r="QO32" i="7"/>
  <c r="QT32" i="7" s="1"/>
  <c r="QT4" i="7"/>
  <c r="RB4" i="7" s="1"/>
  <c r="RC18" i="7"/>
  <c r="QO19" i="7"/>
  <c r="QO20" i="7" s="1"/>
  <c r="QO21" i="7" s="1"/>
  <c r="QT21" i="7" s="1"/>
  <c r="FW13" i="7"/>
  <c r="GA13" i="7" s="1"/>
  <c r="MJ13" i="7"/>
  <c r="NH14" i="7" s="1"/>
  <c r="JI5" i="7"/>
  <c r="JM5" i="7" s="1"/>
  <c r="VT26" i="7"/>
  <c r="VS78" i="7" s="1"/>
  <c r="VT78" i="7" s="1"/>
  <c r="JA78" i="7"/>
  <c r="JB78" i="7" s="1"/>
  <c r="JK78" i="7" s="1"/>
  <c r="OP33" i="7"/>
  <c r="JO27" i="7"/>
  <c r="JS27" i="7"/>
  <c r="JM6" i="7"/>
  <c r="JQ27" i="7"/>
  <c r="JR27" i="7"/>
  <c r="JA79" i="7"/>
  <c r="JB79" i="7" s="1"/>
  <c r="JS26" i="7"/>
  <c r="JO26" i="7"/>
  <c r="JR26" i="7"/>
  <c r="JP26" i="7"/>
  <c r="JN26" i="7"/>
  <c r="JQ26" i="7"/>
  <c r="JN27" i="7"/>
  <c r="JP27" i="7"/>
  <c r="EH33" i="7"/>
  <c r="GC28" i="7"/>
  <c r="GB27" i="7"/>
  <c r="FJ28" i="7"/>
  <c r="FH28" i="7"/>
  <c r="FI28" i="7"/>
  <c r="EU80" i="7"/>
  <c r="EV80" i="7" s="1"/>
  <c r="FL28" i="7"/>
  <c r="FM28" i="7"/>
  <c r="FK28" i="7"/>
  <c r="EU73" i="7"/>
  <c r="EV73" i="7" s="1"/>
  <c r="FD73" i="7" s="1"/>
  <c r="QO12" i="7"/>
  <c r="QT12" i="7" s="1"/>
  <c r="IO39" i="7"/>
  <c r="IS39" i="7" s="1"/>
  <c r="OH13" i="7"/>
  <c r="OH14" i="7"/>
  <c r="EH31" i="7"/>
  <c r="EI31" i="7"/>
  <c r="EM31" i="7" s="1"/>
  <c r="ALL21" i="7"/>
  <c r="MX11" i="7"/>
  <c r="MW11" i="7"/>
  <c r="MV11" i="7"/>
  <c r="ALL38" i="7"/>
  <c r="QO26" i="7"/>
  <c r="QT26" i="7" s="1"/>
  <c r="MV37" i="7"/>
  <c r="MX37" i="7"/>
  <c r="MW37" i="7"/>
  <c r="MI21" i="7"/>
  <c r="MN21" i="7" s="1"/>
  <c r="MN20" i="7"/>
  <c r="MV18" i="7"/>
  <c r="MX18" i="7"/>
  <c r="MW18" i="7"/>
  <c r="EI33" i="7"/>
  <c r="EM33" i="7" s="1"/>
  <c r="ALL25" i="7"/>
  <c r="MI40" i="7"/>
  <c r="MN40" i="7" s="1"/>
  <c r="MN39" i="7"/>
  <c r="AOL28" i="7"/>
  <c r="ALL14" i="7"/>
  <c r="QT37" i="7"/>
  <c r="RD37" i="7" s="1"/>
  <c r="FV13" i="7"/>
  <c r="UU11" i="7"/>
  <c r="UU12" i="7" s="1"/>
  <c r="MI14" i="7"/>
  <c r="MN14" i="7" s="1"/>
  <c r="MN13" i="7"/>
  <c r="EI39" i="7"/>
  <c r="EM39" i="7" s="1"/>
  <c r="EI14" i="7"/>
  <c r="EM14" i="7" s="1"/>
  <c r="MV4" i="7"/>
  <c r="MX4" i="7"/>
  <c r="MW4" i="7"/>
  <c r="MI7" i="7"/>
  <c r="MN7" i="7" s="1"/>
  <c r="MN6" i="7"/>
  <c r="MI27" i="7"/>
  <c r="MN26" i="7"/>
  <c r="UU4" i="7"/>
  <c r="UZ4" i="7" s="1"/>
  <c r="EA102" i="7"/>
  <c r="EA101" i="7"/>
  <c r="EA104" i="7"/>
  <c r="EA103" i="7"/>
  <c r="ADD32" i="7"/>
  <c r="ADD33" i="7"/>
  <c r="ADD34" i="7"/>
  <c r="ADD31" i="7"/>
  <c r="UU26" i="7"/>
  <c r="UZ25" i="7"/>
  <c r="MX31" i="7"/>
  <c r="MW31" i="7"/>
  <c r="MV31" i="7"/>
  <c r="MN32" i="7"/>
  <c r="MI33" i="7"/>
  <c r="RD31" i="7"/>
  <c r="RC31" i="7"/>
  <c r="RB31" i="7"/>
  <c r="UU18" i="7"/>
  <c r="UU19" i="7" s="1"/>
  <c r="UU37" i="7"/>
  <c r="UU38" i="7" s="1"/>
  <c r="UU31" i="7"/>
  <c r="UZ31" i="7" s="1"/>
  <c r="YY39" i="7"/>
  <c r="YZ39" i="7" s="1"/>
  <c r="ZB37" i="7" s="1"/>
  <c r="YY37" i="7"/>
  <c r="YZ37" i="7" s="1"/>
  <c r="YY38" i="7"/>
  <c r="YZ38" i="7" s="1"/>
  <c r="YY40" i="7"/>
  <c r="YZ40" i="7" s="1"/>
  <c r="ZC37" i="7" s="1"/>
  <c r="AAT39" i="7" s="1"/>
  <c r="UV18" i="7"/>
  <c r="VT19" i="7" s="1"/>
  <c r="AOL34" i="7"/>
  <c r="ALL33" i="7"/>
  <c r="ALL19" i="7"/>
  <c r="ALL4" i="7"/>
  <c r="ALL11" i="7"/>
  <c r="ALL13" i="7"/>
  <c r="AOL14" i="7"/>
  <c r="ED4" i="7"/>
  <c r="SP39" i="7"/>
  <c r="SQ39" i="7"/>
  <c r="SR39" i="7"/>
  <c r="SO39" i="7"/>
  <c r="SS39" i="7" s="1"/>
  <c r="NP27" i="7"/>
  <c r="NR27" i="7"/>
  <c r="NQ27" i="7"/>
  <c r="SH7" i="7"/>
  <c r="SL6" i="7" s="1"/>
  <c r="QQ6" i="7"/>
  <c r="YY25" i="7"/>
  <c r="YZ25" i="7" s="1"/>
  <c r="YY26" i="7"/>
  <c r="YZ26" i="7" s="1"/>
  <c r="YY27" i="7"/>
  <c r="YZ27" i="7" s="1"/>
  <c r="ZB25" i="7" s="1"/>
  <c r="YY28" i="7"/>
  <c r="YZ28" i="7" s="1"/>
  <c r="ZC25" i="7" s="1"/>
  <c r="AAT27" i="7" s="1"/>
  <c r="RV38" i="7"/>
  <c r="RX38" i="7"/>
  <c r="RW38" i="7"/>
  <c r="UV38" i="7"/>
  <c r="VT38" i="7"/>
  <c r="RM97" i="7"/>
  <c r="RN97" i="7" s="1"/>
  <c r="RN12" i="7"/>
  <c r="QP12" i="7"/>
  <c r="AHF104" i="7"/>
  <c r="AHF102" i="7"/>
  <c r="AHF101" i="7"/>
  <c r="AHF103" i="7"/>
  <c r="VT27" i="7"/>
  <c r="UV27" i="7"/>
  <c r="WN6" i="7"/>
  <c r="UW5" i="7"/>
  <c r="UV31" i="7"/>
  <c r="RN33" i="7"/>
  <c r="QP33" i="7"/>
  <c r="RM103" i="7"/>
  <c r="RN103" i="7" s="1"/>
  <c r="ADD21" i="7"/>
  <c r="ADD20" i="7"/>
  <c r="ADD19" i="7"/>
  <c r="ADD18" i="7"/>
  <c r="ALL5" i="7"/>
  <c r="ALL18" i="7"/>
  <c r="ALL37" i="7"/>
  <c r="ALL12" i="7"/>
  <c r="ALL34" i="7"/>
  <c r="ALK33" i="7"/>
  <c r="ALK13" i="7"/>
  <c r="ALK26" i="7"/>
  <c r="ALK25" i="7"/>
  <c r="ALK31" i="7"/>
  <c r="ALK40" i="7"/>
  <c r="MJ40" i="7"/>
  <c r="NH40" i="7"/>
  <c r="NK39" i="7" s="1"/>
  <c r="NH7" i="7"/>
  <c r="NL6" i="7" s="1"/>
  <c r="MJ7" i="7"/>
  <c r="ADD25" i="7"/>
  <c r="ADD28" i="7"/>
  <c r="ADD26" i="7"/>
  <c r="ADD27" i="7"/>
  <c r="RX26" i="7"/>
  <c r="SC26" i="7"/>
  <c r="SD26" i="7"/>
  <c r="RU26" i="7"/>
  <c r="RY26" i="7" s="1"/>
  <c r="RZ26" i="7"/>
  <c r="RM78" i="7"/>
  <c r="RN78" i="7" s="1"/>
  <c r="SF26" i="7"/>
  <c r="RW26" i="7"/>
  <c r="SE26" i="7"/>
  <c r="SB26" i="7"/>
  <c r="RV26" i="7"/>
  <c r="SG26" i="7"/>
  <c r="SA26" i="7"/>
  <c r="NZ90" i="7"/>
  <c r="NQ90" i="7"/>
  <c r="NP90" i="7"/>
  <c r="NR90" i="7"/>
  <c r="NU90" i="7"/>
  <c r="NT90" i="7"/>
  <c r="NX90" i="7"/>
  <c r="NV90" i="7"/>
  <c r="NG88" i="7"/>
  <c r="NY90" i="7"/>
  <c r="NO90" i="7"/>
  <c r="NS90" i="7" s="1"/>
  <c r="NW90" i="7"/>
  <c r="YY11" i="7"/>
  <c r="YZ11" i="7" s="1"/>
  <c r="YY13" i="7"/>
  <c r="YZ13" i="7" s="1"/>
  <c r="ZB11" i="7" s="1"/>
  <c r="YY12" i="7"/>
  <c r="YZ12" i="7" s="1"/>
  <c r="YY14" i="7"/>
  <c r="YZ14" i="7" s="1"/>
  <c r="ZC11" i="7" s="1"/>
  <c r="UW12" i="7"/>
  <c r="WN13" i="7"/>
  <c r="MJ28" i="7"/>
  <c r="NH28" i="7"/>
  <c r="SR6" i="7"/>
  <c r="SQ6" i="7"/>
  <c r="SP6" i="7"/>
  <c r="SO6" i="7"/>
  <c r="SS6" i="7" s="1"/>
  <c r="AHF78" i="7"/>
  <c r="AHF79" i="7"/>
  <c r="AHF80" i="7"/>
  <c r="AHF77" i="7"/>
  <c r="AHH26" i="7"/>
  <c r="AHH27" i="7"/>
  <c r="AHH28" i="7"/>
  <c r="AHH25" i="7"/>
  <c r="QP39" i="7"/>
  <c r="RN39" i="7"/>
  <c r="SQ27" i="7"/>
  <c r="SP27" i="7"/>
  <c r="SR27" i="7"/>
  <c r="SO27" i="7"/>
  <c r="SS27" i="7" s="1"/>
  <c r="AOL7" i="7"/>
  <c r="AHF66" i="7"/>
  <c r="AHF63" i="7"/>
  <c r="AHF65" i="7"/>
  <c r="AHF64" i="7"/>
  <c r="AHH12" i="7"/>
  <c r="AHH14" i="7"/>
  <c r="AHH11" i="7"/>
  <c r="AHH13" i="7"/>
  <c r="WB26" i="7"/>
  <c r="WK26" i="7"/>
  <c r="MJ33" i="7"/>
  <c r="NH33" i="7"/>
  <c r="RD25" i="7"/>
  <c r="RC25" i="7"/>
  <c r="RB25" i="7"/>
  <c r="ALK32" i="7"/>
  <c r="ALK18" i="7"/>
  <c r="ALK34" i="7"/>
  <c r="ALK20" i="7"/>
  <c r="ALK7" i="7"/>
  <c r="AHF86" i="7"/>
  <c r="AHF83" i="7"/>
  <c r="AHF85" i="7"/>
  <c r="AHF84" i="7"/>
  <c r="AHH33" i="7"/>
  <c r="AHH31" i="7"/>
  <c r="AHH34" i="7"/>
  <c r="AHH32" i="7"/>
  <c r="NR39" i="7"/>
  <c r="NQ39" i="7"/>
  <c r="NP39" i="7"/>
  <c r="OA39" i="7"/>
  <c r="NV39" i="7"/>
  <c r="NT39" i="7"/>
  <c r="NG91" i="7"/>
  <c r="NH91" i="7" s="1"/>
  <c r="NX39" i="7"/>
  <c r="NW39" i="7"/>
  <c r="NY39" i="7"/>
  <c r="NO39" i="7"/>
  <c r="NS39" i="7" s="1"/>
  <c r="NU39" i="7"/>
  <c r="NZ39" i="7"/>
  <c r="NQ6" i="7"/>
  <c r="NP6" i="7"/>
  <c r="NR6" i="7"/>
  <c r="NX6" i="7"/>
  <c r="NO6" i="7"/>
  <c r="NS6" i="7" s="1"/>
  <c r="NU6" i="7"/>
  <c r="NG58" i="7"/>
  <c r="NH58" i="7" s="1"/>
  <c r="NT6" i="7"/>
  <c r="NZ6" i="7"/>
  <c r="OA6" i="7"/>
  <c r="NV6" i="7"/>
  <c r="NW6" i="7"/>
  <c r="NY6" i="7"/>
  <c r="NR13" i="7"/>
  <c r="NQ13" i="7"/>
  <c r="NP13" i="7"/>
  <c r="SQ13" i="7"/>
  <c r="SR13" i="7"/>
  <c r="SP13" i="7"/>
  <c r="RX5" i="7"/>
  <c r="SD5" i="7"/>
  <c r="SG5" i="7"/>
  <c r="RW5" i="7"/>
  <c r="RV5" i="7"/>
  <c r="SE5" i="7"/>
  <c r="RM57" i="7"/>
  <c r="RN57" i="7" s="1"/>
  <c r="RU5" i="7"/>
  <c r="RY5" i="7" s="1"/>
  <c r="SF5" i="7"/>
  <c r="SA5" i="7"/>
  <c r="SB5" i="7"/>
  <c r="RZ5" i="7"/>
  <c r="SC5" i="7"/>
  <c r="OG20" i="7"/>
  <c r="OH20" i="7" s="1"/>
  <c r="AHF92" i="7"/>
  <c r="AHH40" i="7"/>
  <c r="AHF89" i="7"/>
  <c r="AHH39" i="7"/>
  <c r="AHF91" i="7"/>
  <c r="AHH37" i="7"/>
  <c r="AHF90" i="7"/>
  <c r="AHH38" i="7"/>
  <c r="NQ57" i="7"/>
  <c r="NR57" i="7"/>
  <c r="NP57" i="7"/>
  <c r="NV57" i="7"/>
  <c r="NW57" i="7"/>
  <c r="NO57" i="7"/>
  <c r="NS57" i="7" s="1"/>
  <c r="NT57" i="7"/>
  <c r="NX57" i="7"/>
  <c r="NU57" i="7"/>
  <c r="NY57" i="7"/>
  <c r="NG55" i="7"/>
  <c r="NZ57" i="7"/>
  <c r="WW27" i="7"/>
  <c r="WV27" i="7"/>
  <c r="WX27" i="7"/>
  <c r="UV11" i="7"/>
  <c r="SD96" i="7"/>
  <c r="SE96" i="7"/>
  <c r="RW96" i="7"/>
  <c r="RZ96" i="7"/>
  <c r="RV96" i="7"/>
  <c r="SC96" i="7"/>
  <c r="SB96" i="7"/>
  <c r="RX96" i="7"/>
  <c r="SA96" i="7"/>
  <c r="RU96" i="7"/>
  <c r="RY96" i="7" s="1"/>
  <c r="SF96" i="7"/>
  <c r="RM94" i="7"/>
  <c r="AHF56" i="7"/>
  <c r="AHF59" i="7"/>
  <c r="AHH4" i="7"/>
  <c r="AHF58" i="7"/>
  <c r="AHH6" i="7"/>
  <c r="AHH5" i="7"/>
  <c r="AHH7" i="7"/>
  <c r="AHF57" i="7"/>
  <c r="AHF71" i="7"/>
  <c r="AHF73" i="7"/>
  <c r="AHF72" i="7"/>
  <c r="AHF70" i="7"/>
  <c r="AHH21" i="7"/>
  <c r="AHH20" i="7"/>
  <c r="AHH19" i="7"/>
  <c r="AHH18" i="7"/>
  <c r="YY6" i="7"/>
  <c r="YZ6" i="7" s="1"/>
  <c r="ZB4" i="7" s="1"/>
  <c r="YY5" i="7"/>
  <c r="YZ5" i="7" s="1"/>
  <c r="YY7" i="7"/>
  <c r="YZ7" i="7" s="1"/>
  <c r="ZC4" i="7" s="1"/>
  <c r="AAT6" i="7" s="1"/>
  <c r="YY4" i="7"/>
  <c r="YZ4" i="7" s="1"/>
  <c r="YY31" i="7"/>
  <c r="YZ31" i="7" s="1"/>
  <c r="YY32" i="7"/>
  <c r="YZ32" i="7" s="1"/>
  <c r="YY33" i="7"/>
  <c r="YZ33" i="7" s="1"/>
  <c r="YY34" i="7"/>
  <c r="YZ34" i="7" s="1"/>
  <c r="ZC31" i="7" s="1"/>
  <c r="RN20" i="7"/>
  <c r="QP20" i="7"/>
  <c r="QQ27" i="7"/>
  <c r="SH28" i="7"/>
  <c r="SJ27" i="7" s="1"/>
  <c r="RX102" i="7"/>
  <c r="RW102" i="7"/>
  <c r="RV102" i="7"/>
  <c r="SA102" i="7"/>
  <c r="SC102" i="7"/>
  <c r="SF102" i="7"/>
  <c r="RM100" i="7"/>
  <c r="SD102" i="7"/>
  <c r="RU102" i="7"/>
  <c r="RY102" i="7" s="1"/>
  <c r="SB102" i="7"/>
  <c r="RZ102" i="7"/>
  <c r="SE102" i="7"/>
  <c r="AOL40" i="7"/>
  <c r="ADD40" i="7"/>
  <c r="ADD38" i="7"/>
  <c r="ADD39" i="7"/>
  <c r="ADD37" i="7"/>
  <c r="NQ32" i="7"/>
  <c r="NR32" i="7"/>
  <c r="NP32" i="7"/>
  <c r="ALL28" i="7"/>
  <c r="ALL31" i="7"/>
  <c r="ALL6" i="7"/>
  <c r="ALL20" i="7"/>
  <c r="ALK12" i="7"/>
  <c r="ALK6" i="7"/>
  <c r="ALK21" i="7"/>
  <c r="ALK14" i="7"/>
  <c r="ALK27" i="7"/>
  <c r="ALK37" i="7"/>
  <c r="ALK38" i="7"/>
  <c r="APO38" i="7"/>
  <c r="APO39" i="7"/>
  <c r="APO40" i="7"/>
  <c r="APO37" i="7"/>
  <c r="APO7" i="7"/>
  <c r="APO34" i="7"/>
  <c r="APO26" i="7"/>
  <c r="APO11" i="7"/>
  <c r="APO14" i="7"/>
  <c r="APO27" i="7"/>
  <c r="APO4" i="7"/>
  <c r="APO33" i="7"/>
  <c r="APO5" i="7"/>
  <c r="APO12" i="7"/>
  <c r="APO32" i="7"/>
  <c r="APO6" i="7"/>
  <c r="APO13" i="7"/>
  <c r="APO18" i="7"/>
  <c r="APO20" i="7"/>
  <c r="APO31" i="7"/>
  <c r="APO25" i="7"/>
  <c r="APO28" i="7"/>
  <c r="APO19" i="7"/>
  <c r="APO21" i="7"/>
  <c r="APL39" i="7"/>
  <c r="APM31" i="7"/>
  <c r="APN21" i="7"/>
  <c r="APM21" i="7"/>
  <c r="APL28" i="7"/>
  <c r="APM6" i="7"/>
  <c r="APN39" i="7"/>
  <c r="APM14" i="7"/>
  <c r="APL21" i="7"/>
  <c r="APL11" i="7"/>
  <c r="APM40" i="7"/>
  <c r="APM32" i="7"/>
  <c r="APM38" i="7"/>
  <c r="APN12" i="7"/>
  <c r="APL4" i="7"/>
  <c r="APN18" i="7"/>
  <c r="APM18" i="7"/>
  <c r="APL19" i="7"/>
  <c r="APN13" i="7"/>
  <c r="APN14" i="7"/>
  <c r="APL18" i="7"/>
  <c r="APL12" i="7"/>
  <c r="APN33" i="7"/>
  <c r="APL32" i="7"/>
  <c r="APM39" i="7"/>
  <c r="APN6" i="7"/>
  <c r="APL5" i="7"/>
  <c r="APL34" i="7"/>
  <c r="APN26" i="7"/>
  <c r="APM25" i="7"/>
  <c r="APN31" i="7"/>
  <c r="APN5" i="7"/>
  <c r="APL37" i="7"/>
  <c r="APM33" i="7"/>
  <c r="APN7" i="7"/>
  <c r="APL6" i="7"/>
  <c r="APM37" i="7"/>
  <c r="APN27" i="7"/>
  <c r="APM26" i="7"/>
  <c r="APL33" i="7"/>
  <c r="APM11" i="7"/>
  <c r="APN19" i="7"/>
  <c r="APM19" i="7"/>
  <c r="APL26" i="7"/>
  <c r="APL31" i="7"/>
  <c r="APM28" i="7"/>
  <c r="APN37" i="7"/>
  <c r="APN4" i="7"/>
  <c r="APL14" i="7"/>
  <c r="APL38" i="7"/>
  <c r="APN28" i="7"/>
  <c r="APM27" i="7"/>
  <c r="APM34" i="7"/>
  <c r="APM12" i="7"/>
  <c r="APL13" i="7"/>
  <c r="APN20" i="7"/>
  <c r="APM20" i="7"/>
  <c r="APL27" i="7"/>
  <c r="APM5" i="7"/>
  <c r="APN40" i="7"/>
  <c r="APN38" i="7"/>
  <c r="APM13" i="7"/>
  <c r="APL20" i="7"/>
  <c r="APM4" i="7"/>
  <c r="APN32" i="7"/>
  <c r="APN25" i="7"/>
  <c r="APL25" i="7"/>
  <c r="APM7" i="7"/>
  <c r="APL40" i="7"/>
  <c r="APR40" i="7" s="1"/>
  <c r="APL7" i="7"/>
  <c r="APN34" i="7"/>
  <c r="APN11" i="7"/>
  <c r="AHF97" i="7"/>
  <c r="AHF98" i="7"/>
  <c r="AHF96" i="7"/>
  <c r="AHF95" i="7"/>
  <c r="ADD14" i="7"/>
  <c r="ADD12" i="7"/>
  <c r="ADD13" i="7"/>
  <c r="ADD11" i="7"/>
  <c r="NH20" i="7"/>
  <c r="MJ20" i="7"/>
  <c r="RC37" i="7"/>
  <c r="QQ13" i="7"/>
  <c r="SH14" i="7"/>
  <c r="SL13" i="7" s="1"/>
  <c r="RN6" i="7"/>
  <c r="QP6" i="7"/>
  <c r="YY19" i="7"/>
  <c r="YZ19" i="7" s="1"/>
  <c r="YY18" i="7"/>
  <c r="YZ18" i="7" s="1"/>
  <c r="YY20" i="7"/>
  <c r="YZ20" i="7" s="1"/>
  <c r="YY21" i="7"/>
  <c r="YZ21" i="7" s="1"/>
  <c r="ZC18" i="7" s="1"/>
  <c r="ZC19" i="7" s="1"/>
  <c r="OE20" i="7"/>
  <c r="WN20" i="7"/>
  <c r="WU20" i="7" s="1"/>
  <c r="WY20" i="7" s="1"/>
  <c r="UW19" i="7"/>
  <c r="UW27" i="7"/>
  <c r="WN28" i="7"/>
  <c r="WR27" i="7" s="1"/>
  <c r="SH40" i="7"/>
  <c r="QQ39" i="7"/>
  <c r="RC11" i="7"/>
  <c r="RB11" i="7"/>
  <c r="RD11" i="7"/>
  <c r="OD21" i="7"/>
  <c r="OF21" i="7"/>
  <c r="OG21" i="7"/>
  <c r="OK21" i="7"/>
  <c r="OC21" i="7"/>
  <c r="OE21" i="7"/>
  <c r="OJ21" i="7"/>
  <c r="OL21" i="7"/>
  <c r="OI21" i="7"/>
  <c r="OM21" i="7" s="1"/>
  <c r="ADD7" i="7"/>
  <c r="ADD4" i="7"/>
  <c r="ADD6" i="7"/>
  <c r="ADD5" i="7"/>
  <c r="WN39" i="7"/>
  <c r="UW38" i="7"/>
  <c r="RV19" i="7"/>
  <c r="RX19" i="7"/>
  <c r="RW19" i="7"/>
  <c r="QO6" i="7"/>
  <c r="QT5" i="7"/>
  <c r="ASQ7" i="7"/>
  <c r="ASQ28" i="7"/>
  <c r="ASP34" i="7"/>
  <c r="ASQ21" i="7"/>
  <c r="APP37" i="7"/>
  <c r="ASP28" i="7"/>
  <c r="ASR28" i="7" s="1"/>
  <c r="ASP7" i="7"/>
  <c r="APP38" i="7"/>
  <c r="APP40" i="7"/>
  <c r="ASQ40" i="7"/>
  <c r="ASQ14" i="7"/>
  <c r="ASP21" i="7"/>
  <c r="ASR21" i="7" s="1"/>
  <c r="ASQ34" i="7"/>
  <c r="ASP40" i="7"/>
  <c r="ASP14" i="7"/>
  <c r="APP39" i="7"/>
  <c r="ASN21" i="7"/>
  <c r="ASN14" i="7"/>
  <c r="ASN40" i="7"/>
  <c r="ASN7" i="7"/>
  <c r="ASN28" i="7"/>
  <c r="APP25" i="7"/>
  <c r="APP19" i="7"/>
  <c r="APP34" i="7"/>
  <c r="APP32" i="7"/>
  <c r="APP12" i="7"/>
  <c r="APP6" i="7"/>
  <c r="APP7" i="7"/>
  <c r="APP11" i="7"/>
  <c r="APP18" i="7"/>
  <c r="APP33" i="7"/>
  <c r="APP13" i="7"/>
  <c r="APP28" i="7"/>
  <c r="APP4" i="7"/>
  <c r="APP26" i="7"/>
  <c r="APP27" i="7"/>
  <c r="APP31" i="7"/>
  <c r="APP14" i="7"/>
  <c r="APP21" i="7"/>
  <c r="APP5" i="7"/>
  <c r="APP20" i="7"/>
  <c r="ASM40" i="7"/>
  <c r="ASO28" i="7"/>
  <c r="ASM14" i="7"/>
  <c r="ASO14" i="7"/>
  <c r="ASM7" i="7"/>
  <c r="ASM21" i="7"/>
  <c r="ASO7" i="7"/>
  <c r="ASM28" i="7"/>
  <c r="ASO40" i="7"/>
  <c r="ASO21" i="7"/>
  <c r="UV5" i="7"/>
  <c r="VT5" i="7"/>
  <c r="WN33" i="7"/>
  <c r="UW32" i="7"/>
  <c r="RV32" i="7"/>
  <c r="RX32" i="7"/>
  <c r="RW32" i="7"/>
  <c r="ALL39" i="7"/>
  <c r="ALL26" i="7"/>
  <c r="ALL7" i="7"/>
  <c r="ALL27" i="7"/>
  <c r="ALK5" i="7"/>
  <c r="ALK4" i="7"/>
  <c r="ALK11" i="7"/>
  <c r="ALK19" i="7"/>
  <c r="ALK28" i="7"/>
  <c r="ALK39" i="7"/>
  <c r="NG103" i="7"/>
  <c r="NH103" i="7" s="1"/>
  <c r="NP19" i="7"/>
  <c r="NR19" i="7"/>
  <c r="NQ19" i="7"/>
  <c r="QT38" i="7"/>
  <c r="QO39" i="7"/>
  <c r="RN27" i="7"/>
  <c r="QP27" i="7"/>
  <c r="OC20" i="7"/>
  <c r="OD20" i="7"/>
  <c r="EK7" i="7"/>
  <c r="EE7" i="7"/>
  <c r="EJ7" i="7"/>
  <c r="ED7" i="7"/>
  <c r="EG7" i="7"/>
  <c r="EC7" i="7"/>
  <c r="EL7" i="7"/>
  <c r="EF7" i="7"/>
  <c r="ED26" i="7"/>
  <c r="JD13" i="7"/>
  <c r="JF13" i="7"/>
  <c r="EF25" i="7"/>
  <c r="EG26" i="7"/>
  <c r="EC5" i="7"/>
  <c r="EE5" i="7"/>
  <c r="EC26" i="7"/>
  <c r="EC25" i="7"/>
  <c r="JE12" i="7"/>
  <c r="EZ5" i="7"/>
  <c r="EZ6" i="7"/>
  <c r="KR34" i="7"/>
  <c r="II34" i="7"/>
  <c r="EK6" i="7"/>
  <c r="EE6" i="7"/>
  <c r="EJ6" i="7"/>
  <c r="ED6" i="7"/>
  <c r="EG6" i="7"/>
  <c r="EC6" i="7"/>
  <c r="EL6" i="7"/>
  <c r="EF6" i="7"/>
  <c r="JC73" i="7"/>
  <c r="JL73" i="7"/>
  <c r="JK73" i="7"/>
  <c r="JE73" i="7"/>
  <c r="JJ73" i="7"/>
  <c r="JD73" i="7"/>
  <c r="JJ92" i="7"/>
  <c r="JD92" i="7"/>
  <c r="JC92" i="7"/>
  <c r="JE92" i="7"/>
  <c r="JL92" i="7"/>
  <c r="JK92" i="7"/>
  <c r="EL28" i="7"/>
  <c r="EF28" i="7"/>
  <c r="EK28" i="7"/>
  <c r="EE28" i="7"/>
  <c r="EJ28" i="7"/>
  <c r="ED28" i="7"/>
  <c r="EG28" i="7"/>
  <c r="EC28" i="7"/>
  <c r="ABD27" i="7"/>
  <c r="ABC27" i="7"/>
  <c r="ABB27" i="7"/>
  <c r="FE7" i="7"/>
  <c r="EY7" i="7"/>
  <c r="FD7" i="7"/>
  <c r="EX7" i="7"/>
  <c r="FA7" i="7"/>
  <c r="EW7" i="7"/>
  <c r="FF7" i="7"/>
  <c r="EZ7" i="7"/>
  <c r="EE4" i="7"/>
  <c r="EC27" i="7"/>
  <c r="EE27" i="7"/>
  <c r="EG5" i="7"/>
  <c r="EF4" i="7"/>
  <c r="JC12" i="7"/>
  <c r="EX5" i="7"/>
  <c r="IL34" i="7"/>
  <c r="IM34" i="7"/>
  <c r="KQ34" i="7"/>
  <c r="EE26" i="7"/>
  <c r="JF12" i="7"/>
  <c r="JL104" i="7"/>
  <c r="JK104" i="7"/>
  <c r="JE104" i="7"/>
  <c r="JJ104" i="7"/>
  <c r="JD104" i="7"/>
  <c r="JC104" i="7"/>
  <c r="JJ86" i="7"/>
  <c r="JD86" i="7"/>
  <c r="JC86" i="7"/>
  <c r="JK86" i="7"/>
  <c r="JE86" i="7"/>
  <c r="JL86" i="7"/>
  <c r="ABC39" i="7"/>
  <c r="ABD39" i="7"/>
  <c r="ABB39" i="7"/>
  <c r="EC4" i="7"/>
  <c r="EI4" i="7" s="1"/>
  <c r="EM4" i="7" s="1"/>
  <c r="JC13" i="7"/>
  <c r="JE13" i="7"/>
  <c r="JD12" i="7"/>
  <c r="EG27" i="7"/>
  <c r="EF5" i="7"/>
  <c r="ED5" i="7"/>
  <c r="EG4" i="7"/>
  <c r="ED25" i="7"/>
  <c r="EW5" i="7"/>
  <c r="EW6" i="7"/>
  <c r="FC6" i="7" s="1"/>
  <c r="EY6" i="7"/>
  <c r="JR98" i="7"/>
  <c r="JN98" i="7"/>
  <c r="JC98" i="7"/>
  <c r="JQ98" i="7"/>
  <c r="JL98" i="7"/>
  <c r="JP98" i="7"/>
  <c r="JK98" i="7"/>
  <c r="JE98" i="7"/>
  <c r="JD98" i="7"/>
  <c r="JS98" i="7"/>
  <c r="JO98" i="7"/>
  <c r="JJ98" i="7"/>
  <c r="JJ59" i="7"/>
  <c r="JK59" i="7"/>
  <c r="JL59" i="7"/>
  <c r="ABD6" i="7"/>
  <c r="ABC6" i="7"/>
  <c r="ABB6" i="7"/>
  <c r="IM33" i="7"/>
  <c r="II33" i="7"/>
  <c r="IR33" i="7"/>
  <c r="IL33" i="7"/>
  <c r="IQ33" i="7"/>
  <c r="IK33" i="7"/>
  <c r="IP33" i="7"/>
  <c r="IJ33" i="7"/>
  <c r="II32" i="7"/>
  <c r="II31" i="7"/>
  <c r="IL32" i="7"/>
  <c r="IJ32" i="7"/>
  <c r="IM31" i="7"/>
  <c r="IJ31" i="7"/>
  <c r="IL31" i="7"/>
  <c r="IK32" i="7"/>
  <c r="IM32" i="7"/>
  <c r="IK31" i="7"/>
  <c r="JK14" i="7"/>
  <c r="JE14" i="7"/>
  <c r="JJ14" i="7"/>
  <c r="JC14" i="7"/>
  <c r="JG14" i="7"/>
  <c r="JF14" i="7"/>
  <c r="JL14" i="7"/>
  <c r="JD14" i="7"/>
  <c r="EF26" i="7"/>
  <c r="JG13" i="7"/>
  <c r="EG25" i="7"/>
  <c r="ED27" i="7"/>
  <c r="EF27" i="7"/>
  <c r="FA5" i="7"/>
  <c r="EY5" i="7"/>
  <c r="FA6" i="7"/>
  <c r="KS34" i="7"/>
  <c r="IJ34" i="7"/>
  <c r="IO34" i="7" s="1"/>
  <c r="IS34" i="7" s="1"/>
  <c r="FC13" i="7"/>
  <c r="EH11" i="7"/>
  <c r="FC12" i="7"/>
  <c r="FG12" i="7" s="1"/>
  <c r="ZB12" i="7"/>
  <c r="ZZ12" i="7"/>
  <c r="JI19" i="7"/>
  <c r="JM19" i="7" s="1"/>
  <c r="JI32" i="7"/>
  <c r="JM33" i="7"/>
  <c r="JA66" i="7"/>
  <c r="JB66" i="7" s="1"/>
  <c r="JR14" i="7"/>
  <c r="JU14" i="7"/>
  <c r="JT14" i="7"/>
  <c r="JS14" i="7"/>
  <c r="JN14" i="7"/>
  <c r="JP14" i="7"/>
  <c r="JO14" i="7"/>
  <c r="JI14" i="7"/>
  <c r="JM14" i="7" s="1"/>
  <c r="JQ14" i="7"/>
  <c r="JI20" i="7"/>
  <c r="EU84" i="7"/>
  <c r="EV84" i="7" s="1"/>
  <c r="EU86" i="7"/>
  <c r="EV86" i="7" s="1"/>
  <c r="EU78" i="7"/>
  <c r="EV78" i="7" s="1"/>
  <c r="EU79" i="7"/>
  <c r="EV79" i="7" s="1"/>
  <c r="FK26" i="7"/>
  <c r="FH26" i="7"/>
  <c r="FL26" i="7"/>
  <c r="FM26" i="7"/>
  <c r="FJ26" i="7"/>
  <c r="FI26" i="7"/>
  <c r="FK27" i="7"/>
  <c r="FH27" i="7"/>
  <c r="FI27" i="7"/>
  <c r="FM27" i="7"/>
  <c r="FL27" i="7"/>
  <c r="FJ27" i="7"/>
  <c r="EI40" i="7"/>
  <c r="EM40" i="7" s="1"/>
  <c r="EI13" i="7"/>
  <c r="EM13" i="7" s="1"/>
  <c r="IO21" i="7"/>
  <c r="IS21" i="7" s="1"/>
  <c r="IO7" i="7"/>
  <c r="IS7" i="7" s="1"/>
  <c r="IO40" i="7"/>
  <c r="IS40" i="7" s="1"/>
  <c r="IO6" i="7"/>
  <c r="IS6" i="7" s="1"/>
  <c r="IO20" i="7"/>
  <c r="IS20" i="7" s="1"/>
  <c r="IS11" i="7"/>
  <c r="IX13" i="7" s="1"/>
  <c r="IG66" i="7"/>
  <c r="IH66" i="7" s="1"/>
  <c r="IG65" i="7"/>
  <c r="IH65" i="7" s="1"/>
  <c r="IS25" i="7"/>
  <c r="IY27" i="7" s="1"/>
  <c r="IG79" i="7"/>
  <c r="IH79" i="7" s="1"/>
  <c r="IG80" i="7"/>
  <c r="IH80" i="7" s="1"/>
  <c r="EA86" i="7"/>
  <c r="EB86" i="7" s="1"/>
  <c r="KH14" i="7"/>
  <c r="IN19" i="7"/>
  <c r="OQ6" i="7"/>
  <c r="ST13" i="7"/>
  <c r="SZ13" i="7" s="1"/>
  <c r="JH33" i="7"/>
  <c r="ZC12" i="7"/>
  <c r="AAT13" i="7"/>
  <c r="FW14" i="7"/>
  <c r="GA14" i="7" s="1"/>
  <c r="GB13" i="7" s="1"/>
  <c r="ON33" i="7"/>
  <c r="EH12" i="7"/>
  <c r="ZC26" i="7"/>
  <c r="AAT28" i="7" s="1"/>
  <c r="AAT33" i="7"/>
  <c r="ZC32" i="7"/>
  <c r="FB14" i="7"/>
  <c r="IO18" i="7"/>
  <c r="AAT20" i="7"/>
  <c r="ZC20" i="7"/>
  <c r="AAT21" i="7"/>
  <c r="IO19" i="7"/>
  <c r="IS19" i="7" s="1"/>
  <c r="FB13" i="7"/>
  <c r="ZC38" i="7"/>
  <c r="AAT40" i="7" s="1"/>
  <c r="ON34" i="7"/>
  <c r="EI26" i="7"/>
  <c r="EM26" i="7" s="1"/>
  <c r="WZ27" i="7"/>
  <c r="OT39" i="7"/>
  <c r="OQ14" i="7"/>
  <c r="FV14" i="7"/>
  <c r="ZC5" i="7"/>
  <c r="AAT7" i="7" s="1"/>
  <c r="AAW6" i="7" s="1"/>
  <c r="EH37" i="7"/>
  <c r="EH40" i="7"/>
  <c r="OT40" i="7"/>
  <c r="OT6" i="7"/>
  <c r="SZ14" i="7"/>
  <c r="SZ40" i="7"/>
  <c r="SZ28" i="7"/>
  <c r="SZ20" i="7"/>
  <c r="TA20" i="7" s="1"/>
  <c r="OT7" i="7"/>
  <c r="SZ7" i="7"/>
  <c r="XA27" i="7"/>
  <c r="OQ27" i="7"/>
  <c r="OS28" i="7"/>
  <c r="SZ39" i="7"/>
  <c r="OQ33" i="7"/>
  <c r="OO28" i="7"/>
  <c r="OO14" i="7"/>
  <c r="OS14" i="7"/>
  <c r="XC27" i="7"/>
  <c r="OS34" i="7"/>
  <c r="OR27" i="7"/>
  <c r="OP34" i="7"/>
  <c r="OS33" i="7"/>
  <c r="OR33" i="7"/>
  <c r="XE13" i="7"/>
  <c r="OQ34" i="7"/>
  <c r="OR28" i="7"/>
  <c r="OP14" i="7"/>
  <c r="OR14" i="7"/>
  <c r="XE28" i="7"/>
  <c r="XD27" i="7"/>
  <c r="XE27" i="7"/>
  <c r="SZ27" i="7"/>
  <c r="OO27" i="7"/>
  <c r="SZ21" i="7"/>
  <c r="OO34" i="7"/>
  <c r="OO33" i="7"/>
  <c r="XB13" i="7"/>
  <c r="XD13" i="7"/>
  <c r="OQ28" i="7"/>
  <c r="OS27" i="7"/>
  <c r="SZ6" i="7"/>
  <c r="XB27" i="7"/>
  <c r="OS13" i="7"/>
  <c r="ON13" i="7"/>
  <c r="OO13" i="7"/>
  <c r="OP13" i="7"/>
  <c r="OQ13" i="7"/>
  <c r="OR13" i="7"/>
  <c r="OP27" i="7"/>
  <c r="OR34" i="7"/>
  <c r="XA13" i="7"/>
  <c r="XC13" i="7"/>
  <c r="ON14" i="7"/>
  <c r="GB20" i="7"/>
  <c r="EH13" i="7"/>
  <c r="EI11" i="7"/>
  <c r="EM11" i="7" s="1"/>
  <c r="GB34" i="7"/>
  <c r="GD33" i="7"/>
  <c r="GG33" i="7"/>
  <c r="JA103" i="7"/>
  <c r="JB103" i="7" s="1"/>
  <c r="JA102" i="7"/>
  <c r="JB102" i="7" s="1"/>
  <c r="KK33" i="7"/>
  <c r="EH38" i="7"/>
  <c r="KL13" i="7"/>
  <c r="GB33" i="7"/>
  <c r="EH39" i="7"/>
  <c r="GD34" i="7"/>
  <c r="GF34" i="7"/>
  <c r="GE34" i="7"/>
  <c r="GC34" i="7"/>
  <c r="GC33" i="7"/>
  <c r="GG34" i="7"/>
  <c r="GE33" i="7"/>
  <c r="IN4" i="7"/>
  <c r="KJ7" i="7"/>
  <c r="IO4" i="7"/>
  <c r="GF33" i="7"/>
  <c r="KJ20" i="7"/>
  <c r="KI20" i="7"/>
  <c r="JH32" i="7"/>
  <c r="IG63" i="7"/>
  <c r="IH63" i="7" s="1"/>
  <c r="IO5" i="7"/>
  <c r="IS5" i="7" s="1"/>
  <c r="KC39" i="7"/>
  <c r="KG39" i="7" s="1"/>
  <c r="KM20" i="7"/>
  <c r="KH20" i="7"/>
  <c r="KK21" i="7"/>
  <c r="KI21" i="7"/>
  <c r="KH21" i="7"/>
  <c r="KJ21" i="7"/>
  <c r="KL21" i="7"/>
  <c r="KK20" i="7"/>
  <c r="KM21" i="7"/>
  <c r="KL20" i="7"/>
  <c r="KH13" i="7"/>
  <c r="KH33" i="7"/>
  <c r="IN6" i="7"/>
  <c r="JH6" i="7"/>
  <c r="JH19" i="7"/>
  <c r="EH14" i="7"/>
  <c r="JH5" i="7"/>
  <c r="IN20" i="7"/>
  <c r="KC40" i="7"/>
  <c r="KG40" i="7" s="1"/>
  <c r="GG20" i="7"/>
  <c r="GB28" i="7"/>
  <c r="IN7" i="7"/>
  <c r="GF20" i="7"/>
  <c r="GF27" i="7"/>
  <c r="GB21" i="7"/>
  <c r="KN28" i="7"/>
  <c r="GG28" i="7"/>
  <c r="IG77" i="7"/>
  <c r="IH77" i="7" s="1"/>
  <c r="KN27" i="7"/>
  <c r="KO27" i="7" s="1"/>
  <c r="IO38" i="7"/>
  <c r="IS38" i="7" s="1"/>
  <c r="IN37" i="7"/>
  <c r="IN39" i="7"/>
  <c r="KI7" i="7"/>
  <c r="JT104" i="7"/>
  <c r="JP104" i="7"/>
  <c r="JS104" i="7"/>
  <c r="JN104" i="7"/>
  <c r="JI104" i="7"/>
  <c r="JM104" i="7" s="1"/>
  <c r="JR104" i="7"/>
  <c r="JQ104" i="7"/>
  <c r="JO104" i="7"/>
  <c r="IN21" i="7"/>
  <c r="KM7" i="7"/>
  <c r="JH38" i="7"/>
  <c r="JA90" i="7" s="1"/>
  <c r="JB90" i="7" s="1"/>
  <c r="KI13" i="7"/>
  <c r="KJ14" i="7"/>
  <c r="KM13" i="7"/>
  <c r="KI34" i="7"/>
  <c r="KJ33" i="7"/>
  <c r="KJ34" i="7"/>
  <c r="IO37" i="7"/>
  <c r="JH20" i="7"/>
  <c r="JQ86" i="7"/>
  <c r="JI86" i="7"/>
  <c r="JM86" i="7" s="1"/>
  <c r="JT86" i="7"/>
  <c r="JO86" i="7"/>
  <c r="JS86" i="7"/>
  <c r="JN86" i="7"/>
  <c r="JR86" i="7"/>
  <c r="JP86" i="7"/>
  <c r="KI6" i="7"/>
  <c r="KK6" i="7"/>
  <c r="KH6" i="7"/>
  <c r="KJ6" i="7"/>
  <c r="KM6" i="7"/>
  <c r="KL6" i="7"/>
  <c r="IN5" i="7"/>
  <c r="IG78" i="7"/>
  <c r="IH78" i="7" s="1"/>
  <c r="JH40" i="7"/>
  <c r="JT92" i="7"/>
  <c r="JP92" i="7"/>
  <c r="JR92" i="7"/>
  <c r="JO92" i="7"/>
  <c r="JN92" i="7"/>
  <c r="JS92" i="7"/>
  <c r="JI92" i="7"/>
  <c r="JM92" i="7" s="1"/>
  <c r="JQ92" i="7"/>
  <c r="KK14" i="7"/>
  <c r="KM14" i="7"/>
  <c r="KL33" i="7"/>
  <c r="KK34" i="7"/>
  <c r="KB40" i="7"/>
  <c r="IN18" i="7"/>
  <c r="JH34" i="7"/>
  <c r="KL7" i="7"/>
  <c r="IG64" i="7"/>
  <c r="IH64" i="7" s="1"/>
  <c r="KB39" i="7"/>
  <c r="JH39" i="7"/>
  <c r="IN40" i="7"/>
  <c r="JS73" i="7"/>
  <c r="JO73" i="7"/>
  <c r="JP73" i="7"/>
  <c r="JT73" i="7"/>
  <c r="JN73" i="7"/>
  <c r="JI73" i="7"/>
  <c r="JM73" i="7" s="1"/>
  <c r="JR73" i="7"/>
  <c r="JQ73" i="7"/>
  <c r="JT59" i="7"/>
  <c r="JP59" i="7"/>
  <c r="JS59" i="7"/>
  <c r="JO59" i="7"/>
  <c r="JR59" i="7"/>
  <c r="JN59" i="7"/>
  <c r="JQ59" i="7"/>
  <c r="JI59" i="7"/>
  <c r="JM59" i="7" s="1"/>
  <c r="KJ13" i="7"/>
  <c r="KL14" i="7"/>
  <c r="KM33" i="7"/>
  <c r="KI33" i="7"/>
  <c r="IN38" i="7"/>
  <c r="JT98" i="7"/>
  <c r="JI98" i="7"/>
  <c r="JM98" i="7" s="1"/>
  <c r="KK7" i="7"/>
  <c r="JH21" i="7"/>
  <c r="JH7" i="7"/>
  <c r="KI14" i="7"/>
  <c r="KK13" i="7"/>
  <c r="KM34" i="7"/>
  <c r="KL34" i="7"/>
  <c r="KH7" i="7"/>
  <c r="EI38" i="7"/>
  <c r="EM38" i="7" s="1"/>
  <c r="GE20" i="7"/>
  <c r="GF28" i="7"/>
  <c r="GE21" i="7"/>
  <c r="GF21" i="7"/>
  <c r="GC21" i="7"/>
  <c r="GE28" i="7"/>
  <c r="GD20" i="7"/>
  <c r="GD27" i="7"/>
  <c r="GD21" i="7"/>
  <c r="GE27" i="7"/>
  <c r="GC27" i="7"/>
  <c r="GD28" i="7"/>
  <c r="GG21" i="7"/>
  <c r="GC20" i="7"/>
  <c r="GG27" i="7"/>
  <c r="FV40" i="7"/>
  <c r="FW40" i="7"/>
  <c r="GA40" i="7" s="1"/>
  <c r="FW39" i="7"/>
  <c r="GA39" i="7" s="1"/>
  <c r="FV39" i="7"/>
  <c r="EI19" i="7"/>
  <c r="EM19" i="7" s="1"/>
  <c r="GE7" i="7"/>
  <c r="FG33" i="7"/>
  <c r="FK32" i="7" s="1"/>
  <c r="EU85" i="7"/>
  <c r="EV85" i="7" s="1"/>
  <c r="GE6" i="7"/>
  <c r="GF6" i="7"/>
  <c r="GD6" i="7"/>
  <c r="GG6" i="7"/>
  <c r="GB6" i="7"/>
  <c r="GC6" i="7"/>
  <c r="GF7" i="7"/>
  <c r="GG7" i="7"/>
  <c r="GB7" i="7"/>
  <c r="GC7" i="7"/>
  <c r="GD7" i="7"/>
  <c r="EU92" i="7"/>
  <c r="EV92" i="7" s="1"/>
  <c r="EU91" i="7"/>
  <c r="EV91" i="7" s="1"/>
  <c r="FG38" i="7"/>
  <c r="FH39" i="7" s="1"/>
  <c r="EU90" i="7"/>
  <c r="EV90" i="7" s="1"/>
  <c r="EU71" i="7"/>
  <c r="EV71" i="7" s="1"/>
  <c r="FG20" i="7"/>
  <c r="FM19" i="7" s="1"/>
  <c r="EU72" i="7"/>
  <c r="EV72" i="7" s="1"/>
  <c r="EI21" i="7"/>
  <c r="EM21" i="7" s="1"/>
  <c r="EH20" i="7"/>
  <c r="EH19" i="7"/>
  <c r="EI18" i="7"/>
  <c r="EM18" i="7" s="1"/>
  <c r="EI20" i="7"/>
  <c r="EM20" i="7" s="1"/>
  <c r="ER32" i="7"/>
  <c r="EO32" i="7"/>
  <c r="EH21" i="7"/>
  <c r="EA84" i="7"/>
  <c r="EB84" i="7" s="1"/>
  <c r="EA85" i="7"/>
  <c r="EB85" i="7" s="1"/>
  <c r="ER34" i="7"/>
  <c r="ES34" i="7"/>
  <c r="EN34" i="7"/>
  <c r="EQ34" i="7"/>
  <c r="EP34" i="7"/>
  <c r="EO34" i="7"/>
  <c r="EB103" i="7"/>
  <c r="EB102" i="7"/>
  <c r="EA83" i="7"/>
  <c r="EB83" i="7" s="1"/>
  <c r="EQ33" i="7"/>
  <c r="EO33" i="7"/>
  <c r="EN33" i="7"/>
  <c r="EP33" i="7"/>
  <c r="ES33" i="7"/>
  <c r="ER33" i="7"/>
  <c r="EP32" i="7"/>
  <c r="ES32" i="7"/>
  <c r="EH18" i="7"/>
  <c r="ER31" i="7"/>
  <c r="EQ31" i="7"/>
  <c r="EP31" i="7"/>
  <c r="EO31" i="7"/>
  <c r="EN31" i="7"/>
  <c r="ES31" i="7"/>
  <c r="EN32" i="7"/>
  <c r="EQ32" i="7"/>
  <c r="EB101" i="7"/>
  <c r="EB104" i="7"/>
  <c r="APR14" i="7" l="1"/>
  <c r="VG45" i="7"/>
  <c r="VK45" i="7" s="1"/>
  <c r="VL45" i="7" s="1"/>
  <c r="APR31" i="7"/>
  <c r="WJ26" i="7"/>
  <c r="WG26" i="7"/>
  <c r="WC26" i="7"/>
  <c r="QT20" i="7"/>
  <c r="WM26" i="7"/>
  <c r="WH26" i="7"/>
  <c r="FC52" i="7"/>
  <c r="NE44" i="7"/>
  <c r="RH46" i="7"/>
  <c r="VB49" i="7"/>
  <c r="FB51" i="7"/>
  <c r="VL43" i="7"/>
  <c r="FG52" i="7"/>
  <c r="RC4" i="7"/>
  <c r="AEY45" i="7"/>
  <c r="AEU45" i="7"/>
  <c r="AEP45" i="7"/>
  <c r="AEX45" i="7"/>
  <c r="AET45" i="7"/>
  <c r="AEO45" i="7"/>
  <c r="AEW45" i="7"/>
  <c r="AES45" i="7"/>
  <c r="AEN45" i="7"/>
  <c r="AEV45" i="7"/>
  <c r="AER45" i="7"/>
  <c r="AFS46" i="7"/>
  <c r="AFN46" i="7"/>
  <c r="AFI46" i="7"/>
  <c r="AFC46" i="7"/>
  <c r="AFQ46" i="7"/>
  <c r="AFM46" i="7"/>
  <c r="AFH46" i="7"/>
  <c r="AFB46" i="7"/>
  <c r="AFO46" i="7"/>
  <c r="AFD46" i="7"/>
  <c r="AFL46" i="7"/>
  <c r="AFA46" i="7"/>
  <c r="AFJ46" i="7"/>
  <c r="AFP46" i="7"/>
  <c r="AFE46" i="7"/>
  <c r="ADU44" i="7"/>
  <c r="ADT44" i="7"/>
  <c r="ADV44" i="7"/>
  <c r="ABM52" i="7"/>
  <c r="ABH52" i="7"/>
  <c r="ABC52" i="7"/>
  <c r="AAW52" i="7"/>
  <c r="ABK52" i="7"/>
  <c r="ABG52" i="7"/>
  <c r="ABB52" i="7"/>
  <c r="AAV52" i="7"/>
  <c r="ABJ52" i="7"/>
  <c r="ABF52" i="7"/>
  <c r="AAY52" i="7"/>
  <c r="AAU52" i="7"/>
  <c r="AAX52" i="7"/>
  <c r="ABI52" i="7"/>
  <c r="ABD52" i="7"/>
  <c r="ABK46" i="7"/>
  <c r="ABG46" i="7"/>
  <c r="ABB46" i="7"/>
  <c r="AAV46" i="7"/>
  <c r="ABJ46" i="7"/>
  <c r="ABF46" i="7"/>
  <c r="AAY46" i="7"/>
  <c r="AAU46" i="7"/>
  <c r="ABH46" i="7"/>
  <c r="AAW46" i="7"/>
  <c r="ABD46" i="7"/>
  <c r="ABM46" i="7"/>
  <c r="ABC46" i="7"/>
  <c r="ABI46" i="7"/>
  <c r="AAX46" i="7"/>
  <c r="VI52" i="7"/>
  <c r="VC52" i="7"/>
  <c r="VH52" i="7"/>
  <c r="VB52" i="7"/>
  <c r="VE52" i="7"/>
  <c r="VA52" i="7"/>
  <c r="VJ52" i="7"/>
  <c r="VD52" i="7"/>
  <c r="RK44" i="7"/>
  <c r="RJ44" i="7"/>
  <c r="RI44" i="7"/>
  <c r="RH44" i="7"/>
  <c r="RG44" i="7"/>
  <c r="RF44" i="7"/>
  <c r="APW52" i="7"/>
  <c r="APX52" i="7" s="1"/>
  <c r="AQA49" i="7" s="1"/>
  <c r="APW51" i="7"/>
  <c r="APX51" i="7" s="1"/>
  <c r="APZ49" i="7" s="1"/>
  <c r="APW50" i="7"/>
  <c r="APX50" i="7" s="1"/>
  <c r="APW49" i="7"/>
  <c r="APX49" i="7" s="1"/>
  <c r="FB52" i="7"/>
  <c r="AAV51" i="7"/>
  <c r="AAW51" i="7"/>
  <c r="AAX51" i="7"/>
  <c r="IU50" i="7"/>
  <c r="IY50" i="7"/>
  <c r="VE50" i="7"/>
  <c r="VA49" i="7"/>
  <c r="VG49" i="7" s="1"/>
  <c r="VK49" i="7" s="1"/>
  <c r="RI46" i="7"/>
  <c r="NB44" i="7"/>
  <c r="RG46" i="7"/>
  <c r="AAU45" i="7"/>
  <c r="AAV45" i="7"/>
  <c r="AAW45" i="7"/>
  <c r="AFE45" i="7"/>
  <c r="RK46" i="7"/>
  <c r="IY49" i="7"/>
  <c r="RI43" i="7"/>
  <c r="RH43" i="7"/>
  <c r="RG43" i="7"/>
  <c r="RF43" i="7"/>
  <c r="RK43" i="7"/>
  <c r="RJ43" i="7"/>
  <c r="AEY51" i="7"/>
  <c r="AEU51" i="7"/>
  <c r="AEP51" i="7"/>
  <c r="AEX51" i="7"/>
  <c r="AET51" i="7"/>
  <c r="AEO51" i="7"/>
  <c r="AEW51" i="7"/>
  <c r="AES51" i="7"/>
  <c r="AEN51" i="7"/>
  <c r="AEV51" i="7"/>
  <c r="AER51" i="7"/>
  <c r="AFS52" i="7"/>
  <c r="AFN52" i="7"/>
  <c r="AFI52" i="7"/>
  <c r="AFC52" i="7"/>
  <c r="AFQ52" i="7"/>
  <c r="AFM52" i="7"/>
  <c r="AFH52" i="7"/>
  <c r="AFB52" i="7"/>
  <c r="AFP52" i="7"/>
  <c r="AFL52" i="7"/>
  <c r="AFE52" i="7"/>
  <c r="AFA52" i="7"/>
  <c r="AFD52" i="7"/>
  <c r="AFO52" i="7"/>
  <c r="AFJ52" i="7"/>
  <c r="AAR45" i="7"/>
  <c r="AAN45" i="7"/>
  <c r="AAI45" i="7"/>
  <c r="AAQ45" i="7"/>
  <c r="AAM45" i="7"/>
  <c r="AAH45" i="7"/>
  <c r="AAP45" i="7"/>
  <c r="AAL45" i="7"/>
  <c r="AAS45" i="7"/>
  <c r="AAO45" i="7"/>
  <c r="AAJ45" i="7"/>
  <c r="NE43" i="7"/>
  <c r="ND43" i="7"/>
  <c r="NC43" i="7"/>
  <c r="NB43" i="7"/>
  <c r="NA43" i="7"/>
  <c r="MZ43" i="7"/>
  <c r="IV50" i="7"/>
  <c r="VD50" i="7"/>
  <c r="VF50" i="7" s="1"/>
  <c r="FB50" i="7"/>
  <c r="NC44" i="7"/>
  <c r="RF46" i="7"/>
  <c r="FC50" i="7"/>
  <c r="VL46" i="7"/>
  <c r="AAX45" i="7"/>
  <c r="AAY45" i="7"/>
  <c r="VE49" i="7"/>
  <c r="IV49" i="7"/>
  <c r="ADU50" i="7"/>
  <c r="ADT50" i="7"/>
  <c r="ADV50" i="7"/>
  <c r="IW50" i="7"/>
  <c r="APW46" i="7"/>
  <c r="APX46" i="7" s="1"/>
  <c r="AQA43" i="7" s="1"/>
  <c r="AQA44" i="7" s="1"/>
  <c r="APW45" i="7"/>
  <c r="APX45" i="7" s="1"/>
  <c r="APZ43" i="7" s="1"/>
  <c r="APW44" i="7"/>
  <c r="APX44" i="7" s="1"/>
  <c r="APW43" i="7"/>
  <c r="APX43" i="7" s="1"/>
  <c r="ADV49" i="7"/>
  <c r="ADT49" i="7"/>
  <c r="ADU49" i="7"/>
  <c r="MZ44" i="7"/>
  <c r="ND44" i="7"/>
  <c r="FC51" i="7"/>
  <c r="ALQ52" i="7"/>
  <c r="ALR52" i="7" s="1"/>
  <c r="ALU49" i="7" s="1"/>
  <c r="ALU50" i="7" s="1"/>
  <c r="ALQ51" i="7"/>
  <c r="ALR51" i="7" s="1"/>
  <c r="ALQ50" i="7"/>
  <c r="ALR50" i="7" s="1"/>
  <c r="ALS49" i="7" s="1"/>
  <c r="ALQ49" i="7"/>
  <c r="ALR49" i="7" s="1"/>
  <c r="AFA51" i="7"/>
  <c r="AFB51" i="7"/>
  <c r="AFC51" i="7"/>
  <c r="AFD51" i="7"/>
  <c r="IU49" i="7"/>
  <c r="IW49" i="7"/>
  <c r="AAS51" i="7"/>
  <c r="AAO51" i="7"/>
  <c r="AAJ51" i="7"/>
  <c r="AAR51" i="7"/>
  <c r="AAN51" i="7"/>
  <c r="AAI51" i="7"/>
  <c r="AAQ51" i="7"/>
  <c r="AAM51" i="7"/>
  <c r="AAH51" i="7"/>
  <c r="AAP51" i="7"/>
  <c r="AAL51" i="7"/>
  <c r="VL44" i="7"/>
  <c r="ZP43" i="7"/>
  <c r="ZO43" i="7"/>
  <c r="ZN43" i="7"/>
  <c r="VI51" i="7"/>
  <c r="VC51" i="7"/>
  <c r="VH51" i="7"/>
  <c r="VB51" i="7"/>
  <c r="VE51" i="7"/>
  <c r="VA51" i="7"/>
  <c r="VG51" i="7" s="1"/>
  <c r="VK51" i="7" s="1"/>
  <c r="VJ51" i="7"/>
  <c r="VD51" i="7"/>
  <c r="ZP49" i="7"/>
  <c r="ZO49" i="7"/>
  <c r="ZN49" i="7"/>
  <c r="RK45" i="7"/>
  <c r="RJ45" i="7"/>
  <c r="RI45" i="7"/>
  <c r="RH45" i="7"/>
  <c r="RG45" i="7"/>
  <c r="RF45" i="7"/>
  <c r="ALQ46" i="7"/>
  <c r="ALR46" i="7" s="1"/>
  <c r="ALQ45" i="7"/>
  <c r="ALR45" i="7" s="1"/>
  <c r="ALT43" i="7" s="1"/>
  <c r="ALQ44" i="7"/>
  <c r="ALR44" i="7" s="1"/>
  <c r="ALQ43" i="7"/>
  <c r="ALR43" i="7" s="1"/>
  <c r="AAY51" i="7"/>
  <c r="AAZ51" i="7" s="1"/>
  <c r="IX50" i="7"/>
  <c r="VA50" i="7"/>
  <c r="VB50" i="7"/>
  <c r="VC50" i="7"/>
  <c r="VD49" i="7"/>
  <c r="RJ46" i="7"/>
  <c r="NA44" i="7"/>
  <c r="AFA45" i="7"/>
  <c r="AFB45" i="7"/>
  <c r="AFC45" i="7"/>
  <c r="AFD45" i="7"/>
  <c r="AFE51" i="7"/>
  <c r="AFF51" i="7" s="1"/>
  <c r="RB37" i="7"/>
  <c r="WF26" i="7"/>
  <c r="WL26" i="7"/>
  <c r="WD26" i="7"/>
  <c r="QO33" i="7"/>
  <c r="AHM43" i="7"/>
  <c r="AHR43" i="7" s="1"/>
  <c r="QZ51" i="7"/>
  <c r="WA26" i="7"/>
  <c r="WE26" i="7" s="1"/>
  <c r="WI26" i="7"/>
  <c r="RA52" i="7"/>
  <c r="RE52" i="7" s="1"/>
  <c r="RF51" i="7" s="1"/>
  <c r="QZ49" i="7"/>
  <c r="VZ50" i="7"/>
  <c r="VZ52" i="7"/>
  <c r="APY49" i="7"/>
  <c r="AQD49" i="7" s="1"/>
  <c r="QZ52" i="7"/>
  <c r="JJ90" i="7"/>
  <c r="JL90" i="7"/>
  <c r="JK90" i="7"/>
  <c r="APR25" i="7"/>
  <c r="RD4" i="7"/>
  <c r="JH45" i="7"/>
  <c r="ADG46" i="7"/>
  <c r="ADL46" i="7" s="1"/>
  <c r="ADL45" i="7"/>
  <c r="AAG51" i="7"/>
  <c r="AAK51" i="7" s="1"/>
  <c r="ADH52" i="7"/>
  <c r="AEF52" i="7"/>
  <c r="AEG50" i="7" s="1"/>
  <c r="ZA45" i="7"/>
  <c r="ZF44" i="7"/>
  <c r="SH34" i="7"/>
  <c r="QQ33" i="7"/>
  <c r="VF52" i="7"/>
  <c r="VG52" i="7"/>
  <c r="VK52" i="7" s="1"/>
  <c r="AHN50" i="7"/>
  <c r="AIL50" i="7"/>
  <c r="ALT49" i="7"/>
  <c r="APY43" i="7"/>
  <c r="APR38" i="7"/>
  <c r="VF45" i="7"/>
  <c r="VM45" i="7" s="1"/>
  <c r="AFR46" i="7"/>
  <c r="AFG46" i="7"/>
  <c r="AFK46" i="7" s="1"/>
  <c r="AJF45" i="7"/>
  <c r="AHO44" i="7"/>
  <c r="AEM51" i="7"/>
  <c r="AEQ51" i="7" s="1"/>
  <c r="AAG45" i="7"/>
  <c r="AAK45" i="7" s="1"/>
  <c r="VZ46" i="7"/>
  <c r="AAZ45" i="7"/>
  <c r="AJF51" i="7"/>
  <c r="AHO50" i="7"/>
  <c r="APZ50" i="7"/>
  <c r="AQX50" i="7"/>
  <c r="ZA51" i="7"/>
  <c r="ZF50" i="7"/>
  <c r="AEM45" i="7"/>
  <c r="AEQ45" i="7" s="1"/>
  <c r="AHM44" i="7"/>
  <c r="JM39" i="7"/>
  <c r="JP38" i="7" s="1"/>
  <c r="JA91" i="7"/>
  <c r="JB91" i="7" s="1"/>
  <c r="JE90" i="7" s="1"/>
  <c r="AFR52" i="7"/>
  <c r="AFF52" i="7"/>
  <c r="AFG52" i="7"/>
  <c r="AFK52" i="7" s="1"/>
  <c r="ZB46" i="7"/>
  <c r="ZZ46" i="7"/>
  <c r="AAA44" i="7" s="1"/>
  <c r="NS50" i="7"/>
  <c r="NG102" i="7"/>
  <c r="NH102" i="7" s="1"/>
  <c r="ARR51" i="7"/>
  <c r="AQA50" i="7"/>
  <c r="ALU43" i="7"/>
  <c r="APR33" i="7"/>
  <c r="AEF46" i="7"/>
  <c r="AEG44" i="7" s="1"/>
  <c r="ADH46" i="7"/>
  <c r="JH46" i="7"/>
  <c r="AIL44" i="7"/>
  <c r="AHN44" i="7"/>
  <c r="ZZ52" i="7"/>
  <c r="AAD50" i="7" s="1"/>
  <c r="ZB52" i="7"/>
  <c r="ABA52" i="7"/>
  <c r="ABE52" i="7" s="1"/>
  <c r="ABL52" i="7"/>
  <c r="ADG52" i="7"/>
  <c r="ADL52" i="7" s="1"/>
  <c r="ADL51" i="7"/>
  <c r="SR33" i="7"/>
  <c r="SP33" i="7"/>
  <c r="SQ33" i="7"/>
  <c r="ABA46" i="7"/>
  <c r="ABE46" i="7" s="1"/>
  <c r="ABL46" i="7"/>
  <c r="AHR49" i="7"/>
  <c r="AHM50" i="7"/>
  <c r="EH26" i="7"/>
  <c r="XA28" i="7"/>
  <c r="FE73" i="7"/>
  <c r="XC28" i="7"/>
  <c r="XB28" i="7"/>
  <c r="QT19" i="7"/>
  <c r="RB19" i="7" s="1"/>
  <c r="MJ14" i="7"/>
  <c r="JE78" i="7"/>
  <c r="JJ78" i="7"/>
  <c r="JL78" i="7"/>
  <c r="OI20" i="7"/>
  <c r="OM20" i="7" s="1"/>
  <c r="ON21" i="7" s="1"/>
  <c r="JA57" i="7"/>
  <c r="JB57" i="7" s="1"/>
  <c r="JJ57" i="7" s="1"/>
  <c r="JA58" i="7"/>
  <c r="JB58" i="7" s="1"/>
  <c r="JL58" i="7" s="1"/>
  <c r="JO5" i="7"/>
  <c r="JQ5" i="7"/>
  <c r="JN5" i="7"/>
  <c r="JS5" i="7"/>
  <c r="JP5" i="7"/>
  <c r="JR5" i="7"/>
  <c r="JF79" i="7"/>
  <c r="JD79" i="7"/>
  <c r="JK79" i="7"/>
  <c r="JG79" i="7"/>
  <c r="JE79" i="7"/>
  <c r="JC79" i="7"/>
  <c r="JI79" i="7" s="1"/>
  <c r="JM79" i="7" s="1"/>
  <c r="JL79" i="7"/>
  <c r="JJ79" i="7"/>
  <c r="JS6" i="7"/>
  <c r="JQ6" i="7"/>
  <c r="JO6" i="7"/>
  <c r="JN6" i="7"/>
  <c r="JP6" i="7"/>
  <c r="JR6" i="7"/>
  <c r="JF80" i="7"/>
  <c r="JG78" i="7"/>
  <c r="JA76" i="7"/>
  <c r="JC78" i="7"/>
  <c r="JG80" i="7"/>
  <c r="JD78" i="7"/>
  <c r="JF78" i="7"/>
  <c r="JL102" i="7"/>
  <c r="JK102" i="7"/>
  <c r="JJ102" i="7"/>
  <c r="JC102" i="7"/>
  <c r="JI102" i="7" s="1"/>
  <c r="JM102" i="7" s="1"/>
  <c r="JF102" i="7"/>
  <c r="JF104" i="7"/>
  <c r="JE102" i="7"/>
  <c r="JG104" i="7"/>
  <c r="JD102" i="7"/>
  <c r="JG102" i="7"/>
  <c r="JJ103" i="7"/>
  <c r="JL103" i="7"/>
  <c r="JK103" i="7"/>
  <c r="JG103" i="7"/>
  <c r="JE103" i="7"/>
  <c r="JD103" i="7"/>
  <c r="JC103" i="7"/>
  <c r="JI103" i="7" s="1"/>
  <c r="JM103" i="7" s="1"/>
  <c r="JF103" i="7"/>
  <c r="JH103" i="7" s="1"/>
  <c r="JA97" i="7"/>
  <c r="JB97" i="7" s="1"/>
  <c r="JA96" i="7"/>
  <c r="JB96" i="7" s="1"/>
  <c r="SI6" i="7"/>
  <c r="SM6" i="7"/>
  <c r="SN6" i="7" s="1"/>
  <c r="IN34" i="7"/>
  <c r="ALN34" i="7"/>
  <c r="FF73" i="7"/>
  <c r="UU32" i="7"/>
  <c r="QO13" i="7"/>
  <c r="EU96" i="7"/>
  <c r="EU98" i="7"/>
  <c r="EV98" i="7" s="1"/>
  <c r="EU97" i="7"/>
  <c r="QO27" i="7"/>
  <c r="QO28" i="7" s="1"/>
  <c r="QT28" i="7" s="1"/>
  <c r="NJ5" i="7"/>
  <c r="UZ18" i="7"/>
  <c r="GE14" i="7"/>
  <c r="FD80" i="7"/>
  <c r="FE80" i="7"/>
  <c r="EX80" i="7"/>
  <c r="EY80" i="7"/>
  <c r="EW80" i="7"/>
  <c r="FC80" i="7" s="1"/>
  <c r="FG80" i="7" s="1"/>
  <c r="FF80" i="7"/>
  <c r="GG13" i="7"/>
  <c r="GB14" i="7"/>
  <c r="GD14" i="7"/>
  <c r="GE13" i="7"/>
  <c r="EW73" i="7"/>
  <c r="EU66" i="7"/>
  <c r="EV66" i="7" s="1"/>
  <c r="FM21" i="7"/>
  <c r="EY73" i="7"/>
  <c r="EX73" i="7"/>
  <c r="NK5" i="7"/>
  <c r="UV19" i="7"/>
  <c r="RC19" i="7"/>
  <c r="NK6" i="7"/>
  <c r="SK6" i="7"/>
  <c r="IO32" i="7"/>
  <c r="IS32" i="7" s="1"/>
  <c r="UZ37" i="7"/>
  <c r="IX26" i="7"/>
  <c r="ZA4" i="7"/>
  <c r="UU5" i="7"/>
  <c r="UZ11" i="7"/>
  <c r="EN39" i="7"/>
  <c r="MP20" i="7"/>
  <c r="MR20" i="7"/>
  <c r="MS19" i="7"/>
  <c r="MR18" i="7"/>
  <c r="MR19" i="7"/>
  <c r="MQ18" i="7"/>
  <c r="MS20" i="7"/>
  <c r="MW20" i="7"/>
  <c r="MP18" i="7"/>
  <c r="MP19" i="7"/>
  <c r="MO18" i="7"/>
  <c r="MO20" i="7"/>
  <c r="MQ20" i="7"/>
  <c r="MQ19" i="7"/>
  <c r="MV20" i="7"/>
  <c r="MX20" i="7"/>
  <c r="MS18" i="7"/>
  <c r="MO19" i="7"/>
  <c r="MU19" i="7" s="1"/>
  <c r="MY19" i="7" s="1"/>
  <c r="MP21" i="7"/>
  <c r="MR21" i="7"/>
  <c r="MS21" i="7"/>
  <c r="MW21" i="7"/>
  <c r="MO21" i="7"/>
  <c r="MU21" i="7" s="1"/>
  <c r="MY21" i="7" s="1"/>
  <c r="MQ21" i="7"/>
  <c r="MV21" i="7"/>
  <c r="MX21" i="7"/>
  <c r="IT11" i="7"/>
  <c r="MP37" i="7"/>
  <c r="MO37" i="7"/>
  <c r="MO39" i="7"/>
  <c r="MP39" i="7"/>
  <c r="MS37" i="7"/>
  <c r="MP38" i="7"/>
  <c r="MS38" i="7"/>
  <c r="MQ38" i="7"/>
  <c r="MX39" i="7"/>
  <c r="MV39" i="7"/>
  <c r="MO38" i="7"/>
  <c r="MQ39" i="7"/>
  <c r="MR39" i="7"/>
  <c r="MR38" i="7"/>
  <c r="MR37" i="7"/>
  <c r="MQ37" i="7"/>
  <c r="MS39" i="7"/>
  <c r="MW39" i="7"/>
  <c r="MV40" i="7"/>
  <c r="MW40" i="7"/>
  <c r="MO40" i="7"/>
  <c r="MP40" i="7"/>
  <c r="MX40" i="7"/>
  <c r="MS40" i="7"/>
  <c r="MR40" i="7"/>
  <c r="MQ40" i="7"/>
  <c r="MX13" i="7"/>
  <c r="MV13" i="7"/>
  <c r="MS12" i="7"/>
  <c r="MP11" i="7"/>
  <c r="MR13" i="7"/>
  <c r="MP13" i="7"/>
  <c r="MQ11" i="7"/>
  <c r="MQ12" i="7"/>
  <c r="MP12" i="7"/>
  <c r="MS13" i="7"/>
  <c r="MW13" i="7"/>
  <c r="MO11" i="7"/>
  <c r="MU11" i="7" s="1"/>
  <c r="MY11" i="7" s="1"/>
  <c r="MO12" i="7"/>
  <c r="MU12" i="7" s="1"/>
  <c r="MY12" i="7" s="1"/>
  <c r="MR12" i="7"/>
  <c r="MO13" i="7"/>
  <c r="MQ13" i="7"/>
  <c r="MS11" i="7"/>
  <c r="MR11" i="7"/>
  <c r="MR14" i="7"/>
  <c r="MQ14" i="7"/>
  <c r="MV14" i="7"/>
  <c r="MW14" i="7"/>
  <c r="MO14" i="7"/>
  <c r="MP14" i="7"/>
  <c r="MX14" i="7"/>
  <c r="MS14" i="7"/>
  <c r="IO31" i="7"/>
  <c r="IO33" i="7"/>
  <c r="IS33" i="7" s="1"/>
  <c r="IU12" i="7"/>
  <c r="EA66" i="7"/>
  <c r="EB66" i="7" s="1"/>
  <c r="MR6" i="7"/>
  <c r="MP6" i="7"/>
  <c r="MQ5" i="7"/>
  <c r="MQ4" i="7"/>
  <c r="MR5" i="7"/>
  <c r="MS6" i="7"/>
  <c r="MW6" i="7"/>
  <c r="MO5" i="7"/>
  <c r="MO6" i="7"/>
  <c r="MQ6" i="7"/>
  <c r="MO4" i="7"/>
  <c r="MR4" i="7"/>
  <c r="MP4" i="7"/>
  <c r="MX6" i="7"/>
  <c r="MV6" i="7"/>
  <c r="MS4" i="7"/>
  <c r="MS5" i="7"/>
  <c r="MP5" i="7"/>
  <c r="IU25" i="7"/>
  <c r="IX12" i="7"/>
  <c r="MX7" i="7"/>
  <c r="MV7" i="7"/>
  <c r="MR7" i="7"/>
  <c r="MP7" i="7"/>
  <c r="MS7" i="7"/>
  <c r="MW7" i="7"/>
  <c r="MO7" i="7"/>
  <c r="MQ7" i="7"/>
  <c r="IY11" i="7"/>
  <c r="ER40" i="7"/>
  <c r="IV12" i="7"/>
  <c r="IX11" i="7"/>
  <c r="IN33" i="7"/>
  <c r="MX26" i="7"/>
  <c r="MW26" i="7"/>
  <c r="MV26" i="7"/>
  <c r="MI28" i="7"/>
  <c r="MN28" i="7" s="1"/>
  <c r="MN27" i="7"/>
  <c r="EA92" i="7"/>
  <c r="EB92" i="7" s="1"/>
  <c r="IW25" i="7"/>
  <c r="IT12" i="7"/>
  <c r="IW12" i="7"/>
  <c r="IU11" i="7"/>
  <c r="EA65" i="7"/>
  <c r="EB65" i="7" s="1"/>
  <c r="IY12" i="7"/>
  <c r="IW11" i="7"/>
  <c r="IV11" i="7"/>
  <c r="ADE33" i="7"/>
  <c r="ADF33" i="7" s="1"/>
  <c r="ADH31" i="7" s="1"/>
  <c r="ADE32" i="7"/>
  <c r="ADF32" i="7" s="1"/>
  <c r="ADE34" i="7"/>
  <c r="ADF34" i="7" s="1"/>
  <c r="ADE31" i="7"/>
  <c r="ADF31" i="7" s="1"/>
  <c r="EQ13" i="7"/>
  <c r="IV26" i="7"/>
  <c r="IT25" i="7"/>
  <c r="IG95" i="7"/>
  <c r="IG96" i="7"/>
  <c r="IG98" i="7"/>
  <c r="IG97" i="7"/>
  <c r="IU26" i="7"/>
  <c r="IW26" i="7"/>
  <c r="IY25" i="7"/>
  <c r="IT26" i="7"/>
  <c r="IV25" i="7"/>
  <c r="IX25" i="7"/>
  <c r="VJ25" i="7"/>
  <c r="VI25" i="7"/>
  <c r="VH25" i="7"/>
  <c r="IY26" i="7"/>
  <c r="UU27" i="7"/>
  <c r="UZ26" i="7"/>
  <c r="MI34" i="7"/>
  <c r="MN34" i="7" s="1"/>
  <c r="MN33" i="7"/>
  <c r="MX32" i="7"/>
  <c r="MW32" i="7"/>
  <c r="MV32" i="7"/>
  <c r="RC32" i="7"/>
  <c r="RD32" i="7"/>
  <c r="RB32" i="7"/>
  <c r="QT33" i="7"/>
  <c r="QO34" i="7"/>
  <c r="QT34" i="7" s="1"/>
  <c r="ZA18" i="7"/>
  <c r="ZA25" i="7"/>
  <c r="NJ6" i="7"/>
  <c r="ZA11" i="7"/>
  <c r="ZA37" i="7"/>
  <c r="ZA31" i="7"/>
  <c r="NI5" i="7"/>
  <c r="ZZ38" i="7"/>
  <c r="ZB38" i="7"/>
  <c r="ASR7" i="7"/>
  <c r="NL38" i="7"/>
  <c r="APR18" i="7"/>
  <c r="NK38" i="7"/>
  <c r="IN32" i="7"/>
  <c r="NJ38" i="7"/>
  <c r="NI38" i="7"/>
  <c r="NJ39" i="7"/>
  <c r="ASR40" i="7"/>
  <c r="APR11" i="7"/>
  <c r="IN31" i="7"/>
  <c r="EU64" i="7"/>
  <c r="EV64" i="7" s="1"/>
  <c r="APR34" i="7"/>
  <c r="NL5" i="7"/>
  <c r="NM5" i="7"/>
  <c r="NL39" i="7"/>
  <c r="NM39" i="7"/>
  <c r="RC21" i="7"/>
  <c r="QY21" i="7"/>
  <c r="QW21" i="7"/>
  <c r="QU21" i="7"/>
  <c r="RB21" i="7"/>
  <c r="RD21" i="7"/>
  <c r="QV21" i="7"/>
  <c r="QX21" i="7"/>
  <c r="APR37" i="7"/>
  <c r="APR32" i="7"/>
  <c r="APR28" i="7"/>
  <c r="QU18" i="7"/>
  <c r="RC20" i="7"/>
  <c r="QY20" i="7"/>
  <c r="QV19" i="7"/>
  <c r="QY19" i="7"/>
  <c r="QU19" i="7"/>
  <c r="QW20" i="7"/>
  <c r="QU20" i="7"/>
  <c r="QW18" i="7"/>
  <c r="QX18" i="7"/>
  <c r="QW19" i="7"/>
  <c r="QY18" i="7"/>
  <c r="RB20" i="7"/>
  <c r="RD20" i="7"/>
  <c r="QX19" i="7"/>
  <c r="QV18" i="7"/>
  <c r="QV20" i="7"/>
  <c r="QX20" i="7"/>
  <c r="FG13" i="7"/>
  <c r="QO40" i="7"/>
  <c r="QT40" i="7" s="1"/>
  <c r="QT39" i="7"/>
  <c r="WW33" i="7"/>
  <c r="WV33" i="7"/>
  <c r="WX33" i="7"/>
  <c r="ASR14" i="7"/>
  <c r="NG98" i="7"/>
  <c r="NH98" i="7" s="1"/>
  <c r="WN21" i="7"/>
  <c r="WP20" i="7" s="1"/>
  <c r="UW20" i="7"/>
  <c r="ZB18" i="7"/>
  <c r="RW6" i="7"/>
  <c r="RV6" i="7"/>
  <c r="RX6" i="7"/>
  <c r="SG6" i="7"/>
  <c r="SB6" i="7"/>
  <c r="SF6" i="7"/>
  <c r="SC6" i="7"/>
  <c r="SE6" i="7"/>
  <c r="SD6" i="7"/>
  <c r="RU6" i="7"/>
  <c r="RY6" i="7" s="1"/>
  <c r="SA6" i="7"/>
  <c r="RM58" i="7"/>
  <c r="RN58" i="7" s="1"/>
  <c r="RZ6" i="7"/>
  <c r="NP20" i="7"/>
  <c r="NR20" i="7"/>
  <c r="NQ20" i="7"/>
  <c r="APR7" i="7"/>
  <c r="APR20" i="7"/>
  <c r="APR26" i="7"/>
  <c r="APR21" i="7"/>
  <c r="APQ19" i="7"/>
  <c r="APQ20" i="7"/>
  <c r="APQ32" i="7"/>
  <c r="APQ4" i="7"/>
  <c r="APQ26" i="7"/>
  <c r="APQ39" i="7"/>
  <c r="ADE39" i="7"/>
  <c r="ADF39" i="7" s="1"/>
  <c r="ADH37" i="7" s="1"/>
  <c r="ADE38" i="7"/>
  <c r="ADF38" i="7" s="1"/>
  <c r="ADE40" i="7"/>
  <c r="ADF40" i="7" s="1"/>
  <c r="ADI37" i="7" s="1"/>
  <c r="RW20" i="7"/>
  <c r="RV20" i="7"/>
  <c r="RX20" i="7"/>
  <c r="ZB5" i="7"/>
  <c r="ZZ5" i="7"/>
  <c r="AHJ7" i="7"/>
  <c r="AHJ4" i="7"/>
  <c r="AHJ6" i="7"/>
  <c r="AHJ5" i="7"/>
  <c r="QT13" i="7"/>
  <c r="QO14" i="7"/>
  <c r="QT14" i="7" s="1"/>
  <c r="WP27" i="7"/>
  <c r="SK13" i="7"/>
  <c r="NI6" i="7"/>
  <c r="NP58" i="7"/>
  <c r="NR58" i="7"/>
  <c r="NQ58" i="7"/>
  <c r="NU58" i="7"/>
  <c r="NX58" i="7"/>
  <c r="NZ58" i="7"/>
  <c r="NT58" i="7"/>
  <c r="NV58" i="7"/>
  <c r="NY58" i="7"/>
  <c r="NW58" i="7"/>
  <c r="NO58" i="7"/>
  <c r="NS58" i="7" s="1"/>
  <c r="NI39" i="7"/>
  <c r="VH4" i="7"/>
  <c r="VI4" i="7"/>
  <c r="VJ4" i="7"/>
  <c r="WH78" i="7"/>
  <c r="WF78" i="7"/>
  <c r="WL78" i="7"/>
  <c r="WJ78" i="7"/>
  <c r="WK78" i="7"/>
  <c r="WA78" i="7"/>
  <c r="WE78" i="7" s="1"/>
  <c r="WG78" i="7"/>
  <c r="WI78" i="7"/>
  <c r="WC78" i="7"/>
  <c r="WB78" i="7"/>
  <c r="WD78" i="7"/>
  <c r="VS76" i="7"/>
  <c r="RN40" i="7"/>
  <c r="RR38" i="7" s="1"/>
  <c r="QP40" i="7"/>
  <c r="WD19" i="7"/>
  <c r="WC19" i="7"/>
  <c r="WB19" i="7"/>
  <c r="NL14" i="7"/>
  <c r="NP14" i="7"/>
  <c r="NM13" i="7"/>
  <c r="NK14" i="7"/>
  <c r="NI14" i="7"/>
  <c r="NK12" i="7"/>
  <c r="NQ14" i="7"/>
  <c r="NM14" i="7"/>
  <c r="NJ12" i="7"/>
  <c r="NK13" i="7"/>
  <c r="NR14" i="7"/>
  <c r="NJ14" i="7"/>
  <c r="NI13" i="7"/>
  <c r="NI12" i="7"/>
  <c r="NJ13" i="7"/>
  <c r="NL13" i="7"/>
  <c r="NL12" i="7"/>
  <c r="NW14" i="7"/>
  <c r="NY14" i="7"/>
  <c r="NM12" i="7"/>
  <c r="NG66" i="7"/>
  <c r="NH66" i="7" s="1"/>
  <c r="NO14" i="7"/>
  <c r="NS14" i="7" s="1"/>
  <c r="NX14" i="7"/>
  <c r="NZ14" i="7"/>
  <c r="OA14" i="7"/>
  <c r="NT14" i="7"/>
  <c r="NV14" i="7"/>
  <c r="NU14" i="7"/>
  <c r="ADE21" i="7"/>
  <c r="ADF21" i="7" s="1"/>
  <c r="ADI18" i="7" s="1"/>
  <c r="ADE18" i="7"/>
  <c r="ADF18" i="7" s="1"/>
  <c r="ADE19" i="7"/>
  <c r="ADF19" i="7" s="1"/>
  <c r="ADE20" i="7"/>
  <c r="ADF20" i="7" s="1"/>
  <c r="RX103" i="7"/>
  <c r="RW103" i="7"/>
  <c r="RV103" i="7"/>
  <c r="SD103" i="7"/>
  <c r="SC103" i="7"/>
  <c r="SE103" i="7"/>
  <c r="RU103" i="7"/>
  <c r="RY103" i="7" s="1"/>
  <c r="SA103" i="7"/>
  <c r="SF103" i="7"/>
  <c r="RZ103" i="7"/>
  <c r="SB103" i="7"/>
  <c r="UV32" i="7"/>
  <c r="VT32" i="7"/>
  <c r="WD27" i="7"/>
  <c r="WC27" i="7"/>
  <c r="WB27" i="7"/>
  <c r="VS79" i="7"/>
  <c r="VT79" i="7" s="1"/>
  <c r="WK27" i="7"/>
  <c r="WG27" i="7"/>
  <c r="WI27" i="7"/>
  <c r="WL27" i="7"/>
  <c r="WJ27" i="7"/>
  <c r="WA27" i="7"/>
  <c r="WE27" i="7" s="1"/>
  <c r="WH27" i="7"/>
  <c r="WF27" i="7"/>
  <c r="WM27" i="7"/>
  <c r="WD38" i="7"/>
  <c r="WC38" i="7"/>
  <c r="WB38" i="7"/>
  <c r="UU13" i="7"/>
  <c r="UZ12" i="7"/>
  <c r="FA73" i="7"/>
  <c r="RD38" i="7"/>
  <c r="RC38" i="7"/>
  <c r="RB38" i="7"/>
  <c r="WK5" i="7"/>
  <c r="WF5" i="7"/>
  <c r="VS57" i="7"/>
  <c r="VT57" i="7" s="1"/>
  <c r="WB5" i="7"/>
  <c r="WD5" i="7"/>
  <c r="WA5" i="7"/>
  <c r="WE5" i="7" s="1"/>
  <c r="WC5" i="7"/>
  <c r="WJ5" i="7"/>
  <c r="WH5" i="7"/>
  <c r="WL5" i="7"/>
  <c r="WM5" i="7"/>
  <c r="WI5" i="7"/>
  <c r="WG5" i="7"/>
  <c r="RC5" i="7"/>
  <c r="RB5" i="7"/>
  <c r="RD5" i="7"/>
  <c r="ADE6" i="7"/>
  <c r="ADF6" i="7" s="1"/>
  <c r="ADH4" i="7" s="1"/>
  <c r="ADE4" i="7"/>
  <c r="ADF4" i="7" s="1"/>
  <c r="ADE5" i="7"/>
  <c r="ADF5" i="7" s="1"/>
  <c r="ADE7" i="7"/>
  <c r="ADF7" i="7" s="1"/>
  <c r="ADI4" i="7" s="1"/>
  <c r="SL39" i="7"/>
  <c r="SL40" i="7"/>
  <c r="SI40" i="7"/>
  <c r="SP40" i="7"/>
  <c r="SR40" i="7"/>
  <c r="SJ40" i="7"/>
  <c r="SK40" i="7"/>
  <c r="SM40" i="7"/>
  <c r="SQ40" i="7"/>
  <c r="SO40" i="7"/>
  <c r="SS40" i="7" s="1"/>
  <c r="ST39" i="7" s="1"/>
  <c r="SY40" i="7"/>
  <c r="SW40" i="7"/>
  <c r="SV40" i="7"/>
  <c r="ST40" i="7"/>
  <c r="SX40" i="7"/>
  <c r="SU40" i="7"/>
  <c r="WV20" i="7"/>
  <c r="WX20" i="7"/>
  <c r="WW20" i="7"/>
  <c r="SR14" i="7"/>
  <c r="SP14" i="7"/>
  <c r="SK14" i="7"/>
  <c r="SL14" i="7"/>
  <c r="SM14" i="7"/>
  <c r="SQ14" i="7"/>
  <c r="SI14" i="7"/>
  <c r="SJ14" i="7"/>
  <c r="SO14" i="7"/>
  <c r="SS14" i="7" s="1"/>
  <c r="SV14" i="7"/>
  <c r="SY14" i="7"/>
  <c r="ST14" i="7"/>
  <c r="SX14" i="7"/>
  <c r="SU14" i="7"/>
  <c r="ADE12" i="7"/>
  <c r="ADF12" i="7" s="1"/>
  <c r="ADE14" i="7"/>
  <c r="ADF14" i="7" s="1"/>
  <c r="ADI11" i="7" s="1"/>
  <c r="ADI12" i="7" s="1"/>
  <c r="ADE13" i="7"/>
  <c r="ADF13" i="7" s="1"/>
  <c r="ADE11" i="7"/>
  <c r="ADF11" i="7" s="1"/>
  <c r="APR19" i="7"/>
  <c r="APR4" i="7"/>
  <c r="APQ28" i="7"/>
  <c r="APQ18" i="7"/>
  <c r="APQ12" i="7"/>
  <c r="APQ27" i="7"/>
  <c r="APQ34" i="7"/>
  <c r="APQ37" i="7"/>
  <c r="SJ28" i="7"/>
  <c r="SL28" i="7"/>
  <c r="SQ28" i="7"/>
  <c r="SM28" i="7"/>
  <c r="SK28" i="7"/>
  <c r="SI28" i="7"/>
  <c r="SP28" i="7"/>
  <c r="SR28" i="7"/>
  <c r="SO28" i="7"/>
  <c r="SS28" i="7" s="1"/>
  <c r="ST28" i="7"/>
  <c r="SW28" i="7"/>
  <c r="SU28" i="7"/>
  <c r="SV28" i="7"/>
  <c r="SX28" i="7"/>
  <c r="SY28" i="7"/>
  <c r="UU39" i="7"/>
  <c r="UZ38" i="7"/>
  <c r="VT12" i="7"/>
  <c r="UV12" i="7"/>
  <c r="WQ27" i="7"/>
  <c r="SJ13" i="7"/>
  <c r="SI13" i="7"/>
  <c r="ALL102" i="7"/>
  <c r="ALL103" i="7"/>
  <c r="ALL101" i="7"/>
  <c r="ALL104" i="7"/>
  <c r="NQ33" i="7"/>
  <c r="NP33" i="7"/>
  <c r="NR33" i="7"/>
  <c r="SL27" i="7"/>
  <c r="RM98" i="7"/>
  <c r="RN98" i="7" s="1"/>
  <c r="WV13" i="7"/>
  <c r="WW13" i="7"/>
  <c r="WX13" i="7"/>
  <c r="WU13" i="7"/>
  <c r="WY13" i="7" s="1"/>
  <c r="RW78" i="7"/>
  <c r="RV78" i="7"/>
  <c r="RX78" i="7"/>
  <c r="SF78" i="7"/>
  <c r="SA78" i="7"/>
  <c r="RU78" i="7"/>
  <c r="RY78" i="7" s="1"/>
  <c r="SE78" i="7"/>
  <c r="SB78" i="7"/>
  <c r="SD78" i="7"/>
  <c r="SC78" i="7"/>
  <c r="RM76" i="7"/>
  <c r="RZ78" i="7"/>
  <c r="ALL70" i="7"/>
  <c r="ALL71" i="7"/>
  <c r="ALL72" i="7"/>
  <c r="ALL73" i="7"/>
  <c r="ALN19" i="7"/>
  <c r="ALN18" i="7"/>
  <c r="ALN21" i="7"/>
  <c r="ALN20" i="7"/>
  <c r="UW6" i="7"/>
  <c r="WN7" i="7"/>
  <c r="WU7" i="7" s="1"/>
  <c r="WY7" i="7" s="1"/>
  <c r="QP13" i="7"/>
  <c r="RN13" i="7"/>
  <c r="UV39" i="7"/>
  <c r="VT39" i="7"/>
  <c r="ZB26" i="7"/>
  <c r="ZZ26" i="7"/>
  <c r="VS96" i="7"/>
  <c r="VT96" i="7" s="1"/>
  <c r="SJ6" i="7"/>
  <c r="SM7" i="7"/>
  <c r="SI7" i="7"/>
  <c r="SK7" i="7"/>
  <c r="SR7" i="7"/>
  <c r="SO7" i="7"/>
  <c r="SS7" i="7" s="1"/>
  <c r="SP7" i="7"/>
  <c r="SL7" i="7"/>
  <c r="SJ7" i="7"/>
  <c r="SQ7" i="7"/>
  <c r="SX7" i="7"/>
  <c r="SU7" i="7"/>
  <c r="ST7" i="7"/>
  <c r="SY7" i="7"/>
  <c r="SW7" i="7"/>
  <c r="SV7" i="7"/>
  <c r="SK39" i="7"/>
  <c r="SW14" i="7"/>
  <c r="QP28" i="7"/>
  <c r="RN28" i="7"/>
  <c r="RR27" i="7" s="1"/>
  <c r="ALL96" i="7"/>
  <c r="ALL97" i="7"/>
  <c r="ALL95" i="7"/>
  <c r="ALL98" i="7"/>
  <c r="VT6" i="7"/>
  <c r="UV6" i="7"/>
  <c r="QO7" i="7"/>
  <c r="QT7" i="7" s="1"/>
  <c r="QT6" i="7"/>
  <c r="WN40" i="7"/>
  <c r="UW39" i="7"/>
  <c r="VS102" i="7"/>
  <c r="VT102" i="7" s="1"/>
  <c r="OH21" i="7"/>
  <c r="OO21" i="7" s="1"/>
  <c r="WW28" i="7"/>
  <c r="WS28" i="7"/>
  <c r="WQ28" i="7"/>
  <c r="WO28" i="7"/>
  <c r="WX28" i="7"/>
  <c r="WV28" i="7"/>
  <c r="WR28" i="7"/>
  <c r="WP28" i="7"/>
  <c r="WU28" i="7"/>
  <c r="WY28" i="7" s="1"/>
  <c r="WZ28" i="7" s="1"/>
  <c r="NG104" i="7"/>
  <c r="NH104" i="7" s="1"/>
  <c r="NL103" i="7" s="1"/>
  <c r="APR27" i="7"/>
  <c r="APR13" i="7"/>
  <c r="APR6" i="7"/>
  <c r="APR12" i="7"/>
  <c r="APR39" i="7"/>
  <c r="APQ25" i="7"/>
  <c r="APQ13" i="7"/>
  <c r="APQ5" i="7"/>
  <c r="APQ14" i="7"/>
  <c r="APQ7" i="7"/>
  <c r="APQ38" i="7"/>
  <c r="RC26" i="7"/>
  <c r="RB26" i="7"/>
  <c r="RD26" i="7"/>
  <c r="UZ32" i="7"/>
  <c r="UU33" i="7"/>
  <c r="ADE37" i="7"/>
  <c r="ADF37" i="7" s="1"/>
  <c r="VI37" i="7"/>
  <c r="VH37" i="7"/>
  <c r="VJ37" i="7"/>
  <c r="ZB31" i="7"/>
  <c r="WS27" i="7"/>
  <c r="WT27" i="7" s="1"/>
  <c r="WO27" i="7"/>
  <c r="VJ18" i="7"/>
  <c r="VI18" i="7"/>
  <c r="VH18" i="7"/>
  <c r="AHJ39" i="7"/>
  <c r="AHJ40" i="7"/>
  <c r="AHJ37" i="7"/>
  <c r="AHJ38" i="7"/>
  <c r="NR91" i="7"/>
  <c r="NQ91" i="7"/>
  <c r="NP91" i="7"/>
  <c r="NV91" i="7"/>
  <c r="NX91" i="7"/>
  <c r="NT91" i="7"/>
  <c r="NO91" i="7"/>
  <c r="NS91" i="7" s="1"/>
  <c r="NZ91" i="7"/>
  <c r="NY91" i="7"/>
  <c r="NW91" i="7"/>
  <c r="NU91" i="7"/>
  <c r="MJ34" i="7"/>
  <c r="NH34" i="7"/>
  <c r="NK33" i="7" s="1"/>
  <c r="SK27" i="7"/>
  <c r="UW13" i="7"/>
  <c r="WN14" i="7"/>
  <c r="WS14" i="7" s="1"/>
  <c r="ADE26" i="7"/>
  <c r="ADF26" i="7" s="1"/>
  <c r="ADE25" i="7"/>
  <c r="ADF25" i="7" s="1"/>
  <c r="ADE28" i="7"/>
  <c r="ADF28" i="7" s="1"/>
  <c r="ADI25" i="7" s="1"/>
  <c r="AEZ27" i="7" s="1"/>
  <c r="AFJ27" i="7" s="1"/>
  <c r="ADE27" i="7"/>
  <c r="ADF27" i="7" s="1"/>
  <c r="ADH25" i="7" s="1"/>
  <c r="NM6" i="7"/>
  <c r="NN6" i="7" s="1"/>
  <c r="NL7" i="7"/>
  <c r="NJ7" i="7"/>
  <c r="NM7" i="7"/>
  <c r="NQ7" i="7"/>
  <c r="NI7" i="7"/>
  <c r="NK7" i="7"/>
  <c r="NR7" i="7"/>
  <c r="NP7" i="7"/>
  <c r="NU7" i="7"/>
  <c r="NX7" i="7"/>
  <c r="NO7" i="7"/>
  <c r="NS7" i="7" s="1"/>
  <c r="NG59" i="7"/>
  <c r="NH59" i="7" s="1"/>
  <c r="NK58" i="7" s="1"/>
  <c r="NT7" i="7"/>
  <c r="NZ7" i="7"/>
  <c r="NY7" i="7"/>
  <c r="OA7" i="7"/>
  <c r="NV7" i="7"/>
  <c r="NW7" i="7"/>
  <c r="ALL63" i="7"/>
  <c r="ALL66" i="7"/>
  <c r="ALL65" i="7"/>
  <c r="ALL64" i="7"/>
  <c r="ALN11" i="7"/>
  <c r="ALN13" i="7"/>
  <c r="ALN12" i="7"/>
  <c r="ALN14" i="7"/>
  <c r="ALL57" i="7"/>
  <c r="ALL56" i="7"/>
  <c r="ALL59" i="7"/>
  <c r="ALL58" i="7"/>
  <c r="ALN6" i="7"/>
  <c r="ALN4" i="7"/>
  <c r="ALN5" i="7"/>
  <c r="ALN7" i="7"/>
  <c r="RN34" i="7"/>
  <c r="QP34" i="7"/>
  <c r="WW6" i="7"/>
  <c r="WV6" i="7"/>
  <c r="WX6" i="7"/>
  <c r="RV12" i="7"/>
  <c r="RX12" i="7"/>
  <c r="RW12" i="7"/>
  <c r="RQ38" i="7"/>
  <c r="SI39" i="7"/>
  <c r="RX27" i="7"/>
  <c r="RW27" i="7"/>
  <c r="RV27" i="7"/>
  <c r="SE27" i="7"/>
  <c r="SG27" i="7"/>
  <c r="RZ27" i="7"/>
  <c r="SA27" i="7"/>
  <c r="SC27" i="7"/>
  <c r="SF27" i="7"/>
  <c r="SD27" i="7"/>
  <c r="RU27" i="7"/>
  <c r="RY27" i="7" s="1"/>
  <c r="RM79" i="7"/>
  <c r="RN79" i="7" s="1"/>
  <c r="SB27" i="7"/>
  <c r="NR103" i="7"/>
  <c r="NQ103" i="7"/>
  <c r="NP103" i="7"/>
  <c r="NY103" i="7"/>
  <c r="NO103" i="7"/>
  <c r="NS103" i="7" s="1"/>
  <c r="NU103" i="7"/>
  <c r="NZ103" i="7"/>
  <c r="NX103" i="7"/>
  <c r="NV103" i="7"/>
  <c r="NT103" i="7"/>
  <c r="NW103" i="7"/>
  <c r="ALL78" i="7"/>
  <c r="ALL79" i="7"/>
  <c r="ALL80" i="7"/>
  <c r="ALL77" i="7"/>
  <c r="ALN28" i="7"/>
  <c r="ALN25" i="7"/>
  <c r="ALN27" i="7"/>
  <c r="ALN26" i="7"/>
  <c r="RM104" i="7"/>
  <c r="RN104" i="7" s="1"/>
  <c r="RO102" i="7" s="1"/>
  <c r="UW33" i="7"/>
  <c r="WN34" i="7"/>
  <c r="ASR34" i="7"/>
  <c r="WX39" i="7"/>
  <c r="WW39" i="7"/>
  <c r="WV39" i="7"/>
  <c r="QP7" i="7"/>
  <c r="RN7" i="7"/>
  <c r="MJ21" i="7"/>
  <c r="NH21" i="7"/>
  <c r="APR5" i="7"/>
  <c r="APQ21" i="7"/>
  <c r="APQ31" i="7"/>
  <c r="APQ6" i="7"/>
  <c r="APQ33" i="7"/>
  <c r="APQ11" i="7"/>
  <c r="APQ40" i="7"/>
  <c r="ALL85" i="7"/>
  <c r="ALL83" i="7"/>
  <c r="ALL84" i="7"/>
  <c r="ALL86" i="7"/>
  <c r="ALN31" i="7"/>
  <c r="ALN33" i="7"/>
  <c r="ALN32" i="7"/>
  <c r="VH31" i="7"/>
  <c r="VJ31" i="7"/>
  <c r="VI31" i="7"/>
  <c r="RN21" i="7"/>
  <c r="QP21" i="7"/>
  <c r="AHJ21" i="7"/>
  <c r="AHJ19" i="7"/>
  <c r="AHJ18" i="7"/>
  <c r="AHJ20" i="7"/>
  <c r="QV11" i="7"/>
  <c r="RB12" i="7"/>
  <c r="RD12" i="7"/>
  <c r="RC12" i="7"/>
  <c r="UU20" i="7"/>
  <c r="UZ19" i="7"/>
  <c r="RX57" i="7"/>
  <c r="SD57" i="7"/>
  <c r="RW57" i="7"/>
  <c r="SF57" i="7"/>
  <c r="RV57" i="7"/>
  <c r="SC57" i="7"/>
  <c r="SA57" i="7"/>
  <c r="RZ57" i="7"/>
  <c r="RU57" i="7"/>
  <c r="RY57" i="7" s="1"/>
  <c r="RM55" i="7"/>
  <c r="SB57" i="7"/>
  <c r="SE57" i="7"/>
  <c r="SM13" i="7"/>
  <c r="SN13" i="7" s="1"/>
  <c r="AHJ31" i="7"/>
  <c r="AHJ34" i="7"/>
  <c r="AHJ32" i="7"/>
  <c r="AHJ33" i="7"/>
  <c r="UU6" i="7"/>
  <c r="UZ5" i="7"/>
  <c r="AHJ11" i="7"/>
  <c r="AHJ14" i="7"/>
  <c r="AHJ12" i="7"/>
  <c r="AHJ13" i="7"/>
  <c r="SI27" i="7"/>
  <c r="SM27" i="7"/>
  <c r="RW39" i="7"/>
  <c r="RX39" i="7"/>
  <c r="RV39" i="7"/>
  <c r="RO39" i="7"/>
  <c r="RU39" i="7" s="1"/>
  <c r="AHJ25" i="7"/>
  <c r="AHJ27" i="7"/>
  <c r="AHJ28" i="7"/>
  <c r="AHJ26" i="7"/>
  <c r="NM28" i="7"/>
  <c r="NQ28" i="7"/>
  <c r="NM27" i="7"/>
  <c r="NM26" i="7"/>
  <c r="NL27" i="7"/>
  <c r="NJ26" i="7"/>
  <c r="NI28" i="7"/>
  <c r="NK28" i="7"/>
  <c r="NJ27" i="7"/>
  <c r="NP28" i="7"/>
  <c r="NR28" i="7"/>
  <c r="NK26" i="7"/>
  <c r="NJ28" i="7"/>
  <c r="NL28" i="7"/>
  <c r="NI26" i="7"/>
  <c r="NK27" i="7"/>
  <c r="NL26" i="7"/>
  <c r="NI27" i="7"/>
  <c r="NO28" i="7"/>
  <c r="NS28" i="7" s="1"/>
  <c r="VT20" i="7"/>
  <c r="UV20" i="7"/>
  <c r="RO26" i="7"/>
  <c r="NM38" i="7"/>
  <c r="NN38" i="7" s="1"/>
  <c r="NL40" i="7"/>
  <c r="NP40" i="7"/>
  <c r="NK40" i="7"/>
  <c r="NI40" i="7"/>
  <c r="NQ40" i="7"/>
  <c r="NM40" i="7"/>
  <c r="NR40" i="7"/>
  <c r="NJ40" i="7"/>
  <c r="NY40" i="7"/>
  <c r="OA40" i="7"/>
  <c r="NV40" i="7"/>
  <c r="NU40" i="7"/>
  <c r="NW40" i="7"/>
  <c r="NX40" i="7"/>
  <c r="NO40" i="7"/>
  <c r="NS40" i="7" s="1"/>
  <c r="NT40" i="7"/>
  <c r="NZ40" i="7"/>
  <c r="NG92" i="7"/>
  <c r="NH92" i="7" s="1"/>
  <c r="ALL91" i="7"/>
  <c r="ALN37" i="7"/>
  <c r="ALL89" i="7"/>
  <c r="ALN40" i="7"/>
  <c r="ALL90" i="7"/>
  <c r="ALN38" i="7"/>
  <c r="ALL92" i="7"/>
  <c r="ALN39" i="7"/>
  <c r="RW33" i="7"/>
  <c r="RV33" i="7"/>
  <c r="RX33" i="7"/>
  <c r="UV28" i="7"/>
  <c r="VT28" i="7"/>
  <c r="VW26" i="7" s="1"/>
  <c r="RX97" i="7"/>
  <c r="SE97" i="7"/>
  <c r="SB97" i="7"/>
  <c r="RV97" i="7"/>
  <c r="RW97" i="7"/>
  <c r="SD97" i="7"/>
  <c r="SC97" i="7"/>
  <c r="RZ97" i="7"/>
  <c r="SA97" i="7"/>
  <c r="SF97" i="7"/>
  <c r="RU97" i="7"/>
  <c r="RY97" i="7" s="1"/>
  <c r="RS38" i="7"/>
  <c r="SM39" i="7"/>
  <c r="SJ39" i="7"/>
  <c r="VH11" i="7"/>
  <c r="VJ11" i="7"/>
  <c r="VI11" i="7"/>
  <c r="EL104" i="7"/>
  <c r="EF104" i="7"/>
  <c r="EK104" i="7"/>
  <c r="EE104" i="7"/>
  <c r="EJ104" i="7"/>
  <c r="ED104" i="7"/>
  <c r="EG104" i="7"/>
  <c r="EC104" i="7"/>
  <c r="FF64" i="7"/>
  <c r="FE64" i="7"/>
  <c r="FD64" i="7"/>
  <c r="IR65" i="7"/>
  <c r="IL65" i="7"/>
  <c r="IP65" i="7"/>
  <c r="II65" i="7"/>
  <c r="IM65" i="7"/>
  <c r="IK65" i="7"/>
  <c r="IQ65" i="7"/>
  <c r="IJ65" i="7"/>
  <c r="JC66" i="7"/>
  <c r="JL66" i="7"/>
  <c r="JE66" i="7"/>
  <c r="JD66" i="7"/>
  <c r="JK66" i="7"/>
  <c r="JJ66" i="7"/>
  <c r="EK101" i="7"/>
  <c r="EE101" i="7"/>
  <c r="EJ101" i="7"/>
  <c r="ED101" i="7"/>
  <c r="EF101" i="7"/>
  <c r="EC101" i="7"/>
  <c r="EL101" i="7"/>
  <c r="EG101" i="7"/>
  <c r="EL83" i="7"/>
  <c r="EF83" i="7"/>
  <c r="EK83" i="7"/>
  <c r="ED83" i="7"/>
  <c r="EJ83" i="7"/>
  <c r="EC83" i="7"/>
  <c r="EG83" i="7"/>
  <c r="EE83" i="7"/>
  <c r="EK86" i="7"/>
  <c r="EE86" i="7"/>
  <c r="EJ86" i="7"/>
  <c r="ED86" i="7"/>
  <c r="EL86" i="7"/>
  <c r="EG86" i="7"/>
  <c r="EF86" i="7"/>
  <c r="EC86" i="7"/>
  <c r="FA84" i="7"/>
  <c r="EW84" i="7"/>
  <c r="FF84" i="7"/>
  <c r="EZ84" i="7"/>
  <c r="FD84" i="7"/>
  <c r="EY84" i="7"/>
  <c r="EX84" i="7"/>
  <c r="FE84" i="7"/>
  <c r="FF71" i="7"/>
  <c r="EZ71" i="7"/>
  <c r="FE71" i="7"/>
  <c r="EY71" i="7"/>
  <c r="FD71" i="7"/>
  <c r="FA71" i="7"/>
  <c r="EX71" i="7"/>
  <c r="EW71" i="7"/>
  <c r="ABB40" i="7"/>
  <c r="AAV40" i="7"/>
  <c r="AAY40" i="7"/>
  <c r="AAU40" i="7"/>
  <c r="ABD40" i="7"/>
  <c r="AAX40" i="7"/>
  <c r="ABC40" i="7"/>
  <c r="AAW40" i="7"/>
  <c r="IM80" i="7"/>
  <c r="II80" i="7"/>
  <c r="IR80" i="7"/>
  <c r="IL80" i="7"/>
  <c r="IQ80" i="7"/>
  <c r="IK80" i="7"/>
  <c r="IJ80" i="7"/>
  <c r="IP80" i="7"/>
  <c r="EU65" i="7"/>
  <c r="EV65" i="7" s="1"/>
  <c r="EZ66" i="7" s="1"/>
  <c r="FA90" i="7"/>
  <c r="EW90" i="7"/>
  <c r="FF90" i="7"/>
  <c r="EZ90" i="7"/>
  <c r="EX90" i="7"/>
  <c r="FE90" i="7"/>
  <c r="FD90" i="7"/>
  <c r="EY90" i="7"/>
  <c r="FE92" i="7"/>
  <c r="EY92" i="7"/>
  <c r="FD92" i="7"/>
  <c r="EX92" i="7"/>
  <c r="EZ92" i="7"/>
  <c r="EW92" i="7"/>
  <c r="FF92" i="7"/>
  <c r="FA92" i="7"/>
  <c r="AAY28" i="7"/>
  <c r="AAU28" i="7"/>
  <c r="ABD28" i="7"/>
  <c r="AAX28" i="7"/>
  <c r="ABC28" i="7"/>
  <c r="AAW28" i="7"/>
  <c r="ABB28" i="7"/>
  <c r="AAV28" i="7"/>
  <c r="AFH27" i="7"/>
  <c r="IR79" i="7"/>
  <c r="IL79" i="7"/>
  <c r="IQ79" i="7"/>
  <c r="IK79" i="7"/>
  <c r="IP79" i="7"/>
  <c r="IJ79" i="7"/>
  <c r="IM79" i="7"/>
  <c r="II79" i="7"/>
  <c r="FF78" i="7"/>
  <c r="EZ78" i="7"/>
  <c r="FE78" i="7"/>
  <c r="EY78" i="7"/>
  <c r="FD78" i="7"/>
  <c r="EX78" i="7"/>
  <c r="EW78" i="7"/>
  <c r="FA78" i="7"/>
  <c r="FA80" i="7"/>
  <c r="EZ80" i="7"/>
  <c r="AAU6" i="7"/>
  <c r="AAU39" i="7"/>
  <c r="AAX39" i="7"/>
  <c r="AAW27" i="7"/>
  <c r="AAU27" i="7"/>
  <c r="EZ73" i="7"/>
  <c r="IQ64" i="7"/>
  <c r="IK64" i="7"/>
  <c r="IP64" i="7"/>
  <c r="II64" i="7"/>
  <c r="IM64" i="7"/>
  <c r="IL64" i="7"/>
  <c r="IR64" i="7"/>
  <c r="IJ64" i="7"/>
  <c r="IP77" i="7"/>
  <c r="IJ77" i="7"/>
  <c r="IM77" i="7"/>
  <c r="II77" i="7"/>
  <c r="IR77" i="7"/>
  <c r="IL77" i="7"/>
  <c r="IQ77" i="7"/>
  <c r="IK77" i="7"/>
  <c r="FD66" i="7"/>
  <c r="EX66" i="7"/>
  <c r="EW66" i="7"/>
  <c r="EY66" i="7"/>
  <c r="FF66" i="7"/>
  <c r="FE66" i="7"/>
  <c r="AAY21" i="7"/>
  <c r="AAU21" i="7"/>
  <c r="ABD21" i="7"/>
  <c r="AAX21" i="7"/>
  <c r="ABC21" i="7"/>
  <c r="AAW21" i="7"/>
  <c r="ABB21" i="7"/>
  <c r="AAV21" i="7"/>
  <c r="ABC13" i="7"/>
  <c r="ABB13" i="7"/>
  <c r="ABD13" i="7"/>
  <c r="IM66" i="7"/>
  <c r="II66" i="7"/>
  <c r="IR66" i="7"/>
  <c r="IL66" i="7"/>
  <c r="IK66" i="7"/>
  <c r="IJ66" i="7"/>
  <c r="IQ66" i="7"/>
  <c r="IP66" i="7"/>
  <c r="FA79" i="7"/>
  <c r="EW79" i="7"/>
  <c r="FF79" i="7"/>
  <c r="EZ79" i="7"/>
  <c r="FE79" i="7"/>
  <c r="EY79" i="7"/>
  <c r="FD79" i="7"/>
  <c r="EX79" i="7"/>
  <c r="AAJ12" i="7"/>
  <c r="AAI12" i="7"/>
  <c r="AAH12" i="7"/>
  <c r="EK92" i="7"/>
  <c r="EJ92" i="7"/>
  <c r="EL92" i="7"/>
  <c r="EJ102" i="7"/>
  <c r="ED102" i="7"/>
  <c r="EG102" i="7"/>
  <c r="EC102" i="7"/>
  <c r="EE102" i="7"/>
  <c r="EL102" i="7"/>
  <c r="EK102" i="7"/>
  <c r="EF102" i="7"/>
  <c r="FD85" i="7"/>
  <c r="EX85" i="7"/>
  <c r="FA85" i="7"/>
  <c r="EW85" i="7"/>
  <c r="EY85" i="7"/>
  <c r="FF85" i="7"/>
  <c r="FE85" i="7"/>
  <c r="EZ85" i="7"/>
  <c r="EJ66" i="7"/>
  <c r="EL66" i="7"/>
  <c r="EK66" i="7"/>
  <c r="EJ85" i="7"/>
  <c r="ED85" i="7"/>
  <c r="EG85" i="7"/>
  <c r="EC85" i="7"/>
  <c r="EE85" i="7"/>
  <c r="EL85" i="7"/>
  <c r="EK85" i="7"/>
  <c r="EF85" i="7"/>
  <c r="FA72" i="7"/>
  <c r="EW72" i="7"/>
  <c r="FF72" i="7"/>
  <c r="EZ72" i="7"/>
  <c r="EY72" i="7"/>
  <c r="EX72" i="7"/>
  <c r="FE72" i="7"/>
  <c r="FD72" i="7"/>
  <c r="IQ78" i="7"/>
  <c r="IK78" i="7"/>
  <c r="IP78" i="7"/>
  <c r="IJ78" i="7"/>
  <c r="IM78" i="7"/>
  <c r="II78" i="7"/>
  <c r="IR78" i="7"/>
  <c r="IL78" i="7"/>
  <c r="IP63" i="7"/>
  <c r="IJ63" i="7"/>
  <c r="IL63" i="7"/>
  <c r="IR63" i="7"/>
  <c r="IK63" i="7"/>
  <c r="IQ63" i="7"/>
  <c r="II63" i="7"/>
  <c r="IM63" i="7"/>
  <c r="ABD7" i="7"/>
  <c r="AAX7" i="7"/>
  <c r="ABC7" i="7"/>
  <c r="AAW7" i="7"/>
  <c r="ABB7" i="7"/>
  <c r="AAV7" i="7"/>
  <c r="AAY7" i="7"/>
  <c r="AAU7" i="7"/>
  <c r="AAY20" i="7"/>
  <c r="AAU20" i="7"/>
  <c r="ABD20" i="7"/>
  <c r="AAX20" i="7"/>
  <c r="ABC20" i="7"/>
  <c r="AAW20" i="7"/>
  <c r="ABB20" i="7"/>
  <c r="AAV20" i="7"/>
  <c r="ABD33" i="7"/>
  <c r="ABC33" i="7"/>
  <c r="ABB33" i="7"/>
  <c r="FE86" i="7"/>
  <c r="EY86" i="7"/>
  <c r="FD86" i="7"/>
  <c r="EX86" i="7"/>
  <c r="FF86" i="7"/>
  <c r="FA86" i="7"/>
  <c r="EZ86" i="7"/>
  <c r="EW86" i="7"/>
  <c r="AAY6" i="7"/>
  <c r="AAY39" i="7"/>
  <c r="AAY27" i="7"/>
  <c r="EK103" i="7"/>
  <c r="EE103" i="7"/>
  <c r="EJ103" i="7"/>
  <c r="ED103" i="7"/>
  <c r="EG103" i="7"/>
  <c r="EC103" i="7"/>
  <c r="EL103" i="7"/>
  <c r="EF103" i="7"/>
  <c r="EG84" i="7"/>
  <c r="EC84" i="7"/>
  <c r="EL84" i="7"/>
  <c r="EF84" i="7"/>
  <c r="EJ84" i="7"/>
  <c r="EE84" i="7"/>
  <c r="ED84" i="7"/>
  <c r="EK84" i="7"/>
  <c r="EK65" i="7"/>
  <c r="EJ65" i="7"/>
  <c r="EL65" i="7"/>
  <c r="FD91" i="7"/>
  <c r="EX91" i="7"/>
  <c r="FA91" i="7"/>
  <c r="EW91" i="7"/>
  <c r="FE91" i="7"/>
  <c r="EZ91" i="7"/>
  <c r="EY91" i="7"/>
  <c r="FF91" i="7"/>
  <c r="AAV6" i="7"/>
  <c r="AAX6" i="7"/>
  <c r="AAV39" i="7"/>
  <c r="AAW39" i="7"/>
  <c r="AAV27" i="7"/>
  <c r="AAX27" i="7"/>
  <c r="JH13" i="7"/>
  <c r="ZB13" i="7"/>
  <c r="ZZ13" i="7"/>
  <c r="JI13" i="7"/>
  <c r="JM13" i="7" s="1"/>
  <c r="JA71" i="7"/>
  <c r="JB71" i="7" s="1"/>
  <c r="JA85" i="7"/>
  <c r="JB85" i="7" s="1"/>
  <c r="JH12" i="7"/>
  <c r="JH14" i="7"/>
  <c r="JM20" i="7"/>
  <c r="JO19" i="7" s="1"/>
  <c r="JA72" i="7"/>
  <c r="JB72" i="7" s="1"/>
  <c r="JT66" i="7"/>
  <c r="JO66" i="7"/>
  <c r="JS66" i="7"/>
  <c r="JR66" i="7"/>
  <c r="JQ66" i="7"/>
  <c r="JP66" i="7"/>
  <c r="JN66" i="7"/>
  <c r="JI66" i="7"/>
  <c r="JM66" i="7" s="1"/>
  <c r="JI12" i="7"/>
  <c r="JM32" i="7"/>
  <c r="JS33" i="7" s="1"/>
  <c r="JA84" i="7"/>
  <c r="JB84" i="7" s="1"/>
  <c r="ZC39" i="7"/>
  <c r="FB6" i="7"/>
  <c r="FC7" i="7"/>
  <c r="FG7" i="7" s="1"/>
  <c r="FB7" i="7"/>
  <c r="FC5" i="7"/>
  <c r="FG5" i="7" s="1"/>
  <c r="FB5" i="7"/>
  <c r="FG6" i="7"/>
  <c r="EP39" i="7"/>
  <c r="EV96" i="7"/>
  <c r="EV97" i="7"/>
  <c r="FM32" i="7"/>
  <c r="FM34" i="7"/>
  <c r="FK34" i="7"/>
  <c r="FL34" i="7"/>
  <c r="FJ34" i="7"/>
  <c r="FI32" i="7"/>
  <c r="FH32" i="7"/>
  <c r="FH34" i="7"/>
  <c r="FI34" i="7"/>
  <c r="EU76" i="7"/>
  <c r="FC79" i="7"/>
  <c r="FG79" i="7" s="1"/>
  <c r="FC78" i="7"/>
  <c r="FG78" i="7" s="1"/>
  <c r="FL21" i="7"/>
  <c r="IV14" i="7"/>
  <c r="IU28" i="7"/>
  <c r="IW14" i="7"/>
  <c r="IU13" i="7"/>
  <c r="IV28" i="7"/>
  <c r="IY14" i="7"/>
  <c r="IU14" i="7"/>
  <c r="IY13" i="7"/>
  <c r="IV13" i="7"/>
  <c r="EO39" i="7"/>
  <c r="EO40" i="7"/>
  <c r="EP40" i="7"/>
  <c r="IY28" i="7"/>
  <c r="EQ40" i="7"/>
  <c r="ES39" i="7"/>
  <c r="IW27" i="7"/>
  <c r="IV27" i="7"/>
  <c r="EQ39" i="7"/>
  <c r="ER39" i="7"/>
  <c r="ES40" i="7"/>
  <c r="EN40" i="7"/>
  <c r="EA91" i="7"/>
  <c r="EB91" i="7" s="1"/>
  <c r="IX27" i="7"/>
  <c r="IX28" i="7"/>
  <c r="IG86" i="7"/>
  <c r="IH86" i="7" s="1"/>
  <c r="IG58" i="7"/>
  <c r="IH58" i="7" s="1"/>
  <c r="IW13" i="7"/>
  <c r="IT28" i="7"/>
  <c r="IT27" i="7"/>
  <c r="IS4" i="7"/>
  <c r="IT7" i="7" s="1"/>
  <c r="IG59" i="7"/>
  <c r="IH59" i="7" s="1"/>
  <c r="IG92" i="7"/>
  <c r="IH92" i="7" s="1"/>
  <c r="IG91" i="7"/>
  <c r="IH91" i="7" s="1"/>
  <c r="IH97" i="7"/>
  <c r="IH98" i="7"/>
  <c r="IU27" i="7"/>
  <c r="IS31" i="7"/>
  <c r="IT33" i="7" s="1"/>
  <c r="IG85" i="7"/>
  <c r="IH85" i="7" s="1"/>
  <c r="IS18" i="7"/>
  <c r="IY21" i="7" s="1"/>
  <c r="IG73" i="7"/>
  <c r="IH73" i="7" s="1"/>
  <c r="IG72" i="7"/>
  <c r="IH72" i="7" s="1"/>
  <c r="IT14" i="7"/>
  <c r="IT13" i="7"/>
  <c r="IX14" i="7"/>
  <c r="IW28" i="7"/>
  <c r="EI7" i="7"/>
  <c r="EM7" i="7" s="1"/>
  <c r="EI6" i="7"/>
  <c r="EM6" i="7" s="1"/>
  <c r="EI28" i="7"/>
  <c r="EM28" i="7" s="1"/>
  <c r="EI27" i="7"/>
  <c r="GF14" i="7"/>
  <c r="GC13" i="7"/>
  <c r="GD13" i="7"/>
  <c r="GF13" i="7"/>
  <c r="GG14" i="7"/>
  <c r="GC14" i="7"/>
  <c r="EH27" i="7"/>
  <c r="TA13" i="7"/>
  <c r="OU39" i="7"/>
  <c r="OU6" i="7"/>
  <c r="AAT14" i="7"/>
  <c r="AAW13" i="7" s="1"/>
  <c r="ZC13" i="7"/>
  <c r="EH25" i="7"/>
  <c r="EI25" i="7"/>
  <c r="EM25" i="7" s="1"/>
  <c r="ADI26" i="7"/>
  <c r="ADI27" i="7" s="1"/>
  <c r="EH28" i="7"/>
  <c r="AEZ6" i="7"/>
  <c r="ADI5" i="7"/>
  <c r="ZC27" i="7"/>
  <c r="ER37" i="7"/>
  <c r="WU6" i="7"/>
  <c r="WY6" i="7" s="1"/>
  <c r="ZC33" i="7"/>
  <c r="AAT34" i="7"/>
  <c r="AAY33" i="7" s="1"/>
  <c r="AEZ13" i="7"/>
  <c r="WU39" i="7"/>
  <c r="WY39" i="7" s="1"/>
  <c r="WU40" i="7"/>
  <c r="WY40" i="7" s="1"/>
  <c r="KH40" i="7"/>
  <c r="OU40" i="7"/>
  <c r="GH33" i="7"/>
  <c r="XA21" i="7"/>
  <c r="ABA6" i="7"/>
  <c r="ABE6" i="7" s="1"/>
  <c r="ZC6" i="7"/>
  <c r="TA14" i="7"/>
  <c r="OU7" i="7"/>
  <c r="EO37" i="7"/>
  <c r="TA21" i="7"/>
  <c r="WZ20" i="7"/>
  <c r="OT33" i="7"/>
  <c r="OU33" i="7" s="1"/>
  <c r="XF28" i="7"/>
  <c r="JH102" i="7"/>
  <c r="OT14" i="7"/>
  <c r="XF14" i="7"/>
  <c r="XF13" i="7"/>
  <c r="XG13" i="7" s="1"/>
  <c r="OT34" i="7"/>
  <c r="XF27" i="7"/>
  <c r="TA6" i="7"/>
  <c r="TA7" i="7"/>
  <c r="XA20" i="7"/>
  <c r="OT28" i="7"/>
  <c r="TA39" i="7"/>
  <c r="TA40" i="7"/>
  <c r="XC21" i="7"/>
  <c r="XC20" i="7"/>
  <c r="OT13" i="7"/>
  <c r="XD20" i="7"/>
  <c r="XE21" i="7"/>
  <c r="XB20" i="7"/>
  <c r="OT27" i="7"/>
  <c r="XD21" i="7"/>
  <c r="TA27" i="7"/>
  <c r="TA28" i="7"/>
  <c r="XE20" i="7"/>
  <c r="XB21" i="7"/>
  <c r="GH34" i="7"/>
  <c r="EA64" i="7"/>
  <c r="EB64" i="7" s="1"/>
  <c r="KN20" i="7"/>
  <c r="KO20" i="7" s="1"/>
  <c r="EA63" i="7"/>
  <c r="EB63" i="7" s="1"/>
  <c r="KN21" i="7"/>
  <c r="ES38" i="7"/>
  <c r="KH39" i="7"/>
  <c r="EQ37" i="7"/>
  <c r="GH20" i="7"/>
  <c r="GH21" i="7"/>
  <c r="IG56" i="7"/>
  <c r="IH56" i="7" s="1"/>
  <c r="ES37" i="7"/>
  <c r="EN38" i="7"/>
  <c r="EQ38" i="7"/>
  <c r="EN37" i="7"/>
  <c r="EA89" i="7"/>
  <c r="EB89" i="7" s="1"/>
  <c r="GH27" i="7"/>
  <c r="GH28" i="7"/>
  <c r="IG57" i="7"/>
  <c r="IH57" i="7" s="1"/>
  <c r="EO38" i="7"/>
  <c r="EP38" i="7"/>
  <c r="ER38" i="7"/>
  <c r="EP37" i="7"/>
  <c r="EA90" i="7"/>
  <c r="EB90" i="7" s="1"/>
  <c r="IH96" i="7"/>
  <c r="IH95" i="7"/>
  <c r="KN14" i="7"/>
  <c r="KL40" i="7"/>
  <c r="JH104" i="7"/>
  <c r="KN6" i="7"/>
  <c r="IG62" i="7"/>
  <c r="KO28" i="7"/>
  <c r="KN34" i="7"/>
  <c r="IG76" i="7"/>
  <c r="KN7" i="7"/>
  <c r="KN13" i="7"/>
  <c r="KN33" i="7"/>
  <c r="KO34" i="7" s="1"/>
  <c r="KL39" i="7"/>
  <c r="IG84" i="7"/>
  <c r="IH84" i="7" s="1"/>
  <c r="KK40" i="7"/>
  <c r="IG71" i="7"/>
  <c r="IH71" i="7" s="1"/>
  <c r="KM39" i="7"/>
  <c r="KJ39" i="7"/>
  <c r="IG83" i="7"/>
  <c r="IH83" i="7" s="1"/>
  <c r="IS37" i="7"/>
  <c r="IW40" i="7" s="1"/>
  <c r="IG89" i="7"/>
  <c r="IH89" i="7" s="1"/>
  <c r="IG90" i="7"/>
  <c r="IH90" i="7" s="1"/>
  <c r="KI40" i="7"/>
  <c r="IG70" i="7"/>
  <c r="IH70" i="7" s="1"/>
  <c r="KI39" i="7"/>
  <c r="KK39" i="7"/>
  <c r="KJ40" i="7"/>
  <c r="KM40" i="7"/>
  <c r="GB40" i="7"/>
  <c r="GD40" i="7"/>
  <c r="GE40" i="7"/>
  <c r="GC40" i="7"/>
  <c r="GF40" i="7"/>
  <c r="GB39" i="7"/>
  <c r="GG40" i="7"/>
  <c r="GG39" i="7"/>
  <c r="GE39" i="7"/>
  <c r="GD39" i="7"/>
  <c r="GF39" i="7"/>
  <c r="GC39" i="7"/>
  <c r="GH6" i="7"/>
  <c r="FI33" i="7"/>
  <c r="FL33" i="7"/>
  <c r="FJ33" i="7"/>
  <c r="FH33" i="7"/>
  <c r="FK33" i="7"/>
  <c r="FM33" i="7"/>
  <c r="FJ32" i="7"/>
  <c r="FL32" i="7"/>
  <c r="EI5" i="7"/>
  <c r="EM5" i="7" s="1"/>
  <c r="GH7" i="7"/>
  <c r="EH7" i="7"/>
  <c r="EH4" i="7"/>
  <c r="EH6" i="7"/>
  <c r="EH5" i="7"/>
  <c r="FK40" i="7"/>
  <c r="FH40" i="7"/>
  <c r="FM39" i="7"/>
  <c r="FL40" i="7"/>
  <c r="FJ39" i="7"/>
  <c r="FL39" i="7"/>
  <c r="FM40" i="7"/>
  <c r="FI39" i="7"/>
  <c r="FM38" i="7"/>
  <c r="FL38" i="7"/>
  <c r="FH38" i="7"/>
  <c r="FK38" i="7"/>
  <c r="FI38" i="7"/>
  <c r="FJ38" i="7"/>
  <c r="FI40" i="7"/>
  <c r="FJ40" i="7"/>
  <c r="FK39" i="7"/>
  <c r="FC92" i="7"/>
  <c r="FG92" i="7" s="1"/>
  <c r="FL13" i="7"/>
  <c r="FJ13" i="7"/>
  <c r="FK13" i="7"/>
  <c r="FM13" i="7"/>
  <c r="FH13" i="7"/>
  <c r="FI13" i="7"/>
  <c r="FC66" i="7"/>
  <c r="FG66" i="7" s="1"/>
  <c r="FM12" i="7"/>
  <c r="FH12" i="7"/>
  <c r="FI12" i="7"/>
  <c r="FL12" i="7"/>
  <c r="FK12" i="7"/>
  <c r="FJ12" i="7"/>
  <c r="FI14" i="7"/>
  <c r="FM14" i="7"/>
  <c r="FK14" i="7"/>
  <c r="FL14" i="7"/>
  <c r="FJ14" i="7"/>
  <c r="FH14" i="7"/>
  <c r="FL19" i="7"/>
  <c r="FK21" i="7"/>
  <c r="FI21" i="7"/>
  <c r="FH19" i="7"/>
  <c r="FJ20" i="7"/>
  <c r="FK20" i="7"/>
  <c r="FI20" i="7"/>
  <c r="FM20" i="7"/>
  <c r="FL20" i="7"/>
  <c r="FH20" i="7"/>
  <c r="FK19" i="7"/>
  <c r="FC73" i="7"/>
  <c r="FG73" i="7" s="1"/>
  <c r="FJ21" i="7"/>
  <c r="FH21" i="7"/>
  <c r="FJ19" i="7"/>
  <c r="FI19" i="7"/>
  <c r="ES14" i="7"/>
  <c r="ER19" i="7"/>
  <c r="EQ14" i="7"/>
  <c r="EA70" i="7"/>
  <c r="EB70" i="7" s="1"/>
  <c r="EO14" i="7"/>
  <c r="EN18" i="7"/>
  <c r="EP14" i="7"/>
  <c r="ER14" i="7"/>
  <c r="EN14" i="7"/>
  <c r="EN19" i="7"/>
  <c r="EO19" i="7"/>
  <c r="EQ19" i="7"/>
  <c r="EP19" i="7"/>
  <c r="ES19" i="7"/>
  <c r="EA100" i="7"/>
  <c r="ER18" i="7"/>
  <c r="ER13" i="7"/>
  <c r="EN13" i="7"/>
  <c r="EN20" i="7"/>
  <c r="ES20" i="7"/>
  <c r="ER20" i="7"/>
  <c r="EP20" i="7"/>
  <c r="EO20" i="7"/>
  <c r="EQ20" i="7"/>
  <c r="ES18" i="7"/>
  <c r="EO18" i="7"/>
  <c r="EA82" i="7"/>
  <c r="EO13" i="7"/>
  <c r="EA73" i="7"/>
  <c r="EB73" i="7" s="1"/>
  <c r="EP18" i="7"/>
  <c r="EQ21" i="7"/>
  <c r="EP21" i="7"/>
  <c r="EN21" i="7"/>
  <c r="EO21" i="7"/>
  <c r="ES21" i="7"/>
  <c r="ER21" i="7"/>
  <c r="EQ18" i="7"/>
  <c r="EA71" i="7"/>
  <c r="EB71" i="7" s="1"/>
  <c r="EP11" i="7"/>
  <c r="EQ11" i="7"/>
  <c r="ES11" i="7"/>
  <c r="ER11" i="7"/>
  <c r="EO11" i="7"/>
  <c r="EN11" i="7"/>
  <c r="EN12" i="7"/>
  <c r="ER12" i="7"/>
  <c r="ES12" i="7"/>
  <c r="EQ12" i="7"/>
  <c r="EO12" i="7"/>
  <c r="EP12" i="7"/>
  <c r="ES13" i="7"/>
  <c r="EP13" i="7"/>
  <c r="EA72" i="7"/>
  <c r="EB72" i="7" s="1"/>
  <c r="RP39" i="7" l="1"/>
  <c r="VF49" i="7"/>
  <c r="RS39" i="7"/>
  <c r="ANL51" i="7"/>
  <c r="ADQ50" i="7"/>
  <c r="ARR45" i="7"/>
  <c r="RJ49" i="7"/>
  <c r="RG51" i="7"/>
  <c r="VG50" i="7"/>
  <c r="VK50" i="7" s="1"/>
  <c r="VL50" i="7" s="1"/>
  <c r="EU104" i="7"/>
  <c r="EV104" i="7" s="1"/>
  <c r="FE104" i="7" s="1"/>
  <c r="AQN49" i="7"/>
  <c r="AQL49" i="7"/>
  <c r="AQM49" i="7"/>
  <c r="AIB43" i="7"/>
  <c r="AIA43" i="7"/>
  <c r="AHZ43" i="7"/>
  <c r="RD19" i="7"/>
  <c r="AJV51" i="7"/>
  <c r="AJR51" i="7"/>
  <c r="AJU51" i="7"/>
  <c r="AJP51" i="7"/>
  <c r="AJY51" i="7"/>
  <c r="AJT51" i="7"/>
  <c r="AJO51" i="7"/>
  <c r="AJW51" i="7"/>
  <c r="AJS51" i="7"/>
  <c r="AJN51" i="7"/>
  <c r="AJV45" i="7"/>
  <c r="AJR45" i="7"/>
  <c r="AJU45" i="7"/>
  <c r="AJP45" i="7"/>
  <c r="AJY45" i="7"/>
  <c r="AJT45" i="7"/>
  <c r="AJO45" i="7"/>
  <c r="AJW45" i="7"/>
  <c r="AJS45" i="7"/>
  <c r="AJN45" i="7"/>
  <c r="APY50" i="7"/>
  <c r="ADU45" i="7"/>
  <c r="ADO45" i="7"/>
  <c r="ADT45" i="7"/>
  <c r="ADN45" i="7"/>
  <c r="ADQ45" i="7"/>
  <c r="ADM45" i="7"/>
  <c r="ADV45" i="7"/>
  <c r="ADP45" i="7"/>
  <c r="AAE50" i="7"/>
  <c r="AEJ50" i="7"/>
  <c r="VP44" i="7"/>
  <c r="AAA51" i="7"/>
  <c r="ADQ43" i="7"/>
  <c r="RK50" i="7"/>
  <c r="ADP50" i="7"/>
  <c r="ADM43" i="7"/>
  <c r="FG50" i="7"/>
  <c r="EU102" i="7"/>
  <c r="EV102" i="7" s="1"/>
  <c r="AAE44" i="7"/>
  <c r="AAE45" i="7"/>
  <c r="VN46" i="7"/>
  <c r="AAB50" i="7"/>
  <c r="RK49" i="7"/>
  <c r="VP43" i="7"/>
  <c r="VN43" i="7"/>
  <c r="RK51" i="7"/>
  <c r="VN45" i="7"/>
  <c r="ADU51" i="7"/>
  <c r="ADO51" i="7"/>
  <c r="ADT51" i="7"/>
  <c r="ADN51" i="7"/>
  <c r="ADQ51" i="7"/>
  <c r="ADM51" i="7"/>
  <c r="ADV51" i="7"/>
  <c r="ADP51" i="7"/>
  <c r="AJE44" i="7"/>
  <c r="AJA44" i="7"/>
  <c r="AIV44" i="7"/>
  <c r="AJD44" i="7"/>
  <c r="AIZ44" i="7"/>
  <c r="AIU44" i="7"/>
  <c r="AJC44" i="7"/>
  <c r="AIY44" i="7"/>
  <c r="AIT44" i="7"/>
  <c r="AJB44" i="7"/>
  <c r="AIX44" i="7"/>
  <c r="AEX46" i="7"/>
  <c r="AET46" i="7"/>
  <c r="AEO46" i="7"/>
  <c r="AEI46" i="7"/>
  <c r="AEW46" i="7"/>
  <c r="AES46" i="7"/>
  <c r="AEN46" i="7"/>
  <c r="AEH46" i="7"/>
  <c r="AEU46" i="7"/>
  <c r="AEJ46" i="7"/>
  <c r="AER46" i="7"/>
  <c r="AEG46" i="7"/>
  <c r="AEY46" i="7"/>
  <c r="AEP46" i="7"/>
  <c r="AEV46" i="7"/>
  <c r="AEK46" i="7"/>
  <c r="AOB51" i="7"/>
  <c r="ANX51" i="7"/>
  <c r="AOA51" i="7"/>
  <c r="ANV51" i="7"/>
  <c r="AOE51" i="7"/>
  <c r="ANZ51" i="7"/>
  <c r="ANU51" i="7"/>
  <c r="ANY51" i="7"/>
  <c r="ANT51" i="7"/>
  <c r="AOC51" i="7"/>
  <c r="AAQ46" i="7"/>
  <c r="AAM46" i="7"/>
  <c r="AAH46" i="7"/>
  <c r="AAB46" i="7"/>
  <c r="AAO46" i="7"/>
  <c r="AAI46" i="7"/>
  <c r="AAA46" i="7"/>
  <c r="AAS46" i="7"/>
  <c r="AAN46" i="7"/>
  <c r="AAE46" i="7"/>
  <c r="AAR46" i="7"/>
  <c r="AAL46" i="7"/>
  <c r="AAD46" i="7"/>
  <c r="AAP46" i="7"/>
  <c r="AAJ46" i="7"/>
  <c r="AAC46" i="7"/>
  <c r="ASK45" i="7"/>
  <c r="ASF45" i="7"/>
  <c r="ASA45" i="7"/>
  <c r="ASI45" i="7"/>
  <c r="ASE45" i="7"/>
  <c r="ARZ45" i="7"/>
  <c r="ASH45" i="7"/>
  <c r="ASD45" i="7"/>
  <c r="ASG45" i="7"/>
  <c r="ASB45" i="7"/>
  <c r="ARQ50" i="7"/>
  <c r="ARM50" i="7"/>
  <c r="ARH50" i="7"/>
  <c r="ARP50" i="7"/>
  <c r="ARK50" i="7"/>
  <c r="ARO50" i="7"/>
  <c r="ARJ50" i="7"/>
  <c r="ARN50" i="7"/>
  <c r="ARG50" i="7"/>
  <c r="ARL50" i="7"/>
  <c r="ARF50" i="7"/>
  <c r="AJE50" i="7"/>
  <c r="AJA50" i="7"/>
  <c r="AIV50" i="7"/>
  <c r="AJB50" i="7"/>
  <c r="AIU50" i="7"/>
  <c r="AIZ50" i="7"/>
  <c r="AIT50" i="7"/>
  <c r="AJD50" i="7"/>
  <c r="AIY50" i="7"/>
  <c r="AJC50" i="7"/>
  <c r="AIX50" i="7"/>
  <c r="AEX52" i="7"/>
  <c r="AET52" i="7"/>
  <c r="AEO52" i="7"/>
  <c r="AEI52" i="7"/>
  <c r="AEW52" i="7"/>
  <c r="AES52" i="7"/>
  <c r="AEN52" i="7"/>
  <c r="AEH52" i="7"/>
  <c r="AEV52" i="7"/>
  <c r="AER52" i="7"/>
  <c r="AEK52" i="7"/>
  <c r="AEG52" i="7"/>
  <c r="AEJ52" i="7"/>
  <c r="AEY52" i="7"/>
  <c r="AEU52" i="7"/>
  <c r="AEP52" i="7"/>
  <c r="ADT46" i="7"/>
  <c r="ADN46" i="7"/>
  <c r="ADQ46" i="7"/>
  <c r="ADM46" i="7"/>
  <c r="ADO46" i="7"/>
  <c r="ADV46" i="7"/>
  <c r="ADU46" i="7"/>
  <c r="ADP46" i="7"/>
  <c r="RH52" i="7"/>
  <c r="RG52" i="7"/>
  <c r="RF52" i="7"/>
  <c r="RK52" i="7"/>
  <c r="RJ52" i="7"/>
  <c r="RI52" i="7"/>
  <c r="AEI50" i="7"/>
  <c r="VM44" i="7"/>
  <c r="VQ44" i="7"/>
  <c r="AAE51" i="7"/>
  <c r="VQ46" i="7"/>
  <c r="ADM49" i="7"/>
  <c r="ADQ49" i="7"/>
  <c r="ADN49" i="7"/>
  <c r="ADP49" i="7"/>
  <c r="RF50" i="7"/>
  <c r="ADP43" i="7"/>
  <c r="ADR43" i="7" s="1"/>
  <c r="RI51" i="7"/>
  <c r="AEJ44" i="7"/>
  <c r="VL52" i="7"/>
  <c r="RF49" i="7"/>
  <c r="RG49" i="7"/>
  <c r="AEG45" i="7"/>
  <c r="AEH45" i="7"/>
  <c r="AEI45" i="7"/>
  <c r="AEJ45" i="7"/>
  <c r="VQ43" i="7"/>
  <c r="VO43" i="7"/>
  <c r="VQ45" i="7"/>
  <c r="VO45" i="7"/>
  <c r="AIB49" i="7"/>
  <c r="AHZ49" i="7"/>
  <c r="AIA49" i="7"/>
  <c r="ADT52" i="7"/>
  <c r="ADN52" i="7"/>
  <c r="ADQ52" i="7"/>
  <c r="ADM52" i="7"/>
  <c r="ADV52" i="7"/>
  <c r="ADP52" i="7"/>
  <c r="ADO52" i="7"/>
  <c r="ADU52" i="7"/>
  <c r="ASH51" i="7"/>
  <c r="ASD51" i="7"/>
  <c r="ASG51" i="7"/>
  <c r="ASB51" i="7"/>
  <c r="ASK51" i="7"/>
  <c r="ASF51" i="7"/>
  <c r="ASA51" i="7"/>
  <c r="ASI51" i="7"/>
  <c r="ASE51" i="7"/>
  <c r="ARZ51" i="7"/>
  <c r="AEH50" i="7"/>
  <c r="VN44" i="7"/>
  <c r="AAB51" i="7"/>
  <c r="AAC51" i="7"/>
  <c r="AAD51" i="7"/>
  <c r="FG51" i="7"/>
  <c r="EU103" i="7"/>
  <c r="EV103" i="7" s="1"/>
  <c r="RI50" i="7"/>
  <c r="RG50" i="7"/>
  <c r="ADO43" i="7"/>
  <c r="AEK44" i="7"/>
  <c r="AEG51" i="7"/>
  <c r="AEH51" i="7"/>
  <c r="AEI51" i="7"/>
  <c r="AEJ51" i="7"/>
  <c r="VO46" i="7"/>
  <c r="RH51" i="7"/>
  <c r="AEI44" i="7"/>
  <c r="AAC44" i="7"/>
  <c r="RI49" i="7"/>
  <c r="RH49" i="7"/>
  <c r="ADM44" i="7"/>
  <c r="ADN44" i="7"/>
  <c r="ADO44" i="7"/>
  <c r="AEK45" i="7"/>
  <c r="VP46" i="7"/>
  <c r="VP45" i="7"/>
  <c r="AAR52" i="7"/>
  <c r="AAN52" i="7"/>
  <c r="AAI52" i="7"/>
  <c r="AAC52" i="7"/>
  <c r="AAQ52" i="7"/>
  <c r="AAM52" i="7"/>
  <c r="AAH52" i="7"/>
  <c r="AAB52" i="7"/>
  <c r="AAP52" i="7"/>
  <c r="AAL52" i="7"/>
  <c r="AAE52" i="7"/>
  <c r="AAA52" i="7"/>
  <c r="AAD52" i="7"/>
  <c r="AAS52" i="7"/>
  <c r="AAO52" i="7"/>
  <c r="AAJ52" i="7"/>
  <c r="ALS43" i="7"/>
  <c r="ALS44" i="7" s="1"/>
  <c r="ZO50" i="7"/>
  <c r="ZN50" i="7"/>
  <c r="ZP50" i="7"/>
  <c r="ZO44" i="7"/>
  <c r="ZN44" i="7"/>
  <c r="ZP44" i="7"/>
  <c r="AEK50" i="7"/>
  <c r="VL51" i="7"/>
  <c r="VO44" i="7"/>
  <c r="ADO49" i="7"/>
  <c r="RJ50" i="7"/>
  <c r="RH50" i="7"/>
  <c r="ADM50" i="7"/>
  <c r="ADN50" i="7"/>
  <c r="ADO50" i="7"/>
  <c r="ADN43" i="7"/>
  <c r="ADS43" i="7" s="1"/>
  <c r="ADW43" i="7" s="1"/>
  <c r="RJ51" i="7"/>
  <c r="AAD45" i="7"/>
  <c r="AAA45" i="7"/>
  <c r="AAB45" i="7"/>
  <c r="AAC45" i="7"/>
  <c r="AEK51" i="7"/>
  <c r="AEL51" i="7" s="1"/>
  <c r="VM46" i="7"/>
  <c r="AAC50" i="7"/>
  <c r="VL49" i="7"/>
  <c r="AEH44" i="7"/>
  <c r="AAB44" i="7"/>
  <c r="ADP44" i="7"/>
  <c r="ADQ44" i="7"/>
  <c r="FJ52" i="7"/>
  <c r="FI52" i="7"/>
  <c r="FK52" i="7"/>
  <c r="FL52" i="7"/>
  <c r="FM52" i="7"/>
  <c r="FH52" i="7"/>
  <c r="VM43" i="7"/>
  <c r="AAD44" i="7"/>
  <c r="AAA50" i="7"/>
  <c r="RO38" i="7"/>
  <c r="AAZ46" i="7"/>
  <c r="AFF46" i="7"/>
  <c r="ADR50" i="7"/>
  <c r="RY39" i="7"/>
  <c r="AHN45" i="7"/>
  <c r="AIL45" i="7"/>
  <c r="ANL52" i="7"/>
  <c r="ANQ51" i="7" s="1"/>
  <c r="ALU51" i="7"/>
  <c r="ALT44" i="7"/>
  <c r="AMR44" i="7"/>
  <c r="ASJ51" i="7"/>
  <c r="ARY51" i="7"/>
  <c r="ASC51" i="7" s="1"/>
  <c r="NQ102" i="7"/>
  <c r="NY102" i="7"/>
  <c r="NO102" i="7"/>
  <c r="NS102" i="7" s="1"/>
  <c r="NP102" i="7"/>
  <c r="NU102" i="7"/>
  <c r="NR102" i="7"/>
  <c r="NV102" i="7"/>
  <c r="NT102" i="7"/>
  <c r="NW102" i="7"/>
  <c r="NX102" i="7"/>
  <c r="NZ102" i="7"/>
  <c r="ARR46" i="7"/>
  <c r="AQA45" i="7"/>
  <c r="ALS50" i="7"/>
  <c r="ALX49" i="7"/>
  <c r="APZ51" i="7"/>
  <c r="AQX51" i="7"/>
  <c r="GH46" i="7"/>
  <c r="APY51" i="7"/>
  <c r="AQD50" i="7"/>
  <c r="AEM52" i="7"/>
  <c r="AEQ52" i="7" s="1"/>
  <c r="AEL52" i="7"/>
  <c r="JS38" i="7"/>
  <c r="JF90" i="7"/>
  <c r="JG92" i="7"/>
  <c r="AFF45" i="7"/>
  <c r="AIS44" i="7"/>
  <c r="AIW44" i="7" s="1"/>
  <c r="AEM46" i="7"/>
  <c r="AEQ46" i="7" s="1"/>
  <c r="ANS51" i="7"/>
  <c r="ANW51" i="7" s="1"/>
  <c r="AOD51" i="7"/>
  <c r="ALX43" i="7"/>
  <c r="AHR44" i="7"/>
  <c r="AHM45" i="7"/>
  <c r="ASJ45" i="7"/>
  <c r="ARY45" i="7"/>
  <c r="ASC45" i="7" s="1"/>
  <c r="ALT50" i="7"/>
  <c r="AMR50" i="7"/>
  <c r="AIS50" i="7"/>
  <c r="AIW50" i="7" s="1"/>
  <c r="ZA46" i="7"/>
  <c r="ZF46" i="7" s="1"/>
  <c r="ZF45" i="7"/>
  <c r="JO38" i="7"/>
  <c r="ADS45" i="7"/>
  <c r="ADW45" i="7" s="1"/>
  <c r="AEL44" i="7"/>
  <c r="ADI31" i="7"/>
  <c r="AHM51" i="7"/>
  <c r="AHR50" i="7"/>
  <c r="ADS51" i="7"/>
  <c r="ADW51" i="7" s="1"/>
  <c r="ALU44" i="7"/>
  <c r="ANL45" i="7"/>
  <c r="AAG46" i="7"/>
  <c r="AAK46" i="7" s="1"/>
  <c r="JJ91" i="7"/>
  <c r="JK91" i="7"/>
  <c r="JL91" i="7"/>
  <c r="JD91" i="7"/>
  <c r="JI91" i="7" s="1"/>
  <c r="JM91" i="7" s="1"/>
  <c r="JE91" i="7"/>
  <c r="JG91" i="7"/>
  <c r="JC91" i="7"/>
  <c r="JF91" i="7"/>
  <c r="ZA52" i="7"/>
  <c r="ZF52" i="7" s="1"/>
  <c r="ZF51" i="7"/>
  <c r="AJF52" i="7"/>
  <c r="AJK51" i="7" s="1"/>
  <c r="AHO51" i="7"/>
  <c r="AJF46" i="7"/>
  <c r="AJG45" i="7" s="1"/>
  <c r="AHO45" i="7"/>
  <c r="APY44" i="7"/>
  <c r="AQD43" i="7"/>
  <c r="AHN51" i="7"/>
  <c r="AIL51" i="7"/>
  <c r="ADS49" i="7"/>
  <c r="ADW49" i="7" s="1"/>
  <c r="SK33" i="7"/>
  <c r="SI33" i="7"/>
  <c r="SO33" i="7" s="1"/>
  <c r="SS33" i="7" s="1"/>
  <c r="SM34" i="7"/>
  <c r="SR34" i="7"/>
  <c r="SQ34" i="7"/>
  <c r="SP34" i="7"/>
  <c r="SJ33" i="7"/>
  <c r="SM33" i="7"/>
  <c r="SL34" i="7"/>
  <c r="SI34" i="7"/>
  <c r="SO34" i="7" s="1"/>
  <c r="SS34" i="7" s="1"/>
  <c r="SL33" i="7"/>
  <c r="SJ34" i="7"/>
  <c r="SK34" i="7"/>
  <c r="GH45" i="7"/>
  <c r="JQ38" i="7"/>
  <c r="JD90" i="7"/>
  <c r="JF92" i="7"/>
  <c r="JH92" i="7" s="1"/>
  <c r="VF51" i="7"/>
  <c r="VN51" i="7" s="1"/>
  <c r="ADS52" i="7"/>
  <c r="ADW52" i="7" s="1"/>
  <c r="AAZ52" i="7"/>
  <c r="AAG52" i="7"/>
  <c r="AAK52" i="7" s="1"/>
  <c r="AAF50" i="7"/>
  <c r="APZ44" i="7"/>
  <c r="AQX44" i="7"/>
  <c r="ARR52" i="7"/>
  <c r="ARW51" i="7" s="1"/>
  <c r="AQA51" i="7"/>
  <c r="ADS50" i="7"/>
  <c r="ADW50" i="7" s="1"/>
  <c r="JR39" i="7"/>
  <c r="JO39" i="7"/>
  <c r="JP39" i="7"/>
  <c r="JN39" i="7"/>
  <c r="JQ39" i="7"/>
  <c r="JS39" i="7"/>
  <c r="AEL45" i="7"/>
  <c r="ARE50" i="7"/>
  <c r="ARI50" i="7" s="1"/>
  <c r="AJX51" i="7"/>
  <c r="AJM51" i="7"/>
  <c r="AJQ51" i="7" s="1"/>
  <c r="AJX45" i="7"/>
  <c r="AJM45" i="7"/>
  <c r="AJQ45" i="7" s="1"/>
  <c r="ADR49" i="7"/>
  <c r="JR38" i="7"/>
  <c r="JN38" i="7"/>
  <c r="AAF51" i="7"/>
  <c r="AAF44" i="7"/>
  <c r="JC90" i="7"/>
  <c r="JI90" i="7" s="1"/>
  <c r="JM90" i="7" s="1"/>
  <c r="JG90" i="7"/>
  <c r="AFI27" i="7"/>
  <c r="FB84" i="7"/>
  <c r="QT27" i="7"/>
  <c r="QX25" i="7" s="1"/>
  <c r="APT32" i="7"/>
  <c r="APT26" i="7"/>
  <c r="NN39" i="7"/>
  <c r="APT33" i="7"/>
  <c r="APT31" i="7"/>
  <c r="RR39" i="7"/>
  <c r="APT40" i="7"/>
  <c r="NO26" i="7"/>
  <c r="APT25" i="7"/>
  <c r="JE57" i="7"/>
  <c r="JC57" i="7"/>
  <c r="NO27" i="7"/>
  <c r="OQ21" i="7"/>
  <c r="JG57" i="7"/>
  <c r="JK57" i="7"/>
  <c r="OP21" i="7"/>
  <c r="OT21" i="7" s="1"/>
  <c r="JF57" i="7"/>
  <c r="JC58" i="7"/>
  <c r="OR21" i="7"/>
  <c r="OP20" i="7"/>
  <c r="OO20" i="7"/>
  <c r="OQ20" i="7"/>
  <c r="ON20" i="7"/>
  <c r="OR20" i="7"/>
  <c r="OS20" i="7"/>
  <c r="NS26" i="7"/>
  <c r="JF59" i="7"/>
  <c r="JD59" i="7"/>
  <c r="OS21" i="7"/>
  <c r="JD57" i="7"/>
  <c r="JG59" i="7"/>
  <c r="JH59" i="7" s="1"/>
  <c r="JA55" i="7"/>
  <c r="JD58" i="7"/>
  <c r="JE59" i="7"/>
  <c r="JC59" i="7"/>
  <c r="JL57" i="7"/>
  <c r="JK58" i="7"/>
  <c r="JG58" i="7"/>
  <c r="JJ58" i="7"/>
  <c r="JA100" i="7"/>
  <c r="JF58" i="7"/>
  <c r="JE58" i="7"/>
  <c r="APT21" i="7"/>
  <c r="JH80" i="7"/>
  <c r="JH79" i="7"/>
  <c r="JI78" i="7"/>
  <c r="JM78" i="7" s="1"/>
  <c r="JN79" i="7" s="1"/>
  <c r="JH78" i="7"/>
  <c r="JN103" i="7"/>
  <c r="JO103" i="7"/>
  <c r="JP103" i="7"/>
  <c r="JR103" i="7"/>
  <c r="JS103" i="7"/>
  <c r="JQ103" i="7"/>
  <c r="JS102" i="7"/>
  <c r="JR102" i="7"/>
  <c r="JN102" i="7"/>
  <c r="JO102" i="7"/>
  <c r="JP102" i="7"/>
  <c r="JQ102" i="7"/>
  <c r="JK96" i="7"/>
  <c r="JQ96" i="7"/>
  <c r="JS96" i="7"/>
  <c r="JN96" i="7"/>
  <c r="JO96" i="7"/>
  <c r="JL96" i="7"/>
  <c r="JT96" i="7"/>
  <c r="JP96" i="7"/>
  <c r="JJ96" i="7"/>
  <c r="JR96" i="7"/>
  <c r="JI96" i="7"/>
  <c r="JM96" i="7" s="1"/>
  <c r="JF96" i="7"/>
  <c r="JG96" i="7"/>
  <c r="JC96" i="7"/>
  <c r="JD96" i="7"/>
  <c r="JE96" i="7"/>
  <c r="JG98" i="7"/>
  <c r="JF98" i="7"/>
  <c r="JS97" i="7"/>
  <c r="JN97" i="7"/>
  <c r="JL97" i="7"/>
  <c r="JO97" i="7"/>
  <c r="JK97" i="7"/>
  <c r="JT97" i="7"/>
  <c r="JJ97" i="7"/>
  <c r="JQ97" i="7"/>
  <c r="JI97" i="7"/>
  <c r="JM97" i="7" s="1"/>
  <c r="JR97" i="7"/>
  <c r="JP97" i="7"/>
  <c r="JE97" i="7"/>
  <c r="JC97" i="7"/>
  <c r="JD97" i="7"/>
  <c r="JF97" i="7"/>
  <c r="JG97" i="7"/>
  <c r="RQ27" i="7"/>
  <c r="QU12" i="7"/>
  <c r="APT18" i="7"/>
  <c r="QU37" i="7"/>
  <c r="QY12" i="7"/>
  <c r="APT19" i="7"/>
  <c r="QV37" i="7"/>
  <c r="WR20" i="7"/>
  <c r="QX12" i="7"/>
  <c r="QW12" i="7"/>
  <c r="APT20" i="7"/>
  <c r="QV12" i="7"/>
  <c r="APR72" i="7"/>
  <c r="GI27" i="7"/>
  <c r="APT34" i="7"/>
  <c r="GH14" i="7"/>
  <c r="FC91" i="7"/>
  <c r="FG91" i="7" s="1"/>
  <c r="GI33" i="7"/>
  <c r="NK102" i="7"/>
  <c r="GI34" i="7"/>
  <c r="NL102" i="7"/>
  <c r="APT28" i="7"/>
  <c r="EW98" i="7"/>
  <c r="EX98" i="7"/>
  <c r="FE98" i="7"/>
  <c r="EY98" i="7"/>
  <c r="FD98" i="7"/>
  <c r="FF98" i="7"/>
  <c r="QY37" i="7"/>
  <c r="GH13" i="7"/>
  <c r="WQ20" i="7"/>
  <c r="APT27" i="7"/>
  <c r="WO20" i="7"/>
  <c r="FH80" i="7"/>
  <c r="QW38" i="7"/>
  <c r="MT12" i="7"/>
  <c r="MT37" i="7"/>
  <c r="NG97" i="7"/>
  <c r="NH97" i="7" s="1"/>
  <c r="MU37" i="7"/>
  <c r="MY37" i="7" s="1"/>
  <c r="MT38" i="7"/>
  <c r="FA66" i="7"/>
  <c r="QX38" i="7"/>
  <c r="ZF4" i="7"/>
  <c r="ZA5" i="7"/>
  <c r="MU20" i="7"/>
  <c r="MY20" i="7" s="1"/>
  <c r="APT12" i="7"/>
  <c r="APT11" i="7"/>
  <c r="NI103" i="7"/>
  <c r="NJ103" i="7"/>
  <c r="QY38" i="7"/>
  <c r="QU38" i="7"/>
  <c r="APT13" i="7"/>
  <c r="NJ102" i="7"/>
  <c r="NM102" i="7"/>
  <c r="QV38" i="7"/>
  <c r="RA38" i="7" s="1"/>
  <c r="RE38" i="7" s="1"/>
  <c r="MT19" i="7"/>
  <c r="APR63" i="7"/>
  <c r="NM103" i="7"/>
  <c r="NK103" i="7"/>
  <c r="MU13" i="7"/>
  <c r="MY13" i="7" s="1"/>
  <c r="MT21" i="7"/>
  <c r="MT18" i="7"/>
  <c r="MU18" i="7"/>
  <c r="MU38" i="7"/>
  <c r="MY38" i="7" s="1"/>
  <c r="MT20" i="7"/>
  <c r="MU40" i="7"/>
  <c r="MY40" i="7" s="1"/>
  <c r="MU39" i="7"/>
  <c r="MT40" i="7"/>
  <c r="MT39" i="7"/>
  <c r="APT14" i="7"/>
  <c r="MU6" i="7"/>
  <c r="MY6" i="7" s="1"/>
  <c r="QW26" i="7"/>
  <c r="IW31" i="7"/>
  <c r="MU14" i="7"/>
  <c r="MT14" i="7"/>
  <c r="MT11" i="7"/>
  <c r="IX32" i="7"/>
  <c r="MT13" i="7"/>
  <c r="IV4" i="7"/>
  <c r="IX5" i="7"/>
  <c r="IT31" i="7"/>
  <c r="IY32" i="7"/>
  <c r="IT4" i="7"/>
  <c r="IW5" i="7"/>
  <c r="NN28" i="7"/>
  <c r="NG80" i="7" s="1"/>
  <c r="NH80" i="7" s="1"/>
  <c r="IU5" i="7"/>
  <c r="IY4" i="7"/>
  <c r="ADG31" i="7"/>
  <c r="MU7" i="7"/>
  <c r="MT7" i="7"/>
  <c r="MU4" i="7"/>
  <c r="IY19" i="7"/>
  <c r="MT5" i="7"/>
  <c r="MT6" i="7"/>
  <c r="MT4" i="7"/>
  <c r="MU5" i="7"/>
  <c r="IU18" i="7"/>
  <c r="MP26" i="7"/>
  <c r="MO27" i="7"/>
  <c r="MQ27" i="7"/>
  <c r="MO25" i="7"/>
  <c r="MP25" i="7"/>
  <c r="MV27" i="7"/>
  <c r="MX27" i="7"/>
  <c r="MQ26" i="7"/>
  <c r="MQ25" i="7"/>
  <c r="MP27" i="7"/>
  <c r="MR27" i="7"/>
  <c r="MR25" i="7"/>
  <c r="MO26" i="7"/>
  <c r="MU26" i="7" s="1"/>
  <c r="MY26" i="7" s="1"/>
  <c r="MS25" i="7"/>
  <c r="MS26" i="7"/>
  <c r="MR26" i="7"/>
  <c r="MS27" i="7"/>
  <c r="MW27" i="7"/>
  <c r="MO28" i="7"/>
  <c r="MQ28" i="7"/>
  <c r="MV28" i="7"/>
  <c r="MX28" i="7"/>
  <c r="MP28" i="7"/>
  <c r="MR28" i="7"/>
  <c r="MS28" i="7"/>
  <c r="MW28" i="7"/>
  <c r="EN6" i="7"/>
  <c r="IX18" i="7"/>
  <c r="IT19" i="7"/>
  <c r="IV18" i="7"/>
  <c r="IV31" i="7"/>
  <c r="IV32" i="7"/>
  <c r="IX4" i="7"/>
  <c r="IV19" i="7"/>
  <c r="AEF32" i="7"/>
  <c r="ADH32" i="7"/>
  <c r="EA95" i="7"/>
  <c r="EA96" i="7"/>
  <c r="EA97" i="7"/>
  <c r="EA98" i="7"/>
  <c r="IW18" i="7"/>
  <c r="IY31" i="7"/>
  <c r="IW32" i="7"/>
  <c r="IU4" i="7"/>
  <c r="IV5" i="7"/>
  <c r="IW19" i="7"/>
  <c r="QY32" i="7"/>
  <c r="ADI32" i="7"/>
  <c r="AEZ33" i="7"/>
  <c r="IU19" i="7"/>
  <c r="QY26" i="7"/>
  <c r="QU32" i="7"/>
  <c r="APR85" i="7"/>
  <c r="ADG11" i="7"/>
  <c r="ADG4" i="7"/>
  <c r="QW37" i="7"/>
  <c r="VH26" i="7"/>
  <c r="VJ26" i="7"/>
  <c r="VI26" i="7"/>
  <c r="UZ27" i="7"/>
  <c r="UU28" i="7"/>
  <c r="UZ28" i="7" s="1"/>
  <c r="IG101" i="7"/>
  <c r="IG102" i="7"/>
  <c r="IG103" i="7"/>
  <c r="IG104" i="7"/>
  <c r="IX19" i="7"/>
  <c r="IT18" i="7"/>
  <c r="IY18" i="7"/>
  <c r="IX31" i="7"/>
  <c r="IU31" i="7"/>
  <c r="IT32" i="7"/>
  <c r="IU32" i="7"/>
  <c r="IW4" i="7"/>
  <c r="IY5" i="7"/>
  <c r="IT5" i="7"/>
  <c r="QW32" i="7"/>
  <c r="QZ19" i="7"/>
  <c r="MS32" i="7"/>
  <c r="MR33" i="7"/>
  <c r="MP33" i="7"/>
  <c r="MS31" i="7"/>
  <c r="MR31" i="7"/>
  <c r="MQ32" i="7"/>
  <c r="MS33" i="7"/>
  <c r="MW33" i="7"/>
  <c r="MO31" i="7"/>
  <c r="MP31" i="7"/>
  <c r="MO33" i="7"/>
  <c r="MU33" i="7" s="1"/>
  <c r="MY33" i="7" s="1"/>
  <c r="MQ33" i="7"/>
  <c r="MR32" i="7"/>
  <c r="MT32" i="7" s="1"/>
  <c r="MO32" i="7"/>
  <c r="MX33" i="7"/>
  <c r="MV33" i="7"/>
  <c r="MQ31" i="7"/>
  <c r="MP32" i="7"/>
  <c r="APR77" i="7"/>
  <c r="WT28" i="7"/>
  <c r="XD28" i="7" s="1"/>
  <c r="MX34" i="7"/>
  <c r="MQ34" i="7"/>
  <c r="OW34" i="7"/>
  <c r="MS34" i="7"/>
  <c r="MR34" i="7"/>
  <c r="MV34" i="7"/>
  <c r="MO34" i="7"/>
  <c r="OX34" i="7"/>
  <c r="MP34" i="7"/>
  <c r="OY34" i="7"/>
  <c r="MW34" i="7"/>
  <c r="QX37" i="7"/>
  <c r="RA19" i="7"/>
  <c r="RE19" i="7" s="1"/>
  <c r="QU33" i="7"/>
  <c r="QW33" i="7"/>
  <c r="RD33" i="7"/>
  <c r="RB33" i="7"/>
  <c r="QX33" i="7"/>
  <c r="QV33" i="7"/>
  <c r="QY33" i="7"/>
  <c r="RC33" i="7"/>
  <c r="QY31" i="7"/>
  <c r="QV31" i="7"/>
  <c r="QX31" i="7"/>
  <c r="QU31" i="7"/>
  <c r="QW31" i="7"/>
  <c r="RA18" i="7"/>
  <c r="QV32" i="7"/>
  <c r="RA20" i="7"/>
  <c r="RE20" i="7" s="1"/>
  <c r="RA21" i="7"/>
  <c r="RE21" i="7" s="1"/>
  <c r="QX32" i="7"/>
  <c r="FB79" i="7"/>
  <c r="TC34" i="7"/>
  <c r="QY34" i="7"/>
  <c r="QX34" i="7"/>
  <c r="RB34" i="7"/>
  <c r="QU34" i="7"/>
  <c r="TD34" i="7"/>
  <c r="QV34" i="7"/>
  <c r="TE34" i="7"/>
  <c r="RC34" i="7"/>
  <c r="RD34" i="7"/>
  <c r="QW34" i="7"/>
  <c r="QZ21" i="7"/>
  <c r="ZF18" i="7"/>
  <c r="ZA19" i="7"/>
  <c r="ZA32" i="7"/>
  <c r="ZF31" i="7"/>
  <c r="ZF11" i="7"/>
  <c r="ZA12" i="7"/>
  <c r="ZA38" i="7"/>
  <c r="ZF37" i="7"/>
  <c r="ZF25" i="7"/>
  <c r="ZA26" i="7"/>
  <c r="ADG25" i="7"/>
  <c r="ADG18" i="7"/>
  <c r="ADG19" i="7" s="1"/>
  <c r="ADG37" i="7"/>
  <c r="ADL37" i="7" s="1"/>
  <c r="ZZ39" i="7"/>
  <c r="ZB39" i="7"/>
  <c r="AAJ38" i="7"/>
  <c r="AAI38" i="7"/>
  <c r="AAH38" i="7"/>
  <c r="QZ12" i="7"/>
  <c r="APR79" i="7"/>
  <c r="APR80" i="7"/>
  <c r="RP27" i="7"/>
  <c r="APR78" i="7"/>
  <c r="RO27" i="7"/>
  <c r="NN12" i="7"/>
  <c r="NO13" i="7"/>
  <c r="NS13" i="7" s="1"/>
  <c r="NN14" i="7"/>
  <c r="QZ20" i="7"/>
  <c r="NN5" i="7"/>
  <c r="APR70" i="7"/>
  <c r="APR86" i="7"/>
  <c r="APR91" i="7"/>
  <c r="APT37" i="7"/>
  <c r="QY5" i="7"/>
  <c r="ADH18" i="7"/>
  <c r="AEF19" i="7" s="1"/>
  <c r="NN13" i="7"/>
  <c r="QZ18" i="7"/>
  <c r="APR66" i="7"/>
  <c r="SN7" i="7"/>
  <c r="EE92" i="7"/>
  <c r="EC66" i="7"/>
  <c r="APR83" i="7"/>
  <c r="APR71" i="7"/>
  <c r="ZY102" i="7"/>
  <c r="ZZ102" i="7" s="1"/>
  <c r="NL91" i="7"/>
  <c r="NR92" i="7"/>
  <c r="NP92" i="7"/>
  <c r="NL92" i="7"/>
  <c r="NK92" i="7"/>
  <c r="NM92" i="7"/>
  <c r="NJ92" i="7"/>
  <c r="NI92" i="7"/>
  <c r="NQ92" i="7"/>
  <c r="NT92" i="7"/>
  <c r="NY92" i="7"/>
  <c r="NZ92" i="7"/>
  <c r="NV92" i="7"/>
  <c r="NX92" i="7"/>
  <c r="NU92" i="7"/>
  <c r="NW92" i="7"/>
  <c r="NO92" i="7"/>
  <c r="NS92" i="7" s="1"/>
  <c r="UV21" i="7"/>
  <c r="VT21" i="7"/>
  <c r="VV20" i="7" s="1"/>
  <c r="WA20" i="7" s="1"/>
  <c r="WE20" i="7" s="1"/>
  <c r="AHK12" i="7"/>
  <c r="AHL12" i="7" s="1"/>
  <c r="AHK13" i="7"/>
  <c r="AHL13" i="7" s="1"/>
  <c r="AHK14" i="7"/>
  <c r="AHL14" i="7" s="1"/>
  <c r="AHO11" i="7" s="1"/>
  <c r="AJF13" i="7" s="1"/>
  <c r="AHK11" i="7"/>
  <c r="AHL11" i="7" s="1"/>
  <c r="RO19" i="7"/>
  <c r="RP21" i="7"/>
  <c r="RR21" i="7"/>
  <c r="RW21" i="7"/>
  <c r="RS21" i="7"/>
  <c r="RQ21" i="7"/>
  <c r="RO21" i="7"/>
  <c r="RV21" i="7"/>
  <c r="RX21" i="7"/>
  <c r="RZ21" i="7"/>
  <c r="SF21" i="7"/>
  <c r="SG21" i="7"/>
  <c r="SB21" i="7"/>
  <c r="SC21" i="7"/>
  <c r="SE21" i="7"/>
  <c r="RM73" i="7"/>
  <c r="RN73" i="7" s="1"/>
  <c r="SD21" i="7"/>
  <c r="RU21" i="7"/>
  <c r="RY21" i="7" s="1"/>
  <c r="SA21" i="7"/>
  <c r="RP19" i="7"/>
  <c r="RR19" i="7"/>
  <c r="RQ19" i="7"/>
  <c r="RS19" i="7"/>
  <c r="NJ21" i="7"/>
  <c r="NL21" i="7"/>
  <c r="NL20" i="7"/>
  <c r="NI19" i="7"/>
  <c r="NM19" i="7"/>
  <c r="NM21" i="7"/>
  <c r="NQ21" i="7"/>
  <c r="NL19" i="7"/>
  <c r="NK19" i="7"/>
  <c r="NI21" i="7"/>
  <c r="NK21" i="7"/>
  <c r="NM20" i="7"/>
  <c r="NI20" i="7"/>
  <c r="NW21" i="7"/>
  <c r="NG73" i="7"/>
  <c r="NH73" i="7" s="1"/>
  <c r="OA21" i="7"/>
  <c r="NV21" i="7"/>
  <c r="NO21" i="7"/>
  <c r="NS21" i="7" s="1"/>
  <c r="NP21" i="7"/>
  <c r="NR21" i="7"/>
  <c r="NJ20" i="7"/>
  <c r="NJ19" i="7"/>
  <c r="NK20" i="7"/>
  <c r="NX21" i="7"/>
  <c r="NZ21" i="7"/>
  <c r="NT21" i="7"/>
  <c r="NY21" i="7"/>
  <c r="NU21" i="7"/>
  <c r="RO5" i="7"/>
  <c r="RP7" i="7"/>
  <c r="RR7" i="7"/>
  <c r="RS7" i="7"/>
  <c r="RW7" i="7"/>
  <c r="RO7" i="7"/>
  <c r="RQ7" i="7"/>
  <c r="RV7" i="7"/>
  <c r="RX7" i="7"/>
  <c r="SB7" i="7"/>
  <c r="RM59" i="7"/>
  <c r="RN59" i="7" s="1"/>
  <c r="RS58" i="7" s="1"/>
  <c r="SE7" i="7"/>
  <c r="SG7" i="7"/>
  <c r="SA7" i="7"/>
  <c r="SC7" i="7"/>
  <c r="SF7" i="7"/>
  <c r="SD7" i="7"/>
  <c r="RU7" i="7"/>
  <c r="RY7" i="7" s="1"/>
  <c r="RZ7" i="7"/>
  <c r="RQ5" i="7"/>
  <c r="RS5" i="7"/>
  <c r="RX79" i="7"/>
  <c r="RW79" i="7"/>
  <c r="RU79" i="7"/>
  <c r="RY79" i="7" s="1"/>
  <c r="SD79" i="7"/>
  <c r="SF79" i="7"/>
  <c r="RV79" i="7"/>
  <c r="RZ79" i="7"/>
  <c r="SB79" i="7"/>
  <c r="SC79" i="7"/>
  <c r="SE79" i="7"/>
  <c r="SA79" i="7"/>
  <c r="NM91" i="7"/>
  <c r="NM90" i="7"/>
  <c r="AHK39" i="7"/>
  <c r="AHL39" i="7" s="1"/>
  <c r="AHN37" i="7" s="1"/>
  <c r="AHK38" i="7"/>
  <c r="AHL38" i="7" s="1"/>
  <c r="AHK37" i="7"/>
  <c r="AHL37" i="7" s="1"/>
  <c r="AHK40" i="7"/>
  <c r="AHL40" i="7" s="1"/>
  <c r="AHO37" i="7" s="1"/>
  <c r="ZZ32" i="7"/>
  <c r="ZB32" i="7"/>
  <c r="APR90" i="7"/>
  <c r="APR92" i="7"/>
  <c r="NI102" i="7"/>
  <c r="NP104" i="7"/>
  <c r="NR104" i="7"/>
  <c r="NJ104" i="7"/>
  <c r="NL104" i="7"/>
  <c r="NQ104" i="7"/>
  <c r="NM104" i="7"/>
  <c r="NK104" i="7"/>
  <c r="NI104" i="7"/>
  <c r="NU104" i="7"/>
  <c r="NO104" i="7"/>
  <c r="NS104" i="7" s="1"/>
  <c r="NV104" i="7"/>
  <c r="NW104" i="7"/>
  <c r="NY104" i="7"/>
  <c r="NT104" i="7"/>
  <c r="NX104" i="7"/>
  <c r="NZ104" i="7"/>
  <c r="RC7" i="7"/>
  <c r="RB7" i="7"/>
  <c r="RD7" i="7"/>
  <c r="QX7" i="7"/>
  <c r="QY7" i="7"/>
  <c r="QV7" i="7"/>
  <c r="QW7" i="7"/>
  <c r="QU7" i="7"/>
  <c r="RS27" i="7"/>
  <c r="RT27" i="7" s="1"/>
  <c r="RQ28" i="7"/>
  <c r="RO28" i="7"/>
  <c r="RV28" i="7"/>
  <c r="RX28" i="7"/>
  <c r="RP28" i="7"/>
  <c r="RR28" i="7"/>
  <c r="RW28" i="7"/>
  <c r="RS28" i="7"/>
  <c r="SG28" i="7"/>
  <c r="SC28" i="7"/>
  <c r="SE28" i="7"/>
  <c r="SD28" i="7"/>
  <c r="RU28" i="7"/>
  <c r="RY28" i="7" s="1"/>
  <c r="SA28" i="7"/>
  <c r="RM80" i="7"/>
  <c r="RN80" i="7" s="1"/>
  <c r="RO78" i="7" s="1"/>
  <c r="RZ28" i="7"/>
  <c r="SF28" i="7"/>
  <c r="SB28" i="7"/>
  <c r="RT38" i="7"/>
  <c r="RN14" i="7"/>
  <c r="RO13" i="7" s="1"/>
  <c r="RU13" i="7" s="1"/>
  <c r="QP14" i="7"/>
  <c r="WP13" i="7"/>
  <c r="WO13" i="7"/>
  <c r="SN27" i="7"/>
  <c r="NL32" i="7"/>
  <c r="NJ33" i="7"/>
  <c r="UZ39" i="7"/>
  <c r="UU40" i="7"/>
  <c r="UZ40" i="7" s="1"/>
  <c r="QY25" i="7"/>
  <c r="RB27" i="7"/>
  <c r="RD27" i="7"/>
  <c r="QV27" i="7"/>
  <c r="QX27" i="7"/>
  <c r="RC27" i="7"/>
  <c r="QW27" i="7"/>
  <c r="QY27" i="7"/>
  <c r="QU27" i="7"/>
  <c r="APR101" i="7"/>
  <c r="APR102" i="7"/>
  <c r="SN14" i="7"/>
  <c r="QV5" i="7"/>
  <c r="QY4" i="7"/>
  <c r="VY27" i="7"/>
  <c r="VW27" i="7"/>
  <c r="UV33" i="7"/>
  <c r="VT33" i="7"/>
  <c r="RQ103" i="7"/>
  <c r="RQ26" i="7"/>
  <c r="NJ57" i="7"/>
  <c r="NM57" i="7"/>
  <c r="NJ58" i="7"/>
  <c r="QU14" i="7"/>
  <c r="QV14" i="7"/>
  <c r="RD14" i="7"/>
  <c r="RB14" i="7"/>
  <c r="QW14" i="7"/>
  <c r="QX14" i="7"/>
  <c r="QY14" i="7"/>
  <c r="RC14" i="7"/>
  <c r="AHK7" i="7"/>
  <c r="AHL7" i="7" s="1"/>
  <c r="AHO4" i="7" s="1"/>
  <c r="AJF6" i="7" s="1"/>
  <c r="AHK4" i="7"/>
  <c r="AHL4" i="7" s="1"/>
  <c r="AHK5" i="7"/>
  <c r="AHL5" i="7" s="1"/>
  <c r="AHK6" i="7"/>
  <c r="AHL6" i="7" s="1"/>
  <c r="AHN4" i="7" s="1"/>
  <c r="AAJ5" i="7"/>
  <c r="AAI5" i="7"/>
  <c r="AAH5" i="7"/>
  <c r="AAN5" i="7"/>
  <c r="AAG5" i="7"/>
  <c r="AAK5" i="7" s="1"/>
  <c r="ZY57" i="7"/>
  <c r="ZZ57" i="7" s="1"/>
  <c r="AAR5" i="7"/>
  <c r="AAQ5" i="7"/>
  <c r="AAO5" i="7"/>
  <c r="AAP5" i="7"/>
  <c r="AAL5" i="7"/>
  <c r="AAS5" i="7"/>
  <c r="AAM5" i="7"/>
  <c r="RS20" i="7"/>
  <c r="RS6" i="7"/>
  <c r="RR6" i="7"/>
  <c r="WS20" i="7"/>
  <c r="WT20" i="7" s="1"/>
  <c r="WX21" i="7"/>
  <c r="WV21" i="7"/>
  <c r="WR21" i="7"/>
  <c r="WP21" i="7"/>
  <c r="WW21" i="7"/>
  <c r="WS21" i="7"/>
  <c r="WQ21" i="7"/>
  <c r="WO21" i="7"/>
  <c r="WU21" i="7"/>
  <c r="WY21" i="7" s="1"/>
  <c r="WZ21" i="7" s="1"/>
  <c r="NU98" i="7"/>
  <c r="NT98" i="7"/>
  <c r="NR98" i="7"/>
  <c r="NQ98" i="7"/>
  <c r="NJ98" i="7"/>
  <c r="NI98" i="7"/>
  <c r="NK98" i="7"/>
  <c r="NX98" i="7"/>
  <c r="NV98" i="7"/>
  <c r="NY98" i="7"/>
  <c r="NW98" i="7"/>
  <c r="NP98" i="7"/>
  <c r="NZ98" i="7"/>
  <c r="NO98" i="7"/>
  <c r="NS98" i="7" s="1"/>
  <c r="RC39" i="7"/>
  <c r="RD39" i="7"/>
  <c r="QW39" i="7"/>
  <c r="QV39" i="7"/>
  <c r="QY39" i="7"/>
  <c r="RB39" i="7"/>
  <c r="QX39" i="7"/>
  <c r="QU39" i="7"/>
  <c r="RA39" i="7" s="1"/>
  <c r="VX28" i="7"/>
  <c r="VV28" i="7"/>
  <c r="WC28" i="7"/>
  <c r="VY28" i="7"/>
  <c r="VS80" i="7"/>
  <c r="VT80" i="7" s="1"/>
  <c r="VV78" i="7" s="1"/>
  <c r="VW28" i="7"/>
  <c r="VU28" i="7"/>
  <c r="WD28" i="7"/>
  <c r="WB28" i="7"/>
  <c r="WF28" i="7"/>
  <c r="WL28" i="7"/>
  <c r="WG28" i="7"/>
  <c r="WA28" i="7"/>
  <c r="WE28" i="7" s="1"/>
  <c r="WJ28" i="7"/>
  <c r="WH28" i="7"/>
  <c r="WM28" i="7"/>
  <c r="WK28" i="7"/>
  <c r="WI28" i="7"/>
  <c r="NN40" i="7"/>
  <c r="WD20" i="7"/>
  <c r="WC20" i="7"/>
  <c r="WB20" i="7"/>
  <c r="VW19" i="7"/>
  <c r="VU20" i="7"/>
  <c r="VY19" i="7"/>
  <c r="VV19" i="7"/>
  <c r="VU19" i="7"/>
  <c r="VW20" i="7"/>
  <c r="VX20" i="7"/>
  <c r="NN26" i="7"/>
  <c r="NN27" i="7"/>
  <c r="AHK28" i="7"/>
  <c r="AHL28" i="7" s="1"/>
  <c r="AHO25" i="7" s="1"/>
  <c r="AJF27" i="7" s="1"/>
  <c r="AJO27" i="7" s="1"/>
  <c r="AHK27" i="7"/>
  <c r="AHL27" i="7" s="1"/>
  <c r="AHN25" i="7" s="1"/>
  <c r="AHK26" i="7"/>
  <c r="AHL26" i="7" s="1"/>
  <c r="AHK25" i="7"/>
  <c r="AHL25" i="7" s="1"/>
  <c r="VJ5" i="7"/>
  <c r="VI5" i="7"/>
  <c r="VH5" i="7"/>
  <c r="AHK34" i="7"/>
  <c r="AHL34" i="7" s="1"/>
  <c r="VH19" i="7"/>
  <c r="VJ19" i="7"/>
  <c r="VI19" i="7"/>
  <c r="ALP32" i="7"/>
  <c r="APR64" i="7"/>
  <c r="APR73" i="7"/>
  <c r="RS103" i="7"/>
  <c r="RP104" i="7"/>
  <c r="RR104" i="7"/>
  <c r="RS104" i="7"/>
  <c r="RW104" i="7"/>
  <c r="RO104" i="7"/>
  <c r="RQ104" i="7"/>
  <c r="RV104" i="7"/>
  <c r="RX104" i="7"/>
  <c r="RZ104" i="7"/>
  <c r="SB104" i="7"/>
  <c r="SC104" i="7"/>
  <c r="SA104" i="7"/>
  <c r="RU104" i="7"/>
  <c r="RY104" i="7" s="1"/>
  <c r="SE104" i="7"/>
  <c r="SD104" i="7"/>
  <c r="SF104" i="7"/>
  <c r="ALP28" i="7"/>
  <c r="ALP26" i="7"/>
  <c r="ALP25" i="7"/>
  <c r="ALP27" i="7"/>
  <c r="NN7" i="7"/>
  <c r="NI91" i="7"/>
  <c r="NJ91" i="7"/>
  <c r="NK91" i="7"/>
  <c r="UU34" i="7"/>
  <c r="UZ34" i="7" s="1"/>
  <c r="UZ33" i="7"/>
  <c r="APT38" i="7"/>
  <c r="APT39" i="7"/>
  <c r="WB39" i="7"/>
  <c r="WD39" i="7"/>
  <c r="WC39" i="7"/>
  <c r="WV7" i="7"/>
  <c r="WX7" i="7"/>
  <c r="WO6" i="7"/>
  <c r="WP7" i="7"/>
  <c r="WR7" i="7"/>
  <c r="WP6" i="7"/>
  <c r="WW7" i="7"/>
  <c r="WS7" i="7"/>
  <c r="WS6" i="7"/>
  <c r="WR6" i="7"/>
  <c r="WQ7" i="7"/>
  <c r="WO7" i="7"/>
  <c r="WQ6" i="7"/>
  <c r="WS13" i="7"/>
  <c r="NM33" i="7"/>
  <c r="NL33" i="7"/>
  <c r="RC28" i="7"/>
  <c r="QY28" i="7"/>
  <c r="QW28" i="7"/>
  <c r="QU28" i="7"/>
  <c r="RB28" i="7"/>
  <c r="RD28" i="7"/>
  <c r="QV28" i="7"/>
  <c r="QX28" i="7"/>
  <c r="APR84" i="7"/>
  <c r="SN40" i="7"/>
  <c r="QU4" i="7"/>
  <c r="QV4" i="7"/>
  <c r="WB57" i="7"/>
  <c r="WD57" i="7"/>
  <c r="WC57" i="7"/>
  <c r="WF57" i="7"/>
  <c r="WK57" i="7"/>
  <c r="WI57" i="7"/>
  <c r="WH57" i="7"/>
  <c r="WG57" i="7"/>
  <c r="WA57" i="7"/>
  <c r="WE57" i="7" s="1"/>
  <c r="WJ57" i="7"/>
  <c r="VS55" i="7"/>
  <c r="WL57" i="7"/>
  <c r="ZY96" i="7"/>
  <c r="ZZ96" i="7" s="1"/>
  <c r="VY26" i="7"/>
  <c r="VU27" i="7"/>
  <c r="VV27" i="7"/>
  <c r="RP102" i="7"/>
  <c r="RR103" i="7"/>
  <c r="RR102" i="7"/>
  <c r="RQ39" i="7"/>
  <c r="RP40" i="7"/>
  <c r="RO40" i="7"/>
  <c r="RX40" i="7"/>
  <c r="RS40" i="7"/>
  <c r="RQ40" i="7"/>
  <c r="RR40" i="7"/>
  <c r="RV40" i="7"/>
  <c r="RW40" i="7"/>
  <c r="SB40" i="7"/>
  <c r="RZ40" i="7"/>
  <c r="SE40" i="7"/>
  <c r="SG40" i="7"/>
  <c r="SA40" i="7"/>
  <c r="SC40" i="7"/>
  <c r="SF40" i="7"/>
  <c r="SD40" i="7"/>
  <c r="RU40" i="7"/>
  <c r="RY40" i="7" s="1"/>
  <c r="RM92" i="7"/>
  <c r="RN92" i="7" s="1"/>
  <c r="QW25" i="7"/>
  <c r="NL58" i="7"/>
  <c r="QU13" i="7"/>
  <c r="QX13" i="7"/>
  <c r="RC13" i="7"/>
  <c r="RD13" i="7"/>
  <c r="QV13" i="7"/>
  <c r="QW13" i="7"/>
  <c r="QY13" i="7"/>
  <c r="RB13" i="7"/>
  <c r="QW11" i="7"/>
  <c r="QU11" i="7"/>
  <c r="RA11" i="7" s="1"/>
  <c r="QY11" i="7"/>
  <c r="ZB6" i="7"/>
  <c r="ZZ6" i="7"/>
  <c r="RO20" i="7"/>
  <c r="ADH38" i="7"/>
  <c r="AEF38" i="7"/>
  <c r="RQ6" i="7"/>
  <c r="QX40" i="7"/>
  <c r="QU40" i="7"/>
  <c r="RB40" i="7"/>
  <c r="RD40" i="7"/>
  <c r="QV40" i="7"/>
  <c r="QW40" i="7"/>
  <c r="QY40" i="7"/>
  <c r="RC40" i="7"/>
  <c r="QU25" i="7"/>
  <c r="RP38" i="7"/>
  <c r="RU38" i="7" s="1"/>
  <c r="ALP40" i="7"/>
  <c r="ALP39" i="7"/>
  <c r="ALP37" i="7"/>
  <c r="ALP38" i="7"/>
  <c r="RT39" i="7"/>
  <c r="UZ6" i="7"/>
  <c r="UU7" i="7"/>
  <c r="UZ7" i="7" s="1"/>
  <c r="UZ20" i="7"/>
  <c r="UU21" i="7"/>
  <c r="UZ21" i="7" s="1"/>
  <c r="AHK20" i="7"/>
  <c r="AHL20" i="7" s="1"/>
  <c r="AHN18" i="7" s="1"/>
  <c r="AHK18" i="7"/>
  <c r="AHL18" i="7" s="1"/>
  <c r="AHK21" i="7"/>
  <c r="AHL21" i="7" s="1"/>
  <c r="AHO18" i="7" s="1"/>
  <c r="AHO19" i="7" s="1"/>
  <c r="AHO20" i="7" s="1"/>
  <c r="AHK19" i="7"/>
  <c r="AHL19" i="7" s="1"/>
  <c r="ALP33" i="7"/>
  <c r="APV27" i="7"/>
  <c r="APV28" i="7"/>
  <c r="APV26" i="7"/>
  <c r="APV25" i="7"/>
  <c r="WR34" i="7"/>
  <c r="WP34" i="7"/>
  <c r="WR33" i="7"/>
  <c r="WS34" i="7"/>
  <c r="WW34" i="7"/>
  <c r="WS33" i="7"/>
  <c r="WP33" i="7"/>
  <c r="WO34" i="7"/>
  <c r="WQ34" i="7"/>
  <c r="WQ33" i="7"/>
  <c r="WX34" i="7"/>
  <c r="WV34" i="7"/>
  <c r="WO33" i="7"/>
  <c r="RQ33" i="7"/>
  <c r="RR33" i="7"/>
  <c r="RO32" i="7"/>
  <c r="RU32" i="7" s="1"/>
  <c r="RY32" i="7" s="1"/>
  <c r="RP32" i="7"/>
  <c r="RS34" i="7"/>
  <c r="RW34" i="7"/>
  <c r="RQ32" i="7"/>
  <c r="RO34" i="7"/>
  <c r="RQ34" i="7"/>
  <c r="RS33" i="7"/>
  <c r="SG34" i="7"/>
  <c r="SB34" i="7"/>
  <c r="RU34" i="7"/>
  <c r="RY34" i="7" s="1"/>
  <c r="SF34" i="7"/>
  <c r="SA34" i="7"/>
  <c r="RP33" i="7"/>
  <c r="RO33" i="7"/>
  <c r="RU33" i="7" s="1"/>
  <c r="RY33" i="7" s="1"/>
  <c r="RX34" i="7"/>
  <c r="RV34" i="7"/>
  <c r="RR32" i="7"/>
  <c r="RR34" i="7"/>
  <c r="RP34" i="7"/>
  <c r="SE34" i="7"/>
  <c r="SC34" i="7"/>
  <c r="RS32" i="7"/>
  <c r="RZ34" i="7"/>
  <c r="SD34" i="7"/>
  <c r="RM86" i="7"/>
  <c r="RN86" i="7" s="1"/>
  <c r="ALP7" i="7"/>
  <c r="ALP6" i="7"/>
  <c r="ALP4" i="7"/>
  <c r="ALP5" i="7"/>
  <c r="NR59" i="7"/>
  <c r="NQ59" i="7"/>
  <c r="NL59" i="7"/>
  <c r="NJ59" i="7"/>
  <c r="NP59" i="7"/>
  <c r="NK59" i="7"/>
  <c r="NI59" i="7"/>
  <c r="NM59" i="7"/>
  <c r="NX59" i="7"/>
  <c r="NZ59" i="7"/>
  <c r="NV59" i="7"/>
  <c r="NY59" i="7"/>
  <c r="NT59" i="7"/>
  <c r="NO59" i="7"/>
  <c r="NS59" i="7" s="1"/>
  <c r="NW59" i="7"/>
  <c r="NU59" i="7"/>
  <c r="NL34" i="7"/>
  <c r="NJ34" i="7"/>
  <c r="NM34" i="7"/>
  <c r="NQ34" i="7"/>
  <c r="NI34" i="7"/>
  <c r="NK34" i="7"/>
  <c r="NR34" i="7"/>
  <c r="NP34" i="7"/>
  <c r="NZ34" i="7"/>
  <c r="NX34" i="7"/>
  <c r="NO34" i="7"/>
  <c r="NS34" i="7" s="1"/>
  <c r="NY34" i="7"/>
  <c r="NW34" i="7"/>
  <c r="NG86" i="7"/>
  <c r="NH86" i="7" s="1"/>
  <c r="NU34" i="7"/>
  <c r="NT34" i="7"/>
  <c r="NV34" i="7"/>
  <c r="OA34" i="7"/>
  <c r="NI90" i="7"/>
  <c r="NK90" i="7"/>
  <c r="RP5" i="7"/>
  <c r="VJ32" i="7"/>
  <c r="VI32" i="7"/>
  <c r="VH32" i="7"/>
  <c r="APR65" i="7"/>
  <c r="APR89" i="7"/>
  <c r="WS39" i="7"/>
  <c r="WP39" i="7"/>
  <c r="WW40" i="7"/>
  <c r="WV40" i="7"/>
  <c r="WO39" i="7"/>
  <c r="WQ40" i="7"/>
  <c r="WS40" i="7"/>
  <c r="WX40" i="7"/>
  <c r="WP40" i="7"/>
  <c r="WR40" i="7"/>
  <c r="WO40" i="7"/>
  <c r="WQ39" i="7"/>
  <c r="WR39" i="7"/>
  <c r="WT39" i="7" s="1"/>
  <c r="UV7" i="7"/>
  <c r="VT7" i="7"/>
  <c r="VX5" i="7" s="1"/>
  <c r="WK96" i="7"/>
  <c r="WF96" i="7"/>
  <c r="WD96" i="7"/>
  <c r="WG96" i="7"/>
  <c r="WC96" i="7"/>
  <c r="WB96" i="7"/>
  <c r="WI96" i="7"/>
  <c r="WJ96" i="7"/>
  <c r="WH96" i="7"/>
  <c r="WA96" i="7"/>
  <c r="WE96" i="7" s="1"/>
  <c r="WL96" i="7"/>
  <c r="VS94" i="7"/>
  <c r="AAJ26" i="7"/>
  <c r="AAH26" i="7"/>
  <c r="AAL26" i="7"/>
  <c r="AAG26" i="7"/>
  <c r="AAK26" i="7" s="1"/>
  <c r="ZY78" i="7"/>
  <c r="ZZ78" i="7" s="1"/>
  <c r="AAQ26" i="7"/>
  <c r="AAR26" i="7"/>
  <c r="AAI26" i="7"/>
  <c r="AAS26" i="7"/>
  <c r="AAP26" i="7"/>
  <c r="AAN26" i="7"/>
  <c r="AAO26" i="7"/>
  <c r="AAM26" i="7"/>
  <c r="UV40" i="7"/>
  <c r="VT40" i="7"/>
  <c r="VV38" i="7" s="1"/>
  <c r="RS78" i="7"/>
  <c r="RP26" i="7"/>
  <c r="NI33" i="7"/>
  <c r="NI32" i="7"/>
  <c r="NJ32" i="7"/>
  <c r="VT13" i="7"/>
  <c r="UV13" i="7"/>
  <c r="SN28" i="7"/>
  <c r="APR56" i="7"/>
  <c r="APR57" i="7"/>
  <c r="APR59" i="7"/>
  <c r="APR58" i="7"/>
  <c r="APT5" i="7"/>
  <c r="APT4" i="7"/>
  <c r="APT6" i="7"/>
  <c r="APT7" i="7"/>
  <c r="APR103" i="7"/>
  <c r="APR104" i="7"/>
  <c r="ADH11" i="7"/>
  <c r="SN39" i="7"/>
  <c r="AEF5" i="7"/>
  <c r="ADH5" i="7"/>
  <c r="QX4" i="7"/>
  <c r="QW4" i="7"/>
  <c r="QW5" i="7"/>
  <c r="VH12" i="7"/>
  <c r="VJ12" i="7"/>
  <c r="VI12" i="7"/>
  <c r="VS97" i="7"/>
  <c r="VT97" i="7" s="1"/>
  <c r="VX26" i="7"/>
  <c r="VX27" i="7"/>
  <c r="RS102" i="7"/>
  <c r="RQ102" i="7"/>
  <c r="NO12" i="7"/>
  <c r="NI57" i="7"/>
  <c r="NL57" i="7"/>
  <c r="RR5" i="7"/>
  <c r="RP20" i="7"/>
  <c r="RP6" i="7"/>
  <c r="RV58" i="7"/>
  <c r="RX58" i="7"/>
  <c r="SF58" i="7"/>
  <c r="SB58" i="7"/>
  <c r="RZ58" i="7"/>
  <c r="SC58" i="7"/>
  <c r="SE58" i="7"/>
  <c r="RW58" i="7"/>
  <c r="RU58" i="7"/>
  <c r="RY58" i="7" s="1"/>
  <c r="SA58" i="7"/>
  <c r="SD58" i="7"/>
  <c r="RQ58" i="7"/>
  <c r="ZZ19" i="7"/>
  <c r="ZB19" i="7"/>
  <c r="QX11" i="7"/>
  <c r="AHK32" i="7"/>
  <c r="AHL32" i="7" s="1"/>
  <c r="AHK31" i="7"/>
  <c r="AHL31" i="7" s="1"/>
  <c r="AHK33" i="7"/>
  <c r="AHL33" i="7" s="1"/>
  <c r="ALP31" i="7"/>
  <c r="ALP34" i="7"/>
  <c r="NN103" i="7"/>
  <c r="ALP13" i="7"/>
  <c r="ALP14" i="7"/>
  <c r="ALP12" i="7"/>
  <c r="ALP11" i="7"/>
  <c r="AEF26" i="7"/>
  <c r="ADH26" i="7"/>
  <c r="WW14" i="7"/>
  <c r="WV14" i="7"/>
  <c r="WX14" i="7"/>
  <c r="WO14" i="7"/>
  <c r="WQ14" i="7"/>
  <c r="WP14" i="7"/>
  <c r="WR14" i="7"/>
  <c r="WT14" i="7" s="1"/>
  <c r="WU14" i="7"/>
  <c r="WY14" i="7" s="1"/>
  <c r="WZ13" i="7" s="1"/>
  <c r="XD14" i="7"/>
  <c r="XC14" i="7"/>
  <c r="XE14" i="7"/>
  <c r="WZ14" i="7"/>
  <c r="XB14" i="7"/>
  <c r="XA14" i="7"/>
  <c r="NJ90" i="7"/>
  <c r="NL90" i="7"/>
  <c r="NN90" i="7" s="1"/>
  <c r="WC102" i="7"/>
  <c r="WB102" i="7"/>
  <c r="WD102" i="7"/>
  <c r="WK102" i="7"/>
  <c r="WG102" i="7"/>
  <c r="WA102" i="7"/>
  <c r="WE102" i="7" s="1"/>
  <c r="WJ102" i="7"/>
  <c r="WH102" i="7"/>
  <c r="WF102" i="7"/>
  <c r="WL102" i="7"/>
  <c r="WI102" i="7"/>
  <c r="VS100" i="7"/>
  <c r="RB6" i="7"/>
  <c r="RD6" i="7"/>
  <c r="RC6" i="7"/>
  <c r="QW6" i="7"/>
  <c r="QU6" i="7"/>
  <c r="QY6" i="7"/>
  <c r="QX6" i="7"/>
  <c r="QV6" i="7"/>
  <c r="WC6" i="7"/>
  <c r="WB6" i="7"/>
  <c r="WD6" i="7"/>
  <c r="WI6" i="7"/>
  <c r="WK6" i="7"/>
  <c r="VS58" i="7"/>
  <c r="VT58" i="7" s="1"/>
  <c r="WJ6" i="7"/>
  <c r="WA6" i="7"/>
  <c r="WE6" i="7" s="1"/>
  <c r="WG6" i="7"/>
  <c r="WF6" i="7"/>
  <c r="WL6" i="7"/>
  <c r="WM6" i="7"/>
  <c r="WH6" i="7"/>
  <c r="ZB27" i="7"/>
  <c r="ZZ27" i="7"/>
  <c r="RP13" i="7"/>
  <c r="RX13" i="7"/>
  <c r="RV13" i="7"/>
  <c r="RW13" i="7"/>
  <c r="ALP20" i="7"/>
  <c r="ALP21" i="7"/>
  <c r="ALP18" i="7"/>
  <c r="ALP19" i="7"/>
  <c r="RS26" i="7"/>
  <c r="WR13" i="7"/>
  <c r="WQ13" i="7"/>
  <c r="RR97" i="7"/>
  <c r="RR96" i="7"/>
  <c r="RR98" i="7"/>
  <c r="SD98" i="7"/>
  <c r="RV98" i="7"/>
  <c r="RQ96" i="7"/>
  <c r="RP96" i="7"/>
  <c r="SE98" i="7"/>
  <c r="RW98" i="7"/>
  <c r="RO98" i="7"/>
  <c r="RS97" i="7"/>
  <c r="SC98" i="7"/>
  <c r="RZ98" i="7"/>
  <c r="RP98" i="7"/>
  <c r="SA98" i="7"/>
  <c r="RS96" i="7"/>
  <c r="RP97" i="7"/>
  <c r="RO96" i="7"/>
  <c r="RO97" i="7"/>
  <c r="RX98" i="7"/>
  <c r="RQ98" i="7"/>
  <c r="SB98" i="7"/>
  <c r="RS98" i="7"/>
  <c r="RQ97" i="7"/>
  <c r="RU98" i="7"/>
  <c r="RY98" i="7" s="1"/>
  <c r="SF98" i="7"/>
  <c r="NK32" i="7"/>
  <c r="NM32" i="7"/>
  <c r="WB12" i="7"/>
  <c r="WD12" i="7"/>
  <c r="WC12" i="7"/>
  <c r="VJ38" i="7"/>
  <c r="VI38" i="7"/>
  <c r="VH38" i="7"/>
  <c r="APV31" i="7"/>
  <c r="APV34" i="7"/>
  <c r="APV33" i="7"/>
  <c r="APV32" i="7"/>
  <c r="VS103" i="7"/>
  <c r="VT103" i="7" s="1"/>
  <c r="QX5" i="7"/>
  <c r="QZ5" i="7" s="1"/>
  <c r="QU5" i="7"/>
  <c r="RA5" i="7" s="1"/>
  <c r="RE5" i="7" s="1"/>
  <c r="UU14" i="7"/>
  <c r="UZ14" i="7" s="1"/>
  <c r="UZ13" i="7"/>
  <c r="VU26" i="7"/>
  <c r="VV26" i="7"/>
  <c r="WG79" i="7"/>
  <c r="WL79" i="7"/>
  <c r="WI79" i="7"/>
  <c r="WJ79" i="7"/>
  <c r="WA79" i="7"/>
  <c r="WE79" i="7" s="1"/>
  <c r="WH79" i="7"/>
  <c r="WK79" i="7"/>
  <c r="WF79" i="7"/>
  <c r="VY79" i="7"/>
  <c r="WC79" i="7"/>
  <c r="VU79" i="7"/>
  <c r="VW79" i="7"/>
  <c r="WD79" i="7"/>
  <c r="VV79" i="7"/>
  <c r="VX79" i="7"/>
  <c r="WB79" i="7"/>
  <c r="WC32" i="7"/>
  <c r="WB32" i="7"/>
  <c r="WD32" i="7"/>
  <c r="RO103" i="7"/>
  <c r="RP103" i="7"/>
  <c r="AEZ20" i="7"/>
  <c r="ADI19" i="7"/>
  <c r="NX66" i="7"/>
  <c r="NV66" i="7"/>
  <c r="NY66" i="7"/>
  <c r="NZ66" i="7"/>
  <c r="NT66" i="7"/>
  <c r="NO66" i="7"/>
  <c r="NS66" i="7" s="1"/>
  <c r="NJ66" i="7"/>
  <c r="NU66" i="7"/>
  <c r="NR66" i="7"/>
  <c r="NI66" i="7"/>
  <c r="NQ66" i="7"/>
  <c r="NP66" i="7"/>
  <c r="NK66" i="7"/>
  <c r="NW66" i="7"/>
  <c r="VX78" i="7"/>
  <c r="NM58" i="7"/>
  <c r="NK57" i="7"/>
  <c r="NI58" i="7"/>
  <c r="RR20" i="7"/>
  <c r="RT20" i="7" s="1"/>
  <c r="RQ20" i="7"/>
  <c r="AEZ39" i="7"/>
  <c r="ADI38" i="7"/>
  <c r="APR97" i="7"/>
  <c r="APR95" i="7"/>
  <c r="APR98" i="7"/>
  <c r="APR96" i="7"/>
  <c r="RO6" i="7"/>
  <c r="QZ37" i="7"/>
  <c r="RR26" i="7"/>
  <c r="EG65" i="7"/>
  <c r="EG92" i="7"/>
  <c r="ED92" i="7"/>
  <c r="AAX13" i="7"/>
  <c r="FA65" i="7"/>
  <c r="EW65" i="7"/>
  <c r="EZ65" i="7"/>
  <c r="FF65" i="7"/>
  <c r="EY65" i="7"/>
  <c r="FE65" i="7"/>
  <c r="EX65" i="7"/>
  <c r="FD65" i="7"/>
  <c r="EX64" i="7"/>
  <c r="EZ64" i="7"/>
  <c r="IQ89" i="7"/>
  <c r="IK89" i="7"/>
  <c r="IP89" i="7"/>
  <c r="IJ89" i="7"/>
  <c r="IL89" i="7"/>
  <c r="II89" i="7"/>
  <c r="IR89" i="7"/>
  <c r="IM89" i="7"/>
  <c r="AAY14" i="7"/>
  <c r="AAU14" i="7"/>
  <c r="ABD14" i="7"/>
  <c r="AAX14" i="7"/>
  <c r="ABC14" i="7"/>
  <c r="AAW14" i="7"/>
  <c r="AAV14" i="7"/>
  <c r="ABB14" i="7"/>
  <c r="IR72" i="7"/>
  <c r="IL72" i="7"/>
  <c r="IQ72" i="7"/>
  <c r="IK72" i="7"/>
  <c r="IJ72" i="7"/>
  <c r="II72" i="7"/>
  <c r="IP72" i="7"/>
  <c r="IM72" i="7"/>
  <c r="IR95" i="7"/>
  <c r="IL95" i="7"/>
  <c r="IQ95" i="7"/>
  <c r="IK95" i="7"/>
  <c r="II95" i="7"/>
  <c r="IP95" i="7"/>
  <c r="IM95" i="7"/>
  <c r="IJ95" i="7"/>
  <c r="EK63" i="7"/>
  <c r="EE63" i="7"/>
  <c r="EL63" i="7"/>
  <c r="ED63" i="7"/>
  <c r="EI63" i="7" s="1"/>
  <c r="EM63" i="7" s="1"/>
  <c r="EJ63" i="7"/>
  <c r="EC63" i="7"/>
  <c r="EG63" i="7"/>
  <c r="EF63" i="7"/>
  <c r="IM73" i="7"/>
  <c r="II73" i="7"/>
  <c r="IR73" i="7"/>
  <c r="IL73" i="7"/>
  <c r="IQ73" i="7"/>
  <c r="IK73" i="7"/>
  <c r="IP73" i="7"/>
  <c r="IJ73" i="7"/>
  <c r="JK71" i="7"/>
  <c r="JE71" i="7"/>
  <c r="JJ71" i="7"/>
  <c r="JD71" i="7"/>
  <c r="JG71" i="7"/>
  <c r="JF71" i="7"/>
  <c r="JC71" i="7"/>
  <c r="JL71" i="7"/>
  <c r="JF73" i="7"/>
  <c r="JG73" i="7"/>
  <c r="EE65" i="7"/>
  <c r="ED65" i="7"/>
  <c r="AAU33" i="7"/>
  <c r="AAW33" i="7"/>
  <c r="EG66" i="7"/>
  <c r="AAY13" i="7"/>
  <c r="EG72" i="7"/>
  <c r="EC72" i="7"/>
  <c r="EL72" i="7"/>
  <c r="EF72" i="7"/>
  <c r="EE72" i="7"/>
  <c r="ED72" i="7"/>
  <c r="EK72" i="7"/>
  <c r="EJ72" i="7"/>
  <c r="EJ73" i="7"/>
  <c r="ED73" i="7"/>
  <c r="EG73" i="7"/>
  <c r="EC73" i="7"/>
  <c r="EL73" i="7"/>
  <c r="EK73" i="7"/>
  <c r="EF73" i="7"/>
  <c r="EE73" i="7"/>
  <c r="EG90" i="7"/>
  <c r="EC90" i="7"/>
  <c r="EL90" i="7"/>
  <c r="EF90" i="7"/>
  <c r="ED90" i="7"/>
  <c r="EK90" i="7"/>
  <c r="EJ90" i="7"/>
  <c r="EE90" i="7"/>
  <c r="IM58" i="7"/>
  <c r="II58" i="7"/>
  <c r="IQ58" i="7"/>
  <c r="IJ58" i="7"/>
  <c r="IP58" i="7"/>
  <c r="IR58" i="7"/>
  <c r="IK58" i="7"/>
  <c r="IL58" i="7"/>
  <c r="IR57" i="7"/>
  <c r="IL57" i="7"/>
  <c r="IQ57" i="7"/>
  <c r="IJ57" i="7"/>
  <c r="IP57" i="7"/>
  <c r="II57" i="7"/>
  <c r="IK57" i="7"/>
  <c r="IM57" i="7"/>
  <c r="AFJ13" i="7"/>
  <c r="AFI13" i="7"/>
  <c r="AFH13" i="7"/>
  <c r="AFJ6" i="7"/>
  <c r="AFI6" i="7"/>
  <c r="AFH6" i="7"/>
  <c r="EJ91" i="7"/>
  <c r="ED91" i="7"/>
  <c r="EG91" i="7"/>
  <c r="EC91" i="7"/>
  <c r="EK91" i="7"/>
  <c r="EF91" i="7"/>
  <c r="EE91" i="7"/>
  <c r="EL91" i="7"/>
  <c r="JL72" i="7"/>
  <c r="JF72" i="7"/>
  <c r="JK72" i="7"/>
  <c r="JE72" i="7"/>
  <c r="JD72" i="7"/>
  <c r="JC72" i="7"/>
  <c r="JJ72" i="7"/>
  <c r="JG72" i="7"/>
  <c r="IP96" i="7"/>
  <c r="IJ96" i="7"/>
  <c r="IM96" i="7"/>
  <c r="II96" i="7"/>
  <c r="IK96" i="7"/>
  <c r="IR96" i="7"/>
  <c r="IQ96" i="7"/>
  <c r="IL96" i="7"/>
  <c r="IP56" i="7"/>
  <c r="IJ56" i="7"/>
  <c r="IM56" i="7"/>
  <c r="II56" i="7"/>
  <c r="IQ56" i="7"/>
  <c r="IK56" i="7"/>
  <c r="IL56" i="7"/>
  <c r="IR56" i="7"/>
  <c r="AJP13" i="7"/>
  <c r="AJO13" i="7"/>
  <c r="AJN13" i="7"/>
  <c r="IR98" i="7"/>
  <c r="IL98" i="7"/>
  <c r="IQ98" i="7"/>
  <c r="IK98" i="7"/>
  <c r="IP98" i="7"/>
  <c r="IJ98" i="7"/>
  <c r="II98" i="7"/>
  <c r="IM98" i="7"/>
  <c r="IP86" i="7"/>
  <c r="IJ86" i="7"/>
  <c r="IM86" i="7"/>
  <c r="II86" i="7"/>
  <c r="IQ86" i="7"/>
  <c r="IL86" i="7"/>
  <c r="IK86" i="7"/>
  <c r="IR86" i="7"/>
  <c r="EE66" i="7"/>
  <c r="ED66" i="7"/>
  <c r="EC92" i="7"/>
  <c r="AAV13" i="7"/>
  <c r="AAU13" i="7"/>
  <c r="EW64" i="7"/>
  <c r="EY64" i="7"/>
  <c r="FD96" i="7"/>
  <c r="EX96" i="7"/>
  <c r="FA96" i="7"/>
  <c r="EW96" i="7"/>
  <c r="EY96" i="7"/>
  <c r="FF96" i="7"/>
  <c r="FE96" i="7"/>
  <c r="EZ96" i="7"/>
  <c r="FA98" i="7"/>
  <c r="EZ98" i="7"/>
  <c r="JG85" i="7"/>
  <c r="JC85" i="7"/>
  <c r="JL85" i="7"/>
  <c r="JF85" i="7"/>
  <c r="JD85" i="7"/>
  <c r="JK85" i="7"/>
  <c r="JJ85" i="7"/>
  <c r="JE85" i="7"/>
  <c r="EK70" i="7"/>
  <c r="EE70" i="7"/>
  <c r="EJ70" i="7"/>
  <c r="ED70" i="7"/>
  <c r="EC70" i="7"/>
  <c r="EL70" i="7"/>
  <c r="EG70" i="7"/>
  <c r="EF70" i="7"/>
  <c r="IR84" i="7"/>
  <c r="IL84" i="7"/>
  <c r="IQ84" i="7"/>
  <c r="IK84" i="7"/>
  <c r="IM84" i="7"/>
  <c r="IJ84" i="7"/>
  <c r="II84" i="7"/>
  <c r="IP84" i="7"/>
  <c r="IM91" i="7"/>
  <c r="II91" i="7"/>
  <c r="IR91" i="7"/>
  <c r="IL91" i="7"/>
  <c r="IP91" i="7"/>
  <c r="IK91" i="7"/>
  <c r="IJ91" i="7"/>
  <c r="IQ91" i="7"/>
  <c r="IQ71" i="7"/>
  <c r="IK71" i="7"/>
  <c r="IP71" i="7"/>
  <c r="IJ71" i="7"/>
  <c r="IM71" i="7"/>
  <c r="IL71" i="7"/>
  <c r="II71" i="7"/>
  <c r="IR71" i="7"/>
  <c r="IP92" i="7"/>
  <c r="IJ92" i="7"/>
  <c r="IM92" i="7"/>
  <c r="II92" i="7"/>
  <c r="IK92" i="7"/>
  <c r="IR92" i="7"/>
  <c r="IQ92" i="7"/>
  <c r="IL92" i="7"/>
  <c r="FA97" i="7"/>
  <c r="EW97" i="7"/>
  <c r="FC97" i="7" s="1"/>
  <c r="FG97" i="7" s="1"/>
  <c r="FF97" i="7"/>
  <c r="EZ97" i="7"/>
  <c r="FD97" i="7"/>
  <c r="EY97" i="7"/>
  <c r="EX97" i="7"/>
  <c r="FE97" i="7"/>
  <c r="JL84" i="7"/>
  <c r="JF84" i="7"/>
  <c r="JK84" i="7"/>
  <c r="JE84" i="7"/>
  <c r="JG84" i="7"/>
  <c r="JD84" i="7"/>
  <c r="JC84" i="7"/>
  <c r="JJ84" i="7"/>
  <c r="JF86" i="7"/>
  <c r="JG86" i="7"/>
  <c r="EL71" i="7"/>
  <c r="EF71" i="7"/>
  <c r="EK71" i="7"/>
  <c r="EE71" i="7"/>
  <c r="EJ71" i="7"/>
  <c r="EG71" i="7"/>
  <c r="ED71" i="7"/>
  <c r="EC71" i="7"/>
  <c r="IP70" i="7"/>
  <c r="IJ70" i="7"/>
  <c r="IM70" i="7"/>
  <c r="II70" i="7"/>
  <c r="IR70" i="7"/>
  <c r="IQ70" i="7"/>
  <c r="IL70" i="7"/>
  <c r="IK70" i="7"/>
  <c r="IR90" i="7"/>
  <c r="IL90" i="7"/>
  <c r="IQ90" i="7"/>
  <c r="IK90" i="7"/>
  <c r="II90" i="7"/>
  <c r="IP90" i="7"/>
  <c r="IM90" i="7"/>
  <c r="IJ90" i="7"/>
  <c r="IQ83" i="7"/>
  <c r="IK83" i="7"/>
  <c r="IP83" i="7"/>
  <c r="IJ83" i="7"/>
  <c r="IR83" i="7"/>
  <c r="IM83" i="7"/>
  <c r="IL83" i="7"/>
  <c r="II83" i="7"/>
  <c r="EL89" i="7"/>
  <c r="EF89" i="7"/>
  <c r="EK89" i="7"/>
  <c r="EE89" i="7"/>
  <c r="EG89" i="7"/>
  <c r="ED89" i="7"/>
  <c r="EC89" i="7"/>
  <c r="EJ89" i="7"/>
  <c r="EL64" i="7"/>
  <c r="EF64" i="7"/>
  <c r="EK64" i="7"/>
  <c r="ED64" i="7"/>
  <c r="EJ64" i="7"/>
  <c r="EC64" i="7"/>
  <c r="EG64" i="7"/>
  <c r="EE64" i="7"/>
  <c r="AJP27" i="7"/>
  <c r="AAY34" i="7"/>
  <c r="AAU34" i="7"/>
  <c r="ABD34" i="7"/>
  <c r="AAX34" i="7"/>
  <c r="ABC34" i="7"/>
  <c r="AAW34" i="7"/>
  <c r="ABB34" i="7"/>
  <c r="AAV34" i="7"/>
  <c r="AJN6" i="7"/>
  <c r="AJP6" i="7"/>
  <c r="AJO6" i="7"/>
  <c r="IM85" i="7"/>
  <c r="II85" i="7"/>
  <c r="IR85" i="7"/>
  <c r="IL85" i="7"/>
  <c r="IJ85" i="7"/>
  <c r="IQ85" i="7"/>
  <c r="IP85" i="7"/>
  <c r="IK85" i="7"/>
  <c r="IM97" i="7"/>
  <c r="II97" i="7"/>
  <c r="IR97" i="7"/>
  <c r="IL97" i="7"/>
  <c r="IP97" i="7"/>
  <c r="IK97" i="7"/>
  <c r="IJ97" i="7"/>
  <c r="IQ97" i="7"/>
  <c r="IP59" i="7"/>
  <c r="IJ59" i="7"/>
  <c r="IQ59" i="7"/>
  <c r="IK59" i="7"/>
  <c r="IL59" i="7"/>
  <c r="II59" i="7"/>
  <c r="IM59" i="7"/>
  <c r="IR59" i="7"/>
  <c r="AAI13" i="7"/>
  <c r="AAJ13" i="7"/>
  <c r="AAH13" i="7"/>
  <c r="EF65" i="7"/>
  <c r="EH65" i="7" s="1"/>
  <c r="EC65" i="7"/>
  <c r="AAV33" i="7"/>
  <c r="AAX33" i="7"/>
  <c r="AAZ33" i="7" s="1"/>
  <c r="EF66" i="7"/>
  <c r="EF92" i="7"/>
  <c r="FA64" i="7"/>
  <c r="ZB14" i="7"/>
  <c r="ZZ14" i="7"/>
  <c r="AAE13" i="7" s="1"/>
  <c r="JS19" i="7"/>
  <c r="JN19" i="7"/>
  <c r="JP33" i="7"/>
  <c r="JR19" i="7"/>
  <c r="JO33" i="7"/>
  <c r="RZ32" i="7"/>
  <c r="JP19" i="7"/>
  <c r="JQ19" i="7"/>
  <c r="RZ33" i="7"/>
  <c r="JO32" i="7"/>
  <c r="JP32" i="7"/>
  <c r="JR32" i="7"/>
  <c r="JN32" i="7"/>
  <c r="JQ32" i="7"/>
  <c r="JS32" i="7"/>
  <c r="JN33" i="7"/>
  <c r="JQ33" i="7"/>
  <c r="JM12" i="7"/>
  <c r="JQ13" i="7" s="1"/>
  <c r="JA64" i="7"/>
  <c r="JB64" i="7" s="1"/>
  <c r="JR33" i="7"/>
  <c r="JR20" i="7"/>
  <c r="JN20" i="7"/>
  <c r="JS20" i="7"/>
  <c r="JP20" i="7"/>
  <c r="JQ20" i="7"/>
  <c r="JO20" i="7"/>
  <c r="JA65" i="7"/>
  <c r="JB65" i="7" s="1"/>
  <c r="EU58" i="7"/>
  <c r="EV58" i="7" s="1"/>
  <c r="EU57" i="7"/>
  <c r="EV57" i="7" s="1"/>
  <c r="EU59" i="7"/>
  <c r="EV59" i="7" s="1"/>
  <c r="FH6" i="7"/>
  <c r="FL6" i="7"/>
  <c r="FL5" i="7"/>
  <c r="FJ6" i="7"/>
  <c r="FK6" i="7"/>
  <c r="FH5" i="7"/>
  <c r="FK5" i="7"/>
  <c r="FM6" i="7"/>
  <c r="FJ5" i="7"/>
  <c r="FI5" i="7"/>
  <c r="FM5" i="7"/>
  <c r="FI6" i="7"/>
  <c r="FM7" i="7"/>
  <c r="FJ7" i="7"/>
  <c r="FI7" i="7"/>
  <c r="FH7" i="7"/>
  <c r="FL7" i="7"/>
  <c r="FK7" i="7"/>
  <c r="FB80" i="7"/>
  <c r="FJ80" i="7" s="1"/>
  <c r="EU94" i="7"/>
  <c r="FC96" i="7"/>
  <c r="FG96" i="7" s="1"/>
  <c r="FH103" i="7"/>
  <c r="IO65" i="7"/>
  <c r="IS65" i="7" s="1"/>
  <c r="FC86" i="7"/>
  <c r="FG86" i="7" s="1"/>
  <c r="EI104" i="7"/>
  <c r="EM104" i="7" s="1"/>
  <c r="FB78" i="7"/>
  <c r="FC85" i="7"/>
  <c r="FG85" i="7" s="1"/>
  <c r="FC84" i="7"/>
  <c r="FG84" i="7" s="1"/>
  <c r="FH78" i="7"/>
  <c r="FH79" i="7"/>
  <c r="IW7" i="7"/>
  <c r="IY33" i="7"/>
  <c r="EA80" i="7"/>
  <c r="EB80" i="7" s="1"/>
  <c r="IO63" i="7"/>
  <c r="IS63" i="7" s="1"/>
  <c r="IX7" i="7"/>
  <c r="IO77" i="7"/>
  <c r="IS77" i="7" s="1"/>
  <c r="IU7" i="7"/>
  <c r="IY6" i="7"/>
  <c r="IW6" i="7"/>
  <c r="IO66" i="7"/>
  <c r="IS66" i="7" s="1"/>
  <c r="IO64" i="7"/>
  <c r="IS64" i="7" s="1"/>
  <c r="IT6" i="7"/>
  <c r="IO79" i="7"/>
  <c r="IS79" i="7" s="1"/>
  <c r="IO80" i="7"/>
  <c r="IS80" i="7" s="1"/>
  <c r="IO78" i="7"/>
  <c r="IS78" i="7" s="1"/>
  <c r="IY40" i="7"/>
  <c r="IX39" i="7"/>
  <c r="IY34" i="7"/>
  <c r="IV21" i="7"/>
  <c r="IY7" i="7"/>
  <c r="IX38" i="7"/>
  <c r="IT39" i="7"/>
  <c r="IT40" i="7"/>
  <c r="IH103" i="7"/>
  <c r="IH104" i="7"/>
  <c r="IV39" i="7"/>
  <c r="IX33" i="7"/>
  <c r="IU33" i="7"/>
  <c r="IX34" i="7"/>
  <c r="IW34" i="7"/>
  <c r="IX6" i="7"/>
  <c r="IU20" i="7"/>
  <c r="IU40" i="7"/>
  <c r="IT21" i="7"/>
  <c r="IT20" i="7"/>
  <c r="IY39" i="7"/>
  <c r="IU21" i="7"/>
  <c r="IV33" i="7"/>
  <c r="IU34" i="7"/>
  <c r="IT34" i="7"/>
  <c r="IY20" i="7"/>
  <c r="IV6" i="7"/>
  <c r="IU6" i="7"/>
  <c r="IV20" i="7"/>
  <c r="IX21" i="7"/>
  <c r="IU39" i="7"/>
  <c r="IV40" i="7"/>
  <c r="IW33" i="7"/>
  <c r="IV34" i="7"/>
  <c r="IX20" i="7"/>
  <c r="IW39" i="7"/>
  <c r="IW21" i="7"/>
  <c r="IV7" i="7"/>
  <c r="IW20" i="7"/>
  <c r="IX40" i="7"/>
  <c r="EA59" i="7"/>
  <c r="EB59" i="7" s="1"/>
  <c r="EI102" i="7"/>
  <c r="EM102" i="7" s="1"/>
  <c r="EI86" i="7"/>
  <c r="EM86" i="7" s="1"/>
  <c r="EO6" i="7"/>
  <c r="EI103" i="7"/>
  <c r="EM103" i="7" s="1"/>
  <c r="EA58" i="7"/>
  <c r="EB58" i="7" s="1"/>
  <c r="ES6" i="7"/>
  <c r="EM27" i="7"/>
  <c r="EP27" i="7" s="1"/>
  <c r="EA79" i="7"/>
  <c r="EB79" i="7" s="1"/>
  <c r="ER7" i="7"/>
  <c r="EN7" i="7"/>
  <c r="EP7" i="7"/>
  <c r="EO7" i="7"/>
  <c r="ES7" i="7"/>
  <c r="EQ7" i="7"/>
  <c r="EP6" i="7"/>
  <c r="EQ6" i="7"/>
  <c r="ER6" i="7"/>
  <c r="AJF21" i="7"/>
  <c r="AJF20" i="7"/>
  <c r="AFG39" i="7"/>
  <c r="AFK39" i="7" s="1"/>
  <c r="KO13" i="7"/>
  <c r="KO33" i="7"/>
  <c r="KO6" i="7"/>
  <c r="AEZ28" i="7"/>
  <c r="EA78" i="7"/>
  <c r="EB78" i="7" s="1"/>
  <c r="GI20" i="7"/>
  <c r="GI13" i="7"/>
  <c r="EA77" i="7"/>
  <c r="EB77" i="7" s="1"/>
  <c r="AHO5" i="7"/>
  <c r="AHO6" i="7" s="1"/>
  <c r="AEZ7" i="7"/>
  <c r="AFD6" i="7" s="1"/>
  <c r="ADI6" i="7"/>
  <c r="WZ6" i="7"/>
  <c r="WZ7" i="7"/>
  <c r="XA6" i="7"/>
  <c r="XC6" i="7"/>
  <c r="XE6" i="7"/>
  <c r="XB6" i="7"/>
  <c r="XD6" i="7"/>
  <c r="XA7" i="7"/>
  <c r="XD7" i="7"/>
  <c r="XE7" i="7"/>
  <c r="XB7" i="7"/>
  <c r="XC7" i="7"/>
  <c r="ABA21" i="7"/>
  <c r="ABE21" i="7" s="1"/>
  <c r="AAZ21" i="7"/>
  <c r="AAZ20" i="7"/>
  <c r="AEZ14" i="7"/>
  <c r="ADI13" i="7"/>
  <c r="ABA20" i="7"/>
  <c r="ABE20" i="7" s="1"/>
  <c r="ABA27" i="7"/>
  <c r="ABE27" i="7" s="1"/>
  <c r="ABA28" i="7"/>
  <c r="ABE28" i="7" s="1"/>
  <c r="AAZ27" i="7"/>
  <c r="AAZ28" i="7"/>
  <c r="XD39" i="7"/>
  <c r="XB39" i="7"/>
  <c r="XE39" i="7"/>
  <c r="XC39" i="7"/>
  <c r="XA39" i="7"/>
  <c r="WZ39" i="7"/>
  <c r="XA40" i="7"/>
  <c r="XC40" i="7"/>
  <c r="XE40" i="7"/>
  <c r="XD40" i="7"/>
  <c r="WZ40" i="7"/>
  <c r="XB40" i="7"/>
  <c r="AAZ39" i="7"/>
  <c r="AAZ40" i="7"/>
  <c r="ABA39" i="7"/>
  <c r="ABE39" i="7" s="1"/>
  <c r="ABA40" i="7"/>
  <c r="ABE40" i="7" s="1"/>
  <c r="AHO26" i="7"/>
  <c r="AJF28" i="7" s="1"/>
  <c r="AJH27" i="7" s="1"/>
  <c r="AAZ6" i="7"/>
  <c r="AHO12" i="7"/>
  <c r="AHO13" i="7" s="1"/>
  <c r="GI28" i="7"/>
  <c r="EA88" i="7"/>
  <c r="GI21" i="7"/>
  <c r="XG28" i="7"/>
  <c r="OU34" i="7"/>
  <c r="KO21" i="7"/>
  <c r="IN77" i="7"/>
  <c r="ABA7" i="7"/>
  <c r="ABE7" i="7" s="1"/>
  <c r="AAZ7" i="7"/>
  <c r="XF21" i="7"/>
  <c r="XG14" i="7"/>
  <c r="XF20" i="7"/>
  <c r="XG27" i="7"/>
  <c r="OU13" i="7"/>
  <c r="OU14" i="7"/>
  <c r="OU27" i="7"/>
  <c r="OU28" i="7"/>
  <c r="GI14" i="7"/>
  <c r="AEM32" i="7"/>
  <c r="IW38" i="7"/>
  <c r="IT38" i="7"/>
  <c r="KO14" i="7"/>
  <c r="KN40" i="7"/>
  <c r="KO7" i="7"/>
  <c r="IY38" i="7"/>
  <c r="IN66" i="7"/>
  <c r="IU38" i="7"/>
  <c r="IN63" i="7"/>
  <c r="IN56" i="7"/>
  <c r="IH102" i="7"/>
  <c r="IN79" i="7"/>
  <c r="IV38" i="7"/>
  <c r="IN78" i="7"/>
  <c r="IH101" i="7"/>
  <c r="KN39" i="7"/>
  <c r="IG94" i="7"/>
  <c r="IG55" i="7"/>
  <c r="FB66" i="7"/>
  <c r="IG69" i="7"/>
  <c r="IX37" i="7"/>
  <c r="IY37" i="7"/>
  <c r="IT37" i="7"/>
  <c r="IW37" i="7"/>
  <c r="IU37" i="7"/>
  <c r="IV37" i="7"/>
  <c r="IN65" i="7"/>
  <c r="IG82" i="7"/>
  <c r="IN80" i="7"/>
  <c r="IN64" i="7"/>
  <c r="FB91" i="7"/>
  <c r="EU88" i="7"/>
  <c r="GI7" i="7"/>
  <c r="GH40" i="7"/>
  <c r="EU82" i="7"/>
  <c r="FB86" i="7"/>
  <c r="GH39" i="7"/>
  <c r="FB85" i="7"/>
  <c r="GI6" i="7"/>
  <c r="EB97" i="7"/>
  <c r="EB95" i="7"/>
  <c r="EB96" i="7"/>
  <c r="EB98" i="7"/>
  <c r="EN5" i="7"/>
  <c r="EN4" i="7"/>
  <c r="FB92" i="7"/>
  <c r="ER4" i="7"/>
  <c r="EA57" i="7"/>
  <c r="EB57" i="7" s="1"/>
  <c r="EA56" i="7"/>
  <c r="EB56" i="7" s="1"/>
  <c r="ES4" i="7"/>
  <c r="EP4" i="7"/>
  <c r="EO4" i="7"/>
  <c r="EQ4" i="7"/>
  <c r="ES5" i="7"/>
  <c r="EP5" i="7"/>
  <c r="EQ5" i="7"/>
  <c r="EO5" i="7"/>
  <c r="ER5" i="7"/>
  <c r="FB71" i="7"/>
  <c r="FC90" i="7"/>
  <c r="FG90" i="7" s="1"/>
  <c r="FH90" i="7" s="1"/>
  <c r="EU69" i="7"/>
  <c r="EH86" i="7"/>
  <c r="FB90" i="7"/>
  <c r="EU62" i="7"/>
  <c r="EA62" i="7"/>
  <c r="FC64" i="7"/>
  <c r="FG64" i="7" s="1"/>
  <c r="FB73" i="7"/>
  <c r="FC65" i="7"/>
  <c r="FG65" i="7" s="1"/>
  <c r="FC72" i="7"/>
  <c r="FG72" i="7" s="1"/>
  <c r="FC71" i="7"/>
  <c r="FG71" i="7" s="1"/>
  <c r="FB72" i="7"/>
  <c r="EI83" i="7"/>
  <c r="EM83" i="7" s="1"/>
  <c r="EI66" i="7"/>
  <c r="EM66" i="7" s="1"/>
  <c r="EI85" i="7"/>
  <c r="EM85" i="7" s="1"/>
  <c r="EH103" i="7"/>
  <c r="EH102" i="7"/>
  <c r="EI101" i="7"/>
  <c r="EM101" i="7" s="1"/>
  <c r="EI90" i="7"/>
  <c r="EM90" i="7" s="1"/>
  <c r="EH84" i="7"/>
  <c r="EI84" i="7"/>
  <c r="EM84" i="7" s="1"/>
  <c r="EA69" i="7"/>
  <c r="EH104" i="7"/>
  <c r="EH101" i="7"/>
  <c r="EH85" i="7"/>
  <c r="EH83" i="7"/>
  <c r="SN34" i="7" l="1"/>
  <c r="JA88" i="7"/>
  <c r="FD104" i="7"/>
  <c r="ADR44" i="7"/>
  <c r="FF104" i="7"/>
  <c r="EX104" i="7"/>
  <c r="ADX50" i="7"/>
  <c r="AJD51" i="7"/>
  <c r="AIZ51" i="7"/>
  <c r="AIU51" i="7"/>
  <c r="AJA51" i="7"/>
  <c r="AIT51" i="7"/>
  <c r="AJE51" i="7"/>
  <c r="AIY51" i="7"/>
  <c r="AJC51" i="7"/>
  <c r="AIX51" i="7"/>
  <c r="AJB51" i="7"/>
  <c r="AIV51" i="7"/>
  <c r="ZO51" i="7"/>
  <c r="ZI51" i="7"/>
  <c r="ZN51" i="7"/>
  <c r="ZH51" i="7"/>
  <c r="ZK51" i="7"/>
  <c r="ZG51" i="7"/>
  <c r="ZJ51" i="7"/>
  <c r="ZP51" i="7"/>
  <c r="ZG49" i="7"/>
  <c r="ZN45" i="7"/>
  <c r="ZH45" i="7"/>
  <c r="ZK45" i="7"/>
  <c r="ZG45" i="7"/>
  <c r="ZP45" i="7"/>
  <c r="ZJ45" i="7"/>
  <c r="ZO45" i="7"/>
  <c r="ZI45" i="7"/>
  <c r="AQM50" i="7"/>
  <c r="AQN50" i="7"/>
  <c r="AQL50" i="7"/>
  <c r="ASI46" i="7"/>
  <c r="ASE46" i="7"/>
  <c r="ARZ46" i="7"/>
  <c r="ART46" i="7"/>
  <c r="ASH46" i="7"/>
  <c r="ASD46" i="7"/>
  <c r="ARW46" i="7"/>
  <c r="ARS46" i="7"/>
  <c r="ASG46" i="7"/>
  <c r="ASB46" i="7"/>
  <c r="ARV46" i="7"/>
  <c r="ASK46" i="7"/>
  <c r="ASF46" i="7"/>
  <c r="ASA46" i="7"/>
  <c r="ARU46" i="7"/>
  <c r="VP49" i="7"/>
  <c r="VM51" i="7"/>
  <c r="ZG44" i="7"/>
  <c r="ZH44" i="7"/>
  <c r="ZI44" i="7"/>
  <c r="ZK50" i="7"/>
  <c r="VP52" i="7"/>
  <c r="ART51" i="7"/>
  <c r="ARS51" i="7"/>
  <c r="VN52" i="7"/>
  <c r="ZI43" i="7"/>
  <c r="ARS45" i="7"/>
  <c r="ART45" i="7"/>
  <c r="ARU45" i="7"/>
  <c r="ANO51" i="7"/>
  <c r="ANP51" i="7"/>
  <c r="ANR51" i="7" s="1"/>
  <c r="ADX51" i="7"/>
  <c r="FK50" i="7"/>
  <c r="FI50" i="7"/>
  <c r="FJ50" i="7"/>
  <c r="FM50" i="7"/>
  <c r="FH50" i="7"/>
  <c r="FL50" i="7"/>
  <c r="VP51" i="7"/>
  <c r="AJI51" i="7"/>
  <c r="AJJ51" i="7"/>
  <c r="EW104" i="7"/>
  <c r="FC104" i="7" s="1"/>
  <c r="FG104" i="7" s="1"/>
  <c r="VM50" i="7"/>
  <c r="ZK43" i="7"/>
  <c r="AJU46" i="7"/>
  <c r="AJP46" i="7"/>
  <c r="AJJ46" i="7"/>
  <c r="AJY46" i="7"/>
  <c r="AJT46" i="7"/>
  <c r="AJO46" i="7"/>
  <c r="AJI46" i="7"/>
  <c r="AJW46" i="7"/>
  <c r="AJS46" i="7"/>
  <c r="AJN46" i="7"/>
  <c r="AJH46" i="7"/>
  <c r="AJK46" i="7"/>
  <c r="AJG46" i="7"/>
  <c r="AJV46" i="7"/>
  <c r="AJR46" i="7"/>
  <c r="ZN52" i="7"/>
  <c r="ZH52" i="7"/>
  <c r="ZK52" i="7"/>
  <c r="ZG52" i="7"/>
  <c r="ZP52" i="7"/>
  <c r="ZJ52" i="7"/>
  <c r="ZI52" i="7"/>
  <c r="ZO52" i="7"/>
  <c r="ZK46" i="7"/>
  <c r="ZG46" i="7"/>
  <c r="ZN46" i="7"/>
  <c r="ZJ46" i="7"/>
  <c r="ZP46" i="7"/>
  <c r="ZI46" i="7"/>
  <c r="ZO46" i="7"/>
  <c r="ZH46" i="7"/>
  <c r="AIA44" i="7"/>
  <c r="AHZ44" i="7"/>
  <c r="AIB44" i="7"/>
  <c r="AMH49" i="7"/>
  <c r="AMF49" i="7"/>
  <c r="AMG49" i="7"/>
  <c r="AOE52" i="7"/>
  <c r="ANZ52" i="7"/>
  <c r="ANU52" i="7"/>
  <c r="ANO52" i="7"/>
  <c r="AOC52" i="7"/>
  <c r="ANY52" i="7"/>
  <c r="ANT52" i="7"/>
  <c r="ANN52" i="7"/>
  <c r="AOB52" i="7"/>
  <c r="ANX52" i="7"/>
  <c r="ANQ52" i="7"/>
  <c r="ANM52" i="7"/>
  <c r="ANP52" i="7"/>
  <c r="AOA52" i="7"/>
  <c r="ANV52" i="7"/>
  <c r="VN49" i="7"/>
  <c r="ZJ44" i="7"/>
  <c r="ZK44" i="7"/>
  <c r="ADS44" i="7"/>
  <c r="ADW44" i="7" s="1"/>
  <c r="VO52" i="7"/>
  <c r="ARU51" i="7"/>
  <c r="ARV51" i="7"/>
  <c r="ADX52" i="7"/>
  <c r="VM52" i="7"/>
  <c r="ZH43" i="7"/>
  <c r="ARV45" i="7"/>
  <c r="ARW45" i="7"/>
  <c r="ANN51" i="7"/>
  <c r="VO51" i="7"/>
  <c r="AJH45" i="7"/>
  <c r="AJI45" i="7"/>
  <c r="AJJ45" i="7"/>
  <c r="AJK45" i="7"/>
  <c r="FA104" i="7"/>
  <c r="VN50" i="7"/>
  <c r="VQ52" i="7"/>
  <c r="ASK52" i="7"/>
  <c r="ASF52" i="7"/>
  <c r="ASA52" i="7"/>
  <c r="ARU52" i="7"/>
  <c r="ASI52" i="7"/>
  <c r="ASE52" i="7"/>
  <c r="ARZ52" i="7"/>
  <c r="ART52" i="7"/>
  <c r="ASH52" i="7"/>
  <c r="ASD52" i="7"/>
  <c r="ARW52" i="7"/>
  <c r="ARS52" i="7"/>
  <c r="ARV52" i="7"/>
  <c r="ASG52" i="7"/>
  <c r="ASB52" i="7"/>
  <c r="AQN43" i="7"/>
  <c r="AQM43" i="7"/>
  <c r="AQL43" i="7"/>
  <c r="AIA50" i="7"/>
  <c r="AHZ50" i="7"/>
  <c r="AIB50" i="7"/>
  <c r="ANK44" i="7"/>
  <c r="ANG44" i="7"/>
  <c r="ANB44" i="7"/>
  <c r="ANJ44" i="7"/>
  <c r="ANF44" i="7"/>
  <c r="ANA44" i="7"/>
  <c r="ANI44" i="7"/>
  <c r="ANE44" i="7"/>
  <c r="AMZ44" i="7"/>
  <c r="ANH44" i="7"/>
  <c r="AND44" i="7"/>
  <c r="AJB45" i="7"/>
  <c r="AIX45" i="7"/>
  <c r="AJE45" i="7"/>
  <c r="AJA45" i="7"/>
  <c r="AIV45" i="7"/>
  <c r="AJD45" i="7"/>
  <c r="AIZ45" i="7"/>
  <c r="AIU45" i="7"/>
  <c r="AJC45" i="7"/>
  <c r="AIY45" i="7"/>
  <c r="AIT45" i="7"/>
  <c r="VM49" i="7"/>
  <c r="ZJ49" i="7"/>
  <c r="ZJ50" i="7"/>
  <c r="EZ103" i="7"/>
  <c r="EX103" i="7"/>
  <c r="FE103" i="7"/>
  <c r="FA103" i="7"/>
  <c r="EY103" i="7"/>
  <c r="EW103" i="7"/>
  <c r="FF103" i="7"/>
  <c r="FD103" i="7"/>
  <c r="FC103" i="7"/>
  <c r="FG103" i="7" s="1"/>
  <c r="ZG43" i="7"/>
  <c r="ZM43" i="7" s="1"/>
  <c r="ZQ43" i="7" s="1"/>
  <c r="ZH49" i="7"/>
  <c r="ZM49" i="7" s="1"/>
  <c r="ZQ49" i="7" s="1"/>
  <c r="VO50" i="7"/>
  <c r="VP50" i="7"/>
  <c r="ZK49" i="7"/>
  <c r="ZL49" i="7" s="1"/>
  <c r="ARQ44" i="7"/>
  <c r="ARM44" i="7"/>
  <c r="ARH44" i="7"/>
  <c r="ARP44" i="7"/>
  <c r="ARL44" i="7"/>
  <c r="ARG44" i="7"/>
  <c r="ARO44" i="7"/>
  <c r="ARK44" i="7"/>
  <c r="ARF44" i="7"/>
  <c r="ARN44" i="7"/>
  <c r="ARJ44" i="7"/>
  <c r="ADX49" i="7"/>
  <c r="AJY52" i="7"/>
  <c r="AJT52" i="7"/>
  <c r="AJO52" i="7"/>
  <c r="AJI52" i="7"/>
  <c r="AJW52" i="7"/>
  <c r="AJS52" i="7"/>
  <c r="AJN52" i="7"/>
  <c r="AJH52" i="7"/>
  <c r="AJV52" i="7"/>
  <c r="AJR52" i="7"/>
  <c r="AJK52" i="7"/>
  <c r="AJG52" i="7"/>
  <c r="AJJ52" i="7"/>
  <c r="AJU52" i="7"/>
  <c r="AJP52" i="7"/>
  <c r="AOC45" i="7"/>
  <c r="ANY45" i="7"/>
  <c r="ANT45" i="7"/>
  <c r="AOB45" i="7"/>
  <c r="ANX45" i="7"/>
  <c r="AOA45" i="7"/>
  <c r="ANV45" i="7"/>
  <c r="AOE45" i="7"/>
  <c r="ANZ45" i="7"/>
  <c r="ANU45" i="7"/>
  <c r="ANK50" i="7"/>
  <c r="ANG50" i="7"/>
  <c r="ANB50" i="7"/>
  <c r="ANF50" i="7"/>
  <c r="AMZ50" i="7"/>
  <c r="ANJ50" i="7"/>
  <c r="ANE50" i="7"/>
  <c r="ANI50" i="7"/>
  <c r="AND50" i="7"/>
  <c r="ANH50" i="7"/>
  <c r="ANA50" i="7"/>
  <c r="AMH43" i="7"/>
  <c r="AMG43" i="7"/>
  <c r="AMF43" i="7"/>
  <c r="ARN51" i="7"/>
  <c r="ARJ51" i="7"/>
  <c r="ARQ51" i="7"/>
  <c r="ARM51" i="7"/>
  <c r="ARH51" i="7"/>
  <c r="ARP51" i="7"/>
  <c r="ARL51" i="7"/>
  <c r="ARG51" i="7"/>
  <c r="ARO51" i="7"/>
  <c r="ARK51" i="7"/>
  <c r="ARF51" i="7"/>
  <c r="VQ49" i="7"/>
  <c r="VO49" i="7"/>
  <c r="ZI49" i="7"/>
  <c r="ZG50" i="7"/>
  <c r="ZM50" i="7" s="1"/>
  <c r="ZQ50" i="7" s="1"/>
  <c r="ZH50" i="7"/>
  <c r="ZI50" i="7"/>
  <c r="FM51" i="7"/>
  <c r="FJ51" i="7"/>
  <c r="FK51" i="7"/>
  <c r="FI51" i="7"/>
  <c r="EU100" i="7" s="1"/>
  <c r="FL51" i="7"/>
  <c r="FH51" i="7"/>
  <c r="ZJ43" i="7"/>
  <c r="ANM51" i="7"/>
  <c r="EX102" i="7"/>
  <c r="FA102" i="7"/>
  <c r="FE102" i="7"/>
  <c r="EZ102" i="7"/>
  <c r="EY102" i="7"/>
  <c r="EW102" i="7"/>
  <c r="FD102" i="7"/>
  <c r="FF102" i="7"/>
  <c r="VQ51" i="7"/>
  <c r="AJH51" i="7"/>
  <c r="AJG51" i="7"/>
  <c r="EZ104" i="7"/>
  <c r="FB104" i="7" s="1"/>
  <c r="EY104" i="7"/>
  <c r="VQ50" i="7"/>
  <c r="SN33" i="7"/>
  <c r="ADS46" i="7"/>
  <c r="ADW46" i="7" s="1"/>
  <c r="AAF46" i="7"/>
  <c r="NG100" i="7"/>
  <c r="ADR46" i="7"/>
  <c r="ADR51" i="7"/>
  <c r="JN91" i="7"/>
  <c r="RY38" i="7"/>
  <c r="SY34" i="7"/>
  <c r="ST34" i="7"/>
  <c r="SU34" i="7"/>
  <c r="SX34" i="7"/>
  <c r="SV34" i="7"/>
  <c r="SW34" i="7"/>
  <c r="AHO31" i="7"/>
  <c r="JN90" i="7"/>
  <c r="ARE44" i="7"/>
  <c r="ARI44" i="7" s="1"/>
  <c r="SU33" i="7"/>
  <c r="SY33" i="7"/>
  <c r="ST33" i="7"/>
  <c r="SW33" i="7"/>
  <c r="SX33" i="7"/>
  <c r="SV33" i="7"/>
  <c r="ZM51" i="7"/>
  <c r="ZQ51" i="7" s="1"/>
  <c r="AOD45" i="7"/>
  <c r="ANS45" i="7"/>
  <c r="ANW45" i="7" s="1"/>
  <c r="AHM52" i="7"/>
  <c r="AHR52" i="7" s="1"/>
  <c r="AHR51" i="7"/>
  <c r="AMR51" i="7"/>
  <c r="ALT51" i="7"/>
  <c r="AEL46" i="7"/>
  <c r="AEL50" i="7"/>
  <c r="APZ52" i="7"/>
  <c r="AQX52" i="7"/>
  <c r="ARB50" i="7" s="1"/>
  <c r="ARY46" i="7"/>
  <c r="ASC46" i="7" s="1"/>
  <c r="ASJ46" i="7"/>
  <c r="AMY44" i="7"/>
  <c r="ANC44" i="7" s="1"/>
  <c r="AIS45" i="7"/>
  <c r="AIW45" i="7" s="1"/>
  <c r="RP78" i="7"/>
  <c r="LJ44" i="7"/>
  <c r="LJ45" i="7"/>
  <c r="APZ45" i="7"/>
  <c r="AQX45" i="7"/>
  <c r="AIS51" i="7"/>
  <c r="AIW51" i="7" s="1"/>
  <c r="APY45" i="7"/>
  <c r="AQD44" i="7"/>
  <c r="AJX46" i="7"/>
  <c r="AJM46" i="7"/>
  <c r="AJQ46" i="7" s="1"/>
  <c r="ZM52" i="7"/>
  <c r="ZQ52" i="7" s="1"/>
  <c r="ANL46" i="7"/>
  <c r="ANN45" i="7" s="1"/>
  <c r="ALU45" i="7"/>
  <c r="AHM46" i="7"/>
  <c r="AHR46" i="7" s="1"/>
  <c r="AHR45" i="7"/>
  <c r="ALS45" i="7"/>
  <c r="ALX44" i="7"/>
  <c r="JH90" i="7"/>
  <c r="JQ90" i="7" s="1"/>
  <c r="ALT45" i="7"/>
  <c r="AMR45" i="7"/>
  <c r="AHN46" i="7"/>
  <c r="AIL46" i="7"/>
  <c r="AIN44" i="7" s="1"/>
  <c r="WU33" i="7"/>
  <c r="WY33" i="7" s="1"/>
  <c r="QV25" i="7"/>
  <c r="RA25" i="7" s="1"/>
  <c r="RE25" i="7" s="1"/>
  <c r="AJL45" i="7"/>
  <c r="AAF52" i="7"/>
  <c r="ADR52" i="7"/>
  <c r="HD45" i="7"/>
  <c r="HD46" i="7"/>
  <c r="AIL52" i="7"/>
  <c r="AIQ51" i="7" s="1"/>
  <c r="AHN52" i="7"/>
  <c r="JH91" i="7"/>
  <c r="JP91" i="7" s="1"/>
  <c r="ADR45" i="7"/>
  <c r="ZM45" i="7"/>
  <c r="ZQ45" i="7" s="1"/>
  <c r="AAF45" i="7"/>
  <c r="ARX45" i="7"/>
  <c r="ALS51" i="7"/>
  <c r="ALX50" i="7"/>
  <c r="WU34" i="7"/>
  <c r="WY34" i="7" s="1"/>
  <c r="QZ32" i="7"/>
  <c r="NN102" i="7"/>
  <c r="AJL51" i="7"/>
  <c r="ARY52" i="7"/>
  <c r="ASC52" i="7" s="1"/>
  <c r="ASJ52" i="7"/>
  <c r="AJM52" i="7"/>
  <c r="AJQ52" i="7" s="1"/>
  <c r="AJX52" i="7"/>
  <c r="ZM46" i="7"/>
  <c r="ZQ46" i="7" s="1"/>
  <c r="AMY50" i="7"/>
  <c r="ANC50" i="7" s="1"/>
  <c r="ZL50" i="7"/>
  <c r="ZL44" i="7"/>
  <c r="APY52" i="7"/>
  <c r="AQD52" i="7" s="1"/>
  <c r="AQD51" i="7"/>
  <c r="ARE51" i="7"/>
  <c r="ARI51" i="7" s="1"/>
  <c r="ARX51" i="7"/>
  <c r="ANR52" i="7"/>
  <c r="ANS52" i="7"/>
  <c r="ANW52" i="7" s="1"/>
  <c r="AOD52" i="7"/>
  <c r="RZ39" i="7"/>
  <c r="QX26" i="7"/>
  <c r="QZ26" i="7" s="1"/>
  <c r="QV26" i="7"/>
  <c r="QZ25" i="7"/>
  <c r="RQ13" i="7"/>
  <c r="RP58" i="7"/>
  <c r="NO33" i="7"/>
  <c r="QU26" i="7"/>
  <c r="QZ38" i="7"/>
  <c r="APV38" i="7"/>
  <c r="RA32" i="7"/>
  <c r="RE32" i="7" s="1"/>
  <c r="APV13" i="7"/>
  <c r="APV20" i="7"/>
  <c r="RA37" i="7"/>
  <c r="RE37" i="7" s="1"/>
  <c r="APV18" i="7"/>
  <c r="JI57" i="7"/>
  <c r="JM57" i="7" s="1"/>
  <c r="RS13" i="7"/>
  <c r="RR13" i="7"/>
  <c r="RO58" i="7"/>
  <c r="APV21" i="7"/>
  <c r="APV14" i="7"/>
  <c r="RS12" i="7"/>
  <c r="RR58" i="7"/>
  <c r="APV19" i="7"/>
  <c r="APV12" i="7"/>
  <c r="APV11" i="7"/>
  <c r="ADL18" i="7"/>
  <c r="VX19" i="7"/>
  <c r="EH63" i="7"/>
  <c r="NG78" i="7"/>
  <c r="NH78" i="7" s="1"/>
  <c r="NR78" i="7" s="1"/>
  <c r="JI58" i="7"/>
  <c r="JM58" i="7" s="1"/>
  <c r="ADG38" i="7"/>
  <c r="ADL38" i="7" s="1"/>
  <c r="JH58" i="7"/>
  <c r="IN95" i="7"/>
  <c r="JI71" i="7"/>
  <c r="JM71" i="7" s="1"/>
  <c r="JI72" i="7"/>
  <c r="JM72" i="7" s="1"/>
  <c r="FB64" i="7"/>
  <c r="AJN27" i="7"/>
  <c r="RT5" i="7"/>
  <c r="JH57" i="7"/>
  <c r="NQ80" i="7"/>
  <c r="NR80" i="7"/>
  <c r="NP80" i="7"/>
  <c r="NT97" i="7"/>
  <c r="NX97" i="7"/>
  <c r="NO97" i="7"/>
  <c r="NS97" i="7" s="1"/>
  <c r="NQ97" i="7"/>
  <c r="NU97" i="7"/>
  <c r="NV97" i="7"/>
  <c r="NR97" i="7"/>
  <c r="NW97" i="7"/>
  <c r="NP97" i="7"/>
  <c r="NY97" i="7"/>
  <c r="NZ97" i="7"/>
  <c r="RA12" i="7"/>
  <c r="RE12" i="7" s="1"/>
  <c r="NS27" i="7"/>
  <c r="NV26" i="7" s="1"/>
  <c r="NG79" i="7"/>
  <c r="NH79" i="7" s="1"/>
  <c r="OT20" i="7"/>
  <c r="NG96" i="7"/>
  <c r="NH96" i="7" s="1"/>
  <c r="NL97" i="7" s="1"/>
  <c r="NX28" i="7"/>
  <c r="NT28" i="7"/>
  <c r="NW28" i="7"/>
  <c r="NU28" i="7"/>
  <c r="NY28" i="7"/>
  <c r="NV28" i="7"/>
  <c r="JS79" i="7"/>
  <c r="JP79" i="7"/>
  <c r="JR79" i="7"/>
  <c r="JO79" i="7"/>
  <c r="JA94" i="7"/>
  <c r="JR78" i="7"/>
  <c r="JS78" i="7"/>
  <c r="JP78" i="7"/>
  <c r="JN78" i="7"/>
  <c r="JQ78" i="7"/>
  <c r="JO78" i="7"/>
  <c r="JQ79" i="7"/>
  <c r="JH96" i="7"/>
  <c r="JH97" i="7"/>
  <c r="JH98" i="7"/>
  <c r="JT102" i="7"/>
  <c r="JT103" i="7"/>
  <c r="IN58" i="7"/>
  <c r="IN98" i="7"/>
  <c r="EH90" i="7"/>
  <c r="FB65" i="7"/>
  <c r="ADH19" i="7"/>
  <c r="VU78" i="7"/>
  <c r="APV39" i="7"/>
  <c r="FB97" i="7"/>
  <c r="FC98" i="7"/>
  <c r="FG98" i="7" s="1"/>
  <c r="FL103" i="7"/>
  <c r="FH98" i="7"/>
  <c r="FH96" i="7"/>
  <c r="FH97" i="7"/>
  <c r="FJ79" i="7"/>
  <c r="FK79" i="7"/>
  <c r="FK78" i="7"/>
  <c r="FL78" i="7"/>
  <c r="FK80" i="7"/>
  <c r="FL79" i="7"/>
  <c r="FM80" i="7"/>
  <c r="FL80" i="7"/>
  <c r="FI78" i="7"/>
  <c r="FJ78" i="7"/>
  <c r="FI80" i="7"/>
  <c r="FN80" i="7" s="1"/>
  <c r="FN28" i="7" s="1"/>
  <c r="FH66" i="7"/>
  <c r="EH92" i="7"/>
  <c r="EH66" i="7"/>
  <c r="IN57" i="7"/>
  <c r="RA13" i="7"/>
  <c r="RE13" i="7" s="1"/>
  <c r="EH91" i="7"/>
  <c r="IO95" i="7"/>
  <c r="IS95" i="7" s="1"/>
  <c r="WT13" i="7"/>
  <c r="APV40" i="7"/>
  <c r="NN57" i="7"/>
  <c r="RR78" i="7"/>
  <c r="RT78" i="7" s="1"/>
  <c r="APV37" i="7"/>
  <c r="VZ27" i="7"/>
  <c r="QZ4" i="7"/>
  <c r="EI65" i="7"/>
  <c r="EM65" i="7" s="1"/>
  <c r="RQ78" i="7"/>
  <c r="RA14" i="7"/>
  <c r="RE14" i="7" s="1"/>
  <c r="RT103" i="7"/>
  <c r="ZF5" i="7"/>
  <c r="ZA6" i="7"/>
  <c r="ZP4" i="7"/>
  <c r="ZO4" i="7"/>
  <c r="ZN4" i="7"/>
  <c r="QZ40" i="7"/>
  <c r="RA40" i="7"/>
  <c r="RE40" i="7" s="1"/>
  <c r="QZ11" i="7"/>
  <c r="RA6" i="7"/>
  <c r="RE6" i="7" s="1"/>
  <c r="RA34" i="7"/>
  <c r="RE34" i="7" s="1"/>
  <c r="QZ33" i="7"/>
  <c r="MT26" i="7"/>
  <c r="MY18" i="7"/>
  <c r="NA20" i="7" s="1"/>
  <c r="MM70" i="7"/>
  <c r="MN70" i="7" s="1"/>
  <c r="MM71" i="7"/>
  <c r="MN71" i="7" s="1"/>
  <c r="MM72" i="7"/>
  <c r="MN72" i="7" s="1"/>
  <c r="NA21" i="7"/>
  <c r="MM73" i="7"/>
  <c r="MN73" i="7" s="1"/>
  <c r="MM92" i="7"/>
  <c r="MN92" i="7" s="1"/>
  <c r="MY39" i="7"/>
  <c r="NA40" i="7" s="1"/>
  <c r="MM91" i="7"/>
  <c r="MN91" i="7" s="1"/>
  <c r="MM90" i="7"/>
  <c r="MN90" i="7" s="1"/>
  <c r="MM89" i="7"/>
  <c r="MN89" i="7" s="1"/>
  <c r="VA25" i="7"/>
  <c r="VV5" i="7"/>
  <c r="VV6" i="7"/>
  <c r="MM65" i="7"/>
  <c r="MN65" i="7" s="1"/>
  <c r="IN97" i="7"/>
  <c r="VU6" i="7"/>
  <c r="MY14" i="7"/>
  <c r="NB13" i="7" s="1"/>
  <c r="MM66" i="7"/>
  <c r="MN66" i="7" s="1"/>
  <c r="IO85" i="7"/>
  <c r="IS85" i="7" s="1"/>
  <c r="RT26" i="7"/>
  <c r="MT28" i="7"/>
  <c r="MT25" i="7"/>
  <c r="MM64" i="7"/>
  <c r="MN64" i="7" s="1"/>
  <c r="MM63" i="7"/>
  <c r="MN63" i="7" s="1"/>
  <c r="VX6" i="7"/>
  <c r="VZ26" i="7"/>
  <c r="MM58" i="7"/>
  <c r="MN58" i="7" s="1"/>
  <c r="MY7" i="7"/>
  <c r="MM59" i="7"/>
  <c r="MN59" i="7" s="1"/>
  <c r="EI64" i="7"/>
  <c r="EM64" i="7" s="1"/>
  <c r="EI89" i="7"/>
  <c r="EM89" i="7" s="1"/>
  <c r="ADL31" i="7"/>
  <c r="ADG32" i="7"/>
  <c r="MY4" i="7"/>
  <c r="MM56" i="7"/>
  <c r="MN56" i="7" s="1"/>
  <c r="MY5" i="7"/>
  <c r="MM57" i="7"/>
  <c r="MN57" i="7" s="1"/>
  <c r="EN103" i="7"/>
  <c r="MU27" i="7"/>
  <c r="MU25" i="7"/>
  <c r="JA82" i="7"/>
  <c r="VY38" i="7"/>
  <c r="MU28" i="7"/>
  <c r="MT27" i="7"/>
  <c r="VY6" i="7"/>
  <c r="NN19" i="7"/>
  <c r="RA31" i="7"/>
  <c r="RE31" i="7" s="1"/>
  <c r="MU34" i="7"/>
  <c r="MY34" i="7" s="1"/>
  <c r="EN102" i="7"/>
  <c r="EH64" i="7"/>
  <c r="VA26" i="7"/>
  <c r="AFJ33" i="7"/>
  <c r="AFH33" i="7"/>
  <c r="AFI33" i="7"/>
  <c r="RA33" i="7"/>
  <c r="RE33" i="7" s="1"/>
  <c r="VB25" i="7"/>
  <c r="AEZ34" i="7"/>
  <c r="AFE33" i="7" s="1"/>
  <c r="ADI33" i="7"/>
  <c r="ADH33" i="7"/>
  <c r="AEF33" i="7"/>
  <c r="ES104" i="7"/>
  <c r="ER104" i="7"/>
  <c r="ES101" i="7"/>
  <c r="EQ101" i="7"/>
  <c r="EP104" i="7"/>
  <c r="EO104" i="7"/>
  <c r="EP101" i="7"/>
  <c r="EO101" i="7"/>
  <c r="ER101" i="7"/>
  <c r="ES103" i="7"/>
  <c r="ER103" i="7"/>
  <c r="EQ103" i="7"/>
  <c r="EP103" i="7"/>
  <c r="EO103" i="7"/>
  <c r="EQ104" i="7"/>
  <c r="EN101" i="7"/>
  <c r="ES102" i="7"/>
  <c r="ER102" i="7"/>
  <c r="EP102" i="7"/>
  <c r="EQ102" i="7"/>
  <c r="EO102" i="7"/>
  <c r="EN104" i="7"/>
  <c r="VC26" i="7"/>
  <c r="AEP32" i="7"/>
  <c r="AEO32" i="7"/>
  <c r="AEN32" i="7"/>
  <c r="RA7" i="7"/>
  <c r="RE7" i="7" s="1"/>
  <c r="QZ7" i="7"/>
  <c r="NN104" i="7"/>
  <c r="VE25" i="7"/>
  <c r="VB26" i="7"/>
  <c r="ADL4" i="7"/>
  <c r="ADG5" i="7"/>
  <c r="VI28" i="7"/>
  <c r="VE28" i="7"/>
  <c r="VC28" i="7"/>
  <c r="VA28" i="7"/>
  <c r="VJ28" i="7"/>
  <c r="VH28" i="7"/>
  <c r="VD28" i="7"/>
  <c r="VB28" i="7"/>
  <c r="VD25" i="7"/>
  <c r="VF25" i="7" s="1"/>
  <c r="ADG12" i="7"/>
  <c r="ADL11" i="7"/>
  <c r="VW6" i="7"/>
  <c r="VC27" i="7"/>
  <c r="VA27" i="7"/>
  <c r="VJ27" i="7"/>
  <c r="VH27" i="7"/>
  <c r="VD27" i="7"/>
  <c r="VB27" i="7"/>
  <c r="VG27" i="7" s="1"/>
  <c r="VK27" i="7" s="1"/>
  <c r="VI27" i="7"/>
  <c r="VE27" i="7"/>
  <c r="VD26" i="7"/>
  <c r="VC25" i="7"/>
  <c r="VE26" i="7"/>
  <c r="RA28" i="7"/>
  <c r="RE28" i="7" s="1"/>
  <c r="RA27" i="7"/>
  <c r="RE27" i="7" s="1"/>
  <c r="QZ31" i="7"/>
  <c r="MT34" i="7"/>
  <c r="MU31" i="7"/>
  <c r="MT31" i="7"/>
  <c r="NN59" i="7"/>
  <c r="MU32" i="7"/>
  <c r="MT33" i="7"/>
  <c r="RE39" i="7"/>
  <c r="WT33" i="7"/>
  <c r="RE18" i="7"/>
  <c r="RF21" i="7" s="1"/>
  <c r="QS73" i="7"/>
  <c r="QT73" i="7" s="1"/>
  <c r="QS71" i="7"/>
  <c r="QT71" i="7" s="1"/>
  <c r="QS70" i="7"/>
  <c r="QT70" i="7" s="1"/>
  <c r="QS72" i="7"/>
  <c r="QT72" i="7" s="1"/>
  <c r="RA4" i="7"/>
  <c r="QZ34" i="7"/>
  <c r="RE11" i="7"/>
  <c r="RT58" i="7"/>
  <c r="QZ27" i="7"/>
  <c r="ZF19" i="7"/>
  <c r="ZA20" i="7"/>
  <c r="AHM31" i="7"/>
  <c r="AHR31" i="7" s="1"/>
  <c r="ZP18" i="7"/>
  <c r="ZO18" i="7"/>
  <c r="ZN18" i="7"/>
  <c r="ZA27" i="7"/>
  <c r="ZF26" i="7"/>
  <c r="ZN37" i="7"/>
  <c r="ZP37" i="7"/>
  <c r="ZO37" i="7"/>
  <c r="ZN31" i="7"/>
  <c r="ZP31" i="7"/>
  <c r="ZO31" i="7"/>
  <c r="ZO25" i="7"/>
  <c r="ZN25" i="7"/>
  <c r="ZP25" i="7"/>
  <c r="ZF38" i="7"/>
  <c r="ZA39" i="7"/>
  <c r="ZA33" i="7"/>
  <c r="ZF32" i="7"/>
  <c r="ZF12" i="7"/>
  <c r="ZA13" i="7"/>
  <c r="WT40" i="7"/>
  <c r="ZO11" i="7"/>
  <c r="ZN11" i="7"/>
  <c r="ZP11" i="7"/>
  <c r="ADG26" i="7"/>
  <c r="ADL25" i="7"/>
  <c r="AHM37" i="7"/>
  <c r="AHM11" i="7"/>
  <c r="ZB40" i="7"/>
  <c r="ZZ40" i="7"/>
  <c r="VE12" i="7"/>
  <c r="AHM18" i="7"/>
  <c r="AHM25" i="7"/>
  <c r="AAI39" i="7"/>
  <c r="AAJ39" i="7"/>
  <c r="AAH39" i="7"/>
  <c r="AHM4" i="7"/>
  <c r="RT21" i="7"/>
  <c r="VZ79" i="7"/>
  <c r="QZ13" i="7"/>
  <c r="RT104" i="7"/>
  <c r="AHN11" i="7"/>
  <c r="AHN31" i="7"/>
  <c r="AHN32" i="7" s="1"/>
  <c r="RT40" i="7"/>
  <c r="RM90" i="7" s="1"/>
  <c r="RN90" i="7" s="1"/>
  <c r="QZ6" i="7"/>
  <c r="QZ14" i="7"/>
  <c r="FL85" i="7"/>
  <c r="AAC13" i="7"/>
  <c r="QZ39" i="7"/>
  <c r="NN34" i="7"/>
  <c r="WA19" i="7"/>
  <c r="WE19" i="7" s="1"/>
  <c r="RY13" i="7"/>
  <c r="AFH39" i="7"/>
  <c r="AFJ39" i="7"/>
  <c r="AFI39" i="7"/>
  <c r="VJ14" i="7"/>
  <c r="VH14" i="7"/>
  <c r="VD14" i="7"/>
  <c r="VB14" i="7"/>
  <c r="VI14" i="7"/>
  <c r="VE14" i="7"/>
  <c r="VC14" i="7"/>
  <c r="VA14" i="7"/>
  <c r="VG14" i="7" s="1"/>
  <c r="VK14" i="7" s="1"/>
  <c r="RT96" i="7"/>
  <c r="ALQ20" i="7"/>
  <c r="ALR20" i="7" s="1"/>
  <c r="ALT18" i="7" s="1"/>
  <c r="ALQ21" i="7"/>
  <c r="ALR21" i="7" s="1"/>
  <c r="ALU18" i="7" s="1"/>
  <c r="ALQ18" i="7"/>
  <c r="ALR18" i="7" s="1"/>
  <c r="ALQ19" i="7"/>
  <c r="ALR19" i="7" s="1"/>
  <c r="WB58" i="7"/>
  <c r="WC58" i="7"/>
  <c r="WD58" i="7"/>
  <c r="WG58" i="7"/>
  <c r="WA58" i="7"/>
  <c r="WE58" i="7" s="1"/>
  <c r="WK58" i="7"/>
  <c r="WJ58" i="7"/>
  <c r="WH58" i="7"/>
  <c r="WI58" i="7"/>
  <c r="WL58" i="7"/>
  <c r="WF58" i="7"/>
  <c r="ADH27" i="7"/>
  <c r="AEF27" i="7"/>
  <c r="AAJ19" i="7"/>
  <c r="AAI19" i="7"/>
  <c r="AAH19" i="7"/>
  <c r="VC12" i="7"/>
  <c r="VB12" i="7"/>
  <c r="VU39" i="7"/>
  <c r="VW40" i="7"/>
  <c r="VY40" i="7"/>
  <c r="WD40" i="7"/>
  <c r="VV40" i="7"/>
  <c r="VX40" i="7"/>
  <c r="VU40" i="7"/>
  <c r="WC40" i="7"/>
  <c r="WB40" i="7"/>
  <c r="WA40" i="7"/>
  <c r="WE40" i="7" s="1"/>
  <c r="WG40" i="7"/>
  <c r="WI40" i="7"/>
  <c r="WJ40" i="7"/>
  <c r="WL40" i="7"/>
  <c r="WF40" i="7"/>
  <c r="WH40" i="7"/>
  <c r="VS92" i="7"/>
  <c r="VT92" i="7" s="1"/>
  <c r="WM40" i="7"/>
  <c r="WK40" i="7"/>
  <c r="RT34" i="7"/>
  <c r="AHN19" i="7"/>
  <c r="AIL19" i="7"/>
  <c r="VB5" i="7"/>
  <c r="VB6" i="7"/>
  <c r="VD6" i="7"/>
  <c r="VI6" i="7"/>
  <c r="VE6" i="7"/>
  <c r="VC6" i="7"/>
  <c r="VA6" i="7"/>
  <c r="VH6" i="7"/>
  <c r="VJ6" i="7"/>
  <c r="AAH6" i="7"/>
  <c r="AAJ6" i="7"/>
  <c r="AAL6" i="7"/>
  <c r="AAM6" i="7"/>
  <c r="AAP6" i="7"/>
  <c r="AAI6" i="7"/>
  <c r="AAG6" i="7"/>
  <c r="AAK6" i="7" s="1"/>
  <c r="AAS6" i="7"/>
  <c r="AAO6" i="7"/>
  <c r="AAQ6" i="7"/>
  <c r="AAN6" i="7"/>
  <c r="AAR6" i="7"/>
  <c r="ZY58" i="7"/>
  <c r="ZZ58" i="7" s="1"/>
  <c r="RX92" i="7"/>
  <c r="RO92" i="7"/>
  <c r="RW92" i="7"/>
  <c r="RP92" i="7"/>
  <c r="RQ92" i="7"/>
  <c r="RV92" i="7"/>
  <c r="RZ92" i="7"/>
  <c r="SB92" i="7"/>
  <c r="SF92" i="7"/>
  <c r="SD92" i="7"/>
  <c r="SA92" i="7"/>
  <c r="SC92" i="7"/>
  <c r="SE92" i="7"/>
  <c r="RU92" i="7"/>
  <c r="RY92" i="7" s="1"/>
  <c r="ADG20" i="7"/>
  <c r="ADL19" i="7"/>
  <c r="VX38" i="7"/>
  <c r="VY39" i="7"/>
  <c r="VJ34" i="7"/>
  <c r="VI34" i="7"/>
  <c r="VH34" i="7"/>
  <c r="VB34" i="7"/>
  <c r="VA34" i="7"/>
  <c r="XI34" i="7"/>
  <c r="XK34" i="7"/>
  <c r="XJ34" i="7"/>
  <c r="VD34" i="7"/>
  <c r="VE34" i="7"/>
  <c r="VA4" i="7"/>
  <c r="VE4" i="7"/>
  <c r="AIL26" i="7"/>
  <c r="AHN26" i="7"/>
  <c r="ADU37" i="7"/>
  <c r="ADT37" i="7"/>
  <c r="ADV37" i="7"/>
  <c r="VY78" i="7"/>
  <c r="VZ78" i="7" s="1"/>
  <c r="NN32" i="7"/>
  <c r="RP79" i="7"/>
  <c r="RQ80" i="7"/>
  <c r="RO80" i="7"/>
  <c r="RS80" i="7"/>
  <c r="RW80" i="7"/>
  <c r="RX80" i="7"/>
  <c r="RV80" i="7"/>
  <c r="RR80" i="7"/>
  <c r="RT80" i="7" s="1"/>
  <c r="RP80" i="7"/>
  <c r="SF80" i="7"/>
  <c r="RZ80" i="7"/>
  <c r="RU80" i="7"/>
  <c r="RY80" i="7" s="1"/>
  <c r="SD80" i="7"/>
  <c r="SB80" i="7"/>
  <c r="SC80" i="7"/>
  <c r="SA80" i="7"/>
  <c r="SE80" i="7"/>
  <c r="AAH32" i="7"/>
  <c r="AAJ32" i="7"/>
  <c r="AAI32" i="7"/>
  <c r="AIL38" i="7"/>
  <c r="AHN38" i="7"/>
  <c r="RR79" i="7"/>
  <c r="NN21" i="7"/>
  <c r="RT19" i="7"/>
  <c r="RU19" i="7"/>
  <c r="NN92" i="7"/>
  <c r="AAI102" i="7"/>
  <c r="AAJ102" i="7"/>
  <c r="AAL102" i="7"/>
  <c r="AAM102" i="7"/>
  <c r="AAH102" i="7"/>
  <c r="AAP102" i="7"/>
  <c r="AAR102" i="7"/>
  <c r="AAO102" i="7"/>
  <c r="AAG102" i="7"/>
  <c r="AAK102" i="7" s="1"/>
  <c r="ZY100" i="7"/>
  <c r="AAN102" i="7"/>
  <c r="AAQ102" i="7"/>
  <c r="ADI20" i="7"/>
  <c r="AEZ21" i="7"/>
  <c r="AFD20" i="7" s="1"/>
  <c r="WB103" i="7"/>
  <c r="WD103" i="7"/>
  <c r="WC103" i="7"/>
  <c r="WH103" i="7"/>
  <c r="WF103" i="7"/>
  <c r="WK103" i="7"/>
  <c r="WA103" i="7"/>
  <c r="WE103" i="7" s="1"/>
  <c r="WG103" i="7"/>
  <c r="WI103" i="7"/>
  <c r="WJ103" i="7"/>
  <c r="WL103" i="7"/>
  <c r="RT97" i="7"/>
  <c r="APW40" i="7"/>
  <c r="APX40" i="7" s="1"/>
  <c r="AQA37" i="7" s="1"/>
  <c r="APW39" i="7"/>
  <c r="APX39" i="7" s="1"/>
  <c r="AEO26" i="7"/>
  <c r="AEN26" i="7"/>
  <c r="AES26" i="7"/>
  <c r="AEE78" i="7"/>
  <c r="AEF78" i="7" s="1"/>
  <c r="AEY26" i="7"/>
  <c r="AEU26" i="7"/>
  <c r="AER26" i="7"/>
  <c r="AEP26" i="7"/>
  <c r="AEV26" i="7"/>
  <c r="AET26" i="7"/>
  <c r="AEM26" i="7"/>
  <c r="AEQ26" i="7" s="1"/>
  <c r="AEX26" i="7"/>
  <c r="AEW26" i="7"/>
  <c r="ZY103" i="7"/>
  <c r="ZZ103" i="7" s="1"/>
  <c r="NO32" i="7"/>
  <c r="VW5" i="7"/>
  <c r="VV7" i="7"/>
  <c r="VX7" i="7"/>
  <c r="WC7" i="7"/>
  <c r="VY7" i="7"/>
  <c r="VW7" i="7"/>
  <c r="VU7" i="7"/>
  <c r="WB7" i="7"/>
  <c r="WD7" i="7"/>
  <c r="WI7" i="7"/>
  <c r="WK7" i="7"/>
  <c r="VS59" i="7"/>
  <c r="VT59" i="7" s="1"/>
  <c r="VY58" i="7" s="1"/>
  <c r="WH7" i="7"/>
  <c r="WM7" i="7"/>
  <c r="WG7" i="7"/>
  <c r="WA7" i="7"/>
  <c r="WE7" i="7" s="1"/>
  <c r="WJ7" i="7"/>
  <c r="WL7" i="7"/>
  <c r="WF7" i="7"/>
  <c r="NZ86" i="7"/>
  <c r="NO86" i="7"/>
  <c r="NS86" i="7" s="1"/>
  <c r="NY86" i="7"/>
  <c r="NW86" i="7"/>
  <c r="NX86" i="7"/>
  <c r="NU86" i="7"/>
  <c r="NK86" i="7"/>
  <c r="NI86" i="7"/>
  <c r="NJ86" i="7"/>
  <c r="NV86" i="7"/>
  <c r="NR86" i="7"/>
  <c r="NQ86" i="7"/>
  <c r="NT86" i="7"/>
  <c r="NP86" i="7"/>
  <c r="RW86" i="7"/>
  <c r="RV86" i="7"/>
  <c r="SB86" i="7"/>
  <c r="RQ86" i="7"/>
  <c r="RP86" i="7"/>
  <c r="SD86" i="7"/>
  <c r="SF86" i="7"/>
  <c r="RX86" i="7"/>
  <c r="RO86" i="7"/>
  <c r="RU86" i="7"/>
  <c r="RY86" i="7" s="1"/>
  <c r="SE86" i="7"/>
  <c r="RZ86" i="7"/>
  <c r="SC86" i="7"/>
  <c r="SA86" i="7"/>
  <c r="RT32" i="7"/>
  <c r="VD21" i="7"/>
  <c r="VB21" i="7"/>
  <c r="VI21" i="7"/>
  <c r="VE21" i="7"/>
  <c r="VC21" i="7"/>
  <c r="VA21" i="7"/>
  <c r="VG21" i="7" s="1"/>
  <c r="VK21" i="7" s="1"/>
  <c r="VJ21" i="7"/>
  <c r="VH21" i="7"/>
  <c r="AEP38" i="7"/>
  <c r="AEO38" i="7"/>
  <c r="AEN38" i="7"/>
  <c r="ZZ7" i="7"/>
  <c r="ZB7" i="7"/>
  <c r="NN58" i="7"/>
  <c r="RT102" i="7"/>
  <c r="AAI96" i="7"/>
  <c r="AAJ96" i="7"/>
  <c r="AAQ96" i="7"/>
  <c r="AAP96" i="7"/>
  <c r="AAM96" i="7"/>
  <c r="AAO96" i="7"/>
  <c r="AAR96" i="7"/>
  <c r="AAN96" i="7"/>
  <c r="AAH96" i="7"/>
  <c r="AAL96" i="7"/>
  <c r="AAG96" i="7"/>
  <c r="AAK96" i="7" s="1"/>
  <c r="ZY94" i="7"/>
  <c r="VW39" i="7"/>
  <c r="AEE102" i="7"/>
  <c r="AEF102" i="7" s="1"/>
  <c r="APW14" i="7"/>
  <c r="APX14" i="7" s="1"/>
  <c r="AQA11" i="7" s="1"/>
  <c r="AQA12" i="7" s="1"/>
  <c r="APW12" i="7"/>
  <c r="APX12" i="7" s="1"/>
  <c r="APW13" i="7"/>
  <c r="APX13" i="7" s="1"/>
  <c r="APW11" i="7"/>
  <c r="APX11" i="7" s="1"/>
  <c r="AHO32" i="7"/>
  <c r="AJF33" i="7"/>
  <c r="VB4" i="7"/>
  <c r="VD4" i="7"/>
  <c r="ADG39" i="7"/>
  <c r="AHN5" i="7"/>
  <c r="AIL5" i="7"/>
  <c r="WD33" i="7"/>
  <c r="WB33" i="7"/>
  <c r="WC33" i="7"/>
  <c r="VI40" i="7"/>
  <c r="VH40" i="7"/>
  <c r="VC40" i="7"/>
  <c r="VE40" i="7"/>
  <c r="VJ40" i="7"/>
  <c r="VB40" i="7"/>
  <c r="VD40" i="7"/>
  <c r="VA40" i="7"/>
  <c r="RT28" i="7"/>
  <c r="AJF39" i="7"/>
  <c r="AHO38" i="7"/>
  <c r="RS79" i="7"/>
  <c r="NO20" i="7"/>
  <c r="SB73" i="7"/>
  <c r="SD73" i="7"/>
  <c r="SC73" i="7"/>
  <c r="RP73" i="7"/>
  <c r="RW73" i="7"/>
  <c r="RO73" i="7"/>
  <c r="RQ73" i="7"/>
  <c r="RX73" i="7"/>
  <c r="RV73" i="7"/>
  <c r="SA73" i="7"/>
  <c r="RU73" i="7"/>
  <c r="RY73" i="7" s="1"/>
  <c r="SF73" i="7"/>
  <c r="RZ73" i="7"/>
  <c r="SE73" i="7"/>
  <c r="VY20" i="7"/>
  <c r="VZ20" i="7" s="1"/>
  <c r="VX21" i="7"/>
  <c r="VV21" i="7"/>
  <c r="WC21" i="7"/>
  <c r="VY21" i="7"/>
  <c r="VW21" i="7"/>
  <c r="VU21" i="7"/>
  <c r="WK21" i="7"/>
  <c r="WM21" i="7"/>
  <c r="WH21" i="7"/>
  <c r="WI21" i="7"/>
  <c r="WD21" i="7"/>
  <c r="WB21" i="7"/>
  <c r="WG21" i="7"/>
  <c r="WJ21" i="7"/>
  <c r="WL21" i="7"/>
  <c r="WF21" i="7"/>
  <c r="VS73" i="7"/>
  <c r="VT73" i="7" s="1"/>
  <c r="WA21" i="7"/>
  <c r="WE21" i="7" s="1"/>
  <c r="VU38" i="7"/>
  <c r="WA38" i="7" s="1"/>
  <c r="IN59" i="7"/>
  <c r="AFJ20" i="7"/>
  <c r="AFI20" i="7"/>
  <c r="AFH20" i="7"/>
  <c r="AFG20" i="7"/>
  <c r="AFK20" i="7" s="1"/>
  <c r="VS98" i="7"/>
  <c r="VT98" i="7" s="1"/>
  <c r="VV97" i="7" s="1"/>
  <c r="APW34" i="7"/>
  <c r="APX34" i="7" s="1"/>
  <c r="AQA31" i="7" s="1"/>
  <c r="APW33" i="7"/>
  <c r="APX33" i="7" s="1"/>
  <c r="APW32" i="7"/>
  <c r="APX32" i="7" s="1"/>
  <c r="APW31" i="7"/>
  <c r="APX31" i="7" s="1"/>
  <c r="AAM27" i="7"/>
  <c r="AAG27" i="7"/>
  <c r="AAK27" i="7" s="1"/>
  <c r="AAL27" i="7"/>
  <c r="AAR27" i="7"/>
  <c r="AAO27" i="7"/>
  <c r="AAQ27" i="7"/>
  <c r="AAP27" i="7"/>
  <c r="ZY79" i="7"/>
  <c r="ZZ79" i="7" s="1"/>
  <c r="AAI27" i="7"/>
  <c r="AAS27" i="7"/>
  <c r="AAJ27" i="7"/>
  <c r="AAH27" i="7"/>
  <c r="AAN27" i="7"/>
  <c r="AEE96" i="7"/>
  <c r="AEF96" i="7" s="1"/>
  <c r="ALQ12" i="7"/>
  <c r="ALR12" i="7" s="1"/>
  <c r="ALQ14" i="7"/>
  <c r="ALR14" i="7" s="1"/>
  <c r="ALU11" i="7" s="1"/>
  <c r="ALQ11" i="7"/>
  <c r="ALR11" i="7" s="1"/>
  <c r="ALQ13" i="7"/>
  <c r="ALR13" i="7" s="1"/>
  <c r="ALQ34" i="7"/>
  <c r="ALR34" i="7" s="1"/>
  <c r="ALU31" i="7" s="1"/>
  <c r="ALQ31" i="7"/>
  <c r="ALR31" i="7" s="1"/>
  <c r="ALQ32" i="7"/>
  <c r="ALR32" i="7" s="1"/>
  <c r="ALQ33" i="7"/>
  <c r="ALR33" i="7" s="1"/>
  <c r="NS12" i="7"/>
  <c r="NG65" i="7"/>
  <c r="NH65" i="7" s="1"/>
  <c r="NG64" i="7"/>
  <c r="NH64" i="7" s="1"/>
  <c r="AEF6" i="7"/>
  <c r="ADH6" i="7"/>
  <c r="ADH12" i="7"/>
  <c r="AEF12" i="7"/>
  <c r="VT14" i="7"/>
  <c r="VV12" i="7" s="1"/>
  <c r="UV14" i="7"/>
  <c r="NS33" i="7"/>
  <c r="ALQ7" i="7"/>
  <c r="ALR7" i="7" s="1"/>
  <c r="ALU4" i="7" s="1"/>
  <c r="ALQ6" i="7"/>
  <c r="ALR6" i="7" s="1"/>
  <c r="ALT4" i="7" s="1"/>
  <c r="ALQ4" i="7"/>
  <c r="ALR4" i="7" s="1"/>
  <c r="ALQ5" i="7"/>
  <c r="ALR5" i="7" s="1"/>
  <c r="WT34" i="7"/>
  <c r="VD19" i="7"/>
  <c r="VE19" i="7"/>
  <c r="VD20" i="7"/>
  <c r="VB20" i="7"/>
  <c r="VB18" i="7"/>
  <c r="VI20" i="7"/>
  <c r="VE20" i="7"/>
  <c r="VC18" i="7"/>
  <c r="VB19" i="7"/>
  <c r="VC20" i="7"/>
  <c r="VA20" i="7"/>
  <c r="VA19" i="7"/>
  <c r="VD18" i="7"/>
  <c r="VJ20" i="7"/>
  <c r="VH20" i="7"/>
  <c r="VA18" i="7"/>
  <c r="VC19" i="7"/>
  <c r="ADH39" i="7"/>
  <c r="AEF39" i="7"/>
  <c r="QZ28" i="7"/>
  <c r="NN33" i="7"/>
  <c r="WT6" i="7"/>
  <c r="VX39" i="7"/>
  <c r="ALQ25" i="7"/>
  <c r="ALR25" i="7" s="1"/>
  <c r="ALQ26" i="7"/>
  <c r="ALR26" i="7" s="1"/>
  <c r="ALQ28" i="7"/>
  <c r="ALR28" i="7" s="1"/>
  <c r="ALU25" i="7" s="1"/>
  <c r="ALU26" i="7" s="1"/>
  <c r="ALU27" i="7" s="1"/>
  <c r="ALQ27" i="7"/>
  <c r="ALR27" i="7" s="1"/>
  <c r="ALT25" i="7" s="1"/>
  <c r="APW19" i="7"/>
  <c r="APX19" i="7" s="1"/>
  <c r="APW21" i="7"/>
  <c r="APX21" i="7" s="1"/>
  <c r="AQA18" i="7" s="1"/>
  <c r="ARR20" i="7" s="1"/>
  <c r="ASB20" i="7" s="1"/>
  <c r="APW18" i="7"/>
  <c r="APX18" i="7" s="1"/>
  <c r="APW20" i="7"/>
  <c r="APX20" i="7" s="1"/>
  <c r="VE18" i="7"/>
  <c r="VA5" i="7"/>
  <c r="VC4" i="7"/>
  <c r="VD5" i="7"/>
  <c r="VZ19" i="7"/>
  <c r="WT21" i="7"/>
  <c r="RT6" i="7"/>
  <c r="ADH20" i="7"/>
  <c r="AEF20" i="7"/>
  <c r="VT34" i="7"/>
  <c r="UV34" i="7"/>
  <c r="ZY97" i="7"/>
  <c r="ZZ97" i="7" s="1"/>
  <c r="VD38" i="7"/>
  <c r="VD37" i="7"/>
  <c r="VB37" i="7"/>
  <c r="VE39" i="7"/>
  <c r="VI39" i="7"/>
  <c r="VC38" i="7"/>
  <c r="VE37" i="7"/>
  <c r="VB38" i="7"/>
  <c r="VA39" i="7"/>
  <c r="VB39" i="7"/>
  <c r="VA38" i="7"/>
  <c r="VE38" i="7"/>
  <c r="VJ39" i="7"/>
  <c r="VH39" i="7"/>
  <c r="VC37" i="7"/>
  <c r="VC39" i="7"/>
  <c r="VD39" i="7"/>
  <c r="VA37" i="7"/>
  <c r="RQ79" i="7"/>
  <c r="NO19" i="7"/>
  <c r="AEZ40" i="7"/>
  <c r="AFB39" i="7" s="1"/>
  <c r="ADI39" i="7"/>
  <c r="VA13" i="7"/>
  <c r="VC13" i="7"/>
  <c r="VH13" i="7"/>
  <c r="VE13" i="7"/>
  <c r="VB13" i="7"/>
  <c r="VG13" i="7" s="1"/>
  <c r="VK13" i="7" s="1"/>
  <c r="VD13" i="7"/>
  <c r="VI13" i="7"/>
  <c r="VJ13" i="7"/>
  <c r="VE11" i="7"/>
  <c r="VC11" i="7"/>
  <c r="VB11" i="7"/>
  <c r="VA11" i="7"/>
  <c r="VD11" i="7"/>
  <c r="RT98" i="7"/>
  <c r="ZZ28" i="7"/>
  <c r="AAD27" i="7" s="1"/>
  <c r="ZB28" i="7"/>
  <c r="ZB20" i="7"/>
  <c r="ZZ20" i="7"/>
  <c r="WJ97" i="7"/>
  <c r="WG97" i="7"/>
  <c r="WH97" i="7"/>
  <c r="WF97" i="7"/>
  <c r="WC97" i="7"/>
  <c r="WI97" i="7"/>
  <c r="WK97" i="7"/>
  <c r="WD97" i="7"/>
  <c r="WB97" i="7"/>
  <c r="WA97" i="7"/>
  <c r="WE97" i="7" s="1"/>
  <c r="WL97" i="7"/>
  <c r="VU97" i="7"/>
  <c r="VA12" i="7"/>
  <c r="VG12" i="7" s="1"/>
  <c r="VK12" i="7" s="1"/>
  <c r="VD12" i="7"/>
  <c r="VF12" i="7" s="1"/>
  <c r="AEN5" i="7"/>
  <c r="AEV5" i="7"/>
  <c r="AEP5" i="7"/>
  <c r="AET5" i="7"/>
  <c r="AEW5" i="7"/>
  <c r="AES5" i="7"/>
  <c r="AEO5" i="7"/>
  <c r="AEY5" i="7"/>
  <c r="AER5" i="7"/>
  <c r="AEE57" i="7"/>
  <c r="AEF57" i="7" s="1"/>
  <c r="AEM5" i="7"/>
  <c r="AEQ5" i="7" s="1"/>
  <c r="AEX5" i="7"/>
  <c r="AEU5" i="7"/>
  <c r="APV5" i="7"/>
  <c r="APV4" i="7"/>
  <c r="APV7" i="7"/>
  <c r="APV6" i="7"/>
  <c r="WB13" i="7"/>
  <c r="WD13" i="7"/>
  <c r="WC13" i="7"/>
  <c r="AAH78" i="7"/>
  <c r="AAJ78" i="7"/>
  <c r="AAQ78" i="7"/>
  <c r="AAR78" i="7"/>
  <c r="AAO78" i="7"/>
  <c r="AAI78" i="7"/>
  <c r="AAL78" i="7"/>
  <c r="ZY76" i="7"/>
  <c r="AAG78" i="7"/>
  <c r="AAK78" i="7" s="1"/>
  <c r="AAN78" i="7"/>
  <c r="AAP78" i="7"/>
  <c r="AAM78" i="7"/>
  <c r="RT33" i="7"/>
  <c r="APW27" i="7"/>
  <c r="APX27" i="7" s="1"/>
  <c r="APZ25" i="7" s="1"/>
  <c r="APW28" i="7"/>
  <c r="APX28" i="7" s="1"/>
  <c r="AQA25" i="7" s="1"/>
  <c r="APW25" i="7"/>
  <c r="APX25" i="7" s="1"/>
  <c r="APW26" i="7"/>
  <c r="APX26" i="7" s="1"/>
  <c r="VC7" i="7"/>
  <c r="VA7" i="7"/>
  <c r="VH7" i="7"/>
  <c r="VJ7" i="7"/>
  <c r="VB7" i="7"/>
  <c r="VD7" i="7"/>
  <c r="VI7" i="7"/>
  <c r="VE7" i="7"/>
  <c r="ALQ37" i="7"/>
  <c r="ALR37" i="7" s="1"/>
  <c r="ALQ40" i="7"/>
  <c r="ALR40" i="7" s="1"/>
  <c r="ALU37" i="7" s="1"/>
  <c r="ALU38" i="7" s="1"/>
  <c r="ALQ39" i="7"/>
  <c r="ALR39" i="7" s="1"/>
  <c r="ALT37" i="7" s="1"/>
  <c r="ALQ38" i="7"/>
  <c r="ALR38" i="7" s="1"/>
  <c r="RU20" i="7"/>
  <c r="ADU18" i="7"/>
  <c r="ADT18" i="7"/>
  <c r="ADV18" i="7"/>
  <c r="VW38" i="7"/>
  <c r="VU5" i="7"/>
  <c r="WT7" i="7"/>
  <c r="VV39" i="7"/>
  <c r="VC34" i="7"/>
  <c r="VA33" i="7"/>
  <c r="VC33" i="7"/>
  <c r="VE32" i="7"/>
  <c r="VA32" i="7"/>
  <c r="VA31" i="7"/>
  <c r="VJ33" i="7"/>
  <c r="VH33" i="7"/>
  <c r="VB31" i="7"/>
  <c r="VC31" i="7"/>
  <c r="VD33" i="7"/>
  <c r="VB33" i="7"/>
  <c r="VD31" i="7"/>
  <c r="VD32" i="7"/>
  <c r="VE33" i="7"/>
  <c r="VI33" i="7"/>
  <c r="VC32" i="7"/>
  <c r="VE31" i="7"/>
  <c r="VB32" i="7"/>
  <c r="VC5" i="7"/>
  <c r="VE5" i="7"/>
  <c r="VW78" i="7"/>
  <c r="WH80" i="7"/>
  <c r="WF80" i="7"/>
  <c r="WJ80" i="7"/>
  <c r="WL80" i="7"/>
  <c r="WI80" i="7"/>
  <c r="WG80" i="7"/>
  <c r="WK80" i="7"/>
  <c r="WA80" i="7"/>
  <c r="WE80" i="7" s="1"/>
  <c r="WB80" i="7"/>
  <c r="WD80" i="7"/>
  <c r="VV80" i="7"/>
  <c r="VX80" i="7"/>
  <c r="VY80" i="7"/>
  <c r="WC80" i="7"/>
  <c r="VU80" i="7"/>
  <c r="VW80" i="7"/>
  <c r="VZ28" i="7"/>
  <c r="AAJ57" i="7"/>
  <c r="AAH57" i="7"/>
  <c r="AAG57" i="7"/>
  <c r="AAK57" i="7" s="1"/>
  <c r="ZY55" i="7"/>
  <c r="AAI57" i="7"/>
  <c r="AAQ57" i="7"/>
  <c r="AAN57" i="7"/>
  <c r="AAR57" i="7"/>
  <c r="AAP57" i="7"/>
  <c r="AAL57" i="7"/>
  <c r="AAM57" i="7"/>
  <c r="AAO57" i="7"/>
  <c r="AEP19" i="7"/>
  <c r="AEO19" i="7"/>
  <c r="AEN19" i="7"/>
  <c r="VS104" i="7"/>
  <c r="VT104" i="7" s="1"/>
  <c r="VW103" i="7" s="1"/>
  <c r="RS14" i="7"/>
  <c r="RX14" i="7"/>
  <c r="RO14" i="7"/>
  <c r="RQ14" i="7"/>
  <c r="RV14" i="7"/>
  <c r="RW14" i="7"/>
  <c r="RR14" i="7"/>
  <c r="RP14" i="7"/>
  <c r="SE14" i="7"/>
  <c r="SG14" i="7"/>
  <c r="SB14" i="7"/>
  <c r="SA14" i="7"/>
  <c r="SC14" i="7"/>
  <c r="SD14" i="7"/>
  <c r="RU14" i="7"/>
  <c r="RY14" i="7" s="1"/>
  <c r="RZ14" i="7"/>
  <c r="SF14" i="7"/>
  <c r="RM66" i="7"/>
  <c r="RN66" i="7" s="1"/>
  <c r="RR12" i="7"/>
  <c r="RT12" i="7" s="1"/>
  <c r="RP12" i="7"/>
  <c r="RQ12" i="7"/>
  <c r="RO12" i="7"/>
  <c r="ZB33" i="7"/>
  <c r="ZZ33" i="7"/>
  <c r="AHM38" i="7"/>
  <c r="AHR37" i="7"/>
  <c r="RO79" i="7"/>
  <c r="RR57" i="7"/>
  <c r="RW59" i="7"/>
  <c r="RO59" i="7"/>
  <c r="RV59" i="7"/>
  <c r="RX59" i="7"/>
  <c r="RQ59" i="7"/>
  <c r="RR59" i="7"/>
  <c r="RS59" i="7"/>
  <c r="RP59" i="7"/>
  <c r="SD59" i="7"/>
  <c r="SF59" i="7"/>
  <c r="RU59" i="7"/>
  <c r="RY59" i="7" s="1"/>
  <c r="SB59" i="7"/>
  <c r="SE59" i="7"/>
  <c r="RZ59" i="7"/>
  <c r="SA59" i="7"/>
  <c r="SC59" i="7"/>
  <c r="RQ57" i="7"/>
  <c r="RP57" i="7"/>
  <c r="RO57" i="7"/>
  <c r="RS57" i="7"/>
  <c r="RT7" i="7"/>
  <c r="NQ73" i="7"/>
  <c r="NI73" i="7"/>
  <c r="NY73" i="7"/>
  <c r="NW73" i="7"/>
  <c r="NK73" i="7"/>
  <c r="NV73" i="7"/>
  <c r="NP73" i="7"/>
  <c r="NX73" i="7"/>
  <c r="NZ73" i="7"/>
  <c r="NR73" i="7"/>
  <c r="NJ73" i="7"/>
  <c r="NO73" i="7"/>
  <c r="NS73" i="7" s="1"/>
  <c r="NU73" i="7"/>
  <c r="NT73" i="7"/>
  <c r="NN20" i="7"/>
  <c r="AIL12" i="7"/>
  <c r="AHN12" i="7"/>
  <c r="NN91" i="7"/>
  <c r="VY5" i="7"/>
  <c r="VZ5" i="7" s="1"/>
  <c r="AFH14" i="7"/>
  <c r="AFB14" i="7"/>
  <c r="AFE14" i="7"/>
  <c r="AFA14" i="7"/>
  <c r="AFJ14" i="7"/>
  <c r="AFD14" i="7"/>
  <c r="AFI14" i="7"/>
  <c r="AFC14" i="7"/>
  <c r="EL78" i="7"/>
  <c r="EF78" i="7"/>
  <c r="EK78" i="7"/>
  <c r="EE78" i="7"/>
  <c r="EJ78" i="7"/>
  <c r="ED78" i="7"/>
  <c r="EG78" i="7"/>
  <c r="EC78" i="7"/>
  <c r="AJO20" i="7"/>
  <c r="AJI20" i="7"/>
  <c r="AJN20" i="7"/>
  <c r="AJH20" i="7"/>
  <c r="AJK20" i="7"/>
  <c r="AJG20" i="7"/>
  <c r="AJP20" i="7"/>
  <c r="AJJ20" i="7"/>
  <c r="JL65" i="7"/>
  <c r="JF65" i="7"/>
  <c r="JE65" i="7"/>
  <c r="JK65" i="7"/>
  <c r="JD65" i="7"/>
  <c r="JJ65" i="7"/>
  <c r="JC65" i="7"/>
  <c r="JG65" i="7"/>
  <c r="EL57" i="7"/>
  <c r="EF57" i="7"/>
  <c r="EK57" i="7"/>
  <c r="EE57" i="7"/>
  <c r="EG57" i="7"/>
  <c r="EC57" i="7"/>
  <c r="ED57" i="7"/>
  <c r="EJ57" i="7"/>
  <c r="EL97" i="7"/>
  <c r="EF97" i="7"/>
  <c r="EK97" i="7"/>
  <c r="EE97" i="7"/>
  <c r="EG97" i="7"/>
  <c r="ED97" i="7"/>
  <c r="EC97" i="7"/>
  <c r="EJ97" i="7"/>
  <c r="IM102" i="7"/>
  <c r="II102" i="7"/>
  <c r="IR102" i="7"/>
  <c r="IL102" i="7"/>
  <c r="IJ102" i="7"/>
  <c r="IQ102" i="7"/>
  <c r="IP102" i="7"/>
  <c r="IK102" i="7"/>
  <c r="ASA20" i="7"/>
  <c r="ARZ20" i="7"/>
  <c r="AFH28" i="7"/>
  <c r="AFB28" i="7"/>
  <c r="AFE28" i="7"/>
  <c r="AFA28" i="7"/>
  <c r="AFJ28" i="7"/>
  <c r="AFD28" i="7"/>
  <c r="AFI28" i="7"/>
  <c r="AFC28" i="7"/>
  <c r="AFB27" i="7"/>
  <c r="AFD27" i="7"/>
  <c r="AFE27" i="7"/>
  <c r="AFA27" i="7"/>
  <c r="AFC27" i="7"/>
  <c r="AJO21" i="7"/>
  <c r="AJI21" i="7"/>
  <c r="AJN21" i="7"/>
  <c r="AJH21" i="7"/>
  <c r="AJK21" i="7"/>
  <c r="AJG21" i="7"/>
  <c r="AJP21" i="7"/>
  <c r="AJJ21" i="7"/>
  <c r="EJ58" i="7"/>
  <c r="ED58" i="7"/>
  <c r="EL58" i="7"/>
  <c r="EE58" i="7"/>
  <c r="EK58" i="7"/>
  <c r="EC58" i="7"/>
  <c r="EF58" i="7"/>
  <c r="EG58" i="7"/>
  <c r="IQ104" i="7"/>
  <c r="IK104" i="7"/>
  <c r="IP104" i="7"/>
  <c r="IJ104" i="7"/>
  <c r="IM104" i="7"/>
  <c r="II104" i="7"/>
  <c r="IR104" i="7"/>
  <c r="IL104" i="7"/>
  <c r="FD58" i="7"/>
  <c r="EX58" i="7"/>
  <c r="FA58" i="7"/>
  <c r="EZ58" i="7"/>
  <c r="FE58" i="7"/>
  <c r="EW58" i="7"/>
  <c r="FF58" i="7"/>
  <c r="EY58" i="7"/>
  <c r="JK64" i="7"/>
  <c r="JE64" i="7"/>
  <c r="JF64" i="7"/>
  <c r="JL64" i="7"/>
  <c r="JD64" i="7"/>
  <c r="JJ64" i="7"/>
  <c r="JC64" i="7"/>
  <c r="JG64" i="7"/>
  <c r="JF66" i="7"/>
  <c r="JG66" i="7"/>
  <c r="AAE14" i="7"/>
  <c r="AAA14" i="7"/>
  <c r="AAJ14" i="7"/>
  <c r="AAD14" i="7"/>
  <c r="AAI14" i="7"/>
  <c r="AAC14" i="7"/>
  <c r="AAH14" i="7"/>
  <c r="AAB14" i="7"/>
  <c r="AAB13" i="7"/>
  <c r="AJK27" i="7"/>
  <c r="AFB6" i="7"/>
  <c r="AFC13" i="7"/>
  <c r="AFB13" i="7"/>
  <c r="EK98" i="7"/>
  <c r="EE98" i="7"/>
  <c r="EJ98" i="7"/>
  <c r="ED98" i="7"/>
  <c r="EL98" i="7"/>
  <c r="EG98" i="7"/>
  <c r="EF98" i="7"/>
  <c r="EC98" i="7"/>
  <c r="EK77" i="7"/>
  <c r="EE77" i="7"/>
  <c r="EJ77" i="7"/>
  <c r="ED77" i="7"/>
  <c r="EG77" i="7"/>
  <c r="EC77" i="7"/>
  <c r="EF77" i="7"/>
  <c r="EL77" i="7"/>
  <c r="EG79" i="7"/>
  <c r="EC79" i="7"/>
  <c r="EL79" i="7"/>
  <c r="EF79" i="7"/>
  <c r="EK79" i="7"/>
  <c r="EE79" i="7"/>
  <c r="EJ79" i="7"/>
  <c r="ED79" i="7"/>
  <c r="AJJ27" i="7"/>
  <c r="AAB12" i="7"/>
  <c r="AFE13" i="7"/>
  <c r="EK59" i="7"/>
  <c r="EE59" i="7"/>
  <c r="EL59" i="7"/>
  <c r="EF59" i="7"/>
  <c r="EG59" i="7"/>
  <c r="ED59" i="7"/>
  <c r="EJ59" i="7"/>
  <c r="EC59" i="7"/>
  <c r="IP103" i="7"/>
  <c r="IJ103" i="7"/>
  <c r="IM103" i="7"/>
  <c r="II103" i="7"/>
  <c r="IR103" i="7"/>
  <c r="IL103" i="7"/>
  <c r="IQ103" i="7"/>
  <c r="IK103" i="7"/>
  <c r="FA57" i="7"/>
  <c r="EW57" i="7"/>
  <c r="FD57" i="7"/>
  <c r="EZ57" i="7"/>
  <c r="FE57" i="7"/>
  <c r="EX57" i="7"/>
  <c r="FF57" i="7"/>
  <c r="EY57" i="7"/>
  <c r="EG96" i="7"/>
  <c r="EC96" i="7"/>
  <c r="EL96" i="7"/>
  <c r="EF96" i="7"/>
  <c r="ED96" i="7"/>
  <c r="EK96" i="7"/>
  <c r="EJ96" i="7"/>
  <c r="EE96" i="7"/>
  <c r="IQ101" i="7"/>
  <c r="IK101" i="7"/>
  <c r="IP101" i="7"/>
  <c r="IJ101" i="7"/>
  <c r="IL101" i="7"/>
  <c r="II101" i="7"/>
  <c r="IR101" i="7"/>
  <c r="IM101" i="7"/>
  <c r="AFE7" i="7"/>
  <c r="AFA7" i="7"/>
  <c r="AFJ7" i="7"/>
  <c r="AFD7" i="7"/>
  <c r="AFI7" i="7"/>
  <c r="AFC7" i="7"/>
  <c r="AFH7" i="7"/>
  <c r="AFB7" i="7"/>
  <c r="AAA13" i="7"/>
  <c r="AAD13" i="7"/>
  <c r="AAF13" i="7" s="1"/>
  <c r="AFC6" i="7"/>
  <c r="AFA6" i="7"/>
  <c r="AFA13" i="7"/>
  <c r="AFD13" i="7"/>
  <c r="AAE12" i="7"/>
  <c r="AAC12" i="7"/>
  <c r="EJ80" i="7"/>
  <c r="ED80" i="7"/>
  <c r="EG80" i="7"/>
  <c r="EC80" i="7"/>
  <c r="EL80" i="7"/>
  <c r="EF80" i="7"/>
  <c r="EE80" i="7"/>
  <c r="EK80" i="7"/>
  <c r="EK56" i="7"/>
  <c r="EE56" i="7"/>
  <c r="EJ56" i="7"/>
  <c r="ED56" i="7"/>
  <c r="EL56" i="7"/>
  <c r="EF56" i="7"/>
  <c r="EG56" i="7"/>
  <c r="EC56" i="7"/>
  <c r="EL95" i="7"/>
  <c r="EF95" i="7"/>
  <c r="EK95" i="7"/>
  <c r="EE95" i="7"/>
  <c r="EC95" i="7"/>
  <c r="EJ95" i="7"/>
  <c r="EG95" i="7"/>
  <c r="ED95" i="7"/>
  <c r="AJO28" i="7"/>
  <c r="AJI28" i="7"/>
  <c r="AJN28" i="7"/>
  <c r="AJH28" i="7"/>
  <c r="AJK28" i="7"/>
  <c r="AJG28" i="7"/>
  <c r="AJP28" i="7"/>
  <c r="AJJ28" i="7"/>
  <c r="FE59" i="7"/>
  <c r="EY59" i="7"/>
  <c r="FF59" i="7"/>
  <c r="EZ59" i="7"/>
  <c r="FA59" i="7"/>
  <c r="EX59" i="7"/>
  <c r="FD59" i="7"/>
  <c r="EW59" i="7"/>
  <c r="AJG27" i="7"/>
  <c r="AJI27" i="7"/>
  <c r="AFE6" i="7"/>
  <c r="AAA12" i="7"/>
  <c r="AAG12" i="7" s="1"/>
  <c r="AAD12" i="7"/>
  <c r="JA69" i="7"/>
  <c r="JH73" i="7"/>
  <c r="JH85" i="7"/>
  <c r="AEM33" i="7"/>
  <c r="AEQ32" i="7"/>
  <c r="AAS14" i="7"/>
  <c r="AAR14" i="7"/>
  <c r="AAQ14" i="7"/>
  <c r="ZY66" i="7"/>
  <c r="ZZ66" i="7" s="1"/>
  <c r="AAO14" i="7"/>
  <c r="AAN14" i="7"/>
  <c r="AAM14" i="7"/>
  <c r="AAP14" i="7"/>
  <c r="AAG14" i="7"/>
  <c r="AAK14" i="7" s="1"/>
  <c r="AAL14" i="7"/>
  <c r="JI84" i="7"/>
  <c r="JM84" i="7" s="1"/>
  <c r="JH72" i="7"/>
  <c r="JS13" i="7"/>
  <c r="JI85" i="7"/>
  <c r="JM85" i="7" s="1"/>
  <c r="JP13" i="7"/>
  <c r="JH86" i="7"/>
  <c r="JO13" i="7"/>
  <c r="JQ65" i="7"/>
  <c r="JR65" i="7"/>
  <c r="JI65" i="7"/>
  <c r="JM65" i="7" s="1"/>
  <c r="JS65" i="7"/>
  <c r="JN65" i="7"/>
  <c r="JT65" i="7"/>
  <c r="JO65" i="7"/>
  <c r="JP65" i="7"/>
  <c r="JH84" i="7"/>
  <c r="JT64" i="7"/>
  <c r="JO64" i="7"/>
  <c r="JR64" i="7"/>
  <c r="JQ64" i="7"/>
  <c r="JP64" i="7"/>
  <c r="JS64" i="7"/>
  <c r="JN64" i="7"/>
  <c r="JI64" i="7"/>
  <c r="JM64" i="7" s="1"/>
  <c r="JN13" i="7"/>
  <c r="JH71" i="7"/>
  <c r="JQ12" i="7"/>
  <c r="JR12" i="7"/>
  <c r="JO12" i="7"/>
  <c r="JN12" i="7"/>
  <c r="JP12" i="7"/>
  <c r="JS12" i="7"/>
  <c r="JR13" i="7"/>
  <c r="FC58" i="7"/>
  <c r="FG58" i="7" s="1"/>
  <c r="EU55" i="7"/>
  <c r="IO57" i="7"/>
  <c r="IS57" i="7" s="1"/>
  <c r="EI91" i="7"/>
  <c r="EM91" i="7" s="1"/>
  <c r="FB96" i="7"/>
  <c r="FB98" i="7"/>
  <c r="FJ98" i="7" s="1"/>
  <c r="FI103" i="7"/>
  <c r="FJ103" i="7"/>
  <c r="FK103" i="7"/>
  <c r="FM103" i="7"/>
  <c r="FI79" i="7"/>
  <c r="FM79" i="7"/>
  <c r="FM78" i="7"/>
  <c r="FN78" i="7" s="1"/>
  <c r="FN26" i="7" s="1"/>
  <c r="FM85" i="7"/>
  <c r="FM86" i="7"/>
  <c r="FK86" i="7"/>
  <c r="FI86" i="7"/>
  <c r="FJ86" i="7"/>
  <c r="FL86" i="7"/>
  <c r="FM84" i="7"/>
  <c r="FH84" i="7"/>
  <c r="FL84" i="7"/>
  <c r="FK84" i="7"/>
  <c r="FI84" i="7"/>
  <c r="FJ84" i="7"/>
  <c r="FH86" i="7"/>
  <c r="FI85" i="7"/>
  <c r="FK85" i="7"/>
  <c r="FJ85" i="7"/>
  <c r="FH85" i="7"/>
  <c r="IO96" i="7"/>
  <c r="IS96" i="7" s="1"/>
  <c r="IT78" i="7"/>
  <c r="IT66" i="7"/>
  <c r="IT79" i="7"/>
  <c r="IT64" i="7"/>
  <c r="IT63" i="7"/>
  <c r="IT77" i="7"/>
  <c r="IT65" i="7"/>
  <c r="IT80" i="7"/>
  <c r="IO59" i="7"/>
  <c r="IS59" i="7" s="1"/>
  <c r="IO84" i="7"/>
  <c r="IS84" i="7" s="1"/>
  <c r="IO83" i="7"/>
  <c r="IS83" i="7" s="1"/>
  <c r="IO98" i="7"/>
  <c r="IS98" i="7" s="1"/>
  <c r="IO72" i="7"/>
  <c r="IS72" i="7" s="1"/>
  <c r="IO70" i="7"/>
  <c r="IS70" i="7" s="1"/>
  <c r="EI72" i="7"/>
  <c r="EM72" i="7" s="1"/>
  <c r="IO89" i="7"/>
  <c r="IS89" i="7" s="1"/>
  <c r="IO73" i="7"/>
  <c r="IS73" i="7" s="1"/>
  <c r="IO92" i="7"/>
  <c r="IS92" i="7" s="1"/>
  <c r="IO91" i="7"/>
  <c r="IS91" i="7" s="1"/>
  <c r="IO90" i="7"/>
  <c r="IS90" i="7" s="1"/>
  <c r="IO71" i="7"/>
  <c r="IS71" i="7" s="1"/>
  <c r="IU63" i="7"/>
  <c r="IO56" i="7"/>
  <c r="IS56" i="7" s="1"/>
  <c r="IY77" i="7"/>
  <c r="IO97" i="7"/>
  <c r="IS97" i="7" s="1"/>
  <c r="IO58" i="7"/>
  <c r="IS58" i="7" s="1"/>
  <c r="IV63" i="7"/>
  <c r="IU64" i="7"/>
  <c r="IW63" i="7"/>
  <c r="IW65" i="7"/>
  <c r="IU66" i="7"/>
  <c r="IX79" i="7"/>
  <c r="IY80" i="7"/>
  <c r="IY79" i="7"/>
  <c r="IX80" i="7"/>
  <c r="IU77" i="7"/>
  <c r="IW64" i="7"/>
  <c r="IX66" i="7"/>
  <c r="IV64" i="7"/>
  <c r="IY64" i="7"/>
  <c r="IU65" i="7"/>
  <c r="IX65" i="7"/>
  <c r="IW80" i="7"/>
  <c r="IV78" i="7"/>
  <c r="IW79" i="7"/>
  <c r="IY78" i="7"/>
  <c r="IV77" i="7"/>
  <c r="IO86" i="7"/>
  <c r="IS86" i="7" s="1"/>
  <c r="IX63" i="7"/>
  <c r="IV66" i="7"/>
  <c r="IV65" i="7"/>
  <c r="IY66" i="7"/>
  <c r="IY63" i="7"/>
  <c r="IW77" i="7"/>
  <c r="IW78" i="7"/>
  <c r="IX78" i="7"/>
  <c r="IU79" i="7"/>
  <c r="IX77" i="7"/>
  <c r="IU80" i="7"/>
  <c r="IX64" i="7"/>
  <c r="IY65" i="7"/>
  <c r="IW66" i="7"/>
  <c r="IV79" i="7"/>
  <c r="IU78" i="7"/>
  <c r="IV80" i="7"/>
  <c r="EI73" i="7"/>
  <c r="EM73" i="7" s="1"/>
  <c r="EN65" i="7"/>
  <c r="EI92" i="7"/>
  <c r="EM92" i="7" s="1"/>
  <c r="EN92" i="7" s="1"/>
  <c r="EO27" i="7"/>
  <c r="EP25" i="7"/>
  <c r="EN25" i="7"/>
  <c r="ER26" i="7"/>
  <c r="ER28" i="7"/>
  <c r="ER25" i="7"/>
  <c r="EQ25" i="7"/>
  <c r="ES26" i="7"/>
  <c r="EN27" i="7"/>
  <c r="ES25" i="7"/>
  <c r="EO28" i="7"/>
  <c r="ES28" i="7"/>
  <c r="EN26" i="7"/>
  <c r="EP26" i="7"/>
  <c r="EQ27" i="7"/>
  <c r="EP28" i="7"/>
  <c r="ES27" i="7"/>
  <c r="EQ28" i="7"/>
  <c r="EN28" i="7"/>
  <c r="EO25" i="7"/>
  <c r="EQ26" i="7"/>
  <c r="EO26" i="7"/>
  <c r="ER27" i="7"/>
  <c r="ARR13" i="7"/>
  <c r="IN96" i="7"/>
  <c r="KO39" i="7"/>
  <c r="AJM39" i="7"/>
  <c r="AJQ39" i="7" s="1"/>
  <c r="IN73" i="7"/>
  <c r="ABA14" i="7"/>
  <c r="ABE14" i="7" s="1"/>
  <c r="ABA13" i="7"/>
  <c r="ABE13" i="7" s="1"/>
  <c r="AAZ14" i="7"/>
  <c r="AAZ13" i="7"/>
  <c r="AQA19" i="7"/>
  <c r="AQA20" i="7" s="1"/>
  <c r="AJF7" i="7"/>
  <c r="AFG28" i="7"/>
  <c r="AFK28" i="7" s="1"/>
  <c r="XF7" i="7"/>
  <c r="XF6" i="7"/>
  <c r="AFG27" i="7"/>
  <c r="AFK27" i="7" s="1"/>
  <c r="AAZ34" i="7"/>
  <c r="ANL28" i="7"/>
  <c r="AFQ40" i="7"/>
  <c r="ABA33" i="7"/>
  <c r="ABE33" i="7" s="1"/>
  <c r="ABA34" i="7"/>
  <c r="ABE34" i="7" s="1"/>
  <c r="ANL39" i="7"/>
  <c r="ABF21" i="7"/>
  <c r="ABF28" i="7"/>
  <c r="ALU39" i="7"/>
  <c r="ANL40" i="7"/>
  <c r="ABG20" i="7"/>
  <c r="ABH20" i="7"/>
  <c r="ABH21" i="7"/>
  <c r="ABI20" i="7"/>
  <c r="ABK20" i="7"/>
  <c r="ABG21" i="7"/>
  <c r="ABJ20" i="7"/>
  <c r="ABJ21" i="7"/>
  <c r="ABF20" i="7"/>
  <c r="ABK21" i="7"/>
  <c r="ABI21" i="7"/>
  <c r="ABF27" i="7"/>
  <c r="ABI28" i="7"/>
  <c r="ABK27" i="7"/>
  <c r="ABG28" i="7"/>
  <c r="ABH28" i="7"/>
  <c r="ABI27" i="7"/>
  <c r="ABJ28" i="7"/>
  <c r="ABG27" i="7"/>
  <c r="ABH27" i="7"/>
  <c r="ABJ27" i="7"/>
  <c r="ABK28" i="7"/>
  <c r="XF40" i="7"/>
  <c r="XF39" i="7"/>
  <c r="ALU12" i="7"/>
  <c r="ANL13" i="7"/>
  <c r="ABK40" i="7"/>
  <c r="ABF39" i="7"/>
  <c r="ABJ40" i="7"/>
  <c r="ABG40" i="7"/>
  <c r="ABF40" i="7"/>
  <c r="ABH40" i="7"/>
  <c r="ABI40" i="7"/>
  <c r="ABJ39" i="7"/>
  <c r="ABI39" i="7"/>
  <c r="ABK39" i="7"/>
  <c r="ABH39" i="7"/>
  <c r="ABG39" i="7"/>
  <c r="AJF14" i="7"/>
  <c r="AHO27" i="7"/>
  <c r="AJM27" i="7"/>
  <c r="AJQ27" i="7" s="1"/>
  <c r="AFL40" i="7"/>
  <c r="XG21" i="7"/>
  <c r="ABK6" i="7"/>
  <c r="XG20" i="7"/>
  <c r="ABJ7" i="7"/>
  <c r="ABH6" i="7"/>
  <c r="ABF6" i="7"/>
  <c r="ABH7" i="7"/>
  <c r="ABF7" i="7"/>
  <c r="ABG7" i="7"/>
  <c r="ABI7" i="7"/>
  <c r="ABK7" i="7"/>
  <c r="ABG6" i="7"/>
  <c r="ABI6" i="7"/>
  <c r="ABJ6" i="7"/>
  <c r="AFL21" i="7"/>
  <c r="AQA32" i="7"/>
  <c r="ARR33" i="7"/>
  <c r="EH89" i="7"/>
  <c r="AFO39" i="7"/>
  <c r="AFO20" i="7"/>
  <c r="AFM39" i="7"/>
  <c r="AFP21" i="7"/>
  <c r="AFP39" i="7"/>
  <c r="AFN40" i="7"/>
  <c r="AFP40" i="7"/>
  <c r="AFP20" i="7"/>
  <c r="AFM21" i="7"/>
  <c r="AFQ21" i="7"/>
  <c r="AFQ20" i="7"/>
  <c r="AFO40" i="7"/>
  <c r="AFM40" i="7"/>
  <c r="AFN39" i="7"/>
  <c r="AFN20" i="7"/>
  <c r="AFM20" i="7"/>
  <c r="AFQ39" i="7"/>
  <c r="IN84" i="7"/>
  <c r="IN72" i="7"/>
  <c r="IG88" i="7"/>
  <c r="KO40" i="7"/>
  <c r="IN92" i="7"/>
  <c r="IN70" i="7"/>
  <c r="IN90" i="7"/>
  <c r="IN89" i="7"/>
  <c r="IN71" i="7"/>
  <c r="IN91" i="7"/>
  <c r="IN85" i="7"/>
  <c r="IN86" i="7"/>
  <c r="IN83" i="7"/>
  <c r="GI39" i="7"/>
  <c r="GI40" i="7"/>
  <c r="EI71" i="7"/>
  <c r="EM71" i="7" s="1"/>
  <c r="EA55" i="7"/>
  <c r="FH91" i="7"/>
  <c r="EI70" i="7"/>
  <c r="EM70" i="7" s="1"/>
  <c r="FH92" i="7"/>
  <c r="FM90" i="7"/>
  <c r="FH65" i="7"/>
  <c r="FL92" i="7"/>
  <c r="FM91" i="7"/>
  <c r="FK90" i="7"/>
  <c r="FK91" i="7"/>
  <c r="FJ91" i="7"/>
  <c r="FM92" i="7"/>
  <c r="FK92" i="7"/>
  <c r="FL91" i="7"/>
  <c r="FJ90" i="7"/>
  <c r="FL90" i="7"/>
  <c r="FJ92" i="7"/>
  <c r="FI92" i="7"/>
  <c r="FI91" i="7"/>
  <c r="FI90" i="7"/>
  <c r="EQ86" i="7"/>
  <c r="FI73" i="7"/>
  <c r="FH64" i="7"/>
  <c r="FI64" i="7"/>
  <c r="FM72" i="7"/>
  <c r="FJ66" i="7"/>
  <c r="FK65" i="7"/>
  <c r="FL64" i="7"/>
  <c r="FK66" i="7"/>
  <c r="FI66" i="7"/>
  <c r="FI65" i="7"/>
  <c r="FJ65" i="7"/>
  <c r="FJ64" i="7"/>
  <c r="FL66" i="7"/>
  <c r="FM66" i="7"/>
  <c r="FL65" i="7"/>
  <c r="FM64" i="7"/>
  <c r="FM65" i="7"/>
  <c r="FK64" i="7"/>
  <c r="FM73" i="7"/>
  <c r="FI72" i="7"/>
  <c r="FK72" i="7"/>
  <c r="FJ72" i="7"/>
  <c r="FL72" i="7"/>
  <c r="FH71" i="7"/>
  <c r="FK71" i="7"/>
  <c r="FI71" i="7"/>
  <c r="FL71" i="7"/>
  <c r="FM71" i="7"/>
  <c r="FJ71" i="7"/>
  <c r="FJ73" i="7"/>
  <c r="FH73" i="7"/>
  <c r="FL73" i="7"/>
  <c r="FK73" i="7"/>
  <c r="FH72" i="7"/>
  <c r="EN84" i="7"/>
  <c r="EN86" i="7"/>
  <c r="EQ85" i="7"/>
  <c r="EN83" i="7"/>
  <c r="EN85" i="7"/>
  <c r="ES66" i="7"/>
  <c r="EH73" i="7"/>
  <c r="EH71" i="7"/>
  <c r="EN63" i="7"/>
  <c r="ES64" i="7"/>
  <c r="ER63" i="7"/>
  <c r="EP64" i="7"/>
  <c r="ES65" i="7"/>
  <c r="ER65" i="7"/>
  <c r="EQ84" i="7"/>
  <c r="ES85" i="7"/>
  <c r="ES83" i="7"/>
  <c r="EP86" i="7"/>
  <c r="ES86" i="7"/>
  <c r="EH70" i="7"/>
  <c r="EP66" i="7"/>
  <c r="EO64" i="7"/>
  <c r="EO63" i="7"/>
  <c r="EP63" i="7"/>
  <c r="EQ65" i="7"/>
  <c r="EP83" i="7"/>
  <c r="EO84" i="7"/>
  <c r="ER85" i="7"/>
  <c r="EO83" i="7"/>
  <c r="ER86" i="7"/>
  <c r="EH72" i="7"/>
  <c r="ER66" i="7"/>
  <c r="EQ64" i="7"/>
  <c r="EQ66" i="7"/>
  <c r="ES63" i="7"/>
  <c r="EP65" i="7"/>
  <c r="EP85" i="7"/>
  <c r="ER83" i="7"/>
  <c r="EP84" i="7"/>
  <c r="EO85" i="7"/>
  <c r="EO86" i="7"/>
  <c r="EN66" i="7"/>
  <c r="EO66" i="7"/>
  <c r="ER64" i="7"/>
  <c r="EQ63" i="7"/>
  <c r="EO65" i="7"/>
  <c r="ER84" i="7"/>
  <c r="EQ83" i="7"/>
  <c r="ES84" i="7"/>
  <c r="EN64" i="7"/>
  <c r="AEC52" i="7" l="1"/>
  <c r="RT13" i="7"/>
  <c r="RA26" i="7"/>
  <c r="RE26" i="7" s="1"/>
  <c r="AQF50" i="7"/>
  <c r="AHS43" i="7"/>
  <c r="AIM50" i="7"/>
  <c r="AEB50" i="7"/>
  <c r="ADY43" i="7"/>
  <c r="AQF49" i="7"/>
  <c r="AEC45" i="7"/>
  <c r="AHU49" i="7"/>
  <c r="FB102" i="7"/>
  <c r="ZR49" i="7"/>
  <c r="ZR50" i="7"/>
  <c r="AMG44" i="7"/>
  <c r="AMF44" i="7"/>
  <c r="AMH44" i="7"/>
  <c r="ARP45" i="7"/>
  <c r="ARL45" i="7"/>
  <c r="ARG45" i="7"/>
  <c r="ARO45" i="7"/>
  <c r="ARK45" i="7"/>
  <c r="ARF45" i="7"/>
  <c r="ARN45" i="7"/>
  <c r="ARJ45" i="7"/>
  <c r="ARQ45" i="7"/>
  <c r="ARM45" i="7"/>
  <c r="ARH45" i="7"/>
  <c r="AHZ52" i="7"/>
  <c r="AHT52" i="7"/>
  <c r="AHW52" i="7"/>
  <c r="AHS52" i="7"/>
  <c r="AIB52" i="7"/>
  <c r="AHV52" i="7"/>
  <c r="AHU52" i="7"/>
  <c r="AIA52" i="7"/>
  <c r="AQI49" i="7"/>
  <c r="AEB45" i="7"/>
  <c r="AIP44" i="7"/>
  <c r="AIO50" i="7"/>
  <c r="AHW49" i="7"/>
  <c r="ANM45" i="7"/>
  <c r="AEC49" i="7"/>
  <c r="AEA49" i="7"/>
  <c r="ADZ45" i="7"/>
  <c r="AIN50" i="7"/>
  <c r="FB103" i="7"/>
  <c r="AIN45" i="7"/>
  <c r="AIO45" i="7"/>
  <c r="AIP45" i="7"/>
  <c r="AIM45" i="7"/>
  <c r="AHT50" i="7"/>
  <c r="AHS50" i="7"/>
  <c r="AQG49" i="7"/>
  <c r="AEA51" i="7"/>
  <c r="ADY52" i="7"/>
  <c r="AHV44" i="7"/>
  <c r="AHW44" i="7"/>
  <c r="AHT43" i="7"/>
  <c r="ADY51" i="7"/>
  <c r="AIQ50" i="7"/>
  <c r="ADX43" i="7"/>
  <c r="AIM51" i="7"/>
  <c r="ADY50" i="7"/>
  <c r="AEC50" i="7"/>
  <c r="AEC51" i="7"/>
  <c r="AQN51" i="7"/>
  <c r="AQH51" i="7"/>
  <c r="AQM51" i="7"/>
  <c r="AQG51" i="7"/>
  <c r="AQL51" i="7"/>
  <c r="AQF51" i="7"/>
  <c r="AQE51" i="7"/>
  <c r="AQI51" i="7"/>
  <c r="AMG50" i="7"/>
  <c r="AMH50" i="7"/>
  <c r="AMF50" i="7"/>
  <c r="ANI45" i="7"/>
  <c r="ANE45" i="7"/>
  <c r="AMZ45" i="7"/>
  <c r="ANH45" i="7"/>
  <c r="AND45" i="7"/>
  <c r="ANK45" i="7"/>
  <c r="ANG45" i="7"/>
  <c r="ANB45" i="7"/>
  <c r="ANJ45" i="7"/>
  <c r="ANF45" i="7"/>
  <c r="ANA45" i="7"/>
  <c r="AOB46" i="7"/>
  <c r="ANX46" i="7"/>
  <c r="ANQ46" i="7"/>
  <c r="ANM46" i="7"/>
  <c r="AOA46" i="7"/>
  <c r="ANV46" i="7"/>
  <c r="ANP46" i="7"/>
  <c r="AOE46" i="7"/>
  <c r="ANZ46" i="7"/>
  <c r="ANU46" i="7"/>
  <c r="ANO46" i="7"/>
  <c r="ANY46" i="7"/>
  <c r="ANT46" i="7"/>
  <c r="ANN46" i="7"/>
  <c r="AOC46" i="7"/>
  <c r="AQM44" i="7"/>
  <c r="AQL44" i="7"/>
  <c r="AQN44" i="7"/>
  <c r="ARP52" i="7"/>
  <c r="ARL52" i="7"/>
  <c r="ARG52" i="7"/>
  <c r="ARA52" i="7"/>
  <c r="ARO52" i="7"/>
  <c r="ARK52" i="7"/>
  <c r="ARF52" i="7"/>
  <c r="AQZ52" i="7"/>
  <c r="ARN52" i="7"/>
  <c r="ARJ52" i="7"/>
  <c r="ARC52" i="7"/>
  <c r="AQY52" i="7"/>
  <c r="ARB52" i="7"/>
  <c r="ARQ52" i="7"/>
  <c r="ARM52" i="7"/>
  <c r="ARH52" i="7"/>
  <c r="ADY46" i="7"/>
  <c r="ADX46" i="7"/>
  <c r="AEA46" i="7"/>
  <c r="AEC46" i="7"/>
  <c r="AEB46" i="7"/>
  <c r="ADZ46" i="7"/>
  <c r="AQE49" i="7"/>
  <c r="AEA45" i="7"/>
  <c r="FC102" i="7"/>
  <c r="FG102" i="7" s="1"/>
  <c r="FL104" i="7" s="1"/>
  <c r="AIO44" i="7"/>
  <c r="ARA50" i="7"/>
  <c r="AHS49" i="7"/>
  <c r="AQZ51" i="7"/>
  <c r="ANO45" i="7"/>
  <c r="ANP45" i="7"/>
  <c r="ANQ45" i="7"/>
  <c r="ADY45" i="7"/>
  <c r="AIQ45" i="7"/>
  <c r="AHW43" i="7"/>
  <c r="AIP50" i="7"/>
  <c r="AQE50" i="7"/>
  <c r="AQK50" i="7" s="1"/>
  <c r="AQO50" i="7" s="1"/>
  <c r="ZR51" i="7"/>
  <c r="ADZ50" i="7"/>
  <c r="AIQ44" i="7"/>
  <c r="AQL52" i="7"/>
  <c r="AQF52" i="7"/>
  <c r="AQI52" i="7"/>
  <c r="AQE52" i="7"/>
  <c r="AQN52" i="7"/>
  <c r="AQH52" i="7"/>
  <c r="AQG52" i="7"/>
  <c r="AQM52" i="7"/>
  <c r="AJD52" i="7"/>
  <c r="AIZ52" i="7"/>
  <c r="AIU52" i="7"/>
  <c r="AIO52" i="7"/>
  <c r="AJC52" i="7"/>
  <c r="AIY52" i="7"/>
  <c r="AIT52" i="7"/>
  <c r="AIN52" i="7"/>
  <c r="AJB52" i="7"/>
  <c r="AIX52" i="7"/>
  <c r="AIQ52" i="7"/>
  <c r="AIM52" i="7"/>
  <c r="AIP52" i="7"/>
  <c r="AJE52" i="7"/>
  <c r="AJA52" i="7"/>
  <c r="AIV52" i="7"/>
  <c r="AIB45" i="7"/>
  <c r="AHV45" i="7"/>
  <c r="AIA45" i="7"/>
  <c r="AHU45" i="7"/>
  <c r="AHZ45" i="7"/>
  <c r="AHT45" i="7"/>
  <c r="AHW45" i="7"/>
  <c r="AHS45" i="7"/>
  <c r="ANH51" i="7"/>
  <c r="AND51" i="7"/>
  <c r="ANK51" i="7"/>
  <c r="ANG51" i="7"/>
  <c r="ANB51" i="7"/>
  <c r="ANJ51" i="7"/>
  <c r="ANF51" i="7"/>
  <c r="ANA51" i="7"/>
  <c r="ANE51" i="7"/>
  <c r="AMZ51" i="7"/>
  <c r="ANI51" i="7"/>
  <c r="AQH49" i="7"/>
  <c r="AQJ49" i="7" s="1"/>
  <c r="AQY50" i="7"/>
  <c r="AHV49" i="7"/>
  <c r="ARA51" i="7"/>
  <c r="ARB51" i="7"/>
  <c r="AQY51" i="7"/>
  <c r="AEB49" i="7"/>
  <c r="ADX45" i="7"/>
  <c r="AEB52" i="7"/>
  <c r="AHW50" i="7"/>
  <c r="ADZ52" i="7"/>
  <c r="AEC44" i="7"/>
  <c r="AEB44" i="7"/>
  <c r="AEA44" i="7"/>
  <c r="ADZ44" i="7"/>
  <c r="ADY44" i="7"/>
  <c r="ADX44" i="7"/>
  <c r="FH104" i="7"/>
  <c r="AQG50" i="7"/>
  <c r="AEB43" i="7"/>
  <c r="ADZ43" i="7"/>
  <c r="AIP51" i="7"/>
  <c r="AEA50" i="7"/>
  <c r="AHV43" i="7"/>
  <c r="AJE46" i="7"/>
  <c r="AJA46" i="7"/>
  <c r="AIV46" i="7"/>
  <c r="AIP46" i="7"/>
  <c r="AJD46" i="7"/>
  <c r="AIZ46" i="7"/>
  <c r="AIU46" i="7"/>
  <c r="AIO46" i="7"/>
  <c r="AJC46" i="7"/>
  <c r="AIY46" i="7"/>
  <c r="AIT46" i="7"/>
  <c r="AIN46" i="7"/>
  <c r="AIQ46" i="7"/>
  <c r="AIM46" i="7"/>
  <c r="AJB46" i="7"/>
  <c r="AIX46" i="7"/>
  <c r="AIA46" i="7"/>
  <c r="AHU46" i="7"/>
  <c r="AHZ46" i="7"/>
  <c r="AHT46" i="7"/>
  <c r="AHW46" i="7"/>
  <c r="AHS46" i="7"/>
  <c r="AHV46" i="7"/>
  <c r="AIB46" i="7"/>
  <c r="HN46" i="7"/>
  <c r="HN45" i="7"/>
  <c r="HN43" i="7"/>
  <c r="AHZ51" i="7"/>
  <c r="AHT51" i="7"/>
  <c r="AHW51" i="7"/>
  <c r="AHV51" i="7"/>
  <c r="AIB51" i="7"/>
  <c r="AHU51" i="7"/>
  <c r="AIA51" i="7"/>
  <c r="AHS51" i="7"/>
  <c r="AIM44" i="7"/>
  <c r="AHT49" i="7"/>
  <c r="ARC51" i="7"/>
  <c r="ADZ49" i="7"/>
  <c r="ADY49" i="7"/>
  <c r="AEA52" i="7"/>
  <c r="AHV50" i="7"/>
  <c r="AHU50" i="7"/>
  <c r="AEB51" i="7"/>
  <c r="AHS44" i="7"/>
  <c r="AHT44" i="7"/>
  <c r="AHU44" i="7"/>
  <c r="ZR52" i="7"/>
  <c r="AHU43" i="7"/>
  <c r="ADZ51" i="7"/>
  <c r="AQZ50" i="7"/>
  <c r="AQI50" i="7"/>
  <c r="AQH50" i="7"/>
  <c r="AEC43" i="7"/>
  <c r="AEA43" i="7"/>
  <c r="AIN51" i="7"/>
  <c r="AIO51" i="7"/>
  <c r="ARC50" i="7"/>
  <c r="AHY50" i="7"/>
  <c r="AIC50" i="7" s="1"/>
  <c r="ARX52" i="7"/>
  <c r="AJL46" i="7"/>
  <c r="ZL51" i="7"/>
  <c r="ARD51" i="7"/>
  <c r="RV90" i="7"/>
  <c r="RW90" i="7"/>
  <c r="RX90" i="7"/>
  <c r="SA39" i="7"/>
  <c r="AHX44" i="7"/>
  <c r="ZL43" i="7"/>
  <c r="ZS43" i="7" s="1"/>
  <c r="ALT46" i="7"/>
  <c r="AMR46" i="7"/>
  <c r="AMU44" i="7" s="1"/>
  <c r="AHY46" i="7"/>
  <c r="AIC46" i="7" s="1"/>
  <c r="AQX46" i="7"/>
  <c r="ARC45" i="7" s="1"/>
  <c r="APZ46" i="7"/>
  <c r="ARX46" i="7"/>
  <c r="ARE52" i="7"/>
  <c r="ARI52" i="7" s="1"/>
  <c r="ARD52" i="7"/>
  <c r="AMR52" i="7"/>
  <c r="AMU50" i="7" s="1"/>
  <c r="ALT52" i="7"/>
  <c r="JO90" i="7"/>
  <c r="JS90" i="7"/>
  <c r="SZ34" i="7"/>
  <c r="SA38" i="7"/>
  <c r="RZ38" i="7"/>
  <c r="SE38" i="7"/>
  <c r="SD38" i="7"/>
  <c r="SC38" i="7"/>
  <c r="SB38" i="7"/>
  <c r="RM91" i="7"/>
  <c r="RN91" i="7" s="1"/>
  <c r="RR90" i="7" s="1"/>
  <c r="JQ91" i="7"/>
  <c r="WA39" i="7"/>
  <c r="AQK51" i="7"/>
  <c r="AQO51" i="7" s="1"/>
  <c r="AQK49" i="7"/>
  <c r="AQO49" i="7" s="1"/>
  <c r="ZL46" i="7"/>
  <c r="AJL52" i="7"/>
  <c r="ZM44" i="7"/>
  <c r="ZQ44" i="7" s="1"/>
  <c r="ZR45" i="7" s="1"/>
  <c r="AHY44" i="7"/>
  <c r="AIC44" i="7" s="1"/>
  <c r="ZL45" i="7"/>
  <c r="XE33" i="7"/>
  <c r="XA33" i="7"/>
  <c r="XB33" i="7"/>
  <c r="WZ33" i="7"/>
  <c r="XF33" i="7" s="1"/>
  <c r="XD33" i="7"/>
  <c r="XC33" i="7"/>
  <c r="AIS46" i="7"/>
  <c r="AIW46" i="7" s="1"/>
  <c r="ANS46" i="7"/>
  <c r="ANW46" i="7" s="1"/>
  <c r="AOD46" i="7"/>
  <c r="ANR46" i="7"/>
  <c r="APY46" i="7"/>
  <c r="AQD46" i="7" s="1"/>
  <c r="AQD45" i="7"/>
  <c r="AIR45" i="7"/>
  <c r="AMY51" i="7"/>
  <c r="ANC51" i="7" s="1"/>
  <c r="SZ33" i="7"/>
  <c r="AHY43" i="7"/>
  <c r="AIC43" i="7" s="1"/>
  <c r="JR91" i="7"/>
  <c r="WE38" i="7"/>
  <c r="SC39" i="7"/>
  <c r="SB39" i="7"/>
  <c r="AQK52" i="7"/>
  <c r="AQO52" i="7" s="1"/>
  <c r="AHX50" i="7"/>
  <c r="XB34" i="7"/>
  <c r="XD34" i="7"/>
  <c r="XA34" i="7"/>
  <c r="WZ34" i="7"/>
  <c r="XE34" i="7"/>
  <c r="XC34" i="7"/>
  <c r="AHX43" i="7"/>
  <c r="ALS52" i="7"/>
  <c r="ALX52" i="7" s="1"/>
  <c r="ALX51" i="7"/>
  <c r="AMB50" i="7" s="1"/>
  <c r="ALS46" i="7"/>
  <c r="ALX46" i="7" s="1"/>
  <c r="ALX45" i="7"/>
  <c r="AIR50" i="7"/>
  <c r="AHY51" i="7"/>
  <c r="AIC51" i="7" s="1"/>
  <c r="AHX49" i="7"/>
  <c r="JR90" i="7"/>
  <c r="JO91" i="7"/>
  <c r="JS91" i="7"/>
  <c r="QS78" i="7"/>
  <c r="QT78" i="7" s="1"/>
  <c r="SD39" i="7"/>
  <c r="SE39" i="7"/>
  <c r="PP50" i="7"/>
  <c r="PP51" i="7"/>
  <c r="AIR52" i="7"/>
  <c r="AIS52" i="7"/>
  <c r="AIW52" i="7" s="1"/>
  <c r="AMY45" i="7"/>
  <c r="ANC45" i="7" s="1"/>
  <c r="ZL52" i="7"/>
  <c r="ZU52" i="7" s="1"/>
  <c r="AIR51" i="7"/>
  <c r="ARE45" i="7"/>
  <c r="ARI45" i="7" s="1"/>
  <c r="JP90" i="7"/>
  <c r="JT90" i="7" s="1"/>
  <c r="JT38" i="7" s="1"/>
  <c r="JT91" i="7"/>
  <c r="JT39" i="7" s="1"/>
  <c r="VW97" i="7"/>
  <c r="NK78" i="7"/>
  <c r="VW96" i="7"/>
  <c r="VX97" i="7"/>
  <c r="JN58" i="7"/>
  <c r="JN57" i="7"/>
  <c r="NP78" i="7"/>
  <c r="JO58" i="7"/>
  <c r="NQ78" i="7"/>
  <c r="APW38" i="7"/>
  <c r="APX38" i="7" s="1"/>
  <c r="AIL32" i="7"/>
  <c r="JR58" i="7"/>
  <c r="JO57" i="7"/>
  <c r="JS71" i="7"/>
  <c r="APW37" i="7"/>
  <c r="APX37" i="7" s="1"/>
  <c r="IG100" i="7"/>
  <c r="AFN21" i="7"/>
  <c r="ANL27" i="7"/>
  <c r="AFO21" i="7"/>
  <c r="VG5" i="7"/>
  <c r="VK5" i="7" s="1"/>
  <c r="AFB20" i="7"/>
  <c r="NG85" i="7"/>
  <c r="NH85" i="7" s="1"/>
  <c r="AFC20" i="7"/>
  <c r="AHM32" i="7"/>
  <c r="JN71" i="7"/>
  <c r="JN72" i="7"/>
  <c r="JS57" i="7"/>
  <c r="JR57" i="7"/>
  <c r="JS58" i="7"/>
  <c r="JQ57" i="7"/>
  <c r="JQ58" i="7"/>
  <c r="JP58" i="7"/>
  <c r="JP57" i="7"/>
  <c r="NY26" i="7"/>
  <c r="NT26" i="7"/>
  <c r="NW26" i="7"/>
  <c r="NX26" i="7"/>
  <c r="NU26" i="7"/>
  <c r="OU20" i="7"/>
  <c r="OU21" i="7"/>
  <c r="NT27" i="7"/>
  <c r="NW27" i="7"/>
  <c r="NY27" i="7"/>
  <c r="NX27" i="7"/>
  <c r="NV27" i="7"/>
  <c r="NU27" i="7"/>
  <c r="NM97" i="7"/>
  <c r="NN97" i="7" s="1"/>
  <c r="NJ78" i="7"/>
  <c r="NJ80" i="7"/>
  <c r="NM78" i="7"/>
  <c r="NG76" i="7"/>
  <c r="NQ96" i="7"/>
  <c r="NP96" i="7"/>
  <c r="NT96" i="7"/>
  <c r="NY96" i="7"/>
  <c r="NR96" i="7"/>
  <c r="NO96" i="7"/>
  <c r="NS96" i="7" s="1"/>
  <c r="NW96" i="7"/>
  <c r="NU96" i="7"/>
  <c r="NZ96" i="7"/>
  <c r="NX96" i="7"/>
  <c r="NV96" i="7"/>
  <c r="NL96" i="7"/>
  <c r="NI96" i="7"/>
  <c r="NJ96" i="7"/>
  <c r="NM96" i="7"/>
  <c r="NK96" i="7"/>
  <c r="NM98" i="7"/>
  <c r="NL98" i="7"/>
  <c r="NK97" i="7"/>
  <c r="NI97" i="7"/>
  <c r="NI80" i="7"/>
  <c r="NO80" i="7" s="1"/>
  <c r="NS80" i="7" s="1"/>
  <c r="NM80" i="7"/>
  <c r="NK79" i="7"/>
  <c r="NP79" i="7"/>
  <c r="NQ79" i="7"/>
  <c r="NR79" i="7"/>
  <c r="NM79" i="7"/>
  <c r="NI79" i="7"/>
  <c r="NJ79" i="7"/>
  <c r="NL79" i="7"/>
  <c r="NJ97" i="7"/>
  <c r="NK80" i="7"/>
  <c r="NL80" i="7"/>
  <c r="NL78" i="7"/>
  <c r="NI78" i="7"/>
  <c r="NO78" i="7" s="1"/>
  <c r="NS78" i="7" s="1"/>
  <c r="JP72" i="7"/>
  <c r="JT79" i="7"/>
  <c r="JT27" i="7" s="1"/>
  <c r="JO71" i="7"/>
  <c r="JS72" i="7"/>
  <c r="JP71" i="7"/>
  <c r="JR72" i="7"/>
  <c r="JO72" i="7"/>
  <c r="JT78" i="7"/>
  <c r="JT26" i="7" s="1"/>
  <c r="JR71" i="7"/>
  <c r="JQ72" i="7"/>
  <c r="JQ71" i="7"/>
  <c r="QS91" i="7"/>
  <c r="QT91" i="7" s="1"/>
  <c r="RB91" i="7" s="1"/>
  <c r="AFA20" i="7"/>
  <c r="VW12" i="7"/>
  <c r="VG25" i="7"/>
  <c r="VK25" i="7" s="1"/>
  <c r="VW13" i="7"/>
  <c r="VZ38" i="7"/>
  <c r="VS90" i="7" s="1"/>
  <c r="VT90" i="7" s="1"/>
  <c r="FN103" i="7"/>
  <c r="FN51" i="7" s="1"/>
  <c r="FM97" i="7"/>
  <c r="FL96" i="7"/>
  <c r="FK97" i="7"/>
  <c r="FM98" i="7"/>
  <c r="FI98" i="7"/>
  <c r="FJ96" i="7"/>
  <c r="FL98" i="7"/>
  <c r="FK98" i="7"/>
  <c r="FI97" i="7"/>
  <c r="FK96" i="7"/>
  <c r="FJ97" i="7"/>
  <c r="FI96" i="7"/>
  <c r="FM96" i="7"/>
  <c r="FN96" i="7" s="1"/>
  <c r="FL97" i="7"/>
  <c r="ZF6" i="7"/>
  <c r="ZA7" i="7"/>
  <c r="ZF7" i="7" s="1"/>
  <c r="ZP5" i="7"/>
  <c r="ZO5" i="7"/>
  <c r="ZN5" i="7"/>
  <c r="EQ92" i="7"/>
  <c r="NE21" i="7"/>
  <c r="NB20" i="7"/>
  <c r="ND21" i="7"/>
  <c r="NC21" i="7"/>
  <c r="NE20" i="7"/>
  <c r="NB21" i="7"/>
  <c r="ND20" i="7"/>
  <c r="VX12" i="7"/>
  <c r="VU13" i="7"/>
  <c r="VZ39" i="7"/>
  <c r="VF27" i="7"/>
  <c r="VY12" i="7"/>
  <c r="VX13" i="7"/>
  <c r="VU12" i="7"/>
  <c r="VY13" i="7"/>
  <c r="NC20" i="7"/>
  <c r="IO104" i="7"/>
  <c r="IS104" i="7" s="1"/>
  <c r="MM95" i="7"/>
  <c r="MN95" i="7" s="1"/>
  <c r="MW95" i="7" s="1"/>
  <c r="AFF27" i="7"/>
  <c r="AFF28" i="7"/>
  <c r="VF4" i="7"/>
  <c r="MX73" i="7"/>
  <c r="MV73" i="7"/>
  <c r="MR73" i="7"/>
  <c r="MP73" i="7"/>
  <c r="MW73" i="7"/>
  <c r="MS73" i="7"/>
  <c r="MQ73" i="7"/>
  <c r="MO73" i="7"/>
  <c r="MU73" i="7" s="1"/>
  <c r="MY73" i="7" s="1"/>
  <c r="MP72" i="7"/>
  <c r="MR72" i="7"/>
  <c r="MW72" i="7"/>
  <c r="MO72" i="7"/>
  <c r="MQ72" i="7"/>
  <c r="MX72" i="7"/>
  <c r="MV72" i="7"/>
  <c r="MS72" i="7"/>
  <c r="MO71" i="7"/>
  <c r="MW71" i="7"/>
  <c r="MV71" i="7"/>
  <c r="MR71" i="7"/>
  <c r="MP71" i="7"/>
  <c r="MQ71" i="7"/>
  <c r="MS71" i="7"/>
  <c r="MX71" i="7"/>
  <c r="MS70" i="7"/>
  <c r="MW70" i="7"/>
  <c r="MR70" i="7"/>
  <c r="MP70" i="7"/>
  <c r="MO70" i="7"/>
  <c r="MV70" i="7"/>
  <c r="MX70" i="7"/>
  <c r="MQ70" i="7"/>
  <c r="EI96" i="7"/>
  <c r="EM96" i="7" s="1"/>
  <c r="MZ20" i="7"/>
  <c r="NE18" i="7"/>
  <c r="NB19" i="7"/>
  <c r="ND19" i="7"/>
  <c r="MZ18" i="7"/>
  <c r="NA19" i="7"/>
  <c r="NB18" i="7"/>
  <c r="NC19" i="7"/>
  <c r="NA18" i="7"/>
  <c r="NC18" i="7"/>
  <c r="ND18" i="7"/>
  <c r="MZ21" i="7"/>
  <c r="NE19" i="7"/>
  <c r="MZ19" i="7"/>
  <c r="VZ6" i="7"/>
  <c r="QS95" i="7"/>
  <c r="QT95" i="7" s="1"/>
  <c r="VG37" i="7"/>
  <c r="VK37" i="7" s="1"/>
  <c r="VF28" i="7"/>
  <c r="MX91" i="7"/>
  <c r="MS91" i="7"/>
  <c r="MR91" i="7"/>
  <c r="MP91" i="7"/>
  <c r="MV91" i="7"/>
  <c r="MW91" i="7"/>
  <c r="MO91" i="7"/>
  <c r="MQ91" i="7"/>
  <c r="MZ39" i="7"/>
  <c r="ND37" i="7"/>
  <c r="MZ38" i="7"/>
  <c r="NA37" i="7"/>
  <c r="NB38" i="7"/>
  <c r="NC37" i="7"/>
  <c r="NC38" i="7"/>
  <c r="ND39" i="7"/>
  <c r="NA39" i="7"/>
  <c r="NE37" i="7"/>
  <c r="NA38" i="7"/>
  <c r="MZ37" i="7"/>
  <c r="MZ40" i="7"/>
  <c r="NC39" i="7"/>
  <c r="NE38" i="7"/>
  <c r="NE39" i="7"/>
  <c r="NB37" i="7"/>
  <c r="ND38" i="7"/>
  <c r="NB39" i="7"/>
  <c r="MR92" i="7"/>
  <c r="MQ92" i="7"/>
  <c r="MS92" i="7"/>
  <c r="MP92" i="7"/>
  <c r="MO92" i="7"/>
  <c r="MW92" i="7"/>
  <c r="MX92" i="7"/>
  <c r="MV92" i="7"/>
  <c r="MV89" i="7"/>
  <c r="MQ89" i="7"/>
  <c r="MO89" i="7"/>
  <c r="MR89" i="7"/>
  <c r="MP89" i="7"/>
  <c r="MX89" i="7"/>
  <c r="MS89" i="7"/>
  <c r="MW89" i="7"/>
  <c r="NB40" i="7"/>
  <c r="NC40" i="7"/>
  <c r="MW90" i="7"/>
  <c r="MX90" i="7"/>
  <c r="MP90" i="7"/>
  <c r="MO90" i="7"/>
  <c r="MQ90" i="7"/>
  <c r="MS90" i="7"/>
  <c r="MV90" i="7"/>
  <c r="MR90" i="7"/>
  <c r="NE40" i="7"/>
  <c r="ND40" i="7"/>
  <c r="NA11" i="7"/>
  <c r="NB6" i="7"/>
  <c r="ND12" i="7"/>
  <c r="VG26" i="7"/>
  <c r="VK26" i="7" s="1"/>
  <c r="QS96" i="7"/>
  <c r="QT96" i="7" s="1"/>
  <c r="RC96" i="7" s="1"/>
  <c r="NE11" i="7"/>
  <c r="NC11" i="7"/>
  <c r="NB11" i="7"/>
  <c r="NB12" i="7"/>
  <c r="NA12" i="7"/>
  <c r="VG39" i="7"/>
  <c r="VK39" i="7" s="1"/>
  <c r="NE12" i="7"/>
  <c r="NC13" i="7"/>
  <c r="QS84" i="7"/>
  <c r="QT84" i="7" s="1"/>
  <c r="ND11" i="7"/>
  <c r="NC12" i="7"/>
  <c r="RF19" i="7"/>
  <c r="EI80" i="7"/>
  <c r="EM80" i="7" s="1"/>
  <c r="RG19" i="7"/>
  <c r="NA14" i="7"/>
  <c r="NE14" i="7"/>
  <c r="NC14" i="7"/>
  <c r="ND14" i="7"/>
  <c r="MZ11" i="7"/>
  <c r="NB14" i="7"/>
  <c r="MZ14" i="7"/>
  <c r="MZ13" i="7"/>
  <c r="MZ12" i="7"/>
  <c r="MQ65" i="7"/>
  <c r="MP65" i="7"/>
  <c r="MS65" i="7"/>
  <c r="MV65" i="7"/>
  <c r="MR65" i="7"/>
  <c r="MO65" i="7"/>
  <c r="MU65" i="7" s="1"/>
  <c r="MY65" i="7" s="1"/>
  <c r="MW65" i="7"/>
  <c r="MX65" i="7"/>
  <c r="ND13" i="7"/>
  <c r="MO63" i="7"/>
  <c r="MQ63" i="7"/>
  <c r="MV63" i="7"/>
  <c r="MW63" i="7"/>
  <c r="MR63" i="7"/>
  <c r="MP63" i="7"/>
  <c r="MS63" i="7"/>
  <c r="MX63" i="7"/>
  <c r="NA13" i="7"/>
  <c r="NE13" i="7"/>
  <c r="MP64" i="7"/>
  <c r="MQ64" i="7"/>
  <c r="MS64" i="7"/>
  <c r="MW64" i="7"/>
  <c r="MR64" i="7"/>
  <c r="MO64" i="7"/>
  <c r="MV64" i="7"/>
  <c r="MX64" i="7"/>
  <c r="ER92" i="7"/>
  <c r="EN90" i="7"/>
  <c r="EP89" i="7"/>
  <c r="MX66" i="7"/>
  <c r="MP66" i="7"/>
  <c r="MR66" i="7"/>
  <c r="MO66" i="7"/>
  <c r="MW66" i="7"/>
  <c r="MV66" i="7"/>
  <c r="MQ66" i="7"/>
  <c r="MS66" i="7"/>
  <c r="QS66" i="7"/>
  <c r="QT66" i="7" s="1"/>
  <c r="RB66" i="7" s="1"/>
  <c r="RF20" i="7"/>
  <c r="QS98" i="7"/>
  <c r="QT98" i="7" s="1"/>
  <c r="RD98" i="7" s="1"/>
  <c r="RI20" i="7"/>
  <c r="EP92" i="7"/>
  <c r="ER90" i="7"/>
  <c r="MR56" i="7"/>
  <c r="MQ56" i="7"/>
  <c r="MS56" i="7"/>
  <c r="MV56" i="7"/>
  <c r="MO56" i="7"/>
  <c r="MP56" i="7"/>
  <c r="MX56" i="7"/>
  <c r="MW56" i="7"/>
  <c r="ADT31" i="7"/>
  <c r="ADV31" i="7"/>
  <c r="ADU31" i="7"/>
  <c r="VG18" i="7"/>
  <c r="VK18" i="7" s="1"/>
  <c r="NC4" i="7"/>
  <c r="MZ4" i="7"/>
  <c r="NA4" i="7"/>
  <c r="NE4" i="7"/>
  <c r="ND4" i="7"/>
  <c r="NB4" i="7"/>
  <c r="MZ6" i="7"/>
  <c r="NE6" i="7"/>
  <c r="NC6" i="7"/>
  <c r="MP59" i="7"/>
  <c r="MW59" i="7"/>
  <c r="MS59" i="7"/>
  <c r="MQ59" i="7"/>
  <c r="MO59" i="7"/>
  <c r="MU59" i="7" s="1"/>
  <c r="MY59" i="7" s="1"/>
  <c r="MX59" i="7"/>
  <c r="MV59" i="7"/>
  <c r="MR59" i="7"/>
  <c r="MW57" i="7"/>
  <c r="MS57" i="7"/>
  <c r="MQ57" i="7"/>
  <c r="MX57" i="7"/>
  <c r="MV57" i="7"/>
  <c r="MP57" i="7"/>
  <c r="MO57" i="7"/>
  <c r="MR57" i="7"/>
  <c r="NA6" i="7"/>
  <c r="MZ7" i="7"/>
  <c r="ND7" i="7"/>
  <c r="NE7" i="7"/>
  <c r="NC7" i="7"/>
  <c r="NB7" i="7"/>
  <c r="NA7" i="7"/>
  <c r="NC5" i="7"/>
  <c r="ND5" i="7"/>
  <c r="NE5" i="7"/>
  <c r="NB5" i="7"/>
  <c r="NA5" i="7"/>
  <c r="MZ5" i="7"/>
  <c r="ADL32" i="7"/>
  <c r="ADG33" i="7"/>
  <c r="ND6" i="7"/>
  <c r="MO58" i="7"/>
  <c r="MQ58" i="7"/>
  <c r="MX58" i="7"/>
  <c r="MS58" i="7"/>
  <c r="MR58" i="7"/>
  <c r="MW58" i="7"/>
  <c r="MV58" i="7"/>
  <c r="MP58" i="7"/>
  <c r="MY25" i="7"/>
  <c r="MM78" i="7"/>
  <c r="MN78" i="7" s="1"/>
  <c r="MM77" i="7"/>
  <c r="MN77" i="7" s="1"/>
  <c r="EQ90" i="7"/>
  <c r="ER91" i="7"/>
  <c r="ES91" i="7"/>
  <c r="RJ19" i="7"/>
  <c r="QS83" i="7"/>
  <c r="QT83" i="7" s="1"/>
  <c r="RD83" i="7" s="1"/>
  <c r="AFB33" i="7"/>
  <c r="MY27" i="7"/>
  <c r="MM79" i="7"/>
  <c r="MN79" i="7" s="1"/>
  <c r="IO103" i="7"/>
  <c r="IS103" i="7" s="1"/>
  <c r="EI78" i="7"/>
  <c r="EM78" i="7" s="1"/>
  <c r="VG19" i="7"/>
  <c r="VK19" i="7" s="1"/>
  <c r="EO90" i="7"/>
  <c r="EO91" i="7"/>
  <c r="EN89" i="7"/>
  <c r="AFA33" i="7"/>
  <c r="AFG33" i="7" s="1"/>
  <c r="AFK33" i="7" s="1"/>
  <c r="MY28" i="7"/>
  <c r="MM80" i="7"/>
  <c r="MN80" i="7" s="1"/>
  <c r="EO92" i="7"/>
  <c r="EQ91" i="7"/>
  <c r="EN91" i="7"/>
  <c r="IT97" i="7"/>
  <c r="ES89" i="7"/>
  <c r="ER89" i="7"/>
  <c r="ES90" i="7"/>
  <c r="ES92" i="7"/>
  <c r="EP91" i="7"/>
  <c r="VF39" i="7"/>
  <c r="VG28" i="7"/>
  <c r="VK28" i="7" s="1"/>
  <c r="RC95" i="7"/>
  <c r="RD95" i="7"/>
  <c r="RB95" i="7"/>
  <c r="QS97" i="7"/>
  <c r="QT97" i="7" s="1"/>
  <c r="RK19" i="7"/>
  <c r="RJ20" i="7"/>
  <c r="AFC33" i="7"/>
  <c r="AFD33" i="7"/>
  <c r="AFF33" i="7" s="1"/>
  <c r="VW57" i="7"/>
  <c r="VX57" i="7"/>
  <c r="RJ33" i="7"/>
  <c r="QS86" i="7"/>
  <c r="QT86" i="7" s="1"/>
  <c r="RD86" i="7" s="1"/>
  <c r="AEO33" i="7"/>
  <c r="AEN33" i="7"/>
  <c r="AEP33" i="7"/>
  <c r="IX98" i="7"/>
  <c r="EQ89" i="7"/>
  <c r="EO89" i="7"/>
  <c r="EP90" i="7"/>
  <c r="AFF13" i="7"/>
  <c r="VV57" i="7"/>
  <c r="VU57" i="7"/>
  <c r="RI19" i="7"/>
  <c r="RK20" i="7"/>
  <c r="AEF34" i="7"/>
  <c r="AEG32" i="7" s="1"/>
  <c r="ADH34" i="7"/>
  <c r="AFA34" i="7"/>
  <c r="AFC34" i="7"/>
  <c r="AFJ34" i="7"/>
  <c r="AFH34" i="7"/>
  <c r="AFD34" i="7"/>
  <c r="AFB34" i="7"/>
  <c r="AFG34" i="7" s="1"/>
  <c r="AFK34" i="7" s="1"/>
  <c r="AFE34" i="7"/>
  <c r="AFI34" i="7"/>
  <c r="IT96" i="7"/>
  <c r="MM97" i="7"/>
  <c r="MN97" i="7" s="1"/>
  <c r="MV97" i="7" s="1"/>
  <c r="IU98" i="7"/>
  <c r="IW95" i="7"/>
  <c r="IX96" i="7"/>
  <c r="IX97" i="7"/>
  <c r="IU96" i="7"/>
  <c r="RH19" i="7"/>
  <c r="RG20" i="7"/>
  <c r="RH20" i="7"/>
  <c r="VF26" i="7"/>
  <c r="IX95" i="7"/>
  <c r="IY97" i="7"/>
  <c r="ADU11" i="7"/>
  <c r="ADT11" i="7"/>
  <c r="ADV11" i="7"/>
  <c r="ADL5" i="7"/>
  <c r="ADG6" i="7"/>
  <c r="IY95" i="7"/>
  <c r="IV96" i="7"/>
  <c r="IW97" i="7"/>
  <c r="IV97" i="7"/>
  <c r="IT98" i="7"/>
  <c r="VG7" i="7"/>
  <c r="VK7" i="7" s="1"/>
  <c r="AAA26" i="7"/>
  <c r="IY98" i="7"/>
  <c r="IU97" i="7"/>
  <c r="ADL12" i="7"/>
  <c r="ADG13" i="7"/>
  <c r="IV95" i="7"/>
  <c r="ADU4" i="7"/>
  <c r="ADT4" i="7"/>
  <c r="ADV4" i="7"/>
  <c r="IU95" i="7"/>
  <c r="IW96" i="7"/>
  <c r="IT95" i="7"/>
  <c r="IV98" i="7"/>
  <c r="IY96" i="7"/>
  <c r="IW98" i="7"/>
  <c r="MV95" i="7"/>
  <c r="VG20" i="7"/>
  <c r="VK20" i="7" s="1"/>
  <c r="RG12" i="7"/>
  <c r="MM85" i="7"/>
  <c r="MN85" i="7" s="1"/>
  <c r="MM86" i="7"/>
  <c r="MN86" i="7" s="1"/>
  <c r="MM98" i="7"/>
  <c r="MN98" i="7" s="1"/>
  <c r="MM103" i="7"/>
  <c r="MN103" i="7" s="1"/>
  <c r="AAD26" i="7"/>
  <c r="MY32" i="7"/>
  <c r="MM84" i="7"/>
  <c r="MN84" i="7" s="1"/>
  <c r="MY31" i="7"/>
  <c r="MM83" i="7"/>
  <c r="MN83" i="7" s="1"/>
  <c r="MM102" i="7"/>
  <c r="MN102" i="7" s="1"/>
  <c r="MM96" i="7"/>
  <c r="MN96" i="7" s="1"/>
  <c r="MM101" i="7"/>
  <c r="MN101" i="7" s="1"/>
  <c r="QS77" i="7"/>
  <c r="QT77" i="7" s="1"/>
  <c r="RB77" i="7" s="1"/>
  <c r="RH38" i="7"/>
  <c r="MM104" i="7"/>
  <c r="MN104" i="7" s="1"/>
  <c r="RD78" i="7"/>
  <c r="RC78" i="7"/>
  <c r="RB78" i="7"/>
  <c r="RC91" i="7"/>
  <c r="RD91" i="7"/>
  <c r="RF25" i="7"/>
  <c r="RG25" i="7"/>
  <c r="RK25" i="7"/>
  <c r="RJ25" i="7"/>
  <c r="RI25" i="7"/>
  <c r="RH25" i="7"/>
  <c r="RH26" i="7"/>
  <c r="RG26" i="7"/>
  <c r="RI26" i="7"/>
  <c r="RJ26" i="7"/>
  <c r="RF26" i="7"/>
  <c r="RK26" i="7"/>
  <c r="RH33" i="7"/>
  <c r="RF31" i="7"/>
  <c r="RI31" i="7"/>
  <c r="RJ31" i="7"/>
  <c r="RH31" i="7"/>
  <c r="RK31" i="7"/>
  <c r="RG31" i="7"/>
  <c r="RK33" i="7"/>
  <c r="RJ40" i="7"/>
  <c r="QS89" i="7"/>
  <c r="QT89" i="7" s="1"/>
  <c r="RE4" i="7"/>
  <c r="RI6" i="7" s="1"/>
  <c r="QS57" i="7"/>
  <c r="QT57" i="7" s="1"/>
  <c r="QS56" i="7"/>
  <c r="QT56" i="7" s="1"/>
  <c r="QS59" i="7"/>
  <c r="QT59" i="7" s="1"/>
  <c r="QS58" i="7"/>
  <c r="QT58" i="7" s="1"/>
  <c r="RG38" i="7"/>
  <c r="RD70" i="7"/>
  <c r="RB70" i="7"/>
  <c r="QX70" i="7"/>
  <c r="QY70" i="7"/>
  <c r="RC70" i="7"/>
  <c r="QV70" i="7"/>
  <c r="QW70" i="7"/>
  <c r="QU70" i="7"/>
  <c r="QS69" i="7"/>
  <c r="RG21" i="7"/>
  <c r="RJ12" i="7"/>
  <c r="RI40" i="7"/>
  <c r="RJ32" i="7"/>
  <c r="RK32" i="7"/>
  <c r="RG39" i="7"/>
  <c r="RJ39" i="7"/>
  <c r="RF39" i="7"/>
  <c r="RH39" i="7"/>
  <c r="RK39" i="7"/>
  <c r="RI39" i="7"/>
  <c r="QS80" i="7"/>
  <c r="QT80" i="7" s="1"/>
  <c r="QS85" i="7"/>
  <c r="QT85" i="7" s="1"/>
  <c r="VG38" i="7"/>
  <c r="VK38" i="7" s="1"/>
  <c r="RG13" i="7"/>
  <c r="RI13" i="7"/>
  <c r="RJ13" i="7"/>
  <c r="RH13" i="7"/>
  <c r="RK13" i="7"/>
  <c r="RG33" i="7"/>
  <c r="RJ38" i="7"/>
  <c r="QS63" i="7"/>
  <c r="QT63" i="7" s="1"/>
  <c r="QS90" i="7"/>
  <c r="QT90" i="7" s="1"/>
  <c r="QS65" i="7"/>
  <c r="QT65" i="7" s="1"/>
  <c r="QY71" i="7"/>
  <c r="QW71" i="7"/>
  <c r="QU71" i="7"/>
  <c r="QV71" i="7"/>
  <c r="RD71" i="7"/>
  <c r="RC71" i="7"/>
  <c r="QX71" i="7"/>
  <c r="RB71" i="7"/>
  <c r="RH21" i="7"/>
  <c r="RJ21" i="7"/>
  <c r="RF32" i="7"/>
  <c r="RG32" i="7"/>
  <c r="RK14" i="7"/>
  <c r="RF14" i="7"/>
  <c r="RI14" i="7"/>
  <c r="RH14" i="7"/>
  <c r="RJ14" i="7"/>
  <c r="RG14" i="7"/>
  <c r="QS79" i="7"/>
  <c r="QT79" i="7" s="1"/>
  <c r="RF28" i="7"/>
  <c r="RH28" i="7"/>
  <c r="RJ28" i="7"/>
  <c r="RG28" i="7"/>
  <c r="RK28" i="7"/>
  <c r="RI28" i="7"/>
  <c r="RI34" i="7"/>
  <c r="RH34" i="7"/>
  <c r="RF34" i="7"/>
  <c r="RJ34" i="7"/>
  <c r="RG34" i="7"/>
  <c r="RK34" i="7"/>
  <c r="ALS25" i="7"/>
  <c r="VG6" i="7"/>
  <c r="VK6" i="7" s="1"/>
  <c r="RF33" i="7"/>
  <c r="QS64" i="7"/>
  <c r="QT64" i="7" s="1"/>
  <c r="RG37" i="7"/>
  <c r="RK37" i="7"/>
  <c r="RJ37" i="7"/>
  <c r="RH37" i="7"/>
  <c r="RF37" i="7"/>
  <c r="RI37" i="7"/>
  <c r="RK40" i="7"/>
  <c r="RF38" i="7"/>
  <c r="QS92" i="7"/>
  <c r="QT92" i="7" s="1"/>
  <c r="RC73" i="7"/>
  <c r="QY73" i="7"/>
  <c r="QW73" i="7"/>
  <c r="QU73" i="7"/>
  <c r="RB73" i="7"/>
  <c r="QX73" i="7"/>
  <c r="QZ73" i="7" s="1"/>
  <c r="QV73" i="7"/>
  <c r="RD73" i="7"/>
  <c r="RK21" i="7"/>
  <c r="RI32" i="7"/>
  <c r="RF27" i="7"/>
  <c r="RJ27" i="7"/>
  <c r="RI27" i="7"/>
  <c r="RG27" i="7"/>
  <c r="RK27" i="7"/>
  <c r="RH27" i="7"/>
  <c r="RF40" i="7"/>
  <c r="RI33" i="7"/>
  <c r="RB84" i="7"/>
  <c r="RD84" i="7"/>
  <c r="RC84" i="7"/>
  <c r="RI11" i="7"/>
  <c r="RK11" i="7"/>
  <c r="RH11" i="7"/>
  <c r="RG11" i="7"/>
  <c r="RF11" i="7"/>
  <c r="RJ11" i="7"/>
  <c r="RF12" i="7"/>
  <c r="RI12" i="7"/>
  <c r="RF13" i="7"/>
  <c r="RK38" i="7"/>
  <c r="RH12" i="7"/>
  <c r="RG40" i="7"/>
  <c r="QY72" i="7"/>
  <c r="QX72" i="7"/>
  <c r="QU72" i="7"/>
  <c r="QW72" i="7"/>
  <c r="RB72" i="7"/>
  <c r="RD72" i="7"/>
  <c r="QV72" i="7"/>
  <c r="RC72" i="7"/>
  <c r="RK18" i="7"/>
  <c r="RG18" i="7"/>
  <c r="RH18" i="7"/>
  <c r="RF18" i="7"/>
  <c r="RJ18" i="7"/>
  <c r="RI18" i="7"/>
  <c r="RI21" i="7"/>
  <c r="RK12" i="7"/>
  <c r="RH40" i="7"/>
  <c r="RH32" i="7"/>
  <c r="RI38" i="7"/>
  <c r="VG31" i="7"/>
  <c r="VG33" i="7"/>
  <c r="VK33" i="7" s="1"/>
  <c r="VG11" i="7"/>
  <c r="VG40" i="7"/>
  <c r="ZA21" i="7"/>
  <c r="ZF21" i="7" s="1"/>
  <c r="ZF20" i="7"/>
  <c r="VG32" i="7"/>
  <c r="VK32" i="7" s="1"/>
  <c r="ZP19" i="7"/>
  <c r="ZO19" i="7"/>
  <c r="ZN19" i="7"/>
  <c r="VG4" i="7"/>
  <c r="VG34" i="7"/>
  <c r="VK34" i="7" s="1"/>
  <c r="VF11" i="7"/>
  <c r="ZP12" i="7"/>
  <c r="ZO12" i="7"/>
  <c r="ZN12" i="7"/>
  <c r="ZO32" i="7"/>
  <c r="ZN32" i="7"/>
  <c r="ZP32" i="7"/>
  <c r="ZA34" i="7"/>
  <c r="ZF34" i="7" s="1"/>
  <c r="ZF33" i="7"/>
  <c r="ALS37" i="7"/>
  <c r="ALS31" i="7"/>
  <c r="VF40" i="7"/>
  <c r="ZF39" i="7"/>
  <c r="ZA40" i="7"/>
  <c r="ZF40" i="7" s="1"/>
  <c r="ZP26" i="7"/>
  <c r="ZN26" i="7"/>
  <c r="ZO26" i="7"/>
  <c r="APY18" i="7"/>
  <c r="APY11" i="7"/>
  <c r="AQD11" i="7" s="1"/>
  <c r="ZA14" i="7"/>
  <c r="ZF14" i="7" s="1"/>
  <c r="ZF13" i="7"/>
  <c r="ZO38" i="7"/>
  <c r="ZN38" i="7"/>
  <c r="ZP38" i="7"/>
  <c r="ZF27" i="7"/>
  <c r="ZA28" i="7"/>
  <c r="ZF28" i="7" s="1"/>
  <c r="ADU25" i="7"/>
  <c r="ADT25" i="7"/>
  <c r="ADV25" i="7"/>
  <c r="ADG27" i="7"/>
  <c r="ADL26" i="7"/>
  <c r="AHM26" i="7"/>
  <c r="AHR25" i="7"/>
  <c r="AHR18" i="7"/>
  <c r="AHM19" i="7"/>
  <c r="AHR11" i="7"/>
  <c r="AHM12" i="7"/>
  <c r="ALS18" i="7"/>
  <c r="ALS19" i="7" s="1"/>
  <c r="AHR4" i="7"/>
  <c r="AHM5" i="7"/>
  <c r="AAE38" i="7"/>
  <c r="AAC38" i="7"/>
  <c r="AAH40" i="7"/>
  <c r="AAJ40" i="7"/>
  <c r="AAA38" i="7"/>
  <c r="AAB39" i="7"/>
  <c r="AAG40" i="7"/>
  <c r="AAK40" i="7" s="1"/>
  <c r="AAQ40" i="7"/>
  <c r="AAM40" i="7"/>
  <c r="AAA39" i="7"/>
  <c r="AAG39" i="7" s="1"/>
  <c r="AAB40" i="7"/>
  <c r="AAD40" i="7"/>
  <c r="AAB38" i="7"/>
  <c r="AAP40" i="7"/>
  <c r="AAL40" i="7"/>
  <c r="AAS40" i="7"/>
  <c r="AAO40" i="7"/>
  <c r="AAD39" i="7"/>
  <c r="AAC39" i="7"/>
  <c r="AAE40" i="7"/>
  <c r="AAI40" i="7"/>
  <c r="AAD38" i="7"/>
  <c r="ZY92" i="7"/>
  <c r="ZZ92" i="7" s="1"/>
  <c r="AAN40" i="7"/>
  <c r="AAE39" i="7"/>
  <c r="AAA40" i="7"/>
  <c r="AAC40" i="7"/>
  <c r="AAR40" i="7"/>
  <c r="ALS11" i="7"/>
  <c r="RU12" i="7"/>
  <c r="RY12" i="7" s="1"/>
  <c r="SD13" i="7" s="1"/>
  <c r="ALS4" i="7"/>
  <c r="APY37" i="7"/>
  <c r="APY25" i="7"/>
  <c r="AQD25" i="7" s="1"/>
  <c r="APY31" i="7"/>
  <c r="VZ12" i="7"/>
  <c r="VZ80" i="7"/>
  <c r="VF21" i="7"/>
  <c r="APZ18" i="7"/>
  <c r="AQX19" i="7" s="1"/>
  <c r="RT14" i="7"/>
  <c r="VF31" i="7"/>
  <c r="VF18" i="7"/>
  <c r="VF19" i="7"/>
  <c r="ALT11" i="7"/>
  <c r="AMR12" i="7" s="1"/>
  <c r="VZ7" i="7"/>
  <c r="VF6" i="7"/>
  <c r="NR85" i="7"/>
  <c r="NP85" i="7"/>
  <c r="NQ85" i="7"/>
  <c r="ARR21" i="7"/>
  <c r="ARW20" i="7" s="1"/>
  <c r="AIV12" i="7"/>
  <c r="AIU12" i="7"/>
  <c r="AIT12" i="7"/>
  <c r="AHM39" i="7"/>
  <c r="AHR38" i="7"/>
  <c r="VF33" i="7"/>
  <c r="RY20" i="7"/>
  <c r="RM72" i="7"/>
  <c r="RN72" i="7" s="1"/>
  <c r="VF7" i="7"/>
  <c r="AQA26" i="7"/>
  <c r="ARR27" i="7"/>
  <c r="AEP57" i="7"/>
  <c r="AES57" i="7"/>
  <c r="AEM57" i="7"/>
  <c r="AEQ57" i="7" s="1"/>
  <c r="AEW57" i="7"/>
  <c r="AER57" i="7"/>
  <c r="AEX57" i="7"/>
  <c r="AEO57" i="7"/>
  <c r="AEE55" i="7"/>
  <c r="AET57" i="7"/>
  <c r="AEN57" i="7"/>
  <c r="AEV57" i="7"/>
  <c r="AEU57" i="7"/>
  <c r="AIK96" i="7"/>
  <c r="AIL96" i="7" s="1"/>
  <c r="AIT32" i="7"/>
  <c r="AIV32" i="7"/>
  <c r="AIU32" i="7"/>
  <c r="VF37" i="7"/>
  <c r="WD34" i="7"/>
  <c r="WB34" i="7"/>
  <c r="VX34" i="7"/>
  <c r="VV34" i="7"/>
  <c r="VY34" i="7"/>
  <c r="WC34" i="7"/>
  <c r="VU34" i="7"/>
  <c r="VW34" i="7"/>
  <c r="WF34" i="7"/>
  <c r="WL34" i="7"/>
  <c r="WI34" i="7"/>
  <c r="WG34" i="7"/>
  <c r="WA34" i="7"/>
  <c r="WE34" i="7" s="1"/>
  <c r="VS86" i="7"/>
  <c r="VT86" i="7" s="1"/>
  <c r="WH34" i="7"/>
  <c r="WJ34" i="7"/>
  <c r="WM34" i="7"/>
  <c r="WK34" i="7"/>
  <c r="VW32" i="7"/>
  <c r="VV32" i="7"/>
  <c r="VU32" i="7"/>
  <c r="WA32" i="7" s="1"/>
  <c r="VX32" i="7"/>
  <c r="VY32" i="7"/>
  <c r="ANL6" i="7"/>
  <c r="ALU5" i="7"/>
  <c r="VV13" i="7"/>
  <c r="WD14" i="7"/>
  <c r="WB14" i="7"/>
  <c r="WG14" i="7"/>
  <c r="WI14" i="7"/>
  <c r="WK14" i="7"/>
  <c r="WJ14" i="7"/>
  <c r="WA14" i="7"/>
  <c r="WE14" i="7" s="1"/>
  <c r="VX14" i="7"/>
  <c r="VV14" i="7"/>
  <c r="WC14" i="7"/>
  <c r="VU14" i="7"/>
  <c r="WM14" i="7"/>
  <c r="VS66" i="7"/>
  <c r="VT66" i="7" s="1"/>
  <c r="VW14" i="7"/>
  <c r="VY14" i="7"/>
  <c r="WH14" i="7"/>
  <c r="WF14" i="7"/>
  <c r="WL14" i="7"/>
  <c r="AEP6" i="7"/>
  <c r="AER6" i="7"/>
  <c r="AES6" i="7"/>
  <c r="AEU6" i="7"/>
  <c r="AEO6" i="7"/>
  <c r="AEM6" i="7"/>
  <c r="AEQ6" i="7" s="1"/>
  <c r="AEE58" i="7"/>
  <c r="AEF58" i="7" s="1"/>
  <c r="AEY6" i="7"/>
  <c r="AEN6" i="7"/>
  <c r="AEW6" i="7"/>
  <c r="AET6" i="7"/>
  <c r="AEX6" i="7"/>
  <c r="AEV6" i="7"/>
  <c r="NX12" i="7"/>
  <c r="NV13" i="7"/>
  <c r="NU12" i="7"/>
  <c r="NY12" i="7"/>
  <c r="NT13" i="7"/>
  <c r="NX13" i="7"/>
  <c r="NW12" i="7"/>
  <c r="NT12" i="7"/>
  <c r="NU13" i="7"/>
  <c r="NV12" i="7"/>
  <c r="NY13" i="7"/>
  <c r="NW13" i="7"/>
  <c r="AET96" i="7"/>
  <c r="AEN96" i="7"/>
  <c r="AEE94" i="7"/>
  <c r="AEO96" i="7"/>
  <c r="AEV96" i="7"/>
  <c r="AEU96" i="7"/>
  <c r="AER96" i="7"/>
  <c r="AES96" i="7"/>
  <c r="AEX96" i="7"/>
  <c r="AEP96" i="7"/>
  <c r="AEW96" i="7"/>
  <c r="AEM96" i="7"/>
  <c r="AEQ96" i="7" s="1"/>
  <c r="APZ31" i="7"/>
  <c r="VY97" i="7"/>
  <c r="VZ97" i="7" s="1"/>
  <c r="VU98" i="7"/>
  <c r="WD98" i="7"/>
  <c r="VV98" i="7"/>
  <c r="WJ98" i="7"/>
  <c r="WG98" i="7"/>
  <c r="VW98" i="7"/>
  <c r="WH98" i="7"/>
  <c r="WF98" i="7"/>
  <c r="VX98" i="7"/>
  <c r="WI98" i="7"/>
  <c r="WB98" i="7"/>
  <c r="WA98" i="7"/>
  <c r="WE98" i="7" s="1"/>
  <c r="VY98" i="7"/>
  <c r="WK98" i="7"/>
  <c r="WC98" i="7"/>
  <c r="WL98" i="7"/>
  <c r="AJO39" i="7"/>
  <c r="AJP39" i="7"/>
  <c r="AJN39" i="7"/>
  <c r="ADL39" i="7"/>
  <c r="ADG40" i="7"/>
  <c r="ADL40" i="7" s="1"/>
  <c r="AHO33" i="7"/>
  <c r="AJF34" i="7"/>
  <c r="AJG33" i="7" s="1"/>
  <c r="ARR14" i="7"/>
  <c r="ARV14" i="7" s="1"/>
  <c r="AQA13" i="7"/>
  <c r="AEO102" i="7"/>
  <c r="AER102" i="7"/>
  <c r="AET102" i="7"/>
  <c r="AEM102" i="7"/>
  <c r="AEQ102" i="7" s="1"/>
  <c r="AEE100" i="7"/>
  <c r="AES102" i="7"/>
  <c r="AEP102" i="7"/>
  <c r="AEX102" i="7"/>
  <c r="AEW102" i="7"/>
  <c r="AEV102" i="7"/>
  <c r="AEN102" i="7"/>
  <c r="AEU102" i="7"/>
  <c r="AIA31" i="7"/>
  <c r="AHZ31" i="7"/>
  <c r="AIB31" i="7"/>
  <c r="VX103" i="7"/>
  <c r="RY19" i="7"/>
  <c r="RM71" i="7"/>
  <c r="RN71" i="7" s="1"/>
  <c r="AHN39" i="7"/>
  <c r="AIL39" i="7"/>
  <c r="AIL27" i="7"/>
  <c r="AHN27" i="7"/>
  <c r="ADT19" i="7"/>
  <c r="ADV19" i="7"/>
  <c r="ADU19" i="7"/>
  <c r="VV96" i="7"/>
  <c r="WB92" i="7"/>
  <c r="VV92" i="7"/>
  <c r="VU92" i="7"/>
  <c r="WC92" i="7"/>
  <c r="WD92" i="7"/>
  <c r="WL92" i="7"/>
  <c r="WJ92" i="7"/>
  <c r="WH92" i="7"/>
  <c r="VW92" i="7"/>
  <c r="WF92" i="7"/>
  <c r="WA92" i="7"/>
  <c r="WE92" i="7" s="1"/>
  <c r="WG92" i="7"/>
  <c r="WI92" i="7"/>
  <c r="WK92" i="7"/>
  <c r="ZY104" i="7"/>
  <c r="ZZ104" i="7" s="1"/>
  <c r="ADH28" i="7"/>
  <c r="AEF28" i="7"/>
  <c r="VU58" i="7"/>
  <c r="VU96" i="7"/>
  <c r="RT57" i="7"/>
  <c r="AAI33" i="7"/>
  <c r="AAH33" i="7"/>
  <c r="AAJ33" i="7"/>
  <c r="VF32" i="7"/>
  <c r="APZ26" i="7"/>
  <c r="AQX26" i="7"/>
  <c r="VZ13" i="7"/>
  <c r="WA12" i="7"/>
  <c r="AIL33" i="7"/>
  <c r="AHN33" i="7"/>
  <c r="AAD28" i="7"/>
  <c r="AAB28" i="7"/>
  <c r="AAE28" i="7"/>
  <c r="AAI28" i="7"/>
  <c r="AAA28" i="7"/>
  <c r="AAC28" i="7"/>
  <c r="AAM28" i="7"/>
  <c r="AAO28" i="7"/>
  <c r="AAR28" i="7"/>
  <c r="AAG28" i="7"/>
  <c r="AAK28" i="7" s="1"/>
  <c r="AAJ28" i="7"/>
  <c r="AAH28" i="7"/>
  <c r="AAP28" i="7"/>
  <c r="AAN28" i="7"/>
  <c r="AAQ28" i="7"/>
  <c r="AAL28" i="7"/>
  <c r="ZY80" i="7"/>
  <c r="ZZ80" i="7" s="1"/>
  <c r="AAC79" i="7" s="1"/>
  <c r="AAS28" i="7"/>
  <c r="AFC39" i="7"/>
  <c r="AFI40" i="7"/>
  <c r="AFE40" i="7"/>
  <c r="AFC40" i="7"/>
  <c r="AFA40" i="7"/>
  <c r="AFJ40" i="7"/>
  <c r="AFH40" i="7"/>
  <c r="AFD40" i="7"/>
  <c r="AFB40" i="7"/>
  <c r="AFG40" i="7"/>
  <c r="AFK40" i="7" s="1"/>
  <c r="AFL39" i="7" s="1"/>
  <c r="NS19" i="7"/>
  <c r="NG71" i="7"/>
  <c r="NH71" i="7" s="1"/>
  <c r="VF38" i="7"/>
  <c r="AEN20" i="7"/>
  <c r="AEP20" i="7"/>
  <c r="AEO20" i="7"/>
  <c r="AEN39" i="7"/>
  <c r="AEP39" i="7"/>
  <c r="AEO39" i="7"/>
  <c r="VF20" i="7"/>
  <c r="AAC26" i="7"/>
  <c r="AEO12" i="7"/>
  <c r="AEN12" i="7"/>
  <c r="AEP12" i="7"/>
  <c r="ALU32" i="7"/>
  <c r="ANL33" i="7"/>
  <c r="AAM79" i="7"/>
  <c r="AAL79" i="7"/>
  <c r="AAI79" i="7"/>
  <c r="AAR79" i="7"/>
  <c r="AAN79" i="7"/>
  <c r="AAP79" i="7"/>
  <c r="AAQ79" i="7"/>
  <c r="AAJ79" i="7"/>
  <c r="AAH79" i="7"/>
  <c r="AAG79" i="7"/>
  <c r="AAK79" i="7" s="1"/>
  <c r="AAO79" i="7"/>
  <c r="WF20" i="7"/>
  <c r="WF19" i="7"/>
  <c r="VU33" i="7"/>
  <c r="VV33" i="7"/>
  <c r="AIU5" i="7"/>
  <c r="AIS5" i="7"/>
  <c r="AIW5" i="7" s="1"/>
  <c r="AJE5" i="7"/>
  <c r="AIK57" i="7"/>
  <c r="AIL57" i="7" s="1"/>
  <c r="AIZ5" i="7"/>
  <c r="AIT5" i="7"/>
  <c r="AJC5" i="7"/>
  <c r="AIY5" i="7"/>
  <c r="AJB5" i="7"/>
  <c r="AIV5" i="7"/>
  <c r="AIX5" i="7"/>
  <c r="AJD5" i="7"/>
  <c r="AJA5" i="7"/>
  <c r="NG84" i="7"/>
  <c r="NH84" i="7" s="1"/>
  <c r="NJ85" i="7" s="1"/>
  <c r="NS32" i="7"/>
  <c r="NX33" i="7" s="1"/>
  <c r="AQA38" i="7"/>
  <c r="ARR39" i="7"/>
  <c r="VV103" i="7"/>
  <c r="AIV38" i="7"/>
  <c r="AIU38" i="7"/>
  <c r="AIT38" i="7"/>
  <c r="AIV26" i="7"/>
  <c r="AJB26" i="7"/>
  <c r="AJE26" i="7"/>
  <c r="AJD26" i="7"/>
  <c r="AIU26" i="7"/>
  <c r="AJC26" i="7"/>
  <c r="AIK78" i="7"/>
  <c r="AIL78" i="7" s="1"/>
  <c r="AIY26" i="7"/>
  <c r="AIS26" i="7"/>
  <c r="AIW26" i="7" s="1"/>
  <c r="AJA26" i="7"/>
  <c r="AIT26" i="7"/>
  <c r="AIZ26" i="7"/>
  <c r="AIX26" i="7"/>
  <c r="AEE103" i="7"/>
  <c r="AEF103" i="7" s="1"/>
  <c r="ADL20" i="7"/>
  <c r="ADG21" i="7"/>
  <c r="ADL21" i="7" s="1"/>
  <c r="VY96" i="7"/>
  <c r="AFA39" i="7"/>
  <c r="AAE26" i="7"/>
  <c r="AAF26" i="7" s="1"/>
  <c r="ZB34" i="7"/>
  <c r="ZZ34" i="7"/>
  <c r="AMR38" i="7"/>
  <c r="ALT38" i="7"/>
  <c r="SB33" i="7"/>
  <c r="RM85" i="7"/>
  <c r="RN85" i="7" s="1"/>
  <c r="SC33" i="7"/>
  <c r="SA33" i="7"/>
  <c r="SE33" i="7"/>
  <c r="SD33" i="7"/>
  <c r="AAJ20" i="7"/>
  <c r="AAI20" i="7"/>
  <c r="AAH20" i="7"/>
  <c r="AEE97" i="7"/>
  <c r="AEF97" i="7" s="1"/>
  <c r="VF13" i="7"/>
  <c r="AEF21" i="7"/>
  <c r="ADH21" i="7"/>
  <c r="VF5" i="7"/>
  <c r="AMR26" i="7"/>
  <c r="ALT26" i="7"/>
  <c r="ADH40" i="7"/>
  <c r="AEF40" i="7"/>
  <c r="AEJ38" i="7" s="1"/>
  <c r="AAB26" i="7"/>
  <c r="AEF13" i="7"/>
  <c r="ADH13" i="7"/>
  <c r="NR64" i="7"/>
  <c r="NM64" i="7"/>
  <c r="NK64" i="7"/>
  <c r="NL64" i="7"/>
  <c r="NP64" i="7"/>
  <c r="NQ64" i="7"/>
  <c r="NL66" i="7"/>
  <c r="NJ64" i="7"/>
  <c r="NI64" i="7"/>
  <c r="NO64" i="7" s="1"/>
  <c r="NS64" i="7" s="1"/>
  <c r="NM66" i="7"/>
  <c r="ALT31" i="7"/>
  <c r="AAC27" i="7"/>
  <c r="AAE27" i="7"/>
  <c r="AAF27" i="7" s="1"/>
  <c r="WF73" i="7"/>
  <c r="WL73" i="7"/>
  <c r="WJ73" i="7"/>
  <c r="WH73" i="7"/>
  <c r="VU73" i="7"/>
  <c r="WK73" i="7"/>
  <c r="WD73" i="7"/>
  <c r="WG73" i="7"/>
  <c r="WB73" i="7"/>
  <c r="WC73" i="7"/>
  <c r="WI73" i="7"/>
  <c r="VV73" i="7"/>
  <c r="VW73" i="7"/>
  <c r="WA73" i="7"/>
  <c r="WE73" i="7" s="1"/>
  <c r="VZ21" i="7"/>
  <c r="WG20" i="7" s="1"/>
  <c r="NS20" i="7"/>
  <c r="NG72" i="7"/>
  <c r="NH72" i="7" s="1"/>
  <c r="ZY98" i="7"/>
  <c r="ZZ98" i="7" s="1"/>
  <c r="VW33" i="7"/>
  <c r="VX33" i="7"/>
  <c r="AHN6" i="7"/>
  <c r="AIL6" i="7"/>
  <c r="APZ11" i="7"/>
  <c r="AAE6" i="7"/>
  <c r="AAD7" i="7"/>
  <c r="AAB7" i="7"/>
  <c r="AAN7" i="7"/>
  <c r="AAP7" i="7"/>
  <c r="AAA6" i="7"/>
  <c r="AAI7" i="7"/>
  <c r="AAE7" i="7"/>
  <c r="AAB5" i="7"/>
  <c r="AAC5" i="7"/>
  <c r="AAC6" i="7"/>
  <c r="AAC7" i="7"/>
  <c r="AAA7" i="7"/>
  <c r="AAB6" i="7"/>
  <c r="AAL7" i="7"/>
  <c r="ZY59" i="7"/>
  <c r="ZZ59" i="7" s="1"/>
  <c r="AAR7" i="7"/>
  <c r="AAA5" i="7"/>
  <c r="AAE5" i="7"/>
  <c r="AAG7" i="7"/>
  <c r="AAK7" i="7" s="1"/>
  <c r="AAS7" i="7"/>
  <c r="AAJ7" i="7"/>
  <c r="AAO7" i="7"/>
  <c r="AAQ7" i="7"/>
  <c r="AAH7" i="7"/>
  <c r="AAD6" i="7"/>
  <c r="AAM7" i="7"/>
  <c r="RM84" i="7"/>
  <c r="RN84" i="7" s="1"/>
  <c r="SB32" i="7"/>
  <c r="SC32" i="7"/>
  <c r="SD32" i="7"/>
  <c r="SE32" i="7"/>
  <c r="SA32" i="7"/>
  <c r="VV58" i="7"/>
  <c r="VV59" i="7"/>
  <c r="VY59" i="7"/>
  <c r="VX59" i="7"/>
  <c r="WC59" i="7"/>
  <c r="WD59" i="7"/>
  <c r="VU59" i="7"/>
  <c r="WL59" i="7"/>
  <c r="WJ59" i="7"/>
  <c r="WH59" i="7"/>
  <c r="WF59" i="7"/>
  <c r="WB59" i="7"/>
  <c r="VW59" i="7"/>
  <c r="WG59" i="7"/>
  <c r="WI59" i="7"/>
  <c r="WA59" i="7"/>
  <c r="WE59" i="7" s="1"/>
  <c r="WK59" i="7"/>
  <c r="VX96" i="7"/>
  <c r="AAH103" i="7"/>
  <c r="AAP103" i="7"/>
  <c r="AAM103" i="7"/>
  <c r="AAJ103" i="7"/>
  <c r="AAQ103" i="7"/>
  <c r="AAO103" i="7"/>
  <c r="AAI103" i="7"/>
  <c r="AAG103" i="7"/>
  <c r="AAK103" i="7" s="1"/>
  <c r="AAL103" i="7"/>
  <c r="AAR103" i="7"/>
  <c r="AAN103" i="7"/>
  <c r="AEV78" i="7"/>
  <c r="AEP78" i="7"/>
  <c r="AEO78" i="7"/>
  <c r="AET78" i="7"/>
  <c r="AEU78" i="7"/>
  <c r="AEN78" i="7"/>
  <c r="AEW78" i="7"/>
  <c r="AEE76" i="7"/>
  <c r="AER78" i="7"/>
  <c r="AES78" i="7"/>
  <c r="AEM78" i="7"/>
  <c r="AEQ78" i="7" s="1"/>
  <c r="AEX78" i="7"/>
  <c r="APY38" i="7"/>
  <c r="AQD37" i="7"/>
  <c r="VX102" i="7"/>
  <c r="VY57" i="7"/>
  <c r="VZ57" i="7" s="1"/>
  <c r="AAH58" i="7"/>
  <c r="AAL58" i="7"/>
  <c r="AAO58" i="7"/>
  <c r="AAI58" i="7"/>
  <c r="AAJ58" i="7"/>
  <c r="AAG58" i="7"/>
  <c r="AAK58" i="7" s="1"/>
  <c r="AAM58" i="7"/>
  <c r="AAQ58" i="7"/>
  <c r="AAR58" i="7"/>
  <c r="AAN58" i="7"/>
  <c r="AAP58" i="7"/>
  <c r="AAD5" i="7"/>
  <c r="AIV19" i="7"/>
  <c r="AIU19" i="7"/>
  <c r="AIT19" i="7"/>
  <c r="VX58" i="7"/>
  <c r="VZ58" i="7" s="1"/>
  <c r="ANL20" i="7"/>
  <c r="ALU19" i="7"/>
  <c r="AFD39" i="7"/>
  <c r="AIL13" i="7"/>
  <c r="AHN13" i="7"/>
  <c r="RT59" i="7"/>
  <c r="AHZ37" i="7"/>
  <c r="AIB37" i="7"/>
  <c r="AIA37" i="7"/>
  <c r="RM64" i="7"/>
  <c r="RN64" i="7" s="1"/>
  <c r="RQ66" i="7"/>
  <c r="RX66" i="7"/>
  <c r="RV66" i="7"/>
  <c r="RP66" i="7"/>
  <c r="RW66" i="7"/>
  <c r="RO66" i="7"/>
  <c r="SE66" i="7"/>
  <c r="RU66" i="7"/>
  <c r="RY66" i="7" s="1"/>
  <c r="SD66" i="7"/>
  <c r="SF66" i="7"/>
  <c r="RZ66" i="7"/>
  <c r="SB66" i="7"/>
  <c r="SC66" i="7"/>
  <c r="SA66" i="7"/>
  <c r="VY103" i="7"/>
  <c r="VU104" i="7"/>
  <c r="VW104" i="7"/>
  <c r="WD104" i="7"/>
  <c r="WB104" i="7"/>
  <c r="VX104" i="7"/>
  <c r="VV104" i="7"/>
  <c r="WA104" i="7"/>
  <c r="WE104" i="7" s="1"/>
  <c r="WG104" i="7"/>
  <c r="WL104" i="7"/>
  <c r="WJ104" i="7"/>
  <c r="VY104" i="7"/>
  <c r="WC104" i="7"/>
  <c r="WI104" i="7"/>
  <c r="WH104" i="7"/>
  <c r="WF104" i="7"/>
  <c r="WK104" i="7"/>
  <c r="VU102" i="7"/>
  <c r="VY102" i="7"/>
  <c r="VW102" i="7"/>
  <c r="WA13" i="7"/>
  <c r="APW5" i="7"/>
  <c r="APX5" i="7" s="1"/>
  <c r="APW6" i="7"/>
  <c r="APX6" i="7" s="1"/>
  <c r="APZ4" i="7" s="1"/>
  <c r="APW7" i="7"/>
  <c r="APX7" i="7" s="1"/>
  <c r="AQA4" i="7" s="1"/>
  <c r="APW4" i="7"/>
  <c r="APX4" i="7" s="1"/>
  <c r="ZZ21" i="7"/>
  <c r="ZB21" i="7"/>
  <c r="AAH97" i="7"/>
  <c r="AAJ97" i="7"/>
  <c r="AAR97" i="7"/>
  <c r="AAP97" i="7"/>
  <c r="AAI97" i="7"/>
  <c r="AAQ97" i="7"/>
  <c r="AAL97" i="7"/>
  <c r="AAO97" i="7"/>
  <c r="AAM97" i="7"/>
  <c r="AAN97" i="7"/>
  <c r="AAG97" i="7"/>
  <c r="AAK97" i="7" s="1"/>
  <c r="ALT5" i="7"/>
  <c r="AMR5" i="7"/>
  <c r="AIK102" i="7"/>
  <c r="AIL102" i="7" s="1"/>
  <c r="AEF7" i="7"/>
  <c r="ADH7" i="7"/>
  <c r="NJ65" i="7"/>
  <c r="NL65" i="7"/>
  <c r="NQ65" i="7"/>
  <c r="NP65" i="7"/>
  <c r="NK65" i="7"/>
  <c r="NI65" i="7"/>
  <c r="NO65" i="7" s="1"/>
  <c r="NS65" i="7" s="1"/>
  <c r="NR65" i="7"/>
  <c r="NM65" i="7"/>
  <c r="ALS32" i="7"/>
  <c r="ALX31" i="7"/>
  <c r="AAA27" i="7"/>
  <c r="AAB27" i="7"/>
  <c r="AJF40" i="7"/>
  <c r="AJJ39" i="7" s="1"/>
  <c r="AHO39" i="7"/>
  <c r="VY33" i="7"/>
  <c r="ADU38" i="7"/>
  <c r="ADT38" i="7"/>
  <c r="ADV38" i="7"/>
  <c r="AJO33" i="7"/>
  <c r="AJP33" i="7"/>
  <c r="AJN33" i="7"/>
  <c r="AHR32" i="7"/>
  <c r="AHM33" i="7"/>
  <c r="VU103" i="7"/>
  <c r="AFE20" i="7"/>
  <c r="AFF20" i="7" s="1"/>
  <c r="AFB21" i="7"/>
  <c r="AFD21" i="7"/>
  <c r="AFE21" i="7"/>
  <c r="AFI21" i="7"/>
  <c r="AFA21" i="7"/>
  <c r="AFC21" i="7"/>
  <c r="AFH21" i="7"/>
  <c r="AFJ21" i="7"/>
  <c r="AFG21" i="7"/>
  <c r="AFK21" i="7" s="1"/>
  <c r="AFL20" i="7" s="1"/>
  <c r="RT79" i="7"/>
  <c r="VF34" i="7"/>
  <c r="AIL20" i="7"/>
  <c r="AHN20" i="7"/>
  <c r="VZ40" i="7"/>
  <c r="AES27" i="7"/>
  <c r="AER27" i="7"/>
  <c r="AEX27" i="7"/>
  <c r="AEU27" i="7"/>
  <c r="AEN27" i="7"/>
  <c r="AEV27" i="7"/>
  <c r="AEP27" i="7"/>
  <c r="AEW27" i="7"/>
  <c r="AEY27" i="7"/>
  <c r="AEM27" i="7"/>
  <c r="AEQ27" i="7" s="1"/>
  <c r="AEO27" i="7"/>
  <c r="AET27" i="7"/>
  <c r="AEE79" i="7"/>
  <c r="AEF79" i="7" s="1"/>
  <c r="VW58" i="7"/>
  <c r="ALT19" i="7"/>
  <c r="AMR19" i="7"/>
  <c r="VF14" i="7"/>
  <c r="AFE39" i="7"/>
  <c r="SE13" i="7"/>
  <c r="VV102" i="7"/>
  <c r="AJO14" i="7"/>
  <c r="AJI14" i="7"/>
  <c r="AJN14" i="7"/>
  <c r="AJH14" i="7"/>
  <c r="AJK14" i="7"/>
  <c r="AJG14" i="7"/>
  <c r="AJP14" i="7"/>
  <c r="AJJ14" i="7"/>
  <c r="AJK13" i="7"/>
  <c r="AJG13" i="7"/>
  <c r="AJH13" i="7"/>
  <c r="AJI13" i="7"/>
  <c r="AJJ13" i="7"/>
  <c r="ANV28" i="7"/>
  <c r="ANP28" i="7"/>
  <c r="ANU28" i="7"/>
  <c r="ANO28" i="7"/>
  <c r="ANT28" i="7"/>
  <c r="ANN28" i="7"/>
  <c r="ANQ28" i="7"/>
  <c r="ANM28" i="7"/>
  <c r="ASB33" i="7"/>
  <c r="ASA33" i="7"/>
  <c r="ARZ33" i="7"/>
  <c r="AJN7" i="7"/>
  <c r="AJH7" i="7"/>
  <c r="AJK7" i="7"/>
  <c r="AJG7" i="7"/>
  <c r="AJP7" i="7"/>
  <c r="AJJ7" i="7"/>
  <c r="AJO7" i="7"/>
  <c r="AJI7" i="7"/>
  <c r="AJK6" i="7"/>
  <c r="AJG6" i="7"/>
  <c r="AJI6" i="7"/>
  <c r="AJH6" i="7"/>
  <c r="AJJ6" i="7"/>
  <c r="ARU20" i="7"/>
  <c r="ARS20" i="7"/>
  <c r="ANV40" i="7"/>
  <c r="ANP40" i="7"/>
  <c r="ANU40" i="7"/>
  <c r="ANO40" i="7"/>
  <c r="ANT40" i="7"/>
  <c r="ANN40" i="7"/>
  <c r="ANQ40" i="7"/>
  <c r="ANM40" i="7"/>
  <c r="ANQ39" i="7"/>
  <c r="ANM39" i="7"/>
  <c r="ANV39" i="7"/>
  <c r="ANO39" i="7"/>
  <c r="ANU39" i="7"/>
  <c r="ANN39" i="7"/>
  <c r="ANT39" i="7"/>
  <c r="ANP39" i="7"/>
  <c r="ASA13" i="7"/>
  <c r="ASB13" i="7"/>
  <c r="ART13" i="7"/>
  <c r="ARZ13" i="7"/>
  <c r="ANT13" i="7"/>
  <c r="ANV13" i="7"/>
  <c r="ANU13" i="7"/>
  <c r="AAA66" i="7"/>
  <c r="AAJ66" i="7"/>
  <c r="AAI66" i="7"/>
  <c r="AAH66" i="7"/>
  <c r="AAC66" i="7"/>
  <c r="AAB66" i="7"/>
  <c r="ARW21" i="7"/>
  <c r="ARS21" i="7"/>
  <c r="ASB21" i="7"/>
  <c r="ASA21" i="7"/>
  <c r="ARU21" i="7"/>
  <c r="ARZ21" i="7"/>
  <c r="ANV27" i="7"/>
  <c r="ANP27" i="7"/>
  <c r="ANU27" i="7"/>
  <c r="ANO27" i="7"/>
  <c r="ANT27" i="7"/>
  <c r="ANN27" i="7"/>
  <c r="ANQ27" i="7"/>
  <c r="ANM27" i="7"/>
  <c r="ART20" i="7"/>
  <c r="ARV20" i="7"/>
  <c r="ARX20" i="7" s="1"/>
  <c r="ARS14" i="7"/>
  <c r="AAF14" i="7"/>
  <c r="JO84" i="7"/>
  <c r="AEE84" i="7"/>
  <c r="AEF84" i="7" s="1"/>
  <c r="AEQ33" i="7"/>
  <c r="AER32" i="7" s="1"/>
  <c r="AEE85" i="7"/>
  <c r="AEF85" i="7" s="1"/>
  <c r="AAG13" i="7"/>
  <c r="AAM66" i="7"/>
  <c r="AAR66" i="7"/>
  <c r="AAP66" i="7"/>
  <c r="AAO66" i="7"/>
  <c r="AAN66" i="7"/>
  <c r="AAQ66" i="7"/>
  <c r="AAL66" i="7"/>
  <c r="AAG66" i="7"/>
  <c r="AAK66" i="7" s="1"/>
  <c r="AAF12" i="7"/>
  <c r="AAK12" i="7"/>
  <c r="JH65" i="7"/>
  <c r="JA62" i="7"/>
  <c r="JP84" i="7"/>
  <c r="JT12" i="7"/>
  <c r="JT13" i="7"/>
  <c r="JQ85" i="7"/>
  <c r="JS85" i="7"/>
  <c r="JO85" i="7"/>
  <c r="JN85" i="7"/>
  <c r="JP85" i="7"/>
  <c r="JR85" i="7"/>
  <c r="JQ84" i="7"/>
  <c r="JN84" i="7"/>
  <c r="JS84" i="7"/>
  <c r="JH66" i="7"/>
  <c r="JH64" i="7"/>
  <c r="JR84" i="7"/>
  <c r="EH79" i="7"/>
  <c r="FC59" i="7"/>
  <c r="FG59" i="7" s="1"/>
  <c r="FB57" i="7"/>
  <c r="FB58" i="7"/>
  <c r="FC57" i="7"/>
  <c r="FG57" i="7" s="1"/>
  <c r="FB59" i="7"/>
  <c r="FM59" i="7" s="1"/>
  <c r="EH78" i="7"/>
  <c r="FN79" i="7"/>
  <c r="FN27" i="7" s="1"/>
  <c r="FO26" i="7" s="1"/>
  <c r="EI97" i="7"/>
  <c r="EM97" i="7" s="1"/>
  <c r="FN85" i="7"/>
  <c r="FN33" i="7" s="1"/>
  <c r="FN86" i="7"/>
  <c r="FN34" i="7" s="1"/>
  <c r="FO27" i="7"/>
  <c r="FN84" i="7"/>
  <c r="FN32" i="7" s="1"/>
  <c r="EA76" i="7"/>
  <c r="EI79" i="7"/>
  <c r="EM79" i="7" s="1"/>
  <c r="IT86" i="7"/>
  <c r="IT72" i="7"/>
  <c r="IT83" i="7"/>
  <c r="IZ64" i="7"/>
  <c r="IZ12" i="7" s="1"/>
  <c r="IV85" i="7"/>
  <c r="IO102" i="7"/>
  <c r="IS102" i="7" s="1"/>
  <c r="EN71" i="7"/>
  <c r="EI56" i="7"/>
  <c r="EM56" i="7" s="1"/>
  <c r="IZ79" i="7"/>
  <c r="IZ27" i="7" s="1"/>
  <c r="IZ77" i="7"/>
  <c r="IZ25" i="7" s="1"/>
  <c r="JA28" i="7" s="1"/>
  <c r="LJ28" i="7" s="1"/>
  <c r="IT90" i="7"/>
  <c r="IT89" i="7"/>
  <c r="IT91" i="7"/>
  <c r="IZ78" i="7"/>
  <c r="IZ26" i="7" s="1"/>
  <c r="IT71" i="7"/>
  <c r="IT70" i="7"/>
  <c r="IZ63" i="7"/>
  <c r="IZ11" i="7" s="1"/>
  <c r="JA14" i="7" s="1"/>
  <c r="LJ14" i="7" s="1"/>
  <c r="IT92" i="7"/>
  <c r="IW90" i="7"/>
  <c r="IZ66" i="7"/>
  <c r="IZ14" i="7" s="1"/>
  <c r="EI59" i="7"/>
  <c r="EM59" i="7" s="1"/>
  <c r="IY70" i="7"/>
  <c r="IO101" i="7"/>
  <c r="IS101" i="7" s="1"/>
  <c r="IT73" i="7"/>
  <c r="IU70" i="7"/>
  <c r="IX71" i="7"/>
  <c r="IV84" i="7"/>
  <c r="IW84" i="7"/>
  <c r="IX72" i="7"/>
  <c r="IY85" i="7"/>
  <c r="IY73" i="7"/>
  <c r="IW86" i="7"/>
  <c r="IU72" i="7"/>
  <c r="IT58" i="7"/>
  <c r="IU58" i="7"/>
  <c r="IW58" i="7"/>
  <c r="IY58" i="7"/>
  <c r="IX58" i="7"/>
  <c r="IV58" i="7"/>
  <c r="IY71" i="7"/>
  <c r="IU57" i="7"/>
  <c r="IW57" i="7"/>
  <c r="IW83" i="7"/>
  <c r="IW91" i="7"/>
  <c r="IU91" i="7"/>
  <c r="IY89" i="7"/>
  <c r="IY92" i="7"/>
  <c r="IU59" i="7"/>
  <c r="IY59" i="7"/>
  <c r="IT56" i="7"/>
  <c r="IX85" i="7"/>
  <c r="IX70" i="7"/>
  <c r="IW71" i="7"/>
  <c r="IU71" i="7"/>
  <c r="IZ80" i="7"/>
  <c r="IZ28" i="7" s="1"/>
  <c r="IY72" i="7"/>
  <c r="IW73" i="7"/>
  <c r="IW85" i="7"/>
  <c r="IV86" i="7"/>
  <c r="IY57" i="7"/>
  <c r="IY90" i="7"/>
  <c r="IX89" i="7"/>
  <c r="IV91" i="7"/>
  <c r="IX91" i="7"/>
  <c r="IX90" i="7"/>
  <c r="IY91" i="7"/>
  <c r="IX59" i="7"/>
  <c r="IU56" i="7"/>
  <c r="IV56" i="7"/>
  <c r="IV70" i="7"/>
  <c r="IY83" i="7"/>
  <c r="IV71" i="7"/>
  <c r="IW70" i="7"/>
  <c r="IU84" i="7"/>
  <c r="IU73" i="7"/>
  <c r="IU83" i="7"/>
  <c r="IZ65" i="7"/>
  <c r="IZ13" i="7" s="1"/>
  <c r="IU85" i="7"/>
  <c r="IY86" i="7"/>
  <c r="IV73" i="7"/>
  <c r="IX57" i="7"/>
  <c r="IW72" i="7"/>
  <c r="IV92" i="7"/>
  <c r="IV90" i="7"/>
  <c r="IX92" i="7"/>
  <c r="IW89" i="7"/>
  <c r="IU90" i="7"/>
  <c r="IV59" i="7"/>
  <c r="IY56" i="7"/>
  <c r="IX56" i="7"/>
  <c r="IX83" i="7"/>
  <c r="IY84" i="7"/>
  <c r="IV83" i="7"/>
  <c r="IX84" i="7"/>
  <c r="IX73" i="7"/>
  <c r="IX86" i="7"/>
  <c r="IU86" i="7"/>
  <c r="IV72" i="7"/>
  <c r="IT85" i="7"/>
  <c r="IV57" i="7"/>
  <c r="IT57" i="7"/>
  <c r="IV89" i="7"/>
  <c r="IW92" i="7"/>
  <c r="IU92" i="7"/>
  <c r="IU89" i="7"/>
  <c r="IW59" i="7"/>
  <c r="IT59" i="7"/>
  <c r="IW56" i="7"/>
  <c r="IT84" i="7"/>
  <c r="EN72" i="7"/>
  <c r="EI58" i="7"/>
  <c r="EM58" i="7" s="1"/>
  <c r="EN73" i="7"/>
  <c r="EI77" i="7"/>
  <c r="EM77" i="7" s="1"/>
  <c r="AJL20" i="7"/>
  <c r="AJM20" i="7"/>
  <c r="AJQ20" i="7" s="1"/>
  <c r="AJM21" i="7"/>
  <c r="AJQ21" i="7" s="1"/>
  <c r="AJL21" i="7"/>
  <c r="ABF14" i="7"/>
  <c r="ABF13" i="7"/>
  <c r="ABH13" i="7"/>
  <c r="ABI13" i="7"/>
  <c r="ABJ13" i="7"/>
  <c r="ABK13" i="7"/>
  <c r="ABG13" i="7"/>
  <c r="ABH14" i="7"/>
  <c r="ABG14" i="7"/>
  <c r="ABJ14" i="7"/>
  <c r="ABK14" i="7"/>
  <c r="ABI14" i="7"/>
  <c r="EH80" i="7"/>
  <c r="EH77" i="7"/>
  <c r="XG33" i="7"/>
  <c r="AJM6" i="7"/>
  <c r="AJQ6" i="7" s="1"/>
  <c r="AJT39" i="7"/>
  <c r="AFG6" i="7"/>
  <c r="AFK6" i="7" s="1"/>
  <c r="AFF6" i="7"/>
  <c r="AFL27" i="7"/>
  <c r="AFG7" i="7"/>
  <c r="AFK7" i="7" s="1"/>
  <c r="AFF7" i="7"/>
  <c r="XG6" i="7"/>
  <c r="XG7" i="7"/>
  <c r="ABF34" i="7"/>
  <c r="AFL28" i="7"/>
  <c r="AFP27" i="7"/>
  <c r="AFN27" i="7"/>
  <c r="AFO27" i="7"/>
  <c r="AFQ27" i="7"/>
  <c r="AFM27" i="7"/>
  <c r="AFO28" i="7"/>
  <c r="AFM28" i="7"/>
  <c r="AFP28" i="7"/>
  <c r="AFQ28" i="7"/>
  <c r="AFN28" i="7"/>
  <c r="ABI34" i="7"/>
  <c r="AJM14" i="7"/>
  <c r="AJQ14" i="7" s="1"/>
  <c r="ABJ33" i="7"/>
  <c r="ABJ34" i="7"/>
  <c r="ABH34" i="7"/>
  <c r="ABG34" i="7"/>
  <c r="ABK34" i="7"/>
  <c r="AFG14" i="7"/>
  <c r="AFK14" i="7" s="1"/>
  <c r="ABF33" i="7"/>
  <c r="ABH33" i="7"/>
  <c r="ABG33" i="7"/>
  <c r="ABK33" i="7"/>
  <c r="ABI33" i="7"/>
  <c r="AJM13" i="7"/>
  <c r="AJQ13" i="7" s="1"/>
  <c r="AFG13" i="7"/>
  <c r="AFK13" i="7" s="1"/>
  <c r="AFF14" i="7"/>
  <c r="ABL20" i="7"/>
  <c r="ABM20" i="7" s="1"/>
  <c r="ABL21" i="7"/>
  <c r="ABL27" i="7"/>
  <c r="ABL28" i="7"/>
  <c r="XG39" i="7"/>
  <c r="XG40" i="7"/>
  <c r="ALU13" i="7"/>
  <c r="ANL14" i="7"/>
  <c r="ANN13" i="7" s="1"/>
  <c r="ABL40" i="7"/>
  <c r="ABL39" i="7"/>
  <c r="AJM28" i="7"/>
  <c r="AJQ28" i="7" s="1"/>
  <c r="AJR27" i="7" s="1"/>
  <c r="AJL28" i="7"/>
  <c r="AJL27" i="7"/>
  <c r="IN102" i="7"/>
  <c r="ABL7" i="7"/>
  <c r="ABL6" i="7"/>
  <c r="AJR39" i="7"/>
  <c r="AFR21" i="7"/>
  <c r="AFR40" i="7"/>
  <c r="ARR34" i="7"/>
  <c r="AQA33" i="7"/>
  <c r="AFR20" i="7"/>
  <c r="AFS20" i="7" s="1"/>
  <c r="AFR39" i="7"/>
  <c r="ARY14" i="7"/>
  <c r="ASC14" i="7" s="1"/>
  <c r="AJS39" i="7"/>
  <c r="AJW39" i="7"/>
  <c r="ARY27" i="7"/>
  <c r="ASC27" i="7" s="1"/>
  <c r="AJV39" i="7"/>
  <c r="AJU39" i="7"/>
  <c r="ARY13" i="7"/>
  <c r="ASC13" i="7" s="1"/>
  <c r="IN103" i="7"/>
  <c r="IN101" i="7"/>
  <c r="IN104" i="7"/>
  <c r="VL19" i="7"/>
  <c r="VN19" i="7"/>
  <c r="VO18" i="7"/>
  <c r="VO21" i="7"/>
  <c r="VQ20" i="7"/>
  <c r="EA94" i="7"/>
  <c r="EH98" i="7"/>
  <c r="EH97" i="7"/>
  <c r="EH96" i="7"/>
  <c r="EI57" i="7"/>
  <c r="EM57" i="7" s="1"/>
  <c r="EI95" i="7"/>
  <c r="EM95" i="7" s="1"/>
  <c r="EH57" i="7"/>
  <c r="EI98" i="7"/>
  <c r="EM98" i="7" s="1"/>
  <c r="EH95" i="7"/>
  <c r="EP70" i="7"/>
  <c r="EN70" i="7"/>
  <c r="EH59" i="7"/>
  <c r="EH58" i="7"/>
  <c r="EH56" i="7"/>
  <c r="FN90" i="7"/>
  <c r="FN38" i="7" s="1"/>
  <c r="FN92" i="7"/>
  <c r="FN40" i="7" s="1"/>
  <c r="FN91" i="7"/>
  <c r="FN39" i="7" s="1"/>
  <c r="FN64" i="7"/>
  <c r="FN12" i="7" s="1"/>
  <c r="FN65" i="7"/>
  <c r="FN13" i="7" s="1"/>
  <c r="FN66" i="7"/>
  <c r="FN14" i="7" s="1"/>
  <c r="FN72" i="7"/>
  <c r="FN20" i="7" s="1"/>
  <c r="FN73" i="7"/>
  <c r="FN21" i="7" s="1"/>
  <c r="FN71" i="7"/>
  <c r="FN19" i="7" s="1"/>
  <c r="ET85" i="7"/>
  <c r="EP72" i="7"/>
  <c r="EO72" i="7"/>
  <c r="ET101" i="7"/>
  <c r="ES71" i="7"/>
  <c r="ET86" i="7"/>
  <c r="ET102" i="7"/>
  <c r="ET104" i="7"/>
  <c r="ET103" i="7"/>
  <c r="ET89" i="7"/>
  <c r="ET37" i="7" s="1"/>
  <c r="ET65" i="7"/>
  <c r="ET13" i="7" s="1"/>
  <c r="ET92" i="7"/>
  <c r="ET40" i="7" s="1"/>
  <c r="ET83" i="7"/>
  <c r="ET64" i="7"/>
  <c r="ET12" i="7" s="1"/>
  <c r="ET90" i="7"/>
  <c r="ET38" i="7" s="1"/>
  <c r="ET84" i="7"/>
  <c r="ET91" i="7"/>
  <c r="ET39" i="7" s="1"/>
  <c r="EQ70" i="7"/>
  <c r="EQ73" i="7"/>
  <c r="EQ72" i="7"/>
  <c r="ER71" i="7"/>
  <c r="ER72" i="7"/>
  <c r="ES72" i="7"/>
  <c r="ER70" i="7"/>
  <c r="EP73" i="7"/>
  <c r="EO71" i="7"/>
  <c r="ET63" i="7"/>
  <c r="ET11" i="7" s="1"/>
  <c r="ES70" i="7"/>
  <c r="ER73" i="7"/>
  <c r="EO73" i="7"/>
  <c r="EQ71" i="7"/>
  <c r="ET66" i="7"/>
  <c r="ET14" i="7" s="1"/>
  <c r="EO70" i="7"/>
  <c r="ES73" i="7"/>
  <c r="EP71" i="7"/>
  <c r="ZW45" i="7" l="1"/>
  <c r="ALZ43" i="7"/>
  <c r="ZT52" i="7"/>
  <c r="ZT46" i="7"/>
  <c r="ZV49" i="7"/>
  <c r="ARC44" i="7"/>
  <c r="AQP50" i="7"/>
  <c r="AMH46" i="7"/>
  <c r="AMB46" i="7"/>
  <c r="AMG46" i="7"/>
  <c r="AMA46" i="7"/>
  <c r="AMF46" i="7"/>
  <c r="ALZ46" i="7"/>
  <c r="AMC46" i="7"/>
  <c r="ALY46" i="7"/>
  <c r="AQL45" i="7"/>
  <c r="AQF45" i="7"/>
  <c r="AQI45" i="7"/>
  <c r="AQE45" i="7"/>
  <c r="AQN45" i="7"/>
  <c r="AQH45" i="7"/>
  <c r="AQM45" i="7"/>
  <c r="AQG45" i="7"/>
  <c r="AQG43" i="7"/>
  <c r="ZV45" i="7"/>
  <c r="AMB43" i="7"/>
  <c r="ZS51" i="7"/>
  <c r="ZU46" i="7"/>
  <c r="ALY49" i="7"/>
  <c r="AQZ44" i="7"/>
  <c r="AMU45" i="7"/>
  <c r="AMV45" i="7"/>
  <c r="AMS45" i="7"/>
  <c r="AMT45" i="7"/>
  <c r="ZV43" i="7"/>
  <c r="ZT43" i="7"/>
  <c r="ZW52" i="7"/>
  <c r="ZW46" i="7"/>
  <c r="ALY44" i="7"/>
  <c r="ALZ44" i="7"/>
  <c r="AMA44" i="7"/>
  <c r="ZU50" i="7"/>
  <c r="ZV50" i="7"/>
  <c r="ZS49" i="7"/>
  <c r="LT49" i="7"/>
  <c r="LT52" i="7"/>
  <c r="LT51" i="7"/>
  <c r="AMH51" i="7"/>
  <c r="AMB51" i="7"/>
  <c r="AMG51" i="7"/>
  <c r="AMA51" i="7"/>
  <c r="AMF51" i="7"/>
  <c r="ALZ51" i="7"/>
  <c r="AMC51" i="7"/>
  <c r="ALY51" i="7"/>
  <c r="AQI46" i="7"/>
  <c r="AQE46" i="7"/>
  <c r="AQN46" i="7"/>
  <c r="AQH46" i="7"/>
  <c r="AQM46" i="7"/>
  <c r="AQG46" i="7"/>
  <c r="AQL46" i="7"/>
  <c r="AQF46" i="7"/>
  <c r="ANH46" i="7"/>
  <c r="AND46" i="7"/>
  <c r="AMW46" i="7"/>
  <c r="AMS46" i="7"/>
  <c r="ANK46" i="7"/>
  <c r="ANG46" i="7"/>
  <c r="ANB46" i="7"/>
  <c r="AMV46" i="7"/>
  <c r="ANJ46" i="7"/>
  <c r="ANF46" i="7"/>
  <c r="ANA46" i="7"/>
  <c r="AMU46" i="7"/>
  <c r="ANE46" i="7"/>
  <c r="AMZ46" i="7"/>
  <c r="AMT46" i="7"/>
  <c r="ANI46" i="7"/>
  <c r="AMA49" i="7"/>
  <c r="AQF43" i="7"/>
  <c r="ZU45" i="7"/>
  <c r="AMA43" i="7"/>
  <c r="AMB49" i="7"/>
  <c r="AQY44" i="7"/>
  <c r="FH102" i="7"/>
  <c r="FJ104" i="7"/>
  <c r="FI102" i="7"/>
  <c r="FM102" i="7"/>
  <c r="FL102" i="7"/>
  <c r="FJ102" i="7"/>
  <c r="FM104" i="7"/>
  <c r="FK104" i="7"/>
  <c r="FK102" i="7"/>
  <c r="AQE44" i="7"/>
  <c r="AQF44" i="7"/>
  <c r="AQG44" i="7"/>
  <c r="AMW45" i="7"/>
  <c r="ZW43" i="7"/>
  <c r="ZU43" i="7"/>
  <c r="ALZ50" i="7"/>
  <c r="AMA50" i="7"/>
  <c r="ZV52" i="7"/>
  <c r="AMT44" i="7"/>
  <c r="ARB45" i="7"/>
  <c r="AQY45" i="7"/>
  <c r="AQZ45" i="7"/>
  <c r="ARA45" i="7"/>
  <c r="AMB44" i="7"/>
  <c r="AMC44" i="7"/>
  <c r="ZW50" i="7"/>
  <c r="ZW49" i="7"/>
  <c r="ZT49" i="7"/>
  <c r="ZS52" i="7"/>
  <c r="AMF52" i="7"/>
  <c r="ALZ52" i="7"/>
  <c r="AMC52" i="7"/>
  <c r="ALY52" i="7"/>
  <c r="AMH52" i="7"/>
  <c r="AMB52" i="7"/>
  <c r="AMA52" i="7"/>
  <c r="AMG52" i="7"/>
  <c r="ZW44" i="7"/>
  <c r="ZV44" i="7"/>
  <c r="ZU44" i="7"/>
  <c r="ZT44" i="7"/>
  <c r="ZS44" i="7"/>
  <c r="ZR44" i="7"/>
  <c r="ANJ52" i="7"/>
  <c r="ANF52" i="7"/>
  <c r="ANA52" i="7"/>
  <c r="AMU52" i="7"/>
  <c r="ANI52" i="7"/>
  <c r="ANE52" i="7"/>
  <c r="AMZ52" i="7"/>
  <c r="AMT52" i="7"/>
  <c r="ANH52" i="7"/>
  <c r="AND52" i="7"/>
  <c r="AMW52" i="7"/>
  <c r="AMS52" i="7"/>
  <c r="AMV52" i="7"/>
  <c r="ANK52" i="7"/>
  <c r="ANG52" i="7"/>
  <c r="ANB52" i="7"/>
  <c r="AMW50" i="7"/>
  <c r="AMV50" i="7"/>
  <c r="AMT50" i="7"/>
  <c r="AQE43" i="7"/>
  <c r="ZT45" i="7"/>
  <c r="AMU51" i="7"/>
  <c r="AMV51" i="7"/>
  <c r="AMS51" i="7"/>
  <c r="AQP52" i="7"/>
  <c r="ZU51" i="7"/>
  <c r="ZV46" i="7"/>
  <c r="ALZ49" i="7"/>
  <c r="ARB44" i="7"/>
  <c r="AQH44" i="7"/>
  <c r="AQI44" i="7"/>
  <c r="ZR43" i="7"/>
  <c r="AQP51" i="7"/>
  <c r="AMS44" i="7"/>
  <c r="ZS50" i="7"/>
  <c r="ZS46" i="7"/>
  <c r="ZU49" i="7"/>
  <c r="ZW51" i="7"/>
  <c r="FI104" i="7"/>
  <c r="FN104" i="7" s="1"/>
  <c r="FN52" i="7" s="1"/>
  <c r="AMC45" i="7"/>
  <c r="ALY45" i="7"/>
  <c r="AME45" i="7" s="1"/>
  <c r="AMI45" i="7" s="1"/>
  <c r="AMH45" i="7"/>
  <c r="AMB45" i="7"/>
  <c r="AMD45" i="7" s="1"/>
  <c r="AMG45" i="7"/>
  <c r="AMA45" i="7"/>
  <c r="AMF45" i="7"/>
  <c r="ALZ45" i="7"/>
  <c r="AMC43" i="7"/>
  <c r="AQP49" i="7"/>
  <c r="ARO46" i="7"/>
  <c r="ARK46" i="7"/>
  <c r="ARF46" i="7"/>
  <c r="AQZ46" i="7"/>
  <c r="ARN46" i="7"/>
  <c r="ARJ46" i="7"/>
  <c r="ARC46" i="7"/>
  <c r="AQY46" i="7"/>
  <c r="ARQ46" i="7"/>
  <c r="ARM46" i="7"/>
  <c r="ARH46" i="7"/>
  <c r="ARB46" i="7"/>
  <c r="ARP46" i="7"/>
  <c r="ARL46" i="7"/>
  <c r="ARG46" i="7"/>
  <c r="ARA46" i="7"/>
  <c r="AQH43" i="7"/>
  <c r="ZV51" i="7"/>
  <c r="AMS50" i="7"/>
  <c r="ALY43" i="7"/>
  <c r="AMT51" i="7"/>
  <c r="AMW51" i="7"/>
  <c r="AMX51" i="7" s="1"/>
  <c r="ZT51" i="7"/>
  <c r="ZS45" i="7"/>
  <c r="AMC49" i="7"/>
  <c r="AMW44" i="7"/>
  <c r="ARA44" i="7"/>
  <c r="ALY50" i="7"/>
  <c r="AME50" i="7" s="1"/>
  <c r="AMI50" i="7" s="1"/>
  <c r="AMC50" i="7"/>
  <c r="ZR46" i="7"/>
  <c r="ZT50" i="7"/>
  <c r="AMV44" i="7"/>
  <c r="AQI43" i="7"/>
  <c r="AHY45" i="7"/>
  <c r="AIC45" i="7" s="1"/>
  <c r="AHY52" i="7"/>
  <c r="AIC52" i="7" s="1"/>
  <c r="AQJ43" i="7"/>
  <c r="ARD45" i="7"/>
  <c r="AHX52" i="7"/>
  <c r="AHX45" i="7"/>
  <c r="AHY49" i="7"/>
  <c r="AIC49" i="7" s="1"/>
  <c r="AIR46" i="7"/>
  <c r="AQJ51" i="7"/>
  <c r="WB90" i="7"/>
  <c r="WD90" i="7"/>
  <c r="WC90" i="7"/>
  <c r="AFL34" i="7"/>
  <c r="JU38" i="7"/>
  <c r="JU39" i="7"/>
  <c r="AAK39" i="7"/>
  <c r="RD96" i="7"/>
  <c r="PP45" i="7"/>
  <c r="AQJ52" i="7"/>
  <c r="WE39" i="7"/>
  <c r="WK38" i="7" s="1"/>
  <c r="VS91" i="7"/>
  <c r="VT91" i="7" s="1"/>
  <c r="VX90" i="7" s="1"/>
  <c r="AQK43" i="7"/>
  <c r="AQO43" i="7" s="1"/>
  <c r="RS92" i="7"/>
  <c r="RQ90" i="7"/>
  <c r="AAG38" i="7"/>
  <c r="AFL33" i="7"/>
  <c r="AME51" i="7"/>
  <c r="AMI51" i="7" s="1"/>
  <c r="ANR45" i="7"/>
  <c r="AQK45" i="7"/>
  <c r="AQO45" i="7" s="1"/>
  <c r="AIR44" i="7"/>
  <c r="ARD44" i="7"/>
  <c r="AQK44" i="7"/>
  <c r="AQO44" i="7" s="1"/>
  <c r="AHX46" i="7"/>
  <c r="AIE46" i="7" s="1"/>
  <c r="AME49" i="7"/>
  <c r="AMI49" i="7" s="1"/>
  <c r="RP90" i="7"/>
  <c r="RM88" i="7"/>
  <c r="AHX51" i="7"/>
  <c r="XF34" i="7"/>
  <c r="XG34" i="7" s="1"/>
  <c r="TA34" i="7"/>
  <c r="TA33" i="7"/>
  <c r="AQJ46" i="7"/>
  <c r="AMY46" i="7"/>
  <c r="ANC46" i="7" s="1"/>
  <c r="AQJ50" i="7"/>
  <c r="RO90" i="7"/>
  <c r="RU90" i="7" s="1"/>
  <c r="RY90" i="7" s="1"/>
  <c r="APZ37" i="7"/>
  <c r="AME46" i="7"/>
  <c r="AMI46" i="7" s="1"/>
  <c r="AMD44" i="7"/>
  <c r="AMD50" i="7"/>
  <c r="RV91" i="7"/>
  <c r="RX91" i="7"/>
  <c r="RU91" i="7"/>
  <c r="RY91" i="7" s="1"/>
  <c r="RZ91" i="7"/>
  <c r="RW91" i="7"/>
  <c r="RP91" i="7"/>
  <c r="RS91" i="7"/>
  <c r="RQ91" i="7"/>
  <c r="RO91" i="7"/>
  <c r="RR91" i="7"/>
  <c r="AMY52" i="7"/>
  <c r="ANC52" i="7" s="1"/>
  <c r="ARD50" i="7"/>
  <c r="ARE46" i="7"/>
  <c r="ARI46" i="7" s="1"/>
  <c r="RS90" i="7"/>
  <c r="RT90" i="7" s="1"/>
  <c r="RR92" i="7"/>
  <c r="AMD49" i="7"/>
  <c r="ADM37" i="7"/>
  <c r="VN20" i="7"/>
  <c r="VO19" i="7"/>
  <c r="VL18" i="7"/>
  <c r="VN21" i="7"/>
  <c r="VP19" i="7"/>
  <c r="VL21" i="7"/>
  <c r="RC66" i="7"/>
  <c r="MX95" i="7"/>
  <c r="ARV13" i="7"/>
  <c r="ARW13" i="7"/>
  <c r="AJK33" i="7"/>
  <c r="RD66" i="7"/>
  <c r="ADM38" i="7"/>
  <c r="VQ18" i="7"/>
  <c r="ARU14" i="7"/>
  <c r="APY12" i="7"/>
  <c r="ADN37" i="7"/>
  <c r="ARS13" i="7"/>
  <c r="ARU13" i="7"/>
  <c r="ART14" i="7"/>
  <c r="JT57" i="7"/>
  <c r="JT5" i="7" s="1"/>
  <c r="ADO38" i="7"/>
  <c r="JT58" i="7"/>
  <c r="JT6" i="7" s="1"/>
  <c r="NO79" i="7"/>
  <c r="NS79" i="7" s="1"/>
  <c r="NT79" i="7" s="1"/>
  <c r="JU5" i="7"/>
  <c r="NN80" i="7"/>
  <c r="AJS40" i="7"/>
  <c r="ADQ37" i="7"/>
  <c r="ARW14" i="7"/>
  <c r="ARX14" i="7" s="1"/>
  <c r="ADQ38" i="7"/>
  <c r="NU33" i="7"/>
  <c r="AJV40" i="7"/>
  <c r="AJU40" i="7"/>
  <c r="ADP38" i="7"/>
  <c r="ADO37" i="7"/>
  <c r="NT33" i="7"/>
  <c r="ALT12" i="7"/>
  <c r="NV33" i="7"/>
  <c r="ADN38" i="7"/>
  <c r="NY33" i="7"/>
  <c r="NW33" i="7"/>
  <c r="MM62" i="7"/>
  <c r="NN78" i="7"/>
  <c r="RB96" i="7"/>
  <c r="MT57" i="7"/>
  <c r="MM55" i="7"/>
  <c r="MM69" i="7"/>
  <c r="NG94" i="7"/>
  <c r="NN98" i="7"/>
  <c r="MM88" i="7"/>
  <c r="NT65" i="7"/>
  <c r="NT64" i="7"/>
  <c r="NN79" i="7"/>
  <c r="NU80" i="7"/>
  <c r="NY80" i="7"/>
  <c r="NX80" i="7"/>
  <c r="NT80" i="7"/>
  <c r="NV80" i="7"/>
  <c r="NW80" i="7"/>
  <c r="JT71" i="7"/>
  <c r="JT19" i="7" s="1"/>
  <c r="JU19" i="7" s="1"/>
  <c r="NN96" i="7"/>
  <c r="JT72" i="7"/>
  <c r="JT20" i="7" s="1"/>
  <c r="JU26" i="7"/>
  <c r="JU27" i="7"/>
  <c r="MT56" i="7"/>
  <c r="MU56" i="7"/>
  <c r="MY56" i="7" s="1"/>
  <c r="MU91" i="7"/>
  <c r="MY91" i="7" s="1"/>
  <c r="FN97" i="7"/>
  <c r="FN98" i="7"/>
  <c r="FH58" i="7"/>
  <c r="QU84" i="7"/>
  <c r="FL58" i="7"/>
  <c r="FO28" i="7"/>
  <c r="FK58" i="7"/>
  <c r="QW84" i="7"/>
  <c r="FI58" i="7"/>
  <c r="FM58" i="7"/>
  <c r="FJ58" i="7"/>
  <c r="APZ19" i="7"/>
  <c r="RH6" i="7"/>
  <c r="ALX18" i="7"/>
  <c r="VL20" i="7"/>
  <c r="VM21" i="7"/>
  <c r="VO20" i="7"/>
  <c r="VM20" i="7"/>
  <c r="VP21" i="7"/>
  <c r="VP20" i="7"/>
  <c r="VM18" i="7"/>
  <c r="VN18" i="7"/>
  <c r="VP18" i="7"/>
  <c r="VM19" i="7"/>
  <c r="VQ19" i="7"/>
  <c r="AJW40" i="7"/>
  <c r="ART21" i="7"/>
  <c r="ARV21" i="7"/>
  <c r="AJJ33" i="7"/>
  <c r="AJI33" i="7"/>
  <c r="MU72" i="7"/>
  <c r="MY72" i="7" s="1"/>
  <c r="VQ21" i="7"/>
  <c r="AJT40" i="7"/>
  <c r="AJH33" i="7"/>
  <c r="AJM33" i="7" s="1"/>
  <c r="AJQ33" i="7" s="1"/>
  <c r="UY102" i="7"/>
  <c r="UZ102" i="7" s="1"/>
  <c r="ZI7" i="7"/>
  <c r="ZG7" i="7"/>
  <c r="ZP7" i="7"/>
  <c r="ZN7" i="7"/>
  <c r="ZJ7" i="7"/>
  <c r="ZH7" i="7"/>
  <c r="ZO7" i="7"/>
  <c r="ZK7" i="7"/>
  <c r="ZJ6" i="7"/>
  <c r="ZH6" i="7"/>
  <c r="ZK4" i="7"/>
  <c r="ZI4" i="7"/>
  <c r="ZG4" i="7"/>
  <c r="ZJ4" i="7"/>
  <c r="ZK5" i="7"/>
  <c r="ZO6" i="7"/>
  <c r="ZK6" i="7"/>
  <c r="ZH5" i="7"/>
  <c r="ZI6" i="7"/>
  <c r="ZG6" i="7"/>
  <c r="ZJ5" i="7"/>
  <c r="ZG5" i="7"/>
  <c r="ZM5" i="7" s="1"/>
  <c r="ZH4" i="7"/>
  <c r="ZI5" i="7"/>
  <c r="ZP6" i="7"/>
  <c r="ZN6" i="7"/>
  <c r="QS104" i="7"/>
  <c r="QT104" i="7" s="1"/>
  <c r="QY84" i="7"/>
  <c r="APY26" i="7"/>
  <c r="RG6" i="7"/>
  <c r="QV84" i="7"/>
  <c r="RB98" i="7"/>
  <c r="RJ6" i="7"/>
  <c r="QX84" i="7"/>
  <c r="RC98" i="7"/>
  <c r="RC83" i="7"/>
  <c r="QS103" i="7"/>
  <c r="QT103" i="7" s="1"/>
  <c r="QS101" i="7"/>
  <c r="QT101" i="7" s="1"/>
  <c r="QS102" i="7"/>
  <c r="QT102" i="7" s="1"/>
  <c r="RB83" i="7"/>
  <c r="RK6" i="7"/>
  <c r="MU57" i="7"/>
  <c r="MY57" i="7" s="1"/>
  <c r="MU90" i="7"/>
  <c r="MY90" i="7" s="1"/>
  <c r="MT71" i="7"/>
  <c r="MU70" i="7"/>
  <c r="MY70" i="7" s="1"/>
  <c r="MT70" i="7"/>
  <c r="MT73" i="7"/>
  <c r="MT92" i="7"/>
  <c r="MT72" i="7"/>
  <c r="MU71" i="7"/>
  <c r="MY71" i="7" s="1"/>
  <c r="MU92" i="7"/>
  <c r="MY92" i="7" s="1"/>
  <c r="MT90" i="7"/>
  <c r="MU89" i="7"/>
  <c r="MY89" i="7" s="1"/>
  <c r="QY86" i="7"/>
  <c r="QS82" i="7"/>
  <c r="RB86" i="7"/>
  <c r="AJL14" i="7"/>
  <c r="RC86" i="7"/>
  <c r="QU98" i="7"/>
  <c r="QV83" i="7"/>
  <c r="MT89" i="7"/>
  <c r="MT91" i="7"/>
  <c r="MT64" i="7"/>
  <c r="MT65" i="7"/>
  <c r="MT59" i="7"/>
  <c r="MU63" i="7"/>
  <c r="MY63" i="7" s="1"/>
  <c r="UY78" i="7"/>
  <c r="UZ78" i="7" s="1"/>
  <c r="VH78" i="7" s="1"/>
  <c r="MU66" i="7"/>
  <c r="MY66" i="7" s="1"/>
  <c r="MT63" i="7"/>
  <c r="MT66" i="7"/>
  <c r="MU64" i="7"/>
  <c r="MY64" i="7" s="1"/>
  <c r="EN59" i="7"/>
  <c r="ANR39" i="7"/>
  <c r="QV96" i="7"/>
  <c r="QV95" i="7"/>
  <c r="ADT32" i="7"/>
  <c r="ADV32" i="7"/>
  <c r="ADU32" i="7"/>
  <c r="MT58" i="7"/>
  <c r="MU58" i="7"/>
  <c r="MY58" i="7" s="1"/>
  <c r="RC77" i="7"/>
  <c r="MX97" i="7"/>
  <c r="ADL33" i="7"/>
  <c r="ADG34" i="7"/>
  <c r="ADL34" i="7" s="1"/>
  <c r="AEJ32" i="7"/>
  <c r="EN98" i="7"/>
  <c r="MW97" i="7"/>
  <c r="AEG33" i="7"/>
  <c r="QW96" i="7"/>
  <c r="QX96" i="7"/>
  <c r="QX95" i="7"/>
  <c r="QW95" i="7"/>
  <c r="MV79" i="7"/>
  <c r="MX79" i="7"/>
  <c r="MP79" i="7"/>
  <c r="MR79" i="7"/>
  <c r="MW79" i="7"/>
  <c r="MS79" i="7"/>
  <c r="MQ79" i="7"/>
  <c r="MO79" i="7"/>
  <c r="MR77" i="7"/>
  <c r="MV77" i="7"/>
  <c r="MS77" i="7"/>
  <c r="MW77" i="7"/>
  <c r="MO77" i="7"/>
  <c r="MQ77" i="7"/>
  <c r="MX77" i="7"/>
  <c r="MP77" i="7"/>
  <c r="QW83" i="7"/>
  <c r="RA70" i="7"/>
  <c r="RE70" i="7" s="1"/>
  <c r="VN27" i="7"/>
  <c r="AFF34" i="7"/>
  <c r="AFQ34" i="7" s="1"/>
  <c r="QU96" i="7"/>
  <c r="QY96" i="7"/>
  <c r="QU95" i="7"/>
  <c r="QX98" i="7"/>
  <c r="MQ80" i="7"/>
  <c r="MS80" i="7"/>
  <c r="MX80" i="7"/>
  <c r="MV80" i="7"/>
  <c r="MR80" i="7"/>
  <c r="MP80" i="7"/>
  <c r="MW80" i="7"/>
  <c r="MO80" i="7"/>
  <c r="ND27" i="7"/>
  <c r="NB27" i="7"/>
  <c r="MZ27" i="7"/>
  <c r="NA27" i="7"/>
  <c r="NC27" i="7"/>
  <c r="NE27" i="7"/>
  <c r="MS78" i="7"/>
  <c r="MW78" i="7"/>
  <c r="MO78" i="7"/>
  <c r="MQ78" i="7"/>
  <c r="MV78" i="7"/>
  <c r="MX78" i="7"/>
  <c r="MP78" i="7"/>
  <c r="MR78" i="7"/>
  <c r="NG62" i="7"/>
  <c r="QX83" i="7"/>
  <c r="QU83" i="7"/>
  <c r="AEH32" i="7"/>
  <c r="NA28" i="7"/>
  <c r="NC28" i="7"/>
  <c r="MZ28" i="7"/>
  <c r="NB28" i="7"/>
  <c r="NE28" i="7"/>
  <c r="ND28" i="7"/>
  <c r="ND26" i="7"/>
  <c r="MZ26" i="7"/>
  <c r="NC26" i="7"/>
  <c r="NC25" i="7"/>
  <c r="NB25" i="7"/>
  <c r="MZ25" i="7"/>
  <c r="NE26" i="7"/>
  <c r="NA25" i="7"/>
  <c r="NB26" i="7"/>
  <c r="NE25" i="7"/>
  <c r="ND25" i="7"/>
  <c r="NA26" i="7"/>
  <c r="AEH33" i="7"/>
  <c r="QV98" i="7"/>
  <c r="EN80" i="7"/>
  <c r="EN97" i="7"/>
  <c r="QU91" i="7"/>
  <c r="AEJ33" i="7"/>
  <c r="AEK34" i="7"/>
  <c r="AEO34" i="7"/>
  <c r="AES34" i="7"/>
  <c r="AEU34" i="7"/>
  <c r="AEG34" i="7"/>
  <c r="AEI34" i="7"/>
  <c r="AEP34" i="7"/>
  <c r="AEN34" i="7"/>
  <c r="AET34" i="7"/>
  <c r="AER34" i="7"/>
  <c r="AEE86" i="7"/>
  <c r="AEF86" i="7" s="1"/>
  <c r="AEJ34" i="7"/>
  <c r="AEH34" i="7"/>
  <c r="AEW34" i="7"/>
  <c r="AEY34" i="7"/>
  <c r="AEX34" i="7"/>
  <c r="AEV34" i="7"/>
  <c r="AEM34" i="7"/>
  <c r="AEQ34" i="7" s="1"/>
  <c r="AEK32" i="7"/>
  <c r="AEK33" i="7"/>
  <c r="QY95" i="7"/>
  <c r="ER97" i="7"/>
  <c r="ES98" i="7"/>
  <c r="EP95" i="7"/>
  <c r="EO96" i="7"/>
  <c r="EP97" i="7"/>
  <c r="EP98" i="7"/>
  <c r="EO98" i="7"/>
  <c r="ER98" i="7"/>
  <c r="ES96" i="7"/>
  <c r="EQ95" i="7"/>
  <c r="ES95" i="7"/>
  <c r="EO95" i="7"/>
  <c r="EQ97" i="7"/>
  <c r="EO97" i="7"/>
  <c r="ES97" i="7"/>
  <c r="EQ98" i="7"/>
  <c r="ER96" i="7"/>
  <c r="EQ96" i="7"/>
  <c r="EP96" i="7"/>
  <c r="EN95" i="7"/>
  <c r="ER95" i="7"/>
  <c r="IT104" i="7"/>
  <c r="UY90" i="7"/>
  <c r="UZ90" i="7" s="1"/>
  <c r="AEI32" i="7"/>
  <c r="AEI33" i="7"/>
  <c r="RC97" i="7"/>
  <c r="RD97" i="7"/>
  <c r="QW97" i="7"/>
  <c r="QY97" i="7"/>
  <c r="RB97" i="7"/>
  <c r="QX97" i="7"/>
  <c r="QV97" i="7"/>
  <c r="QU97" i="7"/>
  <c r="QS94" i="7"/>
  <c r="QW98" i="7"/>
  <c r="QY98" i="7"/>
  <c r="EN96" i="7"/>
  <c r="VJ78" i="7"/>
  <c r="IT102" i="7"/>
  <c r="RD77" i="7"/>
  <c r="ADU5" i="7"/>
  <c r="ADT5" i="7"/>
  <c r="ADV5" i="7"/>
  <c r="VN25" i="7"/>
  <c r="VP27" i="7"/>
  <c r="VM25" i="7"/>
  <c r="VP26" i="7"/>
  <c r="VN26" i="7"/>
  <c r="VP25" i="7"/>
  <c r="VQ27" i="7"/>
  <c r="VO26" i="7"/>
  <c r="VL27" i="7"/>
  <c r="VM27" i="7"/>
  <c r="VO27" i="7"/>
  <c r="VQ25" i="7"/>
  <c r="VO25" i="7"/>
  <c r="VL25" i="7"/>
  <c r="VM26" i="7"/>
  <c r="VL26" i="7"/>
  <c r="VQ26" i="7"/>
  <c r="VZ96" i="7"/>
  <c r="ZJ37" i="7"/>
  <c r="UY79" i="7"/>
  <c r="UZ79" i="7" s="1"/>
  <c r="UY77" i="7"/>
  <c r="UZ77" i="7" s="1"/>
  <c r="UY80" i="7"/>
  <c r="UZ80" i="7" s="1"/>
  <c r="ADL13" i="7"/>
  <c r="ADG14" i="7"/>
  <c r="ADL14" i="7" s="1"/>
  <c r="VP28" i="7"/>
  <c r="VM28" i="7"/>
  <c r="VN28" i="7"/>
  <c r="VO28" i="7"/>
  <c r="VQ28" i="7"/>
  <c r="VL28" i="7"/>
  <c r="IY102" i="7"/>
  <c r="IV103" i="7"/>
  <c r="IY101" i="7"/>
  <c r="IW101" i="7"/>
  <c r="IU102" i="7"/>
  <c r="IY104" i="7"/>
  <c r="IX104" i="7"/>
  <c r="IW104" i="7"/>
  <c r="IY103" i="7"/>
  <c r="IX103" i="7"/>
  <c r="IW103" i="7"/>
  <c r="IV101" i="7"/>
  <c r="IU101" i="7"/>
  <c r="IX101" i="7"/>
  <c r="IX102" i="7"/>
  <c r="IW102" i="7"/>
  <c r="IV102" i="7"/>
  <c r="IV104" i="7"/>
  <c r="IU104" i="7"/>
  <c r="IU103" i="7"/>
  <c r="IT101" i="7"/>
  <c r="ADV12" i="7"/>
  <c r="ADU12" i="7"/>
  <c r="ADT12" i="7"/>
  <c r="ADL6" i="7"/>
  <c r="ADG7" i="7"/>
  <c r="ADL7" i="7" s="1"/>
  <c r="IT103" i="7"/>
  <c r="ZK37" i="7"/>
  <c r="QZ71" i="7"/>
  <c r="MQ96" i="7"/>
  <c r="MP96" i="7"/>
  <c r="MO96" i="7"/>
  <c r="MX96" i="7"/>
  <c r="MR96" i="7"/>
  <c r="MW96" i="7"/>
  <c r="MV96" i="7"/>
  <c r="MS96" i="7"/>
  <c r="MP97" i="7"/>
  <c r="MQ97" i="7"/>
  <c r="MR102" i="7"/>
  <c r="MO102" i="7"/>
  <c r="MS102" i="7"/>
  <c r="MW102" i="7"/>
  <c r="MP102" i="7"/>
  <c r="MX102" i="7"/>
  <c r="MQ102" i="7"/>
  <c r="MV102" i="7"/>
  <c r="MZ31" i="7"/>
  <c r="NE31" i="7"/>
  <c r="ND31" i="7"/>
  <c r="NB31" i="7"/>
  <c r="NC31" i="7"/>
  <c r="MZ33" i="7"/>
  <c r="NA31" i="7"/>
  <c r="MZ34" i="7"/>
  <c r="ND34" i="7"/>
  <c r="NE34" i="7"/>
  <c r="NA33" i="7"/>
  <c r="MR95" i="7"/>
  <c r="ZI37" i="7"/>
  <c r="QZ72" i="7"/>
  <c r="MV104" i="7"/>
  <c r="MS104" i="7"/>
  <c r="MR104" i="7"/>
  <c r="MP104" i="7"/>
  <c r="MO104" i="7"/>
  <c r="MW104" i="7"/>
  <c r="MX104" i="7"/>
  <c r="MQ104" i="7"/>
  <c r="MR97" i="7"/>
  <c r="MP84" i="7"/>
  <c r="MS84" i="7"/>
  <c r="MW84" i="7"/>
  <c r="MR84" i="7"/>
  <c r="MQ84" i="7"/>
  <c r="MO84" i="7"/>
  <c r="MV84" i="7"/>
  <c r="MX84" i="7"/>
  <c r="MX86" i="7"/>
  <c r="MP86" i="7"/>
  <c r="MR86" i="7"/>
  <c r="MW86" i="7"/>
  <c r="MS86" i="7"/>
  <c r="MV86" i="7"/>
  <c r="MO86" i="7"/>
  <c r="MQ86" i="7"/>
  <c r="MW85" i="7"/>
  <c r="MS85" i="7"/>
  <c r="MQ85" i="7"/>
  <c r="MP85" i="7"/>
  <c r="MX85" i="7"/>
  <c r="MO85" i="7"/>
  <c r="MR85" i="7"/>
  <c r="MV85" i="7"/>
  <c r="NB33" i="7"/>
  <c r="MM94" i="7"/>
  <c r="MP95" i="7"/>
  <c r="MS95" i="7"/>
  <c r="UY98" i="7"/>
  <c r="UZ98" i="7" s="1"/>
  <c r="MW101" i="7"/>
  <c r="MV101" i="7"/>
  <c r="MS101" i="7"/>
  <c r="MQ101" i="7"/>
  <c r="MP101" i="7"/>
  <c r="MO101" i="7"/>
  <c r="MM100" i="7"/>
  <c r="MX101" i="7"/>
  <c r="MR101" i="7"/>
  <c r="MS97" i="7"/>
  <c r="ND32" i="7"/>
  <c r="NB32" i="7"/>
  <c r="NC32" i="7"/>
  <c r="NA32" i="7"/>
  <c r="MZ32" i="7"/>
  <c r="NE32" i="7"/>
  <c r="MO103" i="7"/>
  <c r="MW103" i="7"/>
  <c r="MV103" i="7"/>
  <c r="MX103" i="7"/>
  <c r="MQ103" i="7"/>
  <c r="MP103" i="7"/>
  <c r="MS103" i="7"/>
  <c r="MR103" i="7"/>
  <c r="MO98" i="7"/>
  <c r="MW98" i="7"/>
  <c r="MX98" i="7"/>
  <c r="MQ98" i="7"/>
  <c r="MV98" i="7"/>
  <c r="MS98" i="7"/>
  <c r="MR98" i="7"/>
  <c r="MP98" i="7"/>
  <c r="NA34" i="7"/>
  <c r="ND33" i="7"/>
  <c r="NC33" i="7"/>
  <c r="MO95" i="7"/>
  <c r="AAE79" i="7"/>
  <c r="ZI38" i="7"/>
  <c r="RA84" i="7"/>
  <c r="RE84" i="7" s="1"/>
  <c r="MO97" i="7"/>
  <c r="MV83" i="7"/>
  <c r="MW83" i="7"/>
  <c r="MP83" i="7"/>
  <c r="MR83" i="7"/>
  <c r="MX83" i="7"/>
  <c r="MS83" i="7"/>
  <c r="MQ83" i="7"/>
  <c r="MO83" i="7"/>
  <c r="NB34" i="7"/>
  <c r="NC34" i="7"/>
  <c r="NE33" i="7"/>
  <c r="MQ95" i="7"/>
  <c r="AAF6" i="7"/>
  <c r="AAA79" i="7"/>
  <c r="AAD79" i="7"/>
  <c r="ZH38" i="7"/>
  <c r="ZJ38" i="7"/>
  <c r="RD64" i="7"/>
  <c r="RB64" i="7"/>
  <c r="RC64" i="7"/>
  <c r="QW64" i="7"/>
  <c r="QV64" i="7"/>
  <c r="QU64" i="7"/>
  <c r="QX64" i="7"/>
  <c r="QY64" i="7"/>
  <c r="RB79" i="7"/>
  <c r="RD79" i="7"/>
  <c r="QV79" i="7"/>
  <c r="QX79" i="7"/>
  <c r="QY79" i="7"/>
  <c r="QU79" i="7"/>
  <c r="RC79" i="7"/>
  <c r="QW79" i="7"/>
  <c r="RD63" i="7"/>
  <c r="RC63" i="7"/>
  <c r="QS62" i="7"/>
  <c r="RB63" i="7"/>
  <c r="QW63" i="7"/>
  <c r="QX63" i="7"/>
  <c r="QY63" i="7"/>
  <c r="QU63" i="7"/>
  <c r="QV63" i="7"/>
  <c r="QY83" i="7"/>
  <c r="QZ83" i="7" s="1"/>
  <c r="QV80" i="7"/>
  <c r="QW80" i="7"/>
  <c r="QX80" i="7"/>
  <c r="QU80" i="7"/>
  <c r="RC80" i="7"/>
  <c r="RB80" i="7"/>
  <c r="QY80" i="7"/>
  <c r="RD80" i="7"/>
  <c r="RB56" i="7"/>
  <c r="RD56" i="7"/>
  <c r="RC56" i="7"/>
  <c r="QS55" i="7"/>
  <c r="QV56" i="7"/>
  <c r="QY56" i="7"/>
  <c r="QX56" i="7"/>
  <c r="QU56" i="7"/>
  <c r="QW56" i="7"/>
  <c r="QV77" i="7"/>
  <c r="QW91" i="7"/>
  <c r="QV78" i="7"/>
  <c r="QW78" i="7"/>
  <c r="QW86" i="7"/>
  <c r="QX86" i="7"/>
  <c r="QZ86" i="7" s="1"/>
  <c r="QX66" i="7"/>
  <c r="QY66" i="7"/>
  <c r="AFF40" i="7"/>
  <c r="AAF38" i="7"/>
  <c r="ZH37" i="7"/>
  <c r="ZG38" i="7"/>
  <c r="ZG37" i="7"/>
  <c r="RA73" i="7"/>
  <c r="RE73" i="7" s="1"/>
  <c r="ALS26" i="7"/>
  <c r="ALX25" i="7"/>
  <c r="RC57" i="7"/>
  <c r="RD57" i="7"/>
  <c r="RB57" i="7"/>
  <c r="QX57" i="7"/>
  <c r="QW57" i="7"/>
  <c r="QV57" i="7"/>
  <c r="QU57" i="7"/>
  <c r="QY57" i="7"/>
  <c r="QU77" i="7"/>
  <c r="QY78" i="7"/>
  <c r="QU86" i="7"/>
  <c r="QU66" i="7"/>
  <c r="RA72" i="7"/>
  <c r="RE72" i="7" s="1"/>
  <c r="RB65" i="7"/>
  <c r="QV65" i="7"/>
  <c r="QW65" i="7"/>
  <c r="RC65" i="7"/>
  <c r="QX65" i="7"/>
  <c r="QU65" i="7"/>
  <c r="RA65" i="7" s="1"/>
  <c r="RE65" i="7" s="1"/>
  <c r="RD65" i="7"/>
  <c r="QY65" i="7"/>
  <c r="QZ70" i="7"/>
  <c r="RC58" i="7"/>
  <c r="QX58" i="7"/>
  <c r="RB58" i="7"/>
  <c r="QW58" i="7"/>
  <c r="QV58" i="7"/>
  <c r="QU58" i="7"/>
  <c r="QY58" i="7"/>
  <c r="RD58" i="7"/>
  <c r="RK4" i="7"/>
  <c r="RG4" i="7"/>
  <c r="RJ4" i="7"/>
  <c r="RH4" i="7"/>
  <c r="RI4" i="7"/>
  <c r="RF4" i="7"/>
  <c r="RG7" i="7"/>
  <c r="RJ7" i="7"/>
  <c r="RG5" i="7"/>
  <c r="RK7" i="7"/>
  <c r="RF7" i="7"/>
  <c r="RK5" i="7"/>
  <c r="RI5" i="7"/>
  <c r="RI7" i="7"/>
  <c r="RF6" i="7"/>
  <c r="RJ5" i="7"/>
  <c r="RH5" i="7"/>
  <c r="RH7" i="7"/>
  <c r="RF5" i="7"/>
  <c r="QY77" i="7"/>
  <c r="QS76" i="7"/>
  <c r="QX91" i="7"/>
  <c r="QX78" i="7"/>
  <c r="QV66" i="7"/>
  <c r="UY91" i="7"/>
  <c r="UZ91" i="7" s="1"/>
  <c r="VH91" i="7" s="1"/>
  <c r="ZH25" i="7"/>
  <c r="ZK38" i="7"/>
  <c r="QZ84" i="7"/>
  <c r="RC92" i="7"/>
  <c r="RD92" i="7"/>
  <c r="QY92" i="7"/>
  <c r="QU92" i="7"/>
  <c r="QW92" i="7"/>
  <c r="QX92" i="7"/>
  <c r="QV92" i="7"/>
  <c r="RB92" i="7"/>
  <c r="RA71" i="7"/>
  <c r="RE71" i="7" s="1"/>
  <c r="RB90" i="7"/>
  <c r="RC90" i="7"/>
  <c r="RD90" i="7"/>
  <c r="QV90" i="7"/>
  <c r="QX90" i="7"/>
  <c r="QY90" i="7"/>
  <c r="QU90" i="7"/>
  <c r="QW90" i="7"/>
  <c r="QW85" i="7"/>
  <c r="QY85" i="7"/>
  <c r="RB85" i="7"/>
  <c r="QX85" i="7"/>
  <c r="QV85" i="7"/>
  <c r="QU85" i="7"/>
  <c r="RC85" i="7"/>
  <c r="RD85" i="7"/>
  <c r="RB59" i="7"/>
  <c r="QY59" i="7"/>
  <c r="RC59" i="7"/>
  <c r="RD59" i="7"/>
  <c r="QX59" i="7"/>
  <c r="QU59" i="7"/>
  <c r="QV59" i="7"/>
  <c r="QW59" i="7"/>
  <c r="QS88" i="7"/>
  <c r="RD89" i="7"/>
  <c r="RC89" i="7"/>
  <c r="RB89" i="7"/>
  <c r="QU89" i="7"/>
  <c r="QX89" i="7"/>
  <c r="QW89" i="7"/>
  <c r="QY89" i="7"/>
  <c r="QV89" i="7"/>
  <c r="QX77" i="7"/>
  <c r="QW77" i="7"/>
  <c r="QV91" i="7"/>
  <c r="RA91" i="7" s="1"/>
  <c r="RE91" i="7" s="1"/>
  <c r="QY91" i="7"/>
  <c r="QU78" i="7"/>
  <c r="QV86" i="7"/>
  <c r="QW66" i="7"/>
  <c r="VJ102" i="7"/>
  <c r="VI102" i="7"/>
  <c r="VH102" i="7"/>
  <c r="VH98" i="7"/>
  <c r="VJ98" i="7"/>
  <c r="VI98" i="7"/>
  <c r="RZ13" i="7"/>
  <c r="AAB79" i="7"/>
  <c r="ZP21" i="7"/>
  <c r="ZO21" i="7"/>
  <c r="ZN21" i="7"/>
  <c r="ZJ21" i="7"/>
  <c r="ZG21" i="7"/>
  <c r="ZK21" i="7"/>
  <c r="ZH21" i="7"/>
  <c r="ZI21" i="7"/>
  <c r="UY104" i="7"/>
  <c r="UZ104" i="7" s="1"/>
  <c r="VK11" i="7"/>
  <c r="VN13" i="7" s="1"/>
  <c r="UY64" i="7"/>
  <c r="UZ64" i="7" s="1"/>
  <c r="UY63" i="7"/>
  <c r="UZ63" i="7" s="1"/>
  <c r="UY66" i="7"/>
  <c r="UZ66" i="7" s="1"/>
  <c r="UY101" i="7"/>
  <c r="UZ101" i="7" s="1"/>
  <c r="SA13" i="7"/>
  <c r="UY89" i="7"/>
  <c r="UZ89" i="7" s="1"/>
  <c r="UY72" i="7"/>
  <c r="UZ72" i="7" s="1"/>
  <c r="UY73" i="7"/>
  <c r="UZ73" i="7" s="1"/>
  <c r="UY71" i="7"/>
  <c r="UZ71" i="7" s="1"/>
  <c r="UY70" i="7"/>
  <c r="UZ70" i="7" s="1"/>
  <c r="UY95" i="7"/>
  <c r="UZ95" i="7" s="1"/>
  <c r="UY96" i="7"/>
  <c r="UZ96" i="7" s="1"/>
  <c r="UY65" i="7"/>
  <c r="UZ65" i="7" s="1"/>
  <c r="UY56" i="7"/>
  <c r="UZ56" i="7" s="1"/>
  <c r="UY57" i="7"/>
  <c r="UZ57" i="7" s="1"/>
  <c r="UY58" i="7"/>
  <c r="UZ58" i="7" s="1"/>
  <c r="VK4" i="7"/>
  <c r="VN6" i="7" s="1"/>
  <c r="UY59" i="7"/>
  <c r="UZ59" i="7" s="1"/>
  <c r="UY97" i="7"/>
  <c r="UZ97" i="7" s="1"/>
  <c r="VO14" i="7"/>
  <c r="VK31" i="7"/>
  <c r="VL33" i="7" s="1"/>
  <c r="UY86" i="7"/>
  <c r="UZ86" i="7" s="1"/>
  <c r="UY85" i="7"/>
  <c r="UZ85" i="7" s="1"/>
  <c r="UY83" i="7"/>
  <c r="UZ83" i="7" s="1"/>
  <c r="UY84" i="7"/>
  <c r="UZ84" i="7" s="1"/>
  <c r="UY103" i="7"/>
  <c r="UZ103" i="7" s="1"/>
  <c r="ZJ20" i="7"/>
  <c r="ZH20" i="7"/>
  <c r="ZG18" i="7"/>
  <c r="ZH18" i="7"/>
  <c r="ZK20" i="7"/>
  <c r="ZO20" i="7"/>
  <c r="ZJ19" i="7"/>
  <c r="ZK19" i="7"/>
  <c r="ZK18" i="7"/>
  <c r="ZG20" i="7"/>
  <c r="ZM20" i="7" s="1"/>
  <c r="ZQ20" i="7" s="1"/>
  <c r="ZI20" i="7"/>
  <c r="ZH19" i="7"/>
  <c r="ZG19" i="7"/>
  <c r="ZJ18" i="7"/>
  <c r="ZP20" i="7"/>
  <c r="ZN20" i="7"/>
  <c r="ZI18" i="7"/>
  <c r="ZI19" i="7"/>
  <c r="VK40" i="7"/>
  <c r="UY92" i="7"/>
  <c r="UZ92" i="7" s="1"/>
  <c r="ZM38" i="7"/>
  <c r="ZQ38" i="7" s="1"/>
  <c r="ZO13" i="7"/>
  <c r="ZK13" i="7"/>
  <c r="ZI13" i="7"/>
  <c r="ZJ13" i="7"/>
  <c r="ZN13" i="7"/>
  <c r="ZP13" i="7"/>
  <c r="ZG13" i="7"/>
  <c r="ZH13" i="7"/>
  <c r="ZJ25" i="7"/>
  <c r="ZH26" i="7"/>
  <c r="ZH40" i="7"/>
  <c r="ZJ40" i="7"/>
  <c r="ZK40" i="7"/>
  <c r="ZO40" i="7"/>
  <c r="ZG40" i="7"/>
  <c r="ZI40" i="7"/>
  <c r="ZN40" i="7"/>
  <c r="ZP40" i="7"/>
  <c r="ZM40" i="7"/>
  <c r="ZQ40" i="7" s="1"/>
  <c r="ZH11" i="7"/>
  <c r="ZK11" i="7"/>
  <c r="ZG12" i="7"/>
  <c r="RM65" i="7"/>
  <c r="RN65" i="7" s="1"/>
  <c r="SE65" i="7" s="1"/>
  <c r="ZK28" i="7"/>
  <c r="ZO28" i="7"/>
  <c r="ZG28" i="7"/>
  <c r="ZI28" i="7"/>
  <c r="ZP28" i="7"/>
  <c r="ZN28" i="7"/>
  <c r="ZJ28" i="7"/>
  <c r="ZH28" i="7"/>
  <c r="ZP14" i="7"/>
  <c r="ZH14" i="7"/>
  <c r="ZJ14" i="7"/>
  <c r="ZN14" i="7"/>
  <c r="ZK14" i="7"/>
  <c r="ZO14" i="7"/>
  <c r="ZG14" i="7"/>
  <c r="ZI14" i="7"/>
  <c r="APY19" i="7"/>
  <c r="AQD18" i="7"/>
  <c r="ZJ26" i="7"/>
  <c r="ZO39" i="7"/>
  <c r="ZP39" i="7"/>
  <c r="ZI39" i="7"/>
  <c r="ZH39" i="7"/>
  <c r="ZK39" i="7"/>
  <c r="ZN39" i="7"/>
  <c r="ZJ39" i="7"/>
  <c r="ZG39" i="7"/>
  <c r="ZM39" i="7" s="1"/>
  <c r="ZQ39" i="7" s="1"/>
  <c r="ALS38" i="7"/>
  <c r="ALX37" i="7"/>
  <c r="ZK12" i="7"/>
  <c r="ZI11" i="7"/>
  <c r="ZP27" i="7"/>
  <c r="ZN27" i="7"/>
  <c r="ZJ27" i="7"/>
  <c r="ZH27" i="7"/>
  <c r="ZK27" i="7"/>
  <c r="ZO27" i="7"/>
  <c r="ZG27" i="7"/>
  <c r="ZI27" i="7"/>
  <c r="ZK26" i="7"/>
  <c r="ZK25" i="7"/>
  <c r="ZI26" i="7"/>
  <c r="ZJ32" i="7"/>
  <c r="ZP33" i="7"/>
  <c r="ZN33" i="7"/>
  <c r="ZI32" i="7"/>
  <c r="ZJ33" i="7"/>
  <c r="ZH33" i="7"/>
  <c r="ZH31" i="7"/>
  <c r="ZK33" i="7"/>
  <c r="ZO33" i="7"/>
  <c r="ZK31" i="7"/>
  <c r="ZG32" i="7"/>
  <c r="ZH32" i="7"/>
  <c r="ZG33" i="7"/>
  <c r="ZI33" i="7"/>
  <c r="ZI31" i="7"/>
  <c r="ZK32" i="7"/>
  <c r="ZJ31" i="7"/>
  <c r="ZG31" i="7"/>
  <c r="ZJ12" i="7"/>
  <c r="ZH12" i="7"/>
  <c r="ADS37" i="7"/>
  <c r="ADW37" i="7" s="1"/>
  <c r="ZI25" i="7"/>
  <c r="ZG25" i="7"/>
  <c r="ZM25" i="7" s="1"/>
  <c r="ZG26" i="7"/>
  <c r="ZH34" i="7"/>
  <c r="ABQ34" i="7"/>
  <c r="ZO34" i="7"/>
  <c r="ZP34" i="7"/>
  <c r="ZI34" i="7"/>
  <c r="ABO34" i="7"/>
  <c r="ZK34" i="7"/>
  <c r="ZJ34" i="7"/>
  <c r="ZN34" i="7"/>
  <c r="ZG34" i="7"/>
  <c r="ABP34" i="7"/>
  <c r="ZG11" i="7"/>
  <c r="ZI12" i="7"/>
  <c r="ZJ11" i="7"/>
  <c r="SC13" i="7"/>
  <c r="SA12" i="7"/>
  <c r="ADS38" i="7"/>
  <c r="ADG28" i="7"/>
  <c r="ADL28" i="7" s="1"/>
  <c r="ADL27" i="7"/>
  <c r="SB13" i="7"/>
  <c r="ADU26" i="7"/>
  <c r="ADT26" i="7"/>
  <c r="ADV26" i="7"/>
  <c r="AAF40" i="7"/>
  <c r="AHZ18" i="7"/>
  <c r="AIB18" i="7"/>
  <c r="AIA18" i="7"/>
  <c r="AAB92" i="7"/>
  <c r="AAR92" i="7"/>
  <c r="AAC92" i="7"/>
  <c r="AAN92" i="7"/>
  <c r="AAL92" i="7"/>
  <c r="AAP92" i="7"/>
  <c r="AAA92" i="7"/>
  <c r="AAJ92" i="7"/>
  <c r="AAH92" i="7"/>
  <c r="AAI92" i="7"/>
  <c r="AAO92" i="7"/>
  <c r="AAQ92" i="7"/>
  <c r="AAG92" i="7"/>
  <c r="AAK92" i="7" s="1"/>
  <c r="AAM92" i="7"/>
  <c r="AHM13" i="7"/>
  <c r="AHR12" i="7"/>
  <c r="AIA25" i="7"/>
  <c r="AHZ25" i="7"/>
  <c r="AIB25" i="7"/>
  <c r="AAF39" i="7"/>
  <c r="ZY91" i="7" s="1"/>
  <c r="ZZ91" i="7" s="1"/>
  <c r="AHR5" i="7"/>
  <c r="AHM6" i="7"/>
  <c r="AIB11" i="7"/>
  <c r="AIA11" i="7"/>
  <c r="AHZ11" i="7"/>
  <c r="AHM27" i="7"/>
  <c r="AHR26" i="7"/>
  <c r="AHZ4" i="7"/>
  <c r="AIB4" i="7"/>
  <c r="AIA4" i="7"/>
  <c r="AHR19" i="7"/>
  <c r="AHM20" i="7"/>
  <c r="ALS5" i="7"/>
  <c r="ALX4" i="7"/>
  <c r="ALS12" i="7"/>
  <c r="ALX11" i="7"/>
  <c r="APY32" i="7"/>
  <c r="AQD31" i="7"/>
  <c r="APY4" i="7"/>
  <c r="APY5" i="7" s="1"/>
  <c r="SC65" i="7"/>
  <c r="RZ65" i="7"/>
  <c r="RV65" i="7"/>
  <c r="RP65" i="7"/>
  <c r="AAF5" i="7"/>
  <c r="AIV20" i="7"/>
  <c r="AIU20" i="7"/>
  <c r="AIT20" i="7"/>
  <c r="AFF21" i="7"/>
  <c r="AHM34" i="7"/>
  <c r="AHR34" i="7" s="1"/>
  <c r="AHR33" i="7"/>
  <c r="AJL33" i="7"/>
  <c r="AIK100" i="7"/>
  <c r="AIT102" i="7"/>
  <c r="AIS102" i="7"/>
  <c r="AIW102" i="7" s="1"/>
  <c r="AIY102" i="7"/>
  <c r="AJB102" i="7"/>
  <c r="AJC102" i="7"/>
  <c r="AJD102" i="7"/>
  <c r="AIX102" i="7"/>
  <c r="AIV102" i="7"/>
  <c r="AIZ102" i="7"/>
  <c r="AIU102" i="7"/>
  <c r="AJA102" i="7"/>
  <c r="ALT6" i="7"/>
  <c r="AMR6" i="7"/>
  <c r="AAB19" i="7"/>
  <c r="AAJ21" i="7"/>
  <c r="AAH21" i="7"/>
  <c r="AAQ21" i="7"/>
  <c r="AAS21" i="7"/>
  <c r="AAD21" i="7"/>
  <c r="AAB21" i="7"/>
  <c r="AAE21" i="7"/>
  <c r="AAI21" i="7"/>
  <c r="ZY73" i="7"/>
  <c r="ZZ73" i="7" s="1"/>
  <c r="AAM21" i="7"/>
  <c r="AAO21" i="7"/>
  <c r="AAA21" i="7"/>
  <c r="AAC21" i="7"/>
  <c r="AAR21" i="7"/>
  <c r="AAN21" i="7"/>
  <c r="AAL21" i="7"/>
  <c r="AAG21" i="7"/>
  <c r="AAK21" i="7" s="1"/>
  <c r="AAP21" i="7"/>
  <c r="AIT13" i="7"/>
  <c r="AIV13" i="7"/>
  <c r="AIU13" i="7"/>
  <c r="VZ102" i="7"/>
  <c r="VZ59" i="7"/>
  <c r="AIY6" i="7"/>
  <c r="AIU6" i="7"/>
  <c r="AJE6" i="7"/>
  <c r="AIK58" i="7"/>
  <c r="AIL58" i="7" s="1"/>
  <c r="AJB6" i="7"/>
  <c r="AIZ6" i="7"/>
  <c r="AIX6" i="7"/>
  <c r="AIT6" i="7"/>
  <c r="AJD6" i="7"/>
  <c r="AIS6" i="7"/>
  <c r="AIW6" i="7" s="1"/>
  <c r="AIV6" i="7"/>
  <c r="AJA6" i="7"/>
  <c r="AJC6" i="7"/>
  <c r="AAC97" i="7"/>
  <c r="AAA97" i="7"/>
  <c r="AAB96" i="7"/>
  <c r="AAD97" i="7"/>
  <c r="AAQ98" i="7"/>
  <c r="AAN98" i="7"/>
  <c r="AAP98" i="7"/>
  <c r="AAI98" i="7"/>
  <c r="AAD96" i="7"/>
  <c r="AAE96" i="7"/>
  <c r="AAB97" i="7"/>
  <c r="AAM98" i="7"/>
  <c r="AAE98" i="7"/>
  <c r="AAJ98" i="7"/>
  <c r="AAA98" i="7"/>
  <c r="AAA96" i="7"/>
  <c r="AAH98" i="7"/>
  <c r="AAL98" i="7"/>
  <c r="AAC98" i="7"/>
  <c r="AAR98" i="7"/>
  <c r="AAE97" i="7"/>
  <c r="AAB98" i="7"/>
  <c r="AAD98" i="7"/>
  <c r="AAO98" i="7"/>
  <c r="AAC96" i="7"/>
  <c r="AAG98" i="7"/>
  <c r="AAK98" i="7" s="1"/>
  <c r="NN64" i="7"/>
  <c r="NV64" i="7" s="1"/>
  <c r="AEO13" i="7"/>
  <c r="AEN13" i="7"/>
  <c r="AEP13" i="7"/>
  <c r="AEI38" i="7"/>
  <c r="AEP40" i="7"/>
  <c r="AEN40" i="7"/>
  <c r="AEW40" i="7"/>
  <c r="AEY40" i="7"/>
  <c r="AET40" i="7"/>
  <c r="AEJ40" i="7"/>
  <c r="AEH40" i="7"/>
  <c r="AEO40" i="7"/>
  <c r="AEK40" i="7"/>
  <c r="AEV40" i="7"/>
  <c r="AEM40" i="7"/>
  <c r="AEQ40" i="7" s="1"/>
  <c r="AEI40" i="7"/>
  <c r="AEG40" i="7"/>
  <c r="AES40" i="7"/>
  <c r="AEE92" i="7"/>
  <c r="AEF92" i="7" s="1"/>
  <c r="AER40" i="7"/>
  <c r="AEU40" i="7"/>
  <c r="AEX40" i="7"/>
  <c r="AQX20" i="7"/>
  <c r="APZ20" i="7"/>
  <c r="AEH19" i="7"/>
  <c r="AEH21" i="7"/>
  <c r="AEJ21" i="7"/>
  <c r="AEM21" i="7"/>
  <c r="AEQ21" i="7" s="1"/>
  <c r="AES21" i="7"/>
  <c r="AEK21" i="7"/>
  <c r="AEO21" i="7"/>
  <c r="AEG21" i="7"/>
  <c r="AEI21" i="7"/>
  <c r="AEY21" i="7"/>
  <c r="AET21" i="7"/>
  <c r="AER21" i="7"/>
  <c r="AEN21" i="7"/>
  <c r="AEP21" i="7"/>
  <c r="AEX21" i="7"/>
  <c r="AEW21" i="7"/>
  <c r="AEV21" i="7"/>
  <c r="AEU21" i="7"/>
  <c r="AEE73" i="7"/>
  <c r="AEF73" i="7" s="1"/>
  <c r="AAE19" i="7"/>
  <c r="AAD19" i="7"/>
  <c r="APY27" i="7"/>
  <c r="AQD26" i="7"/>
  <c r="AAB32" i="7"/>
  <c r="AAD34" i="7"/>
  <c r="AAB34" i="7"/>
  <c r="AAO34" i="7"/>
  <c r="AAR34" i="7"/>
  <c r="AAM34" i="7"/>
  <c r="AAE34" i="7"/>
  <c r="AAI34" i="7"/>
  <c r="AAN34" i="7"/>
  <c r="AAA34" i="7"/>
  <c r="AAC34" i="7"/>
  <c r="ZY86" i="7"/>
  <c r="ZZ86" i="7" s="1"/>
  <c r="AAG34" i="7"/>
  <c r="AAK34" i="7" s="1"/>
  <c r="AAP34" i="7"/>
  <c r="AAJ34" i="7"/>
  <c r="AAH34" i="7"/>
  <c r="AAL34" i="7"/>
  <c r="AAQ34" i="7"/>
  <c r="AAS34" i="7"/>
  <c r="ADN21" i="7"/>
  <c r="ADP21" i="7"/>
  <c r="ADQ21" i="7"/>
  <c r="ADU21" i="7"/>
  <c r="ADM21" i="7"/>
  <c r="ADS21" i="7" s="1"/>
  <c r="ADW21" i="7" s="1"/>
  <c r="ADO21" i="7"/>
  <c r="ADT21" i="7"/>
  <c r="ADV21" i="7"/>
  <c r="NV32" i="7"/>
  <c r="NT32" i="7"/>
  <c r="NX32" i="7"/>
  <c r="NW32" i="7"/>
  <c r="NY32" i="7"/>
  <c r="NU32" i="7"/>
  <c r="AEG38" i="7"/>
  <c r="WG19" i="7"/>
  <c r="AEK20" i="7"/>
  <c r="AEG19" i="7"/>
  <c r="AEM19" i="7" s="1"/>
  <c r="NP71" i="7"/>
  <c r="NL71" i="7"/>
  <c r="NL73" i="7"/>
  <c r="NJ71" i="7"/>
  <c r="NK71" i="7"/>
  <c r="NM73" i="7"/>
  <c r="NM71" i="7"/>
  <c r="NR71" i="7"/>
  <c r="NI71" i="7"/>
  <c r="NQ71" i="7"/>
  <c r="AIL34" i="7"/>
  <c r="AIP33" i="7" s="1"/>
  <c r="AHN34" i="7"/>
  <c r="APZ27" i="7"/>
  <c r="AQX27" i="7"/>
  <c r="AAE33" i="7"/>
  <c r="AAE32" i="7"/>
  <c r="AEK28" i="7"/>
  <c r="AEO28" i="7"/>
  <c r="AEJ27" i="7"/>
  <c r="AEI27" i="7"/>
  <c r="AEG28" i="7"/>
  <c r="AEI28" i="7"/>
  <c r="AEH27" i="7"/>
  <c r="AEG27" i="7"/>
  <c r="AEX28" i="7"/>
  <c r="AER28" i="7"/>
  <c r="AEN28" i="7"/>
  <c r="AEP28" i="7"/>
  <c r="AEK26" i="7"/>
  <c r="AEK27" i="7"/>
  <c r="AEW28" i="7"/>
  <c r="AEV28" i="7"/>
  <c r="AEY28" i="7"/>
  <c r="AEM28" i="7"/>
  <c r="AEQ28" i="7" s="1"/>
  <c r="AEH26" i="7"/>
  <c r="AEH28" i="7"/>
  <c r="AEJ28" i="7"/>
  <c r="AEL28" i="7" s="1"/>
  <c r="AEI26" i="7"/>
  <c r="AEG26" i="7"/>
  <c r="AEJ26" i="7"/>
  <c r="AEU28" i="7"/>
  <c r="AEE80" i="7"/>
  <c r="AEF80" i="7" s="1"/>
  <c r="AET28" i="7"/>
  <c r="AES28" i="7"/>
  <c r="AIT39" i="7"/>
  <c r="AIU39" i="7"/>
  <c r="AIV39" i="7"/>
  <c r="VZ103" i="7"/>
  <c r="ADV40" i="7"/>
  <c r="ADT40" i="7"/>
  <c r="ADP40" i="7"/>
  <c r="ADN40" i="7"/>
  <c r="ADU40" i="7"/>
  <c r="ADQ40" i="7"/>
  <c r="ADO40" i="7"/>
  <c r="ADM40" i="7"/>
  <c r="ADS40" i="7" s="1"/>
  <c r="AJH39" i="7"/>
  <c r="AQX32" i="7"/>
  <c r="APZ32" i="7"/>
  <c r="AEN58" i="7"/>
  <c r="AEO58" i="7"/>
  <c r="AES58" i="7"/>
  <c r="AEW58" i="7"/>
  <c r="AEU58" i="7"/>
  <c r="AEP58" i="7"/>
  <c r="AEV58" i="7"/>
  <c r="AER58" i="7"/>
  <c r="AET58" i="7"/>
  <c r="AEM58" i="7"/>
  <c r="AEQ58" i="7" s="1"/>
  <c r="AEX58" i="7"/>
  <c r="WB66" i="7"/>
  <c r="WC66" i="7"/>
  <c r="WA66" i="7"/>
  <c r="WE66" i="7" s="1"/>
  <c r="WH66" i="7"/>
  <c r="VV66" i="7"/>
  <c r="VW66" i="7"/>
  <c r="WL66" i="7"/>
  <c r="WI66" i="7"/>
  <c r="VU66" i="7"/>
  <c r="WK66" i="7"/>
  <c r="WG66" i="7"/>
  <c r="WD66" i="7"/>
  <c r="WF66" i="7"/>
  <c r="WJ66" i="7"/>
  <c r="ALU6" i="7"/>
  <c r="ANL7" i="7"/>
  <c r="WE32" i="7"/>
  <c r="AQA27" i="7"/>
  <c r="ARR28" i="7"/>
  <c r="AIA38" i="7"/>
  <c r="AHZ38" i="7"/>
  <c r="AIB38" i="7"/>
  <c r="WK20" i="7"/>
  <c r="AEV79" i="7"/>
  <c r="AEN79" i="7"/>
  <c r="AEX79" i="7"/>
  <c r="AER79" i="7"/>
  <c r="AEM79" i="7"/>
  <c r="AEQ79" i="7" s="1"/>
  <c r="AEP79" i="7"/>
  <c r="AET79" i="7"/>
  <c r="AEU79" i="7"/>
  <c r="AEW79" i="7"/>
  <c r="AEO79" i="7"/>
  <c r="AES79" i="7"/>
  <c r="AHZ32" i="7"/>
  <c r="AIB32" i="7"/>
  <c r="AIA32" i="7"/>
  <c r="APY13" i="7"/>
  <c r="AQD12" i="7"/>
  <c r="AEJ6" i="7"/>
  <c r="AEI6" i="7"/>
  <c r="AEI5" i="7"/>
  <c r="AEK7" i="7"/>
  <c r="AEO7" i="7"/>
  <c r="AEK5" i="7"/>
  <c r="AEG6" i="7"/>
  <c r="AEG7" i="7"/>
  <c r="AEI7" i="7"/>
  <c r="AEX7" i="7"/>
  <c r="AEJ5" i="7"/>
  <c r="AEK6" i="7"/>
  <c r="AEH6" i="7"/>
  <c r="AEP7" i="7"/>
  <c r="AEN7" i="7"/>
  <c r="AES7" i="7"/>
  <c r="AEE59" i="7"/>
  <c r="AEF59" i="7" s="1"/>
  <c r="AEJ57" i="7" s="1"/>
  <c r="AEM7" i="7"/>
  <c r="AEQ7" i="7" s="1"/>
  <c r="AEU7" i="7"/>
  <c r="AEH5" i="7"/>
  <c r="AEJ7" i="7"/>
  <c r="AEH7" i="7"/>
  <c r="AEG5" i="7"/>
  <c r="AEV7" i="7"/>
  <c r="AER7" i="7"/>
  <c r="AEW7" i="7"/>
  <c r="AEY7" i="7"/>
  <c r="AET7" i="7"/>
  <c r="AEE98" i="7"/>
  <c r="AEF98" i="7" s="1"/>
  <c r="AEH97" i="7" s="1"/>
  <c r="WE13" i="7"/>
  <c r="RW64" i="7"/>
  <c r="RX64" i="7"/>
  <c r="SD64" i="7"/>
  <c r="SF64" i="7"/>
  <c r="RP64" i="7"/>
  <c r="RQ64" i="7"/>
  <c r="RS64" i="7"/>
  <c r="RV64" i="7"/>
  <c r="RZ64" i="7"/>
  <c r="SB64" i="7"/>
  <c r="SA64" i="7"/>
  <c r="RO64" i="7"/>
  <c r="RR64" i="7"/>
  <c r="SC64" i="7"/>
  <c r="RU64" i="7"/>
  <c r="RY64" i="7" s="1"/>
  <c r="SE64" i="7"/>
  <c r="AFF39" i="7"/>
  <c r="AQM37" i="7"/>
  <c r="AQL37" i="7"/>
  <c r="AQN37" i="7"/>
  <c r="RS84" i="7"/>
  <c r="RW84" i="7"/>
  <c r="RM82" i="7"/>
  <c r="RV84" i="7"/>
  <c r="RQ84" i="7"/>
  <c r="RS86" i="7"/>
  <c r="RP84" i="7"/>
  <c r="RX84" i="7"/>
  <c r="RR86" i="7"/>
  <c r="RO84" i="7"/>
  <c r="RR84" i="7"/>
  <c r="AAB57" i="7"/>
  <c r="AAE58" i="7"/>
  <c r="AAA59" i="7"/>
  <c r="AAB59" i="7"/>
  <c r="AAD57" i="7"/>
  <c r="AAJ59" i="7"/>
  <c r="AAD59" i="7"/>
  <c r="AAC58" i="7"/>
  <c r="AAB58" i="7"/>
  <c r="AAC59" i="7"/>
  <c r="AAH59" i="7"/>
  <c r="AAD58" i="7"/>
  <c r="AAC57" i="7"/>
  <c r="AAM59" i="7"/>
  <c r="AAO59" i="7"/>
  <c r="AAR59" i="7"/>
  <c r="AAE57" i="7"/>
  <c r="AAG59" i="7"/>
  <c r="AAK59" i="7" s="1"/>
  <c r="AAN59" i="7"/>
  <c r="AAA58" i="7"/>
  <c r="AAE59" i="7"/>
  <c r="AAI59" i="7"/>
  <c r="AAA57" i="7"/>
  <c r="AAP59" i="7"/>
  <c r="AAQ59" i="7"/>
  <c r="AAL59" i="7"/>
  <c r="AHN7" i="7"/>
  <c r="AIL7" i="7"/>
  <c r="NP72" i="7"/>
  <c r="NM72" i="7"/>
  <c r="NJ72" i="7"/>
  <c r="NL72" i="7"/>
  <c r="NQ72" i="7"/>
  <c r="NI72" i="7"/>
  <c r="NK72" i="7"/>
  <c r="NR72" i="7"/>
  <c r="AMR13" i="7"/>
  <c r="ALT13" i="7"/>
  <c r="ARH19" i="7"/>
  <c r="ARG19" i="7"/>
  <c r="ARF19" i="7"/>
  <c r="AMQ96" i="7"/>
  <c r="AMR96" i="7" s="1"/>
  <c r="AES97" i="7"/>
  <c r="AEP97" i="7"/>
  <c r="AET97" i="7"/>
  <c r="AEN97" i="7"/>
  <c r="AEV97" i="7"/>
  <c r="AEO97" i="7"/>
  <c r="AEU97" i="7"/>
  <c r="AEM97" i="7"/>
  <c r="AEQ97" i="7" s="1"/>
  <c r="AEW97" i="7"/>
  <c r="AER97" i="7"/>
  <c r="AEX97" i="7"/>
  <c r="AAB20" i="7"/>
  <c r="AAC20" i="7"/>
  <c r="AQN25" i="7"/>
  <c r="AQM25" i="7"/>
  <c r="AQL25" i="7"/>
  <c r="ADN20" i="7"/>
  <c r="ADP20" i="7"/>
  <c r="ADM19" i="7"/>
  <c r="ADN18" i="7"/>
  <c r="ADQ20" i="7"/>
  <c r="ADU20" i="7"/>
  <c r="ADQ19" i="7"/>
  <c r="ADM20" i="7"/>
  <c r="ADO20" i="7"/>
  <c r="ADM18" i="7"/>
  <c r="ADQ18" i="7"/>
  <c r="ADP19" i="7"/>
  <c r="ADO18" i="7"/>
  <c r="ADP18" i="7"/>
  <c r="ADT20" i="7"/>
  <c r="ADV20" i="7"/>
  <c r="ADO19" i="7"/>
  <c r="ADN19" i="7"/>
  <c r="AEN103" i="7"/>
  <c r="AEP103" i="7"/>
  <c r="AER103" i="7"/>
  <c r="AEU103" i="7"/>
  <c r="AEO103" i="7"/>
  <c r="AEX103" i="7"/>
  <c r="AEW103" i="7"/>
  <c r="AET103" i="7"/>
  <c r="AEV103" i="7"/>
  <c r="AEM103" i="7"/>
  <c r="AEQ103" i="7" s="1"/>
  <c r="AES103" i="7"/>
  <c r="NP84" i="7"/>
  <c r="NR84" i="7"/>
  <c r="NJ84" i="7"/>
  <c r="NM84" i="7"/>
  <c r="NQ84" i="7"/>
  <c r="NL84" i="7"/>
  <c r="NL86" i="7"/>
  <c r="NK84" i="7"/>
  <c r="NI84" i="7"/>
  <c r="NM86" i="7"/>
  <c r="AIT57" i="7"/>
  <c r="AIS57" i="7"/>
  <c r="AIW57" i="7" s="1"/>
  <c r="AIV57" i="7"/>
  <c r="AJD57" i="7"/>
  <c r="AIY57" i="7"/>
  <c r="AIU57" i="7"/>
  <c r="AJB57" i="7"/>
  <c r="AIX57" i="7"/>
  <c r="AJC57" i="7"/>
  <c r="AIK55" i="7"/>
  <c r="AJA57" i="7"/>
  <c r="AIZ57" i="7"/>
  <c r="AAF79" i="7"/>
  <c r="AEG39" i="7"/>
  <c r="AEH39" i="7"/>
  <c r="WI19" i="7"/>
  <c r="WK19" i="7"/>
  <c r="AEJ19" i="7"/>
  <c r="AEH20" i="7"/>
  <c r="NX20" i="7"/>
  <c r="NW19" i="7"/>
  <c r="NT19" i="7"/>
  <c r="NX19" i="7"/>
  <c r="NU19" i="7"/>
  <c r="NV19" i="7"/>
  <c r="NY19" i="7"/>
  <c r="AIV33" i="7"/>
  <c r="AIU33" i="7"/>
  <c r="AIT33" i="7"/>
  <c r="WE12" i="7"/>
  <c r="AAB33" i="7"/>
  <c r="AAD32" i="7"/>
  <c r="AMG18" i="7"/>
  <c r="AMF18" i="7"/>
  <c r="AMH18" i="7"/>
  <c r="AEE104" i="7"/>
  <c r="AEF104" i="7" s="1"/>
  <c r="AIL40" i="7"/>
  <c r="AIP39" i="7" s="1"/>
  <c r="AHN40" i="7"/>
  <c r="ASB14" i="7"/>
  <c r="ASA14" i="7"/>
  <c r="ARZ14" i="7"/>
  <c r="ADP37" i="7"/>
  <c r="ADR37" i="7" s="1"/>
  <c r="ADO39" i="7"/>
  <c r="ADP39" i="7"/>
  <c r="ADQ39" i="7"/>
  <c r="ADU39" i="7"/>
  <c r="ADM39" i="7"/>
  <c r="ADN39" i="7"/>
  <c r="ADV39" i="7"/>
  <c r="ADT39" i="7"/>
  <c r="VZ14" i="7"/>
  <c r="VS65" i="7" s="1"/>
  <c r="VT65" i="7" s="1"/>
  <c r="ANV6" i="7"/>
  <c r="ANU6" i="7"/>
  <c r="ANT6" i="7"/>
  <c r="AHM40" i="7"/>
  <c r="AHR40" i="7" s="1"/>
  <c r="AHR39" i="7"/>
  <c r="WJ20" i="7"/>
  <c r="SF13" i="7"/>
  <c r="RS65" i="7"/>
  <c r="RQ65" i="7"/>
  <c r="AEH38" i="7"/>
  <c r="NK85" i="7"/>
  <c r="NL85" i="7"/>
  <c r="AMZ19" i="7"/>
  <c r="ANB19" i="7"/>
  <c r="ANA19" i="7"/>
  <c r="AQL11" i="7"/>
  <c r="AQN11" i="7"/>
  <c r="AQM11" i="7"/>
  <c r="AJK39" i="7"/>
  <c r="AJL39" i="7" s="1"/>
  <c r="AJK40" i="7"/>
  <c r="AJI40" i="7"/>
  <c r="AJG40" i="7"/>
  <c r="AJO40" i="7"/>
  <c r="AJN40" i="7"/>
  <c r="AJP40" i="7"/>
  <c r="AJH40" i="7"/>
  <c r="AJJ40" i="7"/>
  <c r="AJM40" i="7"/>
  <c r="AJQ40" i="7" s="1"/>
  <c r="AJR40" i="7" s="1"/>
  <c r="AMH31" i="7"/>
  <c r="AMG31" i="7"/>
  <c r="AMF31" i="7"/>
  <c r="ARR6" i="7"/>
  <c r="AQA5" i="7"/>
  <c r="RS66" i="7"/>
  <c r="SC12" i="7"/>
  <c r="RZ12" i="7"/>
  <c r="SD12" i="7"/>
  <c r="SB12" i="7"/>
  <c r="SE12" i="7"/>
  <c r="ANL21" i="7"/>
  <c r="ANN20" i="7" s="1"/>
  <c r="ALU20" i="7"/>
  <c r="AQD38" i="7"/>
  <c r="APY39" i="7"/>
  <c r="APZ12" i="7"/>
  <c r="AQX12" i="7"/>
  <c r="VZ33" i="7"/>
  <c r="NT20" i="7"/>
  <c r="NV20" i="7"/>
  <c r="NW20" i="7"/>
  <c r="NU20" i="7"/>
  <c r="NY20" i="7"/>
  <c r="AMZ12" i="7"/>
  <c r="ANB12" i="7"/>
  <c r="ANA12" i="7"/>
  <c r="NN66" i="7"/>
  <c r="ALT27" i="7"/>
  <c r="AMR27" i="7"/>
  <c r="AAD20" i="7"/>
  <c r="AAA20" i="7"/>
  <c r="AAG20" i="7" s="1"/>
  <c r="AAC19" i="7"/>
  <c r="RP85" i="7"/>
  <c r="RO85" i="7"/>
  <c r="RW85" i="7"/>
  <c r="RX85" i="7"/>
  <c r="RQ85" i="7"/>
  <c r="RS85" i="7"/>
  <c r="RV85" i="7"/>
  <c r="RR85" i="7"/>
  <c r="AMR39" i="7"/>
  <c r="ALT39" i="7"/>
  <c r="AIT78" i="7"/>
  <c r="AIV78" i="7"/>
  <c r="AIZ78" i="7"/>
  <c r="AJD78" i="7"/>
  <c r="AIK76" i="7"/>
  <c r="AIS78" i="7"/>
  <c r="AIW78" i="7" s="1"/>
  <c r="AJA78" i="7"/>
  <c r="AIU78" i="7"/>
  <c r="AJC78" i="7"/>
  <c r="AJB78" i="7"/>
  <c r="AIY78" i="7"/>
  <c r="AIX78" i="7"/>
  <c r="ARZ39" i="7"/>
  <c r="ASA39" i="7"/>
  <c r="ASB39" i="7"/>
  <c r="ARY39" i="7"/>
  <c r="ASC39" i="7" s="1"/>
  <c r="WA33" i="7"/>
  <c r="ANU33" i="7"/>
  <c r="ANV33" i="7"/>
  <c r="ANT33" i="7"/>
  <c r="AEI39" i="7"/>
  <c r="AEK38" i="7"/>
  <c r="AEL38" i="7" s="1"/>
  <c r="WJ19" i="7"/>
  <c r="WH19" i="7"/>
  <c r="AEK19" i="7"/>
  <c r="AEI20" i="7"/>
  <c r="AAD33" i="7"/>
  <c r="AAF33" i="7" s="1"/>
  <c r="AAC32" i="7"/>
  <c r="AAA33" i="7"/>
  <c r="AAG33" i="7" s="1"/>
  <c r="ALX19" i="7"/>
  <c r="ALS20" i="7"/>
  <c r="AHN28" i="7"/>
  <c r="AIL28" i="7"/>
  <c r="RR71" i="7"/>
  <c r="RV71" i="7"/>
  <c r="SF71" i="7"/>
  <c r="RS71" i="7"/>
  <c r="RQ71" i="7"/>
  <c r="RO71" i="7"/>
  <c r="RP71" i="7"/>
  <c r="SA71" i="7"/>
  <c r="SB71" i="7"/>
  <c r="RX71" i="7"/>
  <c r="RW71" i="7"/>
  <c r="SE71" i="7"/>
  <c r="SD71" i="7"/>
  <c r="RU71" i="7"/>
  <c r="RY71" i="7" s="1"/>
  <c r="SC71" i="7"/>
  <c r="RZ71" i="7"/>
  <c r="RS73" i="7"/>
  <c r="RR73" i="7"/>
  <c r="AJP34" i="7"/>
  <c r="AJN34" i="7"/>
  <c r="AJJ34" i="7"/>
  <c r="AJH34" i="7"/>
  <c r="AJM34" i="7" s="1"/>
  <c r="AJQ34" i="7" s="1"/>
  <c r="AJK34" i="7"/>
  <c r="AJO34" i="7"/>
  <c r="AJG34" i="7"/>
  <c r="AJI34" i="7"/>
  <c r="AJG39" i="7"/>
  <c r="VZ98" i="7"/>
  <c r="VZ34" i="7"/>
  <c r="AIN32" i="7"/>
  <c r="AIX96" i="7"/>
  <c r="AIU96" i="7"/>
  <c r="AJA96" i="7"/>
  <c r="AJC96" i="7"/>
  <c r="AIV96" i="7"/>
  <c r="AIT96" i="7"/>
  <c r="AJD96" i="7"/>
  <c r="AIK94" i="7"/>
  <c r="AJB96" i="7"/>
  <c r="AIY96" i="7"/>
  <c r="AIZ96" i="7"/>
  <c r="AIS96" i="7"/>
  <c r="AIW96" i="7" s="1"/>
  <c r="AMQ102" i="7"/>
  <c r="AMR102" i="7" s="1"/>
  <c r="RP72" i="7"/>
  <c r="RW72" i="7"/>
  <c r="SE72" i="7"/>
  <c r="RS72" i="7"/>
  <c r="RR72" i="7"/>
  <c r="RO72" i="7"/>
  <c r="RQ72" i="7"/>
  <c r="SF72" i="7"/>
  <c r="SB72" i="7"/>
  <c r="RV72" i="7"/>
  <c r="RX72" i="7"/>
  <c r="SA72" i="7"/>
  <c r="SC72" i="7"/>
  <c r="SD72" i="7"/>
  <c r="RU72" i="7"/>
  <c r="RY72" i="7" s="1"/>
  <c r="RZ72" i="7"/>
  <c r="WI20" i="7"/>
  <c r="WH20" i="7"/>
  <c r="RO65" i="7"/>
  <c r="NM85" i="7"/>
  <c r="NI85" i="7"/>
  <c r="NO85" i="7" s="1"/>
  <c r="NS85" i="7" s="1"/>
  <c r="ALT20" i="7"/>
  <c r="AMR20" i="7"/>
  <c r="AIL21" i="7"/>
  <c r="AHN21" i="7"/>
  <c r="ADR38" i="7"/>
  <c r="ALS33" i="7"/>
  <c r="ALX32" i="7"/>
  <c r="NN65" i="7"/>
  <c r="NW65" i="7" s="1"/>
  <c r="ANA5" i="7"/>
  <c r="AMZ5" i="7"/>
  <c r="ANH5" i="7"/>
  <c r="ANB5" i="7"/>
  <c r="ANE5" i="7"/>
  <c r="ANG5" i="7"/>
  <c r="ANI5" i="7"/>
  <c r="ANF5" i="7"/>
  <c r="ANK5" i="7"/>
  <c r="AMQ57" i="7"/>
  <c r="AMR57" i="7" s="1"/>
  <c r="AND5" i="7"/>
  <c r="ANJ5" i="7"/>
  <c r="AMY5" i="7"/>
  <c r="ANC5" i="7" s="1"/>
  <c r="APZ5" i="7"/>
  <c r="AQX5" i="7"/>
  <c r="VZ104" i="7"/>
  <c r="AHN14" i="7"/>
  <c r="AIL14" i="7"/>
  <c r="ANV20" i="7"/>
  <c r="ANU20" i="7"/>
  <c r="ANT20" i="7"/>
  <c r="ANS20" i="7"/>
  <c r="ANW20" i="7" s="1"/>
  <c r="AAF7" i="7"/>
  <c r="ALT32" i="7"/>
  <c r="AMR32" i="7"/>
  <c r="AEF14" i="7"/>
  <c r="ADH14" i="7"/>
  <c r="ANB26" i="7"/>
  <c r="ANE26" i="7"/>
  <c r="AND26" i="7"/>
  <c r="ANI26" i="7"/>
  <c r="ANA26" i="7"/>
  <c r="ANH26" i="7"/>
  <c r="AMY26" i="7"/>
  <c r="ANC26" i="7" s="1"/>
  <c r="ANK26" i="7"/>
  <c r="ANJ26" i="7"/>
  <c r="AMZ26" i="7"/>
  <c r="ANG26" i="7"/>
  <c r="AMQ78" i="7"/>
  <c r="AMR78" i="7" s="1"/>
  <c r="ANF26" i="7"/>
  <c r="AAA19" i="7"/>
  <c r="AAG19" i="7" s="1"/>
  <c r="AAE20" i="7"/>
  <c r="AMZ38" i="7"/>
  <c r="ANB38" i="7"/>
  <c r="ANA38" i="7"/>
  <c r="ARR40" i="7"/>
  <c r="ASI40" i="7" s="1"/>
  <c r="AQA39" i="7"/>
  <c r="ALU33" i="7"/>
  <c r="ANL34" i="7"/>
  <c r="ANP33" i="7" s="1"/>
  <c r="AEJ39" i="7"/>
  <c r="AEK39" i="7"/>
  <c r="VS71" i="7"/>
  <c r="VT71" i="7" s="1"/>
  <c r="AEJ20" i="7"/>
  <c r="AEL20" i="7" s="1"/>
  <c r="AEG20" i="7"/>
  <c r="AEM20" i="7" s="1"/>
  <c r="AEI19" i="7"/>
  <c r="AAQ80" i="7"/>
  <c r="AAN80" i="7"/>
  <c r="AAA80" i="7"/>
  <c r="AAC80" i="7"/>
  <c r="AAG80" i="7"/>
  <c r="AAK80" i="7" s="1"/>
  <c r="AAJ80" i="7"/>
  <c r="AAH80" i="7"/>
  <c r="AAD80" i="7"/>
  <c r="AAB80" i="7"/>
  <c r="AAM80" i="7"/>
  <c r="AAE80" i="7"/>
  <c r="AAI80" i="7"/>
  <c r="AAR80" i="7"/>
  <c r="AAO80" i="7"/>
  <c r="AAL80" i="7"/>
  <c r="AAP80" i="7"/>
  <c r="AAA78" i="7"/>
  <c r="AAD78" i="7"/>
  <c r="AAE78" i="7"/>
  <c r="AAC78" i="7"/>
  <c r="AAB78" i="7"/>
  <c r="AAF28" i="7"/>
  <c r="AIK97" i="7"/>
  <c r="AIL97" i="7" s="1"/>
  <c r="ARK26" i="7"/>
  <c r="ARP26" i="7"/>
  <c r="AQW78" i="7"/>
  <c r="AQX78" i="7" s="1"/>
  <c r="ARH26" i="7"/>
  <c r="ARG26" i="7"/>
  <c r="ARM26" i="7"/>
  <c r="ARN26" i="7"/>
  <c r="ARF26" i="7"/>
  <c r="ARL26" i="7"/>
  <c r="ARO26" i="7"/>
  <c r="ARJ26" i="7"/>
  <c r="ARQ26" i="7"/>
  <c r="ARE26" i="7"/>
  <c r="ARI26" i="7" s="1"/>
  <c r="AAA32" i="7"/>
  <c r="AAG32" i="7" s="1"/>
  <c r="AAC33" i="7"/>
  <c r="AAI104" i="7"/>
  <c r="AAE104" i="7"/>
  <c r="AAC104" i="7"/>
  <c r="AAA104" i="7"/>
  <c r="AAA103" i="7"/>
  <c r="AAC102" i="7"/>
  <c r="AAA102" i="7"/>
  <c r="AAJ104" i="7"/>
  <c r="AAH104" i="7"/>
  <c r="AAC103" i="7"/>
  <c r="AAB103" i="7"/>
  <c r="AAO104" i="7"/>
  <c r="AAQ104" i="7"/>
  <c r="AAL104" i="7"/>
  <c r="AAM104" i="7"/>
  <c r="AAD103" i="7"/>
  <c r="AAD104" i="7"/>
  <c r="AAB104" i="7"/>
  <c r="AAB102" i="7"/>
  <c r="AAD102" i="7"/>
  <c r="AAE103" i="7"/>
  <c r="AAN104" i="7"/>
  <c r="AAE102" i="7"/>
  <c r="AAG104" i="7"/>
  <c r="AAK104" i="7" s="1"/>
  <c r="AAP104" i="7"/>
  <c r="AAR104" i="7"/>
  <c r="AIU27" i="7"/>
  <c r="AIT27" i="7"/>
  <c r="AIV27" i="7"/>
  <c r="AIY27" i="7"/>
  <c r="AIX27" i="7"/>
  <c r="AJD27" i="7"/>
  <c r="AJA27" i="7"/>
  <c r="AJC27" i="7"/>
  <c r="AJE27" i="7"/>
  <c r="AJB27" i="7"/>
  <c r="AIS27" i="7"/>
  <c r="AIW27" i="7" s="1"/>
  <c r="AIZ27" i="7"/>
  <c r="AIK79" i="7"/>
  <c r="AIL79" i="7" s="1"/>
  <c r="SC19" i="7"/>
  <c r="SB19" i="7"/>
  <c r="SE19" i="7"/>
  <c r="SD19" i="7"/>
  <c r="RZ19" i="7"/>
  <c r="SA19" i="7"/>
  <c r="AJI39" i="7"/>
  <c r="AIK103" i="7"/>
  <c r="AIL103" i="7" s="1"/>
  <c r="VZ32" i="7"/>
  <c r="VS84" i="7" s="1"/>
  <c r="VT84" i="7" s="1"/>
  <c r="WI86" i="7"/>
  <c r="WK86" i="7"/>
  <c r="WL86" i="7"/>
  <c r="WG86" i="7"/>
  <c r="WJ86" i="7"/>
  <c r="WA86" i="7"/>
  <c r="WE86" i="7" s="1"/>
  <c r="VW86" i="7"/>
  <c r="WD86" i="7"/>
  <c r="WF86" i="7"/>
  <c r="WB86" i="7"/>
  <c r="VV86" i="7"/>
  <c r="WC86" i="7"/>
  <c r="VU86" i="7"/>
  <c r="WH86" i="7"/>
  <c r="AIP32" i="7"/>
  <c r="ARS27" i="7"/>
  <c r="ARU27" i="7"/>
  <c r="ASB27" i="7"/>
  <c r="ARZ27" i="7"/>
  <c r="ARV27" i="7"/>
  <c r="ART27" i="7"/>
  <c r="ARW27" i="7"/>
  <c r="ASA27" i="7"/>
  <c r="SE20" i="7"/>
  <c r="SC20" i="7"/>
  <c r="SA20" i="7"/>
  <c r="RZ20" i="7"/>
  <c r="SB20" i="7"/>
  <c r="SD20" i="7"/>
  <c r="VS72" i="7"/>
  <c r="VT72" i="7" s="1"/>
  <c r="RR65" i="7"/>
  <c r="ARW34" i="7"/>
  <c r="ARS34" i="7"/>
  <c r="ASB34" i="7"/>
  <c r="ARV34" i="7"/>
  <c r="ASA34" i="7"/>
  <c r="ARU34" i="7"/>
  <c r="ARZ34" i="7"/>
  <c r="ART34" i="7"/>
  <c r="ANQ13" i="7"/>
  <c r="ARW33" i="7"/>
  <c r="ANM13" i="7"/>
  <c r="ART33" i="7"/>
  <c r="ARV33" i="7"/>
  <c r="AEP85" i="7"/>
  <c r="AEJ85" i="7"/>
  <c r="AEO85" i="7"/>
  <c r="AEI85" i="7"/>
  <c r="AEK85" i="7"/>
  <c r="AEH85" i="7"/>
  <c r="AEG85" i="7"/>
  <c r="AEN85" i="7"/>
  <c r="AEO84" i="7"/>
  <c r="AEI84" i="7"/>
  <c r="AEN84" i="7"/>
  <c r="AEH84" i="7"/>
  <c r="AEP84" i="7"/>
  <c r="AEK84" i="7"/>
  <c r="AEJ84" i="7"/>
  <c r="AEG84" i="7"/>
  <c r="AEJ86" i="7"/>
  <c r="AEK86" i="7"/>
  <c r="ANV14" i="7"/>
  <c r="ANP14" i="7"/>
  <c r="ANU14" i="7"/>
  <c r="ANO14" i="7"/>
  <c r="ANT14" i="7"/>
  <c r="ANN14" i="7"/>
  <c r="ANM14" i="7"/>
  <c r="ANQ14" i="7"/>
  <c r="ANP13" i="7"/>
  <c r="ANO13" i="7"/>
  <c r="ARS33" i="7"/>
  <c r="ARU33" i="7"/>
  <c r="AEV32" i="7"/>
  <c r="AEU32" i="7"/>
  <c r="AES32" i="7"/>
  <c r="AET32" i="7"/>
  <c r="AEU33" i="7"/>
  <c r="AEV33" i="7"/>
  <c r="AEW33" i="7"/>
  <c r="AER33" i="7"/>
  <c r="AES33" i="7"/>
  <c r="AET33" i="7"/>
  <c r="ZY64" i="7"/>
  <c r="ZZ64" i="7" s="1"/>
  <c r="AEW32" i="7"/>
  <c r="AAK13" i="7"/>
  <c r="AAQ12" i="7" s="1"/>
  <c r="ZY65" i="7"/>
  <c r="ZZ65" i="7" s="1"/>
  <c r="JT84" i="7"/>
  <c r="JT32" i="7" s="1"/>
  <c r="JT85" i="7"/>
  <c r="JT33" i="7" s="1"/>
  <c r="JU12" i="7"/>
  <c r="JU13" i="7"/>
  <c r="FL57" i="7"/>
  <c r="FH59" i="7"/>
  <c r="FI57" i="7"/>
  <c r="FH57" i="7"/>
  <c r="FM57" i="7"/>
  <c r="FJ59" i="7"/>
  <c r="FJ57" i="7"/>
  <c r="FL59" i="7"/>
  <c r="FK57" i="7"/>
  <c r="FI59" i="7"/>
  <c r="FK59" i="7"/>
  <c r="IZ72" i="7"/>
  <c r="IZ20" i="7" s="1"/>
  <c r="FO32" i="7"/>
  <c r="FO33" i="7"/>
  <c r="FO34" i="7"/>
  <c r="FO14" i="7"/>
  <c r="JA13" i="7"/>
  <c r="IZ71" i="7"/>
  <c r="IZ19" i="7" s="1"/>
  <c r="JA27" i="7"/>
  <c r="LJ27" i="7" s="1"/>
  <c r="JA26" i="7"/>
  <c r="LJ26" i="7" s="1"/>
  <c r="IZ95" i="7"/>
  <c r="JA11" i="7"/>
  <c r="LJ11" i="7" s="1"/>
  <c r="IZ86" i="7"/>
  <c r="IZ70" i="7"/>
  <c r="IZ18" i="7" s="1"/>
  <c r="JA21" i="7" s="1"/>
  <c r="LJ21" i="7" s="1"/>
  <c r="IZ91" i="7"/>
  <c r="IZ39" i="7" s="1"/>
  <c r="JA25" i="7"/>
  <c r="LJ25" i="7" s="1"/>
  <c r="IZ90" i="7"/>
  <c r="IZ38" i="7" s="1"/>
  <c r="IZ96" i="7"/>
  <c r="IZ84" i="7"/>
  <c r="IZ89" i="7"/>
  <c r="IZ37" i="7" s="1"/>
  <c r="IZ98" i="7"/>
  <c r="IZ85" i="7"/>
  <c r="IZ97" i="7"/>
  <c r="IZ83" i="7"/>
  <c r="IZ92" i="7"/>
  <c r="IZ40" i="7" s="1"/>
  <c r="IZ57" i="7"/>
  <c r="IZ5" i="7" s="1"/>
  <c r="IZ73" i="7"/>
  <c r="IZ21" i="7" s="1"/>
  <c r="IZ59" i="7"/>
  <c r="IZ7" i="7" s="1"/>
  <c r="IZ58" i="7"/>
  <c r="IZ6" i="7" s="1"/>
  <c r="JA12" i="7"/>
  <c r="IZ56" i="7"/>
  <c r="IZ4" i="7" s="1"/>
  <c r="EP80" i="7"/>
  <c r="ES59" i="7"/>
  <c r="EO59" i="7"/>
  <c r="EQ80" i="7"/>
  <c r="ES80" i="7"/>
  <c r="EP59" i="7"/>
  <c r="EO80" i="7"/>
  <c r="ER59" i="7"/>
  <c r="ER80" i="7"/>
  <c r="EQ59" i="7"/>
  <c r="ER79" i="7"/>
  <c r="EQ77" i="7"/>
  <c r="EQ78" i="7"/>
  <c r="EN77" i="7"/>
  <c r="EN79" i="7"/>
  <c r="EO77" i="7"/>
  <c r="ES79" i="7"/>
  <c r="EP78" i="7"/>
  <c r="EO78" i="7"/>
  <c r="EP77" i="7"/>
  <c r="EP79" i="7"/>
  <c r="EN78" i="7"/>
  <c r="ES77" i="7"/>
  <c r="EO79" i="7"/>
  <c r="ES78" i="7"/>
  <c r="ER78" i="7"/>
  <c r="ER77" i="7"/>
  <c r="EQ79" i="7"/>
  <c r="EP58" i="7"/>
  <c r="ER58" i="7"/>
  <c r="EN58" i="7"/>
  <c r="EQ58" i="7"/>
  <c r="EO58" i="7"/>
  <c r="ES58" i="7"/>
  <c r="AJW20" i="7"/>
  <c r="AJU20" i="7"/>
  <c r="AJT21" i="7"/>
  <c r="AJR20" i="7"/>
  <c r="AJS21" i="7"/>
  <c r="AJV21" i="7"/>
  <c r="AJU21" i="7"/>
  <c r="AJW21" i="7"/>
  <c r="AJR21" i="7"/>
  <c r="AJV20" i="7"/>
  <c r="AJS20" i="7"/>
  <c r="AJT20" i="7"/>
  <c r="ASG39" i="7"/>
  <c r="ABL14" i="7"/>
  <c r="ABL13" i="7"/>
  <c r="AJM7" i="7"/>
  <c r="AJQ7" i="7" s="1"/>
  <c r="AJR6" i="7" s="1"/>
  <c r="AJL13" i="7"/>
  <c r="AJL7" i="7"/>
  <c r="AFN7" i="7"/>
  <c r="AJL6" i="7"/>
  <c r="AFL7" i="7"/>
  <c r="AFL6" i="7"/>
  <c r="AFO6" i="7"/>
  <c r="AFP6" i="7"/>
  <c r="AFQ6" i="7"/>
  <c r="AFQ7" i="7"/>
  <c r="AFM6" i="7"/>
  <c r="AFN6" i="7"/>
  <c r="AFO7" i="7"/>
  <c r="AFM7" i="7"/>
  <c r="AFP7" i="7"/>
  <c r="AFN13" i="7"/>
  <c r="AFO14" i="7"/>
  <c r="AFL13" i="7"/>
  <c r="ABL34" i="7"/>
  <c r="ANS27" i="7"/>
  <c r="ANW27" i="7" s="1"/>
  <c r="AFR27" i="7"/>
  <c r="AFS27" i="7" s="1"/>
  <c r="AFR28" i="7"/>
  <c r="ANR28" i="7"/>
  <c r="ANR27" i="7"/>
  <c r="ANS28" i="7"/>
  <c r="ANW28" i="7" s="1"/>
  <c r="ABM21" i="7"/>
  <c r="AFN14" i="7"/>
  <c r="AFO13" i="7"/>
  <c r="AFQ13" i="7"/>
  <c r="AFP14" i="7"/>
  <c r="AFQ14" i="7"/>
  <c r="AFP13" i="7"/>
  <c r="AFL14" i="7"/>
  <c r="AFM13" i="7"/>
  <c r="AFM14" i="7"/>
  <c r="ABL33" i="7"/>
  <c r="ANS39" i="7"/>
  <c r="ANW39" i="7" s="1"/>
  <c r="ANR40" i="7"/>
  <c r="ANS40" i="7"/>
  <c r="ANW40" i="7" s="1"/>
  <c r="ABM27" i="7"/>
  <c r="ABM28" i="7"/>
  <c r="ANS7" i="7"/>
  <c r="ANW7" i="7" s="1"/>
  <c r="ANS6" i="7"/>
  <c r="ANW6" i="7" s="1"/>
  <c r="AJR28" i="7"/>
  <c r="ABM40" i="7"/>
  <c r="ABM39" i="7"/>
  <c r="AJW28" i="7"/>
  <c r="AJU27" i="7"/>
  <c r="AJV28" i="7"/>
  <c r="AJS28" i="7"/>
  <c r="AJV27" i="7"/>
  <c r="AJU28" i="7"/>
  <c r="AJT27" i="7"/>
  <c r="AJW27" i="7"/>
  <c r="AJT28" i="7"/>
  <c r="AJS27" i="7"/>
  <c r="AJT13" i="7"/>
  <c r="AFS40" i="7"/>
  <c r="AJU13" i="7"/>
  <c r="AJR14" i="7"/>
  <c r="AJS14" i="7"/>
  <c r="AJU14" i="7"/>
  <c r="AJT14" i="7"/>
  <c r="AJV14" i="7"/>
  <c r="AJW14" i="7"/>
  <c r="AJW13" i="7"/>
  <c r="AJS13" i="7"/>
  <c r="AJV13" i="7"/>
  <c r="AJR13" i="7"/>
  <c r="AFS21" i="7"/>
  <c r="ZQ5" i="7"/>
  <c r="ABM6" i="7"/>
  <c r="ABM7" i="7"/>
  <c r="ARY21" i="7"/>
  <c r="ASC21" i="7" s="1"/>
  <c r="ASD39" i="7"/>
  <c r="AFS39" i="7"/>
  <c r="ASD28" i="7"/>
  <c r="UY69" i="7"/>
  <c r="AJX39" i="7"/>
  <c r="ARX21" i="7"/>
  <c r="ASH28" i="7"/>
  <c r="ANZ20" i="7"/>
  <c r="ASG14" i="7"/>
  <c r="AJX40" i="7"/>
  <c r="ASE28" i="7"/>
  <c r="ASH14" i="7"/>
  <c r="ASI14" i="7"/>
  <c r="AOA20" i="7"/>
  <c r="ASF39" i="7"/>
  <c r="ASE39" i="7"/>
  <c r="ASG28" i="7"/>
  <c r="ASF28" i="7"/>
  <c r="ASE14" i="7"/>
  <c r="ANY20" i="7"/>
  <c r="AOB20" i="7"/>
  <c r="ARY20" i="7"/>
  <c r="ASC20" i="7" s="1"/>
  <c r="ASE13" i="7"/>
  <c r="ASF13" i="7"/>
  <c r="ASG13" i="7"/>
  <c r="ASH13" i="7"/>
  <c r="ASI13" i="7"/>
  <c r="ASD13" i="7"/>
  <c r="ASI39" i="7"/>
  <c r="ASH39" i="7"/>
  <c r="ASI28" i="7"/>
  <c r="ASF14" i="7"/>
  <c r="AOC20" i="7"/>
  <c r="AOA21" i="7"/>
  <c r="ASE27" i="7"/>
  <c r="ASF27" i="7"/>
  <c r="ASH27" i="7"/>
  <c r="ASG27" i="7"/>
  <c r="ASI27" i="7"/>
  <c r="ASD27" i="7"/>
  <c r="ASD14" i="7"/>
  <c r="EU38" i="7"/>
  <c r="FO40" i="7"/>
  <c r="EN57" i="7"/>
  <c r="EN56" i="7"/>
  <c r="ER57" i="7"/>
  <c r="ES56" i="7"/>
  <c r="EO56" i="7"/>
  <c r="ER56" i="7"/>
  <c r="EQ56" i="7"/>
  <c r="EP56" i="7"/>
  <c r="EQ57" i="7"/>
  <c r="ES57" i="7"/>
  <c r="EP57" i="7"/>
  <c r="EO57" i="7"/>
  <c r="FO39" i="7"/>
  <c r="FO12" i="7"/>
  <c r="FO38" i="7"/>
  <c r="FO13" i="7"/>
  <c r="FO19" i="7"/>
  <c r="FO20" i="7"/>
  <c r="FO21" i="7"/>
  <c r="EU37" i="7"/>
  <c r="HD37" i="7" s="1"/>
  <c r="ET72" i="7"/>
  <c r="ET20" i="7" s="1"/>
  <c r="ET71" i="7"/>
  <c r="ET19" i="7" s="1"/>
  <c r="ET70" i="7"/>
  <c r="ET18" i="7" s="1"/>
  <c r="ET73" i="7"/>
  <c r="ET21" i="7" s="1"/>
  <c r="EU39" i="7"/>
  <c r="EU40" i="7"/>
  <c r="EU11" i="7"/>
  <c r="HD11" i="7" s="1"/>
  <c r="EU12" i="7"/>
  <c r="EU14" i="7"/>
  <c r="EU13" i="7"/>
  <c r="AIG51" i="7" l="1"/>
  <c r="AQT50" i="7"/>
  <c r="AQS51" i="7"/>
  <c r="AII43" i="7"/>
  <c r="AQQ52" i="7"/>
  <c r="AQQ51" i="7"/>
  <c r="RT92" i="7"/>
  <c r="AMX44" i="7"/>
  <c r="AII49" i="7"/>
  <c r="AIF49" i="7"/>
  <c r="AIG49" i="7"/>
  <c r="AIE49" i="7"/>
  <c r="AIH49" i="7"/>
  <c r="AID49" i="7"/>
  <c r="AQR51" i="7"/>
  <c r="AQT49" i="7"/>
  <c r="AQU49" i="7"/>
  <c r="AID46" i="7"/>
  <c r="FN102" i="7"/>
  <c r="AIH50" i="7"/>
  <c r="AIE44" i="7"/>
  <c r="AII44" i="7"/>
  <c r="AIH51" i="7"/>
  <c r="AIG43" i="7"/>
  <c r="AQS50" i="7"/>
  <c r="AIH46" i="7"/>
  <c r="AQQ49" i="7"/>
  <c r="AQR52" i="7"/>
  <c r="AIG46" i="7"/>
  <c r="AII51" i="7"/>
  <c r="AID50" i="7"/>
  <c r="AIG50" i="7"/>
  <c r="AIF44" i="7"/>
  <c r="AID43" i="7"/>
  <c r="AIH43" i="7"/>
  <c r="AQR50" i="7"/>
  <c r="AII46" i="7"/>
  <c r="AIE52" i="7"/>
  <c r="AID52" i="7"/>
  <c r="AIF52" i="7"/>
  <c r="AII52" i="7"/>
  <c r="AIH52" i="7"/>
  <c r="AIG52" i="7"/>
  <c r="AQT51" i="7"/>
  <c r="AQT52" i="7"/>
  <c r="AQS49" i="7"/>
  <c r="AIF46" i="7"/>
  <c r="AID51" i="7"/>
  <c r="AIF51" i="7"/>
  <c r="AII50" i="7"/>
  <c r="AIE50" i="7"/>
  <c r="AIG44" i="7"/>
  <c r="AQU51" i="7"/>
  <c r="AIE43" i="7"/>
  <c r="AQU52" i="7"/>
  <c r="AQU50" i="7"/>
  <c r="AII45" i="7"/>
  <c r="AIH45" i="7"/>
  <c r="AIG45" i="7"/>
  <c r="AIF45" i="7"/>
  <c r="AIE45" i="7"/>
  <c r="AID45" i="7"/>
  <c r="AQS52" i="7"/>
  <c r="AQR49" i="7"/>
  <c r="AIF50" i="7"/>
  <c r="AID44" i="7"/>
  <c r="AIH44" i="7"/>
  <c r="AMX45" i="7"/>
  <c r="AIE51" i="7"/>
  <c r="AIF43" i="7"/>
  <c r="AQQ50" i="7"/>
  <c r="ARD46" i="7"/>
  <c r="AMX46" i="7"/>
  <c r="AMD52" i="7"/>
  <c r="AQK46" i="7"/>
  <c r="AQO46" i="7" s="1"/>
  <c r="AQP43" i="7" s="1"/>
  <c r="AME52" i="7"/>
  <c r="AMI52" i="7" s="1"/>
  <c r="AJR34" i="7"/>
  <c r="AAJ91" i="7"/>
  <c r="AAI91" i="7"/>
  <c r="AAH91" i="7"/>
  <c r="AJR33" i="7"/>
  <c r="AEM39" i="7"/>
  <c r="AMD43" i="7"/>
  <c r="AMD51" i="7"/>
  <c r="AMO50" i="7" s="1"/>
  <c r="AFQ33" i="7"/>
  <c r="AQJ44" i="7"/>
  <c r="WI38" i="7"/>
  <c r="VW90" i="7"/>
  <c r="VV90" i="7"/>
  <c r="AFN33" i="7"/>
  <c r="AFO33" i="7"/>
  <c r="AME44" i="7"/>
  <c r="AMI44" i="7" s="1"/>
  <c r="WF38" i="7"/>
  <c r="AFM34" i="7"/>
  <c r="AFR34" i="7" s="1"/>
  <c r="VY92" i="7"/>
  <c r="AEM38" i="7"/>
  <c r="AMX52" i="7"/>
  <c r="RT91" i="7"/>
  <c r="SD91" i="7" s="1"/>
  <c r="AME43" i="7"/>
  <c r="AMI43" i="7" s="1"/>
  <c r="AFP33" i="7"/>
  <c r="AFM33" i="7"/>
  <c r="WC91" i="7"/>
  <c r="WB91" i="7"/>
  <c r="WD91" i="7"/>
  <c r="VW91" i="7"/>
  <c r="VX91" i="7"/>
  <c r="VY91" i="7"/>
  <c r="VZ91" i="7" s="1"/>
  <c r="VU91" i="7"/>
  <c r="VV91" i="7"/>
  <c r="WA91" i="7" s="1"/>
  <c r="WE91" i="7" s="1"/>
  <c r="WG38" i="7"/>
  <c r="AFO34" i="7"/>
  <c r="AFP34" i="7"/>
  <c r="VU90" i="7"/>
  <c r="WA90" i="7" s="1"/>
  <c r="WE90" i="7" s="1"/>
  <c r="VY90" i="7"/>
  <c r="VZ90" i="7" s="1"/>
  <c r="AMX50" i="7"/>
  <c r="SB91" i="7"/>
  <c r="AMD46" i="7"/>
  <c r="APZ38" i="7"/>
  <c r="AQX38" i="7"/>
  <c r="SC90" i="7"/>
  <c r="SB90" i="7"/>
  <c r="RZ90" i="7"/>
  <c r="SA90" i="7"/>
  <c r="SD90" i="7"/>
  <c r="AQJ45" i="7"/>
  <c r="AFR33" i="7"/>
  <c r="AAK38" i="7"/>
  <c r="AAL39" i="7" s="1"/>
  <c r="ZY90" i="7"/>
  <c r="ZZ90" i="7" s="1"/>
  <c r="AAB91" i="7" s="1"/>
  <c r="WF39" i="7"/>
  <c r="WI39" i="7"/>
  <c r="WG39" i="7"/>
  <c r="WK39" i="7"/>
  <c r="WH39" i="7"/>
  <c r="WJ39" i="7"/>
  <c r="WH38" i="7"/>
  <c r="WJ38" i="7"/>
  <c r="AFN34" i="7"/>
  <c r="VX92" i="7"/>
  <c r="ZM26" i="7"/>
  <c r="ZQ26" i="7" s="1"/>
  <c r="NT78" i="7"/>
  <c r="ARX13" i="7"/>
  <c r="JU6" i="7"/>
  <c r="AIO33" i="7"/>
  <c r="NO72" i="7"/>
  <c r="NS72" i="7" s="1"/>
  <c r="NO71" i="7"/>
  <c r="NS71" i="7" s="1"/>
  <c r="NX78" i="7"/>
  <c r="VI78" i="7"/>
  <c r="AEL32" i="7"/>
  <c r="JU20" i="7"/>
  <c r="NV78" i="7"/>
  <c r="NU78" i="7"/>
  <c r="NY78" i="7"/>
  <c r="RT65" i="7"/>
  <c r="NW78" i="7"/>
  <c r="NW79" i="7"/>
  <c r="MM76" i="7"/>
  <c r="NY79" i="7"/>
  <c r="NU79" i="7"/>
  <c r="NV79" i="7"/>
  <c r="MM82" i="7"/>
  <c r="NX79" i="7"/>
  <c r="NU64" i="7"/>
  <c r="NZ64" i="7" s="1"/>
  <c r="NZ12" i="7" s="1"/>
  <c r="NW64" i="7"/>
  <c r="NU65" i="7"/>
  <c r="NY64" i="7"/>
  <c r="NX64" i="7"/>
  <c r="NV65" i="7"/>
  <c r="NZ65" i="7" s="1"/>
  <c r="NZ13" i="7" s="1"/>
  <c r="NY65" i="7"/>
  <c r="NX65" i="7"/>
  <c r="NZ80" i="7"/>
  <c r="NZ28" i="7" s="1"/>
  <c r="VM6" i="7"/>
  <c r="VN5" i="7"/>
  <c r="ZL38" i="7"/>
  <c r="AIM32" i="7"/>
  <c r="ZM11" i="7"/>
  <c r="AIM33" i="7"/>
  <c r="AIS33" i="7" s="1"/>
  <c r="AIO32" i="7"/>
  <c r="RA98" i="7"/>
  <c r="RE98" i="7" s="1"/>
  <c r="AAF32" i="7"/>
  <c r="MU97" i="7"/>
  <c r="MY97" i="7" s="1"/>
  <c r="AIQ32" i="7"/>
  <c r="AIR32" i="7" s="1"/>
  <c r="AIN33" i="7"/>
  <c r="AIQ33" i="7"/>
  <c r="QZ78" i="7"/>
  <c r="AEL34" i="7"/>
  <c r="FN58" i="7"/>
  <c r="FN6" i="7" s="1"/>
  <c r="HD38" i="7"/>
  <c r="ZL7" i="7"/>
  <c r="QZ98" i="7"/>
  <c r="RA96" i="7"/>
  <c r="RE96" i="7" s="1"/>
  <c r="ZL12" i="7"/>
  <c r="ANZ21" i="7"/>
  <c r="ZL11" i="7"/>
  <c r="ZL37" i="7"/>
  <c r="MT78" i="7"/>
  <c r="ANY21" i="7"/>
  <c r="AOB21" i="7"/>
  <c r="ANX21" i="7"/>
  <c r="AOC21" i="7"/>
  <c r="ZL4" i="7"/>
  <c r="RA95" i="7"/>
  <c r="RE95" i="7" s="1"/>
  <c r="ZL5" i="7"/>
  <c r="ZM4" i="7"/>
  <c r="ZQ4" i="7" s="1"/>
  <c r="ZM6" i="7"/>
  <c r="ZM7" i="7"/>
  <c r="ZL6" i="7"/>
  <c r="MZ90" i="7"/>
  <c r="RC104" i="7"/>
  <c r="RB104" i="7"/>
  <c r="RD104" i="7"/>
  <c r="QZ95" i="7"/>
  <c r="MU79" i="7"/>
  <c r="MY79" i="7" s="1"/>
  <c r="RA83" i="7"/>
  <c r="RE83" i="7" s="1"/>
  <c r="MT80" i="7"/>
  <c r="MZ91" i="7"/>
  <c r="MZ89" i="7"/>
  <c r="NG82" i="7"/>
  <c r="MT79" i="7"/>
  <c r="MZ92" i="7"/>
  <c r="AEI96" i="7"/>
  <c r="QW101" i="7"/>
  <c r="QX101" i="7"/>
  <c r="QU104" i="7"/>
  <c r="QW104" i="7"/>
  <c r="RC101" i="7"/>
  <c r="QV101" i="7"/>
  <c r="QS100" i="7"/>
  <c r="QV104" i="7"/>
  <c r="RB101" i="7"/>
  <c r="QU101" i="7"/>
  <c r="RA101" i="7" s="1"/>
  <c r="RE101" i="7" s="1"/>
  <c r="QY104" i="7"/>
  <c r="QY101" i="7"/>
  <c r="RD101" i="7"/>
  <c r="QX104" i="7"/>
  <c r="RC103" i="7"/>
  <c r="RD103" i="7"/>
  <c r="QU103" i="7"/>
  <c r="QX103" i="7"/>
  <c r="RB103" i="7"/>
  <c r="QY103" i="7"/>
  <c r="QV103" i="7"/>
  <c r="QW103" i="7"/>
  <c r="QW102" i="7"/>
  <c r="RC102" i="7"/>
  <c r="QV102" i="7"/>
  <c r="RB102" i="7"/>
  <c r="RD102" i="7"/>
  <c r="QY102" i="7"/>
  <c r="QX102" i="7"/>
  <c r="QU102" i="7"/>
  <c r="ANO20" i="7"/>
  <c r="ZM37" i="7"/>
  <c r="ANM20" i="7"/>
  <c r="SF65" i="7"/>
  <c r="RU65" i="7"/>
  <c r="RY65" i="7" s="1"/>
  <c r="SA65" i="7"/>
  <c r="SB65" i="7"/>
  <c r="RW65" i="7"/>
  <c r="RR66" i="7"/>
  <c r="RT66" i="7" s="1"/>
  <c r="RX65" i="7"/>
  <c r="SD65" i="7"/>
  <c r="RA78" i="7"/>
  <c r="RE78" i="7" s="1"/>
  <c r="NB91" i="7"/>
  <c r="NC72" i="7"/>
  <c r="NE72" i="7"/>
  <c r="NA72" i="7"/>
  <c r="NB72" i="7"/>
  <c r="ND72" i="7"/>
  <c r="NA73" i="7"/>
  <c r="ND73" i="7"/>
  <c r="NC73" i="7"/>
  <c r="NE73" i="7"/>
  <c r="NB73" i="7"/>
  <c r="MZ73" i="7"/>
  <c r="MZ72" i="7"/>
  <c r="NB71" i="7"/>
  <c r="ND71" i="7"/>
  <c r="MZ70" i="7"/>
  <c r="NC71" i="7"/>
  <c r="MZ71" i="7"/>
  <c r="NA71" i="7"/>
  <c r="NE71" i="7"/>
  <c r="NE70" i="7"/>
  <c r="NC70" i="7"/>
  <c r="ND70" i="7"/>
  <c r="NA70" i="7"/>
  <c r="NB70" i="7"/>
  <c r="NB92" i="7"/>
  <c r="NA91" i="7"/>
  <c r="NA92" i="7"/>
  <c r="NC92" i="7"/>
  <c r="ND91" i="7"/>
  <c r="NE92" i="7"/>
  <c r="ND90" i="7"/>
  <c r="NB90" i="7"/>
  <c r="NC90" i="7"/>
  <c r="NE90" i="7"/>
  <c r="NC91" i="7"/>
  <c r="NA89" i="7"/>
  <c r="ND89" i="7"/>
  <c r="NB89" i="7"/>
  <c r="NE89" i="7"/>
  <c r="NA90" i="7"/>
  <c r="NC89" i="7"/>
  <c r="ND92" i="7"/>
  <c r="NE91" i="7"/>
  <c r="NE64" i="7"/>
  <c r="ASH40" i="7"/>
  <c r="ASE40" i="7"/>
  <c r="MU83" i="7"/>
  <c r="MY83" i="7" s="1"/>
  <c r="MU95" i="7"/>
  <c r="MY95" i="7" s="1"/>
  <c r="RA97" i="7"/>
  <c r="RE97" i="7" s="1"/>
  <c r="AEK96" i="7"/>
  <c r="AEJ97" i="7"/>
  <c r="VI91" i="7"/>
  <c r="MZ66" i="7"/>
  <c r="VN14" i="7"/>
  <c r="ANP20" i="7"/>
  <c r="AEH96" i="7"/>
  <c r="ZM14" i="7"/>
  <c r="ZQ14" i="7" s="1"/>
  <c r="VQ7" i="7"/>
  <c r="VJ91" i="7"/>
  <c r="ND65" i="7"/>
  <c r="ANQ20" i="7"/>
  <c r="VD90" i="7"/>
  <c r="VP7" i="7"/>
  <c r="VQ6" i="7"/>
  <c r="NC64" i="7"/>
  <c r="NC66" i="7"/>
  <c r="NB63" i="7"/>
  <c r="NC63" i="7"/>
  <c r="ND63" i="7"/>
  <c r="NE65" i="7"/>
  <c r="NB65" i="7"/>
  <c r="NB66" i="7"/>
  <c r="NA63" i="7"/>
  <c r="MZ64" i="7"/>
  <c r="MZ65" i="7"/>
  <c r="ND64" i="7"/>
  <c r="NA65" i="7"/>
  <c r="MZ63" i="7"/>
  <c r="NA64" i="7"/>
  <c r="ND66" i="7"/>
  <c r="NE63" i="7"/>
  <c r="NE66" i="7"/>
  <c r="NC65" i="7"/>
  <c r="NB64" i="7"/>
  <c r="NA66" i="7"/>
  <c r="ZM27" i="7"/>
  <c r="ZQ27" i="7" s="1"/>
  <c r="RA63" i="7"/>
  <c r="RE63" i="7" s="1"/>
  <c r="QZ79" i="7"/>
  <c r="VA78" i="7"/>
  <c r="MU77" i="7"/>
  <c r="MY77" i="7" s="1"/>
  <c r="ADM31" i="7"/>
  <c r="ADP31" i="7"/>
  <c r="ADU33" i="7"/>
  <c r="ADO33" i="7"/>
  <c r="ADO31" i="7"/>
  <c r="ADP33" i="7"/>
  <c r="ADQ31" i="7"/>
  <c r="ADP32" i="7"/>
  <c r="ADM32" i="7"/>
  <c r="ADN33" i="7"/>
  <c r="ADQ32" i="7"/>
  <c r="ADO32" i="7"/>
  <c r="ADV33" i="7"/>
  <c r="ADN31" i="7"/>
  <c r="ADN32" i="7"/>
  <c r="ADQ33" i="7"/>
  <c r="ADM33" i="7"/>
  <c r="ADT33" i="7"/>
  <c r="NE56" i="7"/>
  <c r="NE59" i="7"/>
  <c r="NB56" i="7"/>
  <c r="NA59" i="7"/>
  <c r="NC58" i="7"/>
  <c r="NB58" i="7"/>
  <c r="NC57" i="7"/>
  <c r="NE58" i="7"/>
  <c r="NB59" i="7"/>
  <c r="MZ56" i="7"/>
  <c r="NA57" i="7"/>
  <c r="MZ57" i="7"/>
  <c r="NA58" i="7"/>
  <c r="NE57" i="7"/>
  <c r="ND59" i="7"/>
  <c r="NC56" i="7"/>
  <c r="NC59" i="7"/>
  <c r="NB57" i="7"/>
  <c r="MZ59" i="7"/>
  <c r="MZ58" i="7"/>
  <c r="NA56" i="7"/>
  <c r="ND57" i="7"/>
  <c r="ND58" i="7"/>
  <c r="ND56" i="7"/>
  <c r="RA77" i="7"/>
  <c r="RE77" i="7" s="1"/>
  <c r="ADN34" i="7"/>
  <c r="ADO34" i="7"/>
  <c r="ADT34" i="7"/>
  <c r="AFW34" i="7"/>
  <c r="AFU34" i="7"/>
  <c r="ADM34" i="7"/>
  <c r="ADU34" i="7"/>
  <c r="ADQ34" i="7"/>
  <c r="AFV34" i="7"/>
  <c r="ADV34" i="7"/>
  <c r="ADP34" i="7"/>
  <c r="RA56" i="7"/>
  <c r="RE56" i="7" s="1"/>
  <c r="RA80" i="7"/>
  <c r="RE80" i="7" s="1"/>
  <c r="RA79" i="7"/>
  <c r="RE79" i="7" s="1"/>
  <c r="MU78" i="7"/>
  <c r="MY78" i="7" s="1"/>
  <c r="QZ77" i="7"/>
  <c r="MU103" i="7"/>
  <c r="MY103" i="7" s="1"/>
  <c r="MU104" i="7"/>
  <c r="MY104" i="7" s="1"/>
  <c r="MU96" i="7"/>
  <c r="MY96" i="7" s="1"/>
  <c r="MU80" i="7"/>
  <c r="MY80" i="7" s="1"/>
  <c r="QZ96" i="7"/>
  <c r="MU98" i="7"/>
  <c r="MY98" i="7" s="1"/>
  <c r="MT96" i="7"/>
  <c r="MT77" i="7"/>
  <c r="QZ85" i="7"/>
  <c r="MT98" i="7"/>
  <c r="AEO86" i="7"/>
  <c r="AEU86" i="7"/>
  <c r="AER86" i="7"/>
  <c r="AEP86" i="7"/>
  <c r="AEI86" i="7"/>
  <c r="AES86" i="7"/>
  <c r="AEG86" i="7"/>
  <c r="AEN86" i="7"/>
  <c r="AEM86" i="7"/>
  <c r="AEQ86" i="7" s="1"/>
  <c r="AEH86" i="7"/>
  <c r="AEV86" i="7"/>
  <c r="AET86" i="7"/>
  <c r="AEW86" i="7"/>
  <c r="AEX86" i="7"/>
  <c r="MU101" i="7"/>
  <c r="MY101" i="7" s="1"/>
  <c r="MU102" i="7"/>
  <c r="MY102" i="7" s="1"/>
  <c r="QZ97" i="7"/>
  <c r="VJ90" i="7"/>
  <c r="VH90" i="7"/>
  <c r="VI90" i="7"/>
  <c r="MU85" i="7"/>
  <c r="MY85" i="7" s="1"/>
  <c r="MU86" i="7"/>
  <c r="MY86" i="7" s="1"/>
  <c r="AEL33" i="7"/>
  <c r="RA85" i="7"/>
  <c r="RE85" i="7" s="1"/>
  <c r="RA92" i="7"/>
  <c r="RE92" i="7" s="1"/>
  <c r="RA58" i="7"/>
  <c r="RE58" i="7" s="1"/>
  <c r="QZ58" i="7"/>
  <c r="ADO5" i="7"/>
  <c r="ADQ7" i="7"/>
  <c r="ADU7" i="7"/>
  <c r="ADM7" i="7"/>
  <c r="ADO7" i="7"/>
  <c r="ADV7" i="7"/>
  <c r="ADT7" i="7"/>
  <c r="ADP7" i="7"/>
  <c r="ADN7" i="7"/>
  <c r="VI77" i="7"/>
  <c r="VE77" i="7"/>
  <c r="VC77" i="7"/>
  <c r="VA77" i="7"/>
  <c r="VH77" i="7"/>
  <c r="VJ77" i="7"/>
  <c r="VB77" i="7"/>
  <c r="VD77" i="7"/>
  <c r="UY76" i="7"/>
  <c r="VB78" i="7"/>
  <c r="MT86" i="7"/>
  <c r="ADV6" i="7"/>
  <c r="ADU6" i="7"/>
  <c r="ADT6" i="7"/>
  <c r="ADP4" i="7"/>
  <c r="ADO4" i="7"/>
  <c r="ADM6" i="7"/>
  <c r="ADN6" i="7"/>
  <c r="ADQ4" i="7"/>
  <c r="ADM5" i="7"/>
  <c r="ADM4" i="7"/>
  <c r="ADP6" i="7"/>
  <c r="ADQ5" i="7"/>
  <c r="ADP5" i="7"/>
  <c r="ADN4" i="7"/>
  <c r="ADO6" i="7"/>
  <c r="ADN5" i="7"/>
  <c r="ADQ6" i="7"/>
  <c r="ADT14" i="7"/>
  <c r="ADV14" i="7"/>
  <c r="ADN14" i="7"/>
  <c r="ADP14" i="7"/>
  <c r="ADQ14" i="7"/>
  <c r="ADU14" i="7"/>
  <c r="ADM14" i="7"/>
  <c r="ADS14" i="7" s="1"/>
  <c r="ADW14" i="7" s="1"/>
  <c r="ADO14" i="7"/>
  <c r="VA79" i="7"/>
  <c r="VC79" i="7"/>
  <c r="VJ79" i="7"/>
  <c r="VH79" i="7"/>
  <c r="VD79" i="7"/>
  <c r="VB79" i="7"/>
  <c r="VE79" i="7"/>
  <c r="VI79" i="7"/>
  <c r="VD78" i="7"/>
  <c r="VC78" i="7"/>
  <c r="QZ92" i="7"/>
  <c r="MU84" i="7"/>
  <c r="MY84" i="7" s="1"/>
  <c r="MT104" i="7"/>
  <c r="ADV13" i="7"/>
  <c r="ADT13" i="7"/>
  <c r="ADP12" i="7"/>
  <c r="ADN11" i="7"/>
  <c r="ADM11" i="7"/>
  <c r="ADO11" i="7"/>
  <c r="ADO13" i="7"/>
  <c r="ADO12" i="7"/>
  <c r="ADP13" i="7"/>
  <c r="ADM13" i="7"/>
  <c r="ADN12" i="7"/>
  <c r="ADQ11" i="7"/>
  <c r="ADN13" i="7"/>
  <c r="ADP11" i="7"/>
  <c r="ADU13" i="7"/>
  <c r="ADQ13" i="7"/>
  <c r="ADQ12" i="7"/>
  <c r="ADM12" i="7"/>
  <c r="VE78" i="7"/>
  <c r="AJL40" i="7"/>
  <c r="NN84" i="7"/>
  <c r="ADS20" i="7"/>
  <c r="ADW20" i="7" s="1"/>
  <c r="ZM34" i="7"/>
  <c r="ZQ34" i="7" s="1"/>
  <c r="ZM19" i="7"/>
  <c r="ZQ19" i="7" s="1"/>
  <c r="ZM21" i="7"/>
  <c r="ZQ21" i="7" s="1"/>
  <c r="VA80" i="7"/>
  <c r="VC80" i="7"/>
  <c r="VH80" i="7"/>
  <c r="VJ80" i="7"/>
  <c r="VB80" i="7"/>
  <c r="VG80" i="7" s="1"/>
  <c r="VK80" i="7" s="1"/>
  <c r="VD80" i="7"/>
  <c r="VE80" i="7"/>
  <c r="VI80" i="7"/>
  <c r="VB102" i="7"/>
  <c r="RA89" i="7"/>
  <c r="RE89" i="7" s="1"/>
  <c r="MT83" i="7"/>
  <c r="ARX33" i="7"/>
  <c r="AEI97" i="7"/>
  <c r="AEG97" i="7"/>
  <c r="AQD4" i="7"/>
  <c r="VQ5" i="7"/>
  <c r="VP6" i="7"/>
  <c r="QZ90" i="7"/>
  <c r="RA64" i="7"/>
  <c r="RE64" i="7" s="1"/>
  <c r="MT102" i="7"/>
  <c r="MT101" i="7"/>
  <c r="MT97" i="7"/>
  <c r="MT95" i="7"/>
  <c r="AEK97" i="7"/>
  <c r="VM5" i="7"/>
  <c r="VM14" i="7"/>
  <c r="VM13" i="7"/>
  <c r="RA59" i="7"/>
  <c r="RE59" i="7" s="1"/>
  <c r="RA90" i="7"/>
  <c r="RE90" i="7" s="1"/>
  <c r="QZ65" i="7"/>
  <c r="RA57" i="7"/>
  <c r="RE57" i="7" s="1"/>
  <c r="QZ64" i="7"/>
  <c r="MT103" i="7"/>
  <c r="MT85" i="7"/>
  <c r="MT84" i="7"/>
  <c r="AMF25" i="7"/>
  <c r="AMH25" i="7"/>
  <c r="AMG25" i="7"/>
  <c r="QZ56" i="7"/>
  <c r="QZ63" i="7"/>
  <c r="AEE82" i="7"/>
  <c r="ZL39" i="7"/>
  <c r="RF71" i="7"/>
  <c r="RG71" i="7"/>
  <c r="RF70" i="7"/>
  <c r="RJ71" i="7"/>
  <c r="RH71" i="7"/>
  <c r="RK71" i="7"/>
  <c r="RI71" i="7"/>
  <c r="RH70" i="7"/>
  <c r="RK70" i="7"/>
  <c r="RJ70" i="7"/>
  <c r="RI70" i="7"/>
  <c r="RG70" i="7"/>
  <c r="ALS27" i="7"/>
  <c r="ALX26" i="7"/>
  <c r="ASG40" i="7"/>
  <c r="ASF40" i="7"/>
  <c r="AEJ96" i="7"/>
  <c r="ZL31" i="7"/>
  <c r="ZM33" i="7"/>
  <c r="ZQ33" i="7" s="1"/>
  <c r="ZL21" i="7"/>
  <c r="QZ89" i="7"/>
  <c r="RK73" i="7"/>
  <c r="RF72" i="7"/>
  <c r="RH72" i="7"/>
  <c r="RJ72" i="7"/>
  <c r="RI72" i="7"/>
  <c r="RG72" i="7"/>
  <c r="RK72" i="7"/>
  <c r="RA66" i="7"/>
  <c r="RE66" i="7" s="1"/>
  <c r="QZ66" i="7"/>
  <c r="VO5" i="7"/>
  <c r="VP5" i="7"/>
  <c r="VO6" i="7"/>
  <c r="VQ13" i="7"/>
  <c r="VC98" i="7"/>
  <c r="VQ14" i="7"/>
  <c r="QZ59" i="7"/>
  <c r="QZ91" i="7"/>
  <c r="RA86" i="7"/>
  <c r="RE86" i="7" s="1"/>
  <c r="QZ57" i="7"/>
  <c r="RF73" i="7"/>
  <c r="RH73" i="7"/>
  <c r="RI73" i="7"/>
  <c r="RG73" i="7"/>
  <c r="RJ73" i="7"/>
  <c r="QZ80" i="7"/>
  <c r="ZM32" i="7"/>
  <c r="ZQ32" i="7" s="1"/>
  <c r="ZL20" i="7"/>
  <c r="VH85" i="7"/>
  <c r="VI85" i="7"/>
  <c r="VB85" i="7"/>
  <c r="VD85" i="7"/>
  <c r="VE85" i="7"/>
  <c r="VC85" i="7"/>
  <c r="VA85" i="7"/>
  <c r="VG85" i="7" s="1"/>
  <c r="VK85" i="7" s="1"/>
  <c r="VJ85" i="7"/>
  <c r="VJ57" i="7"/>
  <c r="VB57" i="7"/>
  <c r="VE57" i="7"/>
  <c r="VC57" i="7"/>
  <c r="VA57" i="7"/>
  <c r="VH57" i="7"/>
  <c r="VD57" i="7"/>
  <c r="VF57" i="7" s="1"/>
  <c r="VI57" i="7"/>
  <c r="VH96" i="7"/>
  <c r="VI96" i="7"/>
  <c r="VJ96" i="7"/>
  <c r="VB96" i="7"/>
  <c r="VE96" i="7"/>
  <c r="VD96" i="7"/>
  <c r="VA96" i="7"/>
  <c r="VC96" i="7"/>
  <c r="VI71" i="7"/>
  <c r="VH71" i="7"/>
  <c r="VC71" i="7"/>
  <c r="VE71" i="7"/>
  <c r="VJ71" i="7"/>
  <c r="VB71" i="7"/>
  <c r="VD71" i="7"/>
  <c r="VA71" i="7"/>
  <c r="VH63" i="7"/>
  <c r="VI63" i="7"/>
  <c r="VJ63" i="7"/>
  <c r="UY62" i="7"/>
  <c r="VB63" i="7"/>
  <c r="VC63" i="7"/>
  <c r="VD63" i="7"/>
  <c r="VA63" i="7"/>
  <c r="VE63" i="7"/>
  <c r="VC102" i="7"/>
  <c r="VI92" i="7"/>
  <c r="VJ92" i="7"/>
  <c r="VC92" i="7"/>
  <c r="VE92" i="7"/>
  <c r="VH92" i="7"/>
  <c r="VD92" i="7"/>
  <c r="VB92" i="7"/>
  <c r="VA92" i="7"/>
  <c r="VH86" i="7"/>
  <c r="VJ86" i="7"/>
  <c r="VB86" i="7"/>
  <c r="VE86" i="7"/>
  <c r="VI86" i="7"/>
  <c r="VD86" i="7"/>
  <c r="VC86" i="7"/>
  <c r="VA86" i="7"/>
  <c r="VH59" i="7"/>
  <c r="VE59" i="7"/>
  <c r="VB59" i="7"/>
  <c r="VJ59" i="7"/>
  <c r="VI59" i="7"/>
  <c r="VC59" i="7"/>
  <c r="VA59" i="7"/>
  <c r="VG59" i="7" s="1"/>
  <c r="VK59" i="7" s="1"/>
  <c r="VD59" i="7"/>
  <c r="VC56" i="7"/>
  <c r="VD56" i="7"/>
  <c r="VH56" i="7"/>
  <c r="VE56" i="7"/>
  <c r="VB56" i="7"/>
  <c r="VA56" i="7"/>
  <c r="VI56" i="7"/>
  <c r="VJ56" i="7"/>
  <c r="UY55" i="7"/>
  <c r="VJ95" i="7"/>
  <c r="VH95" i="7"/>
  <c r="VI95" i="7"/>
  <c r="UY94" i="7"/>
  <c r="VC95" i="7"/>
  <c r="VE95" i="7"/>
  <c r="VB95" i="7"/>
  <c r="VD95" i="7"/>
  <c r="VA95" i="7"/>
  <c r="VH73" i="7"/>
  <c r="VJ73" i="7"/>
  <c r="VB73" i="7"/>
  <c r="VD73" i="7"/>
  <c r="VE73" i="7"/>
  <c r="VC73" i="7"/>
  <c r="VA73" i="7"/>
  <c r="VG73" i="7" s="1"/>
  <c r="VK73" i="7" s="1"/>
  <c r="VI73" i="7"/>
  <c r="VN7" i="7"/>
  <c r="VJ64" i="7"/>
  <c r="VI64" i="7"/>
  <c r="VH64" i="7"/>
  <c r="VC64" i="7"/>
  <c r="VD64" i="7"/>
  <c r="VA64" i="7"/>
  <c r="VE64" i="7"/>
  <c r="VB64" i="7"/>
  <c r="VD91" i="7"/>
  <c r="VE91" i="7"/>
  <c r="VB91" i="7"/>
  <c r="VD102" i="7"/>
  <c r="ZL14" i="7"/>
  <c r="ZL28" i="7"/>
  <c r="ZM28" i="7"/>
  <c r="ZQ28" i="7" s="1"/>
  <c r="ZM13" i="7"/>
  <c r="ZQ13" i="7" s="1"/>
  <c r="VN40" i="7"/>
  <c r="VL40" i="7"/>
  <c r="VO39" i="7"/>
  <c r="VP37" i="7"/>
  <c r="VM37" i="7"/>
  <c r="VL38" i="7"/>
  <c r="VP38" i="7"/>
  <c r="VP40" i="7"/>
  <c r="VP39" i="7"/>
  <c r="VL37" i="7"/>
  <c r="VL39" i="7"/>
  <c r="VM38" i="7"/>
  <c r="VO38" i="7"/>
  <c r="VQ39" i="7"/>
  <c r="VO40" i="7"/>
  <c r="VO37" i="7"/>
  <c r="VN39" i="7"/>
  <c r="VN37" i="7"/>
  <c r="VN38" i="7"/>
  <c r="VM39" i="7"/>
  <c r="VQ37" i="7"/>
  <c r="VQ40" i="7"/>
  <c r="VM40" i="7"/>
  <c r="VQ38" i="7"/>
  <c r="ZL19" i="7"/>
  <c r="ZM18" i="7"/>
  <c r="VH103" i="7"/>
  <c r="VA103" i="7"/>
  <c r="VE103" i="7"/>
  <c r="VD103" i="7"/>
  <c r="VC103" i="7"/>
  <c r="VJ103" i="7"/>
  <c r="VI103" i="7"/>
  <c r="VB103" i="7"/>
  <c r="VE84" i="7"/>
  <c r="VB84" i="7"/>
  <c r="VA84" i="7"/>
  <c r="VI84" i="7"/>
  <c r="VJ84" i="7"/>
  <c r="VH84" i="7"/>
  <c r="VD84" i="7"/>
  <c r="VC84" i="7"/>
  <c r="VN32" i="7"/>
  <c r="VL32" i="7"/>
  <c r="VN34" i="7"/>
  <c r="VO33" i="7"/>
  <c r="VM31" i="7"/>
  <c r="VL34" i="7"/>
  <c r="VM33" i="7"/>
  <c r="VQ31" i="7"/>
  <c r="VN31" i="7"/>
  <c r="VP34" i="7"/>
  <c r="VP33" i="7"/>
  <c r="VQ32" i="7"/>
  <c r="VP32" i="7"/>
  <c r="VQ34" i="7"/>
  <c r="VO31" i="7"/>
  <c r="VL31" i="7"/>
  <c r="VO32" i="7"/>
  <c r="VO34" i="7"/>
  <c r="VN33" i="7"/>
  <c r="VM32" i="7"/>
  <c r="VP31" i="7"/>
  <c r="VQ33" i="7"/>
  <c r="VM34" i="7"/>
  <c r="VM7" i="7"/>
  <c r="VM4" i="7"/>
  <c r="VL5" i="7"/>
  <c r="VP4" i="7"/>
  <c r="VN4" i="7"/>
  <c r="VO4" i="7"/>
  <c r="VL4" i="7"/>
  <c r="VQ4" i="7"/>
  <c r="VL7" i="7"/>
  <c r="VL6" i="7"/>
  <c r="VE65" i="7"/>
  <c r="VA65" i="7"/>
  <c r="VJ65" i="7"/>
  <c r="VI65" i="7"/>
  <c r="VB65" i="7"/>
  <c r="VH65" i="7"/>
  <c r="VC65" i="7"/>
  <c r="VD65" i="7"/>
  <c r="VJ72" i="7"/>
  <c r="VC72" i="7"/>
  <c r="VD72" i="7"/>
  <c r="VB72" i="7"/>
  <c r="VE72" i="7"/>
  <c r="VI72" i="7"/>
  <c r="VA72" i="7"/>
  <c r="VH72" i="7"/>
  <c r="VJ101" i="7"/>
  <c r="VH101" i="7"/>
  <c r="VI101" i="7"/>
  <c r="UY100" i="7"/>
  <c r="VD101" i="7"/>
  <c r="VC101" i="7"/>
  <c r="VB101" i="7"/>
  <c r="VE101" i="7"/>
  <c r="VA101" i="7"/>
  <c r="VL11" i="7"/>
  <c r="VQ11" i="7"/>
  <c r="VN11" i="7"/>
  <c r="VO11" i="7"/>
  <c r="VP11" i="7"/>
  <c r="VM11" i="7"/>
  <c r="VL13" i="7"/>
  <c r="VQ12" i="7"/>
  <c r="VN12" i="7"/>
  <c r="VL14" i="7"/>
  <c r="VL12" i="7"/>
  <c r="VP12" i="7"/>
  <c r="VM12" i="7"/>
  <c r="VO12" i="7"/>
  <c r="VP13" i="7"/>
  <c r="VO7" i="7"/>
  <c r="VP14" i="7"/>
  <c r="VA91" i="7"/>
  <c r="VC90" i="7"/>
  <c r="VE90" i="7"/>
  <c r="VF90" i="7" s="1"/>
  <c r="VA98" i="7"/>
  <c r="VA102" i="7"/>
  <c r="VG102" i="7" s="1"/>
  <c r="VK102" i="7" s="1"/>
  <c r="ZL18" i="7"/>
  <c r="VI83" i="7"/>
  <c r="VA83" i="7"/>
  <c r="VC83" i="7"/>
  <c r="VH83" i="7"/>
  <c r="VJ83" i="7"/>
  <c r="VE83" i="7"/>
  <c r="VD83" i="7"/>
  <c r="VB83" i="7"/>
  <c r="VE97" i="7"/>
  <c r="VI97" i="7"/>
  <c r="VB97" i="7"/>
  <c r="VD97" i="7"/>
  <c r="VJ97" i="7"/>
  <c r="VC97" i="7"/>
  <c r="VA97" i="7"/>
  <c r="VH97" i="7"/>
  <c r="VH58" i="7"/>
  <c r="VC58" i="7"/>
  <c r="VB58" i="7"/>
  <c r="VE58" i="7"/>
  <c r="VD58" i="7"/>
  <c r="VA58" i="7"/>
  <c r="VJ58" i="7"/>
  <c r="VI58" i="7"/>
  <c r="VH70" i="7"/>
  <c r="VA70" i="7"/>
  <c r="VB70" i="7"/>
  <c r="VJ70" i="7"/>
  <c r="VI70" i="7"/>
  <c r="VE70" i="7"/>
  <c r="VC70" i="7"/>
  <c r="VD70" i="7"/>
  <c r="VI89" i="7"/>
  <c r="VE89" i="7"/>
  <c r="VC89" i="7"/>
  <c r="VB89" i="7"/>
  <c r="VJ89" i="7"/>
  <c r="VA89" i="7"/>
  <c r="VD89" i="7"/>
  <c r="VH89" i="7"/>
  <c r="VC66" i="7"/>
  <c r="VI66" i="7"/>
  <c r="VE66" i="7"/>
  <c r="VH66" i="7"/>
  <c r="VD66" i="7"/>
  <c r="VJ66" i="7"/>
  <c r="VA66" i="7"/>
  <c r="VB66" i="7"/>
  <c r="VC104" i="7"/>
  <c r="VH104" i="7"/>
  <c r="VB104" i="7"/>
  <c r="VE104" i="7"/>
  <c r="VA104" i="7"/>
  <c r="VJ104" i="7"/>
  <c r="VD104" i="7"/>
  <c r="VI104" i="7"/>
  <c r="VO13" i="7"/>
  <c r="VB90" i="7"/>
  <c r="VA90" i="7"/>
  <c r="VC91" i="7"/>
  <c r="VD98" i="7"/>
  <c r="VE98" i="7"/>
  <c r="VB98" i="7"/>
  <c r="VE102" i="7"/>
  <c r="ADS39" i="7"/>
  <c r="ADW39" i="7" s="1"/>
  <c r="ADS19" i="7"/>
  <c r="ADW19" i="7" s="1"/>
  <c r="ZQ25" i="7"/>
  <c r="ZR27" i="7" s="1"/>
  <c r="ZL32" i="7"/>
  <c r="ZL26" i="7"/>
  <c r="ZL25" i="7"/>
  <c r="AMG37" i="7"/>
  <c r="AMF37" i="7"/>
  <c r="AMH37" i="7"/>
  <c r="AQN18" i="7"/>
  <c r="AQM18" i="7"/>
  <c r="AQL18" i="7"/>
  <c r="ZL40" i="7"/>
  <c r="ZE90" i="7" s="1"/>
  <c r="ZF90" i="7" s="1"/>
  <c r="ZQ11" i="7"/>
  <c r="ZL34" i="7"/>
  <c r="ZM31" i="7"/>
  <c r="ZL27" i="7"/>
  <c r="ALX38" i="7"/>
  <c r="ALS39" i="7"/>
  <c r="APY20" i="7"/>
  <c r="AQD19" i="7"/>
  <c r="ZL13" i="7"/>
  <c r="ZQ37" i="7"/>
  <c r="NN73" i="7"/>
  <c r="ZL33" i="7"/>
  <c r="ZM12" i="7"/>
  <c r="ZQ12" i="7" s="1"/>
  <c r="ADW40" i="7"/>
  <c r="ADW38" i="7"/>
  <c r="AAF96" i="7"/>
  <c r="ADS18" i="7"/>
  <c r="ADU27" i="7"/>
  <c r="ADP26" i="7"/>
  <c r="ADV27" i="7"/>
  <c r="ADP27" i="7"/>
  <c r="ADM26" i="7"/>
  <c r="ADM27" i="7"/>
  <c r="ADN25" i="7"/>
  <c r="ADO26" i="7"/>
  <c r="ADN26" i="7"/>
  <c r="ADM25" i="7"/>
  <c r="ADO27" i="7"/>
  <c r="ADP25" i="7"/>
  <c r="ADQ25" i="7"/>
  <c r="ADQ27" i="7"/>
  <c r="ADO25" i="7"/>
  <c r="ADT27" i="7"/>
  <c r="ADN27" i="7"/>
  <c r="ADQ26" i="7"/>
  <c r="AEL27" i="7"/>
  <c r="AAF34" i="7"/>
  <c r="AAF19" i="7"/>
  <c r="AEL21" i="7"/>
  <c r="ADO28" i="7"/>
  <c r="ADP28" i="7"/>
  <c r="ADQ28" i="7"/>
  <c r="ADT28" i="7"/>
  <c r="ADU28" i="7"/>
  <c r="ADV28" i="7"/>
  <c r="ADM28" i="7"/>
  <c r="ADN28" i="7"/>
  <c r="AHR20" i="7"/>
  <c r="AHM21" i="7"/>
  <c r="AHR21" i="7" s="1"/>
  <c r="AIA26" i="7"/>
  <c r="AHZ26" i="7"/>
  <c r="AIB26" i="7"/>
  <c r="RU85" i="7"/>
  <c r="RY85" i="7" s="1"/>
  <c r="AIB19" i="7"/>
  <c r="AIA19" i="7"/>
  <c r="AHZ19" i="7"/>
  <c r="AHR27" i="7"/>
  <c r="AHM28" i="7"/>
  <c r="AHR28" i="7" s="1"/>
  <c r="AHM7" i="7"/>
  <c r="AHR7" i="7" s="1"/>
  <c r="AHR6" i="7"/>
  <c r="AHZ12" i="7"/>
  <c r="AIA12" i="7"/>
  <c r="AIB12" i="7"/>
  <c r="AIB5" i="7"/>
  <c r="AIA5" i="7"/>
  <c r="AHZ5" i="7"/>
  <c r="AHR13" i="7"/>
  <c r="AHM14" i="7"/>
  <c r="AHR14" i="7" s="1"/>
  <c r="AMH11" i="7"/>
  <c r="AMG11" i="7"/>
  <c r="AMF11" i="7"/>
  <c r="ALX12" i="7"/>
  <c r="ALS13" i="7"/>
  <c r="AMG4" i="7"/>
  <c r="AMF4" i="7"/>
  <c r="AMH4" i="7"/>
  <c r="ALS6" i="7"/>
  <c r="ALX5" i="7"/>
  <c r="AQL31" i="7"/>
  <c r="AQN31" i="7"/>
  <c r="AQM31" i="7"/>
  <c r="APY33" i="7"/>
  <c r="AQD32" i="7"/>
  <c r="NO84" i="7"/>
  <c r="NS84" i="7" s="1"/>
  <c r="NT84" i="7" s="1"/>
  <c r="RM69" i="7"/>
  <c r="RM62" i="7"/>
  <c r="AAF102" i="7"/>
  <c r="AAF103" i="7"/>
  <c r="AAF80" i="7"/>
  <c r="ANR20" i="7"/>
  <c r="RT72" i="7"/>
  <c r="ANO33" i="7"/>
  <c r="AEL5" i="7"/>
  <c r="ADR40" i="7"/>
  <c r="AAF21" i="7"/>
  <c r="HD14" i="7"/>
  <c r="AEL7" i="7"/>
  <c r="AEL6" i="7"/>
  <c r="WB65" i="7"/>
  <c r="WC65" i="7"/>
  <c r="WJ65" i="7"/>
  <c r="WI65" i="7"/>
  <c r="WD65" i="7"/>
  <c r="WK65" i="7"/>
  <c r="WA65" i="7"/>
  <c r="WE65" i="7" s="1"/>
  <c r="WG65" i="7"/>
  <c r="WL65" i="7"/>
  <c r="WH65" i="7"/>
  <c r="WF65" i="7"/>
  <c r="AIW33" i="7"/>
  <c r="WC84" i="7"/>
  <c r="WD84" i="7"/>
  <c r="WB84" i="7"/>
  <c r="ARH78" i="7"/>
  <c r="ARK78" i="7"/>
  <c r="ARG78" i="7"/>
  <c r="ARE78" i="7"/>
  <c r="ARI78" i="7" s="1"/>
  <c r="ARO78" i="7"/>
  <c r="AQW76" i="7"/>
  <c r="ARJ78" i="7"/>
  <c r="ARN78" i="7"/>
  <c r="ARL78" i="7"/>
  <c r="ARM78" i="7"/>
  <c r="ARF78" i="7"/>
  <c r="ARP78" i="7"/>
  <c r="AAF78" i="7"/>
  <c r="AEQ20" i="7"/>
  <c r="AEL39" i="7"/>
  <c r="ARW40" i="7"/>
  <c r="ASA40" i="7"/>
  <c r="ARS40" i="7"/>
  <c r="ARU40" i="7"/>
  <c r="ARZ40" i="7"/>
  <c r="ASB40" i="7"/>
  <c r="ART40" i="7"/>
  <c r="ARV40" i="7"/>
  <c r="ARY40" i="7"/>
  <c r="ASC40" i="7" s="1"/>
  <c r="ASD40" i="7" s="1"/>
  <c r="AAK19" i="7"/>
  <c r="ANA78" i="7"/>
  <c r="AMZ78" i="7"/>
  <c r="AMY78" i="7"/>
  <c r="ANC78" i="7" s="1"/>
  <c r="ANH78" i="7"/>
  <c r="ANB78" i="7"/>
  <c r="AND78" i="7"/>
  <c r="AMQ76" i="7"/>
  <c r="ANG78" i="7"/>
  <c r="ANI78" i="7"/>
  <c r="ANJ78" i="7"/>
  <c r="ANE78" i="7"/>
  <c r="ANF78" i="7"/>
  <c r="AMG32" i="7"/>
  <c r="AMF32" i="7"/>
  <c r="AMH32" i="7"/>
  <c r="AIT21" i="7"/>
  <c r="AIV21" i="7"/>
  <c r="AIQ19" i="7"/>
  <c r="AIM19" i="7"/>
  <c r="AIP20" i="7"/>
  <c r="AIN19" i="7"/>
  <c r="AIK73" i="7"/>
  <c r="AIL73" i="7" s="1"/>
  <c r="AIN21" i="7"/>
  <c r="AIP21" i="7"/>
  <c r="AJE21" i="7"/>
  <c r="AJA21" i="7"/>
  <c r="AJB21" i="7"/>
  <c r="AIP19" i="7"/>
  <c r="AIZ21" i="7"/>
  <c r="AIU21" i="7"/>
  <c r="AIQ21" i="7"/>
  <c r="AIO20" i="7"/>
  <c r="AIS21" i="7"/>
  <c r="AIW21" i="7" s="1"/>
  <c r="AJC21" i="7"/>
  <c r="AIY21" i="7"/>
  <c r="AIX21" i="7"/>
  <c r="AIO21" i="7"/>
  <c r="AIM21" i="7"/>
  <c r="AIM20" i="7"/>
  <c r="AIO19" i="7"/>
  <c r="AIN20" i="7"/>
  <c r="AIQ20" i="7"/>
  <c r="AJD21" i="7"/>
  <c r="SF20" i="7"/>
  <c r="AMZ102" i="7"/>
  <c r="AMQ100" i="7"/>
  <c r="ANH102" i="7"/>
  <c r="AMY102" i="7"/>
  <c r="ANC102" i="7" s="1"/>
  <c r="ANB102" i="7"/>
  <c r="ANG102" i="7"/>
  <c r="ANJ102" i="7"/>
  <c r="ANI102" i="7"/>
  <c r="AND102" i="7"/>
  <c r="ANF102" i="7"/>
  <c r="ANE102" i="7"/>
  <c r="ANA102" i="7"/>
  <c r="AIN27" i="7"/>
  <c r="AIU28" i="7"/>
  <c r="AIQ28" i="7"/>
  <c r="AIP26" i="7"/>
  <c r="AIO28" i="7"/>
  <c r="AIM28" i="7"/>
  <c r="AJA28" i="7"/>
  <c r="AIS28" i="7"/>
  <c r="AIW28" i="7" s="1"/>
  <c r="AJC28" i="7"/>
  <c r="AIM26" i="7"/>
  <c r="AIQ26" i="7"/>
  <c r="AIT28" i="7"/>
  <c r="AIV28" i="7"/>
  <c r="AIO26" i="7"/>
  <c r="AIQ27" i="7"/>
  <c r="AIN26" i="7"/>
  <c r="AIP27" i="7"/>
  <c r="AIN28" i="7"/>
  <c r="AIP28" i="7"/>
  <c r="AIR28" i="7" s="1"/>
  <c r="AIX28" i="7"/>
  <c r="AJB28" i="7"/>
  <c r="AIK80" i="7"/>
  <c r="AIL80" i="7" s="1"/>
  <c r="AIM27" i="7"/>
  <c r="AIZ28" i="7"/>
  <c r="AJE28" i="7"/>
  <c r="AIY28" i="7"/>
  <c r="AJD28" i="7"/>
  <c r="AIO27" i="7"/>
  <c r="AAK33" i="7"/>
  <c r="ZY85" i="7"/>
  <c r="ZZ85" i="7" s="1"/>
  <c r="AIK98" i="7"/>
  <c r="AIL98" i="7" s="1"/>
  <c r="ARU39" i="7"/>
  <c r="ARS39" i="7"/>
  <c r="RT85" i="7"/>
  <c r="AMR28" i="7"/>
  <c r="ALT28" i="7"/>
  <c r="AQX13" i="7"/>
  <c r="APZ13" i="7"/>
  <c r="ANV21" i="7"/>
  <c r="ANT21" i="7"/>
  <c r="ANP21" i="7"/>
  <c r="ANN21" i="7"/>
  <c r="ANU21" i="7"/>
  <c r="ANQ21" i="7"/>
  <c r="ANO21" i="7"/>
  <c r="ANM21" i="7"/>
  <c r="ANS21" i="7"/>
  <c r="ANW21" i="7" s="1"/>
  <c r="ANX20" i="7" s="1"/>
  <c r="AHW39" i="7"/>
  <c r="AHZ39" i="7"/>
  <c r="AHV39" i="7"/>
  <c r="AHS39" i="7"/>
  <c r="AIA39" i="7"/>
  <c r="AIB39" i="7"/>
  <c r="AHU39" i="7"/>
  <c r="AHT39" i="7"/>
  <c r="ADR39" i="7"/>
  <c r="NG69" i="7"/>
  <c r="AEL96" i="7"/>
  <c r="ANB13" i="7"/>
  <c r="ANA13" i="7"/>
  <c r="AMZ13" i="7"/>
  <c r="AAF57" i="7"/>
  <c r="RT64" i="7"/>
  <c r="AEG96" i="7"/>
  <c r="AET98" i="7"/>
  <c r="AEN98" i="7"/>
  <c r="AEW98" i="7"/>
  <c r="AEV98" i="7"/>
  <c r="AEO98" i="7"/>
  <c r="AEG98" i="7"/>
  <c r="AER98" i="7"/>
  <c r="AEP98" i="7"/>
  <c r="AEI98" i="7"/>
  <c r="AES98" i="7"/>
  <c r="AEJ98" i="7"/>
  <c r="AEX98" i="7"/>
  <c r="AEU98" i="7"/>
  <c r="AEK98" i="7"/>
  <c r="AEH98" i="7"/>
  <c r="AEM98" i="7"/>
  <c r="AEQ98" i="7" s="1"/>
  <c r="APY14" i="7"/>
  <c r="AQD14" i="7" s="1"/>
  <c r="AQD13" i="7"/>
  <c r="AHU37" i="7"/>
  <c r="AHS38" i="7"/>
  <c r="ARG32" i="7"/>
  <c r="ARF32" i="7"/>
  <c r="ARH32" i="7"/>
  <c r="AIM38" i="7"/>
  <c r="AIP38" i="7"/>
  <c r="APZ28" i="7"/>
  <c r="AQX28" i="7"/>
  <c r="ARC27" i="7" s="1"/>
  <c r="AEN73" i="7"/>
  <c r="AEU73" i="7"/>
  <c r="AEM73" i="7"/>
  <c r="AEQ73" i="7" s="1"/>
  <c r="AEP73" i="7"/>
  <c r="AEH73" i="7"/>
  <c r="AEO73" i="7"/>
  <c r="AEG73" i="7"/>
  <c r="AES73" i="7"/>
  <c r="AET73" i="7"/>
  <c r="AEW73" i="7"/>
  <c r="AEI73" i="7"/>
  <c r="AEX73" i="7"/>
  <c r="AEV73" i="7"/>
  <c r="AER73" i="7"/>
  <c r="ARH20" i="7"/>
  <c r="ARG20" i="7"/>
  <c r="ARF20" i="7"/>
  <c r="AEG92" i="7"/>
  <c r="AEI92" i="7"/>
  <c r="AER92" i="7"/>
  <c r="AEP92" i="7"/>
  <c r="AEH92" i="7"/>
  <c r="AEO92" i="7"/>
  <c r="AET92" i="7"/>
  <c r="AEU92" i="7"/>
  <c r="AES92" i="7"/>
  <c r="AEN92" i="7"/>
  <c r="AEX92" i="7"/>
  <c r="AEV92" i="7"/>
  <c r="AEW92" i="7"/>
  <c r="AEM92" i="7"/>
  <c r="AEQ92" i="7" s="1"/>
  <c r="AAF98" i="7"/>
  <c r="AIU58" i="7"/>
  <c r="AIX58" i="7"/>
  <c r="AJC58" i="7"/>
  <c r="AIV58" i="7"/>
  <c r="AIT58" i="7"/>
  <c r="AJD58" i="7"/>
  <c r="AJB58" i="7"/>
  <c r="AIY58" i="7"/>
  <c r="AIZ58" i="7"/>
  <c r="AIS58" i="7"/>
  <c r="AIW58" i="7" s="1"/>
  <c r="AJA58" i="7"/>
  <c r="AQL4" i="7"/>
  <c r="AQN4" i="7"/>
  <c r="AQM4" i="7"/>
  <c r="ARX27" i="7"/>
  <c r="AAF104" i="7"/>
  <c r="AJA97" i="7"/>
  <c r="AJB97" i="7"/>
  <c r="AIT97" i="7"/>
  <c r="AIV97" i="7"/>
  <c r="AIY97" i="7"/>
  <c r="AIS97" i="7"/>
  <c r="AIW97" i="7" s="1"/>
  <c r="AIZ97" i="7"/>
  <c r="AIX97" i="7"/>
  <c r="AIU97" i="7"/>
  <c r="AJC97" i="7"/>
  <c r="AJD97" i="7"/>
  <c r="ANV34" i="7"/>
  <c r="ANT34" i="7"/>
  <c r="ANP34" i="7"/>
  <c r="ANN34" i="7"/>
  <c r="ANQ34" i="7"/>
  <c r="ANU34" i="7"/>
  <c r="ANM34" i="7"/>
  <c r="ANS34" i="7" s="1"/>
  <c r="ANW34" i="7" s="1"/>
  <c r="ANO34" i="7"/>
  <c r="AEH12" i="7"/>
  <c r="AEJ12" i="7"/>
  <c r="AEJ13" i="7"/>
  <c r="AEK14" i="7"/>
  <c r="AEO14" i="7"/>
  <c r="AEI12" i="7"/>
  <c r="AEG14" i="7"/>
  <c r="AEI14" i="7"/>
  <c r="AEG12" i="7"/>
  <c r="AEM12" i="7" s="1"/>
  <c r="AEQ12" i="7" s="1"/>
  <c r="AEG13" i="7"/>
  <c r="AEK13" i="7"/>
  <c r="AET14" i="7"/>
  <c r="AEV14" i="7"/>
  <c r="AEN14" i="7"/>
  <c r="AEP14" i="7"/>
  <c r="AEI13" i="7"/>
  <c r="AEH13" i="7"/>
  <c r="AEH14" i="7"/>
  <c r="AEJ14" i="7"/>
  <c r="AEK12" i="7"/>
  <c r="AEE66" i="7"/>
  <c r="AEF66" i="7" s="1"/>
  <c r="AEW14" i="7"/>
  <c r="AEY14" i="7"/>
  <c r="AEX14" i="7"/>
  <c r="AER14" i="7"/>
  <c r="AEM14" i="7"/>
  <c r="AEQ14" i="7" s="1"/>
  <c r="AEU14" i="7"/>
  <c r="AES14" i="7"/>
  <c r="ANB57" i="7"/>
  <c r="AND57" i="7"/>
  <c r="ANE57" i="7"/>
  <c r="ANA57" i="7"/>
  <c r="AMZ57" i="7"/>
  <c r="ANH57" i="7"/>
  <c r="ANF57" i="7"/>
  <c r="AMQ55" i="7"/>
  <c r="ANG57" i="7"/>
  <c r="AMY57" i="7"/>
  <c r="ANC57" i="7" s="1"/>
  <c r="ANI57" i="7"/>
  <c r="ANJ57" i="7"/>
  <c r="ALX33" i="7"/>
  <c r="ALS34" i="7"/>
  <c r="ALX34" i="7" s="1"/>
  <c r="ANB20" i="7"/>
  <c r="ANA20" i="7"/>
  <c r="AMZ20" i="7"/>
  <c r="AJL34" i="7"/>
  <c r="AJW34" i="7" s="1"/>
  <c r="RT73" i="7"/>
  <c r="SF19" i="7"/>
  <c r="ANN33" i="7"/>
  <c r="ANM33" i="7"/>
  <c r="WE33" i="7"/>
  <c r="VS85" i="7"/>
  <c r="VT85" i="7" s="1"/>
  <c r="VV84" i="7" s="1"/>
  <c r="ARV39" i="7"/>
  <c r="ALT40" i="7"/>
  <c r="AMR40" i="7"/>
  <c r="AAK20" i="7"/>
  <c r="AMQ97" i="7"/>
  <c r="AMR97" i="7" s="1"/>
  <c r="AQD39" i="7"/>
  <c r="APY40" i="7"/>
  <c r="AQD40" i="7" s="1"/>
  <c r="AQA6" i="7"/>
  <c r="ARR7" i="7"/>
  <c r="ARY7" i="7" s="1"/>
  <c r="ASC7" i="7" s="1"/>
  <c r="NN85" i="7"/>
  <c r="AHT40" i="7"/>
  <c r="AHV40" i="7"/>
  <c r="AHW40" i="7"/>
  <c r="AHU40" i="7"/>
  <c r="AHS40" i="7"/>
  <c r="AHY40" i="7" s="1"/>
  <c r="AIC40" i="7" s="1"/>
  <c r="AIA40" i="7"/>
  <c r="AHZ40" i="7"/>
  <c r="AIB40" i="7"/>
  <c r="AIQ40" i="7"/>
  <c r="AIU40" i="7"/>
  <c r="AIY40" i="7"/>
  <c r="AIM40" i="7"/>
  <c r="AIO40" i="7"/>
  <c r="AIT40" i="7"/>
  <c r="AIV40" i="7"/>
  <c r="AJD40" i="7"/>
  <c r="AJB40" i="7"/>
  <c r="AIS40" i="7"/>
  <c r="AIW40" i="7" s="1"/>
  <c r="AIZ40" i="7"/>
  <c r="AIK92" i="7"/>
  <c r="AIL92" i="7" s="1"/>
  <c r="AIN40" i="7"/>
  <c r="AIP40" i="7"/>
  <c r="AIX40" i="7"/>
  <c r="AJC40" i="7"/>
  <c r="AJE40" i="7"/>
  <c r="AJA40" i="7"/>
  <c r="AIO38" i="7"/>
  <c r="VS64" i="7"/>
  <c r="VT64" i="7" s="1"/>
  <c r="VX65" i="7" s="1"/>
  <c r="AIR33" i="7"/>
  <c r="ADR18" i="7"/>
  <c r="ADR20" i="7"/>
  <c r="AMZ96" i="7"/>
  <c r="ANB96" i="7"/>
  <c r="AMY96" i="7"/>
  <c r="ANC96" i="7" s="1"/>
  <c r="ANH96" i="7"/>
  <c r="ANA96" i="7"/>
  <c r="ANI96" i="7"/>
  <c r="ANG96" i="7"/>
  <c r="AND96" i="7"/>
  <c r="ANF96" i="7"/>
  <c r="ANE96" i="7"/>
  <c r="ANJ96" i="7"/>
  <c r="AMQ94" i="7"/>
  <c r="NN72" i="7"/>
  <c r="AIN7" i="7"/>
  <c r="AIP7" i="7"/>
  <c r="AIM5" i="7"/>
  <c r="AIO5" i="7"/>
  <c r="AIQ7" i="7"/>
  <c r="AIU7" i="7"/>
  <c r="AJC7" i="7"/>
  <c r="AJB7" i="7"/>
  <c r="AJA7" i="7"/>
  <c r="AIM7" i="7"/>
  <c r="AIO7" i="7"/>
  <c r="AIQ6" i="7"/>
  <c r="AIP6" i="7"/>
  <c r="AIO6" i="7"/>
  <c r="AIT7" i="7"/>
  <c r="AIV7" i="7"/>
  <c r="AIP5" i="7"/>
  <c r="AIQ5" i="7"/>
  <c r="AIN6" i="7"/>
  <c r="AIS7" i="7"/>
  <c r="AIW7" i="7" s="1"/>
  <c r="AIY7" i="7"/>
  <c r="AIZ7" i="7"/>
  <c r="AIM6" i="7"/>
  <c r="AJD7" i="7"/>
  <c r="AJE7" i="7"/>
  <c r="AIK59" i="7"/>
  <c r="AIL59" i="7" s="1"/>
  <c r="AIN5" i="7"/>
  <c r="AIX7" i="7"/>
  <c r="AAF58" i="7"/>
  <c r="RT84" i="7"/>
  <c r="RU84" i="7"/>
  <c r="RY84" i="7" s="1"/>
  <c r="SF12" i="7"/>
  <c r="SG12" i="7" s="1"/>
  <c r="AHT38" i="7"/>
  <c r="AHS37" i="7"/>
  <c r="AIQ38" i="7"/>
  <c r="AIN39" i="7"/>
  <c r="AEH79" i="7"/>
  <c r="AEJ79" i="7"/>
  <c r="AEI80" i="7"/>
  <c r="AEG80" i="7"/>
  <c r="AEK78" i="7"/>
  <c r="AEG79" i="7"/>
  <c r="AEP80" i="7"/>
  <c r="AEN80" i="7"/>
  <c r="AEI79" i="7"/>
  <c r="AEH78" i="7"/>
  <c r="AEM80" i="7"/>
  <c r="AEQ80" i="7" s="1"/>
  <c r="AET80" i="7"/>
  <c r="AEJ80" i="7"/>
  <c r="AEH80" i="7"/>
  <c r="AEK79" i="7"/>
  <c r="AEG78" i="7"/>
  <c r="AEO80" i="7"/>
  <c r="AEK80" i="7"/>
  <c r="AEJ78" i="7"/>
  <c r="AEU80" i="7"/>
  <c r="AER80" i="7"/>
  <c r="AEW80" i="7"/>
  <c r="AES80" i="7"/>
  <c r="AEI78" i="7"/>
  <c r="AEX80" i="7"/>
  <c r="AEV80" i="7"/>
  <c r="AEQ19" i="7"/>
  <c r="ADR21" i="7"/>
  <c r="AEL40" i="7"/>
  <c r="AIT79" i="7"/>
  <c r="AJB79" i="7"/>
  <c r="AJC79" i="7"/>
  <c r="AIV79" i="7"/>
  <c r="AIU79" i="7"/>
  <c r="AIY79" i="7"/>
  <c r="AIZ79" i="7"/>
  <c r="AJA79" i="7"/>
  <c r="AIS79" i="7"/>
  <c r="AIW79" i="7" s="1"/>
  <c r="AJD79" i="7"/>
  <c r="AIX79" i="7"/>
  <c r="VX71" i="7"/>
  <c r="VU71" i="7"/>
  <c r="VY73" i="7"/>
  <c r="WC71" i="7"/>
  <c r="WB71" i="7"/>
  <c r="WH71" i="7"/>
  <c r="WJ71" i="7"/>
  <c r="WK71" i="7"/>
  <c r="VW71" i="7"/>
  <c r="VY71" i="7"/>
  <c r="WF71" i="7"/>
  <c r="WG71" i="7"/>
  <c r="WA71" i="7"/>
  <c r="WE71" i="7" s="1"/>
  <c r="VS69" i="7"/>
  <c r="WD71" i="7"/>
  <c r="VV71" i="7"/>
  <c r="VX73" i="7"/>
  <c r="WI71" i="7"/>
  <c r="WL71" i="7"/>
  <c r="WL19" i="7" s="1"/>
  <c r="ANA32" i="7"/>
  <c r="AMZ32" i="7"/>
  <c r="ANB32" i="7"/>
  <c r="ARF5" i="7"/>
  <c r="ARP5" i="7"/>
  <c r="ARN5" i="7"/>
  <c r="ARH5" i="7"/>
  <c r="ARM5" i="7"/>
  <c r="ARO5" i="7"/>
  <c r="AQW57" i="7"/>
  <c r="AQX57" i="7" s="1"/>
  <c r="ARG5" i="7"/>
  <c r="ARK5" i="7"/>
  <c r="ARQ5" i="7"/>
  <c r="ARJ5" i="7"/>
  <c r="ARE5" i="7"/>
  <c r="ARI5" i="7" s="1"/>
  <c r="ARL5" i="7"/>
  <c r="AMR21" i="7"/>
  <c r="AMW20" i="7" s="1"/>
  <c r="ALT21" i="7"/>
  <c r="ALX20" i="7"/>
  <c r="ALS21" i="7"/>
  <c r="ALX21" i="7" s="1"/>
  <c r="ANB39" i="7"/>
  <c r="ANA39" i="7"/>
  <c r="AMZ39" i="7"/>
  <c r="AAF20" i="7"/>
  <c r="ZY71" i="7" s="1"/>
  <c r="ZZ71" i="7" s="1"/>
  <c r="AQL38" i="7"/>
  <c r="AQN38" i="7"/>
  <c r="AQM38" i="7"/>
  <c r="ARZ6" i="7"/>
  <c r="ASB6" i="7"/>
  <c r="ASA6" i="7"/>
  <c r="WH12" i="7"/>
  <c r="WF12" i="7"/>
  <c r="WJ12" i="7"/>
  <c r="WG12" i="7"/>
  <c r="WK12" i="7"/>
  <c r="WI12" i="7"/>
  <c r="AIS32" i="7"/>
  <c r="NN86" i="7"/>
  <c r="NX85" i="7" s="1"/>
  <c r="AAF59" i="7"/>
  <c r="WI13" i="7"/>
  <c r="WK13" i="7"/>
  <c r="WG13" i="7"/>
  <c r="WF13" i="7"/>
  <c r="WJ13" i="7"/>
  <c r="WH13" i="7"/>
  <c r="AEG57" i="7"/>
  <c r="AEP59" i="7"/>
  <c r="AEN59" i="7"/>
  <c r="AEH58" i="7"/>
  <c r="AEG58" i="7"/>
  <c r="AEJ59" i="7"/>
  <c r="AEG59" i="7"/>
  <c r="AEI58" i="7"/>
  <c r="AEM59" i="7"/>
  <c r="AEQ59" i="7" s="1"/>
  <c r="AET59" i="7"/>
  <c r="AEK58" i="7"/>
  <c r="AEJ58" i="7"/>
  <c r="AEO59" i="7"/>
  <c r="AEI59" i="7"/>
  <c r="AEI57" i="7"/>
  <c r="AEK57" i="7"/>
  <c r="AEL57" i="7" s="1"/>
  <c r="AEH59" i="7"/>
  <c r="AEK59" i="7"/>
  <c r="AEH57" i="7"/>
  <c r="AEU59" i="7"/>
  <c r="AEV59" i="7"/>
  <c r="AEW59" i="7"/>
  <c r="AER59" i="7"/>
  <c r="AES59" i="7"/>
  <c r="AEX59" i="7"/>
  <c r="AHW38" i="7"/>
  <c r="AHV37" i="7"/>
  <c r="AHV38" i="7"/>
  <c r="WJ33" i="7"/>
  <c r="WG32" i="7"/>
  <c r="WK32" i="7"/>
  <c r="WF32" i="7"/>
  <c r="WI32" i="7"/>
  <c r="WH32" i="7"/>
  <c r="WJ32" i="7"/>
  <c r="AIN38" i="7"/>
  <c r="AIM39" i="7"/>
  <c r="AIS39" i="7" s="1"/>
  <c r="AQW102" i="7"/>
  <c r="AQX102" i="7" s="1"/>
  <c r="AIV34" i="7"/>
  <c r="AIT34" i="7"/>
  <c r="AJA34" i="7"/>
  <c r="AIK86" i="7"/>
  <c r="AIL86" i="7" s="1"/>
  <c r="AIP34" i="7"/>
  <c r="AIN34" i="7"/>
  <c r="AIQ34" i="7"/>
  <c r="AIU34" i="7"/>
  <c r="AIS34" i="7"/>
  <c r="AIW34" i="7" s="1"/>
  <c r="AIY34" i="7"/>
  <c r="AJD34" i="7"/>
  <c r="AIZ34" i="7"/>
  <c r="AJC34" i="7"/>
  <c r="AIM34" i="7"/>
  <c r="AIO34" i="7"/>
  <c r="AJB34" i="7"/>
  <c r="AJE34" i="7"/>
  <c r="AIX34" i="7"/>
  <c r="AAC86" i="7"/>
  <c r="AAH86" i="7"/>
  <c r="AAJ86" i="7"/>
  <c r="AAP86" i="7"/>
  <c r="AAG86" i="7"/>
  <c r="AAK86" i="7" s="1"/>
  <c r="AAB86" i="7"/>
  <c r="AAI86" i="7"/>
  <c r="AAO86" i="7"/>
  <c r="AAM86" i="7"/>
  <c r="AAQ86" i="7"/>
  <c r="AAL86" i="7"/>
  <c r="AAA86" i="7"/>
  <c r="AAR86" i="7"/>
  <c r="AAN86" i="7"/>
  <c r="AQL26" i="7"/>
  <c r="AQN26" i="7"/>
  <c r="AQM26" i="7"/>
  <c r="AAC73" i="7"/>
  <c r="AAR73" i="7"/>
  <c r="AAL73" i="7"/>
  <c r="AAM73" i="7"/>
  <c r="AAN73" i="7"/>
  <c r="AAA73" i="7"/>
  <c r="AAH73" i="7"/>
  <c r="AAG73" i="7"/>
  <c r="AAK73" i="7" s="1"/>
  <c r="AAJ73" i="7"/>
  <c r="AAB73" i="7"/>
  <c r="AAP73" i="7"/>
  <c r="AAI73" i="7"/>
  <c r="AAQ73" i="7"/>
  <c r="AAO73" i="7"/>
  <c r="ANB6" i="7"/>
  <c r="ANK6" i="7"/>
  <c r="AMQ58" i="7"/>
  <c r="AMR58" i="7" s="1"/>
  <c r="ANA6" i="7"/>
  <c r="AMZ6" i="7"/>
  <c r="ANF6" i="7"/>
  <c r="AMY6" i="7"/>
  <c r="ANC6" i="7" s="1"/>
  <c r="ANH6" i="7"/>
  <c r="ANI6" i="7"/>
  <c r="ANJ6" i="7"/>
  <c r="ANG6" i="7"/>
  <c r="ANE6" i="7"/>
  <c r="AND6" i="7"/>
  <c r="AHU31" i="7"/>
  <c r="AHW32" i="7"/>
  <c r="AHU32" i="7"/>
  <c r="AHT32" i="7"/>
  <c r="AHS33" i="7"/>
  <c r="AHU33" i="7"/>
  <c r="AHS32" i="7"/>
  <c r="AHW31" i="7"/>
  <c r="AHV31" i="7"/>
  <c r="AHT31" i="7"/>
  <c r="AHV32" i="7"/>
  <c r="AIB33" i="7"/>
  <c r="AHZ33" i="7"/>
  <c r="AHV33" i="7"/>
  <c r="AIA33" i="7"/>
  <c r="AHS31" i="7"/>
  <c r="AHT33" i="7"/>
  <c r="AHW33" i="7"/>
  <c r="AEL86" i="7"/>
  <c r="WK72" i="7"/>
  <c r="WD72" i="7"/>
  <c r="VW72" i="7"/>
  <c r="WF72" i="7"/>
  <c r="VX72" i="7"/>
  <c r="VV72" i="7"/>
  <c r="WA72" i="7"/>
  <c r="WE72" i="7" s="1"/>
  <c r="WJ72" i="7"/>
  <c r="VY72" i="7"/>
  <c r="WC72" i="7"/>
  <c r="WG72" i="7"/>
  <c r="WH72" i="7"/>
  <c r="WL72" i="7"/>
  <c r="WL20" i="7" s="1"/>
  <c r="VU72" i="7"/>
  <c r="WB72" i="7"/>
  <c r="WI72" i="7"/>
  <c r="AIV103" i="7"/>
  <c r="AIU103" i="7"/>
  <c r="AJC103" i="7"/>
  <c r="AJD103" i="7"/>
  <c r="AIT103" i="7"/>
  <c r="AIX103" i="7"/>
  <c r="AIY103" i="7"/>
  <c r="AIS103" i="7"/>
  <c r="AIW103" i="7" s="1"/>
  <c r="AIZ103" i="7"/>
  <c r="AJB103" i="7"/>
  <c r="AJA103" i="7"/>
  <c r="AAK32" i="7"/>
  <c r="ZY84" i="7"/>
  <c r="ZZ84" i="7" s="1"/>
  <c r="ALT33" i="7"/>
  <c r="AMR33" i="7"/>
  <c r="AIQ13" i="7"/>
  <c r="AIM12" i="7"/>
  <c r="AIN12" i="7"/>
  <c r="AIO14" i="7"/>
  <c r="AIM14" i="7"/>
  <c r="AJE14" i="7"/>
  <c r="AJA14" i="7"/>
  <c r="AIN13" i="7"/>
  <c r="AIO12" i="7"/>
  <c r="AIO13" i="7"/>
  <c r="AIT14" i="7"/>
  <c r="AIV14" i="7"/>
  <c r="AIP12" i="7"/>
  <c r="AIQ12" i="7"/>
  <c r="AIM13" i="7"/>
  <c r="AIN14" i="7"/>
  <c r="AJD14" i="7"/>
  <c r="AIS14" i="7"/>
  <c r="AIW14" i="7" s="1"/>
  <c r="AIQ14" i="7"/>
  <c r="AIK66" i="7"/>
  <c r="AIL66" i="7" s="1"/>
  <c r="AJC14" i="7"/>
  <c r="AIP14" i="7"/>
  <c r="AIP13" i="7"/>
  <c r="AIY14" i="7"/>
  <c r="AIX14" i="7"/>
  <c r="AJB14" i="7"/>
  <c r="AIU14" i="7"/>
  <c r="AIZ14" i="7"/>
  <c r="APZ6" i="7"/>
  <c r="AQX6" i="7"/>
  <c r="NT85" i="7"/>
  <c r="AIK104" i="7"/>
  <c r="AIL104" i="7" s="1"/>
  <c r="RT71" i="7"/>
  <c r="AMG19" i="7"/>
  <c r="AMF19" i="7"/>
  <c r="AMH19" i="7"/>
  <c r="ANQ33" i="7"/>
  <c r="ANR33" i="7" s="1"/>
  <c r="ART39" i="7"/>
  <c r="ARW39" i="7"/>
  <c r="AMZ27" i="7"/>
  <c r="ANK27" i="7"/>
  <c r="AND27" i="7"/>
  <c r="AMQ79" i="7"/>
  <c r="AMR79" i="7" s="1"/>
  <c r="ANB27" i="7"/>
  <c r="ANA27" i="7"/>
  <c r="ANI27" i="7"/>
  <c r="ANJ27" i="7"/>
  <c r="ANF27" i="7"/>
  <c r="AMY27" i="7"/>
  <c r="ANC27" i="7" s="1"/>
  <c r="ANH27" i="7"/>
  <c r="ANG27" i="7"/>
  <c r="ANE27" i="7"/>
  <c r="ARG12" i="7"/>
  <c r="ARF12" i="7"/>
  <c r="ARH12" i="7"/>
  <c r="AQW96" i="7"/>
  <c r="AQX96" i="7" s="1"/>
  <c r="AMQ103" i="7"/>
  <c r="AMR103" i="7" s="1"/>
  <c r="AEK102" i="7"/>
  <c r="AEH104" i="7"/>
  <c r="AEJ104" i="7"/>
  <c r="AEK103" i="7"/>
  <c r="AEO104" i="7"/>
  <c r="AEK104" i="7"/>
  <c r="AEJ102" i="7"/>
  <c r="AEU104" i="7"/>
  <c r="AEW104" i="7"/>
  <c r="AEI103" i="7"/>
  <c r="AEG102" i="7"/>
  <c r="AEI102" i="7"/>
  <c r="AEI104" i="7"/>
  <c r="AEG104" i="7"/>
  <c r="AEH102" i="7"/>
  <c r="AEJ103" i="7"/>
  <c r="AEL103" i="7" s="1"/>
  <c r="AEG103" i="7"/>
  <c r="AEN104" i="7"/>
  <c r="AEP104" i="7"/>
  <c r="AEH103" i="7"/>
  <c r="AEM104" i="7"/>
  <c r="AEQ104" i="7" s="1"/>
  <c r="AEX104" i="7"/>
  <c r="AEV104" i="7"/>
  <c r="AET104" i="7"/>
  <c r="AES104" i="7"/>
  <c r="AER104" i="7"/>
  <c r="AEL19" i="7"/>
  <c r="AEE72" i="7" s="1"/>
  <c r="AEF72" i="7" s="1"/>
  <c r="ADR19" i="7"/>
  <c r="AEL97" i="7"/>
  <c r="ALT14" i="7"/>
  <c r="AMR14" i="7"/>
  <c r="RT86" i="7"/>
  <c r="AQN12" i="7"/>
  <c r="AQM12" i="7"/>
  <c r="AQL12" i="7"/>
  <c r="AHU38" i="7"/>
  <c r="AHT37" i="7"/>
  <c r="AHW37" i="7"/>
  <c r="ARS28" i="7"/>
  <c r="ARU28" i="7"/>
  <c r="ASB28" i="7"/>
  <c r="ARZ28" i="7"/>
  <c r="ARV28" i="7"/>
  <c r="ART28" i="7"/>
  <c r="ARW28" i="7"/>
  <c r="ASA28" i="7"/>
  <c r="ARY28" i="7"/>
  <c r="ASC28" i="7" s="1"/>
  <c r="ANN6" i="7"/>
  <c r="ANP6" i="7"/>
  <c r="ANT7" i="7"/>
  <c r="ANV7" i="7"/>
  <c r="ANM6" i="7"/>
  <c r="ANN7" i="7"/>
  <c r="ANP7" i="7"/>
  <c r="ANO6" i="7"/>
  <c r="ANU7" i="7"/>
  <c r="ANQ7" i="7"/>
  <c r="ANO7" i="7"/>
  <c r="ANM7" i="7"/>
  <c r="ANQ6" i="7"/>
  <c r="APZ33" i="7"/>
  <c r="AQX33" i="7"/>
  <c r="AIO39" i="7"/>
  <c r="AIQ39" i="7"/>
  <c r="AIR39" i="7" s="1"/>
  <c r="AEL26" i="7"/>
  <c r="ARF27" i="7"/>
  <c r="ARJ27" i="7"/>
  <c r="AQW79" i="7"/>
  <c r="AQX79" i="7" s="1"/>
  <c r="ARH27" i="7"/>
  <c r="ARO27" i="7"/>
  <c r="ARQ27" i="7"/>
  <c r="ARM27" i="7"/>
  <c r="ARP27" i="7"/>
  <c r="ARN27" i="7"/>
  <c r="ARE27" i="7"/>
  <c r="ARI27" i="7" s="1"/>
  <c r="ARL27" i="7"/>
  <c r="ARG27" i="7"/>
  <c r="ARK27" i="7"/>
  <c r="AQZ26" i="7"/>
  <c r="NN71" i="7"/>
  <c r="NU71" i="7" s="1"/>
  <c r="APY28" i="7"/>
  <c r="AQD28" i="7" s="1"/>
  <c r="AQD27" i="7"/>
  <c r="AQX21" i="7"/>
  <c r="APZ21" i="7"/>
  <c r="AAF97" i="7"/>
  <c r="APY6" i="7"/>
  <c r="AQD5" i="7"/>
  <c r="ALT7" i="7"/>
  <c r="AMR7" i="7"/>
  <c r="AKA34" i="7"/>
  <c r="AHW34" i="7"/>
  <c r="AHV34" i="7"/>
  <c r="AHZ34" i="7"/>
  <c r="AHS34" i="7"/>
  <c r="AKB34" i="7"/>
  <c r="AHT34" i="7"/>
  <c r="AKC34" i="7"/>
  <c r="AIA34" i="7"/>
  <c r="AIB34" i="7"/>
  <c r="AHU34" i="7"/>
  <c r="HN28" i="7"/>
  <c r="HN27" i="7"/>
  <c r="HN26" i="7"/>
  <c r="HN25" i="7"/>
  <c r="DH11" i="7"/>
  <c r="AAR64" i="7"/>
  <c r="AAI64" i="7"/>
  <c r="AAC64" i="7"/>
  <c r="AAE64" i="7"/>
  <c r="AAD64" i="7"/>
  <c r="AAJ64" i="7"/>
  <c r="AAB64" i="7"/>
  <c r="AAH64" i="7"/>
  <c r="AAA64" i="7"/>
  <c r="AAD66" i="7"/>
  <c r="AAE66" i="7"/>
  <c r="AAJ65" i="7"/>
  <c r="AAD65" i="7"/>
  <c r="AAE65" i="7"/>
  <c r="AAC65" i="7"/>
  <c r="AAI65" i="7"/>
  <c r="AAB65" i="7"/>
  <c r="AAH65" i="7"/>
  <c r="AAA65" i="7"/>
  <c r="AEM85" i="7"/>
  <c r="AEQ85" i="7" s="1"/>
  <c r="LJ13" i="7"/>
  <c r="LJ12" i="7"/>
  <c r="AAN12" i="7"/>
  <c r="AAP64" i="7"/>
  <c r="AEL85" i="7"/>
  <c r="AAN64" i="7"/>
  <c r="AAL12" i="7"/>
  <c r="AAL64" i="7"/>
  <c r="AAO12" i="7"/>
  <c r="AAP12" i="7"/>
  <c r="AEM84" i="7"/>
  <c r="AEQ84" i="7" s="1"/>
  <c r="AAQ64" i="7"/>
  <c r="AAG64" i="7"/>
  <c r="AAK64" i="7" s="1"/>
  <c r="AAM64" i="7"/>
  <c r="AAO64" i="7"/>
  <c r="AEL84" i="7"/>
  <c r="AAO65" i="7"/>
  <c r="AAP65" i="7"/>
  <c r="AAG65" i="7"/>
  <c r="AAK65" i="7" s="1"/>
  <c r="AAQ65" i="7"/>
  <c r="AAL65" i="7"/>
  <c r="AAR65" i="7"/>
  <c r="AAM65" i="7"/>
  <c r="AAN65" i="7"/>
  <c r="AAL13" i="7"/>
  <c r="AAP13" i="7"/>
  <c r="AAN13" i="7"/>
  <c r="AAM13" i="7"/>
  <c r="AAO13" i="7"/>
  <c r="AAQ13" i="7"/>
  <c r="AAM12" i="7"/>
  <c r="JU32" i="7"/>
  <c r="JU33" i="7"/>
  <c r="FN59" i="7"/>
  <c r="FN7" i="7" s="1"/>
  <c r="FN57" i="7"/>
  <c r="FN5" i="7" s="1"/>
  <c r="FO6" i="7" s="1"/>
  <c r="FO7" i="7"/>
  <c r="JA20" i="7"/>
  <c r="LJ20" i="7" s="1"/>
  <c r="JA19" i="7"/>
  <c r="LJ19" i="7" s="1"/>
  <c r="JA18" i="7"/>
  <c r="LJ18" i="7" s="1"/>
  <c r="JA39" i="7"/>
  <c r="LJ39" i="7" s="1"/>
  <c r="JA38" i="7"/>
  <c r="LJ38" i="7" s="1"/>
  <c r="JA40" i="7"/>
  <c r="LJ40" i="7" s="1"/>
  <c r="JA37" i="7"/>
  <c r="LJ37" i="7" s="1"/>
  <c r="IZ102" i="7"/>
  <c r="IZ50" i="7" s="1"/>
  <c r="IZ103" i="7"/>
  <c r="IZ101" i="7"/>
  <c r="IZ49" i="7" s="1"/>
  <c r="JA7" i="7"/>
  <c r="LJ7" i="7" s="1"/>
  <c r="JA6" i="7"/>
  <c r="LJ6" i="7" s="1"/>
  <c r="JA4" i="7"/>
  <c r="LJ4" i="7" s="1"/>
  <c r="JA5" i="7"/>
  <c r="LJ5" i="7" s="1"/>
  <c r="IZ104" i="7"/>
  <c r="ET80" i="7"/>
  <c r="ET28" i="7" s="1"/>
  <c r="ET59" i="7"/>
  <c r="ET7" i="7" s="1"/>
  <c r="HD40" i="7"/>
  <c r="ET58" i="7"/>
  <c r="ET6" i="7" s="1"/>
  <c r="ET79" i="7"/>
  <c r="ET27" i="7" s="1"/>
  <c r="ET97" i="7"/>
  <c r="ET78" i="7"/>
  <c r="ET26" i="7" s="1"/>
  <c r="ET77" i="7"/>
  <c r="ET25" i="7" s="1"/>
  <c r="ARY6" i="7"/>
  <c r="ASC6" i="7" s="1"/>
  <c r="ANX7" i="7"/>
  <c r="AJR7" i="7"/>
  <c r="AJW7" i="7"/>
  <c r="AJS6" i="7"/>
  <c r="AJT7" i="7"/>
  <c r="AJX21" i="7"/>
  <c r="AJX20" i="7"/>
  <c r="AJW6" i="7"/>
  <c r="AJY39" i="7"/>
  <c r="ABM13" i="7"/>
  <c r="ABM14" i="7"/>
  <c r="AJV7" i="7"/>
  <c r="AJT6" i="7"/>
  <c r="AJU6" i="7"/>
  <c r="AJU7" i="7"/>
  <c r="AJS7" i="7"/>
  <c r="AJV6" i="7"/>
  <c r="AFR6" i="7"/>
  <c r="AFR7" i="7"/>
  <c r="AFR13" i="7"/>
  <c r="ABM34" i="7"/>
  <c r="AFR14" i="7"/>
  <c r="AFS28" i="7"/>
  <c r="ANX27" i="7"/>
  <c r="AOC27" i="7"/>
  <c r="AOA28" i="7"/>
  <c r="AOC28" i="7"/>
  <c r="ANZ27" i="7"/>
  <c r="AOB28" i="7"/>
  <c r="ANX28" i="7"/>
  <c r="ANY28" i="7"/>
  <c r="AOB27" i="7"/>
  <c r="ANY27" i="7"/>
  <c r="ANZ28" i="7"/>
  <c r="AOA27" i="7"/>
  <c r="ABM33" i="7"/>
  <c r="AOC40" i="7"/>
  <c r="ANX40" i="7"/>
  <c r="ANZ40" i="7"/>
  <c r="AOB40" i="7"/>
  <c r="AOA40" i="7"/>
  <c r="ANY40" i="7"/>
  <c r="ANX39" i="7"/>
  <c r="AOB39" i="7"/>
  <c r="AOA39" i="7"/>
  <c r="AOC39" i="7"/>
  <c r="ANZ39" i="7"/>
  <c r="ANY39" i="7"/>
  <c r="ANR13" i="7"/>
  <c r="ANR14" i="7"/>
  <c r="ANS14" i="7"/>
  <c r="ANW14" i="7" s="1"/>
  <c r="ANS13" i="7"/>
  <c r="ANW13" i="7" s="1"/>
  <c r="AOA7" i="7"/>
  <c r="AOC7" i="7"/>
  <c r="ANZ7" i="7"/>
  <c r="AOB7" i="7"/>
  <c r="ANY7" i="7"/>
  <c r="AOC6" i="7"/>
  <c r="AOA6" i="7"/>
  <c r="AOB6" i="7"/>
  <c r="ANY6" i="7"/>
  <c r="ANX6" i="7"/>
  <c r="ANZ6" i="7"/>
  <c r="AJX28" i="7"/>
  <c r="ARY34" i="7"/>
  <c r="ASC34" i="7" s="1"/>
  <c r="AJX27" i="7"/>
  <c r="AJY27" i="7" s="1"/>
  <c r="AJX13" i="7"/>
  <c r="AJX14" i="7"/>
  <c r="AJY14" i="7" s="1"/>
  <c r="AJY40" i="7"/>
  <c r="ASF21" i="7"/>
  <c r="ARX34" i="7"/>
  <c r="ASJ39" i="7"/>
  <c r="ARY33" i="7"/>
  <c r="ASC33" i="7" s="1"/>
  <c r="AOD20" i="7"/>
  <c r="AOD21" i="7"/>
  <c r="ASJ14" i="7"/>
  <c r="ASJ40" i="7"/>
  <c r="ASJ27" i="7"/>
  <c r="ASK27" i="7" s="1"/>
  <c r="ASJ28" i="7"/>
  <c r="ASH21" i="7"/>
  <c r="ASG21" i="7"/>
  <c r="ASJ13" i="7"/>
  <c r="ASD20" i="7"/>
  <c r="ASI20" i="7"/>
  <c r="ASE20" i="7"/>
  <c r="ASF20" i="7"/>
  <c r="ASH20" i="7"/>
  <c r="ASG20" i="7"/>
  <c r="ASE21" i="7"/>
  <c r="ASD21" i="7"/>
  <c r="ASI21" i="7"/>
  <c r="ET98" i="7"/>
  <c r="ET95" i="7"/>
  <c r="ET43" i="7" s="1"/>
  <c r="ET96" i="7"/>
  <c r="ET44" i="7" s="1"/>
  <c r="HD39" i="7"/>
  <c r="ET57" i="7"/>
  <c r="ET5" i="7" s="1"/>
  <c r="ET56" i="7"/>
  <c r="ET4" i="7" s="1"/>
  <c r="HD12" i="7"/>
  <c r="HD13" i="7"/>
  <c r="EU18" i="7"/>
  <c r="HD18" i="7" s="1"/>
  <c r="EU19" i="7"/>
  <c r="HD19" i="7" s="1"/>
  <c r="EU20" i="7"/>
  <c r="HD20" i="7" s="1"/>
  <c r="EU21" i="7"/>
  <c r="HD21" i="7" s="1"/>
  <c r="VZ92" i="7" l="1"/>
  <c r="AQR45" i="7"/>
  <c r="AML46" i="7"/>
  <c r="AQP45" i="7"/>
  <c r="AMM45" i="7"/>
  <c r="AQS43" i="7"/>
  <c r="AMO44" i="7"/>
  <c r="AMN44" i="7"/>
  <c r="AMM44" i="7"/>
  <c r="AML44" i="7"/>
  <c r="AMK44" i="7"/>
  <c r="AMJ44" i="7"/>
  <c r="AMO52" i="7"/>
  <c r="AMN52" i="7"/>
  <c r="AMM52" i="7"/>
  <c r="AMK52" i="7"/>
  <c r="AMJ52" i="7"/>
  <c r="AML52" i="7"/>
  <c r="AQU44" i="7"/>
  <c r="AMK51" i="7"/>
  <c r="AMK46" i="7"/>
  <c r="AQT43" i="7"/>
  <c r="AMJ49" i="7"/>
  <c r="AMK50" i="7"/>
  <c r="AMN50" i="7"/>
  <c r="AQU45" i="7"/>
  <c r="AMO51" i="7"/>
  <c r="JA49" i="7"/>
  <c r="JA50" i="7"/>
  <c r="AMO43" i="7"/>
  <c r="AMN43" i="7"/>
  <c r="AMM43" i="7"/>
  <c r="AML43" i="7"/>
  <c r="AMK43" i="7"/>
  <c r="AMJ43" i="7"/>
  <c r="AQT46" i="7"/>
  <c r="AQS46" i="7"/>
  <c r="AQR46" i="7"/>
  <c r="AQQ46" i="7"/>
  <c r="AQP46" i="7"/>
  <c r="AQU46" i="7"/>
  <c r="AQP44" i="7"/>
  <c r="AMO45" i="7"/>
  <c r="AQQ43" i="7"/>
  <c r="AQU43" i="7"/>
  <c r="AMN49" i="7"/>
  <c r="AMJ50" i="7"/>
  <c r="AML50" i="7"/>
  <c r="AQT45" i="7"/>
  <c r="AMN51" i="7"/>
  <c r="FN50" i="7"/>
  <c r="AML45" i="7"/>
  <c r="AMN46" i="7"/>
  <c r="AMJ51" i="7"/>
  <c r="AQS44" i="7"/>
  <c r="AQQ44" i="7"/>
  <c r="AMO46" i="7"/>
  <c r="AMM51" i="7"/>
  <c r="AMM46" i="7"/>
  <c r="AQR43" i="7"/>
  <c r="AML49" i="7"/>
  <c r="AMK49" i="7"/>
  <c r="AMM50" i="7"/>
  <c r="AQS45" i="7"/>
  <c r="AMK45" i="7"/>
  <c r="AQQ45" i="7"/>
  <c r="VS88" i="7"/>
  <c r="AQT44" i="7"/>
  <c r="AQR44" i="7"/>
  <c r="AMJ46" i="7"/>
  <c r="AML51" i="7"/>
  <c r="AMO49" i="7"/>
  <c r="AMM49" i="7"/>
  <c r="AMN45" i="7"/>
  <c r="AMJ45" i="7"/>
  <c r="WG91" i="7"/>
  <c r="WK91" i="7"/>
  <c r="WH91" i="7"/>
  <c r="WJ91" i="7"/>
  <c r="WF91" i="7"/>
  <c r="WI91" i="7"/>
  <c r="ANS33" i="7"/>
  <c r="ANW33" i="7" s="1"/>
  <c r="ANX34" i="7" s="1"/>
  <c r="UY82" i="7"/>
  <c r="AFS33" i="7"/>
  <c r="AFS34" i="7"/>
  <c r="AAP39" i="7"/>
  <c r="AAM39" i="7"/>
  <c r="AJU33" i="7"/>
  <c r="AJV33" i="7"/>
  <c r="AAC91" i="7"/>
  <c r="AJV34" i="7"/>
  <c r="LJ49" i="7"/>
  <c r="LJ50" i="7"/>
  <c r="AIS38" i="7"/>
  <c r="SE90" i="7"/>
  <c r="ARG38" i="7"/>
  <c r="ARF38" i="7"/>
  <c r="ARH38" i="7"/>
  <c r="SA91" i="7"/>
  <c r="AEQ38" i="7"/>
  <c r="AEE90" i="7"/>
  <c r="AEF90" i="7" s="1"/>
  <c r="AAQ39" i="7"/>
  <c r="AEQ39" i="7"/>
  <c r="AEE91" i="7"/>
  <c r="AEF91" i="7" s="1"/>
  <c r="AJT33" i="7"/>
  <c r="AAH90" i="7"/>
  <c r="AAJ90" i="7"/>
  <c r="AAI90" i="7"/>
  <c r="AAE90" i="7"/>
  <c r="AAC90" i="7"/>
  <c r="AAD90" i="7"/>
  <c r="AAA90" i="7"/>
  <c r="AAG90" i="7" s="1"/>
  <c r="AAK90" i="7" s="1"/>
  <c r="AAB90" i="7"/>
  <c r="AAD92" i="7"/>
  <c r="AAE92" i="7"/>
  <c r="SF90" i="7"/>
  <c r="SF38" i="7" s="1"/>
  <c r="AQX39" i="7"/>
  <c r="APZ39" i="7"/>
  <c r="SE91" i="7"/>
  <c r="SC91" i="7"/>
  <c r="AJW33" i="7"/>
  <c r="AAD91" i="7"/>
  <c r="AAF91" i="7" s="1"/>
  <c r="AAE91" i="7"/>
  <c r="AJS34" i="7"/>
  <c r="AJX34" i="7" s="1"/>
  <c r="AJT34" i="7"/>
  <c r="HD43" i="7"/>
  <c r="HD44" i="7"/>
  <c r="AIW39" i="7"/>
  <c r="UY88" i="7"/>
  <c r="AAP38" i="7"/>
  <c r="AAQ38" i="7"/>
  <c r="AAN38" i="7"/>
  <c r="AAO38" i="7"/>
  <c r="AAM38" i="7"/>
  <c r="AAL38" i="7"/>
  <c r="WJ90" i="7"/>
  <c r="WG90" i="7"/>
  <c r="WH90" i="7"/>
  <c r="WF90" i="7"/>
  <c r="WK90" i="7"/>
  <c r="WI90" i="7"/>
  <c r="AAN39" i="7"/>
  <c r="AAO39" i="7"/>
  <c r="AJS33" i="7"/>
  <c r="AJX33" i="7" s="1"/>
  <c r="AAA91" i="7"/>
  <c r="AAG91" i="7" s="1"/>
  <c r="AAK91" i="7" s="1"/>
  <c r="AJU34" i="7"/>
  <c r="NT71" i="7"/>
  <c r="NT72" i="7"/>
  <c r="NZ78" i="7"/>
  <c r="NZ26" i="7" s="1"/>
  <c r="OA27" i="7" s="1"/>
  <c r="NW72" i="7"/>
  <c r="NZ79" i="7"/>
  <c r="NZ27" i="7" s="1"/>
  <c r="NV72" i="7"/>
  <c r="NU72" i="7"/>
  <c r="NX71" i="7"/>
  <c r="NX72" i="7"/>
  <c r="NY71" i="7"/>
  <c r="NY72" i="7"/>
  <c r="NW71" i="7"/>
  <c r="NV71" i="7"/>
  <c r="OA12" i="7"/>
  <c r="OA13" i="7"/>
  <c r="OA28" i="7"/>
  <c r="HN11" i="7"/>
  <c r="RF77" i="7"/>
  <c r="MZ103" i="7"/>
  <c r="RF95" i="7"/>
  <c r="RF96" i="7"/>
  <c r="RF97" i="7"/>
  <c r="ARC26" i="7"/>
  <c r="VG97" i="7"/>
  <c r="VK97" i="7" s="1"/>
  <c r="RF66" i="7"/>
  <c r="AQZ27" i="7"/>
  <c r="ARA26" i="7"/>
  <c r="ARB26" i="7"/>
  <c r="ARB27" i="7"/>
  <c r="ARA27" i="7"/>
  <c r="RF79" i="7"/>
  <c r="RG85" i="7"/>
  <c r="FO5" i="7"/>
  <c r="DH39" i="7"/>
  <c r="AQY26" i="7"/>
  <c r="ALY18" i="7"/>
  <c r="MZ97" i="7"/>
  <c r="RF98" i="7"/>
  <c r="RH96" i="7"/>
  <c r="RG98" i="7"/>
  <c r="RA102" i="7"/>
  <c r="RE102" i="7" s="1"/>
  <c r="MZ86" i="7"/>
  <c r="MZ101" i="7"/>
  <c r="RF78" i="7"/>
  <c r="MZ96" i="7"/>
  <c r="AMB18" i="7"/>
  <c r="ALY19" i="7"/>
  <c r="MZ98" i="7"/>
  <c r="AMB19" i="7"/>
  <c r="VG91" i="7"/>
  <c r="VK91" i="7" s="1"/>
  <c r="MZ95" i="7"/>
  <c r="RF80" i="7"/>
  <c r="RK79" i="7"/>
  <c r="RF92" i="7"/>
  <c r="ZQ7" i="7"/>
  <c r="ZE59" i="7"/>
  <c r="ZF59" i="7" s="1"/>
  <c r="ZQ6" i="7"/>
  <c r="ZE57" i="7"/>
  <c r="ZF57" i="7" s="1"/>
  <c r="ZE58" i="7"/>
  <c r="ZF58" i="7" s="1"/>
  <c r="ZE56" i="7"/>
  <c r="ZF56" i="7" s="1"/>
  <c r="QZ103" i="7"/>
  <c r="QZ104" i="7"/>
  <c r="ALZ18" i="7"/>
  <c r="MZ83" i="7"/>
  <c r="AMC19" i="7"/>
  <c r="VG78" i="7"/>
  <c r="VK78" i="7" s="1"/>
  <c r="MZ85" i="7"/>
  <c r="ADR14" i="7"/>
  <c r="ADR7" i="7"/>
  <c r="QZ102" i="7"/>
  <c r="RA104" i="7"/>
  <c r="RE104" i="7" s="1"/>
  <c r="QZ101" i="7"/>
  <c r="MZ102" i="7"/>
  <c r="RA103" i="7"/>
  <c r="RE103" i="7" s="1"/>
  <c r="VG65" i="7"/>
  <c r="VK65" i="7" s="1"/>
  <c r="VG103" i="7"/>
  <c r="VK103" i="7" s="1"/>
  <c r="VF73" i="7"/>
  <c r="VG95" i="7"/>
  <c r="VK95" i="7" s="1"/>
  <c r="VG56" i="7"/>
  <c r="VK56" i="7" s="1"/>
  <c r="RF90" i="7"/>
  <c r="NC98" i="7"/>
  <c r="NA101" i="7"/>
  <c r="MZ84" i="7"/>
  <c r="VF77" i="7"/>
  <c r="NF92" i="7"/>
  <c r="NF40" i="7" s="1"/>
  <c r="NF71" i="7"/>
  <c r="NF19" i="7" s="1"/>
  <c r="NF72" i="7"/>
  <c r="NF20" i="7" s="1"/>
  <c r="NF70" i="7"/>
  <c r="NF18" i="7" s="1"/>
  <c r="NF73" i="7"/>
  <c r="NF21" i="7" s="1"/>
  <c r="NF90" i="7"/>
  <c r="NF38" i="7" s="1"/>
  <c r="NF89" i="7"/>
  <c r="NF37" i="7" s="1"/>
  <c r="NF91" i="7"/>
  <c r="NF39" i="7" s="1"/>
  <c r="ADS34" i="7"/>
  <c r="ADW34" i="7" s="1"/>
  <c r="ADS33" i="7"/>
  <c r="ADW33" i="7" s="1"/>
  <c r="NF63" i="7"/>
  <c r="NF11" i="7" s="1"/>
  <c r="NG14" i="7" s="1"/>
  <c r="PP14" i="7" s="1"/>
  <c r="RF58" i="7"/>
  <c r="NF59" i="7"/>
  <c r="NF7" i="7" s="1"/>
  <c r="NF65" i="7"/>
  <c r="NF13" i="7" s="1"/>
  <c r="RG96" i="7"/>
  <c r="NF64" i="7"/>
  <c r="NF12" i="7" s="1"/>
  <c r="NF66" i="7"/>
  <c r="NF14" i="7" s="1"/>
  <c r="VG77" i="7"/>
  <c r="VK77" i="7" s="1"/>
  <c r="RI95" i="7"/>
  <c r="NF57" i="7"/>
  <c r="NF5" i="7" s="1"/>
  <c r="MZ104" i="7"/>
  <c r="RG95" i="7"/>
  <c r="DH40" i="7"/>
  <c r="VG64" i="7"/>
  <c r="VK64" i="7" s="1"/>
  <c r="ADS11" i="7"/>
  <c r="ADW11" i="7" s="1"/>
  <c r="VG79" i="7"/>
  <c r="VK79" i="7" s="1"/>
  <c r="RK95" i="7"/>
  <c r="RH95" i="7"/>
  <c r="ADR34" i="7"/>
  <c r="NF58" i="7"/>
  <c r="NF6" i="7" s="1"/>
  <c r="ADR33" i="7"/>
  <c r="ADR31" i="7"/>
  <c r="AMC18" i="7"/>
  <c r="RJ95" i="7"/>
  <c r="RJ96" i="7"/>
  <c r="RI96" i="7"/>
  <c r="ADS32" i="7"/>
  <c r="ADS31" i="7"/>
  <c r="NF56" i="7"/>
  <c r="NF4" i="7" s="1"/>
  <c r="ADR32" i="7"/>
  <c r="ADS12" i="7"/>
  <c r="ADW12" i="7" s="1"/>
  <c r="RK96" i="7"/>
  <c r="RK59" i="7"/>
  <c r="RG97" i="7"/>
  <c r="ND78" i="7"/>
  <c r="MZ79" i="7"/>
  <c r="MZ77" i="7"/>
  <c r="NC78" i="7"/>
  <c r="NA78" i="7"/>
  <c r="MZ78" i="7"/>
  <c r="NE78" i="7"/>
  <c r="NB78" i="7"/>
  <c r="ALZ19" i="7"/>
  <c r="AMA19" i="7"/>
  <c r="ADK90" i="7"/>
  <c r="ADL90" i="7" s="1"/>
  <c r="ADU90" i="7" s="1"/>
  <c r="VG63" i="7"/>
  <c r="VK63" i="7" s="1"/>
  <c r="RF56" i="7"/>
  <c r="HN14" i="7"/>
  <c r="RG77" i="7"/>
  <c r="NA79" i="7"/>
  <c r="NC79" i="7"/>
  <c r="NB77" i="7"/>
  <c r="NA77" i="7"/>
  <c r="NB79" i="7"/>
  <c r="NE79" i="7"/>
  <c r="NC77" i="7"/>
  <c r="NE77" i="7"/>
  <c r="ND77" i="7"/>
  <c r="ND79" i="7"/>
  <c r="NC80" i="7"/>
  <c r="NA80" i="7"/>
  <c r="NB80" i="7"/>
  <c r="ND80" i="7"/>
  <c r="MZ80" i="7"/>
  <c r="NE80" i="7"/>
  <c r="RJ78" i="7"/>
  <c r="VF78" i="7"/>
  <c r="VF79" i="7"/>
  <c r="RJ97" i="7"/>
  <c r="RH97" i="7"/>
  <c r="RJ98" i="7"/>
  <c r="VF95" i="7"/>
  <c r="VF92" i="7"/>
  <c r="RK97" i="7"/>
  <c r="RI97" i="7"/>
  <c r="RI98" i="7"/>
  <c r="RK91" i="7"/>
  <c r="RK98" i="7"/>
  <c r="RH98" i="7"/>
  <c r="RF91" i="7"/>
  <c r="VF80" i="7"/>
  <c r="ADR13" i="7"/>
  <c r="ADR6" i="7"/>
  <c r="RI77" i="7"/>
  <c r="RF89" i="7"/>
  <c r="ND102" i="7"/>
  <c r="ADR11" i="7"/>
  <c r="ADS13" i="7"/>
  <c r="ADR5" i="7"/>
  <c r="ADS5" i="7"/>
  <c r="ADW5" i="7" s="1"/>
  <c r="NC86" i="7"/>
  <c r="ADR4" i="7"/>
  <c r="VG104" i="7"/>
  <c r="VK104" i="7" s="1"/>
  <c r="VG66" i="7"/>
  <c r="VK66" i="7" s="1"/>
  <c r="VF89" i="7"/>
  <c r="NB96" i="7"/>
  <c r="NE97" i="7"/>
  <c r="ADS7" i="7"/>
  <c r="ADW7" i="7" s="1"/>
  <c r="VG71" i="7"/>
  <c r="VK71" i="7" s="1"/>
  <c r="ND96" i="7"/>
  <c r="RF59" i="7"/>
  <c r="NE104" i="7"/>
  <c r="ADR12" i="7"/>
  <c r="ADS4" i="7"/>
  <c r="ADS6" i="7"/>
  <c r="ADW6" i="7" s="1"/>
  <c r="VG58" i="7"/>
  <c r="VK58" i="7" s="1"/>
  <c r="VF83" i="7"/>
  <c r="VG101" i="7"/>
  <c r="VK101" i="7" s="1"/>
  <c r="VF101" i="7"/>
  <c r="NA85" i="7"/>
  <c r="NE85" i="7"/>
  <c r="NC85" i="7"/>
  <c r="NB85" i="7"/>
  <c r="ND85" i="7"/>
  <c r="NC104" i="7"/>
  <c r="NE96" i="7"/>
  <c r="NB104" i="7"/>
  <c r="NE98" i="7"/>
  <c r="NA95" i="7"/>
  <c r="NE95" i="7"/>
  <c r="NB95" i="7"/>
  <c r="NA104" i="7"/>
  <c r="NE86" i="7"/>
  <c r="NC103" i="7"/>
  <c r="ZW27" i="7"/>
  <c r="RG65" i="7"/>
  <c r="NC102" i="7"/>
  <c r="NE101" i="7"/>
  <c r="NA96" i="7"/>
  <c r="NA98" i="7"/>
  <c r="NB97" i="7"/>
  <c r="NA97" i="7"/>
  <c r="NB101" i="7"/>
  <c r="NB86" i="7"/>
  <c r="NA86" i="7"/>
  <c r="NC96" i="7"/>
  <c r="ND98" i="7"/>
  <c r="ADR28" i="7"/>
  <c r="RH57" i="7"/>
  <c r="RI79" i="7"/>
  <c r="RI78" i="7"/>
  <c r="RH78" i="7"/>
  <c r="RJ79" i="7"/>
  <c r="RI80" i="7"/>
  <c r="RF57" i="7"/>
  <c r="ND104" i="7"/>
  <c r="NB102" i="7"/>
  <c r="NC101" i="7"/>
  <c r="ND101" i="7"/>
  <c r="NC95" i="7"/>
  <c r="ND97" i="7"/>
  <c r="NA102" i="7"/>
  <c r="NB98" i="7"/>
  <c r="AHY34" i="7"/>
  <c r="AIC34" i="7" s="1"/>
  <c r="ZU26" i="7"/>
  <c r="VG72" i="7"/>
  <c r="VK72" i="7" s="1"/>
  <c r="VF56" i="7"/>
  <c r="VF63" i="7"/>
  <c r="VF71" i="7"/>
  <c r="VG96" i="7"/>
  <c r="VK96" i="7" s="1"/>
  <c r="RK80" i="7"/>
  <c r="RJ77" i="7"/>
  <c r="RG78" i="7"/>
  <c r="RG90" i="7"/>
  <c r="RG56" i="7"/>
  <c r="NA84" i="7"/>
  <c r="NC84" i="7"/>
  <c r="ND84" i="7"/>
  <c r="NE84" i="7"/>
  <c r="NB84" i="7"/>
  <c r="NB103" i="7"/>
  <c r="NE103" i="7"/>
  <c r="ND103" i="7"/>
  <c r="NE102" i="7"/>
  <c r="NA103" i="7"/>
  <c r="NC97" i="7"/>
  <c r="ND95" i="7"/>
  <c r="NC83" i="7"/>
  <c r="ND83" i="7"/>
  <c r="NB83" i="7"/>
  <c r="NE83" i="7"/>
  <c r="NA83" i="7"/>
  <c r="ND86" i="7"/>
  <c r="AHU11" i="7"/>
  <c r="AHT26" i="7"/>
  <c r="ZS13" i="7"/>
  <c r="VG90" i="7"/>
  <c r="VK90" i="7" s="1"/>
  <c r="RF83" i="7"/>
  <c r="RF85" i="7"/>
  <c r="RJ80" i="7"/>
  <c r="RH77" i="7"/>
  <c r="RK78" i="7"/>
  <c r="RK77" i="7"/>
  <c r="RL72" i="7"/>
  <c r="RL20" i="7" s="1"/>
  <c r="RH80" i="7"/>
  <c r="RI83" i="7"/>
  <c r="RL70" i="7"/>
  <c r="RL18" i="7" s="1"/>
  <c r="RJ84" i="7"/>
  <c r="RK64" i="7"/>
  <c r="RJ64" i="7"/>
  <c r="RK63" i="7"/>
  <c r="RH63" i="7"/>
  <c r="RI66" i="7"/>
  <c r="RF63" i="7"/>
  <c r="RI56" i="7"/>
  <c r="RK58" i="7"/>
  <c r="RG58" i="7"/>
  <c r="RG89" i="7"/>
  <c r="RI92" i="7"/>
  <c r="RK90" i="7"/>
  <c r="RJ91" i="7"/>
  <c r="RI57" i="7"/>
  <c r="RK83" i="7"/>
  <c r="RJ59" i="7"/>
  <c r="RK85" i="7"/>
  <c r="RI84" i="7"/>
  <c r="AMH26" i="7"/>
  <c r="AMF26" i="7"/>
  <c r="AMG26" i="7"/>
  <c r="RH83" i="7"/>
  <c r="RH85" i="7"/>
  <c r="RJ65" i="7"/>
  <c r="RG64" i="7"/>
  <c r="RI64" i="7"/>
  <c r="RH64" i="7"/>
  <c r="RG66" i="7"/>
  <c r="RF64" i="7"/>
  <c r="RK56" i="7"/>
  <c r="RI58" i="7"/>
  <c r="RJ58" i="7"/>
  <c r="RJ90" i="7"/>
  <c r="RI90" i="7"/>
  <c r="RK89" i="7"/>
  <c r="RJ92" i="7"/>
  <c r="RI91" i="7"/>
  <c r="RG57" i="7"/>
  <c r="RK84" i="7"/>
  <c r="RG59" i="7"/>
  <c r="AEL104" i="7"/>
  <c r="NW85" i="7"/>
  <c r="ZS26" i="7"/>
  <c r="ZE91" i="7"/>
  <c r="ZF91" i="7" s="1"/>
  <c r="ZN91" i="7" s="1"/>
  <c r="VF98" i="7"/>
  <c r="VG89" i="7"/>
  <c r="VK89" i="7" s="1"/>
  <c r="VG83" i="7"/>
  <c r="VK83" i="7" s="1"/>
  <c r="VF84" i="7"/>
  <c r="VG84" i="7"/>
  <c r="VK84" i="7" s="1"/>
  <c r="VF96" i="7"/>
  <c r="VG57" i="7"/>
  <c r="VK57" i="7" s="1"/>
  <c r="RG84" i="7"/>
  <c r="ALX27" i="7"/>
  <c r="ALS28" i="7"/>
  <c r="ALX28" i="7" s="1"/>
  <c r="RG83" i="7"/>
  <c r="RL71" i="7"/>
  <c r="RL19" i="7" s="1"/>
  <c r="RH79" i="7"/>
  <c r="RG80" i="7"/>
  <c r="RH65" i="7"/>
  <c r="RK65" i="7"/>
  <c r="RI65" i="7"/>
  <c r="RK66" i="7"/>
  <c r="RJ66" i="7"/>
  <c r="RG79" i="7"/>
  <c r="RJ56" i="7"/>
  <c r="RH58" i="7"/>
  <c r="RK92" i="7"/>
  <c r="RH90" i="7"/>
  <c r="RH89" i="7"/>
  <c r="RH92" i="7"/>
  <c r="RG91" i="7"/>
  <c r="RK57" i="7"/>
  <c r="RJ57" i="7"/>
  <c r="RI59" i="7"/>
  <c r="NU85" i="7"/>
  <c r="VF66" i="7"/>
  <c r="VF59" i="7"/>
  <c r="RL73" i="7"/>
  <c r="RL21" i="7" s="1"/>
  <c r="RF86" i="7"/>
  <c r="RJ86" i="7"/>
  <c r="RK86" i="7"/>
  <c r="RJ85" i="7"/>
  <c r="RH86" i="7"/>
  <c r="RI86" i="7"/>
  <c r="RG86" i="7"/>
  <c r="RH84" i="7"/>
  <c r="RI85" i="7"/>
  <c r="RJ83" i="7"/>
  <c r="RG63" i="7"/>
  <c r="RI63" i="7"/>
  <c r="RJ63" i="7"/>
  <c r="RH66" i="7"/>
  <c r="RF65" i="7"/>
  <c r="RF84" i="7"/>
  <c r="RH56" i="7"/>
  <c r="RJ89" i="7"/>
  <c r="RI89" i="7"/>
  <c r="RG92" i="7"/>
  <c r="RH91" i="7"/>
  <c r="RH59" i="7"/>
  <c r="NY85" i="7"/>
  <c r="NV85" i="7"/>
  <c r="ZT26" i="7"/>
  <c r="ZR26" i="7"/>
  <c r="ZE89" i="7"/>
  <c r="ZF89" i="7" s="1"/>
  <c r="ZE92" i="7"/>
  <c r="ZF92" i="7" s="1"/>
  <c r="ZP92" i="7" s="1"/>
  <c r="VF104" i="7"/>
  <c r="VF70" i="7"/>
  <c r="VF58" i="7"/>
  <c r="VG98" i="7"/>
  <c r="VK98" i="7" s="1"/>
  <c r="VF72" i="7"/>
  <c r="ZQ18" i="7"/>
  <c r="ZS20" i="7" s="1"/>
  <c r="ZE70" i="7"/>
  <c r="ZF70" i="7" s="1"/>
  <c r="ZE73" i="7"/>
  <c r="ZF73" i="7" s="1"/>
  <c r="VF64" i="7"/>
  <c r="VG86" i="7"/>
  <c r="VK86" i="7" s="1"/>
  <c r="VG92" i="7"/>
  <c r="VK92" i="7" s="1"/>
  <c r="VF85" i="7"/>
  <c r="ZE72" i="7"/>
  <c r="ZF72" i="7" s="1"/>
  <c r="ZW20" i="7"/>
  <c r="ZE71" i="7"/>
  <c r="ZF71" i="7" s="1"/>
  <c r="ADS25" i="7"/>
  <c r="ADW25" i="7" s="1"/>
  <c r="ZE85" i="7"/>
  <c r="ZF85" i="7" s="1"/>
  <c r="ZU28" i="7"/>
  <c r="ZW28" i="7"/>
  <c r="VG70" i="7"/>
  <c r="VK70" i="7" s="1"/>
  <c r="VF65" i="7"/>
  <c r="VF91" i="7"/>
  <c r="VF86" i="7"/>
  <c r="AHT25" i="7"/>
  <c r="ZV26" i="7"/>
  <c r="ZW26" i="7"/>
  <c r="ZS14" i="7"/>
  <c r="ZE78" i="7"/>
  <c r="ZF78" i="7" s="1"/>
  <c r="ZN78" i="7" s="1"/>
  <c r="VF97" i="7"/>
  <c r="VF103" i="7"/>
  <c r="VF102" i="7"/>
  <c r="ZV13" i="7"/>
  <c r="ZS12" i="7"/>
  <c r="ZR12" i="7"/>
  <c r="ZU12" i="7"/>
  <c r="ZV12" i="7"/>
  <c r="ZT12" i="7"/>
  <c r="ZW12" i="7"/>
  <c r="ZP90" i="7"/>
  <c r="ZO90" i="7"/>
  <c r="ZN90" i="7"/>
  <c r="APY21" i="7"/>
  <c r="AQD21" i="7" s="1"/>
  <c r="AQD20" i="7"/>
  <c r="ZE86" i="7"/>
  <c r="ZF86" i="7" s="1"/>
  <c r="ZE65" i="7"/>
  <c r="ZF65" i="7" s="1"/>
  <c r="ZT27" i="7"/>
  <c r="ZU27" i="7"/>
  <c r="ZE79" i="7"/>
  <c r="ZF79" i="7" s="1"/>
  <c r="ZU13" i="7"/>
  <c r="ZV28" i="7"/>
  <c r="ZW14" i="7"/>
  <c r="SG13" i="7"/>
  <c r="AEL14" i="7"/>
  <c r="AEL98" i="7"/>
  <c r="ADS28" i="7"/>
  <c r="ADW28" i="7" s="1"/>
  <c r="ALS40" i="7"/>
  <c r="ALX40" i="7" s="1"/>
  <c r="ALX39" i="7"/>
  <c r="ZE66" i="7"/>
  <c r="ZF66" i="7" s="1"/>
  <c r="ZU11" i="7"/>
  <c r="ZS11" i="7"/>
  <c r="ZT11" i="7"/>
  <c r="ZR11" i="7"/>
  <c r="ZV11" i="7"/>
  <c r="ZR13" i="7"/>
  <c r="ZU14" i="7"/>
  <c r="ZW11" i="7"/>
  <c r="ZV27" i="7"/>
  <c r="ZE84" i="7"/>
  <c r="ZF84" i="7" s="1"/>
  <c r="ZE77" i="7"/>
  <c r="ZF77" i="7" s="1"/>
  <c r="ZT13" i="7"/>
  <c r="ZR28" i="7"/>
  <c r="ZR14" i="7"/>
  <c r="ADK92" i="7"/>
  <c r="ADL92" i="7" s="1"/>
  <c r="ADT92" i="7" s="1"/>
  <c r="ZE104" i="7"/>
  <c r="ZF104" i="7" s="1"/>
  <c r="AMH38" i="7"/>
  <c r="AMG38" i="7"/>
  <c r="AMF38" i="7"/>
  <c r="ZQ31" i="7"/>
  <c r="ZE83" i="7"/>
  <c r="ZF83" i="7" s="1"/>
  <c r="ZE63" i="7"/>
  <c r="ZF63" i="7" s="1"/>
  <c r="ZE80" i="7"/>
  <c r="ZF80" i="7" s="1"/>
  <c r="ZW13" i="7"/>
  <c r="ZT14" i="7"/>
  <c r="AHY39" i="7"/>
  <c r="AIC39" i="7" s="1"/>
  <c r="ADS27" i="7"/>
  <c r="ADW27" i="7" s="1"/>
  <c r="ZW39" i="7"/>
  <c r="ZR40" i="7"/>
  <c r="ZR38" i="7"/>
  <c r="ZR37" i="7"/>
  <c r="ZU38" i="7"/>
  <c r="ZU39" i="7"/>
  <c r="ZS39" i="7"/>
  <c r="ZV39" i="7"/>
  <c r="ZV37" i="7"/>
  <c r="ZU37" i="7"/>
  <c r="ZW37" i="7"/>
  <c r="ZR39" i="7"/>
  <c r="ZT37" i="7"/>
  <c r="ZS38" i="7"/>
  <c r="ZV38" i="7"/>
  <c r="ZT38" i="7"/>
  <c r="ZS37" i="7"/>
  <c r="ZT39" i="7"/>
  <c r="ZW38" i="7"/>
  <c r="AQN19" i="7"/>
  <c r="AQM19" i="7"/>
  <c r="AQL19" i="7"/>
  <c r="ZE101" i="7"/>
  <c r="ZF101" i="7" s="1"/>
  <c r="ZE102" i="7"/>
  <c r="ZF102" i="7" s="1"/>
  <c r="ZE103" i="7"/>
  <c r="ZF103" i="7" s="1"/>
  <c r="ZE64" i="7"/>
  <c r="ZF64" i="7" s="1"/>
  <c r="ZW40" i="7"/>
  <c r="ZT40" i="7"/>
  <c r="ZS40" i="7"/>
  <c r="ZU40" i="7"/>
  <c r="ZV40" i="7"/>
  <c r="ZE95" i="7"/>
  <c r="ZF95" i="7" s="1"/>
  <c r="ZE96" i="7"/>
  <c r="ZF96" i="7" s="1"/>
  <c r="ZE97" i="7"/>
  <c r="ZF97" i="7" s="1"/>
  <c r="ZE98" i="7"/>
  <c r="ZF98" i="7" s="1"/>
  <c r="ZS27" i="7"/>
  <c r="ZS25" i="7"/>
  <c r="ZW25" i="7"/>
  <c r="ZV25" i="7"/>
  <c r="ZR25" i="7"/>
  <c r="ZU25" i="7"/>
  <c r="ZT25" i="7"/>
  <c r="ZT28" i="7"/>
  <c r="ZS28" i="7"/>
  <c r="ZV14" i="7"/>
  <c r="AHY33" i="7"/>
  <c r="AIC33" i="7" s="1"/>
  <c r="ADK89" i="7"/>
  <c r="ADL89" i="7" s="1"/>
  <c r="ADR27" i="7"/>
  <c r="ADY37" i="7"/>
  <c r="ADX37" i="7"/>
  <c r="AEB37" i="7"/>
  <c r="AEA37" i="7"/>
  <c r="ADZ38" i="7"/>
  <c r="AEA38" i="7"/>
  <c r="AEC38" i="7"/>
  <c r="ADZ37" i="7"/>
  <c r="AEB38" i="7"/>
  <c r="ADX38" i="7"/>
  <c r="AEC37" i="7"/>
  <c r="ADK73" i="7"/>
  <c r="ADL73" i="7" s="1"/>
  <c r="ADK71" i="7"/>
  <c r="ADL71" i="7" s="1"/>
  <c r="ADK72" i="7"/>
  <c r="ADL72" i="7" s="1"/>
  <c r="ADS26" i="7"/>
  <c r="ADW26" i="7" s="1"/>
  <c r="ADY38" i="7"/>
  <c r="ADY40" i="7"/>
  <c r="AEC40" i="7"/>
  <c r="AEB40" i="7"/>
  <c r="AEA40" i="7"/>
  <c r="ADZ40" i="7"/>
  <c r="ADX40" i="7"/>
  <c r="AHY32" i="7"/>
  <c r="AIC32" i="7" s="1"/>
  <c r="ADR25" i="7"/>
  <c r="ADR26" i="7"/>
  <c r="ADK91" i="7"/>
  <c r="ADL91" i="7" s="1"/>
  <c r="AIR19" i="7"/>
  <c r="AHT12" i="7"/>
  <c r="AHV26" i="7"/>
  <c r="ADW18" i="7"/>
  <c r="ADK70" i="7"/>
  <c r="ADL70" i="7" s="1"/>
  <c r="AEC39" i="7"/>
  <c r="ADX39" i="7"/>
  <c r="ADY39" i="7"/>
  <c r="ADZ39" i="7"/>
  <c r="AEB39" i="7"/>
  <c r="AEA39" i="7"/>
  <c r="AEL78" i="7"/>
  <c r="AHX39" i="7"/>
  <c r="AHV12" i="7"/>
  <c r="AHZ28" i="7"/>
  <c r="AIB28" i="7"/>
  <c r="AHT28" i="7"/>
  <c r="AHV28" i="7"/>
  <c r="AIA28" i="7"/>
  <c r="AHW28" i="7"/>
  <c r="AHU28" i="7"/>
  <c r="AHS28" i="7"/>
  <c r="AHS25" i="7"/>
  <c r="AHY31" i="7"/>
  <c r="AHY37" i="7"/>
  <c r="AIR7" i="7"/>
  <c r="AIR40" i="7"/>
  <c r="AEM13" i="7"/>
  <c r="AEQ13" i="7" s="1"/>
  <c r="AHT11" i="7"/>
  <c r="AHU26" i="7"/>
  <c r="AIA27" i="7"/>
  <c r="AHW27" i="7"/>
  <c r="AHU27" i="7"/>
  <c r="AHS27" i="7"/>
  <c r="AHT27" i="7"/>
  <c r="AHV27" i="7"/>
  <c r="AHX27" i="7" s="1"/>
  <c r="AHZ27" i="7"/>
  <c r="AIB27" i="7"/>
  <c r="AHS26" i="7"/>
  <c r="AHW25" i="7"/>
  <c r="AHU25" i="7"/>
  <c r="AHU21" i="7"/>
  <c r="AHS21" i="7"/>
  <c r="AHZ21" i="7"/>
  <c r="AIB21" i="7"/>
  <c r="AHT21" i="7"/>
  <c r="AHV21" i="7"/>
  <c r="AIA21" i="7"/>
  <c r="AHW21" i="7"/>
  <c r="AHU14" i="7"/>
  <c r="AHS14" i="7"/>
  <c r="AHZ14" i="7"/>
  <c r="AIB14" i="7"/>
  <c r="AHT14" i="7"/>
  <c r="AHV14" i="7"/>
  <c r="AIA14" i="7"/>
  <c r="AHW14" i="7"/>
  <c r="AHU12" i="7"/>
  <c r="AHW12" i="7"/>
  <c r="AHV11" i="7"/>
  <c r="AHS6" i="7"/>
  <c r="AHU6" i="7"/>
  <c r="AHW4" i="7"/>
  <c r="AHT5" i="7"/>
  <c r="AHU5" i="7"/>
  <c r="AHZ6" i="7"/>
  <c r="AIB6" i="7"/>
  <c r="AHT4" i="7"/>
  <c r="AHS5" i="7"/>
  <c r="AHT6" i="7"/>
  <c r="AHV6" i="7"/>
  <c r="AHW6" i="7"/>
  <c r="AIA6" i="7"/>
  <c r="AHW5" i="7"/>
  <c r="AHU4" i="7"/>
  <c r="AHV5" i="7"/>
  <c r="AHV4" i="7"/>
  <c r="AHS4" i="7"/>
  <c r="AHS18" i="7"/>
  <c r="AHS19" i="7"/>
  <c r="AHW19" i="7"/>
  <c r="AHV19" i="7"/>
  <c r="AHU20" i="7"/>
  <c r="AHS20" i="7"/>
  <c r="AHT18" i="7"/>
  <c r="AHT19" i="7"/>
  <c r="AHV18" i="7"/>
  <c r="AHU19" i="7"/>
  <c r="AHZ20" i="7"/>
  <c r="AIB20" i="7"/>
  <c r="AHW18" i="7"/>
  <c r="AHT20" i="7"/>
  <c r="AHV20" i="7"/>
  <c r="AHU18" i="7"/>
  <c r="AIA20" i="7"/>
  <c r="AHW20" i="7"/>
  <c r="AMC32" i="7"/>
  <c r="AHY38" i="7"/>
  <c r="AIC38" i="7" s="1"/>
  <c r="ARX40" i="7"/>
  <c r="AHS13" i="7"/>
  <c r="AHT13" i="7"/>
  <c r="AIB13" i="7"/>
  <c r="AHZ13" i="7"/>
  <c r="AHU13" i="7"/>
  <c r="AHV13" i="7"/>
  <c r="AHW13" i="7"/>
  <c r="AIA13" i="7"/>
  <c r="AHW11" i="7"/>
  <c r="AHS12" i="7"/>
  <c r="AHY12" i="7" s="1"/>
  <c r="AIC12" i="7" s="1"/>
  <c r="AHS11" i="7"/>
  <c r="AHS7" i="7"/>
  <c r="AHU7" i="7"/>
  <c r="AHZ7" i="7"/>
  <c r="AIB7" i="7"/>
  <c r="AHT7" i="7"/>
  <c r="AHV7" i="7"/>
  <c r="AHW7" i="7"/>
  <c r="AIA7" i="7"/>
  <c r="AHV25" i="7"/>
  <c r="AHW26" i="7"/>
  <c r="AMG5" i="7"/>
  <c r="AMF5" i="7"/>
  <c r="AMH5" i="7"/>
  <c r="ALS7" i="7"/>
  <c r="ALX7" i="7" s="1"/>
  <c r="ALX6" i="7"/>
  <c r="ALX13" i="7"/>
  <c r="ALS14" i="7"/>
  <c r="ALX14" i="7" s="1"/>
  <c r="AMG12" i="7"/>
  <c r="AMF12" i="7"/>
  <c r="AMH12" i="7"/>
  <c r="VZ73" i="7"/>
  <c r="AQL32" i="7"/>
  <c r="AQN32" i="7"/>
  <c r="AQM32" i="7"/>
  <c r="APY34" i="7"/>
  <c r="AQD34" i="7" s="1"/>
  <c r="AQD33" i="7"/>
  <c r="AHX34" i="7"/>
  <c r="AIR26" i="7"/>
  <c r="AIR21" i="7"/>
  <c r="NY84" i="7"/>
  <c r="DH38" i="7"/>
  <c r="AIR12" i="7"/>
  <c r="VZ71" i="7"/>
  <c r="AEL12" i="7"/>
  <c r="ANR34" i="7"/>
  <c r="AOB34" i="7" s="1"/>
  <c r="AHX32" i="7"/>
  <c r="AIR34" i="7"/>
  <c r="AIK85" i="7"/>
  <c r="AIL85" i="7" s="1"/>
  <c r="AIT85" i="7" s="1"/>
  <c r="SD85" i="7"/>
  <c r="AET72" i="7"/>
  <c r="AES72" i="7"/>
  <c r="AEN72" i="7"/>
  <c r="AEP72" i="7"/>
  <c r="AEX72" i="7"/>
  <c r="AEW72" i="7"/>
  <c r="AEO72" i="7"/>
  <c r="AER72" i="7"/>
  <c r="AEM72" i="7"/>
  <c r="AEQ72" i="7" s="1"/>
  <c r="AEV72" i="7"/>
  <c r="AEU72" i="7"/>
  <c r="AAH71" i="7"/>
  <c r="AAN71" i="7"/>
  <c r="AAG71" i="7"/>
  <c r="AAK71" i="7" s="1"/>
  <c r="AAI71" i="7"/>
  <c r="AAO71" i="7"/>
  <c r="AAM71" i="7"/>
  <c r="AAQ71" i="7"/>
  <c r="AAR71" i="7"/>
  <c r="AAJ71" i="7"/>
  <c r="AAP71" i="7"/>
  <c r="AAL71" i="7"/>
  <c r="ARG79" i="7"/>
  <c r="ARF79" i="7"/>
  <c r="ARN79" i="7"/>
  <c r="ARO79" i="7"/>
  <c r="ARH79" i="7"/>
  <c r="ARE79" i="7"/>
  <c r="ARI79" i="7" s="1"/>
  <c r="ARK79" i="7"/>
  <c r="ARJ79" i="7"/>
  <c r="ARM79" i="7"/>
  <c r="ARP79" i="7"/>
  <c r="ARL79" i="7"/>
  <c r="ARO96" i="7"/>
  <c r="ARJ96" i="7"/>
  <c r="ARK96" i="7"/>
  <c r="ARH96" i="7"/>
  <c r="ARF96" i="7"/>
  <c r="ARE96" i="7"/>
  <c r="ARI96" i="7" s="1"/>
  <c r="ARM96" i="7"/>
  <c r="AQW94" i="7"/>
  <c r="ARL96" i="7"/>
  <c r="ARN96" i="7"/>
  <c r="ARP96" i="7"/>
  <c r="ARG96" i="7"/>
  <c r="AMZ79" i="7"/>
  <c r="ANH79" i="7"/>
  <c r="ANI79" i="7"/>
  <c r="ANJ79" i="7"/>
  <c r="ANB79" i="7"/>
  <c r="AND79" i="7"/>
  <c r="AMY79" i="7"/>
  <c r="ANC79" i="7" s="1"/>
  <c r="ANA79" i="7"/>
  <c r="ANF79" i="7"/>
  <c r="ANE79" i="7"/>
  <c r="ANG79" i="7"/>
  <c r="AIT66" i="7"/>
  <c r="AIY66" i="7"/>
  <c r="AIX66" i="7"/>
  <c r="AIN66" i="7"/>
  <c r="AIS66" i="7"/>
  <c r="AIW66" i="7" s="1"/>
  <c r="AIU66" i="7"/>
  <c r="AIM66" i="7"/>
  <c r="AJA66" i="7"/>
  <c r="AJB66" i="7"/>
  <c r="AJD66" i="7"/>
  <c r="AJC66" i="7"/>
  <c r="AIO66" i="7"/>
  <c r="AIV66" i="7"/>
  <c r="AIZ66" i="7"/>
  <c r="ANA33" i="7"/>
  <c r="AMZ33" i="7"/>
  <c r="ANB33" i="7"/>
  <c r="AEL59" i="7"/>
  <c r="AMQ104" i="7"/>
  <c r="AMR104" i="7" s="1"/>
  <c r="AEV19" i="7"/>
  <c r="AES19" i="7"/>
  <c r="AEW19" i="7"/>
  <c r="AER19" i="7"/>
  <c r="AET19" i="7"/>
  <c r="AEU19" i="7"/>
  <c r="AEL79" i="7"/>
  <c r="AIP57" i="7"/>
  <c r="AIN58" i="7"/>
  <c r="AIQ57" i="7"/>
  <c r="AIM59" i="7"/>
  <c r="AIP59" i="7"/>
  <c r="AIO58" i="7"/>
  <c r="AIZ59" i="7"/>
  <c r="AIU59" i="7"/>
  <c r="AIQ59" i="7"/>
  <c r="AIO57" i="7"/>
  <c r="AIO59" i="7"/>
  <c r="AIV59" i="7"/>
  <c r="AIM57" i="7"/>
  <c r="AIN57" i="7"/>
  <c r="AJD59" i="7"/>
  <c r="AIY59" i="7"/>
  <c r="AIQ58" i="7"/>
  <c r="AJB59" i="7"/>
  <c r="AJC59" i="7"/>
  <c r="AIX59" i="7"/>
  <c r="AIM58" i="7"/>
  <c r="AIT59" i="7"/>
  <c r="AIN59" i="7"/>
  <c r="AIP58" i="7"/>
  <c r="AJA59" i="7"/>
  <c r="AIS59" i="7"/>
  <c r="AIW59" i="7" s="1"/>
  <c r="ARU7" i="7"/>
  <c r="ARS7" i="7"/>
  <c r="ARU6" i="7"/>
  <c r="ASB7" i="7"/>
  <c r="ARZ7" i="7"/>
  <c r="ARV6" i="7"/>
  <c r="ARV7" i="7"/>
  <c r="ART7" i="7"/>
  <c r="ART6" i="7"/>
  <c r="ASA7" i="7"/>
  <c r="ARW7" i="7"/>
  <c r="ARW6" i="7"/>
  <c r="ARS6" i="7"/>
  <c r="SG19" i="7"/>
  <c r="SG20" i="7"/>
  <c r="AMV20" i="7"/>
  <c r="AMX20" i="7" s="1"/>
  <c r="AMT19" i="7"/>
  <c r="AOG34" i="7"/>
  <c r="AMC34" i="7"/>
  <c r="AMB34" i="7"/>
  <c r="AMF34" i="7"/>
  <c r="ALY34" i="7"/>
  <c r="AOH34" i="7"/>
  <c r="ALZ34" i="7"/>
  <c r="AOI34" i="7"/>
  <c r="AMG34" i="7"/>
  <c r="AMH34" i="7"/>
  <c r="AMA34" i="7"/>
  <c r="AEI66" i="7"/>
  <c r="AEW66" i="7"/>
  <c r="AER66" i="7"/>
  <c r="AEP66" i="7"/>
  <c r="AEH66" i="7"/>
  <c r="AEU66" i="7"/>
  <c r="AEX66" i="7"/>
  <c r="AEO66" i="7"/>
  <c r="AEG66" i="7"/>
  <c r="AES66" i="7"/>
  <c r="AEM66" i="7"/>
  <c r="AEQ66" i="7" s="1"/>
  <c r="AET66" i="7"/>
  <c r="AEV66" i="7"/>
  <c r="AEN66" i="7"/>
  <c r="AQY27" i="7"/>
  <c r="AQY28" i="7"/>
  <c r="ARA28" i="7"/>
  <c r="ARH28" i="7"/>
  <c r="ARF28" i="7"/>
  <c r="ARL28" i="7"/>
  <c r="ARJ28" i="7"/>
  <c r="AQW80" i="7"/>
  <c r="AQX80" i="7" s="1"/>
  <c r="ARB28" i="7"/>
  <c r="AQZ28" i="7"/>
  <c r="ARC28" i="7"/>
  <c r="ARG28" i="7"/>
  <c r="ARN28" i="7"/>
  <c r="ARE28" i="7"/>
  <c r="ARI28" i="7" s="1"/>
  <c r="ARP28" i="7"/>
  <c r="ARQ28" i="7"/>
  <c r="ARO28" i="7"/>
  <c r="ARM28" i="7"/>
  <c r="ARK28" i="7"/>
  <c r="AIS20" i="7"/>
  <c r="AIS19" i="7"/>
  <c r="ALZ32" i="7"/>
  <c r="ALY32" i="7"/>
  <c r="AAQ19" i="7"/>
  <c r="AAM19" i="7"/>
  <c r="AAN19" i="7"/>
  <c r="AAO19" i="7"/>
  <c r="AAL19" i="7"/>
  <c r="AAP19" i="7"/>
  <c r="AEU20" i="7"/>
  <c r="AET20" i="7"/>
  <c r="AER20" i="7"/>
  <c r="AEW20" i="7"/>
  <c r="AEV20" i="7"/>
  <c r="AES20" i="7"/>
  <c r="SE85" i="7"/>
  <c r="VX86" i="7"/>
  <c r="VS82" i="7"/>
  <c r="VU84" i="7"/>
  <c r="WA84" i="7" s="1"/>
  <c r="WE84" i="7" s="1"/>
  <c r="NV84" i="7"/>
  <c r="VV65" i="7"/>
  <c r="AQN5" i="7"/>
  <c r="AQM5" i="7"/>
  <c r="AQL5" i="7"/>
  <c r="ARH21" i="7"/>
  <c r="ARF21" i="7"/>
  <c r="AQY20" i="7"/>
  <c r="ARC20" i="7"/>
  <c r="AQY19" i="7"/>
  <c r="AQZ19" i="7"/>
  <c r="ARL21" i="7"/>
  <c r="ARO21" i="7"/>
  <c r="ARB21" i="7"/>
  <c r="AQZ21" i="7"/>
  <c r="ARB19" i="7"/>
  <c r="ARC21" i="7"/>
  <c r="ARG21" i="7"/>
  <c r="AQZ20" i="7"/>
  <c r="ARC19" i="7"/>
  <c r="ARK21" i="7"/>
  <c r="ARM21" i="7"/>
  <c r="ARP21" i="7"/>
  <c r="ARN21" i="7"/>
  <c r="AQW73" i="7"/>
  <c r="AQX73" i="7" s="1"/>
  <c r="ARA19" i="7"/>
  <c r="AQY21" i="7"/>
  <c r="ARA21" i="7"/>
  <c r="ARA20" i="7"/>
  <c r="ARB20" i="7"/>
  <c r="ARE21" i="7"/>
  <c r="ARI21" i="7" s="1"/>
  <c r="ARJ21" i="7"/>
  <c r="ARQ21" i="7"/>
  <c r="ARD27" i="7"/>
  <c r="ARD26" i="7"/>
  <c r="ARX28" i="7"/>
  <c r="AMT12" i="7"/>
  <c r="AMW12" i="7"/>
  <c r="AMU14" i="7"/>
  <c r="AMS14" i="7"/>
  <c r="ANI14" i="7"/>
  <c r="ANB14" i="7"/>
  <c r="AMQ66" i="7"/>
  <c r="AMR66" i="7" s="1"/>
  <c r="AMU13" i="7"/>
  <c r="AMV12" i="7"/>
  <c r="AMS13" i="7"/>
  <c r="AMW13" i="7"/>
  <c r="AMU12" i="7"/>
  <c r="AMT13" i="7"/>
  <c r="AMS12" i="7"/>
  <c r="AMY12" i="7" s="1"/>
  <c r="ANC12" i="7" s="1"/>
  <c r="AMV14" i="7"/>
  <c r="AMT14" i="7"/>
  <c r="AMV13" i="7"/>
  <c r="AMY14" i="7"/>
  <c r="ANC14" i="7" s="1"/>
  <c r="ANE14" i="7"/>
  <c r="AND14" i="7"/>
  <c r="ANK14" i="7"/>
  <c r="AMZ14" i="7"/>
  <c r="ANA14" i="7"/>
  <c r="AMW14" i="7"/>
  <c r="ANJ14" i="7"/>
  <c r="ANH14" i="7"/>
  <c r="ANG14" i="7"/>
  <c r="ANF14" i="7"/>
  <c r="AEL102" i="7"/>
  <c r="NZ85" i="7"/>
  <c r="NZ33" i="7" s="1"/>
  <c r="AIR13" i="7"/>
  <c r="AIS13" i="7"/>
  <c r="AMR34" i="7"/>
  <c r="AMS33" i="7" s="1"/>
  <c r="ALT34" i="7"/>
  <c r="AHX33" i="7"/>
  <c r="ANA58" i="7"/>
  <c r="ANI58" i="7"/>
  <c r="AND58" i="7"/>
  <c r="ANF58" i="7"/>
  <c r="AMZ58" i="7"/>
  <c r="ANE58" i="7"/>
  <c r="ANJ58" i="7"/>
  <c r="ANG58" i="7"/>
  <c r="AMY58" i="7"/>
  <c r="ANC58" i="7" s="1"/>
  <c r="ANB58" i="7"/>
  <c r="ANH58" i="7"/>
  <c r="AIM86" i="7"/>
  <c r="AIV86" i="7"/>
  <c r="AIT86" i="7"/>
  <c r="AJB86" i="7"/>
  <c r="AIS86" i="7"/>
  <c r="AIW86" i="7" s="1"/>
  <c r="AIU86" i="7"/>
  <c r="AIN86" i="7"/>
  <c r="AIO86" i="7"/>
  <c r="AIZ86" i="7"/>
  <c r="AJD86" i="7"/>
  <c r="AIX86" i="7"/>
  <c r="AIY86" i="7"/>
  <c r="AJC86" i="7"/>
  <c r="AJA86" i="7"/>
  <c r="ARH102" i="7"/>
  <c r="ARJ102" i="7"/>
  <c r="ARP102" i="7"/>
  <c r="ARG102" i="7"/>
  <c r="ARM102" i="7"/>
  <c r="ARO102" i="7"/>
  <c r="ARK102" i="7"/>
  <c r="ARL102" i="7"/>
  <c r="ARE102" i="7"/>
  <c r="ARI102" i="7" s="1"/>
  <c r="ARF102" i="7"/>
  <c r="ARN102" i="7"/>
  <c r="AQW100" i="7"/>
  <c r="ANB21" i="7"/>
  <c r="AMZ21" i="7"/>
  <c r="AMV21" i="7"/>
  <c r="AMT21" i="7"/>
  <c r="AND21" i="7"/>
  <c r="ANJ21" i="7"/>
  <c r="ANA21" i="7"/>
  <c r="AMW21" i="7"/>
  <c r="AMU21" i="7"/>
  <c r="AMS21" i="7"/>
  <c r="ANH21" i="7"/>
  <c r="ANF21" i="7"/>
  <c r="ANE21" i="7"/>
  <c r="ANK21" i="7"/>
  <c r="AMQ73" i="7"/>
  <c r="AMR73" i="7" s="1"/>
  <c r="ANI21" i="7"/>
  <c r="ANG21" i="7"/>
  <c r="AMY21" i="7"/>
  <c r="ANC21" i="7" s="1"/>
  <c r="ARF57" i="7"/>
  <c r="ARL57" i="7"/>
  <c r="ARH57" i="7"/>
  <c r="ARP57" i="7"/>
  <c r="ARK57" i="7"/>
  <c r="ARM57" i="7"/>
  <c r="ARO57" i="7"/>
  <c r="ARE57" i="7"/>
  <c r="ARI57" i="7" s="1"/>
  <c r="ARG57" i="7"/>
  <c r="ARJ57" i="7"/>
  <c r="ARN57" i="7"/>
  <c r="AQW55" i="7"/>
  <c r="WM19" i="7"/>
  <c r="WM20" i="7"/>
  <c r="AEL80" i="7"/>
  <c r="AIR5" i="7"/>
  <c r="AIR6" i="7"/>
  <c r="AHX40" i="7"/>
  <c r="AND97" i="7"/>
  <c r="AMZ97" i="7"/>
  <c r="ANG97" i="7"/>
  <c r="ANF97" i="7"/>
  <c r="ANB97" i="7"/>
  <c r="ANE97" i="7"/>
  <c r="AMY97" i="7"/>
  <c r="ANC97" i="7" s="1"/>
  <c r="ANJ97" i="7"/>
  <c r="ANH97" i="7"/>
  <c r="ANI97" i="7"/>
  <c r="ANA97" i="7"/>
  <c r="ZY72" i="7"/>
  <c r="ZZ72" i="7" s="1"/>
  <c r="AAE71" i="7" s="1"/>
  <c r="ARX39" i="7"/>
  <c r="AMT20" i="7"/>
  <c r="AMV19" i="7"/>
  <c r="ALY31" i="7"/>
  <c r="AMB33" i="7"/>
  <c r="ALZ33" i="7"/>
  <c r="AMC33" i="7"/>
  <c r="AMG33" i="7"/>
  <c r="ALY33" i="7"/>
  <c r="AMA33" i="7"/>
  <c r="AMH33" i="7"/>
  <c r="AMF33" i="7"/>
  <c r="AQN13" i="7"/>
  <c r="AQI13" i="7"/>
  <c r="AQE12" i="7"/>
  <c r="AQH11" i="7"/>
  <c r="AQF13" i="7"/>
  <c r="AQH13" i="7"/>
  <c r="AQJ13" i="7" s="1"/>
  <c r="AQG12" i="7"/>
  <c r="AQM13" i="7"/>
  <c r="AQL13" i="7"/>
  <c r="AQI12" i="7"/>
  <c r="AQE11" i="7"/>
  <c r="AQF12" i="7"/>
  <c r="AQG13" i="7"/>
  <c r="AQE13" i="7"/>
  <c r="AQF11" i="7"/>
  <c r="AQI11" i="7"/>
  <c r="AQG11" i="7"/>
  <c r="AQH12" i="7"/>
  <c r="AQJ12" i="7" s="1"/>
  <c r="AMU26" i="7"/>
  <c r="AMW27" i="7"/>
  <c r="AMU28" i="7"/>
  <c r="AMS28" i="7"/>
  <c r="AMU27" i="7"/>
  <c r="AMV26" i="7"/>
  <c r="AMQ80" i="7"/>
  <c r="AMR80" i="7" s="1"/>
  <c r="AMT26" i="7"/>
  <c r="AMT27" i="7"/>
  <c r="AMV27" i="7"/>
  <c r="AMX27" i="7" s="1"/>
  <c r="AMV28" i="7"/>
  <c r="AMT28" i="7"/>
  <c r="ANH28" i="7"/>
  <c r="AND28" i="7"/>
  <c r="AMY28" i="7"/>
  <c r="ANC28" i="7" s="1"/>
  <c r="AMS27" i="7"/>
  <c r="ANI28" i="7"/>
  <c r="ANF28" i="7"/>
  <c r="AMW26" i="7"/>
  <c r="ANA28" i="7"/>
  <c r="AMW28" i="7"/>
  <c r="ANK28" i="7"/>
  <c r="ANG28" i="7"/>
  <c r="AMS26" i="7"/>
  <c r="ANJ28" i="7"/>
  <c r="ANB28" i="7"/>
  <c r="AMZ28" i="7"/>
  <c r="ANE28" i="7"/>
  <c r="AAE85" i="7"/>
  <c r="AAH85" i="7"/>
  <c r="AAA85" i="7"/>
  <c r="AAG85" i="7" s="1"/>
  <c r="AAK85" i="7" s="1"/>
  <c r="AAC85" i="7"/>
  <c r="AAJ85" i="7"/>
  <c r="AAB85" i="7"/>
  <c r="AAD85" i="7"/>
  <c r="AAI85" i="7"/>
  <c r="AIP78" i="7"/>
  <c r="AIN79" i="7"/>
  <c r="AIN80" i="7"/>
  <c r="AIV80" i="7"/>
  <c r="AIM79" i="7"/>
  <c r="AJC80" i="7"/>
  <c r="AIU80" i="7"/>
  <c r="AJA80" i="7"/>
  <c r="AIN78" i="7"/>
  <c r="AIM78" i="7"/>
  <c r="AIO80" i="7"/>
  <c r="AIM80" i="7"/>
  <c r="AJD80" i="7"/>
  <c r="AIX80" i="7"/>
  <c r="AIO79" i="7"/>
  <c r="AIZ80" i="7"/>
  <c r="AJB80" i="7"/>
  <c r="AIO78" i="7"/>
  <c r="AIQ78" i="7"/>
  <c r="AIQ79" i="7"/>
  <c r="AIP79" i="7"/>
  <c r="AIT80" i="7"/>
  <c r="AIP80" i="7"/>
  <c r="AIS80" i="7"/>
  <c r="AIW80" i="7" s="1"/>
  <c r="AIQ80" i="7"/>
  <c r="AIY80" i="7"/>
  <c r="AIO73" i="7"/>
  <c r="AIV73" i="7"/>
  <c r="AIZ73" i="7"/>
  <c r="AIX73" i="7"/>
  <c r="AIT73" i="7"/>
  <c r="AJB73" i="7"/>
  <c r="AJD73" i="7"/>
  <c r="AIN73" i="7"/>
  <c r="AIS73" i="7"/>
  <c r="AIW73" i="7" s="1"/>
  <c r="AJC73" i="7"/>
  <c r="AIU73" i="7"/>
  <c r="AIM73" i="7"/>
  <c r="AJA73" i="7"/>
  <c r="AIY73" i="7"/>
  <c r="ALZ31" i="7"/>
  <c r="AMC31" i="7"/>
  <c r="SA85" i="7"/>
  <c r="NU84" i="7"/>
  <c r="NW84" i="7"/>
  <c r="DH13" i="7"/>
  <c r="AQD6" i="7"/>
  <c r="APY7" i="7"/>
  <c r="AQD7" i="7" s="1"/>
  <c r="AQH26" i="7"/>
  <c r="AQE26" i="7"/>
  <c r="AQI25" i="7"/>
  <c r="AQE27" i="7"/>
  <c r="AQG27" i="7"/>
  <c r="AQE25" i="7"/>
  <c r="AQH25" i="7"/>
  <c r="AQJ25" i="7" s="1"/>
  <c r="AQF25" i="7"/>
  <c r="AQF26" i="7"/>
  <c r="AQI26" i="7"/>
  <c r="AQG25" i="7"/>
  <c r="AQH27" i="7"/>
  <c r="AQF27" i="7"/>
  <c r="AQN27" i="7"/>
  <c r="AQL27" i="7"/>
  <c r="AQG26" i="7"/>
  <c r="AQI27" i="7"/>
  <c r="AQM27" i="7"/>
  <c r="ARF33" i="7"/>
  <c r="ARH33" i="7"/>
  <c r="ARG33" i="7"/>
  <c r="ANR7" i="7"/>
  <c r="ARK6" i="7"/>
  <c r="ARH6" i="7"/>
  <c r="ARG6" i="7"/>
  <c r="ARJ6" i="7"/>
  <c r="ARP6" i="7"/>
  <c r="AQW58" i="7"/>
  <c r="AQX58" i="7" s="1"/>
  <c r="ARL6" i="7"/>
  <c r="ARF6" i="7"/>
  <c r="ARQ6" i="7"/>
  <c r="ARM6" i="7"/>
  <c r="ARO6" i="7"/>
  <c r="ARN6" i="7"/>
  <c r="ARE6" i="7"/>
  <c r="ARI6" i="7" s="1"/>
  <c r="AIR14" i="7"/>
  <c r="AIS12" i="7"/>
  <c r="AAJ84" i="7"/>
  <c r="AAA84" i="7"/>
  <c r="AAE86" i="7"/>
  <c r="AAD84" i="7"/>
  <c r="AAH84" i="7"/>
  <c r="AAD86" i="7"/>
  <c r="AAI84" i="7"/>
  <c r="AAE84" i="7"/>
  <c r="AAC84" i="7"/>
  <c r="AAB84" i="7"/>
  <c r="VZ72" i="7"/>
  <c r="AHX31" i="7"/>
  <c r="AHX38" i="7"/>
  <c r="AEL58" i="7"/>
  <c r="AMQ98" i="7"/>
  <c r="AMR98" i="7" s="1"/>
  <c r="AMB21" i="7"/>
  <c r="ALZ21" i="7"/>
  <c r="AMG21" i="7"/>
  <c r="AMC21" i="7"/>
  <c r="AMA21" i="7"/>
  <c r="ALY21" i="7"/>
  <c r="AME21" i="7" s="1"/>
  <c r="AMH21" i="7"/>
  <c r="AMF21" i="7"/>
  <c r="AMT32" i="7"/>
  <c r="AMU32" i="7"/>
  <c r="AQW103" i="7"/>
  <c r="AQX103" i="7" s="1"/>
  <c r="WB64" i="7"/>
  <c r="WC64" i="7"/>
  <c r="VU64" i="7"/>
  <c r="VV64" i="7"/>
  <c r="WF64" i="7"/>
  <c r="WJ64" i="7"/>
  <c r="WD64" i="7"/>
  <c r="VY64" i="7"/>
  <c r="VY66" i="7"/>
  <c r="VX64" i="7"/>
  <c r="VW64" i="7"/>
  <c r="VX66" i="7"/>
  <c r="WI64" i="7"/>
  <c r="WG64" i="7"/>
  <c r="WL64" i="7"/>
  <c r="WL12" i="7" s="1"/>
  <c r="WK64" i="7"/>
  <c r="WH64" i="7"/>
  <c r="WA64" i="7"/>
  <c r="WE64" i="7" s="1"/>
  <c r="VS62" i="7"/>
  <c r="AIO92" i="7"/>
  <c r="AIT92" i="7"/>
  <c r="AIV92" i="7"/>
  <c r="AIX92" i="7"/>
  <c r="AIY92" i="7"/>
  <c r="AIN92" i="7"/>
  <c r="AIU92" i="7"/>
  <c r="AIM92" i="7"/>
  <c r="AJC92" i="7"/>
  <c r="AIZ92" i="7"/>
  <c r="AJB92" i="7"/>
  <c r="AIS92" i="7"/>
  <c r="AIW92" i="7" s="1"/>
  <c r="AJA92" i="7"/>
  <c r="AJD92" i="7"/>
  <c r="AQI40" i="7"/>
  <c r="AQM40" i="7"/>
  <c r="AQE40" i="7"/>
  <c r="AQG40" i="7"/>
  <c r="AQL40" i="7"/>
  <c r="AQN40" i="7"/>
  <c r="AQF40" i="7"/>
  <c r="AQH40" i="7"/>
  <c r="AAL20" i="7"/>
  <c r="AAO20" i="7"/>
  <c r="AAM20" i="7"/>
  <c r="AAQ20" i="7"/>
  <c r="AAN20" i="7"/>
  <c r="AAP20" i="7"/>
  <c r="WB85" i="7"/>
  <c r="WC85" i="7"/>
  <c r="VV85" i="7"/>
  <c r="VX85" i="7"/>
  <c r="VY85" i="7"/>
  <c r="VW85" i="7"/>
  <c r="VU85" i="7"/>
  <c r="WA85" i="7" s="1"/>
  <c r="WE85" i="7" s="1"/>
  <c r="WD85" i="7"/>
  <c r="AMU20" i="7"/>
  <c r="AMS19" i="7"/>
  <c r="AMY19" i="7" s="1"/>
  <c r="AEL13" i="7"/>
  <c r="AIR38" i="7"/>
  <c r="AIK91" i="7" s="1"/>
  <c r="AIL91" i="7" s="1"/>
  <c r="AQN14" i="7"/>
  <c r="AQL14" i="7"/>
  <c r="AQH14" i="7"/>
  <c r="AQF14" i="7"/>
  <c r="AQI14" i="7"/>
  <c r="AQM14" i="7"/>
  <c r="AQE14" i="7"/>
  <c r="AQG14" i="7"/>
  <c r="APZ14" i="7"/>
  <c r="AQX14" i="7"/>
  <c r="AAN33" i="7"/>
  <c r="AAQ33" i="7"/>
  <c r="AAP33" i="7"/>
  <c r="AAO33" i="7"/>
  <c r="AAM33" i="7"/>
  <c r="AIR27" i="7"/>
  <c r="AMA31" i="7"/>
  <c r="AMB32" i="7"/>
  <c r="AMD32" i="7" s="1"/>
  <c r="SC85" i="7"/>
  <c r="SB85" i="7"/>
  <c r="VY86" i="7"/>
  <c r="VX84" i="7"/>
  <c r="VY84" i="7"/>
  <c r="NX84" i="7"/>
  <c r="WL13" i="7"/>
  <c r="VW65" i="7"/>
  <c r="AMT6" i="7"/>
  <c r="AMS5" i="7"/>
  <c r="AMT7" i="7"/>
  <c r="AMV7" i="7"/>
  <c r="AMU5" i="7"/>
  <c r="ANJ7" i="7"/>
  <c r="AMY7" i="7"/>
  <c r="ANC7" i="7" s="1"/>
  <c r="ANE7" i="7"/>
  <c r="AMW6" i="7"/>
  <c r="AMV5" i="7"/>
  <c r="AND7" i="7"/>
  <c r="AMT5" i="7"/>
  <c r="AMW5" i="7"/>
  <c r="AMU7" i="7"/>
  <c r="AMS7" i="7"/>
  <c r="AMS6" i="7"/>
  <c r="ANH7" i="7"/>
  <c r="AMU6" i="7"/>
  <c r="ANK7" i="7"/>
  <c r="ANG7" i="7"/>
  <c r="AMQ59" i="7"/>
  <c r="AMR59" i="7" s="1"/>
  <c r="AMV6" i="7"/>
  <c r="AMZ7" i="7"/>
  <c r="ANB7" i="7"/>
  <c r="ANF7" i="7"/>
  <c r="ANA7" i="7"/>
  <c r="AMW7" i="7"/>
  <c r="ANI7" i="7"/>
  <c r="AQE28" i="7"/>
  <c r="AQG28" i="7"/>
  <c r="AQN28" i="7"/>
  <c r="AQL28" i="7"/>
  <c r="AQH28" i="7"/>
  <c r="AQF28" i="7"/>
  <c r="AQI28" i="7"/>
  <c r="AQM28" i="7"/>
  <c r="AQX34" i="7"/>
  <c r="AQZ33" i="7" s="1"/>
  <c r="APZ34" i="7"/>
  <c r="ANR6" i="7"/>
  <c r="ANJ103" i="7"/>
  <c r="ANA103" i="7"/>
  <c r="ANI103" i="7"/>
  <c r="ANH103" i="7"/>
  <c r="ANF103" i="7"/>
  <c r="AMY103" i="7"/>
  <c r="ANC103" i="7" s="1"/>
  <c r="AND103" i="7"/>
  <c r="AMZ103" i="7"/>
  <c r="ANE103" i="7"/>
  <c r="ANB103" i="7"/>
  <c r="ANG103" i="7"/>
  <c r="AIQ104" i="7"/>
  <c r="AIU104" i="7"/>
  <c r="AIO102" i="7"/>
  <c r="AIM102" i="7"/>
  <c r="AIP103" i="7"/>
  <c r="AIQ102" i="7"/>
  <c r="AIX104" i="7"/>
  <c r="AIY104" i="7"/>
  <c r="AIM104" i="7"/>
  <c r="AIO104" i="7"/>
  <c r="AIT104" i="7"/>
  <c r="AIV104" i="7"/>
  <c r="AIP102" i="7"/>
  <c r="AIO103" i="7"/>
  <c r="AIS104" i="7"/>
  <c r="AIW104" i="7" s="1"/>
  <c r="AIM103" i="7"/>
  <c r="AJC104" i="7"/>
  <c r="AIN104" i="7"/>
  <c r="AIP104" i="7"/>
  <c r="AIN102" i="7"/>
  <c r="AIQ103" i="7"/>
  <c r="AIN103" i="7"/>
  <c r="AIZ104" i="7"/>
  <c r="AJB104" i="7"/>
  <c r="AJD104" i="7"/>
  <c r="AJA104" i="7"/>
  <c r="AQX7" i="7"/>
  <c r="AQY6" i="7" s="1"/>
  <c r="APZ7" i="7"/>
  <c r="AAL33" i="7"/>
  <c r="AAO32" i="7"/>
  <c r="AAN32" i="7"/>
  <c r="AAL32" i="7"/>
  <c r="AAQ32" i="7"/>
  <c r="AAM32" i="7"/>
  <c r="AAP32" i="7"/>
  <c r="AHX37" i="7"/>
  <c r="AIW32" i="7"/>
  <c r="AIK84" i="7"/>
  <c r="AIL84" i="7" s="1"/>
  <c r="AMA18" i="7"/>
  <c r="AMG20" i="7"/>
  <c r="AMC20" i="7"/>
  <c r="AMA20" i="7"/>
  <c r="ALY20" i="7"/>
  <c r="AMH20" i="7"/>
  <c r="AMF20" i="7"/>
  <c r="AMB20" i="7"/>
  <c r="ALZ20" i="7"/>
  <c r="AMW32" i="7"/>
  <c r="AEE71" i="7"/>
  <c r="AEF71" i="7" s="1"/>
  <c r="AEK72" i="7" s="1"/>
  <c r="RZ84" i="7"/>
  <c r="SA84" i="7"/>
  <c r="SC84" i="7"/>
  <c r="SE84" i="7"/>
  <c r="SB84" i="7"/>
  <c r="SD84" i="7"/>
  <c r="AQM39" i="7"/>
  <c r="AQN39" i="7"/>
  <c r="AQG38" i="7"/>
  <c r="AQI38" i="7"/>
  <c r="AQF38" i="7"/>
  <c r="AQG37" i="7"/>
  <c r="AQG39" i="7"/>
  <c r="AQF39" i="7"/>
  <c r="AQI39" i="7"/>
  <c r="AQL39" i="7"/>
  <c r="AQI37" i="7"/>
  <c r="AQH37" i="7"/>
  <c r="AQH38" i="7"/>
  <c r="AQF37" i="7"/>
  <c r="AQH39" i="7"/>
  <c r="AQE39" i="7"/>
  <c r="AQK39" i="7" s="1"/>
  <c r="AQO39" i="7" s="1"/>
  <c r="AQE37" i="7"/>
  <c r="AQE38" i="7"/>
  <c r="ANA40" i="7"/>
  <c r="AMS40" i="7"/>
  <c r="AMS39" i="7"/>
  <c r="AMY39" i="7" s="1"/>
  <c r="AMS38" i="7"/>
  <c r="AMW39" i="7"/>
  <c r="AMY40" i="7"/>
  <c r="ANC40" i="7" s="1"/>
  <c r="ANE40" i="7"/>
  <c r="AMU40" i="7"/>
  <c r="AMW40" i="7"/>
  <c r="AMT39" i="7"/>
  <c r="AMW38" i="7"/>
  <c r="AMV38" i="7"/>
  <c r="ANB40" i="7"/>
  <c r="AMZ40" i="7"/>
  <c r="AMV39" i="7"/>
  <c r="AMU38" i="7"/>
  <c r="AND40" i="7"/>
  <c r="ANH40" i="7"/>
  <c r="ANJ40" i="7"/>
  <c r="AMV40" i="7"/>
  <c r="AMT40" i="7"/>
  <c r="AMU39" i="7"/>
  <c r="AMT38" i="7"/>
  <c r="ANK40" i="7"/>
  <c r="ANG40" i="7"/>
  <c r="AMQ92" i="7"/>
  <c r="AMR92" i="7" s="1"/>
  <c r="ANF40" i="7"/>
  <c r="ANI40" i="7"/>
  <c r="WF33" i="7"/>
  <c r="WH33" i="7"/>
  <c r="WI33" i="7"/>
  <c r="WG33" i="7"/>
  <c r="WK33" i="7"/>
  <c r="AMW19" i="7"/>
  <c r="AMS20" i="7"/>
  <c r="AMY20" i="7" s="1"/>
  <c r="AMU19" i="7"/>
  <c r="AQW97" i="7"/>
  <c r="AQX97" i="7" s="1"/>
  <c r="ANR21" i="7"/>
  <c r="ARF13" i="7"/>
  <c r="ARG13" i="7"/>
  <c r="ARH13" i="7"/>
  <c r="AQZ13" i="7"/>
  <c r="AQY13" i="7"/>
  <c r="ARE13" i="7" s="1"/>
  <c r="ARC13" i="7"/>
  <c r="ARB13" i="7"/>
  <c r="AJA98" i="7"/>
  <c r="AIU98" i="7"/>
  <c r="AIM98" i="7"/>
  <c r="AIX98" i="7"/>
  <c r="AIP97" i="7"/>
  <c r="AIN97" i="7"/>
  <c r="AIQ96" i="7"/>
  <c r="AIO97" i="7"/>
  <c r="AIV98" i="7"/>
  <c r="AIN98" i="7"/>
  <c r="AIY98" i="7"/>
  <c r="AIO98" i="7"/>
  <c r="AIP96" i="7"/>
  <c r="AIM96" i="7"/>
  <c r="AIP98" i="7"/>
  <c r="AIZ98" i="7"/>
  <c r="AIQ98" i="7"/>
  <c r="AIN96" i="7"/>
  <c r="AIM97" i="7"/>
  <c r="AIO96" i="7"/>
  <c r="AJD98" i="7"/>
  <c r="AJB98" i="7"/>
  <c r="AIT98" i="7"/>
  <c r="AJC98" i="7"/>
  <c r="AIQ97" i="7"/>
  <c r="AIS98" i="7"/>
  <c r="AIW98" i="7" s="1"/>
  <c r="AIR20" i="7"/>
  <c r="AMB31" i="7"/>
  <c r="AMD31" i="7" s="1"/>
  <c r="AMA32" i="7"/>
  <c r="RZ85" i="7"/>
  <c r="SF85" i="7" s="1"/>
  <c r="SF33" i="7" s="1"/>
  <c r="VW84" i="7"/>
  <c r="AIX33" i="7"/>
  <c r="AJA33" i="7"/>
  <c r="AIY33" i="7"/>
  <c r="AJB33" i="7"/>
  <c r="AIZ33" i="7"/>
  <c r="AJC33" i="7"/>
  <c r="VY65" i="7"/>
  <c r="VZ65" i="7" s="1"/>
  <c r="VU65" i="7"/>
  <c r="HN40" i="7"/>
  <c r="HN39" i="7"/>
  <c r="HN38" i="7"/>
  <c r="HN37" i="7"/>
  <c r="HN12" i="7"/>
  <c r="Y61" i="3" s="1"/>
  <c r="DH14" i="7"/>
  <c r="DH21" i="7"/>
  <c r="DH20" i="7"/>
  <c r="DH19" i="7"/>
  <c r="DH18" i="7"/>
  <c r="HN4" i="7"/>
  <c r="HN7" i="7"/>
  <c r="HN6" i="7"/>
  <c r="HN5" i="7"/>
  <c r="HN13" i="7"/>
  <c r="N61" i="3"/>
  <c r="HN21" i="7"/>
  <c r="HN20" i="7"/>
  <c r="HN19" i="7"/>
  <c r="HN18" i="7"/>
  <c r="DH37" i="7"/>
  <c r="DH12" i="7"/>
  <c r="N67" i="3"/>
  <c r="Y63" i="3"/>
  <c r="AB63" i="3"/>
  <c r="AAR12" i="7"/>
  <c r="AAS12" i="7" s="1"/>
  <c r="AES85" i="7"/>
  <c r="ZY62" i="7"/>
  <c r="AES12" i="7"/>
  <c r="AET85" i="7"/>
  <c r="AEW85" i="7"/>
  <c r="AER12" i="7"/>
  <c r="AAF65" i="7"/>
  <c r="AEU13" i="7"/>
  <c r="AEW13" i="7"/>
  <c r="AET13" i="7"/>
  <c r="AER13" i="7"/>
  <c r="AEV13" i="7"/>
  <c r="AES13" i="7"/>
  <c r="AEV12" i="7"/>
  <c r="AET12" i="7"/>
  <c r="AET84" i="7"/>
  <c r="AEW84" i="7"/>
  <c r="AEU84" i="7"/>
  <c r="AER84" i="7"/>
  <c r="AES84" i="7"/>
  <c r="AEV84" i="7"/>
  <c r="AER85" i="7"/>
  <c r="AEU85" i="7"/>
  <c r="AEW12" i="7"/>
  <c r="AEV85" i="7"/>
  <c r="AAF64" i="7"/>
  <c r="AAF66" i="7"/>
  <c r="AAR13" i="7"/>
  <c r="ASD6" i="7"/>
  <c r="EU7" i="7"/>
  <c r="HD7" i="7" s="1"/>
  <c r="EU6" i="7"/>
  <c r="HD6" i="7" s="1"/>
  <c r="EU26" i="7"/>
  <c r="HD26" i="7" s="1"/>
  <c r="EU25" i="7"/>
  <c r="HD25" i="7" s="1"/>
  <c r="EU27" i="7"/>
  <c r="HD27" i="7" s="1"/>
  <c r="EU28" i="7"/>
  <c r="HD28" i="7" s="1"/>
  <c r="ASD34" i="7"/>
  <c r="ASD7" i="7"/>
  <c r="ASH7" i="7"/>
  <c r="ASG7" i="7"/>
  <c r="ASI6" i="7"/>
  <c r="ASE6" i="7"/>
  <c r="ASF6" i="7"/>
  <c r="ASE7" i="7"/>
  <c r="ASH6" i="7"/>
  <c r="ASI7" i="7"/>
  <c r="ASF7" i="7"/>
  <c r="ASG6" i="7"/>
  <c r="AJY20" i="7"/>
  <c r="AJY21" i="7"/>
  <c r="ANX14" i="7"/>
  <c r="AFS6" i="7"/>
  <c r="AJY13" i="7"/>
  <c r="AFS13" i="7"/>
  <c r="ASK39" i="7"/>
  <c r="AJX6" i="7"/>
  <c r="AJX7" i="7"/>
  <c r="AFS14" i="7"/>
  <c r="AFS7" i="7"/>
  <c r="AOD28" i="7"/>
  <c r="AOD27" i="7"/>
  <c r="AOD39" i="7"/>
  <c r="AOD40" i="7"/>
  <c r="ASK40" i="7"/>
  <c r="AOC14" i="7"/>
  <c r="AOB14" i="7"/>
  <c r="ANX13" i="7"/>
  <c r="AOB13" i="7"/>
  <c r="AOA13" i="7"/>
  <c r="ANZ13" i="7"/>
  <c r="ANY13" i="7"/>
  <c r="ANY14" i="7"/>
  <c r="AOD7" i="7"/>
  <c r="AOC13" i="7"/>
  <c r="ANZ14" i="7"/>
  <c r="AOA14" i="7"/>
  <c r="AOD6" i="7"/>
  <c r="AJY28" i="7"/>
  <c r="ZE55" i="7"/>
  <c r="ASK28" i="7"/>
  <c r="ASG34" i="7"/>
  <c r="ASH34" i="7"/>
  <c r="ASI34" i="7"/>
  <c r="ASE34" i="7"/>
  <c r="AOE21" i="7"/>
  <c r="ASE33" i="7"/>
  <c r="ASI33" i="7"/>
  <c r="ASF33" i="7"/>
  <c r="ASD33" i="7"/>
  <c r="ASG33" i="7"/>
  <c r="ASH33" i="7"/>
  <c r="ASF34" i="7"/>
  <c r="AOE20" i="7"/>
  <c r="ASJ21" i="7"/>
  <c r="ASJ20" i="7"/>
  <c r="ASK13" i="7"/>
  <c r="ASK14" i="7"/>
  <c r="EU5" i="7"/>
  <c r="HD5" i="7" s="1"/>
  <c r="EU4" i="7"/>
  <c r="HD4" i="7" s="1"/>
  <c r="HN52" i="7" l="1"/>
  <c r="HN51" i="7"/>
  <c r="HN50" i="7"/>
  <c r="HN49" i="7"/>
  <c r="ZY88" i="7"/>
  <c r="AAF90" i="7"/>
  <c r="FO50" i="7"/>
  <c r="HD50" i="7" s="1"/>
  <c r="FO51" i="7"/>
  <c r="HD51" i="7" s="1"/>
  <c r="FO52" i="7"/>
  <c r="HD52" i="7" s="1"/>
  <c r="DH46" i="7"/>
  <c r="DH45" i="7"/>
  <c r="DH44" i="7"/>
  <c r="DH43" i="7"/>
  <c r="AAL90" i="7"/>
  <c r="AIV91" i="7"/>
  <c r="AIT91" i="7"/>
  <c r="AIU91" i="7"/>
  <c r="AJY33" i="7"/>
  <c r="AJY34" i="7"/>
  <c r="AMY38" i="7"/>
  <c r="APZ40" i="7"/>
  <c r="AQX40" i="7"/>
  <c r="AAF92" i="7"/>
  <c r="AAM90" i="7" s="1"/>
  <c r="SF91" i="7"/>
  <c r="SF39" i="7" s="1"/>
  <c r="ANY34" i="7"/>
  <c r="AOD34" i="7" s="1"/>
  <c r="ANC39" i="7"/>
  <c r="WL90" i="7"/>
  <c r="WL38" i="7" s="1"/>
  <c r="ARH39" i="7"/>
  <c r="ARF39" i="7"/>
  <c r="ARG39" i="7"/>
  <c r="AEP91" i="7"/>
  <c r="AEN91" i="7"/>
  <c r="AEG91" i="7"/>
  <c r="AEM91" i="7" s="1"/>
  <c r="AEQ91" i="7" s="1"/>
  <c r="AEO91" i="7"/>
  <c r="AEI91" i="7"/>
  <c r="AEK91" i="7"/>
  <c r="AEJ91" i="7"/>
  <c r="AEH91" i="7"/>
  <c r="AOA34" i="7"/>
  <c r="SG38" i="7"/>
  <c r="SG39" i="7"/>
  <c r="AEU39" i="7"/>
  <c r="AET39" i="7"/>
  <c r="AEV39" i="7"/>
  <c r="AEW39" i="7"/>
  <c r="AES39" i="7"/>
  <c r="AER39" i="7"/>
  <c r="AEO90" i="7"/>
  <c r="AEN90" i="7"/>
  <c r="AEP90" i="7"/>
  <c r="AEG90" i="7"/>
  <c r="AEM90" i="7" s="1"/>
  <c r="AEQ90" i="7" s="1"/>
  <c r="AEI90" i="7"/>
  <c r="AEK90" i="7"/>
  <c r="AEJ92" i="7"/>
  <c r="AEK92" i="7"/>
  <c r="AEH90" i="7"/>
  <c r="AEJ90" i="7"/>
  <c r="AEL90" i="7" s="1"/>
  <c r="ANZ34" i="7"/>
  <c r="AAN91" i="7"/>
  <c r="AAP91" i="7"/>
  <c r="AAQ91" i="7"/>
  <c r="AAO91" i="7"/>
  <c r="AAL91" i="7"/>
  <c r="AAM91" i="7"/>
  <c r="AER38" i="7"/>
  <c r="AEV38" i="7"/>
  <c r="AET38" i="7"/>
  <c r="AEU38" i="7"/>
  <c r="AES38" i="7"/>
  <c r="AEW38" i="7"/>
  <c r="AIW38" i="7"/>
  <c r="AIZ39" i="7" s="1"/>
  <c r="AIK90" i="7"/>
  <c r="AIL90" i="7" s="1"/>
  <c r="AOC33" i="7"/>
  <c r="AOB33" i="7"/>
  <c r="ANY33" i="7"/>
  <c r="AOA33" i="7"/>
  <c r="ANZ33" i="7"/>
  <c r="ANX33" i="7"/>
  <c r="AOC34" i="7"/>
  <c r="WL91" i="7"/>
  <c r="WL39" i="7" s="1"/>
  <c r="OA26" i="7"/>
  <c r="AHY26" i="7"/>
  <c r="AIC26" i="7" s="1"/>
  <c r="Q61" i="3"/>
  <c r="AHX25" i="7"/>
  <c r="NZ71" i="7"/>
  <c r="NZ19" i="7" s="1"/>
  <c r="OA19" i="7" s="1"/>
  <c r="NZ72" i="7"/>
  <c r="NZ20" i="7" s="1"/>
  <c r="AME18" i="7"/>
  <c r="ADV90" i="7"/>
  <c r="AHX26" i="7"/>
  <c r="VL78" i="7"/>
  <c r="AME19" i="7"/>
  <c r="AMI19" i="7" s="1"/>
  <c r="RL79" i="7"/>
  <c r="RL27" i="7" s="1"/>
  <c r="VL103" i="7"/>
  <c r="AMD18" i="7"/>
  <c r="AHY11" i="7"/>
  <c r="AMD19" i="7"/>
  <c r="ZK56" i="7"/>
  <c r="ZP56" i="7"/>
  <c r="ZG56" i="7"/>
  <c r="ZJ56" i="7"/>
  <c r="ZN56" i="7"/>
  <c r="ZO56" i="7"/>
  <c r="ZH56" i="7"/>
  <c r="ZI56" i="7"/>
  <c r="ZG58" i="7"/>
  <c r="ZH58" i="7"/>
  <c r="ZP58" i="7"/>
  <c r="ZJ58" i="7"/>
  <c r="ZI58" i="7"/>
  <c r="ZN58" i="7"/>
  <c r="ZK58" i="7"/>
  <c r="ZO58" i="7"/>
  <c r="ZP57" i="7"/>
  <c r="ZH57" i="7"/>
  <c r="ZJ57" i="7"/>
  <c r="ZK57" i="7"/>
  <c r="ZI57" i="7"/>
  <c r="ZG57" i="7"/>
  <c r="ZM57" i="7" s="1"/>
  <c r="ZQ57" i="7" s="1"/>
  <c r="ZO57" i="7"/>
  <c r="ZN57" i="7"/>
  <c r="ZR4" i="7"/>
  <c r="ZT6" i="7"/>
  <c r="ZV6" i="7"/>
  <c r="ZW5" i="7"/>
  <c r="ZT4" i="7"/>
  <c r="ZS4" i="7"/>
  <c r="ZS6" i="7"/>
  <c r="ZU4" i="7"/>
  <c r="ZW6" i="7"/>
  <c r="ZR6" i="7"/>
  <c r="ZR5" i="7"/>
  <c r="ZV5" i="7"/>
  <c r="ZV4" i="7"/>
  <c r="ZU6" i="7"/>
  <c r="ZU5" i="7"/>
  <c r="ZS5" i="7"/>
  <c r="ZW4" i="7"/>
  <c r="ZT5" i="7"/>
  <c r="ZN59" i="7"/>
  <c r="ZI59" i="7"/>
  <c r="ZJ59" i="7"/>
  <c r="ZP59" i="7"/>
  <c r="ZK59" i="7"/>
  <c r="ZO59" i="7"/>
  <c r="ZG59" i="7"/>
  <c r="ZH59" i="7"/>
  <c r="ZV7" i="7"/>
  <c r="ZT7" i="7"/>
  <c r="ZU7" i="7"/>
  <c r="ZS7" i="7"/>
  <c r="ZW7" i="7"/>
  <c r="ZR7" i="7"/>
  <c r="AQG4" i="7"/>
  <c r="VL65" i="7"/>
  <c r="ADK69" i="7"/>
  <c r="AQI4" i="7"/>
  <c r="AQF4" i="7"/>
  <c r="AHY25" i="7"/>
  <c r="AIC25" i="7" s="1"/>
  <c r="AHY27" i="7"/>
  <c r="AIC27" i="7" s="1"/>
  <c r="RI103" i="7"/>
  <c r="RF102" i="7"/>
  <c r="RJ103" i="7"/>
  <c r="RF103" i="7"/>
  <c r="RF101" i="7"/>
  <c r="RK103" i="7"/>
  <c r="RG103" i="7"/>
  <c r="RH103" i="7"/>
  <c r="RK101" i="7"/>
  <c r="RJ101" i="7"/>
  <c r="RI102" i="7"/>
  <c r="RJ102" i="7"/>
  <c r="RI101" i="7"/>
  <c r="RH102" i="7"/>
  <c r="RG101" i="7"/>
  <c r="RK102" i="7"/>
  <c r="RG102" i="7"/>
  <c r="RH101" i="7"/>
  <c r="RK104" i="7"/>
  <c r="RI104" i="7"/>
  <c r="RJ104" i="7"/>
  <c r="RH104" i="7"/>
  <c r="RF104" i="7"/>
  <c r="RG104" i="7"/>
  <c r="VL80" i="7"/>
  <c r="VL104" i="7"/>
  <c r="ADT90" i="7"/>
  <c r="ZO92" i="7"/>
  <c r="VL102" i="7"/>
  <c r="RL98" i="7"/>
  <c r="RL46" i="7" s="1"/>
  <c r="VM77" i="7"/>
  <c r="VL79" i="7"/>
  <c r="NG38" i="7"/>
  <c r="PP38" i="7" s="1"/>
  <c r="VL101" i="7"/>
  <c r="RL90" i="7"/>
  <c r="RL38" i="7" s="1"/>
  <c r="RL77" i="7"/>
  <c r="RL25" i="7" s="1"/>
  <c r="RM28" i="7" s="1"/>
  <c r="TV28" i="7" s="1"/>
  <c r="RL96" i="7"/>
  <c r="RL44" i="7" s="1"/>
  <c r="RL95" i="7"/>
  <c r="RL43" i="7" s="1"/>
  <c r="VL63" i="7"/>
  <c r="NG18" i="7"/>
  <c r="PP18" i="7" s="1"/>
  <c r="NG19" i="7"/>
  <c r="NG20" i="7"/>
  <c r="NG21" i="7"/>
  <c r="PP21" i="7" s="1"/>
  <c r="ZJ89" i="7"/>
  <c r="VL59" i="7"/>
  <c r="ZN92" i="7"/>
  <c r="VL64" i="7"/>
  <c r="ADK103" i="7"/>
  <c r="ADL103" i="7" s="1"/>
  <c r="VN80" i="7"/>
  <c r="ZP89" i="7"/>
  <c r="VL77" i="7"/>
  <c r="VL66" i="7"/>
  <c r="RL65" i="7"/>
  <c r="RL13" i="7" s="1"/>
  <c r="VL98" i="7"/>
  <c r="NG40" i="7"/>
  <c r="PP40" i="7" s="1"/>
  <c r="NG39" i="7"/>
  <c r="PP39" i="7" s="1"/>
  <c r="NG37" i="7"/>
  <c r="PP37" i="7" s="1"/>
  <c r="NG13" i="7"/>
  <c r="PP13" i="7" s="1"/>
  <c r="NG11" i="7"/>
  <c r="PP11" i="7" s="1"/>
  <c r="NG12" i="7"/>
  <c r="PP12" i="7" s="1"/>
  <c r="VP79" i="7"/>
  <c r="NF103" i="7"/>
  <c r="NF102" i="7"/>
  <c r="ADP90" i="7"/>
  <c r="ZO91" i="7"/>
  <c r="VQ78" i="7"/>
  <c r="VQ79" i="7"/>
  <c r="ADW32" i="7"/>
  <c r="ADK84" i="7"/>
  <c r="ADL84" i="7" s="1"/>
  <c r="ZK91" i="7"/>
  <c r="VO78" i="7"/>
  <c r="VQ80" i="7"/>
  <c r="ADK85" i="7"/>
  <c r="ADL85" i="7" s="1"/>
  <c r="ADK86" i="7"/>
  <c r="ADL86" i="7" s="1"/>
  <c r="NG7" i="7"/>
  <c r="PP7" i="7" s="1"/>
  <c r="NG4" i="7"/>
  <c r="PP4" i="7" s="1"/>
  <c r="NG5" i="7"/>
  <c r="PP5" i="7" s="1"/>
  <c r="NG6" i="7"/>
  <c r="PP6" i="7" s="1"/>
  <c r="ZP91" i="7"/>
  <c r="ZI92" i="7"/>
  <c r="RL78" i="7"/>
  <c r="RL26" i="7" s="1"/>
  <c r="ADW31" i="7"/>
  <c r="ADK83" i="7"/>
  <c r="ADL83" i="7" s="1"/>
  <c r="NF95" i="7"/>
  <c r="NF43" i="7" s="1"/>
  <c r="VN78" i="7"/>
  <c r="VN77" i="7"/>
  <c r="VP80" i="7"/>
  <c r="VQ77" i="7"/>
  <c r="NF80" i="7"/>
  <c r="NF28" i="7" s="1"/>
  <c r="NF78" i="7"/>
  <c r="NF26" i="7" s="1"/>
  <c r="NF79" i="7"/>
  <c r="NF27" i="7" s="1"/>
  <c r="RL92" i="7"/>
  <c r="RL40" i="7" s="1"/>
  <c r="RL80" i="7"/>
  <c r="RL28" i="7" s="1"/>
  <c r="NF97" i="7"/>
  <c r="VM79" i="7"/>
  <c r="VN79" i="7"/>
  <c r="VP77" i="7"/>
  <c r="VM78" i="7"/>
  <c r="ADK64" i="7"/>
  <c r="ADL64" i="7" s="1"/>
  <c r="VM80" i="7"/>
  <c r="VO77" i="7"/>
  <c r="VO79" i="7"/>
  <c r="VO80" i="7"/>
  <c r="RL97" i="7"/>
  <c r="RL45" i="7" s="1"/>
  <c r="NF77" i="7"/>
  <c r="NF25" i="7" s="1"/>
  <c r="ZW19" i="7"/>
  <c r="VP78" i="7"/>
  <c r="VP103" i="7"/>
  <c r="ZV20" i="7"/>
  <c r="VP59" i="7"/>
  <c r="ZK90" i="7"/>
  <c r="NF98" i="7"/>
  <c r="ZO78" i="7"/>
  <c r="VQ95" i="7"/>
  <c r="ZS19" i="7"/>
  <c r="NF101" i="7"/>
  <c r="NF96" i="7"/>
  <c r="NF44" i="7" s="1"/>
  <c r="ADW13" i="7"/>
  <c r="ADZ14" i="7" s="1"/>
  <c r="ADK65" i="7"/>
  <c r="ADL65" i="7" s="1"/>
  <c r="ZT19" i="7"/>
  <c r="ZU20" i="7"/>
  <c r="RL56" i="7"/>
  <c r="RL4" i="7" s="1"/>
  <c r="RM7" i="7" s="1"/>
  <c r="TV7" i="7" s="1"/>
  <c r="ADK59" i="7"/>
  <c r="ADL59" i="7" s="1"/>
  <c r="ADK56" i="7"/>
  <c r="ADL56" i="7" s="1"/>
  <c r="ADK57" i="7"/>
  <c r="ADL57" i="7" s="1"/>
  <c r="ADK58" i="7"/>
  <c r="ADL58" i="7" s="1"/>
  <c r="ADW4" i="7"/>
  <c r="ADY5" i="7" s="1"/>
  <c r="ADK66" i="7"/>
  <c r="ADL66" i="7" s="1"/>
  <c r="ADK63" i="7"/>
  <c r="ADL63" i="7" s="1"/>
  <c r="RL57" i="7"/>
  <c r="RL5" i="7" s="1"/>
  <c r="RL59" i="7"/>
  <c r="RL7" i="7" s="1"/>
  <c r="NF83" i="7"/>
  <c r="ADK96" i="7"/>
  <c r="ADL96" i="7" s="1"/>
  <c r="VM56" i="7"/>
  <c r="ZT20" i="7"/>
  <c r="RL66" i="7"/>
  <c r="RL14" i="7" s="1"/>
  <c r="RL91" i="7"/>
  <c r="RL39" i="7" s="1"/>
  <c r="NF104" i="7"/>
  <c r="ADK97" i="7"/>
  <c r="ADL97" i="7" s="1"/>
  <c r="ZU19" i="7"/>
  <c r="ZV19" i="7"/>
  <c r="RL89" i="7"/>
  <c r="RL37" i="7" s="1"/>
  <c r="RL85" i="7"/>
  <c r="ADK95" i="7"/>
  <c r="ADL95" i="7" s="1"/>
  <c r="ADK98" i="7"/>
  <c r="ADL98" i="7" s="1"/>
  <c r="NF84" i="7"/>
  <c r="NF85" i="7"/>
  <c r="RL64" i="7"/>
  <c r="RL12" i="7" s="1"/>
  <c r="RL58" i="7"/>
  <c r="RL6" i="7" s="1"/>
  <c r="NF86" i="7"/>
  <c r="ADK104" i="7"/>
  <c r="ADL104" i="7" s="1"/>
  <c r="ADK101" i="7"/>
  <c r="ADL101" i="7" s="1"/>
  <c r="ADK102" i="7"/>
  <c r="ADL102" i="7" s="1"/>
  <c r="RL63" i="7"/>
  <c r="RL11" i="7" s="1"/>
  <c r="AHY13" i="7"/>
  <c r="AIC13" i="7" s="1"/>
  <c r="AHX4" i="7"/>
  <c r="ADX27" i="7"/>
  <c r="ZI91" i="7"/>
  <c r="ZG91" i="7"/>
  <c r="ZK92" i="7"/>
  <c r="ZN89" i="7"/>
  <c r="ZO89" i="7"/>
  <c r="ZH90" i="7"/>
  <c r="VM102" i="7"/>
  <c r="VO90" i="7"/>
  <c r="VP56" i="7"/>
  <c r="VO56" i="7"/>
  <c r="VL57" i="7"/>
  <c r="VL58" i="7"/>
  <c r="RL84" i="7"/>
  <c r="RL86" i="7"/>
  <c r="AMH28" i="7"/>
  <c r="AMF28" i="7"/>
  <c r="AMG28" i="7"/>
  <c r="AMC28" i="7"/>
  <c r="AMB28" i="7"/>
  <c r="ALZ28" i="7"/>
  <c r="AMA28" i="7"/>
  <c r="ALY28" i="7"/>
  <c r="RL83" i="7"/>
  <c r="AHQ86" i="7"/>
  <c r="AHR86" i="7" s="1"/>
  <c r="AIA86" i="7" s="1"/>
  <c r="ZJ91" i="7"/>
  <c r="ZJ92" i="7"/>
  <c r="ZG89" i="7"/>
  <c r="ZK89" i="7"/>
  <c r="ZI90" i="7"/>
  <c r="ZJ90" i="7"/>
  <c r="VP65" i="7"/>
  <c r="VQ56" i="7"/>
  <c r="VL56" i="7"/>
  <c r="VQ66" i="7"/>
  <c r="AMH27" i="7"/>
  <c r="AMF27" i="7"/>
  <c r="AMA25" i="7"/>
  <c r="AMC26" i="7"/>
  <c r="AMC25" i="7"/>
  <c r="AMG27" i="7"/>
  <c r="AMC27" i="7"/>
  <c r="AMA26" i="7"/>
  <c r="AMA27" i="7"/>
  <c r="ALY27" i="7"/>
  <c r="ALY25" i="7"/>
  <c r="AMB25" i="7"/>
  <c r="AMB27" i="7"/>
  <c r="ALZ27" i="7"/>
  <c r="ALY26" i="7"/>
  <c r="ALZ25" i="7"/>
  <c r="ALZ26" i="7"/>
  <c r="AMB26" i="7"/>
  <c r="AHY14" i="7"/>
  <c r="AIC14" i="7" s="1"/>
  <c r="ZH91" i="7"/>
  <c r="ZM91" i="7" s="1"/>
  <c r="ZQ91" i="7" s="1"/>
  <c r="ZG92" i="7"/>
  <c r="ZH92" i="7"/>
  <c r="ZH89" i="7"/>
  <c r="ZI89" i="7"/>
  <c r="ZG90" i="7"/>
  <c r="VN56" i="7"/>
  <c r="RM21" i="7"/>
  <c r="TV21" i="7" s="1"/>
  <c r="RM18" i="7"/>
  <c r="TV18" i="7" s="1"/>
  <c r="PZ18" i="7" s="1"/>
  <c r="RM20" i="7"/>
  <c r="TV20" i="7" s="1"/>
  <c r="RM19" i="7"/>
  <c r="TV19" i="7" s="1"/>
  <c r="AMD20" i="7"/>
  <c r="AIR104" i="7"/>
  <c r="AQJ28" i="7"/>
  <c r="AQJ14" i="7"/>
  <c r="ALZ11" i="7"/>
  <c r="AHX19" i="7"/>
  <c r="ADV92" i="7"/>
  <c r="ZP78" i="7"/>
  <c r="VN104" i="7"/>
  <c r="VL73" i="7"/>
  <c r="VN70" i="7"/>
  <c r="VP70" i="7"/>
  <c r="VQ73" i="7"/>
  <c r="VM70" i="7"/>
  <c r="VP73" i="7"/>
  <c r="VO71" i="7"/>
  <c r="VO73" i="7"/>
  <c r="VQ70" i="7"/>
  <c r="VM73" i="7"/>
  <c r="VO70" i="7"/>
  <c r="VL70" i="7"/>
  <c r="VP71" i="7"/>
  <c r="VQ71" i="7"/>
  <c r="VN73" i="7"/>
  <c r="VL72" i="7"/>
  <c r="VL71" i="7"/>
  <c r="VM71" i="7"/>
  <c r="VN71" i="7"/>
  <c r="ZN85" i="7"/>
  <c r="ZO85" i="7"/>
  <c r="ZP85" i="7"/>
  <c r="ZJ72" i="7"/>
  <c r="ZK72" i="7"/>
  <c r="ZO72" i="7"/>
  <c r="ZH72" i="7"/>
  <c r="ZP72" i="7"/>
  <c r="ZN72" i="7"/>
  <c r="ZI72" i="7"/>
  <c r="ZG72" i="7"/>
  <c r="ZM72" i="7" s="1"/>
  <c r="ZQ72" i="7" s="1"/>
  <c r="VO72" i="7"/>
  <c r="VP72" i="7"/>
  <c r="VM72" i="7"/>
  <c r="VQ72" i="7"/>
  <c r="VN72" i="7"/>
  <c r="VO104" i="7"/>
  <c r="VM57" i="7"/>
  <c r="VQ57" i="7"/>
  <c r="VQ103" i="7"/>
  <c r="VM101" i="7"/>
  <c r="VM103" i="7"/>
  <c r="VN102" i="7"/>
  <c r="VN90" i="7"/>
  <c r="VP89" i="7"/>
  <c r="VP58" i="7"/>
  <c r="VO58" i="7"/>
  <c r="VM65" i="7"/>
  <c r="VP63" i="7"/>
  <c r="VN64" i="7"/>
  <c r="VO65" i="7"/>
  <c r="VN65" i="7"/>
  <c r="VM59" i="7"/>
  <c r="VN59" i="7"/>
  <c r="VN96" i="7"/>
  <c r="VQ97" i="7"/>
  <c r="VO96" i="7"/>
  <c r="VP96" i="7"/>
  <c r="VN98" i="7"/>
  <c r="AHY28" i="7"/>
  <c r="AIC28" i="7" s="1"/>
  <c r="ADK80" i="7"/>
  <c r="ADL80" i="7" s="1"/>
  <c r="ADT80" i="7" s="1"/>
  <c r="VM104" i="7"/>
  <c r="VM83" i="7"/>
  <c r="VQ85" i="7"/>
  <c r="VM85" i="7"/>
  <c r="VP84" i="7"/>
  <c r="VO84" i="7"/>
  <c r="VN85" i="7"/>
  <c r="VN84" i="7"/>
  <c r="VQ84" i="7"/>
  <c r="VO83" i="7"/>
  <c r="VO85" i="7"/>
  <c r="VP85" i="7"/>
  <c r="VP83" i="7"/>
  <c r="VN83" i="7"/>
  <c r="VM84" i="7"/>
  <c r="VQ83" i="7"/>
  <c r="ZG73" i="7"/>
  <c r="ZI73" i="7"/>
  <c r="ZP73" i="7"/>
  <c r="ZH73" i="7"/>
  <c r="ZK73" i="7"/>
  <c r="ZO73" i="7"/>
  <c r="ZJ73" i="7"/>
  <c r="ZN73" i="7"/>
  <c r="VO57" i="7"/>
  <c r="VO103" i="7"/>
  <c r="VQ101" i="7"/>
  <c r="VN103" i="7"/>
  <c r="VO102" i="7"/>
  <c r="VO89" i="7"/>
  <c r="VP64" i="7"/>
  <c r="VP66" i="7"/>
  <c r="VQ63" i="7"/>
  <c r="VM64" i="7"/>
  <c r="VQ64" i="7"/>
  <c r="VO59" i="7"/>
  <c r="VP97" i="7"/>
  <c r="VQ96" i="7"/>
  <c r="VO95" i="7"/>
  <c r="VN97" i="7"/>
  <c r="VM98" i="7"/>
  <c r="VP98" i="7"/>
  <c r="VM91" i="7"/>
  <c r="VP91" i="7"/>
  <c r="VQ91" i="7"/>
  <c r="VN91" i="7"/>
  <c r="VQ89" i="7"/>
  <c r="VO91" i="7"/>
  <c r="VQ90" i="7"/>
  <c r="VP90" i="7"/>
  <c r="VL89" i="7"/>
  <c r="VQ92" i="7"/>
  <c r="VL90" i="7"/>
  <c r="VN92" i="7"/>
  <c r="VO92" i="7"/>
  <c r="VP92" i="7"/>
  <c r="VL91" i="7"/>
  <c r="VM92" i="7"/>
  <c r="VL92" i="7"/>
  <c r="ZK70" i="7"/>
  <c r="ZP70" i="7"/>
  <c r="ZG70" i="7"/>
  <c r="ZE69" i="7"/>
  <c r="ZH70" i="7"/>
  <c r="ZI70" i="7"/>
  <c r="ZO70" i="7"/>
  <c r="ZJ70" i="7"/>
  <c r="ZN70" i="7"/>
  <c r="ZE88" i="7"/>
  <c r="VP57" i="7"/>
  <c r="VL96" i="7"/>
  <c r="VO101" i="7"/>
  <c r="VQ102" i="7"/>
  <c r="VP102" i="7"/>
  <c r="VM89" i="7"/>
  <c r="VL97" i="7"/>
  <c r="VN58" i="7"/>
  <c r="VN66" i="7"/>
  <c r="VO64" i="7"/>
  <c r="VO66" i="7"/>
  <c r="VO63" i="7"/>
  <c r="VM63" i="7"/>
  <c r="VQ59" i="7"/>
  <c r="VM95" i="7"/>
  <c r="VO97" i="7"/>
  <c r="VN95" i="7"/>
  <c r="VP95" i="7"/>
  <c r="VO98" i="7"/>
  <c r="VQ104" i="7"/>
  <c r="ZY82" i="7"/>
  <c r="VP104" i="7"/>
  <c r="ZI71" i="7"/>
  <c r="ZP71" i="7"/>
  <c r="ZO71" i="7"/>
  <c r="ZG71" i="7"/>
  <c r="ZN71" i="7"/>
  <c r="ZK71" i="7"/>
  <c r="ZH71" i="7"/>
  <c r="ZJ71" i="7"/>
  <c r="VQ86" i="7"/>
  <c r="VL85" i="7"/>
  <c r="VL83" i="7"/>
  <c r="VL84" i="7"/>
  <c r="VN86" i="7"/>
  <c r="VO86" i="7"/>
  <c r="VM86" i="7"/>
  <c r="VL86" i="7"/>
  <c r="VP86" i="7"/>
  <c r="ZR18" i="7"/>
  <c r="ZS18" i="7"/>
  <c r="ZU21" i="7"/>
  <c r="ZW18" i="7"/>
  <c r="ZU18" i="7"/>
  <c r="ZR19" i="7"/>
  <c r="ZT21" i="7"/>
  <c r="ZV21" i="7"/>
  <c r="ZR21" i="7"/>
  <c r="ZR20" i="7"/>
  <c r="ZS21" i="7"/>
  <c r="ZT18" i="7"/>
  <c r="ZV18" i="7"/>
  <c r="ZW21" i="7"/>
  <c r="VN57" i="7"/>
  <c r="VP101" i="7"/>
  <c r="VN101" i="7"/>
  <c r="VN89" i="7"/>
  <c r="VM90" i="7"/>
  <c r="VM58" i="7"/>
  <c r="VQ58" i="7"/>
  <c r="VQ65" i="7"/>
  <c r="VN63" i="7"/>
  <c r="VM66" i="7"/>
  <c r="VL95" i="7"/>
  <c r="VM97" i="7"/>
  <c r="VM96" i="7"/>
  <c r="VQ98" i="7"/>
  <c r="AHX5" i="7"/>
  <c r="AEC27" i="7"/>
  <c r="ZG102" i="7"/>
  <c r="ZN102" i="7"/>
  <c r="ZH102" i="7"/>
  <c r="ZP102" i="7"/>
  <c r="ZO102" i="7"/>
  <c r="ZK102" i="7"/>
  <c r="ZJ102" i="7"/>
  <c r="ZI102" i="7"/>
  <c r="ZK80" i="7"/>
  <c r="ZO80" i="7"/>
  <c r="ZG80" i="7"/>
  <c r="ZI80" i="7"/>
  <c r="ZP80" i="7"/>
  <c r="ZN80" i="7"/>
  <c r="ZJ80" i="7"/>
  <c r="ZH80" i="7"/>
  <c r="ZR33" i="7"/>
  <c r="ZE82" i="7" s="1"/>
  <c r="ZS34" i="7"/>
  <c r="ZV33" i="7"/>
  <c r="ZW33" i="7"/>
  <c r="ZT33" i="7"/>
  <c r="ZW31" i="7"/>
  <c r="ZT31" i="7"/>
  <c r="ZV32" i="7"/>
  <c r="ZV31" i="7"/>
  <c r="ZU34" i="7"/>
  <c r="ZW32" i="7"/>
  <c r="ZS33" i="7"/>
  <c r="ZU32" i="7"/>
  <c r="ZR34" i="7"/>
  <c r="ZT34" i="7"/>
  <c r="ZR31" i="7"/>
  <c r="ZU31" i="7"/>
  <c r="ZW34" i="7"/>
  <c r="ZT32" i="7"/>
  <c r="ZS32" i="7"/>
  <c r="ZR32" i="7"/>
  <c r="ZV34" i="7"/>
  <c r="ZU33" i="7"/>
  <c r="ZS31" i="7"/>
  <c r="ZP104" i="7"/>
  <c r="ZO104" i="7"/>
  <c r="ZN104" i="7"/>
  <c r="ZK104" i="7"/>
  <c r="ZJ104" i="7"/>
  <c r="ZI104" i="7"/>
  <c r="ZH104" i="7"/>
  <c r="ZG104" i="7"/>
  <c r="AMH40" i="7"/>
  <c r="AMF40" i="7"/>
  <c r="AMB40" i="7"/>
  <c r="ALZ40" i="7"/>
  <c r="AMG40" i="7"/>
  <c r="AMC40" i="7"/>
  <c r="AMA40" i="7"/>
  <c r="ALY40" i="7"/>
  <c r="AME40" i="7" s="1"/>
  <c r="AMI40" i="7" s="1"/>
  <c r="ZJ79" i="7"/>
  <c r="ZH79" i="7"/>
  <c r="ZP79" i="7"/>
  <c r="ZN79" i="7"/>
  <c r="ZO79" i="7"/>
  <c r="ZK79" i="7"/>
  <c r="ZI79" i="7"/>
  <c r="ZG79" i="7"/>
  <c r="AQH20" i="7"/>
  <c r="AQF20" i="7"/>
  <c r="AQG18" i="7"/>
  <c r="AQG19" i="7"/>
  <c r="AQI18" i="7"/>
  <c r="AQH19" i="7"/>
  <c r="AQI20" i="7"/>
  <c r="AQM20" i="7"/>
  <c r="AQE19" i="7"/>
  <c r="AQI19" i="7"/>
  <c r="AQE20" i="7"/>
  <c r="AQG20" i="7"/>
  <c r="AQF18" i="7"/>
  <c r="AQN20" i="7"/>
  <c r="AQL20" i="7"/>
  <c r="AQF19" i="7"/>
  <c r="AQH18" i="7"/>
  <c r="AQJ18" i="7" s="1"/>
  <c r="AQE18" i="7"/>
  <c r="ZH78" i="7"/>
  <c r="ZI78" i="7"/>
  <c r="ARD20" i="7"/>
  <c r="ADU92" i="7"/>
  <c r="ZP97" i="7"/>
  <c r="ZO97" i="7"/>
  <c r="ZI97" i="7"/>
  <c r="ZK97" i="7"/>
  <c r="ZJ97" i="7"/>
  <c r="ZG97" i="7"/>
  <c r="ZN97" i="7"/>
  <c r="ZH97" i="7"/>
  <c r="ZO64" i="7"/>
  <c r="ZN64" i="7"/>
  <c r="ZI64" i="7"/>
  <c r="ZG64" i="7"/>
  <c r="ZP64" i="7"/>
  <c r="ZK64" i="7"/>
  <c r="ZH64" i="7"/>
  <c r="ZJ64" i="7"/>
  <c r="ZI101" i="7"/>
  <c r="ZH101" i="7"/>
  <c r="ZG101" i="7"/>
  <c r="ZP101" i="7"/>
  <c r="ZJ101" i="7"/>
  <c r="ZE100" i="7"/>
  <c r="ZO101" i="7"/>
  <c r="ZN101" i="7"/>
  <c r="ZK101" i="7"/>
  <c r="ZK66" i="7"/>
  <c r="ZO66" i="7"/>
  <c r="ZG66" i="7"/>
  <c r="ZN66" i="7"/>
  <c r="ZP66" i="7"/>
  <c r="ZI66" i="7"/>
  <c r="ZJ66" i="7"/>
  <c r="ZH66" i="7"/>
  <c r="ZH65" i="7"/>
  <c r="ZI65" i="7"/>
  <c r="ZO65" i="7"/>
  <c r="ZP65" i="7"/>
  <c r="ZN65" i="7"/>
  <c r="ZJ65" i="7"/>
  <c r="ZG65" i="7"/>
  <c r="ZK65" i="7"/>
  <c r="AQI21" i="7"/>
  <c r="AQM21" i="7"/>
  <c r="AQE21" i="7"/>
  <c r="AQG21" i="7"/>
  <c r="AQN21" i="7"/>
  <c r="AQL21" i="7"/>
  <c r="AQH21" i="7"/>
  <c r="AQF21" i="7"/>
  <c r="ZJ78" i="7"/>
  <c r="ZK78" i="7"/>
  <c r="AMD21" i="7"/>
  <c r="ADO92" i="7"/>
  <c r="ZO96" i="7"/>
  <c r="ZI96" i="7"/>
  <c r="ZP96" i="7"/>
  <c r="ZN96" i="7"/>
  <c r="ZK96" i="7"/>
  <c r="ZJ96" i="7"/>
  <c r="ZH96" i="7"/>
  <c r="ZG96" i="7"/>
  <c r="ZN63" i="7"/>
  <c r="ZP63" i="7"/>
  <c r="ZK63" i="7"/>
  <c r="ZH63" i="7"/>
  <c r="ZI63" i="7"/>
  <c r="ZO63" i="7"/>
  <c r="ZJ63" i="7"/>
  <c r="ZL63" i="7" s="1"/>
  <c r="ZG63" i="7"/>
  <c r="ZM63" i="7" s="1"/>
  <c r="ZQ63" i="7" s="1"/>
  <c r="ZE62" i="7"/>
  <c r="ZN77" i="7"/>
  <c r="ZP77" i="7"/>
  <c r="ZE76" i="7"/>
  <c r="ZH77" i="7"/>
  <c r="ZJ77" i="7"/>
  <c r="ZK77" i="7"/>
  <c r="ZO77" i="7"/>
  <c r="ZG77" i="7"/>
  <c r="ZM77" i="7" s="1"/>
  <c r="ZQ77" i="7" s="1"/>
  <c r="ZI77" i="7"/>
  <c r="ZJ85" i="7"/>
  <c r="ZN86" i="7"/>
  <c r="ZI86" i="7"/>
  <c r="ZK85" i="7"/>
  <c r="ZH86" i="7"/>
  <c r="ZP86" i="7"/>
  <c r="ZG85" i="7"/>
  <c r="ZI85" i="7"/>
  <c r="ZK86" i="7"/>
  <c r="ZO86" i="7"/>
  <c r="ZH85" i="7"/>
  <c r="ZG86" i="7"/>
  <c r="ZJ86" i="7"/>
  <c r="ZL86" i="7" s="1"/>
  <c r="AHY6" i="7"/>
  <c r="AIC6" i="7" s="1"/>
  <c r="ZJ98" i="7"/>
  <c r="ZK98" i="7"/>
  <c r="ZO98" i="7"/>
  <c r="ZG98" i="7"/>
  <c r="ZP98" i="7"/>
  <c r="ZH98" i="7"/>
  <c r="ZI98" i="7"/>
  <c r="ZN98" i="7"/>
  <c r="ZJ95" i="7"/>
  <c r="ZG95" i="7"/>
  <c r="ZK95" i="7"/>
  <c r="ZO95" i="7"/>
  <c r="ZE94" i="7"/>
  <c r="ZP95" i="7"/>
  <c r="ZI95" i="7"/>
  <c r="ZN95" i="7"/>
  <c r="ZH95" i="7"/>
  <c r="ZH103" i="7"/>
  <c r="ZG103" i="7"/>
  <c r="ZO103" i="7"/>
  <c r="ZP103" i="7"/>
  <c r="ZI103" i="7"/>
  <c r="ZN103" i="7"/>
  <c r="ZK103" i="7"/>
  <c r="ZJ103" i="7"/>
  <c r="ZI83" i="7"/>
  <c r="ZG83" i="7"/>
  <c r="ZN83" i="7"/>
  <c r="ZP83" i="7"/>
  <c r="ZH83" i="7"/>
  <c r="ZK83" i="7"/>
  <c r="ZO83" i="7"/>
  <c r="ZJ83" i="7"/>
  <c r="ZJ84" i="7"/>
  <c r="ZN84" i="7"/>
  <c r="ZO84" i="7"/>
  <c r="ZK84" i="7"/>
  <c r="ZI84" i="7"/>
  <c r="ZH84" i="7"/>
  <c r="ZP84" i="7"/>
  <c r="ZG84" i="7"/>
  <c r="AMA39" i="7"/>
  <c r="AMB39" i="7"/>
  <c r="ALZ37" i="7"/>
  <c r="AMA37" i="7"/>
  <c r="AMC38" i="7"/>
  <c r="AMC39" i="7"/>
  <c r="AMG39" i="7"/>
  <c r="ALY39" i="7"/>
  <c r="ALZ39" i="7"/>
  <c r="ALY37" i="7"/>
  <c r="AMA38" i="7"/>
  <c r="AMB37" i="7"/>
  <c r="AMB38" i="7"/>
  <c r="AMD38" i="7" s="1"/>
  <c r="AMC37" i="7"/>
  <c r="ALZ38" i="7"/>
  <c r="AMH39" i="7"/>
  <c r="AMF39" i="7"/>
  <c r="ALY38" i="7"/>
  <c r="ZG78" i="7"/>
  <c r="ADV80" i="7"/>
  <c r="ADU80" i="7"/>
  <c r="AME34" i="7"/>
  <c r="AMI34" i="7" s="1"/>
  <c r="AMC11" i="7"/>
  <c r="AEB18" i="7"/>
  <c r="AEB19" i="7"/>
  <c r="ADX21" i="7"/>
  <c r="AEB20" i="7"/>
  <c r="ADY20" i="7"/>
  <c r="AEA20" i="7"/>
  <c r="AEA21" i="7"/>
  <c r="AEC18" i="7"/>
  <c r="AEC19" i="7"/>
  <c r="AEC21" i="7"/>
  <c r="ADZ18" i="7"/>
  <c r="ADZ20" i="7"/>
  <c r="ADX18" i="7"/>
  <c r="ADX20" i="7"/>
  <c r="ADZ19" i="7"/>
  <c r="ADZ21" i="7"/>
  <c r="AEC20" i="7"/>
  <c r="AEA19" i="7"/>
  <c r="ADY18" i="7"/>
  <c r="ADX19" i="7"/>
  <c r="AEA18" i="7"/>
  <c r="ADY21" i="7"/>
  <c r="ADY19" i="7"/>
  <c r="AEB21" i="7"/>
  <c r="ADK79" i="7"/>
  <c r="ADL79" i="7" s="1"/>
  <c r="ADM71" i="7"/>
  <c r="ADO71" i="7"/>
  <c r="ADQ71" i="7"/>
  <c r="ADP71" i="7"/>
  <c r="ADT71" i="7"/>
  <c r="ADV71" i="7"/>
  <c r="ADN71" i="7"/>
  <c r="ADU71" i="7"/>
  <c r="ADX25" i="7"/>
  <c r="AEB25" i="7"/>
  <c r="AEC25" i="7"/>
  <c r="AEA25" i="7"/>
  <c r="ADY25" i="7"/>
  <c r="ADZ25" i="7"/>
  <c r="ADY27" i="7"/>
  <c r="ADZ27" i="7"/>
  <c r="AHY5" i="7"/>
  <c r="AIC5" i="7" s="1"/>
  <c r="AHY21" i="7"/>
  <c r="AIC21" i="7" s="1"/>
  <c r="ADU91" i="7"/>
  <c r="ADQ91" i="7"/>
  <c r="ADO91" i="7"/>
  <c r="ADN91" i="7"/>
  <c r="ADV91" i="7"/>
  <c r="ADM91" i="7"/>
  <c r="ADP91" i="7"/>
  <c r="ADT91" i="7"/>
  <c r="ADO73" i="7"/>
  <c r="ADQ73" i="7"/>
  <c r="ADV73" i="7"/>
  <c r="ADT73" i="7"/>
  <c r="ADP73" i="7"/>
  <c r="ADN73" i="7"/>
  <c r="ADU73" i="7"/>
  <c r="ADM73" i="7"/>
  <c r="ADQ89" i="7"/>
  <c r="ADO89" i="7"/>
  <c r="ADM89" i="7"/>
  <c r="ADV89" i="7"/>
  <c r="ADT89" i="7"/>
  <c r="ADU89" i="7"/>
  <c r="ADN89" i="7"/>
  <c r="ADP89" i="7"/>
  <c r="ADK88" i="7"/>
  <c r="AEB27" i="7"/>
  <c r="ADP92" i="7"/>
  <c r="ADM92" i="7"/>
  <c r="ADY26" i="7"/>
  <c r="ADX26" i="7"/>
  <c r="AEA26" i="7"/>
  <c r="AEB26" i="7"/>
  <c r="ADZ26" i="7"/>
  <c r="AEC26" i="7"/>
  <c r="ADK77" i="7"/>
  <c r="ADL77" i="7" s="1"/>
  <c r="AEA27" i="7"/>
  <c r="ADN92" i="7"/>
  <c r="ADM90" i="7"/>
  <c r="ADQ90" i="7"/>
  <c r="ADR90" i="7" s="1"/>
  <c r="AMC12" i="7"/>
  <c r="ADV70" i="7"/>
  <c r="ADU70" i="7"/>
  <c r="ADP70" i="7"/>
  <c r="ADT70" i="7"/>
  <c r="ADQ70" i="7"/>
  <c r="ADO70" i="7"/>
  <c r="ADM70" i="7"/>
  <c r="ADN70" i="7"/>
  <c r="ADT72" i="7"/>
  <c r="ADM72" i="7"/>
  <c r="ADP72" i="7"/>
  <c r="ADN72" i="7"/>
  <c r="ADV72" i="7"/>
  <c r="ADU72" i="7"/>
  <c r="ADQ72" i="7"/>
  <c r="ADO72" i="7"/>
  <c r="ADK78" i="7"/>
  <c r="ADL78" i="7" s="1"/>
  <c r="ADQ92" i="7"/>
  <c r="ADO90" i="7"/>
  <c r="ADN90" i="7"/>
  <c r="ADZ28" i="7"/>
  <c r="ADX28" i="7"/>
  <c r="AEA28" i="7"/>
  <c r="AEB28" i="7"/>
  <c r="ADY28" i="7"/>
  <c r="AEC28" i="7"/>
  <c r="AIB86" i="7"/>
  <c r="ARD13" i="7"/>
  <c r="AME33" i="7"/>
  <c r="AMI33" i="7" s="1"/>
  <c r="AME32" i="7"/>
  <c r="AMI32" i="7" s="1"/>
  <c r="ARD28" i="7"/>
  <c r="AMB11" i="7"/>
  <c r="AMA12" i="7"/>
  <c r="ALY12" i="7"/>
  <c r="AIC11" i="7"/>
  <c r="AID12" i="7" s="1"/>
  <c r="AHX18" i="7"/>
  <c r="AHY18" i="7"/>
  <c r="AHY4" i="7"/>
  <c r="AHX14" i="7"/>
  <c r="AME20" i="7"/>
  <c r="AMI20" i="7" s="1"/>
  <c r="AHX28" i="7"/>
  <c r="AHQ80" i="7" s="1"/>
  <c r="AHR80" i="7" s="1"/>
  <c r="AQK37" i="7"/>
  <c r="AQO37" i="7" s="1"/>
  <c r="AQK14" i="7"/>
  <c r="AQO14" i="7" s="1"/>
  <c r="AHQ84" i="7"/>
  <c r="AHR84" i="7" s="1"/>
  <c r="AHQ85" i="7"/>
  <c r="AHR85" i="7" s="1"/>
  <c r="AMA11" i="7"/>
  <c r="ALY11" i="7"/>
  <c r="AME11" i="7" s="1"/>
  <c r="AHX7" i="7"/>
  <c r="AHX13" i="7"/>
  <c r="AHX20" i="7"/>
  <c r="AHX11" i="7"/>
  <c r="AIC37" i="7"/>
  <c r="AII38" i="7" s="1"/>
  <c r="AHQ91" i="7"/>
  <c r="AHR91" i="7" s="1"/>
  <c r="AHQ89" i="7"/>
  <c r="AHR89" i="7" s="1"/>
  <c r="AHQ92" i="7"/>
  <c r="AHR92" i="7" s="1"/>
  <c r="AHQ90" i="7"/>
  <c r="AHR90" i="7" s="1"/>
  <c r="AHX12" i="7"/>
  <c r="AB61" i="3"/>
  <c r="ALZ12" i="7"/>
  <c r="AMB12" i="7"/>
  <c r="AHY7" i="7"/>
  <c r="AHY20" i="7"/>
  <c r="AHY19" i="7"/>
  <c r="AHX6" i="7"/>
  <c r="AHX21" i="7"/>
  <c r="AIC31" i="7"/>
  <c r="AII33" i="7" s="1"/>
  <c r="AHQ83" i="7"/>
  <c r="AHR83" i="7" s="1"/>
  <c r="AHQ101" i="7"/>
  <c r="AHR101" i="7" s="1"/>
  <c r="AMI21" i="7"/>
  <c r="AQK13" i="7"/>
  <c r="AQO13" i="7" s="1"/>
  <c r="AMG14" i="7"/>
  <c r="ALY14" i="7"/>
  <c r="AMA14" i="7"/>
  <c r="AMC14" i="7"/>
  <c r="AMH14" i="7"/>
  <c r="AMF14" i="7"/>
  <c r="AMB14" i="7"/>
  <c r="ALZ14" i="7"/>
  <c r="AMF6" i="7"/>
  <c r="AMH6" i="7"/>
  <c r="ALZ6" i="7"/>
  <c r="AMB6" i="7"/>
  <c r="AMG6" i="7"/>
  <c r="AMC6" i="7"/>
  <c r="AMA6" i="7"/>
  <c r="ALY6" i="7"/>
  <c r="AMC5" i="7"/>
  <c r="ALZ4" i="7"/>
  <c r="AMH13" i="7"/>
  <c r="AMC13" i="7"/>
  <c r="AMA13" i="7"/>
  <c r="AMB13" i="7"/>
  <c r="AMF13" i="7"/>
  <c r="AMG13" i="7"/>
  <c r="ALZ13" i="7"/>
  <c r="ALY13" i="7"/>
  <c r="AMG7" i="7"/>
  <c r="AMC7" i="7"/>
  <c r="AMA7" i="7"/>
  <c r="ALY7" i="7"/>
  <c r="AMF7" i="7"/>
  <c r="AMH7" i="7"/>
  <c r="ALZ7" i="7"/>
  <c r="AMB7" i="7"/>
  <c r="AMB5" i="7"/>
  <c r="AMA5" i="7"/>
  <c r="AQK25" i="7"/>
  <c r="AQO25" i="7" s="1"/>
  <c r="AQK26" i="7"/>
  <c r="AQO26" i="7" s="1"/>
  <c r="AME31" i="7"/>
  <c r="AMS32" i="7"/>
  <c r="AMX21" i="7"/>
  <c r="ALY5" i="7"/>
  <c r="AMA4" i="7"/>
  <c r="AMB4" i="7"/>
  <c r="ALZ5" i="7"/>
  <c r="ALY4" i="7"/>
  <c r="AMC4" i="7"/>
  <c r="AMI18" i="7"/>
  <c r="AQK28" i="7"/>
  <c r="AQK11" i="7"/>
  <c r="AQK12" i="7"/>
  <c r="AQK27" i="7"/>
  <c r="AQH33" i="7"/>
  <c r="AQF33" i="7"/>
  <c r="AQH31" i="7"/>
  <c r="AQI31" i="7"/>
  <c r="AQI32" i="7"/>
  <c r="AQI33" i="7"/>
  <c r="AQM33" i="7"/>
  <c r="AQF32" i="7"/>
  <c r="AQE31" i="7"/>
  <c r="AQG32" i="7"/>
  <c r="AQG31" i="7"/>
  <c r="AQE33" i="7"/>
  <c r="AQG33" i="7"/>
  <c r="AQH32" i="7"/>
  <c r="AQF31" i="7"/>
  <c r="AQN33" i="7"/>
  <c r="AQL33" i="7"/>
  <c r="AQE32" i="7"/>
  <c r="AQK38" i="7"/>
  <c r="AQN34" i="7"/>
  <c r="AQG34" i="7"/>
  <c r="ASM34" i="7"/>
  <c r="AQI34" i="7"/>
  <c r="AQH34" i="7"/>
  <c r="AQL34" i="7"/>
  <c r="AQE34" i="7"/>
  <c r="ASN34" i="7"/>
  <c r="AQF34" i="7"/>
  <c r="ASO34" i="7"/>
  <c r="AQM34" i="7"/>
  <c r="AQK40" i="7"/>
  <c r="ARX6" i="7"/>
  <c r="AIU85" i="7"/>
  <c r="VZ64" i="7"/>
  <c r="AMX13" i="7"/>
  <c r="VZ85" i="7"/>
  <c r="AMY13" i="7"/>
  <c r="ANC13" i="7" s="1"/>
  <c r="AND12" i="7" s="1"/>
  <c r="ARD21" i="7"/>
  <c r="ARE19" i="7"/>
  <c r="ARI19" i="7" s="1"/>
  <c r="AIR98" i="7"/>
  <c r="AQJ39" i="7"/>
  <c r="AQJ27" i="7"/>
  <c r="NZ84" i="7"/>
  <c r="NZ32" i="7" s="1"/>
  <c r="OA33" i="7" s="1"/>
  <c r="AIR80" i="7"/>
  <c r="AIV85" i="7"/>
  <c r="AMX38" i="7"/>
  <c r="AIR102" i="7"/>
  <c r="AQJ40" i="7"/>
  <c r="ARE20" i="7"/>
  <c r="ARI20" i="7" s="1"/>
  <c r="ZY69" i="7"/>
  <c r="WF85" i="7"/>
  <c r="ARO97" i="7"/>
  <c r="ARJ97" i="7"/>
  <c r="ARH97" i="7"/>
  <c r="ARF97" i="7"/>
  <c r="ARM97" i="7"/>
  <c r="ARP97" i="7"/>
  <c r="ARN97" i="7"/>
  <c r="ARL97" i="7"/>
  <c r="ARE97" i="7"/>
  <c r="ARI97" i="7" s="1"/>
  <c r="ARK97" i="7"/>
  <c r="ARG97" i="7"/>
  <c r="AMX40" i="7"/>
  <c r="ARA5" i="7"/>
  <c r="AIN84" i="7"/>
  <c r="AIP84" i="7"/>
  <c r="AIQ86" i="7"/>
  <c r="AIQ84" i="7"/>
  <c r="AIO84" i="7"/>
  <c r="AIM84" i="7"/>
  <c r="AIV84" i="7"/>
  <c r="AIT84" i="7"/>
  <c r="AIU84" i="7"/>
  <c r="AIP86" i="7"/>
  <c r="AMX7" i="7"/>
  <c r="VZ84" i="7"/>
  <c r="ARA13" i="7"/>
  <c r="ARB14" i="7"/>
  <c r="ARF14" i="7"/>
  <c r="ARC14" i="7"/>
  <c r="ARG14" i="7"/>
  <c r="ARE14" i="7"/>
  <c r="ARI14" i="7" s="1"/>
  <c r="ARK14" i="7"/>
  <c r="AQY14" i="7"/>
  <c r="ARA14" i="7"/>
  <c r="ARH14" i="7"/>
  <c r="AQZ14" i="7"/>
  <c r="ARP14" i="7"/>
  <c r="ARJ14" i="7"/>
  <c r="ARM14" i="7"/>
  <c r="ARL14" i="7"/>
  <c r="AQW66" i="7"/>
  <c r="AQX66" i="7" s="1"/>
  <c r="ARQ14" i="7"/>
  <c r="ARO14" i="7"/>
  <c r="ARN14" i="7"/>
  <c r="AQY12" i="7"/>
  <c r="AQZ12" i="7"/>
  <c r="ARC12" i="7"/>
  <c r="ARB12" i="7"/>
  <c r="ARA12" i="7"/>
  <c r="AEE65" i="7"/>
  <c r="AEF65" i="7" s="1"/>
  <c r="AEE64" i="7"/>
  <c r="AEF64" i="7" s="1"/>
  <c r="AMS98" i="7"/>
  <c r="ANG98" i="7"/>
  <c r="AMZ98" i="7"/>
  <c r="AMW96" i="7"/>
  <c r="AMS96" i="7"/>
  <c r="ANH98" i="7"/>
  <c r="ANI98" i="7"/>
  <c r="ANA98" i="7"/>
  <c r="AMV98" i="7"/>
  <c r="AMS97" i="7"/>
  <c r="AMU96" i="7"/>
  <c r="AMV97" i="7"/>
  <c r="AMY98" i="7"/>
  <c r="ANC98" i="7" s="1"/>
  <c r="AMT96" i="7"/>
  <c r="AND98" i="7"/>
  <c r="ANB98" i="7"/>
  <c r="AMT98" i="7"/>
  <c r="ANE98" i="7"/>
  <c r="AMV96" i="7"/>
  <c r="AMW97" i="7"/>
  <c r="ANJ98" i="7"/>
  <c r="AMU97" i="7"/>
  <c r="AMW98" i="7"/>
  <c r="AMU98" i="7"/>
  <c r="ANF98" i="7"/>
  <c r="AMT97" i="7"/>
  <c r="AAF84" i="7"/>
  <c r="AIW12" i="7"/>
  <c r="AIK64" i="7"/>
  <c r="AIL64" i="7" s="1"/>
  <c r="AQZ6" i="7"/>
  <c r="AQY32" i="7"/>
  <c r="ARB33" i="7"/>
  <c r="ARC33" i="7"/>
  <c r="AQN6" i="7"/>
  <c r="AQL6" i="7"/>
  <c r="AQH6" i="7"/>
  <c r="AQF6" i="7"/>
  <c r="AQM6" i="7"/>
  <c r="AQI6" i="7"/>
  <c r="AQG6" i="7"/>
  <c r="AQE6" i="7"/>
  <c r="AQK6" i="7" s="1"/>
  <c r="AQO6" i="7" s="1"/>
  <c r="AAF85" i="7"/>
  <c r="AMX19" i="7"/>
  <c r="AMV32" i="7"/>
  <c r="AMX32" i="7" s="1"/>
  <c r="AMX12" i="7"/>
  <c r="ARA73" i="7"/>
  <c r="AQY73" i="7"/>
  <c r="ARF73" i="7"/>
  <c r="ARE73" i="7"/>
  <c r="ARI73" i="7" s="1"/>
  <c r="ARO73" i="7"/>
  <c r="ARJ73" i="7"/>
  <c r="ARH73" i="7"/>
  <c r="AQZ73" i="7"/>
  <c r="ARN73" i="7"/>
  <c r="ARM73" i="7"/>
  <c r="ARL73" i="7"/>
  <c r="ARK73" i="7"/>
  <c r="ARG73" i="7"/>
  <c r="ARP73" i="7"/>
  <c r="AQG5" i="7"/>
  <c r="ARB80" i="7"/>
  <c r="AQY80" i="7"/>
  <c r="ARL80" i="7"/>
  <c r="ARP80" i="7"/>
  <c r="ARH80" i="7"/>
  <c r="ARC80" i="7"/>
  <c r="ARF80" i="7"/>
  <c r="ARA80" i="7"/>
  <c r="ARN80" i="7"/>
  <c r="ARM80" i="7"/>
  <c r="ARK80" i="7"/>
  <c r="ARE80" i="7"/>
  <c r="ARI80" i="7" s="1"/>
  <c r="ARO80" i="7"/>
  <c r="AQZ80" i="7"/>
  <c r="ARG80" i="7"/>
  <c r="ARJ80" i="7"/>
  <c r="AIR58" i="7"/>
  <c r="ARB78" i="7"/>
  <c r="ARB79" i="7"/>
  <c r="AAD73" i="7"/>
  <c r="AAE73" i="7"/>
  <c r="AQY5" i="7"/>
  <c r="AEX20" i="7"/>
  <c r="AEI72" i="7"/>
  <c r="AIO85" i="7"/>
  <c r="AIQ85" i="7"/>
  <c r="AIR96" i="7"/>
  <c r="AIR97" i="7"/>
  <c r="AMQ72" i="7"/>
  <c r="AMR72" i="7" s="1"/>
  <c r="ANC20" i="7"/>
  <c r="AMX39" i="7"/>
  <c r="AMQ91" i="7" s="1"/>
  <c r="AMR91" i="7" s="1"/>
  <c r="AQJ38" i="7"/>
  <c r="AQW104" i="7"/>
  <c r="AQX104" i="7" s="1"/>
  <c r="AQY102" i="7" s="1"/>
  <c r="AIY32" i="7"/>
  <c r="AJC32" i="7"/>
  <c r="AJA32" i="7"/>
  <c r="AIZ32" i="7"/>
  <c r="AIX32" i="7"/>
  <c r="AJB32" i="7"/>
  <c r="AIR103" i="7"/>
  <c r="ANC19" i="7"/>
  <c r="AMQ71" i="7"/>
  <c r="AMR71" i="7" s="1"/>
  <c r="ARB5" i="7"/>
  <c r="ARA6" i="7"/>
  <c r="AQZ32" i="7"/>
  <c r="AQY33" i="7"/>
  <c r="ARE33" i="7" s="1"/>
  <c r="ARB32" i="7"/>
  <c r="AEU12" i="7"/>
  <c r="AMX28" i="7"/>
  <c r="AMW80" i="7"/>
  <c r="AMU80" i="7"/>
  <c r="AMU79" i="7"/>
  <c r="AMV78" i="7"/>
  <c r="AMS80" i="7"/>
  <c r="ANA80" i="7"/>
  <c r="AMS79" i="7"/>
  <c r="AMU78" i="7"/>
  <c r="AMY80" i="7"/>
  <c r="ANC80" i="7" s="1"/>
  <c r="ANE80" i="7"/>
  <c r="ANF80" i="7"/>
  <c r="AND80" i="7"/>
  <c r="AMZ80" i="7"/>
  <c r="ANB80" i="7"/>
  <c r="AMS78" i="7"/>
  <c r="AMW79" i="7"/>
  <c r="AMT79" i="7"/>
  <c r="ANJ80" i="7"/>
  <c r="ANH80" i="7"/>
  <c r="ANG80" i="7"/>
  <c r="AMT80" i="7"/>
  <c r="AMV80" i="7"/>
  <c r="AMW78" i="7"/>
  <c r="AMV79" i="7"/>
  <c r="AMX79" i="7" s="1"/>
  <c r="AMT78" i="7"/>
  <c r="ANI80" i="7"/>
  <c r="AMD33" i="7"/>
  <c r="AMS73" i="7"/>
  <c r="AND73" i="7"/>
  <c r="ANB73" i="7"/>
  <c r="ANI73" i="7"/>
  <c r="AMZ73" i="7"/>
  <c r="ANA73" i="7"/>
  <c r="ANF73" i="7"/>
  <c r="ANG73" i="7"/>
  <c r="ANE73" i="7"/>
  <c r="AMY73" i="7"/>
  <c r="ANC73" i="7" s="1"/>
  <c r="ANH73" i="7"/>
  <c r="AMT73" i="7"/>
  <c r="AMU73" i="7"/>
  <c r="ANJ73" i="7"/>
  <c r="AMW33" i="7"/>
  <c r="AMW34" i="7"/>
  <c r="ANA34" i="7"/>
  <c r="AMS34" i="7"/>
  <c r="AMU34" i="7"/>
  <c r="ANB34" i="7"/>
  <c r="AMZ34" i="7"/>
  <c r="ANH34" i="7"/>
  <c r="AMY34" i="7"/>
  <c r="ANC34" i="7" s="1"/>
  <c r="ANE34" i="7"/>
  <c r="AND34" i="7"/>
  <c r="AMQ86" i="7"/>
  <c r="AMR86" i="7" s="1"/>
  <c r="ANK34" i="7"/>
  <c r="ANI34" i="7"/>
  <c r="AMV34" i="7"/>
  <c r="AMT34" i="7"/>
  <c r="ANJ34" i="7"/>
  <c r="ANF34" i="7"/>
  <c r="ANG34" i="7"/>
  <c r="ARD19" i="7"/>
  <c r="AQI5" i="7"/>
  <c r="AQF5" i="7"/>
  <c r="VZ86" i="7"/>
  <c r="AIW19" i="7"/>
  <c r="AIK71" i="7"/>
  <c r="AIL71" i="7" s="1"/>
  <c r="AMT33" i="7"/>
  <c r="AMY33" i="7" s="1"/>
  <c r="ARC78" i="7"/>
  <c r="AQZ78" i="7"/>
  <c r="AAB71" i="7"/>
  <c r="AAA71" i="7"/>
  <c r="AAD71" i="7"/>
  <c r="AAF71" i="7" s="1"/>
  <c r="AQE4" i="7"/>
  <c r="AQK4" i="7" s="1"/>
  <c r="AIN85" i="7"/>
  <c r="ARI13" i="7"/>
  <c r="AMZ92" i="7"/>
  <c r="ANB92" i="7"/>
  <c r="AMT92" i="7"/>
  <c r="ANH92" i="7"/>
  <c r="AMY92" i="7"/>
  <c r="ANC92" i="7" s="1"/>
  <c r="ANA92" i="7"/>
  <c r="AND92" i="7"/>
  <c r="ANJ92" i="7"/>
  <c r="ANF92" i="7"/>
  <c r="ANE92" i="7"/>
  <c r="AMU92" i="7"/>
  <c r="AMS92" i="7"/>
  <c r="ANG92" i="7"/>
  <c r="ANI92" i="7"/>
  <c r="AQJ37" i="7"/>
  <c r="AEG71" i="7"/>
  <c r="AEI71" i="7"/>
  <c r="AES71" i="7"/>
  <c r="AEW71" i="7"/>
  <c r="AEN71" i="7"/>
  <c r="AEP71" i="7"/>
  <c r="AEJ73" i="7"/>
  <c r="AEM71" i="7"/>
  <c r="AEQ71" i="7" s="1"/>
  <c r="AEH71" i="7"/>
  <c r="AEO71" i="7"/>
  <c r="AEK73" i="7"/>
  <c r="AEV71" i="7"/>
  <c r="AEU71" i="7"/>
  <c r="AET71" i="7"/>
  <c r="AEK71" i="7"/>
  <c r="AEJ71" i="7"/>
  <c r="AEX71" i="7"/>
  <c r="AEX19" i="7" s="1"/>
  <c r="AER71" i="7"/>
  <c r="AEE69" i="7"/>
  <c r="AMX6" i="7"/>
  <c r="AMX5" i="7"/>
  <c r="VZ66" i="7"/>
  <c r="ARG103" i="7"/>
  <c r="ARK103" i="7"/>
  <c r="ARJ103" i="7"/>
  <c r="ARF103" i="7"/>
  <c r="ARH103" i="7"/>
  <c r="ARP103" i="7"/>
  <c r="ARE103" i="7"/>
  <c r="ARI103" i="7" s="1"/>
  <c r="ARN103" i="7"/>
  <c r="ARO103" i="7"/>
  <c r="ARL103" i="7"/>
  <c r="ARM103" i="7"/>
  <c r="AQZ5" i="7"/>
  <c r="AAF86" i="7"/>
  <c r="AAG84" i="7"/>
  <c r="AAK84" i="7" s="1"/>
  <c r="ARB6" i="7"/>
  <c r="ARG58" i="7"/>
  <c r="ARF58" i="7"/>
  <c r="ARK58" i="7"/>
  <c r="ARE58" i="7"/>
  <c r="ARI58" i="7" s="1"/>
  <c r="ARH58" i="7"/>
  <c r="ARJ58" i="7"/>
  <c r="ARN58" i="7"/>
  <c r="ARP58" i="7"/>
  <c r="ARO58" i="7"/>
  <c r="ARM58" i="7"/>
  <c r="ARL58" i="7"/>
  <c r="ARA32" i="7"/>
  <c r="AQJ26" i="7"/>
  <c r="AIR79" i="7"/>
  <c r="AIR78" i="7"/>
  <c r="AMX26" i="7"/>
  <c r="AQJ11" i="7"/>
  <c r="AIK65" i="7"/>
  <c r="AIL65" i="7" s="1"/>
  <c r="AIW13" i="7"/>
  <c r="AMX14" i="7"/>
  <c r="AMT66" i="7"/>
  <c r="ANA66" i="7"/>
  <c r="AMS66" i="7"/>
  <c r="AND66" i="7"/>
  <c r="ANI66" i="7"/>
  <c r="AMU66" i="7"/>
  <c r="ANJ66" i="7"/>
  <c r="ANG66" i="7"/>
  <c r="ANF66" i="7"/>
  <c r="AMY66" i="7"/>
  <c r="ANC66" i="7" s="1"/>
  <c r="ANH66" i="7"/>
  <c r="AMZ66" i="7"/>
  <c r="ANB66" i="7"/>
  <c r="ANE66" i="7"/>
  <c r="AQE5" i="7"/>
  <c r="AIK72" i="7"/>
  <c r="AIL72" i="7" s="1"/>
  <c r="AIW20" i="7"/>
  <c r="AMD34" i="7"/>
  <c r="AMU102" i="7"/>
  <c r="AMT102" i="7"/>
  <c r="AMW104" i="7"/>
  <c r="ANA104" i="7"/>
  <c r="AMW103" i="7"/>
  <c r="AMT103" i="7"/>
  <c r="AMS104" i="7"/>
  <c r="AMU104" i="7"/>
  <c r="AMS103" i="7"/>
  <c r="AMV102" i="7"/>
  <c r="AMS102" i="7"/>
  <c r="ANE104" i="7"/>
  <c r="AMY104" i="7"/>
  <c r="ANC104" i="7" s="1"/>
  <c r="AMV103" i="7"/>
  <c r="ANB104" i="7"/>
  <c r="AMZ104" i="7"/>
  <c r="AMU103" i="7"/>
  <c r="ANH104" i="7"/>
  <c r="ANJ104" i="7"/>
  <c r="AND104" i="7"/>
  <c r="ANF104" i="7"/>
  <c r="ANI104" i="7"/>
  <c r="AMW102" i="7"/>
  <c r="AMV104" i="7"/>
  <c r="AMT104" i="7"/>
  <c r="ANG104" i="7"/>
  <c r="AMV33" i="7"/>
  <c r="ARA79" i="7"/>
  <c r="AQY78" i="7"/>
  <c r="AQZ79" i="7"/>
  <c r="AAC71" i="7"/>
  <c r="AEH72" i="7"/>
  <c r="AIP85" i="7"/>
  <c r="SF84" i="7"/>
  <c r="SF32" i="7" s="1"/>
  <c r="ARH7" i="7"/>
  <c r="ARF7" i="7"/>
  <c r="ARB7" i="7"/>
  <c r="AQZ7" i="7"/>
  <c r="ARN7" i="7"/>
  <c r="ARE7" i="7"/>
  <c r="ARI7" i="7" s="1"/>
  <c r="ARK7" i="7"/>
  <c r="ARG7" i="7"/>
  <c r="ARC7" i="7"/>
  <c r="ARA7" i="7"/>
  <c r="AQY7" i="7"/>
  <c r="ARJ7" i="7"/>
  <c r="ARL7" i="7"/>
  <c r="ARP7" i="7"/>
  <c r="ARQ7" i="7"/>
  <c r="ARO7" i="7"/>
  <c r="ARM7" i="7"/>
  <c r="AQW59" i="7"/>
  <c r="AQX59" i="7" s="1"/>
  <c r="ARA57" i="7" s="1"/>
  <c r="ARC34" i="7"/>
  <c r="ARG34" i="7"/>
  <c r="ARM34" i="7"/>
  <c r="ARO34" i="7"/>
  <c r="AQY34" i="7"/>
  <c r="ARA34" i="7"/>
  <c r="ARL34" i="7"/>
  <c r="ARH34" i="7"/>
  <c r="ARF34" i="7"/>
  <c r="ARK34" i="7"/>
  <c r="AQW86" i="7"/>
  <c r="AQX86" i="7" s="1"/>
  <c r="ARE34" i="7"/>
  <c r="ARI34" i="7" s="1"/>
  <c r="ARN34" i="7"/>
  <c r="ARJ34" i="7"/>
  <c r="ARB34" i="7"/>
  <c r="AQZ34" i="7"/>
  <c r="ARQ34" i="7"/>
  <c r="ARP34" i="7"/>
  <c r="AMU58" i="7"/>
  <c r="AMW59" i="7"/>
  <c r="AMU59" i="7"/>
  <c r="AMW57" i="7"/>
  <c r="AMT58" i="7"/>
  <c r="AMU57" i="7"/>
  <c r="AMV59" i="7"/>
  <c r="ANB59" i="7"/>
  <c r="ANG59" i="7"/>
  <c r="ANH59" i="7"/>
  <c r="AMS58" i="7"/>
  <c r="AMY59" i="7"/>
  <c r="ANC59" i="7" s="1"/>
  <c r="AMZ59" i="7"/>
  <c r="ANA59" i="7"/>
  <c r="AMV58" i="7"/>
  <c r="ANE59" i="7"/>
  <c r="AND59" i="7"/>
  <c r="ANJ59" i="7"/>
  <c r="ANF59" i="7"/>
  <c r="AMV57" i="7"/>
  <c r="AMW58" i="7"/>
  <c r="AMT59" i="7"/>
  <c r="AMS59" i="7"/>
  <c r="AMS57" i="7"/>
  <c r="AMT57" i="7"/>
  <c r="ANI59" i="7"/>
  <c r="WM12" i="7"/>
  <c r="WM13" i="7"/>
  <c r="ARC6" i="7"/>
  <c r="ARA33" i="7"/>
  <c r="ARC32" i="7"/>
  <c r="AQH7" i="7"/>
  <c r="AQF7" i="7"/>
  <c r="AQM7" i="7"/>
  <c r="AQI7" i="7"/>
  <c r="AQG7" i="7"/>
  <c r="AQL7" i="7"/>
  <c r="AQE7" i="7"/>
  <c r="AQN7" i="7"/>
  <c r="AQH4" i="7"/>
  <c r="AQJ4" i="7" s="1"/>
  <c r="AAP72" i="7"/>
  <c r="AAD72" i="7"/>
  <c r="AAE72" i="7"/>
  <c r="AAI72" i="7"/>
  <c r="AAB72" i="7"/>
  <c r="AAN72" i="7"/>
  <c r="AAC72" i="7"/>
  <c r="AAA72" i="7"/>
  <c r="AAL72" i="7"/>
  <c r="AAO72" i="7"/>
  <c r="AAR72" i="7"/>
  <c r="AAR20" i="7" s="1"/>
  <c r="AAQ72" i="7"/>
  <c r="AAG72" i="7"/>
  <c r="AAK72" i="7" s="1"/>
  <c r="AAJ72" i="7"/>
  <c r="AAH72" i="7"/>
  <c r="AAM72" i="7"/>
  <c r="AMY32" i="7"/>
  <c r="AQH5" i="7"/>
  <c r="WK84" i="7"/>
  <c r="WJ84" i="7"/>
  <c r="WH84" i="7"/>
  <c r="WI84" i="7"/>
  <c r="WF84" i="7"/>
  <c r="WG84" i="7"/>
  <c r="AQW98" i="7"/>
  <c r="AQX98" i="7" s="1"/>
  <c r="ARC96" i="7" s="1"/>
  <c r="ARX7" i="7"/>
  <c r="AIR59" i="7"/>
  <c r="AIR57" i="7"/>
  <c r="ARC5" i="7"/>
  <c r="AMU33" i="7"/>
  <c r="ARA78" i="7"/>
  <c r="AQY79" i="7"/>
  <c r="ARC79" i="7"/>
  <c r="AAR19" i="7"/>
  <c r="AEG72" i="7"/>
  <c r="AEJ72" i="7"/>
  <c r="AEL72" i="7" s="1"/>
  <c r="AIM85" i="7"/>
  <c r="AIS85" i="7" s="1"/>
  <c r="AIW85" i="7" s="1"/>
  <c r="Q65" i="3"/>
  <c r="N65" i="3"/>
  <c r="Y60" i="3"/>
  <c r="AB60" i="3"/>
  <c r="DH4" i="7"/>
  <c r="DH7" i="7"/>
  <c r="DH6" i="7"/>
  <c r="DH5" i="7"/>
  <c r="AB66" i="3"/>
  <c r="Y66" i="3"/>
  <c r="AU62" i="3"/>
  <c r="N62" i="3"/>
  <c r="Q62" i="3"/>
  <c r="AB65" i="3"/>
  <c r="Y65" i="3"/>
  <c r="DH28" i="7"/>
  <c r="DH27" i="7"/>
  <c r="DH26" i="7"/>
  <c r="DH25" i="7"/>
  <c r="AAS13" i="7"/>
  <c r="AB62" i="3"/>
  <c r="Y62" i="3"/>
  <c r="ARK19" i="7"/>
  <c r="ARM19" i="7"/>
  <c r="ARJ19" i="7"/>
  <c r="ANF12" i="7"/>
  <c r="ANG12" i="7"/>
  <c r="ANH12" i="7"/>
  <c r="ARK20" i="7"/>
  <c r="ARL20" i="7"/>
  <c r="ARN20" i="7"/>
  <c r="ARM20" i="7"/>
  <c r="ARJ20" i="7"/>
  <c r="ARO20" i="7"/>
  <c r="ANI12" i="7"/>
  <c r="ANG13" i="7"/>
  <c r="ANI13" i="7"/>
  <c r="ANF13" i="7"/>
  <c r="AND13" i="7"/>
  <c r="ANH13" i="7"/>
  <c r="ANE13" i="7"/>
  <c r="ANE12" i="7"/>
  <c r="ADK94" i="7"/>
  <c r="AEX84" i="7"/>
  <c r="AEX32" i="7" s="1"/>
  <c r="AEX85" i="7"/>
  <c r="AEX33" i="7" s="1"/>
  <c r="ASJ6" i="7"/>
  <c r="ASJ7" i="7"/>
  <c r="ADK100" i="7"/>
  <c r="ADK62" i="7"/>
  <c r="AJY6" i="7"/>
  <c r="AJY7" i="7"/>
  <c r="AOE27" i="7"/>
  <c r="AOE28" i="7"/>
  <c r="AOE40" i="7"/>
  <c r="AOE39" i="7"/>
  <c r="AOD14" i="7"/>
  <c r="AOD13" i="7"/>
  <c r="AOE6" i="7"/>
  <c r="AOE7" i="7"/>
  <c r="ASJ34" i="7"/>
  <c r="ASJ33" i="7"/>
  <c r="ASK20" i="7"/>
  <c r="ASK21" i="7"/>
  <c r="AEL91" i="7" l="1"/>
  <c r="NG43" i="7"/>
  <c r="NG44" i="7"/>
  <c r="DH51" i="7"/>
  <c r="DH50" i="7"/>
  <c r="Q67" i="3" s="1"/>
  <c r="DH52" i="7"/>
  <c r="RM43" i="7"/>
  <c r="TV43" i="7" s="1"/>
  <c r="RM44" i="7"/>
  <c r="RM45" i="7"/>
  <c r="RM46" i="7"/>
  <c r="AEE88" i="7"/>
  <c r="AMX57" i="7"/>
  <c r="PP43" i="7"/>
  <c r="PP44" i="7"/>
  <c r="ANA91" i="7"/>
  <c r="ANB91" i="7"/>
  <c r="AMZ91" i="7"/>
  <c r="AER91" i="7"/>
  <c r="AER90" i="7"/>
  <c r="TV44" i="7"/>
  <c r="TV46" i="7"/>
  <c r="TV45" i="7"/>
  <c r="AIU90" i="7"/>
  <c r="AIV90" i="7"/>
  <c r="AIT90" i="7"/>
  <c r="AIP92" i="7"/>
  <c r="AIP90" i="7"/>
  <c r="AIM90" i="7"/>
  <c r="AIS90" i="7" s="1"/>
  <c r="AIW90" i="7" s="1"/>
  <c r="AIN90" i="7"/>
  <c r="AIQ92" i="7"/>
  <c r="AIQ90" i="7"/>
  <c r="AIO90" i="7"/>
  <c r="AIX39" i="7"/>
  <c r="ARA38" i="7"/>
  <c r="AQY38" i="7"/>
  <c r="ARF40" i="7"/>
  <c r="ARJ40" i="7"/>
  <c r="ARG40" i="7"/>
  <c r="ARN40" i="7"/>
  <c r="ARM40" i="7"/>
  <c r="ARB39" i="7"/>
  <c r="ARC39" i="7"/>
  <c r="ARH40" i="7"/>
  <c r="ARP40" i="7"/>
  <c r="AQY40" i="7"/>
  <c r="ARL40" i="7"/>
  <c r="ARK40" i="7"/>
  <c r="AQZ39" i="7"/>
  <c r="AQY39" i="7"/>
  <c r="ARE39" i="7" s="1"/>
  <c r="ARA39" i="7"/>
  <c r="ARB38" i="7"/>
  <c r="AQZ40" i="7"/>
  <c r="AQW92" i="7"/>
  <c r="AQX92" i="7" s="1"/>
  <c r="ARA40" i="7"/>
  <c r="ARQ40" i="7"/>
  <c r="AQZ38" i="7"/>
  <c r="ARC38" i="7"/>
  <c r="ARB40" i="7"/>
  <c r="ARD40" i="7" s="1"/>
  <c r="ARC40" i="7"/>
  <c r="ARE40" i="7"/>
  <c r="ARI40" i="7" s="1"/>
  <c r="ARO40" i="7"/>
  <c r="AIP91" i="7"/>
  <c r="AIR91" i="7" s="1"/>
  <c r="AIY38" i="7"/>
  <c r="AJC38" i="7"/>
  <c r="AIZ38" i="7"/>
  <c r="AIX38" i="7"/>
  <c r="AIK88" i="7" s="1"/>
  <c r="AJB38" i="7"/>
  <c r="AJA38" i="7"/>
  <c r="AAR91" i="7"/>
  <c r="AAR39" i="7" s="1"/>
  <c r="AJB39" i="7"/>
  <c r="AIY39" i="7"/>
  <c r="AIQ91" i="7"/>
  <c r="AIM91" i="7"/>
  <c r="AIS91" i="7" s="1"/>
  <c r="AIW91" i="7" s="1"/>
  <c r="AAP90" i="7"/>
  <c r="AAR90" i="7" s="1"/>
  <c r="AAR38" i="7" s="1"/>
  <c r="AOD33" i="7"/>
  <c r="AEL92" i="7"/>
  <c r="AES91" i="7" s="1"/>
  <c r="AJC39" i="7"/>
  <c r="WM38" i="7"/>
  <c r="WM39" i="7"/>
  <c r="ANC38" i="7"/>
  <c r="AND39" i="7" s="1"/>
  <c r="AMQ90" i="7"/>
  <c r="AMR90" i="7" s="1"/>
  <c r="AMW91" i="7" s="1"/>
  <c r="AIO91" i="7"/>
  <c r="AAN90" i="7"/>
  <c r="AAQ90" i="7"/>
  <c r="AJA39" i="7"/>
  <c r="AIN91" i="7"/>
  <c r="AAO90" i="7"/>
  <c r="ZM89" i="7"/>
  <c r="ZQ89" i="7" s="1"/>
  <c r="ZM78" i="7"/>
  <c r="ZQ78" i="7" s="1"/>
  <c r="AHQ96" i="7"/>
  <c r="AHR96" i="7" s="1"/>
  <c r="ZL90" i="7"/>
  <c r="ALW70" i="7"/>
  <c r="ALX70" i="7" s="1"/>
  <c r="AHQ97" i="7"/>
  <c r="AHR97" i="7" s="1"/>
  <c r="AHZ86" i="7"/>
  <c r="AHQ98" i="7"/>
  <c r="AHR98" i="7" s="1"/>
  <c r="OA20" i="7"/>
  <c r="PP20" i="7" s="1"/>
  <c r="PP19" i="7"/>
  <c r="LT21" i="7" s="1"/>
  <c r="AHQ95" i="7"/>
  <c r="AHR95" i="7" s="1"/>
  <c r="AMD11" i="7"/>
  <c r="AEE62" i="7"/>
  <c r="AIR85" i="7"/>
  <c r="ZL89" i="7"/>
  <c r="ZM59" i="7"/>
  <c r="ZQ59" i="7" s="1"/>
  <c r="ZM58" i="7"/>
  <c r="ZQ58" i="7" s="1"/>
  <c r="ZM70" i="7"/>
  <c r="ZQ70" i="7" s="1"/>
  <c r="AME28" i="7"/>
  <c r="AMI28" i="7" s="1"/>
  <c r="ZL91" i="7"/>
  <c r="ZL59" i="7"/>
  <c r="RM26" i="7"/>
  <c r="TV26" i="7" s="1"/>
  <c r="ZL58" i="7"/>
  <c r="ZL56" i="7"/>
  <c r="AMD25" i="7"/>
  <c r="ZL92" i="7"/>
  <c r="ZL57" i="7"/>
  <c r="ZM56" i="7"/>
  <c r="ZQ56" i="7" s="1"/>
  <c r="AMD12" i="7"/>
  <c r="ZM90" i="7"/>
  <c r="ZQ90" i="7" s="1"/>
  <c r="AQJ5" i="7"/>
  <c r="RM25" i="7"/>
  <c r="TV25" i="7" s="1"/>
  <c r="PZ25" i="7" s="1"/>
  <c r="RM27" i="7"/>
  <c r="TV27" i="7" s="1"/>
  <c r="VR79" i="7"/>
  <c r="VR27" i="7" s="1"/>
  <c r="VR56" i="7"/>
  <c r="VR4" i="7" s="1"/>
  <c r="AME12" i="7"/>
  <c r="AMI12" i="7" s="1"/>
  <c r="VR64" i="7"/>
  <c r="VR12" i="7" s="1"/>
  <c r="RL103" i="7"/>
  <c r="RL51" i="7" s="1"/>
  <c r="RL104" i="7"/>
  <c r="RL52" i="7" s="1"/>
  <c r="RL102" i="7"/>
  <c r="RL50" i="7" s="1"/>
  <c r="RL101" i="7"/>
  <c r="RL49" i="7" s="1"/>
  <c r="ARC102" i="7"/>
  <c r="VR77" i="7"/>
  <c r="VR25" i="7" s="1"/>
  <c r="VS28" i="7" s="1"/>
  <c r="YB28" i="7" s="1"/>
  <c r="AME26" i="7"/>
  <c r="AMI26" i="7" s="1"/>
  <c r="AQY103" i="7"/>
  <c r="LT19" i="7"/>
  <c r="ADV103" i="7"/>
  <c r="ADU103" i="7"/>
  <c r="ADT103" i="7"/>
  <c r="RM5" i="7"/>
  <c r="TV5" i="7" s="1"/>
  <c r="RM6" i="7"/>
  <c r="TV6" i="7" s="1"/>
  <c r="LT40" i="7"/>
  <c r="LT39" i="7"/>
  <c r="LT37" i="7"/>
  <c r="LT38" i="7"/>
  <c r="VR84" i="7"/>
  <c r="AQY57" i="7"/>
  <c r="VR65" i="7"/>
  <c r="VR13" i="7" s="1"/>
  <c r="VR83" i="7"/>
  <c r="VR104" i="7"/>
  <c r="VR52" i="7" s="1"/>
  <c r="AEC34" i="7"/>
  <c r="AMX33" i="7"/>
  <c r="ARC103" i="7"/>
  <c r="AQZ103" i="7"/>
  <c r="RM38" i="7"/>
  <c r="TV38" i="7" s="1"/>
  <c r="LT11" i="7"/>
  <c r="LT14" i="7"/>
  <c r="LT13" i="7"/>
  <c r="LT12" i="7"/>
  <c r="AQZ102" i="7"/>
  <c r="ARB103" i="7"/>
  <c r="ARD103" i="7" s="1"/>
  <c r="VR78" i="7"/>
  <c r="VR26" i="7" s="1"/>
  <c r="VR63" i="7"/>
  <c r="VR11" i="7" s="1"/>
  <c r="VS13" i="7" s="1"/>
  <c r="YB13" i="7" s="1"/>
  <c r="VR57" i="7"/>
  <c r="VR5" i="7" s="1"/>
  <c r="VR80" i="7"/>
  <c r="VR28" i="7" s="1"/>
  <c r="ADZ33" i="7"/>
  <c r="ADT86" i="7"/>
  <c r="ADN86" i="7"/>
  <c r="ADP86" i="7"/>
  <c r="ADM86" i="7"/>
  <c r="ADO86" i="7"/>
  <c r="ADU86" i="7"/>
  <c r="ADV86" i="7"/>
  <c r="ADQ86" i="7"/>
  <c r="ADZ34" i="7"/>
  <c r="AEB33" i="7"/>
  <c r="ADU85" i="7"/>
  <c r="ADV85" i="7"/>
  <c r="ADM85" i="7"/>
  <c r="ADQ85" i="7"/>
  <c r="ADO85" i="7"/>
  <c r="ADP85" i="7"/>
  <c r="ADT85" i="7"/>
  <c r="ADN85" i="7"/>
  <c r="AEB34" i="7"/>
  <c r="ADY34" i="7"/>
  <c r="VR85" i="7"/>
  <c r="RM39" i="7"/>
  <c r="TV39" i="7" s="1"/>
  <c r="ADV83" i="7"/>
  <c r="ADM83" i="7"/>
  <c r="ADP83" i="7"/>
  <c r="ADQ83" i="7"/>
  <c r="ADT83" i="7"/>
  <c r="ADN83" i="7"/>
  <c r="ADU83" i="7"/>
  <c r="ADO83" i="7"/>
  <c r="ADY33" i="7"/>
  <c r="LT7" i="7"/>
  <c r="LT5" i="7"/>
  <c r="LT4" i="7"/>
  <c r="LT6" i="7"/>
  <c r="ADQ84" i="7"/>
  <c r="ADM84" i="7"/>
  <c r="ADT84" i="7"/>
  <c r="ADU84" i="7"/>
  <c r="ADP84" i="7"/>
  <c r="ADR84" i="7" s="1"/>
  <c r="ADV84" i="7"/>
  <c r="ADO84" i="7"/>
  <c r="ADN84" i="7"/>
  <c r="ADX34" i="7"/>
  <c r="AEA31" i="7"/>
  <c r="ADX33" i="7"/>
  <c r="ADY31" i="7"/>
  <c r="ADZ31" i="7"/>
  <c r="ADX31" i="7"/>
  <c r="AEC31" i="7"/>
  <c r="AEB31" i="7"/>
  <c r="AEA33" i="7"/>
  <c r="ADK82" i="7" s="1"/>
  <c r="AEC33" i="7"/>
  <c r="AEA34" i="7"/>
  <c r="ADY32" i="7"/>
  <c r="AEC32" i="7"/>
  <c r="AEB32" i="7"/>
  <c r="ADX32" i="7"/>
  <c r="ADZ32" i="7"/>
  <c r="AEA32" i="7"/>
  <c r="RM37" i="7"/>
  <c r="TV37" i="7" s="1"/>
  <c r="PZ38" i="7" s="1"/>
  <c r="RM4" i="7"/>
  <c r="TV4" i="7" s="1"/>
  <c r="RM40" i="7"/>
  <c r="TV40" i="7" s="1"/>
  <c r="NG27" i="7"/>
  <c r="PP27" i="7" s="1"/>
  <c r="NG28" i="7"/>
  <c r="PP28" i="7" s="1"/>
  <c r="NG25" i="7"/>
  <c r="PP25" i="7" s="1"/>
  <c r="NG26" i="7"/>
  <c r="PP26" i="7" s="1"/>
  <c r="ARA102" i="7"/>
  <c r="ADV64" i="7"/>
  <c r="ADT64" i="7"/>
  <c r="ADU64" i="7"/>
  <c r="ALW72" i="7"/>
  <c r="ALX72" i="7" s="1"/>
  <c r="AME38" i="7"/>
  <c r="AMI38" i="7" s="1"/>
  <c r="AME37" i="7"/>
  <c r="AMI37" i="7" s="1"/>
  <c r="AMD5" i="7"/>
  <c r="AHQ58" i="7"/>
  <c r="AHR58" i="7" s="1"/>
  <c r="ADM56" i="7"/>
  <c r="ADN56" i="7"/>
  <c r="ADT56" i="7"/>
  <c r="ADV56" i="7"/>
  <c r="ADU56" i="7"/>
  <c r="ADP56" i="7"/>
  <c r="ADO56" i="7"/>
  <c r="ADQ56" i="7"/>
  <c r="VR59" i="7"/>
  <c r="VR7" i="7" s="1"/>
  <c r="AEB6" i="7"/>
  <c r="ADY4" i="7"/>
  <c r="AEA4" i="7"/>
  <c r="ADZ4" i="7"/>
  <c r="AEB4" i="7"/>
  <c r="AEC4" i="7"/>
  <c r="AEA7" i="7"/>
  <c r="ADX4" i="7"/>
  <c r="ADK55" i="7" s="1"/>
  <c r="ADX6" i="7"/>
  <c r="ADY6" i="7"/>
  <c r="AEC7" i="7"/>
  <c r="AEB5" i="7"/>
  <c r="ADZ5" i="7"/>
  <c r="AEA5" i="7"/>
  <c r="ADY7" i="7"/>
  <c r="AEA6" i="7"/>
  <c r="ADZ6" i="7"/>
  <c r="ADX5" i="7"/>
  <c r="AEC5" i="7"/>
  <c r="ADZ7" i="7"/>
  <c r="AEB7" i="7"/>
  <c r="AEC6" i="7"/>
  <c r="ADX7" i="7"/>
  <c r="ADO59" i="7"/>
  <c r="ADU59" i="7"/>
  <c r="ADQ59" i="7"/>
  <c r="ADV59" i="7"/>
  <c r="ADT59" i="7"/>
  <c r="ADP59" i="7"/>
  <c r="ADM59" i="7"/>
  <c r="ADN59" i="7"/>
  <c r="ZM66" i="7"/>
  <c r="ZQ66" i="7" s="1"/>
  <c r="VR96" i="7"/>
  <c r="VR44" i="7" s="1"/>
  <c r="ADN63" i="7"/>
  <c r="ADO63" i="7"/>
  <c r="ADU63" i="7"/>
  <c r="ADV63" i="7"/>
  <c r="ADQ63" i="7"/>
  <c r="ADT63" i="7"/>
  <c r="ADM63" i="7"/>
  <c r="ADP63" i="7"/>
  <c r="ADP58" i="7"/>
  <c r="ADM58" i="7"/>
  <c r="ADV58" i="7"/>
  <c r="ADT58" i="7"/>
  <c r="ADU58" i="7"/>
  <c r="ADO58" i="7"/>
  <c r="ADN58" i="7"/>
  <c r="ADQ58" i="7"/>
  <c r="ADT65" i="7"/>
  <c r="ADV65" i="7"/>
  <c r="ADP64" i="7"/>
  <c r="ADO65" i="7"/>
  <c r="ADM64" i="7"/>
  <c r="ADO64" i="7"/>
  <c r="ADM65" i="7"/>
  <c r="ADN65" i="7"/>
  <c r="ADQ64" i="7"/>
  <c r="ADU65" i="7"/>
  <c r="ADQ65" i="7"/>
  <c r="ADN64" i="7"/>
  <c r="ADP65" i="7"/>
  <c r="AIE38" i="7"/>
  <c r="ZL80" i="7"/>
  <c r="ADP66" i="7"/>
  <c r="ADQ66" i="7"/>
  <c r="ADV66" i="7"/>
  <c r="ADT66" i="7"/>
  <c r="ADU66" i="7"/>
  <c r="ADN66" i="7"/>
  <c r="ADO66" i="7"/>
  <c r="ADM66" i="7"/>
  <c r="ADV57" i="7"/>
  <c r="ADP57" i="7"/>
  <c r="ADM57" i="7"/>
  <c r="ADN57" i="7"/>
  <c r="ADQ57" i="7"/>
  <c r="ADU57" i="7"/>
  <c r="ADT57" i="7"/>
  <c r="ADO57" i="7"/>
  <c r="AEA14" i="7"/>
  <c r="AEC14" i="7"/>
  <c r="ADY14" i="7"/>
  <c r="AEB12" i="7"/>
  <c r="ADX11" i="7"/>
  <c r="ADX13" i="7"/>
  <c r="AEB13" i="7"/>
  <c r="AEA13" i="7"/>
  <c r="AEA11" i="7"/>
  <c r="ADY12" i="7"/>
  <c r="ADZ13" i="7"/>
  <c r="AEC13" i="7"/>
  <c r="AEC12" i="7"/>
  <c r="AEC11" i="7"/>
  <c r="ADX12" i="7"/>
  <c r="AEB11" i="7"/>
  <c r="ADX14" i="7"/>
  <c r="ADY13" i="7"/>
  <c r="ADZ12" i="7"/>
  <c r="ADZ11" i="7"/>
  <c r="AEB14" i="7"/>
  <c r="AEA12" i="7"/>
  <c r="ADY11" i="7"/>
  <c r="ADP98" i="7"/>
  <c r="ADM98" i="7"/>
  <c r="ADT98" i="7"/>
  <c r="ADV98" i="7"/>
  <c r="ADN98" i="7"/>
  <c r="ADO98" i="7"/>
  <c r="ADQ98" i="7"/>
  <c r="ADU98" i="7"/>
  <c r="ADQ97" i="7"/>
  <c r="ADU97" i="7"/>
  <c r="ADM97" i="7"/>
  <c r="ADP97" i="7"/>
  <c r="ADT97" i="7"/>
  <c r="ADO97" i="7"/>
  <c r="ADN97" i="7"/>
  <c r="ADV97" i="7"/>
  <c r="AMD14" i="7"/>
  <c r="ZL72" i="7"/>
  <c r="ZM92" i="7"/>
  <c r="ZQ92" i="7" s="1"/>
  <c r="ZR89" i="7" s="1"/>
  <c r="AME25" i="7"/>
  <c r="AMI25" i="7" s="1"/>
  <c r="ADN95" i="7"/>
  <c r="ADV95" i="7"/>
  <c r="ADM95" i="7"/>
  <c r="ADP95" i="7"/>
  <c r="ADT95" i="7"/>
  <c r="ADO95" i="7"/>
  <c r="ADU95" i="7"/>
  <c r="ADQ95" i="7"/>
  <c r="AMD7" i="7"/>
  <c r="AME7" i="7"/>
  <c r="AMI7" i="7" s="1"/>
  <c r="AME13" i="7"/>
  <c r="AMI13" i="7" s="1"/>
  <c r="ZL84" i="7"/>
  <c r="ZM65" i="7"/>
  <c r="ZQ65" i="7" s="1"/>
  <c r="VR101" i="7"/>
  <c r="VR49" i="7" s="1"/>
  <c r="AMD26" i="7"/>
  <c r="ZL103" i="7"/>
  <c r="ADT96" i="7"/>
  <c r="ADP96" i="7"/>
  <c r="ADN96" i="7"/>
  <c r="ADM96" i="7"/>
  <c r="ADU96" i="7"/>
  <c r="ADV96" i="7"/>
  <c r="ADO96" i="7"/>
  <c r="ADQ96" i="7"/>
  <c r="PZ20" i="7"/>
  <c r="PZ19" i="7"/>
  <c r="PZ21" i="7"/>
  <c r="VR58" i="7"/>
  <c r="VR6" i="7" s="1"/>
  <c r="VR102" i="7"/>
  <c r="VR50" i="7" s="1"/>
  <c r="AME27" i="7"/>
  <c r="ADU101" i="7"/>
  <c r="ADP101" i="7"/>
  <c r="ADO101" i="7"/>
  <c r="ADM101" i="7"/>
  <c r="ADQ101" i="7"/>
  <c r="ADT101" i="7"/>
  <c r="ADV101" i="7"/>
  <c r="ADN101" i="7"/>
  <c r="VR86" i="7"/>
  <c r="ZL71" i="7"/>
  <c r="VR103" i="7"/>
  <c r="VR51" i="7" s="1"/>
  <c r="VR71" i="7"/>
  <c r="VR19" i="7" s="1"/>
  <c r="VR73" i="7"/>
  <c r="VR21" i="7" s="1"/>
  <c r="AMD27" i="7"/>
  <c r="ADU104" i="7"/>
  <c r="ADQ103" i="7"/>
  <c r="ADM104" i="7"/>
  <c r="ADO104" i="7"/>
  <c r="ADT104" i="7"/>
  <c r="ADV104" i="7"/>
  <c r="ADP103" i="7"/>
  <c r="ADN103" i="7"/>
  <c r="ADM103" i="7"/>
  <c r="ADO103" i="7"/>
  <c r="ADN104" i="7"/>
  <c r="ADP104" i="7"/>
  <c r="ADQ104" i="7"/>
  <c r="PZ6" i="7"/>
  <c r="PZ4" i="7"/>
  <c r="AQJ31" i="7"/>
  <c r="AIE13" i="7"/>
  <c r="ZM80" i="7"/>
  <c r="ZQ80" i="7" s="1"/>
  <c r="ZL102" i="7"/>
  <c r="VR95" i="7"/>
  <c r="VR43" i="7" s="1"/>
  <c r="ZM71" i="7"/>
  <c r="ZQ71" i="7" s="1"/>
  <c r="VR91" i="7"/>
  <c r="VR39" i="7" s="1"/>
  <c r="VR90" i="7"/>
  <c r="VR38" i="7" s="1"/>
  <c r="VR98" i="7"/>
  <c r="VR46" i="7" s="1"/>
  <c r="ZM73" i="7"/>
  <c r="ZQ73" i="7" s="1"/>
  <c r="AMD28" i="7"/>
  <c r="RM14" i="7"/>
  <c r="TV14" i="7" s="1"/>
  <c r="RM12" i="7"/>
  <c r="TV12" i="7" s="1"/>
  <c r="RM11" i="7"/>
  <c r="TV11" i="7" s="1"/>
  <c r="RM13" i="7"/>
  <c r="TV13" i="7" s="1"/>
  <c r="PZ26" i="7"/>
  <c r="AMD37" i="7"/>
  <c r="ZM84" i="7"/>
  <c r="ZQ84" i="7" s="1"/>
  <c r="ZL83" i="7"/>
  <c r="ZL65" i="7"/>
  <c r="ZL64" i="7"/>
  <c r="ZM64" i="7"/>
  <c r="ZQ64" i="7" s="1"/>
  <c r="ADP102" i="7"/>
  <c r="ADN102" i="7"/>
  <c r="ADU102" i="7"/>
  <c r="ADM102" i="7"/>
  <c r="ADV102" i="7"/>
  <c r="ADO102" i="7"/>
  <c r="ADT102" i="7"/>
  <c r="ADQ102" i="7"/>
  <c r="AIG38" i="7"/>
  <c r="AIE12" i="7"/>
  <c r="ZM103" i="7"/>
  <c r="ZQ103" i="7" s="1"/>
  <c r="ZL78" i="7"/>
  <c r="ZM79" i="7"/>
  <c r="ZQ79" i="7" s="1"/>
  <c r="VR66" i="7"/>
  <c r="VR14" i="7" s="1"/>
  <c r="VS11" i="7" s="1"/>
  <c r="YB11" i="7" s="1"/>
  <c r="VS7" i="7"/>
  <c r="YB7" i="7" s="1"/>
  <c r="VS6" i="7"/>
  <c r="YB6" i="7" s="1"/>
  <c r="ZL70" i="7"/>
  <c r="VR92" i="7"/>
  <c r="VR40" i="7" s="1"/>
  <c r="VR89" i="7"/>
  <c r="VR37" i="7" s="1"/>
  <c r="VR72" i="7"/>
  <c r="VR20" i="7" s="1"/>
  <c r="VR70" i="7"/>
  <c r="VR18" i="7" s="1"/>
  <c r="ZM95" i="7"/>
  <c r="ZQ95" i="7" s="1"/>
  <c r="ZM96" i="7"/>
  <c r="ZQ96" i="7" s="1"/>
  <c r="AQJ20" i="7"/>
  <c r="AMD40" i="7"/>
  <c r="VR97" i="7"/>
  <c r="VR45" i="7" s="1"/>
  <c r="AII13" i="7"/>
  <c r="VS12" i="7"/>
  <c r="YB12" i="7" s="1"/>
  <c r="VS14" i="7"/>
  <c r="YB14" i="7" s="1"/>
  <c r="AIK82" i="7"/>
  <c r="ARD14" i="7"/>
  <c r="AQK34" i="7"/>
  <c r="AQO34" i="7" s="1"/>
  <c r="AQK32" i="7"/>
  <c r="AQO32" i="7" s="1"/>
  <c r="ZM98" i="7"/>
  <c r="ZQ98" i="7" s="1"/>
  <c r="ZL85" i="7"/>
  <c r="ZL77" i="7"/>
  <c r="ZL79" i="7"/>
  <c r="ZL73" i="7"/>
  <c r="ZM102" i="7"/>
  <c r="ZQ102" i="7" s="1"/>
  <c r="AIG13" i="7"/>
  <c r="ADR73" i="7"/>
  <c r="AME39" i="7"/>
  <c r="ZL95" i="7"/>
  <c r="ZM86" i="7"/>
  <c r="ZQ86" i="7" s="1"/>
  <c r="ZL101" i="7"/>
  <c r="ZM97" i="7"/>
  <c r="ZQ97" i="7" s="1"/>
  <c r="AQK20" i="7"/>
  <c r="AQO20" i="7" s="1"/>
  <c r="ZL104" i="7"/>
  <c r="AAF73" i="7"/>
  <c r="OA32" i="7"/>
  <c r="AME4" i="7"/>
  <c r="AMI4" i="7" s="1"/>
  <c r="ALW73" i="7"/>
  <c r="ALX73" i="7" s="1"/>
  <c r="AID13" i="7"/>
  <c r="AIH13" i="7"/>
  <c r="ADS72" i="7"/>
  <c r="ADW72" i="7" s="1"/>
  <c r="ADS70" i="7"/>
  <c r="ADW70" i="7" s="1"/>
  <c r="ADR70" i="7"/>
  <c r="ADS92" i="7"/>
  <c r="ADW92" i="7" s="1"/>
  <c r="ADR89" i="7"/>
  <c r="ADS91" i="7"/>
  <c r="ADW91" i="7" s="1"/>
  <c r="ZL98" i="7"/>
  <c r="ZM85" i="7"/>
  <c r="ZQ85" i="7" s="1"/>
  <c r="ZL96" i="7"/>
  <c r="AQJ21" i="7"/>
  <c r="AQK21" i="7"/>
  <c r="AQO21" i="7" s="1"/>
  <c r="ZL66" i="7"/>
  <c r="AQK18" i="7"/>
  <c r="AQJ19" i="7"/>
  <c r="ZM104" i="7"/>
  <c r="ZQ104" i="7" s="1"/>
  <c r="AQK5" i="7"/>
  <c r="AQO5" i="7" s="1"/>
  <c r="ALW71" i="7"/>
  <c r="ALX71" i="7" s="1"/>
  <c r="AMG71" i="7" s="1"/>
  <c r="AME6" i="7"/>
  <c r="AMI6" i="7" s="1"/>
  <c r="AID14" i="7"/>
  <c r="ADS89" i="7"/>
  <c r="ADW89" i="7" s="1"/>
  <c r="ADR91" i="7"/>
  <c r="AMD39" i="7"/>
  <c r="ZM83" i="7"/>
  <c r="ZQ83" i="7" s="1"/>
  <c r="ZM101" i="7"/>
  <c r="ZQ101" i="7" s="1"/>
  <c r="ZL97" i="7"/>
  <c r="AQK19" i="7"/>
  <c r="AQO19" i="7" s="1"/>
  <c r="AQK7" i="7"/>
  <c r="AQO7" i="7" s="1"/>
  <c r="AMX58" i="7"/>
  <c r="AMX34" i="7"/>
  <c r="AIF38" i="7"/>
  <c r="AHQ77" i="7"/>
  <c r="AHR77" i="7" s="1"/>
  <c r="AIA77" i="7" s="1"/>
  <c r="ADT78" i="7"/>
  <c r="ADV78" i="7"/>
  <c r="ADN78" i="7"/>
  <c r="ADP78" i="7"/>
  <c r="ADQ78" i="7"/>
  <c r="ADO78" i="7"/>
  <c r="ADM78" i="7"/>
  <c r="ADS78" i="7" s="1"/>
  <c r="ADW78" i="7" s="1"/>
  <c r="ADU78" i="7"/>
  <c r="ADM77" i="7"/>
  <c r="ADO77" i="7"/>
  <c r="ADK76" i="7"/>
  <c r="ADV77" i="7"/>
  <c r="ADT77" i="7"/>
  <c r="ADP77" i="7"/>
  <c r="ADN77" i="7"/>
  <c r="ADQ77" i="7"/>
  <c r="ADU77" i="7"/>
  <c r="ADR92" i="7"/>
  <c r="AID38" i="7"/>
  <c r="AIE40" i="7"/>
  <c r="AHQ78" i="7"/>
  <c r="AHR78" i="7" s="1"/>
  <c r="AHZ78" i="7" s="1"/>
  <c r="ADS90" i="7"/>
  <c r="ADW90" i="7" s="1"/>
  <c r="ADS73" i="7"/>
  <c r="ADW73" i="7" s="1"/>
  <c r="ADS71" i="7"/>
  <c r="ADW71" i="7" s="1"/>
  <c r="ADO80" i="7"/>
  <c r="ADM80" i="7"/>
  <c r="AMX96" i="7"/>
  <c r="AIR86" i="7"/>
  <c r="AME5" i="7"/>
  <c r="AMI5" i="7" s="1"/>
  <c r="AIH38" i="7"/>
  <c r="AIH14" i="7"/>
  <c r="AHQ65" i="7"/>
  <c r="AHR65" i="7" s="1"/>
  <c r="AHZ65" i="7" s="1"/>
  <c r="ADR72" i="7"/>
  <c r="ADR71" i="7"/>
  <c r="ADT79" i="7"/>
  <c r="ADV79" i="7"/>
  <c r="ADU79" i="7"/>
  <c r="ADP79" i="7"/>
  <c r="ADM79" i="7"/>
  <c r="ADN79" i="7"/>
  <c r="ADO79" i="7"/>
  <c r="ADQ79" i="7"/>
  <c r="ADR79" i="7" s="1"/>
  <c r="ADN80" i="7"/>
  <c r="ADQ80" i="7"/>
  <c r="ADP80" i="7"/>
  <c r="AIA101" i="7"/>
  <c r="AHZ101" i="7"/>
  <c r="AIB101" i="7"/>
  <c r="AME14" i="7"/>
  <c r="AMI14" i="7" s="1"/>
  <c r="AHQ73" i="7"/>
  <c r="AHR73" i="7" s="1"/>
  <c r="AIF13" i="7"/>
  <c r="AIC7" i="7"/>
  <c r="AHQ59" i="7"/>
  <c r="AHR59" i="7" s="1"/>
  <c r="AIE34" i="7"/>
  <c r="AHS90" i="7"/>
  <c r="AHV90" i="7"/>
  <c r="AHZ90" i="7"/>
  <c r="AHU90" i="7"/>
  <c r="AHT90" i="7"/>
  <c r="AIB90" i="7"/>
  <c r="AHW90" i="7"/>
  <c r="AIA90" i="7"/>
  <c r="AHY90" i="7"/>
  <c r="AIC90" i="7" s="1"/>
  <c r="AII37" i="7"/>
  <c r="AIE37" i="7"/>
  <c r="AID37" i="7"/>
  <c r="AIG37" i="7"/>
  <c r="AIH37" i="7"/>
  <c r="AIF37" i="7"/>
  <c r="AII39" i="7"/>
  <c r="AID39" i="7"/>
  <c r="AIE39" i="7"/>
  <c r="AIF39" i="7"/>
  <c r="AIH39" i="7"/>
  <c r="AIG39" i="7"/>
  <c r="AID40" i="7"/>
  <c r="AIF40" i="7"/>
  <c r="AIF32" i="7"/>
  <c r="AIF33" i="7"/>
  <c r="AHT85" i="7"/>
  <c r="AHW85" i="7"/>
  <c r="AHZ85" i="7"/>
  <c r="AIB85" i="7"/>
  <c r="AHU85" i="7"/>
  <c r="AHV85" i="7"/>
  <c r="AHX85" i="7" s="1"/>
  <c r="AHS85" i="7"/>
  <c r="AIA85" i="7"/>
  <c r="AIF28" i="7"/>
  <c r="AIG28" i="7"/>
  <c r="AIE28" i="7"/>
  <c r="AHQ79" i="7"/>
  <c r="AHR79" i="7" s="1"/>
  <c r="AIF14" i="7"/>
  <c r="AII40" i="7"/>
  <c r="AIB95" i="7"/>
  <c r="AHU95" i="7"/>
  <c r="AHZ95" i="7"/>
  <c r="AHT95" i="7"/>
  <c r="AIA95" i="7"/>
  <c r="AHW95" i="7"/>
  <c r="AHS95" i="7"/>
  <c r="AHV95" i="7"/>
  <c r="AIG12" i="7"/>
  <c r="AHQ64" i="7"/>
  <c r="AHR64" i="7" s="1"/>
  <c r="AIG11" i="7"/>
  <c r="AIE11" i="7"/>
  <c r="AIF11" i="7"/>
  <c r="AII11" i="7"/>
  <c r="AID11" i="7"/>
  <c r="AIH11" i="7"/>
  <c r="AIB97" i="7"/>
  <c r="AHV97" i="7"/>
  <c r="AHU97" i="7"/>
  <c r="AHT97" i="7"/>
  <c r="AHS97" i="7"/>
  <c r="AHZ97" i="7"/>
  <c r="AHW97" i="7"/>
  <c r="AIA97" i="7"/>
  <c r="AIA98" i="7"/>
  <c r="AHS98" i="7"/>
  <c r="AHU98" i="7"/>
  <c r="AHV98" i="7"/>
  <c r="AHZ98" i="7"/>
  <c r="AHT98" i="7"/>
  <c r="AHW98" i="7"/>
  <c r="AIB98" i="7"/>
  <c r="AII28" i="7"/>
  <c r="AHQ104" i="7"/>
  <c r="AHR104" i="7" s="1"/>
  <c r="AII34" i="7"/>
  <c r="AIH34" i="7"/>
  <c r="AIB92" i="7"/>
  <c r="AHW92" i="7"/>
  <c r="AHV92" i="7"/>
  <c r="AHT92" i="7"/>
  <c r="AIA92" i="7"/>
  <c r="AHS92" i="7"/>
  <c r="AHU92" i="7"/>
  <c r="AHZ92" i="7"/>
  <c r="AII32" i="7"/>
  <c r="AIH32" i="7"/>
  <c r="AIH33" i="7"/>
  <c r="AHT84" i="7"/>
  <c r="AHV84" i="7"/>
  <c r="AHZ84" i="7"/>
  <c r="AIA84" i="7"/>
  <c r="AIB84" i="7"/>
  <c r="AHW84" i="7"/>
  <c r="AHS84" i="7"/>
  <c r="AHU84" i="7"/>
  <c r="AHZ77" i="7"/>
  <c r="AIA80" i="7"/>
  <c r="AHZ80" i="7"/>
  <c r="AIB80" i="7"/>
  <c r="AIE14" i="7"/>
  <c r="AIH40" i="7"/>
  <c r="AII12" i="7"/>
  <c r="AIF12" i="7"/>
  <c r="AIC4" i="7"/>
  <c r="AHQ56" i="7"/>
  <c r="AHR56" i="7" s="1"/>
  <c r="AHQ57" i="7"/>
  <c r="AHR57" i="7" s="1"/>
  <c r="AHQ63" i="7"/>
  <c r="AHR63" i="7" s="1"/>
  <c r="AIH28" i="7"/>
  <c r="AHV83" i="7"/>
  <c r="AHU83" i="7"/>
  <c r="AIB83" i="7"/>
  <c r="AHZ83" i="7"/>
  <c r="AHT86" i="7"/>
  <c r="AIA83" i="7"/>
  <c r="AHW83" i="7"/>
  <c r="AHU86" i="7"/>
  <c r="AHS83" i="7"/>
  <c r="AHW86" i="7"/>
  <c r="AHT83" i="7"/>
  <c r="AIC19" i="7"/>
  <c r="AHQ71" i="7"/>
  <c r="AHR71" i="7" s="1"/>
  <c r="AID34" i="7"/>
  <c r="AIG34" i="7"/>
  <c r="AHV89" i="7"/>
  <c r="AIA89" i="7"/>
  <c r="AHW89" i="7"/>
  <c r="AHZ89" i="7"/>
  <c r="AHS89" i="7"/>
  <c r="AHU89" i="7"/>
  <c r="AHQ88" i="7"/>
  <c r="AIB89" i="7"/>
  <c r="AHT89" i="7"/>
  <c r="AHY89" i="7" s="1"/>
  <c r="AIC89" i="7" s="1"/>
  <c r="AIG32" i="7"/>
  <c r="AII14" i="7"/>
  <c r="AHS96" i="7"/>
  <c r="AHW96" i="7"/>
  <c r="AHV96" i="7"/>
  <c r="AIB96" i="7"/>
  <c r="AHZ96" i="7"/>
  <c r="AIA96" i="7"/>
  <c r="AHT96" i="7"/>
  <c r="AHU96" i="7"/>
  <c r="AIH12" i="7"/>
  <c r="AIC18" i="7"/>
  <c r="AHQ70" i="7"/>
  <c r="AHR70" i="7" s="1"/>
  <c r="AHQ66" i="7"/>
  <c r="AHR66" i="7" s="1"/>
  <c r="AIG40" i="7"/>
  <c r="AHV86" i="7"/>
  <c r="AHQ102" i="7"/>
  <c r="AHR102" i="7" s="1"/>
  <c r="AID31" i="7"/>
  <c r="AID32" i="7"/>
  <c r="AIE31" i="7"/>
  <c r="AIG31" i="7"/>
  <c r="AII31" i="7"/>
  <c r="AID33" i="7"/>
  <c r="AHQ82" i="7" s="1"/>
  <c r="AIH31" i="7"/>
  <c r="AIF31" i="7"/>
  <c r="AIC20" i="7"/>
  <c r="AHQ72" i="7"/>
  <c r="AHR72" i="7" s="1"/>
  <c r="AIF34" i="7"/>
  <c r="AHU91" i="7"/>
  <c r="AHW91" i="7"/>
  <c r="AHZ91" i="7"/>
  <c r="AHV91" i="7"/>
  <c r="AHT91" i="7"/>
  <c r="AHS91" i="7"/>
  <c r="AIA91" i="7"/>
  <c r="AIB91" i="7"/>
  <c r="AIE32" i="7"/>
  <c r="AIG33" i="7"/>
  <c r="AIE33" i="7"/>
  <c r="AII27" i="7"/>
  <c r="AIF27" i="7"/>
  <c r="AID28" i="7"/>
  <c r="AIH25" i="7"/>
  <c r="AID25" i="7"/>
  <c r="AID26" i="7"/>
  <c r="AII25" i="7"/>
  <c r="AIG26" i="7"/>
  <c r="AID27" i="7"/>
  <c r="AIG25" i="7"/>
  <c r="AIE27" i="7"/>
  <c r="AIF25" i="7"/>
  <c r="AIF26" i="7"/>
  <c r="AIE26" i="7"/>
  <c r="AIG27" i="7"/>
  <c r="AII26" i="7"/>
  <c r="AIH27" i="7"/>
  <c r="AIH26" i="7"/>
  <c r="AIE25" i="7"/>
  <c r="AIG14" i="7"/>
  <c r="AHS86" i="7"/>
  <c r="AHQ103" i="7"/>
  <c r="AHR103" i="7" s="1"/>
  <c r="AML18" i="7"/>
  <c r="AMK18" i="7"/>
  <c r="AMO18" i="7"/>
  <c r="AMN18" i="7"/>
  <c r="AMM18" i="7"/>
  <c r="AMJ18" i="7"/>
  <c r="AMJ19" i="7"/>
  <c r="AMD4" i="7"/>
  <c r="AMN19" i="7"/>
  <c r="AMH72" i="7"/>
  <c r="AMG72" i="7"/>
  <c r="AMF72" i="7"/>
  <c r="AML19" i="7"/>
  <c r="AMI31" i="7"/>
  <c r="AMM34" i="7" s="1"/>
  <c r="ALW86" i="7"/>
  <c r="ALX86" i="7" s="1"/>
  <c r="ALW83" i="7"/>
  <c r="ALX83" i="7" s="1"/>
  <c r="ALW84" i="7"/>
  <c r="ALX84" i="7" s="1"/>
  <c r="ALW85" i="7"/>
  <c r="ALX85" i="7" s="1"/>
  <c r="AMD13" i="7"/>
  <c r="AMI11" i="7"/>
  <c r="AMO20" i="7"/>
  <c r="AMN20" i="7"/>
  <c r="AMK20" i="7"/>
  <c r="AML20" i="7"/>
  <c r="AMM20" i="7"/>
  <c r="AMJ20" i="7"/>
  <c r="AMK19" i="7"/>
  <c r="AMO19" i="7"/>
  <c r="AMA73" i="7"/>
  <c r="AQJ34" i="7"/>
  <c r="AQK33" i="7"/>
  <c r="AQO33" i="7" s="1"/>
  <c r="AMF70" i="7"/>
  <c r="AMG70" i="7"/>
  <c r="AMH70" i="7"/>
  <c r="AMM19" i="7"/>
  <c r="AMD6" i="7"/>
  <c r="AML21" i="7"/>
  <c r="AMJ21" i="7"/>
  <c r="AMO21" i="7"/>
  <c r="AMK21" i="7"/>
  <c r="AMN21" i="7"/>
  <c r="AMM21" i="7"/>
  <c r="AIS84" i="7"/>
  <c r="AIW84" i="7" s="1"/>
  <c r="AIX85" i="7" s="1"/>
  <c r="AQO40" i="7"/>
  <c r="AQC92" i="7"/>
  <c r="AQD92" i="7" s="1"/>
  <c r="AQO12" i="7"/>
  <c r="AQC64" i="7"/>
  <c r="AQD64" i="7" s="1"/>
  <c r="AQC89" i="7"/>
  <c r="AQD89" i="7" s="1"/>
  <c r="AQC91" i="7"/>
  <c r="AQD91" i="7" s="1"/>
  <c r="AQO27" i="7"/>
  <c r="AQC79" i="7"/>
  <c r="AQD79" i="7" s="1"/>
  <c r="AQO11" i="7"/>
  <c r="AQC65" i="7"/>
  <c r="AQD65" i="7" s="1"/>
  <c r="AQC63" i="7"/>
  <c r="AQD63" i="7" s="1"/>
  <c r="AQC66" i="7"/>
  <c r="AQD66" i="7" s="1"/>
  <c r="AQO4" i="7"/>
  <c r="AQO38" i="7"/>
  <c r="AQC90" i="7"/>
  <c r="AQD90" i="7" s="1"/>
  <c r="AQO28" i="7"/>
  <c r="AQC80" i="7"/>
  <c r="AQD80" i="7" s="1"/>
  <c r="AQC77" i="7"/>
  <c r="AQD77" i="7" s="1"/>
  <c r="AQC78" i="7"/>
  <c r="AQD78" i="7" s="1"/>
  <c r="AQK31" i="7"/>
  <c r="AQJ32" i="7"/>
  <c r="AQJ33" i="7"/>
  <c r="WJ85" i="7"/>
  <c r="AMX59" i="7"/>
  <c r="AMX103" i="7"/>
  <c r="AMX102" i="7"/>
  <c r="AMX80" i="7"/>
  <c r="AAF72" i="7"/>
  <c r="AQJ7" i="7"/>
  <c r="ARD34" i="7"/>
  <c r="AEL71" i="7"/>
  <c r="ANC33" i="7"/>
  <c r="AMQ85" i="7"/>
  <c r="AMR85" i="7" s="1"/>
  <c r="ARD7" i="7"/>
  <c r="AJA20" i="7"/>
  <c r="AIX20" i="7"/>
  <c r="AIY20" i="7"/>
  <c r="AJC20" i="7"/>
  <c r="AJB20" i="7"/>
  <c r="AIZ20" i="7"/>
  <c r="AQZ58" i="7"/>
  <c r="AJC19" i="7"/>
  <c r="AIX19" i="7"/>
  <c r="AJB19" i="7"/>
  <c r="AIY19" i="7"/>
  <c r="AIZ19" i="7"/>
  <c r="AJA19" i="7"/>
  <c r="ARN19" i="7"/>
  <c r="ARL19" i="7"/>
  <c r="AQW72" i="7"/>
  <c r="AQX72" i="7" s="1"/>
  <c r="AQW71" i="7"/>
  <c r="AQX71" i="7" s="1"/>
  <c r="AMU86" i="7"/>
  <c r="AMS86" i="7"/>
  <c r="AMZ86" i="7"/>
  <c r="ANI86" i="7"/>
  <c r="ANH86" i="7"/>
  <c r="AMT86" i="7"/>
  <c r="ANA86" i="7"/>
  <c r="ANB86" i="7"/>
  <c r="ANJ86" i="7"/>
  <c r="AMY86" i="7"/>
  <c r="ANC86" i="7" s="1"/>
  <c r="ANG86" i="7"/>
  <c r="AND86" i="7"/>
  <c r="ANF86" i="7"/>
  <c r="ANE86" i="7"/>
  <c r="ANB72" i="7"/>
  <c r="ANA72" i="7"/>
  <c r="ANG72" i="7"/>
  <c r="ANH72" i="7"/>
  <c r="AMV72" i="7"/>
  <c r="ANI72" i="7"/>
  <c r="ANF72" i="7"/>
  <c r="AMU72" i="7"/>
  <c r="ANJ72" i="7"/>
  <c r="AMW72" i="7"/>
  <c r="AMY72" i="7"/>
  <c r="ANC72" i="7" s="1"/>
  <c r="AMS72" i="7"/>
  <c r="AMT72" i="7"/>
  <c r="ANE72" i="7"/>
  <c r="AND72" i="7"/>
  <c r="AMZ72" i="7"/>
  <c r="ARD78" i="7"/>
  <c r="AEJ65" i="7"/>
  <c r="AEG65" i="7"/>
  <c r="AEX65" i="7"/>
  <c r="AEX13" i="7" s="1"/>
  <c r="AEM65" i="7"/>
  <c r="AEQ65" i="7" s="1"/>
  <c r="AEP65" i="7"/>
  <c r="AEK65" i="7"/>
  <c r="AES65" i="7"/>
  <c r="AEU65" i="7"/>
  <c r="AEO65" i="7"/>
  <c r="AEH65" i="7"/>
  <c r="AET65" i="7"/>
  <c r="AEW65" i="7"/>
  <c r="AEI65" i="7"/>
  <c r="AEN65" i="7"/>
  <c r="AEV65" i="7"/>
  <c r="AER65" i="7"/>
  <c r="AIX84" i="7"/>
  <c r="AQY97" i="7"/>
  <c r="ARA96" i="7"/>
  <c r="AQZ97" i="7"/>
  <c r="WI85" i="7"/>
  <c r="WK85" i="7"/>
  <c r="AAS19" i="7"/>
  <c r="AAS20" i="7"/>
  <c r="AQY58" i="7"/>
  <c r="ARB59" i="7"/>
  <c r="AQZ59" i="7"/>
  <c r="ARH59" i="7"/>
  <c r="ARF59" i="7"/>
  <c r="ARM59" i="7"/>
  <c r="ARC59" i="7"/>
  <c r="ARA59" i="7"/>
  <c r="ARP59" i="7"/>
  <c r="ARJ59" i="7"/>
  <c r="ARK59" i="7"/>
  <c r="ARE59" i="7"/>
  <c r="ARI59" i="7" s="1"/>
  <c r="ARL59" i="7"/>
  <c r="AQY59" i="7"/>
  <c r="ARG59" i="7"/>
  <c r="ARN59" i="7"/>
  <c r="ARO59" i="7"/>
  <c r="AIT72" i="7"/>
  <c r="AIP72" i="7"/>
  <c r="AIZ72" i="7"/>
  <c r="AJD72" i="7"/>
  <c r="AJD20" i="7" s="1"/>
  <c r="AIN72" i="7"/>
  <c r="AIO72" i="7"/>
  <c r="AIY72" i="7"/>
  <c r="AJC72" i="7"/>
  <c r="AIQ72" i="7"/>
  <c r="AIV72" i="7"/>
  <c r="AJB72" i="7"/>
  <c r="AIX72" i="7"/>
  <c r="AIM72" i="7"/>
  <c r="AIU72" i="7"/>
  <c r="AIS72" i="7"/>
  <c r="AIW72" i="7" s="1"/>
  <c r="AJA72" i="7"/>
  <c r="ARC57" i="7"/>
  <c r="ARB58" i="7"/>
  <c r="AEL73" i="7"/>
  <c r="ARO19" i="7"/>
  <c r="ARD32" i="7"/>
  <c r="ARD80" i="7"/>
  <c r="AMQ64" i="7"/>
  <c r="AMR64" i="7" s="1"/>
  <c r="AMQ62" i="7" s="1"/>
  <c r="AMQ65" i="7"/>
  <c r="AMR65" i="7" s="1"/>
  <c r="AQJ6" i="7"/>
  <c r="ARD33" i="7"/>
  <c r="AQW85" i="7" s="1"/>
  <c r="AQX85" i="7" s="1"/>
  <c r="AIV64" i="7"/>
  <c r="AIT64" i="7"/>
  <c r="AJB64" i="7"/>
  <c r="AJC64" i="7"/>
  <c r="AIO64" i="7"/>
  <c r="AIP64" i="7"/>
  <c r="AIZ64" i="7"/>
  <c r="AIX64" i="7"/>
  <c r="AJD64" i="7"/>
  <c r="AIY64" i="7"/>
  <c r="AIQ64" i="7"/>
  <c r="AIU64" i="7"/>
  <c r="AIP66" i="7"/>
  <c r="AIM64" i="7"/>
  <c r="AIN64" i="7"/>
  <c r="AIQ66" i="7"/>
  <c r="AIS64" i="7"/>
  <c r="AIW64" i="7" s="1"/>
  <c r="AJA64" i="7"/>
  <c r="AMX98" i="7"/>
  <c r="ARE12" i="7"/>
  <c r="ARA66" i="7"/>
  <c r="ARM66" i="7"/>
  <c r="AQY66" i="7"/>
  <c r="ARG66" i="7"/>
  <c r="ARP66" i="7"/>
  <c r="ARL66" i="7"/>
  <c r="ARO66" i="7"/>
  <c r="ARK66" i="7"/>
  <c r="ARN66" i="7"/>
  <c r="AQZ66" i="7"/>
  <c r="ARH66" i="7"/>
  <c r="ARF66" i="7"/>
  <c r="ARJ66" i="7"/>
  <c r="ARE66" i="7"/>
  <c r="ARI66" i="7" s="1"/>
  <c r="AIR84" i="7"/>
  <c r="ARB96" i="7"/>
  <c r="ARD96" i="7" s="1"/>
  <c r="ARA97" i="7"/>
  <c r="WG85" i="7"/>
  <c r="WL84" i="7"/>
  <c r="WL32" i="7" s="1"/>
  <c r="AQY86" i="7"/>
  <c r="ARG86" i="7"/>
  <c r="ARL86" i="7"/>
  <c r="ARJ86" i="7"/>
  <c r="ARE86" i="7"/>
  <c r="ARI86" i="7" s="1"/>
  <c r="ARF86" i="7"/>
  <c r="ARA86" i="7"/>
  <c r="ARM86" i="7"/>
  <c r="ARO86" i="7"/>
  <c r="ARK86" i="7"/>
  <c r="AQZ86" i="7"/>
  <c r="ARH86" i="7"/>
  <c r="ARP86" i="7"/>
  <c r="ARN86" i="7"/>
  <c r="AIY13" i="7"/>
  <c r="AIZ13" i="7"/>
  <c r="AJB13" i="7"/>
  <c r="AIX13" i="7"/>
  <c r="AJA13" i="7"/>
  <c r="AJC13" i="7"/>
  <c r="ARA58" i="7"/>
  <c r="ARD6" i="7"/>
  <c r="ARI33" i="7"/>
  <c r="ANA71" i="7"/>
  <c r="AMT71" i="7"/>
  <c r="ANE71" i="7"/>
  <c r="AMY71" i="7"/>
  <c r="ANC71" i="7" s="1"/>
  <c r="AMU71" i="7"/>
  <c r="AMS71" i="7"/>
  <c r="AND71" i="7"/>
  <c r="ANI71" i="7"/>
  <c r="ANB71" i="7"/>
  <c r="AMZ71" i="7"/>
  <c r="AMW73" i="7"/>
  <c r="ANG71" i="7"/>
  <c r="ANJ71" i="7"/>
  <c r="AMV71" i="7"/>
  <c r="AMW71" i="7"/>
  <c r="AMV73" i="7"/>
  <c r="ANF71" i="7"/>
  <c r="ANH71" i="7"/>
  <c r="ARE32" i="7"/>
  <c r="AIX12" i="7"/>
  <c r="AJC12" i="7"/>
  <c r="AJA12" i="7"/>
  <c r="AIY12" i="7"/>
  <c r="AJB12" i="7"/>
  <c r="AIZ12" i="7"/>
  <c r="AMX97" i="7"/>
  <c r="ARD12" i="7"/>
  <c r="AQY96" i="7"/>
  <c r="ARO98" i="7"/>
  <c r="ARJ98" i="7"/>
  <c r="ARA98" i="7"/>
  <c r="ARL98" i="7"/>
  <c r="ARK98" i="7"/>
  <c r="ARB98" i="7"/>
  <c r="ARM98" i="7"/>
  <c r="ARC98" i="7"/>
  <c r="ARP98" i="7"/>
  <c r="ARF98" i="7"/>
  <c r="ARN98" i="7"/>
  <c r="ARG98" i="7"/>
  <c r="ARE98" i="7"/>
  <c r="ARI98" i="7" s="1"/>
  <c r="AQZ98" i="7"/>
  <c r="ARH98" i="7"/>
  <c r="AQY98" i="7"/>
  <c r="ANC32" i="7"/>
  <c r="AMQ84" i="7"/>
  <c r="AMR84" i="7" s="1"/>
  <c r="SG33" i="7"/>
  <c r="SG32" i="7"/>
  <c r="AMX104" i="7"/>
  <c r="AIV65" i="7"/>
  <c r="AIQ65" i="7"/>
  <c r="AIX65" i="7"/>
  <c r="AIZ65" i="7"/>
  <c r="AIO65" i="7"/>
  <c r="AIP65" i="7"/>
  <c r="AIY65" i="7"/>
  <c r="AJB65" i="7"/>
  <c r="AIT65" i="7"/>
  <c r="AIU65" i="7"/>
  <c r="AJA65" i="7"/>
  <c r="AIS65" i="7"/>
  <c r="AIW65" i="7" s="1"/>
  <c r="AIN65" i="7"/>
  <c r="AIM65" i="7"/>
  <c r="AJD65" i="7"/>
  <c r="AJC65" i="7"/>
  <c r="ARC58" i="7"/>
  <c r="AAL85" i="7"/>
  <c r="AAL84" i="7"/>
  <c r="AAO84" i="7"/>
  <c r="AAN84" i="7"/>
  <c r="AAQ84" i="7"/>
  <c r="AAP84" i="7"/>
  <c r="AAM84" i="7"/>
  <c r="AEY19" i="7"/>
  <c r="AEY20" i="7"/>
  <c r="AIV71" i="7"/>
  <c r="AIO71" i="7"/>
  <c r="AIX71" i="7"/>
  <c r="AIZ71" i="7"/>
  <c r="AIP71" i="7"/>
  <c r="AIN71" i="7"/>
  <c r="AJD71" i="7"/>
  <c r="AJD19" i="7" s="1"/>
  <c r="AIP73" i="7"/>
  <c r="AIQ71" i="7"/>
  <c r="AIU71" i="7"/>
  <c r="AIQ73" i="7"/>
  <c r="AIS71" i="7"/>
  <c r="AIW71" i="7" s="1"/>
  <c r="AJC71" i="7"/>
  <c r="AIM71" i="7"/>
  <c r="AIT71" i="7"/>
  <c r="AJA71" i="7"/>
  <c r="AIY71" i="7"/>
  <c r="AJB71" i="7"/>
  <c r="ARB57" i="7"/>
  <c r="AMX78" i="7"/>
  <c r="ARD5" i="7"/>
  <c r="ANF19" i="7"/>
  <c r="ANI19" i="7"/>
  <c r="ANH19" i="7"/>
  <c r="ANG19" i="7"/>
  <c r="ANE19" i="7"/>
  <c r="AND19" i="7"/>
  <c r="ARA103" i="7"/>
  <c r="ARG104" i="7"/>
  <c r="ARC104" i="7"/>
  <c r="ARH104" i="7"/>
  <c r="ARF104" i="7"/>
  <c r="ARJ104" i="7"/>
  <c r="ARO104" i="7"/>
  <c r="ARE104" i="7"/>
  <c r="ARI104" i="7" s="1"/>
  <c r="ARN104" i="7"/>
  <c r="ARM104" i="7"/>
  <c r="ARB104" i="7"/>
  <c r="AQZ104" i="7"/>
  <c r="ARK104" i="7"/>
  <c r="ARA104" i="7"/>
  <c r="AQY104" i="7"/>
  <c r="ARP104" i="7"/>
  <c r="ARL104" i="7"/>
  <c r="ANF20" i="7"/>
  <c r="ANI20" i="7"/>
  <c r="ANH20" i="7"/>
  <c r="ANG20" i="7"/>
  <c r="ANE20" i="7"/>
  <c r="AND20" i="7"/>
  <c r="ARD79" i="7"/>
  <c r="ARB102" i="7"/>
  <c r="ARD102" i="7" s="1"/>
  <c r="AAN85" i="7"/>
  <c r="AAO85" i="7"/>
  <c r="AAM85" i="7"/>
  <c r="AAP85" i="7"/>
  <c r="AAQ85" i="7"/>
  <c r="AEJ64" i="7"/>
  <c r="AEG64" i="7"/>
  <c r="AET64" i="7"/>
  <c r="AEX64" i="7"/>
  <c r="AEX12" i="7" s="1"/>
  <c r="AEY12" i="7" s="1"/>
  <c r="AEP64" i="7"/>
  <c r="AEK64" i="7"/>
  <c r="AER64" i="7"/>
  <c r="AEW64" i="7"/>
  <c r="AEN64" i="7"/>
  <c r="AEI64" i="7"/>
  <c r="AEJ66" i="7"/>
  <c r="AEV64" i="7"/>
  <c r="AEH64" i="7"/>
  <c r="AEO64" i="7"/>
  <c r="AEK66" i="7"/>
  <c r="AEU64" i="7"/>
  <c r="AES64" i="7"/>
  <c r="AEM64" i="7"/>
  <c r="AEQ64" i="7" s="1"/>
  <c r="ARB97" i="7"/>
  <c r="AQZ96" i="7"/>
  <c r="ARC97" i="7"/>
  <c r="WH85" i="7"/>
  <c r="WL85" i="7" s="1"/>
  <c r="WL33" i="7" s="1"/>
  <c r="AQZ57" i="7"/>
  <c r="Q63" i="3"/>
  <c r="N63" i="3"/>
  <c r="N60" i="3"/>
  <c r="Q60" i="3"/>
  <c r="AJE20" i="7"/>
  <c r="AJE19" i="7"/>
  <c r="Y67" i="3"/>
  <c r="AB67" i="3"/>
  <c r="N66" i="3"/>
  <c r="Q66" i="3"/>
  <c r="AEY13" i="7"/>
  <c r="AHQ55" i="7"/>
  <c r="AEY32" i="7"/>
  <c r="AEY33" i="7"/>
  <c r="ASK6" i="7"/>
  <c r="ASK7" i="7"/>
  <c r="AOE13" i="7"/>
  <c r="AOE14" i="7"/>
  <c r="ASK33" i="7"/>
  <c r="ASK34" i="7"/>
  <c r="RM49" i="7" l="1"/>
  <c r="TV49" i="7" s="1"/>
  <c r="RM50" i="7"/>
  <c r="RM51" i="7"/>
  <c r="TV51" i="7" s="1"/>
  <c r="RM52" i="7"/>
  <c r="LT45" i="7"/>
  <c r="LT46" i="7"/>
  <c r="LT44" i="7"/>
  <c r="LT43" i="7"/>
  <c r="VS43" i="7"/>
  <c r="YB43" i="7" s="1"/>
  <c r="VS44" i="7"/>
  <c r="YB44" i="7" s="1"/>
  <c r="VS46" i="7"/>
  <c r="YB46" i="7" s="1"/>
  <c r="VS45" i="7"/>
  <c r="PZ46" i="7"/>
  <c r="PZ45" i="7"/>
  <c r="PZ44" i="7"/>
  <c r="PZ43" i="7"/>
  <c r="VS49" i="7"/>
  <c r="YB49" i="7" s="1"/>
  <c r="VS50" i="7"/>
  <c r="VS52" i="7"/>
  <c r="YB52" i="7" s="1"/>
  <c r="VS51" i="7"/>
  <c r="AIX90" i="7"/>
  <c r="AAS38" i="7"/>
  <c r="AAS39" i="7"/>
  <c r="ARD38" i="7"/>
  <c r="ARE38" i="7"/>
  <c r="ANF39" i="7"/>
  <c r="AEW90" i="7"/>
  <c r="AEV90" i="7"/>
  <c r="AEW91" i="7"/>
  <c r="AMT91" i="7"/>
  <c r="YB45" i="7"/>
  <c r="ANA90" i="7"/>
  <c r="ANB90" i="7"/>
  <c r="AMZ90" i="7"/>
  <c r="AMS90" i="7"/>
  <c r="AMY90" i="7" s="1"/>
  <c r="ANC90" i="7" s="1"/>
  <c r="AMU90" i="7"/>
  <c r="AMW90" i="7"/>
  <c r="AMW92" i="7"/>
  <c r="AMV92" i="7"/>
  <c r="AMT90" i="7"/>
  <c r="AMV90" i="7"/>
  <c r="AMX90" i="7" s="1"/>
  <c r="AIX91" i="7"/>
  <c r="AEU90" i="7"/>
  <c r="AES90" i="7"/>
  <c r="AEV91" i="7"/>
  <c r="AMV91" i="7"/>
  <c r="AMX91" i="7" s="1"/>
  <c r="TV50" i="7"/>
  <c r="TV52" i="7"/>
  <c r="ANF38" i="7"/>
  <c r="AND38" i="7"/>
  <c r="ANH38" i="7"/>
  <c r="ANE38" i="7"/>
  <c r="ANI38" i="7"/>
  <c r="ANG38" i="7"/>
  <c r="ARE92" i="7"/>
  <c r="ARI92" i="7" s="1"/>
  <c r="ARA92" i="7"/>
  <c r="AQZ92" i="7"/>
  <c r="ARK92" i="7"/>
  <c r="AQY92" i="7"/>
  <c r="ARP92" i="7"/>
  <c r="ARH92" i="7"/>
  <c r="ARG92" i="7"/>
  <c r="ARN92" i="7"/>
  <c r="ARO92" i="7"/>
  <c r="ARL92" i="7"/>
  <c r="ARF92" i="7"/>
  <c r="ARJ92" i="7"/>
  <c r="ARM92" i="7"/>
  <c r="ARI39" i="7"/>
  <c r="AQW91" i="7"/>
  <c r="AQX91" i="7" s="1"/>
  <c r="ARD39" i="7"/>
  <c r="ANI39" i="7"/>
  <c r="ANH39" i="7"/>
  <c r="AIR90" i="7"/>
  <c r="AIZ90" i="7" s="1"/>
  <c r="AEU91" i="7"/>
  <c r="AMS91" i="7"/>
  <c r="AMY91" i="7" s="1"/>
  <c r="ANC91" i="7" s="1"/>
  <c r="YB50" i="7"/>
  <c r="YB51" i="7"/>
  <c r="AOE33" i="7"/>
  <c r="AOE34" i="7"/>
  <c r="ANG39" i="7"/>
  <c r="ANE39" i="7"/>
  <c r="AIR92" i="7"/>
  <c r="AET90" i="7"/>
  <c r="AEX90" i="7" s="1"/>
  <c r="AEX38" i="7" s="1"/>
  <c r="AET91" i="7"/>
  <c r="AEX91" i="7" s="1"/>
  <c r="AEX39" i="7" s="1"/>
  <c r="AMU91" i="7"/>
  <c r="AIB77" i="7"/>
  <c r="ARD104" i="7"/>
  <c r="AHQ94" i="7"/>
  <c r="LT20" i="7"/>
  <c r="LT18" i="7"/>
  <c r="AJ62" i="3" s="1"/>
  <c r="AMB73" i="7"/>
  <c r="AMA72" i="7"/>
  <c r="AIB78" i="7"/>
  <c r="AMC71" i="7"/>
  <c r="ALY71" i="7"/>
  <c r="ZU91" i="7"/>
  <c r="AJ65" i="3"/>
  <c r="AHT80" i="7"/>
  <c r="ZW91" i="7"/>
  <c r="PZ7" i="7"/>
  <c r="PZ28" i="7"/>
  <c r="PZ5" i="7"/>
  <c r="AX60" i="3" s="1"/>
  <c r="VS5" i="7"/>
  <c r="YB5" i="7" s="1"/>
  <c r="ZV91" i="7"/>
  <c r="ZR92" i="7"/>
  <c r="ZV92" i="7"/>
  <c r="ZS92" i="7"/>
  <c r="ZT91" i="7"/>
  <c r="ZS90" i="7"/>
  <c r="ZW92" i="7"/>
  <c r="ZU89" i="7"/>
  <c r="ZW89" i="7"/>
  <c r="ZR91" i="7"/>
  <c r="ZU92" i="7"/>
  <c r="ZT89" i="7"/>
  <c r="ZU90" i="7"/>
  <c r="ZR64" i="7"/>
  <c r="PZ27" i="7"/>
  <c r="AX63" i="3" s="1"/>
  <c r="ZW90" i="7"/>
  <c r="ZT92" i="7"/>
  <c r="ALY72" i="7"/>
  <c r="AMB70" i="7"/>
  <c r="ALW69" i="7"/>
  <c r="ALY73" i="7"/>
  <c r="ALZ73" i="7"/>
  <c r="AMB71" i="7"/>
  <c r="AMD71" i="7" s="1"/>
  <c r="AMA71" i="7"/>
  <c r="AMC72" i="7"/>
  <c r="AIA78" i="7"/>
  <c r="PZ37" i="7"/>
  <c r="AX65" i="3" s="1"/>
  <c r="AMA70" i="7"/>
  <c r="ALZ70" i="7"/>
  <c r="AMG73" i="7"/>
  <c r="AMH73" i="7"/>
  <c r="AMF71" i="7"/>
  <c r="ALZ71" i="7"/>
  <c r="ALZ72" i="7"/>
  <c r="AHS78" i="7"/>
  <c r="ZT90" i="7"/>
  <c r="ALY70" i="7"/>
  <c r="AMC70" i="7"/>
  <c r="AMC73" i="7"/>
  <c r="AMD73" i="7" s="1"/>
  <c r="AMF73" i="7"/>
  <c r="AMH71" i="7"/>
  <c r="AMB72" i="7"/>
  <c r="ZS89" i="7"/>
  <c r="ZV89" i="7"/>
  <c r="ZV90" i="7"/>
  <c r="ZS91" i="7"/>
  <c r="ZR73" i="7"/>
  <c r="PZ39" i="7"/>
  <c r="AHT78" i="7"/>
  <c r="AHS77" i="7"/>
  <c r="PZ40" i="7"/>
  <c r="AMJ14" i="7"/>
  <c r="AHW78" i="7"/>
  <c r="AHV78" i="7"/>
  <c r="ALW64" i="7"/>
  <c r="ALX64" i="7" s="1"/>
  <c r="AMG64" i="7" s="1"/>
  <c r="AHU78" i="7"/>
  <c r="ZU58" i="7"/>
  <c r="ZV59" i="7"/>
  <c r="ZS56" i="7"/>
  <c r="ZU56" i="7"/>
  <c r="ZR56" i="7"/>
  <c r="ZU59" i="7"/>
  <c r="ZW59" i="7"/>
  <c r="ZR57" i="7"/>
  <c r="ZW56" i="7"/>
  <c r="ZR59" i="7"/>
  <c r="ZT59" i="7"/>
  <c r="ZW58" i="7"/>
  <c r="ZT56" i="7"/>
  <c r="ZV58" i="7"/>
  <c r="ZV56" i="7"/>
  <c r="ZS59" i="7"/>
  <c r="ZT58" i="7"/>
  <c r="ZS58" i="7"/>
  <c r="ZR58" i="7"/>
  <c r="ZU57" i="7"/>
  <c r="ZV57" i="7"/>
  <c r="ZS57" i="7"/>
  <c r="ZT57" i="7"/>
  <c r="ZW57" i="7"/>
  <c r="VS26" i="7"/>
  <c r="YB26" i="7" s="1"/>
  <c r="AQC76" i="7"/>
  <c r="AHW80" i="7"/>
  <c r="AHW77" i="7"/>
  <c r="AHV80" i="7"/>
  <c r="VS25" i="7"/>
  <c r="YB25" i="7" s="1"/>
  <c r="UF25" i="7" s="1"/>
  <c r="AHS80" i="7"/>
  <c r="AJ67" i="3"/>
  <c r="VS27" i="7"/>
  <c r="YB27" i="7" s="1"/>
  <c r="ALW80" i="7"/>
  <c r="ALX80" i="7" s="1"/>
  <c r="ADR104" i="7"/>
  <c r="AIR65" i="7"/>
  <c r="ADR58" i="7"/>
  <c r="ADR103" i="7"/>
  <c r="ZR90" i="7"/>
  <c r="AM65" i="3"/>
  <c r="ADR57" i="7"/>
  <c r="ADR65" i="7"/>
  <c r="AHY92" i="7"/>
  <c r="AIC92" i="7" s="1"/>
  <c r="ADS96" i="7"/>
  <c r="ADW96" i="7" s="1"/>
  <c r="AQQ39" i="7"/>
  <c r="AHT77" i="7"/>
  <c r="VS4" i="7"/>
  <c r="YB4" i="7" s="1"/>
  <c r="UF4" i="7" s="1"/>
  <c r="ADR59" i="7"/>
  <c r="AJ61" i="3"/>
  <c r="AM61" i="3"/>
  <c r="ADS84" i="7"/>
  <c r="ADW84" i="7" s="1"/>
  <c r="ADR83" i="7"/>
  <c r="ADS86" i="7"/>
  <c r="ADW86" i="7" s="1"/>
  <c r="ADS59" i="7"/>
  <c r="ADW59" i="7" s="1"/>
  <c r="ADS83" i="7"/>
  <c r="ADW83" i="7" s="1"/>
  <c r="ADS85" i="7"/>
  <c r="ADW85" i="7" s="1"/>
  <c r="ADR86" i="7"/>
  <c r="ZR72" i="7"/>
  <c r="ADR56" i="7"/>
  <c r="AM60" i="3"/>
  <c r="AJ60" i="3"/>
  <c r="ADR85" i="7"/>
  <c r="VS20" i="7"/>
  <c r="YB20" i="7" s="1"/>
  <c r="ZR70" i="7"/>
  <c r="ADS56" i="7"/>
  <c r="ADW56" i="7" s="1"/>
  <c r="ADX90" i="7"/>
  <c r="LT25" i="7"/>
  <c r="LT28" i="7"/>
  <c r="LT27" i="7"/>
  <c r="LT26" i="7"/>
  <c r="AHV77" i="7"/>
  <c r="ADS79" i="7"/>
  <c r="ADW79" i="7" s="1"/>
  <c r="ZR80" i="7"/>
  <c r="ZR66" i="7"/>
  <c r="ZS79" i="7"/>
  <c r="AU66" i="3"/>
  <c r="ADX92" i="7"/>
  <c r="ZR63" i="7"/>
  <c r="ZR65" i="7"/>
  <c r="ADS98" i="7"/>
  <c r="ADW98" i="7" s="1"/>
  <c r="ADR66" i="7"/>
  <c r="ADR63" i="7"/>
  <c r="ARD57" i="7"/>
  <c r="ZW80" i="7"/>
  <c r="ADS95" i="7"/>
  <c r="ADW95" i="7" s="1"/>
  <c r="ADS66" i="7"/>
  <c r="ADW66" i="7" s="1"/>
  <c r="ADS65" i="7"/>
  <c r="ADW65" i="7" s="1"/>
  <c r="ADR64" i="7"/>
  <c r="ADS63" i="7"/>
  <c r="ADW63" i="7" s="1"/>
  <c r="AMW86" i="7"/>
  <c r="AQC58" i="7"/>
  <c r="AQD58" i="7" s="1"/>
  <c r="AQM58" i="7" s="1"/>
  <c r="AHU80" i="7"/>
  <c r="AHU77" i="7"/>
  <c r="AIB65" i="7"/>
  <c r="ZR77" i="7"/>
  <c r="ZR96" i="7"/>
  <c r="ZR79" i="7"/>
  <c r="ADS57" i="7"/>
  <c r="ADW57" i="7" s="1"/>
  <c r="ADS58" i="7"/>
  <c r="ADW58" i="7" s="1"/>
  <c r="AIB58" i="7"/>
  <c r="AHZ58" i="7"/>
  <c r="AIA58" i="7"/>
  <c r="ADS64" i="7"/>
  <c r="ADW64" i="7" s="1"/>
  <c r="ADR80" i="7"/>
  <c r="ZU80" i="7"/>
  <c r="ZT77" i="7"/>
  <c r="ZR71" i="7"/>
  <c r="ADR95" i="7"/>
  <c r="ZW79" i="7"/>
  <c r="ZT80" i="7"/>
  <c r="ZT96" i="7"/>
  <c r="AX62" i="3"/>
  <c r="AJ66" i="3"/>
  <c r="ADR96" i="7"/>
  <c r="ADR77" i="7"/>
  <c r="ZV78" i="7"/>
  <c r="ZT66" i="7"/>
  <c r="ZR78" i="7"/>
  <c r="ZV79" i="7"/>
  <c r="ZV77" i="7"/>
  <c r="ADR97" i="7"/>
  <c r="ADR98" i="7"/>
  <c r="ADS97" i="7"/>
  <c r="ADW97" i="7" s="1"/>
  <c r="AM67" i="3"/>
  <c r="AIA65" i="7"/>
  <c r="ZT79" i="7"/>
  <c r="ZS77" i="7"/>
  <c r="ZW78" i="7"/>
  <c r="ZW77" i="7"/>
  <c r="ZV73" i="7"/>
  <c r="AU63" i="3"/>
  <c r="ADR101" i="7"/>
  <c r="PZ11" i="7"/>
  <c r="PZ12" i="7"/>
  <c r="PZ14" i="7"/>
  <c r="PZ13" i="7"/>
  <c r="AU60" i="3"/>
  <c r="ADS104" i="7"/>
  <c r="ADW104" i="7" s="1"/>
  <c r="AQW69" i="7"/>
  <c r="ZU96" i="7"/>
  <c r="ZT78" i="7"/>
  <c r="ZU77" i="7"/>
  <c r="ZS78" i="7"/>
  <c r="ZS71" i="7"/>
  <c r="ADR102" i="7"/>
  <c r="ADS101" i="7"/>
  <c r="ADW101" i="7" s="1"/>
  <c r="AMI27" i="7"/>
  <c r="ALW79" i="7"/>
  <c r="ALX79" i="7" s="1"/>
  <c r="ALW78" i="7"/>
  <c r="ALX78" i="7" s="1"/>
  <c r="ALW77" i="7"/>
  <c r="ALX77" i="7" s="1"/>
  <c r="AMX71" i="7"/>
  <c r="AQC97" i="7"/>
  <c r="AQD97" i="7" s="1"/>
  <c r="AHY86" i="7"/>
  <c r="AIC86" i="7" s="1"/>
  <c r="ZV80" i="7"/>
  <c r="ZS80" i="7"/>
  <c r="ZU79" i="7"/>
  <c r="ZU78" i="7"/>
  <c r="ADS102" i="7"/>
  <c r="ADW102" i="7" s="1"/>
  <c r="ADS103" i="7"/>
  <c r="ADW103" i="7" s="1"/>
  <c r="UF12" i="7"/>
  <c r="UF13" i="7"/>
  <c r="ZV96" i="7"/>
  <c r="ZW98" i="7"/>
  <c r="ZV72" i="7"/>
  <c r="ZT73" i="7"/>
  <c r="ZV70" i="7"/>
  <c r="ZV71" i="7"/>
  <c r="ALW63" i="7"/>
  <c r="ALX63" i="7" s="1"/>
  <c r="AMH63" i="7" s="1"/>
  <c r="AHY91" i="7"/>
  <c r="AIC91" i="7" s="1"/>
  <c r="ZT72" i="7"/>
  <c r="ZW72" i="7"/>
  <c r="UF11" i="7"/>
  <c r="BF61" i="3" s="1"/>
  <c r="UF14" i="7"/>
  <c r="ZU71" i="7"/>
  <c r="VS40" i="7"/>
  <c r="YB40" i="7" s="1"/>
  <c r="VS37" i="7"/>
  <c r="YB37" i="7" s="1"/>
  <c r="VS38" i="7"/>
  <c r="YB38" i="7" s="1"/>
  <c r="VS39" i="7"/>
  <c r="YB39" i="7" s="1"/>
  <c r="ZW73" i="7"/>
  <c r="ZT71" i="7"/>
  <c r="ZT95" i="7"/>
  <c r="ZU73" i="7"/>
  <c r="ZS70" i="7"/>
  <c r="ZS72" i="7"/>
  <c r="ZS73" i="7"/>
  <c r="ZW71" i="7"/>
  <c r="VS21" i="7"/>
  <c r="YB21" i="7" s="1"/>
  <c r="VS19" i="7"/>
  <c r="YB19" i="7" s="1"/>
  <c r="VS18" i="7"/>
  <c r="YB18" i="7" s="1"/>
  <c r="ZU72" i="7"/>
  <c r="ZW70" i="7"/>
  <c r="ZT70" i="7"/>
  <c r="ZU70" i="7"/>
  <c r="AQT39" i="7"/>
  <c r="AMO33" i="7"/>
  <c r="ADS77" i="7"/>
  <c r="ADW77" i="7" s="1"/>
  <c r="ZW102" i="7"/>
  <c r="ZT102" i="7"/>
  <c r="ZS104" i="7"/>
  <c r="ZU104" i="7"/>
  <c r="ZT101" i="7"/>
  <c r="ZW103" i="7"/>
  <c r="ZS103" i="7"/>
  <c r="ZS102" i="7"/>
  <c r="ZW101" i="7"/>
  <c r="ZS101" i="7"/>
  <c r="ZV103" i="7"/>
  <c r="ZV102" i="7"/>
  <c r="ZW104" i="7"/>
  <c r="ZU101" i="7"/>
  <c r="ZU102" i="7"/>
  <c r="ZT104" i="7"/>
  <c r="ZV104" i="7"/>
  <c r="ZV101" i="7"/>
  <c r="ZR101" i="7"/>
  <c r="ZT103" i="7"/>
  <c r="ZV95" i="7"/>
  <c r="ZW95" i="7"/>
  <c r="ZS98" i="7"/>
  <c r="ZS95" i="7"/>
  <c r="ZS97" i="7"/>
  <c r="ZT98" i="7"/>
  <c r="ZT64" i="7"/>
  <c r="ZT63" i="7"/>
  <c r="ZS63" i="7"/>
  <c r="ZV64" i="7"/>
  <c r="ZU95" i="7"/>
  <c r="AQC73" i="7"/>
  <c r="AQD73" i="7" s="1"/>
  <c r="AQC71" i="7"/>
  <c r="AQD71" i="7" s="1"/>
  <c r="AQC72" i="7"/>
  <c r="AQD72" i="7" s="1"/>
  <c r="AQC70" i="7"/>
  <c r="AQD70" i="7" s="1"/>
  <c r="AQO18" i="7"/>
  <c r="ZU85" i="7"/>
  <c r="ZV85" i="7"/>
  <c r="ZR85" i="7"/>
  <c r="ZT85" i="7"/>
  <c r="ZW85" i="7"/>
  <c r="ZS85" i="7"/>
  <c r="ZT86" i="7"/>
  <c r="ZS86" i="7"/>
  <c r="ZR86" i="7"/>
  <c r="ZU86" i="7"/>
  <c r="ZV86" i="7"/>
  <c r="ZW86" i="7"/>
  <c r="AMI39" i="7"/>
  <c r="ALW89" i="7"/>
  <c r="ALX89" i="7" s="1"/>
  <c r="ALW91" i="7"/>
  <c r="ALX91" i="7" s="1"/>
  <c r="ALW92" i="7"/>
  <c r="ALX92" i="7" s="1"/>
  <c r="ALW90" i="7"/>
  <c r="ALX90" i="7" s="1"/>
  <c r="ZS64" i="7"/>
  <c r="ZT65" i="7"/>
  <c r="ZW64" i="7"/>
  <c r="ZW63" i="7"/>
  <c r="ZW65" i="7"/>
  <c r="ZR103" i="7"/>
  <c r="AHY95" i="7"/>
  <c r="AIC95" i="7" s="1"/>
  <c r="ZT83" i="7"/>
  <c r="ZR83" i="7"/>
  <c r="ZT84" i="7"/>
  <c r="ZS83" i="7"/>
  <c r="ZR84" i="7"/>
  <c r="ZV83" i="7"/>
  <c r="ZV84" i="7"/>
  <c r="ZW83" i="7"/>
  <c r="ZW84" i="7"/>
  <c r="ZU83" i="7"/>
  <c r="ZS84" i="7"/>
  <c r="ZU84" i="7"/>
  <c r="ZW97" i="7"/>
  <c r="ZR97" i="7"/>
  <c r="ZR95" i="7"/>
  <c r="ZU98" i="7"/>
  <c r="ZW96" i="7"/>
  <c r="ZV66" i="7"/>
  <c r="ZU65" i="7"/>
  <c r="ZU66" i="7"/>
  <c r="ZU64" i="7"/>
  <c r="ZU63" i="7"/>
  <c r="ZV65" i="7"/>
  <c r="AMO6" i="7"/>
  <c r="AHW101" i="7"/>
  <c r="AHX96" i="7"/>
  <c r="AEC92" i="7"/>
  <c r="ZR104" i="7"/>
  <c r="ZV97" i="7"/>
  <c r="ZU97" i="7"/>
  <c r="ZV98" i="7"/>
  <c r="ZR102" i="7"/>
  <c r="ZS96" i="7"/>
  <c r="ZV63" i="7"/>
  <c r="ZW66" i="7"/>
  <c r="ZS66" i="7"/>
  <c r="ZS65" i="7"/>
  <c r="ZT97" i="7"/>
  <c r="ZR98" i="7"/>
  <c r="ZU103" i="7"/>
  <c r="ADS80" i="7"/>
  <c r="ADW80" i="7" s="1"/>
  <c r="AEC89" i="7"/>
  <c r="AEB91" i="7"/>
  <c r="AEB92" i="7"/>
  <c r="AEC90" i="7"/>
  <c r="ADY89" i="7"/>
  <c r="AQP5" i="7"/>
  <c r="AML13" i="7"/>
  <c r="AHX91" i="7"/>
  <c r="AHX86" i="7"/>
  <c r="AIE21" i="7"/>
  <c r="AHY84" i="7"/>
  <c r="AIC84" i="7" s="1"/>
  <c r="AHX97" i="7"/>
  <c r="AEB72" i="7"/>
  <c r="ADY72" i="7"/>
  <c r="AEA72" i="7"/>
  <c r="AEC72" i="7"/>
  <c r="ADZ72" i="7"/>
  <c r="AEA91" i="7"/>
  <c r="AEB89" i="7"/>
  <c r="ADY90" i="7"/>
  <c r="AEA92" i="7"/>
  <c r="ADY92" i="7"/>
  <c r="AQR39" i="7"/>
  <c r="AQQ37" i="7"/>
  <c r="AHX89" i="7"/>
  <c r="AHY83" i="7"/>
  <c r="AIC83" i="7" s="1"/>
  <c r="AHX83" i="7"/>
  <c r="AHX98" i="7"/>
  <c r="AHY97" i="7"/>
  <c r="AIC97" i="7" s="1"/>
  <c r="AEA70" i="7"/>
  <c r="ADX71" i="7"/>
  <c r="ADX70" i="7"/>
  <c r="ADX72" i="7"/>
  <c r="ADY70" i="7"/>
  <c r="ADZ71" i="7"/>
  <c r="AEC71" i="7"/>
  <c r="AEB70" i="7"/>
  <c r="ADZ70" i="7"/>
  <c r="ADY71" i="7"/>
  <c r="AEA71" i="7"/>
  <c r="AEB71" i="7"/>
  <c r="AEC70" i="7"/>
  <c r="ADR78" i="7"/>
  <c r="AEA89" i="7"/>
  <c r="ADZ89" i="7"/>
  <c r="ADX89" i="7"/>
  <c r="AEA90" i="7"/>
  <c r="ADZ92" i="7"/>
  <c r="AEB90" i="7"/>
  <c r="AQS39" i="7"/>
  <c r="AHX92" i="7"/>
  <c r="AEB73" i="7"/>
  <c r="ADZ73" i="7"/>
  <c r="ADY73" i="7"/>
  <c r="ADX73" i="7"/>
  <c r="AEC73" i="7"/>
  <c r="AEA73" i="7"/>
  <c r="ADZ91" i="7"/>
  <c r="ADY91" i="7"/>
  <c r="AEC91" i="7"/>
  <c r="ADZ90" i="7"/>
  <c r="ADX91" i="7"/>
  <c r="AMN34" i="7"/>
  <c r="AMK34" i="7"/>
  <c r="ALW66" i="7"/>
  <c r="ALX66" i="7" s="1"/>
  <c r="AMH66" i="7" s="1"/>
  <c r="AMN33" i="7"/>
  <c r="AII20" i="7"/>
  <c r="AIF20" i="7"/>
  <c r="AIH20" i="7"/>
  <c r="AIE20" i="7"/>
  <c r="AID20" i="7"/>
  <c r="AIG20" i="7"/>
  <c r="AHU66" i="7"/>
  <c r="AHV66" i="7"/>
  <c r="AHZ66" i="7"/>
  <c r="AHS66" i="7"/>
  <c r="AHT66" i="7"/>
  <c r="AIB66" i="7"/>
  <c r="AIA66" i="7"/>
  <c r="AHW66" i="7"/>
  <c r="AHY96" i="7"/>
  <c r="AIC96" i="7" s="1"/>
  <c r="AIB63" i="7"/>
  <c r="AHT63" i="7"/>
  <c r="AHV63" i="7"/>
  <c r="AHZ63" i="7"/>
  <c r="AHU63" i="7"/>
  <c r="AHS63" i="7"/>
  <c r="AIA63" i="7"/>
  <c r="AHW63" i="7"/>
  <c r="AHQ62" i="7"/>
  <c r="AHY63" i="7"/>
  <c r="AIC63" i="7" s="1"/>
  <c r="AHX95" i="7"/>
  <c r="AHY85" i="7"/>
  <c r="AIC85" i="7" s="1"/>
  <c r="AHX90" i="7"/>
  <c r="AIG7" i="7"/>
  <c r="AID7" i="7"/>
  <c r="AIE7" i="7"/>
  <c r="AIH7" i="7"/>
  <c r="AII7" i="7"/>
  <c r="AIF7" i="7"/>
  <c r="AIH21" i="7"/>
  <c r="AHS65" i="7"/>
  <c r="AIA102" i="7"/>
  <c r="AHZ102" i="7"/>
  <c r="AHU102" i="7"/>
  <c r="AHT102" i="7"/>
  <c r="AHS102" i="7"/>
  <c r="AHV102" i="7"/>
  <c r="AHW102" i="7"/>
  <c r="AIB102" i="7"/>
  <c r="AHQ100" i="7"/>
  <c r="AHV70" i="7"/>
  <c r="AHS70" i="7"/>
  <c r="AIA70" i="7"/>
  <c r="AHZ70" i="7"/>
  <c r="AHT70" i="7"/>
  <c r="AHW70" i="7"/>
  <c r="AHU70" i="7"/>
  <c r="AIB70" i="7"/>
  <c r="AHQ69" i="7"/>
  <c r="AHV71" i="7"/>
  <c r="AHT71" i="7"/>
  <c r="AHW71" i="7"/>
  <c r="AIA71" i="7"/>
  <c r="AHU71" i="7"/>
  <c r="AHZ71" i="7"/>
  <c r="AHS71" i="7"/>
  <c r="AIB71" i="7"/>
  <c r="AIA57" i="7"/>
  <c r="AHU57" i="7"/>
  <c r="AHS57" i="7"/>
  <c r="AHV57" i="7"/>
  <c r="AIB57" i="7"/>
  <c r="AHZ57" i="7"/>
  <c r="AHT57" i="7"/>
  <c r="AHW57" i="7"/>
  <c r="AHS64" i="7"/>
  <c r="AHU64" i="7"/>
  <c r="AHW64" i="7"/>
  <c r="AIB64" i="7"/>
  <c r="AHV64" i="7"/>
  <c r="AIA64" i="7"/>
  <c r="AHT64" i="7"/>
  <c r="AHZ64" i="7"/>
  <c r="AHW65" i="7"/>
  <c r="AHV65" i="7"/>
  <c r="AHS101" i="7"/>
  <c r="AHV101" i="7"/>
  <c r="AEL65" i="7"/>
  <c r="AII18" i="7"/>
  <c r="AID18" i="7"/>
  <c r="AIG18" i="7"/>
  <c r="AIH18" i="7"/>
  <c r="AIE18" i="7"/>
  <c r="AIF18" i="7"/>
  <c r="AID21" i="7"/>
  <c r="AIE19" i="7"/>
  <c r="AIH19" i="7"/>
  <c r="AIG19" i="7"/>
  <c r="AIF19" i="7"/>
  <c r="AII19" i="7"/>
  <c r="AID19" i="7"/>
  <c r="AHU56" i="7"/>
  <c r="AHT56" i="7"/>
  <c r="AIB56" i="7"/>
  <c r="AHW56" i="7"/>
  <c r="AHZ56" i="7"/>
  <c r="AHS56" i="7"/>
  <c r="AHY56" i="7" s="1"/>
  <c r="AIC56" i="7" s="1"/>
  <c r="AHV56" i="7"/>
  <c r="AIA56" i="7"/>
  <c r="AHX84" i="7"/>
  <c r="AHY98" i="7"/>
  <c r="AIC98" i="7" s="1"/>
  <c r="AII21" i="7"/>
  <c r="AIG21" i="7"/>
  <c r="AHT65" i="7"/>
  <c r="AHT101" i="7"/>
  <c r="AQU39" i="7"/>
  <c r="AML33" i="7"/>
  <c r="AMK7" i="7"/>
  <c r="AIB103" i="7"/>
  <c r="AHU103" i="7"/>
  <c r="AHT103" i="7"/>
  <c r="AHS103" i="7"/>
  <c r="AHV103" i="7"/>
  <c r="AIA103" i="7"/>
  <c r="AHZ103" i="7"/>
  <c r="AHW103" i="7"/>
  <c r="AHS72" i="7"/>
  <c r="AIA72" i="7"/>
  <c r="AHZ72" i="7"/>
  <c r="AHV72" i="7"/>
  <c r="AIB72" i="7"/>
  <c r="AHT72" i="7"/>
  <c r="AHW72" i="7"/>
  <c r="AHU72" i="7"/>
  <c r="AIF6" i="7"/>
  <c r="AIG4" i="7"/>
  <c r="AIH4" i="7"/>
  <c r="AII5" i="7"/>
  <c r="AIF5" i="7"/>
  <c r="AIG5" i="7"/>
  <c r="AID6" i="7"/>
  <c r="AID5" i="7"/>
  <c r="AIF4" i="7"/>
  <c r="AIE4" i="7"/>
  <c r="AII6" i="7"/>
  <c r="AIE5" i="7"/>
  <c r="AIH6" i="7"/>
  <c r="AIE6" i="7"/>
  <c r="AID4" i="7"/>
  <c r="AII4" i="7"/>
  <c r="AIG6" i="7"/>
  <c r="AIH5" i="7"/>
  <c r="AIB104" i="7"/>
  <c r="AHU104" i="7"/>
  <c r="AHT104" i="7"/>
  <c r="AIA104" i="7"/>
  <c r="AHZ104" i="7"/>
  <c r="AHW104" i="7"/>
  <c r="AHS104" i="7"/>
  <c r="AHV104" i="7"/>
  <c r="AHZ79" i="7"/>
  <c r="AIB79" i="7"/>
  <c r="AHW79" i="7"/>
  <c r="AHU79" i="7"/>
  <c r="AHS79" i="7"/>
  <c r="AHV79" i="7"/>
  <c r="AHT79" i="7"/>
  <c r="AIA79" i="7"/>
  <c r="AHQ76" i="7"/>
  <c r="AHS58" i="7"/>
  <c r="AHV58" i="7"/>
  <c r="AIB59" i="7"/>
  <c r="AHS59" i="7"/>
  <c r="AHW58" i="7"/>
  <c r="AIA59" i="7"/>
  <c r="AHT59" i="7"/>
  <c r="AHT58" i="7"/>
  <c r="AHZ59" i="7"/>
  <c r="AHW59" i="7"/>
  <c r="AHU58" i="7"/>
  <c r="AHU59" i="7"/>
  <c r="AHV59" i="7"/>
  <c r="AIF21" i="7"/>
  <c r="AHZ73" i="7"/>
  <c r="AIB73" i="7"/>
  <c r="AHT73" i="7"/>
  <c r="AHV73" i="7"/>
  <c r="AHS73" i="7"/>
  <c r="AHW73" i="7"/>
  <c r="AIA73" i="7"/>
  <c r="AHU73" i="7"/>
  <c r="AHU65" i="7"/>
  <c r="AHU101" i="7"/>
  <c r="AQC104" i="7"/>
  <c r="AQD104" i="7" s="1"/>
  <c r="AQN104" i="7" s="1"/>
  <c r="ALW57" i="7"/>
  <c r="ALX57" i="7" s="1"/>
  <c r="AMH64" i="7"/>
  <c r="ALZ86" i="7"/>
  <c r="ALY86" i="7"/>
  <c r="AMG86" i="7"/>
  <c r="AMH86" i="7"/>
  <c r="AMA86" i="7"/>
  <c r="AMC86" i="7"/>
  <c r="AMF86" i="7"/>
  <c r="AMB86" i="7"/>
  <c r="AMO13" i="7"/>
  <c r="AMK13" i="7"/>
  <c r="AMM7" i="7"/>
  <c r="AML6" i="7"/>
  <c r="AQC59" i="7"/>
  <c r="AQD59" i="7" s="1"/>
  <c r="AQL59" i="7" s="1"/>
  <c r="ALW97" i="7"/>
  <c r="ALX97" i="7" s="1"/>
  <c r="AME70" i="7"/>
  <c r="AMI70" i="7" s="1"/>
  <c r="ALW95" i="7"/>
  <c r="ALX95" i="7" s="1"/>
  <c r="ALW96" i="7"/>
  <c r="ALX96" i="7" s="1"/>
  <c r="ALW98" i="7"/>
  <c r="ALX98" i="7" s="1"/>
  <c r="ALW59" i="7"/>
  <c r="ALX59" i="7" s="1"/>
  <c r="AMN11" i="7"/>
  <c r="AMK11" i="7"/>
  <c r="AML12" i="7"/>
  <c r="AML11" i="7"/>
  <c r="AMO12" i="7"/>
  <c r="AMJ12" i="7"/>
  <c r="AMN12" i="7"/>
  <c r="AMO11" i="7"/>
  <c r="AMK12" i="7"/>
  <c r="AMM14" i="7"/>
  <c r="AMM11" i="7"/>
  <c r="AMJ11" i="7"/>
  <c r="AMM12" i="7"/>
  <c r="ALZ85" i="7"/>
  <c r="AMH85" i="7"/>
  <c r="AMC85" i="7"/>
  <c r="AMG85" i="7"/>
  <c r="ALY85" i="7"/>
  <c r="AME85" i="7" s="1"/>
  <c r="AMI85" i="7" s="1"/>
  <c r="AMB85" i="7"/>
  <c r="AMF85" i="7"/>
  <c r="AMA85" i="7"/>
  <c r="AMO31" i="7"/>
  <c r="AMJ31" i="7"/>
  <c r="AMM31" i="7"/>
  <c r="AML31" i="7"/>
  <c r="AMK31" i="7"/>
  <c r="AMN31" i="7"/>
  <c r="AMM32" i="7"/>
  <c r="AMJ33" i="7"/>
  <c r="AMN32" i="7"/>
  <c r="AMJ34" i="7"/>
  <c r="AMJ32" i="7"/>
  <c r="AMK32" i="7"/>
  <c r="AML32" i="7"/>
  <c r="AMO32" i="7"/>
  <c r="AML34" i="7"/>
  <c r="AMN14" i="7"/>
  <c r="AMN13" i="7"/>
  <c r="AMJ7" i="7"/>
  <c r="AMM33" i="7"/>
  <c r="AMK6" i="7"/>
  <c r="AQC101" i="7"/>
  <c r="AQD101" i="7" s="1"/>
  <c r="AQN101" i="7" s="1"/>
  <c r="ALW101" i="7"/>
  <c r="ALX101" i="7" s="1"/>
  <c r="ALW102" i="7"/>
  <c r="ALX102" i="7" s="1"/>
  <c r="ALW103" i="7"/>
  <c r="ALX103" i="7" s="1"/>
  <c r="ALW104" i="7"/>
  <c r="ALX104" i="7" s="1"/>
  <c r="ALW58" i="7"/>
  <c r="ALX58" i="7" s="1"/>
  <c r="AMK33" i="7"/>
  <c r="ALW82" i="7" s="1"/>
  <c r="ALW65" i="7"/>
  <c r="ALX65" i="7" s="1"/>
  <c r="AMH84" i="7"/>
  <c r="ALZ84" i="7"/>
  <c r="AMB84" i="7"/>
  <c r="AMG84" i="7"/>
  <c r="AMC84" i="7"/>
  <c r="AMF84" i="7"/>
  <c r="ALY84" i="7"/>
  <c r="AMA84" i="7"/>
  <c r="AMO14" i="7"/>
  <c r="AMM13" i="7"/>
  <c r="AMM6" i="7"/>
  <c r="AMO34" i="7"/>
  <c r="ALW56" i="7"/>
  <c r="ALX56" i="7" s="1"/>
  <c r="AMJ4" i="7"/>
  <c r="AMO5" i="7"/>
  <c r="AML4" i="7"/>
  <c r="AMM5" i="7"/>
  <c r="AMJ5" i="7"/>
  <c r="AMN4" i="7"/>
  <c r="AMO4" i="7"/>
  <c r="AMN5" i="7"/>
  <c r="AMJ6" i="7"/>
  <c r="AML5" i="7"/>
  <c r="AMK4" i="7"/>
  <c r="AMO7" i="7"/>
  <c r="AMM4" i="7"/>
  <c r="AMK5" i="7"/>
  <c r="AMG63" i="7"/>
  <c r="AMF66" i="7"/>
  <c r="AMG83" i="7"/>
  <c r="AMC83" i="7"/>
  <c r="AMA83" i="7"/>
  <c r="ALZ83" i="7"/>
  <c r="AMH83" i="7"/>
  <c r="ALY83" i="7"/>
  <c r="AMB83" i="7"/>
  <c r="AMF83" i="7"/>
  <c r="AMK14" i="7"/>
  <c r="AML14" i="7"/>
  <c r="AMJ13" i="7"/>
  <c r="AML7" i="7"/>
  <c r="AMN6" i="7"/>
  <c r="AMN7" i="7"/>
  <c r="AQL97" i="7"/>
  <c r="AQN97" i="7"/>
  <c r="AQM97" i="7"/>
  <c r="AQC85" i="7"/>
  <c r="AQD85" i="7" s="1"/>
  <c r="AQL80" i="7"/>
  <c r="AQI80" i="7"/>
  <c r="AQF80" i="7"/>
  <c r="AQH80" i="7"/>
  <c r="AQM80" i="7"/>
  <c r="AQN80" i="7"/>
  <c r="AQE80" i="7"/>
  <c r="AQK80" i="7" s="1"/>
  <c r="AQO80" i="7" s="1"/>
  <c r="AQG80" i="7"/>
  <c r="AQS38" i="7"/>
  <c r="AQP39" i="7"/>
  <c r="AQP37" i="7"/>
  <c r="AQQ38" i="7"/>
  <c r="AQT38" i="7"/>
  <c r="AQP38" i="7"/>
  <c r="AQU38" i="7"/>
  <c r="AQR38" i="7"/>
  <c r="AQC96" i="7"/>
  <c r="AQD96" i="7" s="1"/>
  <c r="AQM63" i="7"/>
  <c r="AQN63" i="7"/>
  <c r="AQE63" i="7"/>
  <c r="AQG63" i="7"/>
  <c r="AQL63" i="7"/>
  <c r="AQI63" i="7"/>
  <c r="AQC62" i="7"/>
  <c r="AQF63" i="7"/>
  <c r="AQH63" i="7"/>
  <c r="AQP26" i="7"/>
  <c r="AQQ26" i="7"/>
  <c r="AQP25" i="7"/>
  <c r="AQU27" i="7"/>
  <c r="AQT26" i="7"/>
  <c r="AQR26" i="7"/>
  <c r="AQQ25" i="7"/>
  <c r="AQP27" i="7"/>
  <c r="AQT27" i="7"/>
  <c r="AQT25" i="7"/>
  <c r="AQS25" i="7"/>
  <c r="AQS26" i="7"/>
  <c r="AQQ27" i="7"/>
  <c r="AQR27" i="7"/>
  <c r="AQU25" i="7"/>
  <c r="AQR25" i="7"/>
  <c r="AQS27" i="7"/>
  <c r="AQT37" i="7"/>
  <c r="AQG64" i="7"/>
  <c r="AQL64" i="7"/>
  <c r="AQH64" i="7"/>
  <c r="AQE64" i="7"/>
  <c r="AQN64" i="7"/>
  <c r="AQI64" i="7"/>
  <c r="AQF64" i="7"/>
  <c r="AQM64" i="7"/>
  <c r="AQQ40" i="7"/>
  <c r="AQP40" i="7"/>
  <c r="AQS40" i="7"/>
  <c r="AQT40" i="7"/>
  <c r="AQR40" i="7"/>
  <c r="AQU40" i="7"/>
  <c r="AQQ5" i="7"/>
  <c r="AQR5" i="7"/>
  <c r="AQR6" i="7"/>
  <c r="AQP6" i="7"/>
  <c r="AQP7" i="7"/>
  <c r="AQT7" i="7"/>
  <c r="AQQ7" i="7"/>
  <c r="AQU7" i="7"/>
  <c r="AQS7" i="7"/>
  <c r="AQR7" i="7"/>
  <c r="AQC84" i="7"/>
  <c r="AQD84" i="7" s="1"/>
  <c r="AQC98" i="7"/>
  <c r="AQD98" i="7" s="1"/>
  <c r="AQU28" i="7"/>
  <c r="AQS28" i="7"/>
  <c r="AQQ28" i="7"/>
  <c r="AQT28" i="7"/>
  <c r="AQR28" i="7"/>
  <c r="AQP28" i="7"/>
  <c r="AQC57" i="7"/>
  <c r="AQD57" i="7" s="1"/>
  <c r="AQC95" i="7"/>
  <c r="AQD95" i="7" s="1"/>
  <c r="AQH65" i="7"/>
  <c r="AQL65" i="7"/>
  <c r="AQG65" i="7"/>
  <c r="AQE65" i="7"/>
  <c r="AQM65" i="7"/>
  <c r="AQI65" i="7"/>
  <c r="AQF65" i="7"/>
  <c r="AQN65" i="7"/>
  <c r="AQH91" i="7"/>
  <c r="AQM91" i="7"/>
  <c r="AQI91" i="7"/>
  <c r="AQL91" i="7"/>
  <c r="AQE91" i="7"/>
  <c r="AQG91" i="7"/>
  <c r="AQN91" i="7"/>
  <c r="AQF91" i="7"/>
  <c r="AQR37" i="7"/>
  <c r="AQR12" i="7"/>
  <c r="AQS12" i="7"/>
  <c r="AQQ12" i="7"/>
  <c r="AQU12" i="7"/>
  <c r="AQP12" i="7"/>
  <c r="AQT12" i="7"/>
  <c r="AQU5" i="7"/>
  <c r="AQT5" i="7"/>
  <c r="AQS6" i="7"/>
  <c r="AQU26" i="7"/>
  <c r="AQC103" i="7"/>
  <c r="AQD103" i="7" s="1"/>
  <c r="AQO31" i="7"/>
  <c r="AQC83" i="7"/>
  <c r="AQD83" i="7" s="1"/>
  <c r="AQC86" i="7"/>
  <c r="AQD86" i="7" s="1"/>
  <c r="AQC102" i="7"/>
  <c r="AQD102" i="7" s="1"/>
  <c r="AQF101" i="7" s="1"/>
  <c r="AQG78" i="7"/>
  <c r="AQE78" i="7"/>
  <c r="AQL78" i="7"/>
  <c r="AQN78" i="7"/>
  <c r="AQF78" i="7"/>
  <c r="AQH78" i="7"/>
  <c r="AQM78" i="7"/>
  <c r="AQI78" i="7"/>
  <c r="AQC56" i="7"/>
  <c r="AQD56" i="7" s="1"/>
  <c r="AQQ11" i="7"/>
  <c r="AQP13" i="7"/>
  <c r="AQU14" i="7"/>
  <c r="AQP11" i="7"/>
  <c r="AQR13" i="7"/>
  <c r="AQU13" i="7"/>
  <c r="AQS14" i="7"/>
  <c r="AQP14" i="7"/>
  <c r="AQR14" i="7"/>
  <c r="AQT11" i="7"/>
  <c r="AQR11" i="7"/>
  <c r="AQT13" i="7"/>
  <c r="AQQ14" i="7"/>
  <c r="AQU11" i="7"/>
  <c r="AQS11" i="7"/>
  <c r="AQQ13" i="7"/>
  <c r="AQS13" i="7"/>
  <c r="AQT14" i="7"/>
  <c r="AQU37" i="7"/>
  <c r="AQQ6" i="7"/>
  <c r="AQF77" i="7"/>
  <c r="AQH77" i="7"/>
  <c r="AQI77" i="7"/>
  <c r="AQG77" i="7"/>
  <c r="AQE77" i="7"/>
  <c r="AQK77" i="7" s="1"/>
  <c r="AQO77" i="7" s="1"/>
  <c r="AQM77" i="7"/>
  <c r="AQL77" i="7"/>
  <c r="AQN77" i="7"/>
  <c r="AQH90" i="7"/>
  <c r="AQM90" i="7"/>
  <c r="AQI90" i="7"/>
  <c r="AQF90" i="7"/>
  <c r="AQG90" i="7"/>
  <c r="AQN90" i="7"/>
  <c r="AQE90" i="7"/>
  <c r="AQL90" i="7"/>
  <c r="AQT4" i="7"/>
  <c r="AQR4" i="7"/>
  <c r="AQP4" i="7"/>
  <c r="AQS4" i="7"/>
  <c r="AQQ4" i="7"/>
  <c r="AQU4" i="7"/>
  <c r="AQI66" i="7"/>
  <c r="AQG66" i="7"/>
  <c r="AQE66" i="7"/>
  <c r="AQF66" i="7"/>
  <c r="AQN66" i="7"/>
  <c r="AQM66" i="7"/>
  <c r="AQH66" i="7"/>
  <c r="AQL66" i="7"/>
  <c r="AQG79" i="7"/>
  <c r="AQE79" i="7"/>
  <c r="AQN79" i="7"/>
  <c r="AQL79" i="7"/>
  <c r="AQH79" i="7"/>
  <c r="AQF79" i="7"/>
  <c r="AQM79" i="7"/>
  <c r="AQI79" i="7"/>
  <c r="AQS37" i="7"/>
  <c r="AQC88" i="7" s="1"/>
  <c r="AQM89" i="7"/>
  <c r="AQH89" i="7"/>
  <c r="AQG89" i="7"/>
  <c r="AQE89" i="7"/>
  <c r="AQL89" i="7"/>
  <c r="AQN89" i="7"/>
  <c r="AQF89" i="7"/>
  <c r="AQI89" i="7"/>
  <c r="AQL92" i="7"/>
  <c r="AQG92" i="7"/>
  <c r="AQF92" i="7"/>
  <c r="AQN92" i="7"/>
  <c r="AQI92" i="7"/>
  <c r="AQM92" i="7"/>
  <c r="AQE92" i="7"/>
  <c r="AQK92" i="7" s="1"/>
  <c r="AQO92" i="7" s="1"/>
  <c r="AQH92" i="7"/>
  <c r="AQS5" i="7"/>
  <c r="AQU6" i="7"/>
  <c r="AQT6" i="7"/>
  <c r="ARD98" i="7"/>
  <c r="AEL64" i="7"/>
  <c r="ARG85" i="7"/>
  <c r="ARH85" i="7"/>
  <c r="ARF85" i="7"/>
  <c r="AIR73" i="7"/>
  <c r="AAR85" i="7"/>
  <c r="AAR33" i="7" s="1"/>
  <c r="ARI32" i="7"/>
  <c r="ARM33" i="7" s="1"/>
  <c r="AQW84" i="7"/>
  <c r="AQX84" i="7" s="1"/>
  <c r="AQZ85" i="7" s="1"/>
  <c r="AMX73" i="7"/>
  <c r="AIR66" i="7"/>
  <c r="AJD12" i="7"/>
  <c r="ANJ20" i="7"/>
  <c r="AMX72" i="7"/>
  <c r="AMQ69" i="7"/>
  <c r="ARM32" i="7"/>
  <c r="ARN33" i="7"/>
  <c r="ARJ33" i="7"/>
  <c r="ARK33" i="7"/>
  <c r="ARL33" i="7"/>
  <c r="WM33" i="7"/>
  <c r="WM32" i="7"/>
  <c r="AQW64" i="7"/>
  <c r="AQX64" i="7" s="1"/>
  <c r="ARI12" i="7"/>
  <c r="AQW65" i="7"/>
  <c r="AQX65" i="7" s="1"/>
  <c r="ANA65" i="7"/>
  <c r="ANB65" i="7"/>
  <c r="ANH65" i="7"/>
  <c r="ANI65" i="7"/>
  <c r="AMT65" i="7"/>
  <c r="AMU65" i="7"/>
  <c r="ANE65" i="7"/>
  <c r="ANG65" i="7"/>
  <c r="AND65" i="7"/>
  <c r="ANF65" i="7"/>
  <c r="AMW65" i="7"/>
  <c r="AMZ65" i="7"/>
  <c r="AMY65" i="7"/>
  <c r="ANC65" i="7" s="1"/>
  <c r="ANJ65" i="7"/>
  <c r="ANJ13" i="7" s="1"/>
  <c r="AMS65" i="7"/>
  <c r="AMV65" i="7"/>
  <c r="ARD58" i="7"/>
  <c r="AIR72" i="7"/>
  <c r="ARF71" i="7"/>
  <c r="AQY71" i="7"/>
  <c r="ARK71" i="7"/>
  <c r="ARE71" i="7"/>
  <c r="ARI71" i="7" s="1"/>
  <c r="ARO71" i="7"/>
  <c r="AQZ71" i="7"/>
  <c r="ARH71" i="7"/>
  <c r="ARN71" i="7"/>
  <c r="ARA71" i="7"/>
  <c r="ARB71" i="7"/>
  <c r="ARC73" i="7"/>
  <c r="ARP71" i="7"/>
  <c r="ARP19" i="7" s="1"/>
  <c r="ARQ19" i="7" s="1"/>
  <c r="ARJ71" i="7"/>
  <c r="ARG71" i="7"/>
  <c r="ARC71" i="7"/>
  <c r="ARB73" i="7"/>
  <c r="ARM71" i="7"/>
  <c r="ARL71" i="7"/>
  <c r="AIK69" i="7"/>
  <c r="AMS84" i="7"/>
  <c r="AMU84" i="7"/>
  <c r="ANB84" i="7"/>
  <c r="AMT84" i="7"/>
  <c r="AMV84" i="7"/>
  <c r="ANA84" i="7"/>
  <c r="AMW84" i="7"/>
  <c r="AMZ84" i="7"/>
  <c r="AJB85" i="7"/>
  <c r="AIY85" i="7"/>
  <c r="AJB84" i="7"/>
  <c r="AJC84" i="7"/>
  <c r="AJA85" i="7"/>
  <c r="AJC85" i="7"/>
  <c r="AJA84" i="7"/>
  <c r="AIZ85" i="7"/>
  <c r="AIY84" i="7"/>
  <c r="AIZ84" i="7"/>
  <c r="AMY64" i="7"/>
  <c r="ANC64" i="7" s="1"/>
  <c r="ANF64" i="7"/>
  <c r="ANJ64" i="7"/>
  <c r="ANJ12" i="7" s="1"/>
  <c r="ANG64" i="7"/>
  <c r="AND64" i="7"/>
  <c r="ANA64" i="7"/>
  <c r="AMW64" i="7"/>
  <c r="ANE64" i="7"/>
  <c r="AMT64" i="7"/>
  <c r="AMU64" i="7"/>
  <c r="ANH64" i="7"/>
  <c r="ANB64" i="7"/>
  <c r="AMZ64" i="7"/>
  <c r="AMW66" i="7"/>
  <c r="ANI64" i="7"/>
  <c r="AMV64" i="7"/>
  <c r="AMS64" i="7"/>
  <c r="AMV66" i="7"/>
  <c r="ARD59" i="7"/>
  <c r="AMV86" i="7"/>
  <c r="AMX86" i="7" s="1"/>
  <c r="ARG72" i="7"/>
  <c r="ARF72" i="7"/>
  <c r="ARM72" i="7"/>
  <c r="ARJ72" i="7"/>
  <c r="ARA72" i="7"/>
  <c r="ARC72" i="7"/>
  <c r="ARK72" i="7"/>
  <c r="ARL72" i="7"/>
  <c r="ARP72" i="7"/>
  <c r="ARP20" i="7" s="1"/>
  <c r="ARQ20" i="7" s="1"/>
  <c r="ARE72" i="7"/>
  <c r="ARI72" i="7" s="1"/>
  <c r="ARH72" i="7"/>
  <c r="AQZ72" i="7"/>
  <c r="ARN72" i="7"/>
  <c r="ARO72" i="7"/>
  <c r="ARB72" i="7"/>
  <c r="AQY72" i="7"/>
  <c r="AMS85" i="7"/>
  <c r="AMV85" i="7"/>
  <c r="AMZ85" i="7"/>
  <c r="AMU85" i="7"/>
  <c r="AMT85" i="7"/>
  <c r="ANB85" i="7"/>
  <c r="AMW85" i="7"/>
  <c r="ANA85" i="7"/>
  <c r="ARD97" i="7"/>
  <c r="AEL66" i="7"/>
  <c r="AIR71" i="7"/>
  <c r="AAR84" i="7"/>
  <c r="AAR32" i="7" s="1"/>
  <c r="AJD13" i="7"/>
  <c r="ANG32" i="7"/>
  <c r="ANH32" i="7"/>
  <c r="ANE32" i="7"/>
  <c r="ANF32" i="7"/>
  <c r="ANI32" i="7"/>
  <c r="AIK62" i="7"/>
  <c r="ANJ19" i="7"/>
  <c r="AIR64" i="7"/>
  <c r="AND32" i="7"/>
  <c r="ANF33" i="7"/>
  <c r="AND33" i="7"/>
  <c r="ANH33" i="7"/>
  <c r="ANG33" i="7"/>
  <c r="ANE33" i="7"/>
  <c r="ANI33" i="7"/>
  <c r="ANK12" i="7"/>
  <c r="ANK13" i="7"/>
  <c r="ALW76" i="7"/>
  <c r="ALW94" i="7"/>
  <c r="AQC69" i="7"/>
  <c r="UF52" i="7" l="1"/>
  <c r="UF51" i="7"/>
  <c r="UF50" i="7"/>
  <c r="UF49" i="7"/>
  <c r="UF46" i="7"/>
  <c r="UF45" i="7"/>
  <c r="UF44" i="7"/>
  <c r="UF43" i="7"/>
  <c r="BF66" i="3" s="1"/>
  <c r="PZ52" i="7"/>
  <c r="PZ51" i="7"/>
  <c r="PZ50" i="7"/>
  <c r="PZ49" i="7"/>
  <c r="AMQ88" i="7"/>
  <c r="AMX92" i="7"/>
  <c r="ANH90" i="7"/>
  <c r="ANI90" i="7"/>
  <c r="ANF90" i="7"/>
  <c r="ANG90" i="7"/>
  <c r="AND90" i="7"/>
  <c r="ANE90" i="7"/>
  <c r="AEY38" i="7"/>
  <c r="AEY39" i="7"/>
  <c r="ARL39" i="7"/>
  <c r="AJA91" i="7"/>
  <c r="AJA90" i="7"/>
  <c r="AJC91" i="7"/>
  <c r="AJB91" i="7"/>
  <c r="AJB90" i="7"/>
  <c r="AIY91" i="7"/>
  <c r="ARI38" i="7"/>
  <c r="ARN39" i="7" s="1"/>
  <c r="AQW90" i="7"/>
  <c r="AQX90" i="7" s="1"/>
  <c r="ARC91" i="7" s="1"/>
  <c r="AJC90" i="7"/>
  <c r="AIY90" i="7"/>
  <c r="AND91" i="7"/>
  <c r="ANH91" i="7"/>
  <c r="ANG91" i="7"/>
  <c r="ANE91" i="7"/>
  <c r="ANF91" i="7"/>
  <c r="ANI91" i="7"/>
  <c r="ARF91" i="7"/>
  <c r="ARH91" i="7"/>
  <c r="ARG91" i="7"/>
  <c r="AQY91" i="7"/>
  <c r="ARE91" i="7" s="1"/>
  <c r="ARI91" i="7" s="1"/>
  <c r="AIZ91" i="7"/>
  <c r="AJD91" i="7" s="1"/>
  <c r="AJD39" i="7" s="1"/>
  <c r="AJD90" i="7"/>
  <c r="AJD38" i="7" s="1"/>
  <c r="AU65" i="3"/>
  <c r="AHY78" i="7"/>
  <c r="AIC78" i="7" s="1"/>
  <c r="AMD70" i="7"/>
  <c r="AME71" i="7"/>
  <c r="AMI71" i="7" s="1"/>
  <c r="AID92" i="7"/>
  <c r="AME72" i="7"/>
  <c r="AMI72" i="7" s="1"/>
  <c r="AID90" i="7"/>
  <c r="AID91" i="7"/>
  <c r="AQL104" i="7"/>
  <c r="AM62" i="3"/>
  <c r="AII89" i="7"/>
  <c r="AM66" i="3"/>
  <c r="AHX101" i="7"/>
  <c r="AHY80" i="7"/>
  <c r="AIC80" i="7" s="1"/>
  <c r="AHX78" i="7"/>
  <c r="ZX89" i="7"/>
  <c r="ZX37" i="7" s="1"/>
  <c r="AHX77" i="7"/>
  <c r="AID89" i="7"/>
  <c r="AHY77" i="7"/>
  <c r="AIC77" i="7" s="1"/>
  <c r="AMD72" i="7"/>
  <c r="ZX91" i="7"/>
  <c r="ZX39" i="7" s="1"/>
  <c r="ZX92" i="7"/>
  <c r="ZX40" i="7" s="1"/>
  <c r="AHY104" i="7"/>
  <c r="AIC104" i="7" s="1"/>
  <c r="AQN58" i="7"/>
  <c r="AMG66" i="7"/>
  <c r="AMF63" i="7"/>
  <c r="AMF64" i="7"/>
  <c r="AIG98" i="7"/>
  <c r="AQL58" i="7"/>
  <c r="AMC63" i="7"/>
  <c r="ALY64" i="7"/>
  <c r="UF7" i="7"/>
  <c r="ZX90" i="7"/>
  <c r="ZX38" i="7" s="1"/>
  <c r="AME73" i="7"/>
  <c r="AMI73" i="7" s="1"/>
  <c r="AHX80" i="7"/>
  <c r="UF5" i="7"/>
  <c r="UF6" i="7"/>
  <c r="ADX80" i="7"/>
  <c r="UF26" i="7"/>
  <c r="UF27" i="7"/>
  <c r="UF28" i="7"/>
  <c r="ZX57" i="7"/>
  <c r="ZX5" i="7" s="1"/>
  <c r="ZX58" i="7"/>
  <c r="ZX6" i="7" s="1"/>
  <c r="ZX59" i="7"/>
  <c r="ZX7" i="7" s="1"/>
  <c r="ZX56" i="7"/>
  <c r="ZX4" i="7" s="1"/>
  <c r="AMH80" i="7"/>
  <c r="AMG80" i="7"/>
  <c r="AMF80" i="7"/>
  <c r="AX66" i="3"/>
  <c r="AHY102" i="7"/>
  <c r="AIC102" i="7" s="1"/>
  <c r="ZX79" i="7"/>
  <c r="ZX27" i="7" s="1"/>
  <c r="AQM59" i="7"/>
  <c r="AQM104" i="7"/>
  <c r="AMX66" i="7"/>
  <c r="AHX71" i="7"/>
  <c r="AIF97" i="7"/>
  <c r="AHY66" i="7"/>
  <c r="AIC66" i="7" s="1"/>
  <c r="AHX56" i="7"/>
  <c r="AHX63" i="7"/>
  <c r="ZX78" i="7"/>
  <c r="ZX26" i="7" s="1"/>
  <c r="ZX77" i="7"/>
  <c r="ZX25" i="7" s="1"/>
  <c r="AHY103" i="7"/>
  <c r="AIC103" i="7" s="1"/>
  <c r="AHY70" i="7"/>
  <c r="AIC70" i="7" s="1"/>
  <c r="AIF89" i="7"/>
  <c r="AEC86" i="7"/>
  <c r="ADY86" i="7"/>
  <c r="AEA86" i="7"/>
  <c r="AEB86" i="7"/>
  <c r="ADZ86" i="7"/>
  <c r="ZX71" i="7"/>
  <c r="ZX19" i="7" s="1"/>
  <c r="ADX85" i="7"/>
  <c r="ADZ85" i="7"/>
  <c r="AEC85" i="7"/>
  <c r="AEB85" i="7"/>
  <c r="AEA85" i="7"/>
  <c r="ADY85" i="7"/>
  <c r="ADX83" i="7"/>
  <c r="AEC84" i="7"/>
  <c r="ADY83" i="7"/>
  <c r="ADY84" i="7"/>
  <c r="AEC83" i="7"/>
  <c r="AEA83" i="7"/>
  <c r="ADX84" i="7"/>
  <c r="AEB84" i="7"/>
  <c r="ADZ83" i="7"/>
  <c r="ADX86" i="7"/>
  <c r="AEA84" i="7"/>
  <c r="ADZ84" i="7"/>
  <c r="AEB83" i="7"/>
  <c r="AQN59" i="7"/>
  <c r="AED92" i="7"/>
  <c r="AED40" i="7" s="1"/>
  <c r="ZX66" i="7"/>
  <c r="ZX14" i="7" s="1"/>
  <c r="ZX102" i="7"/>
  <c r="ZX50" i="7" s="1"/>
  <c r="ZX104" i="7"/>
  <c r="ZX52" i="7" s="1"/>
  <c r="AJ63" i="3"/>
  <c r="AM63" i="3"/>
  <c r="ZX72" i="7"/>
  <c r="ZX20" i="7" s="1"/>
  <c r="ZX96" i="7"/>
  <c r="ZX44" i="7" s="1"/>
  <c r="ZX95" i="7"/>
  <c r="ZX43" i="7" s="1"/>
  <c r="ZX80" i="7"/>
  <c r="ZX28" i="7" s="1"/>
  <c r="ADX64" i="7"/>
  <c r="AQL101" i="7"/>
  <c r="AHY79" i="7"/>
  <c r="AIC79" i="7" s="1"/>
  <c r="ADX103" i="7"/>
  <c r="AEC98" i="7"/>
  <c r="AQK66" i="7"/>
  <c r="AQO66" i="7" s="1"/>
  <c r="ADZ78" i="7"/>
  <c r="ZX98" i="7"/>
  <c r="ZX46" i="7" s="1"/>
  <c r="ZX64" i="7"/>
  <c r="ZX12" i="7" s="1"/>
  <c r="ZX73" i="7"/>
  <c r="ZX21" i="7" s="1"/>
  <c r="AEA58" i="7"/>
  <c r="ADX58" i="7"/>
  <c r="ADY58" i="7"/>
  <c r="ADZ58" i="7"/>
  <c r="AEB58" i="7"/>
  <c r="AEC58" i="7"/>
  <c r="ADX65" i="7"/>
  <c r="BF63" i="3"/>
  <c r="AEA56" i="7"/>
  <c r="ADX59" i="7"/>
  <c r="AEA59" i="7"/>
  <c r="ADZ59" i="7"/>
  <c r="AEA57" i="7"/>
  <c r="AEC57" i="7"/>
  <c r="ADZ57" i="7"/>
  <c r="ADY57" i="7"/>
  <c r="AEB57" i="7"/>
  <c r="ADZ56" i="7"/>
  <c r="AEC59" i="7"/>
  <c r="AEC56" i="7"/>
  <c r="ADX57" i="7"/>
  <c r="AEB59" i="7"/>
  <c r="ADX56" i="7"/>
  <c r="AEB56" i="7"/>
  <c r="ADY56" i="7"/>
  <c r="ADY59" i="7"/>
  <c r="ADX66" i="7"/>
  <c r="AEC65" i="7"/>
  <c r="AEC66" i="7"/>
  <c r="AEB63" i="7"/>
  <c r="ADX63" i="7"/>
  <c r="AEA63" i="7"/>
  <c r="ADY65" i="7"/>
  <c r="ADY66" i="7"/>
  <c r="AEB64" i="7"/>
  <c r="AEC63" i="7"/>
  <c r="AEB65" i="7"/>
  <c r="ADZ65" i="7"/>
  <c r="AEA66" i="7"/>
  <c r="AEA64" i="7"/>
  <c r="ADZ64" i="7"/>
  <c r="ADY63" i="7"/>
  <c r="AEC64" i="7"/>
  <c r="AEA65" i="7"/>
  <c r="AEB66" i="7"/>
  <c r="ADZ66" i="7"/>
  <c r="ADZ63" i="7"/>
  <c r="ADY64" i="7"/>
  <c r="ADZ97" i="7"/>
  <c r="ADY97" i="7"/>
  <c r="AEA97" i="7"/>
  <c r="ADX95" i="7"/>
  <c r="ADX96" i="7"/>
  <c r="AEC97" i="7"/>
  <c r="ADX97" i="7"/>
  <c r="AEB97" i="7"/>
  <c r="AEA95" i="7"/>
  <c r="ADY96" i="7"/>
  <c r="ADZ95" i="7"/>
  <c r="AEC95" i="7"/>
  <c r="AEB96" i="7"/>
  <c r="AEB95" i="7"/>
  <c r="AEC96" i="7"/>
  <c r="ADY95" i="7"/>
  <c r="AEA96" i="7"/>
  <c r="ADZ96" i="7"/>
  <c r="ADX98" i="7"/>
  <c r="AME84" i="7"/>
  <c r="AMI84" i="7" s="1"/>
  <c r="ADY98" i="7"/>
  <c r="AEA98" i="7"/>
  <c r="ADZ98" i="7"/>
  <c r="AEB98" i="7"/>
  <c r="ADX102" i="7"/>
  <c r="ALZ77" i="7"/>
  <c r="AMB77" i="7"/>
  <c r="ALY80" i="7"/>
  <c r="AMA80" i="7"/>
  <c r="AMG77" i="7"/>
  <c r="AMC77" i="7"/>
  <c r="AMB80" i="7"/>
  <c r="AMA77" i="7"/>
  <c r="ALY77" i="7"/>
  <c r="AME77" i="7" s="1"/>
  <c r="AMI77" i="7" s="1"/>
  <c r="ALZ80" i="7"/>
  <c r="AMF77" i="7"/>
  <c r="AMH77" i="7"/>
  <c r="AMC80" i="7"/>
  <c r="ADZ103" i="7"/>
  <c r="AEB104" i="7"/>
  <c r="AEB103" i="7"/>
  <c r="ADZ101" i="7"/>
  <c r="ADY102" i="7"/>
  <c r="ADY104" i="7"/>
  <c r="ADY103" i="7"/>
  <c r="AEA104" i="7"/>
  <c r="AEA103" i="7"/>
  <c r="ADY101" i="7"/>
  <c r="AEC102" i="7"/>
  <c r="AEB102" i="7"/>
  <c r="AEC101" i="7"/>
  <c r="ADZ104" i="7"/>
  <c r="AEB101" i="7"/>
  <c r="ADX101" i="7"/>
  <c r="AEC104" i="7"/>
  <c r="AEA101" i="7"/>
  <c r="ADZ102" i="7"/>
  <c r="AEA102" i="7"/>
  <c r="AEC103" i="7"/>
  <c r="ZX70" i="7"/>
  <c r="ZX18" i="7" s="1"/>
  <c r="ZY19" i="7" s="1"/>
  <c r="ACH19" i="7" s="1"/>
  <c r="AMB78" i="7"/>
  <c r="ALZ78" i="7"/>
  <c r="AMG78" i="7"/>
  <c r="ALY78" i="7"/>
  <c r="AMC78" i="7"/>
  <c r="AMH78" i="7"/>
  <c r="AMF78" i="7"/>
  <c r="AMA78" i="7"/>
  <c r="AU61" i="3"/>
  <c r="AX61" i="3"/>
  <c r="AMB79" i="7"/>
  <c r="ALZ79" i="7"/>
  <c r="AMC79" i="7"/>
  <c r="AMG79" i="7"/>
  <c r="ALY79" i="7"/>
  <c r="AMA79" i="7"/>
  <c r="AMH79" i="7"/>
  <c r="AMF79" i="7"/>
  <c r="AMK28" i="7"/>
  <c r="AMO27" i="7"/>
  <c r="AMM25" i="7"/>
  <c r="AMN27" i="7"/>
  <c r="AMO25" i="7"/>
  <c r="AMN25" i="7"/>
  <c r="AMK26" i="7"/>
  <c r="AMJ25" i="7"/>
  <c r="AMO26" i="7"/>
  <c r="AMJ28" i="7"/>
  <c r="AMM27" i="7"/>
  <c r="AMK25" i="7"/>
  <c r="AMK27" i="7"/>
  <c r="AMM26" i="7"/>
  <c r="AML25" i="7"/>
  <c r="AMN26" i="7"/>
  <c r="AML27" i="7"/>
  <c r="AMM28" i="7"/>
  <c r="AMJ26" i="7"/>
  <c r="AML26" i="7"/>
  <c r="AMJ27" i="7"/>
  <c r="AMO28" i="7"/>
  <c r="AML28" i="7"/>
  <c r="AMN28" i="7"/>
  <c r="ADX104" i="7"/>
  <c r="ZY21" i="7"/>
  <c r="ACH21" i="7" s="1"/>
  <c r="AME83" i="7"/>
  <c r="AMI83" i="7" s="1"/>
  <c r="AMB66" i="7"/>
  <c r="AMC66" i="7"/>
  <c r="ALY63" i="7"/>
  <c r="ZX63" i="7"/>
  <c r="ZX11" i="7" s="1"/>
  <c r="ZY13" i="7" s="1"/>
  <c r="ACH13" i="7" s="1"/>
  <c r="AQM101" i="7"/>
  <c r="ALY66" i="7"/>
  <c r="AMA66" i="7"/>
  <c r="ZX65" i="7"/>
  <c r="ZX13" i="7" s="1"/>
  <c r="BI67" i="3"/>
  <c r="BF67" i="3"/>
  <c r="UF19" i="7"/>
  <c r="UF18" i="7"/>
  <c r="UF21" i="7"/>
  <c r="UF20" i="7"/>
  <c r="UF39" i="7"/>
  <c r="UF38" i="7"/>
  <c r="UF40" i="7"/>
  <c r="UF37" i="7"/>
  <c r="BI60" i="3"/>
  <c r="BF60" i="3"/>
  <c r="BI61" i="3"/>
  <c r="AMF91" i="7"/>
  <c r="AMG91" i="7"/>
  <c r="ALZ91" i="7"/>
  <c r="AMB91" i="7"/>
  <c r="AMC91" i="7"/>
  <c r="AMA91" i="7"/>
  <c r="ALY91" i="7"/>
  <c r="AME91" i="7" s="1"/>
  <c r="AMI91" i="7" s="1"/>
  <c r="AMH91" i="7"/>
  <c r="ZX85" i="7"/>
  <c r="AQI70" i="7"/>
  <c r="AQH70" i="7"/>
  <c r="AQE70" i="7"/>
  <c r="AQG70" i="7"/>
  <c r="AQL70" i="7"/>
  <c r="AQN70" i="7"/>
  <c r="AQM70" i="7"/>
  <c r="AQF70" i="7"/>
  <c r="AMG89" i="7"/>
  <c r="ALY89" i="7"/>
  <c r="AMA89" i="7"/>
  <c r="AMF89" i="7"/>
  <c r="AMH89" i="7"/>
  <c r="AMC89" i="7"/>
  <c r="ALZ89" i="7"/>
  <c r="AMB89" i="7"/>
  <c r="AQM72" i="7"/>
  <c r="AQL72" i="7"/>
  <c r="AQI72" i="7"/>
  <c r="AQG72" i="7"/>
  <c r="AQN72" i="7"/>
  <c r="AQF72" i="7"/>
  <c r="AQH72" i="7"/>
  <c r="AQJ72" i="7" s="1"/>
  <c r="AQE72" i="7"/>
  <c r="ZY39" i="7"/>
  <c r="ACH39" i="7" s="1"/>
  <c r="ZY40" i="7"/>
  <c r="ACH40" i="7" s="1"/>
  <c r="ZY37" i="7"/>
  <c r="ACH37" i="7" s="1"/>
  <c r="ZX101" i="7"/>
  <c r="ZX49" i="7" s="1"/>
  <c r="AED89" i="7"/>
  <c r="AED37" i="7" s="1"/>
  <c r="AEE40" i="7" s="1"/>
  <c r="AGN40" i="7" s="1"/>
  <c r="AED90" i="7"/>
  <c r="AED38" i="7" s="1"/>
  <c r="ZX97" i="7"/>
  <c r="ZX45" i="7" s="1"/>
  <c r="ZX83" i="7"/>
  <c r="AMC90" i="7"/>
  <c r="ALZ90" i="7"/>
  <c r="ALY90" i="7"/>
  <c r="AMG90" i="7"/>
  <c r="AMH90" i="7"/>
  <c r="AMF90" i="7"/>
  <c r="AMB90" i="7"/>
  <c r="AMA90" i="7"/>
  <c r="AMJ39" i="7"/>
  <c r="AMN40" i="7"/>
  <c r="AMN38" i="7"/>
  <c r="AMK37" i="7"/>
  <c r="AMJ37" i="7"/>
  <c r="AMM40" i="7"/>
  <c r="AML38" i="7"/>
  <c r="AML37" i="7"/>
  <c r="AMM39" i="7"/>
  <c r="AMK38" i="7"/>
  <c r="AMM37" i="7"/>
  <c r="AMK39" i="7"/>
  <c r="AMN39" i="7"/>
  <c r="AML40" i="7"/>
  <c r="AMO37" i="7"/>
  <c r="AMM38" i="7"/>
  <c r="AMJ40" i="7"/>
  <c r="AMK40" i="7"/>
  <c r="AML39" i="7"/>
  <c r="AMO39" i="7"/>
  <c r="AMO40" i="7"/>
  <c r="AMJ38" i="7"/>
  <c r="AMO38" i="7"/>
  <c r="AMN37" i="7"/>
  <c r="ZX86" i="7"/>
  <c r="AQM71" i="7"/>
  <c r="AQI71" i="7"/>
  <c r="AQG71" i="7"/>
  <c r="AQH71" i="7"/>
  <c r="AQL71" i="7"/>
  <c r="AQE71" i="7"/>
  <c r="AQF71" i="7"/>
  <c r="AQN71" i="7"/>
  <c r="ZY28" i="7"/>
  <c r="ACH28" i="7" s="1"/>
  <c r="ALZ63" i="7"/>
  <c r="AHY58" i="7"/>
  <c r="AIC58" i="7" s="1"/>
  <c r="AHX104" i="7"/>
  <c r="ZX84" i="7"/>
  <c r="ZX103" i="7"/>
  <c r="ZX51" i="7" s="1"/>
  <c r="AMF92" i="7"/>
  <c r="AMH92" i="7"/>
  <c r="ALZ92" i="7"/>
  <c r="AMC92" i="7"/>
  <c r="AMG92" i="7"/>
  <c r="AMB92" i="7"/>
  <c r="AMA92" i="7"/>
  <c r="ALY92" i="7"/>
  <c r="AQQ21" i="7"/>
  <c r="AQP21" i="7"/>
  <c r="AQT20" i="7"/>
  <c r="AQQ19" i="7"/>
  <c r="AQP19" i="7"/>
  <c r="AQT18" i="7"/>
  <c r="AQS21" i="7"/>
  <c r="AQQ20" i="7"/>
  <c r="AQT19" i="7"/>
  <c r="AQR20" i="7"/>
  <c r="AQU19" i="7"/>
  <c r="AQT21" i="7"/>
  <c r="AQU18" i="7"/>
  <c r="AQP18" i="7"/>
  <c r="AQS20" i="7"/>
  <c r="AQR19" i="7"/>
  <c r="AQR21" i="7"/>
  <c r="AQU21" i="7"/>
  <c r="AQU20" i="7"/>
  <c r="AQS19" i="7"/>
  <c r="AQR18" i="7"/>
  <c r="AQS18" i="7"/>
  <c r="AQP20" i="7"/>
  <c r="AQQ18" i="7"/>
  <c r="AQN73" i="7"/>
  <c r="AQL73" i="7"/>
  <c r="AQF73" i="7"/>
  <c r="AQG73" i="7"/>
  <c r="AQH73" i="7"/>
  <c r="AQE73" i="7"/>
  <c r="AQI73" i="7"/>
  <c r="AQM73" i="7"/>
  <c r="AED73" i="7"/>
  <c r="AED21" i="7" s="1"/>
  <c r="AED71" i="7"/>
  <c r="AED19" i="7" s="1"/>
  <c r="ADZ79" i="7"/>
  <c r="ADY78" i="7"/>
  <c r="AEC79" i="7"/>
  <c r="ADX79" i="7"/>
  <c r="AEC78" i="7"/>
  <c r="AEC80" i="7"/>
  <c r="AME86" i="7"/>
  <c r="AMI86" i="7" s="1"/>
  <c r="AMJ86" i="7" s="1"/>
  <c r="AHX59" i="7"/>
  <c r="AED91" i="7"/>
  <c r="AED39" i="7" s="1"/>
  <c r="ADZ77" i="7"/>
  <c r="AEC77" i="7"/>
  <c r="AEB77" i="7"/>
  <c r="ADY80" i="7"/>
  <c r="AEB80" i="7"/>
  <c r="AQK65" i="7"/>
  <c r="AQO65" i="7" s="1"/>
  <c r="AHY59" i="7"/>
  <c r="AIC59" i="7" s="1"/>
  <c r="AHY64" i="7"/>
  <c r="AIC64" i="7" s="1"/>
  <c r="AHX102" i="7"/>
  <c r="AED72" i="7"/>
  <c r="AED20" i="7" s="1"/>
  <c r="ADY79" i="7"/>
  <c r="AEA78" i="7"/>
  <c r="AEA77" i="7"/>
  <c r="ADX77" i="7"/>
  <c r="ADZ80" i="7"/>
  <c r="AEB79" i="7"/>
  <c r="AMD85" i="7"/>
  <c r="AHX103" i="7"/>
  <c r="AII95" i="7"/>
  <c r="AIH95" i="7"/>
  <c r="AED70" i="7"/>
  <c r="AED18" i="7" s="1"/>
  <c r="ADY77" i="7"/>
  <c r="AEA79" i="7"/>
  <c r="AEB78" i="7"/>
  <c r="AEA80" i="7"/>
  <c r="ADX78" i="7"/>
  <c r="AMQ82" i="7"/>
  <c r="AQJ77" i="7"/>
  <c r="AQF58" i="7"/>
  <c r="AQJ78" i="7"/>
  <c r="AQK78" i="7"/>
  <c r="AQO78" i="7" s="1"/>
  <c r="AQK91" i="7"/>
  <c r="AQO91" i="7" s="1"/>
  <c r="ALZ66" i="7"/>
  <c r="AMB63" i="7"/>
  <c r="AMD63" i="7" s="1"/>
  <c r="AMA63" i="7"/>
  <c r="AHY73" i="7"/>
  <c r="AIC73" i="7" s="1"/>
  <c r="AHX72" i="7"/>
  <c r="AII97" i="7"/>
  <c r="AHX65" i="7"/>
  <c r="AHX64" i="7"/>
  <c r="AHY57" i="7"/>
  <c r="AIC57" i="7" s="1"/>
  <c r="AHY71" i="7"/>
  <c r="AIC71" i="7" s="1"/>
  <c r="AIF95" i="7"/>
  <c r="AIF98" i="7"/>
  <c r="AIH91" i="7"/>
  <c r="AIH89" i="7"/>
  <c r="AII92" i="7"/>
  <c r="AIG90" i="7"/>
  <c r="AIE90" i="7"/>
  <c r="AQJ66" i="7"/>
  <c r="AQJ90" i="7"/>
  <c r="AHX73" i="7"/>
  <c r="AHX58" i="7"/>
  <c r="AIE97" i="7"/>
  <c r="AIG97" i="7"/>
  <c r="AHY65" i="7"/>
  <c r="AIC65" i="7" s="1"/>
  <c r="AIE96" i="7"/>
  <c r="AIF96" i="7"/>
  <c r="AID96" i="7"/>
  <c r="AIG96" i="7"/>
  <c r="AIH96" i="7"/>
  <c r="AII96" i="7"/>
  <c r="AHX66" i="7"/>
  <c r="AII91" i="7"/>
  <c r="AIG92" i="7"/>
  <c r="AIG89" i="7"/>
  <c r="AIE92" i="7"/>
  <c r="AIE89" i="7"/>
  <c r="AIE98" i="7"/>
  <c r="AII98" i="7"/>
  <c r="AID98" i="7"/>
  <c r="AID85" i="7"/>
  <c r="AIG85" i="7"/>
  <c r="AIF85" i="7"/>
  <c r="AID84" i="7"/>
  <c r="AIH85" i="7"/>
  <c r="AID86" i="7"/>
  <c r="AID83" i="7"/>
  <c r="AIE85" i="7"/>
  <c r="AII85" i="7"/>
  <c r="AIH97" i="7"/>
  <c r="AID97" i="7"/>
  <c r="AIH90" i="7"/>
  <c r="AII90" i="7"/>
  <c r="AIF92" i="7"/>
  <c r="AIG91" i="7"/>
  <c r="AHX79" i="7"/>
  <c r="AHY72" i="7"/>
  <c r="AIC72" i="7" s="1"/>
  <c r="AID95" i="7"/>
  <c r="AIH86" i="7"/>
  <c r="AIE84" i="7"/>
  <c r="AIF84" i="7"/>
  <c r="AIF83" i="7"/>
  <c r="AII83" i="7"/>
  <c r="AIG86" i="7"/>
  <c r="AII84" i="7"/>
  <c r="AII86" i="7"/>
  <c r="AIG83" i="7"/>
  <c r="AIE86" i="7"/>
  <c r="AIG84" i="7"/>
  <c r="AIH84" i="7"/>
  <c r="AIF86" i="7"/>
  <c r="AIH83" i="7"/>
  <c r="AIE83" i="7"/>
  <c r="AHY101" i="7"/>
  <c r="AIC101" i="7" s="1"/>
  <c r="AID103" i="7" s="1"/>
  <c r="AIE95" i="7"/>
  <c r="AHX57" i="7"/>
  <c r="AHX70" i="7"/>
  <c r="AIG95" i="7"/>
  <c r="AIH98" i="7"/>
  <c r="AIF90" i="7"/>
  <c r="AIE91" i="7"/>
  <c r="AIF91" i="7"/>
  <c r="AIH92" i="7"/>
  <c r="AQJ79" i="7"/>
  <c r="AMB58" i="7"/>
  <c r="AMA58" i="7"/>
  <c r="AMF58" i="7"/>
  <c r="AMG58" i="7"/>
  <c r="ALZ58" i="7"/>
  <c r="ALY58" i="7"/>
  <c r="AMC58" i="7"/>
  <c r="AMH58" i="7"/>
  <c r="AMF102" i="7"/>
  <c r="AMC102" i="7"/>
  <c r="AMA102" i="7"/>
  <c r="AMB102" i="7"/>
  <c r="AMH102" i="7"/>
  <c r="ALZ102" i="7"/>
  <c r="ALY102" i="7"/>
  <c r="AMG102" i="7"/>
  <c r="AML73" i="7"/>
  <c r="AMJ73" i="7"/>
  <c r="AMN70" i="7"/>
  <c r="AMN73" i="7"/>
  <c r="AMN71" i="7"/>
  <c r="AML70" i="7"/>
  <c r="AMJ72" i="7"/>
  <c r="AMM73" i="7"/>
  <c r="AMK71" i="7"/>
  <c r="AMK73" i="7"/>
  <c r="AMM71" i="7"/>
  <c r="AMM70" i="7"/>
  <c r="AMJ71" i="7"/>
  <c r="AMO70" i="7"/>
  <c r="AML71" i="7"/>
  <c r="AMJ70" i="7"/>
  <c r="AMK70" i="7"/>
  <c r="AMO71" i="7"/>
  <c r="AMO73" i="7"/>
  <c r="AMD86" i="7"/>
  <c r="ALZ64" i="7"/>
  <c r="AMC57" i="7"/>
  <c r="AMG57" i="7"/>
  <c r="AMF57" i="7"/>
  <c r="AMH57" i="7"/>
  <c r="ALY57" i="7"/>
  <c r="ALZ57" i="7"/>
  <c r="AMB57" i="7"/>
  <c r="AMA57" i="7"/>
  <c r="AQJ65" i="7"/>
  <c r="AMA56" i="7"/>
  <c r="AMB56" i="7"/>
  <c r="AMF56" i="7"/>
  <c r="AMC56" i="7"/>
  <c r="ALY56" i="7"/>
  <c r="ALZ56" i="7"/>
  <c r="AMG56" i="7"/>
  <c r="AMH56" i="7"/>
  <c r="ALW55" i="7"/>
  <c r="AMH65" i="7"/>
  <c r="AMF65" i="7"/>
  <c r="ALY65" i="7"/>
  <c r="AMC65" i="7"/>
  <c r="AMA65" i="7"/>
  <c r="AMG65" i="7"/>
  <c r="AMB65" i="7"/>
  <c r="ALZ65" i="7"/>
  <c r="ALW62" i="7"/>
  <c r="AMH104" i="7"/>
  <c r="AMA104" i="7"/>
  <c r="ALZ104" i="7"/>
  <c r="ALY104" i="7"/>
  <c r="AMB104" i="7"/>
  <c r="AMF104" i="7"/>
  <c r="AMC104" i="7"/>
  <c r="AMG104" i="7"/>
  <c r="AMH101" i="7"/>
  <c r="AMB101" i="7"/>
  <c r="AMG101" i="7"/>
  <c r="AMF101" i="7"/>
  <c r="AMC101" i="7"/>
  <c r="ALZ101" i="7"/>
  <c r="AMA101" i="7"/>
  <c r="ALY101" i="7"/>
  <c r="ALW100" i="7"/>
  <c r="AMN72" i="7"/>
  <c r="AMK72" i="7"/>
  <c r="AMO72" i="7"/>
  <c r="AMM72" i="7"/>
  <c r="AML72" i="7"/>
  <c r="AMB64" i="7"/>
  <c r="AMA64" i="7"/>
  <c r="AQH97" i="7"/>
  <c r="AMD84" i="7"/>
  <c r="AMG103" i="7"/>
  <c r="AMF103" i="7"/>
  <c r="AMC103" i="7"/>
  <c r="AMB103" i="7"/>
  <c r="AMA103" i="7"/>
  <c r="ALZ103" i="7"/>
  <c r="ALY103" i="7"/>
  <c r="AMH103" i="7"/>
  <c r="AMA59" i="7"/>
  <c r="AMC59" i="7"/>
  <c r="ALY59" i="7"/>
  <c r="AMF59" i="7"/>
  <c r="AMG59" i="7"/>
  <c r="ALZ59" i="7"/>
  <c r="AMH59" i="7"/>
  <c r="AMB59" i="7"/>
  <c r="ALZ96" i="7"/>
  <c r="AMA96" i="7"/>
  <c r="AMH96" i="7"/>
  <c r="AMG96" i="7"/>
  <c r="AMC96" i="7"/>
  <c r="AMB96" i="7"/>
  <c r="ALY96" i="7"/>
  <c r="AMF96" i="7"/>
  <c r="AQJ92" i="7"/>
  <c r="AQK63" i="7"/>
  <c r="AQO63" i="7" s="1"/>
  <c r="AMD83" i="7"/>
  <c r="AMG98" i="7"/>
  <c r="ALY98" i="7"/>
  <c r="AMH98" i="7"/>
  <c r="ALZ98" i="7"/>
  <c r="AMA98" i="7"/>
  <c r="AMB98" i="7"/>
  <c r="AMC98" i="7"/>
  <c r="AMF98" i="7"/>
  <c r="AMB95" i="7"/>
  <c r="ALY95" i="7"/>
  <c r="AMC95" i="7"/>
  <c r="AMG95" i="7"/>
  <c r="AMH95" i="7"/>
  <c r="AMA95" i="7"/>
  <c r="AMF95" i="7"/>
  <c r="ALZ95" i="7"/>
  <c r="AMB97" i="7"/>
  <c r="AMC97" i="7"/>
  <c r="ALY97" i="7"/>
  <c r="AMG97" i="7"/>
  <c r="AMH97" i="7"/>
  <c r="AMA97" i="7"/>
  <c r="ALZ97" i="7"/>
  <c r="AMF97" i="7"/>
  <c r="AMC64" i="7"/>
  <c r="AQK90" i="7"/>
  <c r="AQO90" i="7" s="1"/>
  <c r="AQI86" i="7"/>
  <c r="AQG86" i="7"/>
  <c r="AQE86" i="7"/>
  <c r="AQN86" i="7"/>
  <c r="AQL86" i="7"/>
  <c r="AQM86" i="7"/>
  <c r="AQF86" i="7"/>
  <c r="AQH86" i="7"/>
  <c r="AQL57" i="7"/>
  <c r="AQM57" i="7"/>
  <c r="AQN57" i="7"/>
  <c r="AQE57" i="7"/>
  <c r="AQG57" i="7"/>
  <c r="AQI57" i="7"/>
  <c r="AQF57" i="7"/>
  <c r="AQH57" i="7"/>
  <c r="AQN84" i="7"/>
  <c r="AQI84" i="7"/>
  <c r="AQH84" i="7"/>
  <c r="AQF84" i="7"/>
  <c r="AQM84" i="7"/>
  <c r="AQE84" i="7"/>
  <c r="AQG84" i="7"/>
  <c r="AQL84" i="7"/>
  <c r="AQJ64" i="7"/>
  <c r="AQH96" i="7"/>
  <c r="AQL96" i="7"/>
  <c r="AQI96" i="7"/>
  <c r="AQN96" i="7"/>
  <c r="AQF96" i="7"/>
  <c r="AQE96" i="7"/>
  <c r="AQM96" i="7"/>
  <c r="AQG96" i="7"/>
  <c r="AQI85" i="7"/>
  <c r="AQF85" i="7"/>
  <c r="AQE85" i="7"/>
  <c r="AQM85" i="7"/>
  <c r="AQN85" i="7"/>
  <c r="AQL85" i="7"/>
  <c r="AQH85" i="7"/>
  <c r="AQG85" i="7"/>
  <c r="AQE101" i="7"/>
  <c r="AQK101" i="7" s="1"/>
  <c r="AQO101" i="7" s="1"/>
  <c r="AQI101" i="7"/>
  <c r="AQC100" i="7"/>
  <c r="AQF59" i="7"/>
  <c r="AQH104" i="7"/>
  <c r="AQI104" i="7"/>
  <c r="AQJ89" i="7"/>
  <c r="AQM56" i="7"/>
  <c r="AQN56" i="7"/>
  <c r="AQL56" i="7"/>
  <c r="AQC55" i="7"/>
  <c r="AQF56" i="7"/>
  <c r="AQI56" i="7"/>
  <c r="AQG56" i="7"/>
  <c r="AQE56" i="7"/>
  <c r="AQH56" i="7"/>
  <c r="AQM83" i="7"/>
  <c r="AQN83" i="7"/>
  <c r="AQG83" i="7"/>
  <c r="AQI83" i="7"/>
  <c r="AQL83" i="7"/>
  <c r="AQH83" i="7"/>
  <c r="AQF83" i="7"/>
  <c r="AQE83" i="7"/>
  <c r="AQJ91" i="7"/>
  <c r="AQJ80" i="7"/>
  <c r="AQF97" i="7"/>
  <c r="AQG97" i="7"/>
  <c r="AQH101" i="7"/>
  <c r="AQH59" i="7"/>
  <c r="AQI59" i="7"/>
  <c r="AQE58" i="7"/>
  <c r="AQK58" i="7" s="1"/>
  <c r="AQO58" i="7" s="1"/>
  <c r="AQK79" i="7"/>
  <c r="AQO79" i="7" s="1"/>
  <c r="AQQ34" i="7"/>
  <c r="AQU32" i="7"/>
  <c r="AQP33" i="7"/>
  <c r="AQC82" i="7" s="1"/>
  <c r="AQS34" i="7"/>
  <c r="AQP32" i="7"/>
  <c r="AQU31" i="7"/>
  <c r="AQQ31" i="7"/>
  <c r="AQU34" i="7"/>
  <c r="AQT34" i="7"/>
  <c r="AQP34" i="7"/>
  <c r="AQT33" i="7"/>
  <c r="AQR32" i="7"/>
  <c r="AQR31" i="7"/>
  <c r="AQQ33" i="7"/>
  <c r="AQR34" i="7"/>
  <c r="AQT32" i="7"/>
  <c r="AQS33" i="7"/>
  <c r="AQS31" i="7"/>
  <c r="AQU33" i="7"/>
  <c r="AQT31" i="7"/>
  <c r="AQQ32" i="7"/>
  <c r="AQS32" i="7"/>
  <c r="AQR33" i="7"/>
  <c r="AQP31" i="7"/>
  <c r="AQG59" i="7"/>
  <c r="AQH58" i="7"/>
  <c r="AMX85" i="7"/>
  <c r="AQK89" i="7"/>
  <c r="AQO89" i="7" s="1"/>
  <c r="AQN102" i="7"/>
  <c r="AQL102" i="7"/>
  <c r="AQM102" i="7"/>
  <c r="AQE102" i="7"/>
  <c r="AQF102" i="7"/>
  <c r="AQG102" i="7"/>
  <c r="AQI102" i="7"/>
  <c r="AQH102" i="7"/>
  <c r="AQI103" i="7"/>
  <c r="AQG103" i="7"/>
  <c r="AQH103" i="7"/>
  <c r="AQF103" i="7"/>
  <c r="AQE103" i="7"/>
  <c r="AQL103" i="7"/>
  <c r="AQM103" i="7"/>
  <c r="AQN103" i="7"/>
  <c r="AQH95" i="7"/>
  <c r="AQE95" i="7"/>
  <c r="AQI95" i="7"/>
  <c r="AQM95" i="7"/>
  <c r="AQC94" i="7"/>
  <c r="AQN95" i="7"/>
  <c r="AQG95" i="7"/>
  <c r="AQL95" i="7"/>
  <c r="AQF95" i="7"/>
  <c r="AQI98" i="7"/>
  <c r="AQG98" i="7"/>
  <c r="AQE98" i="7"/>
  <c r="AQL98" i="7"/>
  <c r="AQM98" i="7"/>
  <c r="AQN98" i="7"/>
  <c r="AQF98" i="7"/>
  <c r="AQH98" i="7"/>
  <c r="AQE97" i="7"/>
  <c r="AQK97" i="7" s="1"/>
  <c r="AQO97" i="7" s="1"/>
  <c r="AQK64" i="7"/>
  <c r="AQO64" i="7" s="1"/>
  <c r="AQJ63" i="7"/>
  <c r="AQI97" i="7"/>
  <c r="AQJ97" i="7" s="1"/>
  <c r="AQG101" i="7"/>
  <c r="AQE59" i="7"/>
  <c r="AQK59" i="7" s="1"/>
  <c r="AQO59" i="7" s="1"/>
  <c r="AQG58" i="7"/>
  <c r="AQI58" i="7"/>
  <c r="AQE104" i="7"/>
  <c r="AQF104" i="7"/>
  <c r="AQG104" i="7"/>
  <c r="AMY84" i="7"/>
  <c r="ANC84" i="7" s="1"/>
  <c r="ANG85" i="7" s="1"/>
  <c r="ARO33" i="7"/>
  <c r="AMX64" i="7"/>
  <c r="AMY85" i="7"/>
  <c r="ANC85" i="7" s="1"/>
  <c r="ARB85" i="7"/>
  <c r="ARD71" i="7"/>
  <c r="AMX84" i="7"/>
  <c r="ANE84" i="7"/>
  <c r="AND84" i="7"/>
  <c r="AMX65" i="7"/>
  <c r="ARH65" i="7"/>
  <c r="ARC65" i="7"/>
  <c r="ARO65" i="7"/>
  <c r="ARP65" i="7"/>
  <c r="ARB65" i="7"/>
  <c r="ARA65" i="7"/>
  <c r="ARJ65" i="7"/>
  <c r="ARK65" i="7"/>
  <c r="ARN65" i="7"/>
  <c r="ARF65" i="7"/>
  <c r="ARG65" i="7"/>
  <c r="ARM65" i="7"/>
  <c r="AQY65" i="7"/>
  <c r="AQZ65" i="7"/>
  <c r="ARL65" i="7"/>
  <c r="ARE65" i="7"/>
  <c r="ARI65" i="7" s="1"/>
  <c r="AJE12" i="7"/>
  <c r="AJE13" i="7"/>
  <c r="ARK32" i="7"/>
  <c r="ARO32" i="7"/>
  <c r="ARJ32" i="7"/>
  <c r="ARL32" i="7"/>
  <c r="ARN32" i="7"/>
  <c r="ARA85" i="7"/>
  <c r="AJD85" i="7"/>
  <c r="AJD33" i="7" s="1"/>
  <c r="ARO13" i="7"/>
  <c r="ARL12" i="7"/>
  <c r="ARJ12" i="7"/>
  <c r="ARN12" i="7"/>
  <c r="ARK12" i="7"/>
  <c r="ARM12" i="7"/>
  <c r="ARO12" i="7"/>
  <c r="ARJ13" i="7"/>
  <c r="ARN13" i="7"/>
  <c r="ARK13" i="7"/>
  <c r="ARL13" i="7"/>
  <c r="ARM13" i="7"/>
  <c r="AQY85" i="7"/>
  <c r="ARE85" i="7" s="1"/>
  <c r="ARI85" i="7" s="1"/>
  <c r="ANK19" i="7"/>
  <c r="ANK20" i="7"/>
  <c r="AAS33" i="7"/>
  <c r="AAS32" i="7"/>
  <c r="ANH85" i="7"/>
  <c r="ARD72" i="7"/>
  <c r="AJD84" i="7"/>
  <c r="AJD32" i="7" s="1"/>
  <c r="ARD73" i="7"/>
  <c r="ARG64" i="7"/>
  <c r="ARC64" i="7"/>
  <c r="ARE64" i="7"/>
  <c r="ARI64" i="7" s="1"/>
  <c r="ARO64" i="7"/>
  <c r="ARA64" i="7"/>
  <c r="ARB64" i="7"/>
  <c r="ARD64" i="7" s="1"/>
  <c r="ARN64" i="7"/>
  <c r="ARP64" i="7"/>
  <c r="ARJ64" i="7"/>
  <c r="ARM64" i="7"/>
  <c r="ARF64" i="7"/>
  <c r="ARH64" i="7"/>
  <c r="AQY64" i="7"/>
  <c r="AQZ64" i="7"/>
  <c r="ARL64" i="7"/>
  <c r="ARK64" i="7"/>
  <c r="ARC66" i="7"/>
  <c r="ARB66" i="7"/>
  <c r="ARG84" i="7"/>
  <c r="AQY84" i="7"/>
  <c r="ARA84" i="7"/>
  <c r="ARF84" i="7"/>
  <c r="ARH84" i="7"/>
  <c r="ARC84" i="7"/>
  <c r="ARC86" i="7"/>
  <c r="ARB84" i="7"/>
  <c r="AQZ84" i="7"/>
  <c r="ARB86" i="7"/>
  <c r="ARC85" i="7"/>
  <c r="ARA91" i="7" l="1"/>
  <c r="AQZ91" i="7"/>
  <c r="ARB91" i="7"/>
  <c r="AEE38" i="7"/>
  <c r="AGN38" i="7" s="1"/>
  <c r="ZY27" i="7"/>
  <c r="ACH27" i="7" s="1"/>
  <c r="ZY43" i="7"/>
  <c r="ZY44" i="7"/>
  <c r="ZY45" i="7"/>
  <c r="ZY46" i="7"/>
  <c r="ZY49" i="7"/>
  <c r="ACH49" i="7" s="1"/>
  <c r="ZY50" i="7"/>
  <c r="ZY51" i="7"/>
  <c r="ZY52" i="7"/>
  <c r="ACH52" i="7" s="1"/>
  <c r="AID78" i="7"/>
  <c r="ACH50" i="7"/>
  <c r="ACH51" i="7"/>
  <c r="ARG90" i="7"/>
  <c r="ARF90" i="7"/>
  <c r="ARH90" i="7"/>
  <c r="ARA90" i="7"/>
  <c r="AQY90" i="7"/>
  <c r="ARE90" i="7" s="1"/>
  <c r="ARI90" i="7" s="1"/>
  <c r="ARC90" i="7"/>
  <c r="AQZ90" i="7"/>
  <c r="ARB90" i="7"/>
  <c r="ARB92" i="7"/>
  <c r="ARC92" i="7"/>
  <c r="ANJ91" i="7"/>
  <c r="ANJ39" i="7" s="1"/>
  <c r="ARK38" i="7"/>
  <c r="ARJ38" i="7"/>
  <c r="ARN38" i="7"/>
  <c r="ARM38" i="7"/>
  <c r="ARO38" i="7"/>
  <c r="ARL38" i="7"/>
  <c r="ARK39" i="7"/>
  <c r="ARJ39" i="7"/>
  <c r="ARD91" i="7"/>
  <c r="ARO39" i="7"/>
  <c r="ARM39" i="7"/>
  <c r="ANJ90" i="7"/>
  <c r="ANJ38" i="7" s="1"/>
  <c r="ALW88" i="7"/>
  <c r="ACH43" i="7"/>
  <c r="ACH44" i="7"/>
  <c r="ACH46" i="7"/>
  <c r="ACH45" i="7"/>
  <c r="AJE38" i="7"/>
  <c r="AJE39" i="7"/>
  <c r="AQK71" i="7"/>
  <c r="AQO71" i="7" s="1"/>
  <c r="ZY38" i="7"/>
  <c r="ACH38" i="7" s="1"/>
  <c r="YL38" i="7" s="1"/>
  <c r="AID79" i="7"/>
  <c r="AQP64" i="7"/>
  <c r="AME64" i="7"/>
  <c r="AMI64" i="7" s="1"/>
  <c r="AID80" i="7"/>
  <c r="ZY14" i="7"/>
  <c r="ACH14" i="7" s="1"/>
  <c r="BI66" i="3"/>
  <c r="BI63" i="3"/>
  <c r="ZY6" i="7"/>
  <c r="ACH6" i="7" s="1"/>
  <c r="ZY7" i="7"/>
  <c r="ACH7" i="7" s="1"/>
  <c r="ZY4" i="7"/>
  <c r="ACH4" i="7" s="1"/>
  <c r="ZY5" i="7"/>
  <c r="ACH5" i="7" s="1"/>
  <c r="ZY26" i="7"/>
  <c r="ACH26" i="7" s="1"/>
  <c r="AX67" i="3"/>
  <c r="AU67" i="3"/>
  <c r="AME92" i="7"/>
  <c r="AMI92" i="7" s="1"/>
  <c r="AII79" i="7"/>
  <c r="AME66" i="7"/>
  <c r="AMI66" i="7" s="1"/>
  <c r="AID77" i="7"/>
  <c r="AED104" i="7"/>
  <c r="AED52" i="7" s="1"/>
  <c r="ZY25" i="7"/>
  <c r="ACH25" i="7" s="1"/>
  <c r="YL26" i="7" s="1"/>
  <c r="AED86" i="7"/>
  <c r="AMJ83" i="7"/>
  <c r="AEE39" i="7"/>
  <c r="AGN39" i="7" s="1"/>
  <c r="AMD66" i="7"/>
  <c r="ZY18" i="7"/>
  <c r="ACH18" i="7" s="1"/>
  <c r="YL21" i="7" s="1"/>
  <c r="AQJ70" i="7"/>
  <c r="ZY20" i="7"/>
  <c r="ACH20" i="7" s="1"/>
  <c r="AME63" i="7"/>
  <c r="AMI63" i="7" s="1"/>
  <c r="AED101" i="7"/>
  <c r="AED49" i="7" s="1"/>
  <c r="AED84" i="7"/>
  <c r="AED85" i="7"/>
  <c r="AMJ85" i="7"/>
  <c r="AED83" i="7"/>
  <c r="AMD59" i="7"/>
  <c r="AED57" i="7"/>
  <c r="AED5" i="7" s="1"/>
  <c r="AED64" i="7"/>
  <c r="AED12" i="7" s="1"/>
  <c r="AME56" i="7"/>
  <c r="AMI56" i="7" s="1"/>
  <c r="AED58" i="7"/>
  <c r="AED6" i="7" s="1"/>
  <c r="AME96" i="7"/>
  <c r="AMI96" i="7" s="1"/>
  <c r="AME59" i="7"/>
  <c r="AMI59" i="7" s="1"/>
  <c r="AME57" i="7"/>
  <c r="AMI57" i="7" s="1"/>
  <c r="AED63" i="7"/>
  <c r="AED11" i="7" s="1"/>
  <c r="AED66" i="7"/>
  <c r="AED14" i="7" s="1"/>
  <c r="AED56" i="7"/>
  <c r="AED4" i="7" s="1"/>
  <c r="AED59" i="7"/>
  <c r="AED7" i="7" s="1"/>
  <c r="AED65" i="7"/>
  <c r="AED13" i="7" s="1"/>
  <c r="AED95" i="7"/>
  <c r="AED43" i="7" s="1"/>
  <c r="AED98" i="7"/>
  <c r="AED46" i="7" s="1"/>
  <c r="AED97" i="7"/>
  <c r="AED45" i="7" s="1"/>
  <c r="AMJ84" i="7"/>
  <c r="AIF65" i="7"/>
  <c r="ZY11" i="7"/>
  <c r="ACH11" i="7" s="1"/>
  <c r="YL11" i="7" s="1"/>
  <c r="AED96" i="7"/>
  <c r="AED44" i="7" s="1"/>
  <c r="AME78" i="7"/>
  <c r="AMI78" i="7" s="1"/>
  <c r="AMD80" i="7"/>
  <c r="AME80" i="7"/>
  <c r="AMI80" i="7" s="1"/>
  <c r="AMD101" i="7"/>
  <c r="AQK70" i="7"/>
  <c r="AQO70" i="7" s="1"/>
  <c r="AME79" i="7"/>
  <c r="AMI79" i="7" s="1"/>
  <c r="AMD79" i="7"/>
  <c r="AMD77" i="7"/>
  <c r="ZY12" i="7"/>
  <c r="ACH12" i="7" s="1"/>
  <c r="AMD78" i="7"/>
  <c r="AED103" i="7"/>
  <c r="AED51" i="7" s="1"/>
  <c r="AED102" i="7"/>
  <c r="AED50" i="7" s="1"/>
  <c r="BF65" i="3"/>
  <c r="BI65" i="3"/>
  <c r="AIJ91" i="7"/>
  <c r="AIJ39" i="7" s="1"/>
  <c r="AEE37" i="7"/>
  <c r="AGN37" i="7" s="1"/>
  <c r="ACR38" i="7" s="1"/>
  <c r="AID65" i="7"/>
  <c r="AQJ71" i="7"/>
  <c r="BF62" i="3"/>
  <c r="BI62" i="3"/>
  <c r="AIJ89" i="7"/>
  <c r="AIJ37" i="7" s="1"/>
  <c r="AIH78" i="7"/>
  <c r="AQK73" i="7"/>
  <c r="AQO73" i="7" s="1"/>
  <c r="AMD92" i="7"/>
  <c r="AME89" i="7"/>
  <c r="AMI89" i="7" s="1"/>
  <c r="AMD91" i="7"/>
  <c r="AID66" i="7"/>
  <c r="AQJ73" i="7"/>
  <c r="AMD103" i="7"/>
  <c r="AIE77" i="7"/>
  <c r="AED80" i="7"/>
  <c r="AED28" i="7" s="1"/>
  <c r="AMD90" i="7"/>
  <c r="AME90" i="7"/>
  <c r="AMI90" i="7" s="1"/>
  <c r="YL37" i="7"/>
  <c r="YL40" i="7"/>
  <c r="AQK72" i="7"/>
  <c r="AQO72" i="7" s="1"/>
  <c r="AMD89" i="7"/>
  <c r="AIG77" i="7"/>
  <c r="AQK85" i="7"/>
  <c r="AQO85" i="7" s="1"/>
  <c r="AQK57" i="7"/>
  <c r="AQO57" i="7" s="1"/>
  <c r="AMK84" i="7"/>
  <c r="AEE21" i="7"/>
  <c r="AGN21" i="7" s="1"/>
  <c r="AEE20" i="7"/>
  <c r="AGN20" i="7" s="1"/>
  <c r="AEE19" i="7"/>
  <c r="AGN19" i="7" s="1"/>
  <c r="AEE18" i="7"/>
  <c r="AGN18" i="7" s="1"/>
  <c r="AIE66" i="7"/>
  <c r="AID63" i="7"/>
  <c r="AIJ92" i="7"/>
  <c r="AIJ40" i="7" s="1"/>
  <c r="AIG64" i="7"/>
  <c r="AIJ96" i="7"/>
  <c r="AIJ44" i="7" s="1"/>
  <c r="AIJ90" i="7"/>
  <c r="AIJ38" i="7" s="1"/>
  <c r="AQT66" i="7"/>
  <c r="AQK102" i="7"/>
  <c r="AQO102" i="7" s="1"/>
  <c r="AII66" i="7"/>
  <c r="AIE63" i="7"/>
  <c r="AED79" i="7"/>
  <c r="AED27" i="7" s="1"/>
  <c r="AII64" i="7"/>
  <c r="AED78" i="7"/>
  <c r="AED26" i="7" s="1"/>
  <c r="AED77" i="7"/>
  <c r="AED25" i="7" s="1"/>
  <c r="AQK56" i="7"/>
  <c r="AQO56" i="7" s="1"/>
  <c r="AQJ85" i="7"/>
  <c r="AQJ86" i="7"/>
  <c r="AME95" i="7"/>
  <c r="AMI95" i="7" s="1"/>
  <c r="AME98" i="7"/>
  <c r="AMI98" i="7" s="1"/>
  <c r="AME103" i="7"/>
  <c r="AMI103" i="7" s="1"/>
  <c r="AMN86" i="7"/>
  <c r="AIJ86" i="7"/>
  <c r="AIJ98" i="7"/>
  <c r="AIJ46" i="7" s="1"/>
  <c r="AIF59" i="7"/>
  <c r="AIF57" i="7"/>
  <c r="AID56" i="7"/>
  <c r="AIF56" i="7"/>
  <c r="AID59" i="7"/>
  <c r="AIG59" i="7"/>
  <c r="AID57" i="7"/>
  <c r="AID58" i="7"/>
  <c r="AIE56" i="7"/>
  <c r="AIH59" i="7"/>
  <c r="AIE57" i="7"/>
  <c r="AII56" i="7"/>
  <c r="AIH57" i="7"/>
  <c r="AIG56" i="7"/>
  <c r="AIH56" i="7"/>
  <c r="AIE59" i="7"/>
  <c r="AII57" i="7"/>
  <c r="AIG57" i="7"/>
  <c r="AII59" i="7"/>
  <c r="AQJ98" i="7"/>
  <c r="AQJ95" i="7"/>
  <c r="AQK103" i="7"/>
  <c r="AQO103" i="7" s="1"/>
  <c r="AQJ83" i="7"/>
  <c r="AQK96" i="7"/>
  <c r="AQO96" i="7" s="1"/>
  <c r="AMD95" i="7"/>
  <c r="AMM83" i="7"/>
  <c r="AME101" i="7"/>
  <c r="AMI101" i="7" s="1"/>
  <c r="AME104" i="7"/>
  <c r="AMI104" i="7" s="1"/>
  <c r="AMD102" i="7"/>
  <c r="AIF101" i="7"/>
  <c r="AIG101" i="7"/>
  <c r="AIE101" i="7"/>
  <c r="AID101" i="7"/>
  <c r="AIH101" i="7"/>
  <c r="AII101" i="7"/>
  <c r="AIE102" i="7"/>
  <c r="AIF103" i="7"/>
  <c r="AIG104" i="7"/>
  <c r="AII102" i="7"/>
  <c r="AIE103" i="7"/>
  <c r="AII104" i="7"/>
  <c r="AII103" i="7"/>
  <c r="AIH102" i="7"/>
  <c r="AIF102" i="7"/>
  <c r="AIG102" i="7"/>
  <c r="AIH103" i="7"/>
  <c r="AIG103" i="7"/>
  <c r="AIH104" i="7"/>
  <c r="AIF104" i="7"/>
  <c r="AIE104" i="7"/>
  <c r="AIJ95" i="7"/>
  <c r="AIJ43" i="7" s="1"/>
  <c r="AIJ97" i="7"/>
  <c r="AIJ45" i="7" s="1"/>
  <c r="AII63" i="7"/>
  <c r="AII65" i="7"/>
  <c r="AIG66" i="7"/>
  <c r="AIH64" i="7"/>
  <c r="AIF63" i="7"/>
  <c r="AIJ85" i="7"/>
  <c r="AII80" i="7"/>
  <c r="AIF77" i="7"/>
  <c r="AIG80" i="7"/>
  <c r="AIH77" i="7"/>
  <c r="AIG73" i="7"/>
  <c r="AIF73" i="7"/>
  <c r="AII73" i="7"/>
  <c r="AID73" i="7"/>
  <c r="AIE73" i="7"/>
  <c r="AIH73" i="7"/>
  <c r="AID104" i="7"/>
  <c r="AIE79" i="7"/>
  <c r="AIG79" i="7"/>
  <c r="AME97" i="7"/>
  <c r="AMI97" i="7" s="1"/>
  <c r="AME102" i="7"/>
  <c r="AMI102" i="7" s="1"/>
  <c r="AIE70" i="7"/>
  <c r="AII70" i="7"/>
  <c r="AIG70" i="7"/>
  <c r="AIF70" i="7"/>
  <c r="AIH70" i="7"/>
  <c r="AIE72" i="7"/>
  <c r="AID72" i="7"/>
  <c r="AIH72" i="7"/>
  <c r="AII72" i="7"/>
  <c r="AIG72" i="7"/>
  <c r="AIF72" i="7"/>
  <c r="AIH65" i="7"/>
  <c r="AIE65" i="7"/>
  <c r="AIH63" i="7"/>
  <c r="AIG65" i="7"/>
  <c r="AIJ84" i="7"/>
  <c r="AIF58" i="7"/>
  <c r="AIH58" i="7"/>
  <c r="AII58" i="7"/>
  <c r="AIE58" i="7"/>
  <c r="AIG58" i="7"/>
  <c r="AIE80" i="7"/>
  <c r="AII77" i="7"/>
  <c r="AIE78" i="7"/>
  <c r="AIF78" i="7"/>
  <c r="AIF79" i="7"/>
  <c r="AIH79" i="7"/>
  <c r="AQJ56" i="7"/>
  <c r="AMD65" i="7"/>
  <c r="AME65" i="7"/>
  <c r="AMI65" i="7" s="1"/>
  <c r="AME58" i="7"/>
  <c r="AMI58" i="7" s="1"/>
  <c r="AIH66" i="7"/>
  <c r="AIE64" i="7"/>
  <c r="AIF64" i="7"/>
  <c r="AIG63" i="7"/>
  <c r="AIF66" i="7"/>
  <c r="AIJ83" i="7"/>
  <c r="AIG78" i="7"/>
  <c r="AIH80" i="7"/>
  <c r="AII78" i="7"/>
  <c r="AIF80" i="7"/>
  <c r="AID71" i="7"/>
  <c r="AID70" i="7"/>
  <c r="AIG71" i="7"/>
  <c r="AIH71" i="7"/>
  <c r="AIE71" i="7"/>
  <c r="AIF71" i="7"/>
  <c r="AII71" i="7"/>
  <c r="AID102" i="7"/>
  <c r="AID64" i="7"/>
  <c r="AMD56" i="7"/>
  <c r="AMP70" i="7"/>
  <c r="AMP18" i="7" s="1"/>
  <c r="AMN83" i="7"/>
  <c r="AMK85" i="7"/>
  <c r="AML83" i="7"/>
  <c r="AMO84" i="7"/>
  <c r="AMO86" i="7"/>
  <c r="AMD64" i="7"/>
  <c r="AMP72" i="7"/>
  <c r="AMP20" i="7" s="1"/>
  <c r="AMK83" i="7"/>
  <c r="AML85" i="7"/>
  <c r="AMN84" i="7"/>
  <c r="AMO85" i="7"/>
  <c r="AML86" i="7"/>
  <c r="ARD86" i="7"/>
  <c r="AQK98" i="7"/>
  <c r="AQO98" i="7" s="1"/>
  <c r="AMD104" i="7"/>
  <c r="AMP73" i="7"/>
  <c r="AMP21" i="7" s="1"/>
  <c r="AML84" i="7"/>
  <c r="AMN85" i="7"/>
  <c r="AMO83" i="7"/>
  <c r="AMM86" i="7"/>
  <c r="AMM85" i="7"/>
  <c r="AQW82" i="7"/>
  <c r="AQJ101" i="7"/>
  <c r="AQJ104" i="7"/>
  <c r="AMD97" i="7"/>
  <c r="AMD98" i="7"/>
  <c r="AMD96" i="7"/>
  <c r="AMD57" i="7"/>
  <c r="AMP71" i="7"/>
  <c r="AMP19" i="7" s="1"/>
  <c r="AMD58" i="7"/>
  <c r="AMM84" i="7"/>
  <c r="AMK86" i="7"/>
  <c r="AQW62" i="7"/>
  <c r="ANI85" i="7"/>
  <c r="ANG84" i="7"/>
  <c r="AQJ59" i="7"/>
  <c r="AQR80" i="7"/>
  <c r="AQU80" i="7"/>
  <c r="AQT80" i="7"/>
  <c r="AQS80" i="7"/>
  <c r="AQQ80" i="7"/>
  <c r="AQK86" i="7"/>
  <c r="AQO86" i="7" s="1"/>
  <c r="AQP66" i="7"/>
  <c r="AQS66" i="7"/>
  <c r="AQT63" i="7"/>
  <c r="AQS64" i="7"/>
  <c r="AQQ66" i="7"/>
  <c r="AQR65" i="7"/>
  <c r="ARD85" i="7"/>
  <c r="ANI84" i="7"/>
  <c r="ANF84" i="7"/>
  <c r="AQK104" i="7"/>
  <c r="AQO104" i="7" s="1"/>
  <c r="AQJ103" i="7"/>
  <c r="AQU92" i="7"/>
  <c r="AQP92" i="7"/>
  <c r="AQR89" i="7"/>
  <c r="AQP89" i="7"/>
  <c r="AQR92" i="7"/>
  <c r="AQT89" i="7"/>
  <c r="AQU89" i="7"/>
  <c r="AQS92" i="7"/>
  <c r="AQT92" i="7"/>
  <c r="AQP91" i="7"/>
  <c r="AQQ92" i="7"/>
  <c r="AQS89" i="7"/>
  <c r="AQQ89" i="7"/>
  <c r="AQT79" i="7"/>
  <c r="AQU78" i="7"/>
  <c r="AQS79" i="7"/>
  <c r="AQS78" i="7"/>
  <c r="AQP79" i="7"/>
  <c r="AQQ79" i="7"/>
  <c r="AQT78" i="7"/>
  <c r="AQP77" i="7"/>
  <c r="AQU77" i="7"/>
  <c r="AQS77" i="7"/>
  <c r="AQU79" i="7"/>
  <c r="AQQ77" i="7"/>
  <c r="AQR79" i="7"/>
  <c r="AQP78" i="7"/>
  <c r="AQR78" i="7"/>
  <c r="AQR77" i="7"/>
  <c r="AQP80" i="7"/>
  <c r="AQQ78" i="7"/>
  <c r="AQT77" i="7"/>
  <c r="AQS91" i="7"/>
  <c r="AQU91" i="7"/>
  <c r="AQT91" i="7"/>
  <c r="AQR91" i="7"/>
  <c r="AQQ91" i="7"/>
  <c r="AQJ84" i="7"/>
  <c r="AQR63" i="7"/>
  <c r="AQT65" i="7"/>
  <c r="AQU63" i="7"/>
  <c r="AQS65" i="7"/>
  <c r="AQS63" i="7"/>
  <c r="AQU64" i="7"/>
  <c r="AQK95" i="7"/>
  <c r="AQO95" i="7" s="1"/>
  <c r="AQJ102" i="7"/>
  <c r="AQK83" i="7"/>
  <c r="AQO83" i="7" s="1"/>
  <c r="AQK84" i="7"/>
  <c r="AQO84" i="7" s="1"/>
  <c r="AQJ57" i="7"/>
  <c r="AQU66" i="7"/>
  <c r="AQQ65" i="7"/>
  <c r="AQR64" i="7"/>
  <c r="AQQ64" i="7"/>
  <c r="AQQ63" i="7"/>
  <c r="AQP65" i="7"/>
  <c r="ANF85" i="7"/>
  <c r="AND85" i="7"/>
  <c r="ANH84" i="7"/>
  <c r="ANE85" i="7"/>
  <c r="AQJ58" i="7"/>
  <c r="AQJ96" i="7"/>
  <c r="AQU90" i="7"/>
  <c r="AQR90" i="7"/>
  <c r="AQS90" i="7"/>
  <c r="AQT90" i="7"/>
  <c r="AQQ90" i="7"/>
  <c r="AQP90" i="7"/>
  <c r="AQT64" i="7"/>
  <c r="AQU65" i="7"/>
  <c r="AQP63" i="7"/>
  <c r="AQR66" i="7"/>
  <c r="ARE84" i="7"/>
  <c r="ARI84" i="7" s="1"/>
  <c r="ARJ84" i="7"/>
  <c r="ARO84" i="7"/>
  <c r="ARD65" i="7"/>
  <c r="ARD84" i="7"/>
  <c r="ARL84" i="7" s="1"/>
  <c r="ARP12" i="7"/>
  <c r="ARP13" i="7"/>
  <c r="ANJ84" i="7"/>
  <c r="ANJ32" i="7" s="1"/>
  <c r="ARD66" i="7"/>
  <c r="AJE33" i="7"/>
  <c r="AJE32" i="7"/>
  <c r="ARJ85" i="7"/>
  <c r="ARK85" i="7"/>
  <c r="ARM85" i="7"/>
  <c r="ARN85" i="7"/>
  <c r="ARL85" i="7"/>
  <c r="ARO85" i="7"/>
  <c r="ANJ85" i="7"/>
  <c r="ANJ33" i="7" s="1"/>
  <c r="ARD90" i="7" l="1"/>
  <c r="AEE43" i="7"/>
  <c r="AEE44" i="7"/>
  <c r="AEE45" i="7"/>
  <c r="AEE46" i="7"/>
  <c r="AEE50" i="7"/>
  <c r="AEE49" i="7"/>
  <c r="AEE52" i="7"/>
  <c r="AEE51" i="7"/>
  <c r="YL46" i="7"/>
  <c r="YL45" i="7"/>
  <c r="YL44" i="7"/>
  <c r="YL43" i="7"/>
  <c r="AQW88" i="7"/>
  <c r="YL52" i="7"/>
  <c r="YL51" i="7"/>
  <c r="YL50" i="7"/>
  <c r="YL49" i="7"/>
  <c r="AIK43" i="7"/>
  <c r="AKT43" i="7" s="1"/>
  <c r="AIK44" i="7"/>
  <c r="AIK46" i="7"/>
  <c r="AKT46" i="7" s="1"/>
  <c r="AIK45" i="7"/>
  <c r="ARJ90" i="7"/>
  <c r="ARJ91" i="7"/>
  <c r="AKT44" i="7"/>
  <c r="AKT45" i="7"/>
  <c r="AGN49" i="7"/>
  <c r="AGN50" i="7"/>
  <c r="AGN52" i="7"/>
  <c r="AGN51" i="7"/>
  <c r="BQ66" i="3"/>
  <c r="ARD92" i="7"/>
  <c r="ARO90" i="7" s="1"/>
  <c r="AGN43" i="7"/>
  <c r="AGN44" i="7"/>
  <c r="AGN45" i="7"/>
  <c r="AGN46" i="7"/>
  <c r="ANK38" i="7"/>
  <c r="ANK39" i="7"/>
  <c r="ARK91" i="7"/>
  <c r="ARO91" i="7"/>
  <c r="ARM91" i="7"/>
  <c r="YL39" i="7"/>
  <c r="YL18" i="7"/>
  <c r="BQ62" i="3" s="1"/>
  <c r="AMJ57" i="7"/>
  <c r="AQP58" i="7"/>
  <c r="ACR39" i="7"/>
  <c r="AMJ104" i="7"/>
  <c r="YL28" i="7"/>
  <c r="YL19" i="7"/>
  <c r="ACR40" i="7"/>
  <c r="AQP56" i="7"/>
  <c r="YL4" i="7"/>
  <c r="YL6" i="7"/>
  <c r="YL7" i="7"/>
  <c r="YL5" i="7"/>
  <c r="ACR37" i="7"/>
  <c r="AMJ58" i="7"/>
  <c r="YL27" i="7"/>
  <c r="AMJ65" i="7"/>
  <c r="YL25" i="7"/>
  <c r="AIK38" i="7"/>
  <c r="AKT38" i="7" s="1"/>
  <c r="AMJ56" i="7"/>
  <c r="AQP104" i="7"/>
  <c r="AMJ59" i="7"/>
  <c r="AIK40" i="7"/>
  <c r="AKT40" i="7" s="1"/>
  <c r="AMK102" i="7"/>
  <c r="AMJ102" i="7"/>
  <c r="AIK39" i="7"/>
  <c r="AKT39" i="7" s="1"/>
  <c r="YL20" i="7"/>
  <c r="AMJ95" i="7"/>
  <c r="AQP57" i="7"/>
  <c r="AQP59" i="7"/>
  <c r="AMJ97" i="7"/>
  <c r="YL13" i="7"/>
  <c r="AMJ101" i="7"/>
  <c r="AIJ102" i="7"/>
  <c r="AIJ50" i="7" s="1"/>
  <c r="YL12" i="7"/>
  <c r="AIJ66" i="7"/>
  <c r="AIJ14" i="7" s="1"/>
  <c r="YL14" i="7"/>
  <c r="AIJ70" i="7"/>
  <c r="AIJ18" i="7" s="1"/>
  <c r="AIK21" i="7" s="1"/>
  <c r="AKT21" i="7" s="1"/>
  <c r="AEE27" i="7"/>
  <c r="AGN27" i="7" s="1"/>
  <c r="AIJ65" i="7"/>
  <c r="AIJ13" i="7" s="1"/>
  <c r="AMN65" i="7"/>
  <c r="AMJ66" i="7"/>
  <c r="AQT104" i="7"/>
  <c r="AEE6" i="7"/>
  <c r="AGN6" i="7" s="1"/>
  <c r="AEE4" i="7"/>
  <c r="AGN4" i="7" s="1"/>
  <c r="AEE5" i="7"/>
  <c r="AGN5" i="7" s="1"/>
  <c r="AEE7" i="7"/>
  <c r="AGN7" i="7" s="1"/>
  <c r="AEE11" i="7"/>
  <c r="AGN11" i="7" s="1"/>
  <c r="AEE12" i="7"/>
  <c r="AGN12" i="7" s="1"/>
  <c r="AEE13" i="7"/>
  <c r="AGN13" i="7" s="1"/>
  <c r="AEE14" i="7"/>
  <c r="AGN14" i="7" s="1"/>
  <c r="AMN58" i="7"/>
  <c r="AIK37" i="7"/>
  <c r="AKT37" i="7" s="1"/>
  <c r="AGX39" i="7" s="1"/>
  <c r="AML77" i="7"/>
  <c r="AMN77" i="7"/>
  <c r="AMO77" i="7"/>
  <c r="AMK77" i="7"/>
  <c r="AMM77" i="7"/>
  <c r="AQU58" i="7"/>
  <c r="AMJ64" i="7"/>
  <c r="AIJ63" i="7"/>
  <c r="AIJ11" i="7" s="1"/>
  <c r="AIK14" i="7" s="1"/>
  <c r="AKT14" i="7" s="1"/>
  <c r="AMJ80" i="7"/>
  <c r="AMM80" i="7"/>
  <c r="AMN80" i="7"/>
  <c r="AML80" i="7"/>
  <c r="AMO80" i="7"/>
  <c r="AMK80" i="7"/>
  <c r="AMK79" i="7"/>
  <c r="AMO79" i="7"/>
  <c r="AML79" i="7"/>
  <c r="AMJ79" i="7"/>
  <c r="AMM79" i="7"/>
  <c r="AMN79" i="7"/>
  <c r="AMJ77" i="7"/>
  <c r="AML78" i="7"/>
  <c r="AMN78" i="7"/>
  <c r="AMM78" i="7"/>
  <c r="AMJ78" i="7"/>
  <c r="AMO78" i="7"/>
  <c r="AMK78" i="7"/>
  <c r="BT62" i="3"/>
  <c r="AIJ104" i="7"/>
  <c r="AIJ52" i="7" s="1"/>
  <c r="AIJ78" i="7"/>
  <c r="AIJ26" i="7" s="1"/>
  <c r="AMO92" i="7"/>
  <c r="AML91" i="7"/>
  <c r="AMM92" i="7"/>
  <c r="AMN91" i="7"/>
  <c r="AMN92" i="7"/>
  <c r="AMM91" i="7"/>
  <c r="AMK92" i="7"/>
  <c r="AMO91" i="7"/>
  <c r="AMK91" i="7"/>
  <c r="AML92" i="7"/>
  <c r="BQ61" i="3"/>
  <c r="BT61" i="3"/>
  <c r="AQT102" i="7"/>
  <c r="AQR98" i="7"/>
  <c r="AQS70" i="7"/>
  <c r="AQS71" i="7"/>
  <c r="AQU71" i="7"/>
  <c r="AQT71" i="7"/>
  <c r="AQU70" i="7"/>
  <c r="AQQ72" i="7"/>
  <c r="AQT72" i="7"/>
  <c r="AQR70" i="7"/>
  <c r="AQU72" i="7"/>
  <c r="AQR72" i="7"/>
  <c r="AQP71" i="7"/>
  <c r="AQR71" i="7"/>
  <c r="AQS72" i="7"/>
  <c r="AQP72" i="7"/>
  <c r="AQQ71" i="7"/>
  <c r="AQT70" i="7"/>
  <c r="AQP70" i="7"/>
  <c r="AQQ70" i="7"/>
  <c r="BQ65" i="3"/>
  <c r="BT65" i="3"/>
  <c r="AQR73" i="7"/>
  <c r="AQP73" i="7"/>
  <c r="AQS73" i="7"/>
  <c r="AQQ73" i="7"/>
  <c r="AQT73" i="7"/>
  <c r="AQU73" i="7"/>
  <c r="AMP86" i="7"/>
  <c r="AMM90" i="7"/>
  <c r="AMO90" i="7"/>
  <c r="AMK90" i="7"/>
  <c r="AMJ90" i="7"/>
  <c r="AMN90" i="7"/>
  <c r="AML90" i="7"/>
  <c r="BQ63" i="3"/>
  <c r="AMN89" i="7"/>
  <c r="AML89" i="7"/>
  <c r="AMM89" i="7"/>
  <c r="AMJ89" i="7"/>
  <c r="AMJ91" i="7"/>
  <c r="AMK89" i="7"/>
  <c r="AMJ92" i="7"/>
  <c r="AMO89" i="7"/>
  <c r="AIJ79" i="7"/>
  <c r="AIJ27" i="7" s="1"/>
  <c r="AMN57" i="7"/>
  <c r="AMP85" i="7"/>
  <c r="CE65" i="3"/>
  <c r="CB65" i="3"/>
  <c r="ACR18" i="7"/>
  <c r="ACR20" i="7"/>
  <c r="ACR19" i="7"/>
  <c r="ACR21" i="7"/>
  <c r="AIJ80" i="7"/>
  <c r="AIJ28" i="7" s="1"/>
  <c r="AIJ77" i="7"/>
  <c r="AIJ25" i="7" s="1"/>
  <c r="AIK28" i="7" s="1"/>
  <c r="AKT28" i="7" s="1"/>
  <c r="AIJ103" i="7"/>
  <c r="AIJ51" i="7" s="1"/>
  <c r="AMO98" i="7"/>
  <c r="AEE28" i="7"/>
  <c r="AGN28" i="7" s="1"/>
  <c r="AEE25" i="7"/>
  <c r="AGN25" i="7" s="1"/>
  <c r="AEE26" i="7"/>
  <c r="AGN26" i="7" s="1"/>
  <c r="AMM98" i="7"/>
  <c r="AMJ63" i="7"/>
  <c r="AIJ71" i="7"/>
  <c r="AIJ19" i="7" s="1"/>
  <c r="AMO56" i="7"/>
  <c r="AIJ59" i="7"/>
  <c r="AIJ7" i="7" s="1"/>
  <c r="AMJ103" i="7"/>
  <c r="AMM97" i="7"/>
  <c r="AMP83" i="7"/>
  <c r="AIJ73" i="7"/>
  <c r="AIJ21" i="7" s="1"/>
  <c r="AIJ58" i="7"/>
  <c r="AIJ6" i="7" s="1"/>
  <c r="AMJ98" i="7"/>
  <c r="AMM96" i="7"/>
  <c r="AMP84" i="7"/>
  <c r="AIJ64" i="7"/>
  <c r="AIJ12" i="7" s="1"/>
  <c r="AIJ72" i="7"/>
  <c r="AIJ20" i="7" s="1"/>
  <c r="AMJ96" i="7"/>
  <c r="AIJ101" i="7"/>
  <c r="AIJ49" i="7" s="1"/>
  <c r="AIJ57" i="7"/>
  <c r="AIJ5" i="7" s="1"/>
  <c r="AIJ56" i="7"/>
  <c r="AIJ4" i="7" s="1"/>
  <c r="AGX38" i="7"/>
  <c r="AML95" i="7"/>
  <c r="AMK57" i="7"/>
  <c r="AML59" i="7"/>
  <c r="AMK98" i="7"/>
  <c r="AMN96" i="7"/>
  <c r="AMK95" i="7"/>
  <c r="AMK58" i="7"/>
  <c r="AML58" i="7"/>
  <c r="AMM64" i="7"/>
  <c r="AMK63" i="7"/>
  <c r="AML63" i="7"/>
  <c r="AMO65" i="7"/>
  <c r="AMO103" i="7"/>
  <c r="AML102" i="7"/>
  <c r="AMO104" i="7"/>
  <c r="AMK101" i="7"/>
  <c r="AMM103" i="7"/>
  <c r="AMM102" i="7"/>
  <c r="AQV63" i="7"/>
  <c r="AQV11" i="7" s="1"/>
  <c r="AQW14" i="7" s="1"/>
  <c r="ATF14" i="7" s="1"/>
  <c r="AQQ103" i="7"/>
  <c r="AMK97" i="7"/>
  <c r="AMM66" i="7"/>
  <c r="AMO96" i="7"/>
  <c r="AMN97" i="7"/>
  <c r="AMM59" i="7"/>
  <c r="AMK59" i="7"/>
  <c r="AMK96" i="7"/>
  <c r="AML97" i="7"/>
  <c r="AML64" i="7"/>
  <c r="AMM63" i="7"/>
  <c r="AMM65" i="7"/>
  <c r="AMK65" i="7"/>
  <c r="AMK56" i="7"/>
  <c r="AML56" i="7"/>
  <c r="AMN101" i="7"/>
  <c r="AMK103" i="7"/>
  <c r="AML104" i="7"/>
  <c r="AMO101" i="7"/>
  <c r="AML101" i="7"/>
  <c r="AMO97" i="7"/>
  <c r="AQS96" i="7"/>
  <c r="AQT59" i="7"/>
  <c r="AMN95" i="7"/>
  <c r="AMO66" i="7"/>
  <c r="AMK66" i="7"/>
  <c r="AML98" i="7"/>
  <c r="AMM57" i="7"/>
  <c r="AML57" i="7"/>
  <c r="AMO59" i="7"/>
  <c r="AMN59" i="7"/>
  <c r="AMQ21" i="7"/>
  <c r="AOZ21" i="7" s="1"/>
  <c r="AMQ18" i="7"/>
  <c r="AOZ18" i="7" s="1"/>
  <c r="AMQ20" i="7"/>
  <c r="AOZ20" i="7" s="1"/>
  <c r="AMQ19" i="7"/>
  <c r="AOZ19" i="7" s="1"/>
  <c r="AMN98" i="7"/>
  <c r="AMM58" i="7"/>
  <c r="AMO63" i="7"/>
  <c r="AMK64" i="7"/>
  <c r="AML65" i="7"/>
  <c r="AMN56" i="7"/>
  <c r="AMM56" i="7"/>
  <c r="AMN104" i="7"/>
  <c r="AMN102" i="7"/>
  <c r="AMO102" i="7"/>
  <c r="AMM104" i="7"/>
  <c r="AQT56" i="7"/>
  <c r="AQV80" i="7"/>
  <c r="AQV28" i="7" s="1"/>
  <c r="AMM95" i="7"/>
  <c r="AMN66" i="7"/>
  <c r="AML66" i="7"/>
  <c r="AMO57" i="7"/>
  <c r="AML96" i="7"/>
  <c r="AMO58" i="7"/>
  <c r="AMO64" i="7"/>
  <c r="AMN63" i="7"/>
  <c r="AMN64" i="7"/>
  <c r="AMO95" i="7"/>
  <c r="AMK104" i="7"/>
  <c r="AMM101" i="7"/>
  <c r="AML103" i="7"/>
  <c r="AMN103" i="7"/>
  <c r="AQV90" i="7"/>
  <c r="AQV38" i="7" s="1"/>
  <c r="AQU84" i="7"/>
  <c r="AQS84" i="7"/>
  <c r="AQQ84" i="7"/>
  <c r="AQT84" i="7"/>
  <c r="AQR84" i="7"/>
  <c r="AQP84" i="7"/>
  <c r="AQS58" i="7"/>
  <c r="AQQ102" i="7"/>
  <c r="AQV78" i="7"/>
  <c r="AQV26" i="7" s="1"/>
  <c r="AQP97" i="7"/>
  <c r="AQP101" i="7"/>
  <c r="AQS101" i="7"/>
  <c r="AQU104" i="7"/>
  <c r="AQS59" i="7"/>
  <c r="AQQ59" i="7"/>
  <c r="AQR57" i="7"/>
  <c r="AQU56" i="7"/>
  <c r="AQP103" i="7"/>
  <c r="AQQ98" i="7"/>
  <c r="AQV65" i="7"/>
  <c r="AQV13" i="7" s="1"/>
  <c r="AQQ85" i="7"/>
  <c r="AQR83" i="7"/>
  <c r="AQP83" i="7"/>
  <c r="AQT85" i="7"/>
  <c r="AQS85" i="7"/>
  <c r="AQQ83" i="7"/>
  <c r="AQT83" i="7"/>
  <c r="AQU83" i="7"/>
  <c r="AQS83" i="7"/>
  <c r="AQU85" i="7"/>
  <c r="AQP85" i="7"/>
  <c r="AQR85" i="7"/>
  <c r="AQR58" i="7"/>
  <c r="AQV79" i="7"/>
  <c r="AQV27" i="7" s="1"/>
  <c r="AQV91" i="7"/>
  <c r="AQV39" i="7" s="1"/>
  <c r="AQV92" i="7"/>
  <c r="AQV40" i="7" s="1"/>
  <c r="AQT101" i="7"/>
  <c r="AQR104" i="7"/>
  <c r="AQQ101" i="7"/>
  <c r="AQS102" i="7"/>
  <c r="AQR59" i="7"/>
  <c r="AQQ57" i="7"/>
  <c r="AQU57" i="7"/>
  <c r="AQR56" i="7"/>
  <c r="AQS103" i="7"/>
  <c r="AQT103" i="7"/>
  <c r="AQU102" i="7"/>
  <c r="AQT58" i="7"/>
  <c r="AQQ58" i="7"/>
  <c r="AQU97" i="7"/>
  <c r="AQQ97" i="7"/>
  <c r="AQS97" i="7"/>
  <c r="AQR97" i="7"/>
  <c r="AQT97" i="7"/>
  <c r="AQR95" i="7"/>
  <c r="AQU96" i="7"/>
  <c r="AQU95" i="7"/>
  <c r="AQT96" i="7"/>
  <c r="AQQ96" i="7"/>
  <c r="AQP95" i="7"/>
  <c r="AQQ95" i="7"/>
  <c r="AQR96" i="7"/>
  <c r="AQT95" i="7"/>
  <c r="AQS95" i="7"/>
  <c r="AQV77" i="7"/>
  <c r="AQV25" i="7" s="1"/>
  <c r="AQT98" i="7"/>
  <c r="AQV66" i="7"/>
  <c r="AQV14" i="7" s="1"/>
  <c r="AQU101" i="7"/>
  <c r="AQS104" i="7"/>
  <c r="AQR101" i="7"/>
  <c r="AQP102" i="7"/>
  <c r="AQT57" i="7"/>
  <c r="AQS56" i="7"/>
  <c r="AQR103" i="7"/>
  <c r="AQU103" i="7"/>
  <c r="AQP96" i="7"/>
  <c r="AQV64" i="7"/>
  <c r="AQV12" i="7" s="1"/>
  <c r="AQV89" i="7"/>
  <c r="AQV37" i="7" s="1"/>
  <c r="AQR102" i="7"/>
  <c r="AQP98" i="7"/>
  <c r="AQP86" i="7"/>
  <c r="AQQ86" i="7"/>
  <c r="AQR86" i="7"/>
  <c r="AQS86" i="7"/>
  <c r="AQU86" i="7"/>
  <c r="AQT86" i="7"/>
  <c r="AQQ104" i="7"/>
  <c r="AQU98" i="7"/>
  <c r="AQU59" i="7"/>
  <c r="AQS57" i="7"/>
  <c r="AQQ56" i="7"/>
  <c r="AQS98" i="7"/>
  <c r="ARM84" i="7"/>
  <c r="ARP85" i="7"/>
  <c r="ARP33" i="7" s="1"/>
  <c r="ANK32" i="7"/>
  <c r="ANK33" i="7"/>
  <c r="ARK84" i="7"/>
  <c r="ARN84" i="7"/>
  <c r="ARQ12" i="7"/>
  <c r="ARQ13" i="7"/>
  <c r="AGX46" i="7" l="1"/>
  <c r="AGX45" i="7"/>
  <c r="AGX44" i="7"/>
  <c r="AGX43" i="7"/>
  <c r="ACR51" i="7"/>
  <c r="ACR52" i="7"/>
  <c r="ACR50" i="7"/>
  <c r="ACR49" i="7"/>
  <c r="AIK49" i="7"/>
  <c r="AIK50" i="7"/>
  <c r="AIK51" i="7"/>
  <c r="AKT51" i="7" s="1"/>
  <c r="AIK52" i="7"/>
  <c r="ACR46" i="7"/>
  <c r="ACR45" i="7"/>
  <c r="ACR44" i="7"/>
  <c r="ACR43" i="7"/>
  <c r="AKT49" i="7"/>
  <c r="AKT50" i="7"/>
  <c r="AKT52" i="7"/>
  <c r="ARN91" i="7"/>
  <c r="ARL90" i="7"/>
  <c r="ARN90" i="7"/>
  <c r="ARL91" i="7"/>
  <c r="ARP91" i="7" s="1"/>
  <c r="ARP39" i="7" s="1"/>
  <c r="ARM90" i="7"/>
  <c r="ARK90" i="7"/>
  <c r="ARP90" i="7" s="1"/>
  <c r="ARP38" i="7" s="1"/>
  <c r="AGX37" i="7"/>
  <c r="AGX40" i="7"/>
  <c r="BT63" i="3"/>
  <c r="AIK27" i="7"/>
  <c r="AKT27" i="7" s="1"/>
  <c r="AMP65" i="7"/>
  <c r="AMP13" i="7" s="1"/>
  <c r="AIK12" i="7"/>
  <c r="AKT12" i="7" s="1"/>
  <c r="AMP92" i="7"/>
  <c r="AMP40" i="7" s="1"/>
  <c r="BT60" i="3"/>
  <c r="BQ60" i="3"/>
  <c r="AMP77" i="7"/>
  <c r="AMP25" i="7" s="1"/>
  <c r="AMQ28" i="7" s="1"/>
  <c r="AOZ28" i="7" s="1"/>
  <c r="AMP59" i="7"/>
  <c r="AMP7" i="7" s="1"/>
  <c r="AIK26" i="7"/>
  <c r="AKT26" i="7" s="1"/>
  <c r="AIK25" i="7"/>
  <c r="AKT25" i="7" s="1"/>
  <c r="AMP91" i="7"/>
  <c r="AMP39" i="7" s="1"/>
  <c r="AMP63" i="7"/>
  <c r="AMP11" i="7" s="1"/>
  <c r="AQV58" i="7"/>
  <c r="AQV6" i="7" s="1"/>
  <c r="AMP101" i="7"/>
  <c r="AMP49" i="7" s="1"/>
  <c r="AQV57" i="7"/>
  <c r="AQV5" i="7" s="1"/>
  <c r="AQV70" i="7"/>
  <c r="AQV18" i="7" s="1"/>
  <c r="AQW21" i="7" s="1"/>
  <c r="ATF21" i="7" s="1"/>
  <c r="ACR4" i="7"/>
  <c r="ACR7" i="7"/>
  <c r="ACR6" i="7"/>
  <c r="ACR5" i="7"/>
  <c r="ACR11" i="7"/>
  <c r="ACR14" i="7"/>
  <c r="ACR13" i="7"/>
  <c r="ACR12" i="7"/>
  <c r="AMP79" i="7"/>
  <c r="AMP27" i="7" s="1"/>
  <c r="AMP78" i="7"/>
  <c r="AMP26" i="7" s="1"/>
  <c r="AMP80" i="7"/>
  <c r="AMP28" i="7" s="1"/>
  <c r="AMP104" i="7"/>
  <c r="AMP52" i="7" s="1"/>
  <c r="BT66" i="3"/>
  <c r="AMP90" i="7"/>
  <c r="AMP38" i="7" s="1"/>
  <c r="AQV71" i="7"/>
  <c r="AQV19" i="7" s="1"/>
  <c r="BT67" i="3"/>
  <c r="BQ67" i="3"/>
  <c r="AQV73" i="7"/>
  <c r="AQV21" i="7" s="1"/>
  <c r="AQV72" i="7"/>
  <c r="AQV20" i="7" s="1"/>
  <c r="AMP89" i="7"/>
  <c r="AMP37" i="7" s="1"/>
  <c r="ACR28" i="7"/>
  <c r="ACR27" i="7"/>
  <c r="ACR26" i="7"/>
  <c r="ACR25" i="7"/>
  <c r="CB62" i="3"/>
  <c r="CE62" i="3"/>
  <c r="AMP58" i="7"/>
  <c r="AMP6" i="7" s="1"/>
  <c r="AMP57" i="7"/>
  <c r="AMP5" i="7" s="1"/>
  <c r="AIK5" i="7"/>
  <c r="AKT5" i="7" s="1"/>
  <c r="AIK7" i="7"/>
  <c r="AKT7" i="7" s="1"/>
  <c r="AIK6" i="7"/>
  <c r="AKT6" i="7" s="1"/>
  <c r="AIK4" i="7"/>
  <c r="AKT4" i="7" s="1"/>
  <c r="AGX25" i="7"/>
  <c r="AGX28" i="7"/>
  <c r="AGX27" i="7"/>
  <c r="AGX26" i="7"/>
  <c r="AIK11" i="7"/>
  <c r="AKT11" i="7" s="1"/>
  <c r="AQV56" i="7"/>
  <c r="AQV4" i="7" s="1"/>
  <c r="AQV104" i="7"/>
  <c r="AQV52" i="7" s="1"/>
  <c r="CM65" i="3"/>
  <c r="CP65" i="3"/>
  <c r="AIK20" i="7"/>
  <c r="AKT20" i="7" s="1"/>
  <c r="AIK19" i="7"/>
  <c r="AKT19" i="7" s="1"/>
  <c r="AIK18" i="7"/>
  <c r="AKT18" i="7" s="1"/>
  <c r="AMP64" i="7"/>
  <c r="AMP12" i="7" s="1"/>
  <c r="AMP102" i="7"/>
  <c r="AMP50" i="7" s="1"/>
  <c r="AIK13" i="7"/>
  <c r="AKT13" i="7" s="1"/>
  <c r="AMP66" i="7"/>
  <c r="AMP14" i="7" s="1"/>
  <c r="AMP56" i="7"/>
  <c r="AMP4" i="7" s="1"/>
  <c r="AMQ7" i="7" s="1"/>
  <c r="AOZ7" i="7" s="1"/>
  <c r="AQV102" i="7"/>
  <c r="AQV50" i="7" s="1"/>
  <c r="AMP97" i="7"/>
  <c r="AMP45" i="7" s="1"/>
  <c r="AMP96" i="7"/>
  <c r="AMP44" i="7" s="1"/>
  <c r="AMP95" i="7"/>
  <c r="AMP43" i="7" s="1"/>
  <c r="AQV59" i="7"/>
  <c r="AQV7" i="7" s="1"/>
  <c r="AQW4" i="7" s="1"/>
  <c r="ATF4" i="7" s="1"/>
  <c r="ALD19" i="7"/>
  <c r="ALD18" i="7"/>
  <c r="ALD20" i="7"/>
  <c r="ALD21" i="7"/>
  <c r="AMP103" i="7"/>
  <c r="AMP51" i="7" s="1"/>
  <c r="AMP98" i="7"/>
  <c r="AMP46" i="7" s="1"/>
  <c r="AQW7" i="7"/>
  <c r="ATF7" i="7" s="1"/>
  <c r="AQW5" i="7"/>
  <c r="ATF5" i="7" s="1"/>
  <c r="AQW6" i="7"/>
  <c r="ATF6" i="7" s="1"/>
  <c r="AQW40" i="7"/>
  <c r="ATF40" i="7" s="1"/>
  <c r="AQW38" i="7"/>
  <c r="AQV95" i="7"/>
  <c r="AQV43" i="7" s="1"/>
  <c r="AQV103" i="7"/>
  <c r="AQV51" i="7" s="1"/>
  <c r="AQV101" i="7"/>
  <c r="AQV49" i="7" s="1"/>
  <c r="AQV86" i="7"/>
  <c r="AQV97" i="7"/>
  <c r="AQV45" i="7" s="1"/>
  <c r="AQV84" i="7"/>
  <c r="AQV98" i="7"/>
  <c r="AQV46" i="7" s="1"/>
  <c r="AQW12" i="7"/>
  <c r="ATF12" i="7" s="1"/>
  <c r="AQW11" i="7"/>
  <c r="ATF11" i="7" s="1"/>
  <c r="APJ11" i="7" s="1"/>
  <c r="DI61" i="3" s="1"/>
  <c r="AQW13" i="7"/>
  <c r="ATF13" i="7" s="1"/>
  <c r="AQV96" i="7"/>
  <c r="AQV44" i="7" s="1"/>
  <c r="AQW26" i="7"/>
  <c r="ATF26" i="7" s="1"/>
  <c r="AQW28" i="7"/>
  <c r="ATF28" i="7" s="1"/>
  <c r="AQW25" i="7"/>
  <c r="ATF25" i="7" s="1"/>
  <c r="AQW27" i="7"/>
  <c r="ATF27" i="7" s="1"/>
  <c r="AQW37" i="7"/>
  <c r="ATF37" i="7" s="1"/>
  <c r="AQV85" i="7"/>
  <c r="AQV83" i="7"/>
  <c r="AQW39" i="7"/>
  <c r="ARP84" i="7"/>
  <c r="ARP32" i="7" s="1"/>
  <c r="ARQ32" i="7"/>
  <c r="ARQ33" i="7"/>
  <c r="BQ5" i="12"/>
  <c r="BX5" i="4"/>
  <c r="K5" i="5"/>
  <c r="AQW43" i="7" l="1"/>
  <c r="AQW44" i="7"/>
  <c r="AQW45" i="7"/>
  <c r="AQW46" i="7"/>
  <c r="AMQ49" i="7"/>
  <c r="AMQ50" i="7"/>
  <c r="AMQ51" i="7"/>
  <c r="AMQ52" i="7"/>
  <c r="AMQ43" i="7"/>
  <c r="AMQ44" i="7"/>
  <c r="AMQ46" i="7"/>
  <c r="AMQ45" i="7"/>
  <c r="AQW49" i="7"/>
  <c r="AQW50" i="7"/>
  <c r="AQW52" i="7"/>
  <c r="AQW51" i="7"/>
  <c r="AGX51" i="7"/>
  <c r="AGX52" i="7"/>
  <c r="AGX50" i="7"/>
  <c r="AGX49" i="7"/>
  <c r="ARQ38" i="7"/>
  <c r="ATF38" i="7" s="1"/>
  <c r="ARQ39" i="7"/>
  <c r="AOZ43" i="7"/>
  <c r="AOZ44" i="7"/>
  <c r="AOZ46" i="7"/>
  <c r="AOZ45" i="7"/>
  <c r="ATF49" i="7"/>
  <c r="ATF50" i="7"/>
  <c r="ATF51" i="7"/>
  <c r="ATF52" i="7"/>
  <c r="ATF39" i="7"/>
  <c r="ATF43" i="7"/>
  <c r="ATF44" i="7"/>
  <c r="ATF45" i="7"/>
  <c r="ATF46" i="7"/>
  <c r="AOZ49" i="7"/>
  <c r="AOZ50" i="7"/>
  <c r="AOZ51" i="7"/>
  <c r="AOZ52" i="7"/>
  <c r="AMQ11" i="7"/>
  <c r="AOZ11" i="7" s="1"/>
  <c r="AMQ13" i="7"/>
  <c r="AOZ13" i="7" s="1"/>
  <c r="AMQ12" i="7"/>
  <c r="AOZ12" i="7" s="1"/>
  <c r="AMQ14" i="7"/>
  <c r="AOZ14" i="7" s="1"/>
  <c r="AMQ4" i="7"/>
  <c r="AOZ4" i="7" s="1"/>
  <c r="AMQ6" i="7"/>
  <c r="AOZ6" i="7" s="1"/>
  <c r="AMQ5" i="7"/>
  <c r="AOZ5" i="7" s="1"/>
  <c r="CE61" i="3"/>
  <c r="CB61" i="3"/>
  <c r="CE60" i="3"/>
  <c r="CB60" i="3"/>
  <c r="CB66" i="3"/>
  <c r="CE66" i="3"/>
  <c r="AMQ27" i="7"/>
  <c r="AOZ27" i="7" s="1"/>
  <c r="AMQ26" i="7"/>
  <c r="AOZ26" i="7" s="1"/>
  <c r="AMQ25" i="7"/>
  <c r="AOZ25" i="7" s="1"/>
  <c r="CB67" i="3"/>
  <c r="CE67" i="3"/>
  <c r="AMQ37" i="7"/>
  <c r="AOZ37" i="7" s="1"/>
  <c r="AMQ38" i="7"/>
  <c r="AOZ38" i="7" s="1"/>
  <c r="AMQ40" i="7"/>
  <c r="AOZ40" i="7" s="1"/>
  <c r="AMQ39" i="7"/>
  <c r="AOZ39" i="7" s="1"/>
  <c r="AQW20" i="7"/>
  <c r="ATF20" i="7" s="1"/>
  <c r="AQW18" i="7"/>
  <c r="ATF18" i="7" s="1"/>
  <c r="AQW19" i="7"/>
  <c r="ATF19" i="7" s="1"/>
  <c r="APJ12" i="7"/>
  <c r="DL61" i="3" s="1"/>
  <c r="CB63" i="3"/>
  <c r="CE63" i="3"/>
  <c r="AGX11" i="7"/>
  <c r="AGX14" i="7"/>
  <c r="AGX13" i="7"/>
  <c r="AGX12" i="7"/>
  <c r="CM63" i="3"/>
  <c r="CP63" i="3"/>
  <c r="AGX20" i="7"/>
  <c r="AGX19" i="7"/>
  <c r="AGX21" i="7"/>
  <c r="AGX18" i="7"/>
  <c r="AGX6" i="7"/>
  <c r="AGX7" i="7"/>
  <c r="AGX5" i="7"/>
  <c r="AGX4" i="7"/>
  <c r="CM66" i="3"/>
  <c r="CP66" i="3"/>
  <c r="ALD4" i="7"/>
  <c r="ALD7" i="7"/>
  <c r="ALD6" i="7"/>
  <c r="ALD5" i="7"/>
  <c r="CX62" i="3"/>
  <c r="DA62" i="3"/>
  <c r="ALD12" i="7"/>
  <c r="ALD11" i="7"/>
  <c r="ALD13" i="7"/>
  <c r="ALD14" i="7"/>
  <c r="APJ14" i="7"/>
  <c r="APJ13" i="7"/>
  <c r="APJ40" i="7"/>
  <c r="APJ26" i="7"/>
  <c r="APJ25" i="7"/>
  <c r="APJ28" i="7"/>
  <c r="APJ27" i="7"/>
  <c r="APJ5" i="7"/>
  <c r="APJ4" i="7"/>
  <c r="APJ7" i="7"/>
  <c r="APJ6" i="7"/>
  <c r="F49" i="12"/>
  <c r="ALD51" i="7" l="1"/>
  <c r="ALD50" i="7"/>
  <c r="ALD52" i="7"/>
  <c r="ALD49" i="7"/>
  <c r="APJ46" i="7"/>
  <c r="APJ45" i="7"/>
  <c r="APJ44" i="7"/>
  <c r="APJ43" i="7"/>
  <c r="APJ51" i="7"/>
  <c r="APJ52" i="7"/>
  <c r="APJ50" i="7"/>
  <c r="APJ49" i="7"/>
  <c r="ALD46" i="7"/>
  <c r="ALD45" i="7"/>
  <c r="ALD44" i="7"/>
  <c r="ALD43" i="7"/>
  <c r="APJ39" i="7"/>
  <c r="APJ37" i="7"/>
  <c r="APJ38" i="7"/>
  <c r="BI48" i="12"/>
  <c r="BH48" i="12"/>
  <c r="AA48" i="12"/>
  <c r="V48" i="12"/>
  <c r="Y48" i="12"/>
  <c r="X48" i="12"/>
  <c r="W48" i="12"/>
  <c r="AH48" i="12"/>
  <c r="AG48" i="12"/>
  <c r="AK48" i="12"/>
  <c r="AJ48" i="12"/>
  <c r="AI48" i="12"/>
  <c r="AT48" i="12"/>
  <c r="AV48" i="12"/>
  <c r="AU48" i="12"/>
  <c r="AP48" i="12"/>
  <c r="T48" i="12"/>
  <c r="AF48" i="12"/>
  <c r="Z48" i="12"/>
  <c r="AC48" i="12"/>
  <c r="BG48" i="12"/>
  <c r="BB48" i="12"/>
  <c r="BD48" i="12"/>
  <c r="BN48" i="12"/>
  <c r="BM48" i="12"/>
  <c r="BP48" i="12"/>
  <c r="AO48" i="12"/>
  <c r="AM48" i="12"/>
  <c r="BA48" i="12"/>
  <c r="BJ48" i="12"/>
  <c r="BF48" i="12"/>
  <c r="AS48" i="12"/>
  <c r="AR48" i="12"/>
  <c r="K48" i="12"/>
  <c r="I48" i="12"/>
  <c r="H48" i="12"/>
  <c r="G48" i="12"/>
  <c r="R48" i="12"/>
  <c r="Q48" i="12"/>
  <c r="U48" i="12"/>
  <c r="S48" i="12"/>
  <c r="AD48" i="12"/>
  <c r="AE48" i="12"/>
  <c r="AB48" i="12"/>
  <c r="BE48" i="12"/>
  <c r="BC48" i="12"/>
  <c r="BQ48" i="12"/>
  <c r="BO48" i="12"/>
  <c r="N48" i="12"/>
  <c r="P48" i="12"/>
  <c r="O48" i="12"/>
  <c r="J48" i="12"/>
  <c r="M48" i="12"/>
  <c r="AQ48" i="12"/>
  <c r="AL48" i="12"/>
  <c r="AN48" i="12"/>
  <c r="AX48" i="12"/>
  <c r="AZ48" i="12"/>
  <c r="BL48" i="12"/>
  <c r="L48" i="12"/>
  <c r="AW48" i="12"/>
  <c r="AY48" i="12"/>
  <c r="BK48" i="12"/>
  <c r="ALD25" i="7"/>
  <c r="ALD28" i="7"/>
  <c r="ALD27" i="7"/>
  <c r="ALD26" i="7"/>
  <c r="APJ19" i="7"/>
  <c r="APJ18" i="7"/>
  <c r="APJ20" i="7"/>
  <c r="APJ21" i="7"/>
  <c r="ALD38" i="7"/>
  <c r="ALD40" i="7"/>
  <c r="ALD37" i="7"/>
  <c r="ALD39" i="7"/>
  <c r="CM60" i="3"/>
  <c r="CP60" i="3"/>
  <c r="CM62" i="3"/>
  <c r="CP62" i="3"/>
  <c r="CM67" i="3"/>
  <c r="CP67" i="3"/>
  <c r="CM61" i="3"/>
  <c r="CP61" i="3"/>
  <c r="CX67" i="3"/>
  <c r="DA67" i="3"/>
  <c r="CX61" i="3"/>
  <c r="DA61" i="3"/>
  <c r="DA60" i="3"/>
  <c r="CX60" i="3"/>
  <c r="DL63" i="3"/>
  <c r="DI63" i="3"/>
  <c r="DI60" i="3"/>
  <c r="DL60" i="3"/>
  <c r="DL65" i="3"/>
  <c r="DI65" i="3"/>
  <c r="A8" i="3"/>
  <c r="G17" i="4"/>
  <c r="G16" i="4"/>
  <c r="G15" i="4"/>
  <c r="G14" i="4"/>
  <c r="G13" i="4"/>
  <c r="G12" i="4"/>
  <c r="G11" i="4"/>
  <c r="G10" i="4"/>
  <c r="G9" i="4"/>
  <c r="G8" i="4"/>
  <c r="L77" i="12" l="1"/>
  <c r="L73" i="12"/>
  <c r="L62" i="12"/>
  <c r="L69" i="12"/>
  <c r="L70" i="12"/>
  <c r="L66" i="12"/>
  <c r="L64" i="12"/>
  <c r="L71" i="12"/>
  <c r="L60" i="12"/>
  <c r="L54" i="12"/>
  <c r="L65" i="12"/>
  <c r="L59" i="12"/>
  <c r="L57" i="12"/>
  <c r="L72" i="12"/>
  <c r="L53" i="12"/>
  <c r="L75" i="12"/>
  <c r="L55" i="12"/>
  <c r="L63" i="12"/>
  <c r="L74" i="12"/>
  <c r="L52" i="12"/>
  <c r="L61" i="12"/>
  <c r="L67" i="12"/>
  <c r="L76" i="12"/>
  <c r="L56" i="12"/>
  <c r="L68" i="12"/>
  <c r="L58" i="12"/>
  <c r="AN77" i="12"/>
  <c r="AN76" i="12"/>
  <c r="AN60" i="12"/>
  <c r="AN73" i="12"/>
  <c r="AN61" i="12"/>
  <c r="AN57" i="12"/>
  <c r="AN74" i="12"/>
  <c r="AN66" i="12"/>
  <c r="AN56" i="12"/>
  <c r="AN55" i="12"/>
  <c r="AN53" i="12"/>
  <c r="AN58" i="12"/>
  <c r="AN62" i="12"/>
  <c r="AN71" i="12"/>
  <c r="AN70" i="12"/>
  <c r="AN59" i="12"/>
  <c r="AN52" i="12"/>
  <c r="AN64" i="12"/>
  <c r="AN69" i="12"/>
  <c r="AN72" i="12"/>
  <c r="AN63" i="12"/>
  <c r="AN67" i="12"/>
  <c r="AN68" i="12"/>
  <c r="AN65" i="12"/>
  <c r="AN75" i="12"/>
  <c r="AN54" i="12"/>
  <c r="J77" i="12"/>
  <c r="J52" i="12"/>
  <c r="J74" i="12"/>
  <c r="J71" i="12"/>
  <c r="J64" i="12"/>
  <c r="J60" i="12"/>
  <c r="J69" i="12"/>
  <c r="J61" i="12"/>
  <c r="J75" i="12"/>
  <c r="J59" i="12"/>
  <c r="J62" i="12"/>
  <c r="J57" i="12"/>
  <c r="J53" i="12"/>
  <c r="J56" i="12"/>
  <c r="J63" i="12"/>
  <c r="J66" i="12"/>
  <c r="J68" i="12"/>
  <c r="J76" i="12"/>
  <c r="J72" i="12"/>
  <c r="J70" i="12"/>
  <c r="J58" i="12"/>
  <c r="J65" i="12"/>
  <c r="J73" i="12"/>
  <c r="J67" i="12"/>
  <c r="J54" i="12"/>
  <c r="J55" i="12"/>
  <c r="BO77" i="12"/>
  <c r="BO70" i="12"/>
  <c r="BO74" i="12"/>
  <c r="BO55" i="12"/>
  <c r="BO56" i="12"/>
  <c r="BO61" i="12"/>
  <c r="BO75" i="12"/>
  <c r="BO57" i="12"/>
  <c r="BO62" i="12"/>
  <c r="BO53" i="12"/>
  <c r="BO58" i="12"/>
  <c r="BO71" i="12"/>
  <c r="BO69" i="12"/>
  <c r="BO72" i="12"/>
  <c r="BO54" i="12"/>
  <c r="BO65" i="12"/>
  <c r="BO52" i="12"/>
  <c r="BO67" i="12"/>
  <c r="BO59" i="12"/>
  <c r="BO63" i="12"/>
  <c r="BO68" i="12"/>
  <c r="BO76" i="12"/>
  <c r="BO60" i="12"/>
  <c r="BO64" i="12"/>
  <c r="BO66" i="12"/>
  <c r="BO73" i="12"/>
  <c r="AB77" i="12"/>
  <c r="AB54" i="12"/>
  <c r="AB64" i="12"/>
  <c r="AB62" i="12"/>
  <c r="AB73" i="12"/>
  <c r="AB57" i="12"/>
  <c r="AB69" i="12"/>
  <c r="AB65" i="12"/>
  <c r="AB55" i="12"/>
  <c r="AB71" i="12"/>
  <c r="AB72" i="12"/>
  <c r="AB66" i="12"/>
  <c r="AB74" i="12"/>
  <c r="AB67" i="12"/>
  <c r="AB59" i="12"/>
  <c r="AB61" i="12"/>
  <c r="AB58" i="12"/>
  <c r="AB68" i="12"/>
  <c r="AB63" i="12"/>
  <c r="AB60" i="12"/>
  <c r="AB53" i="12"/>
  <c r="AB56" i="12"/>
  <c r="AB76" i="12"/>
  <c r="AB75" i="12"/>
  <c r="AB70" i="12"/>
  <c r="AB52" i="12"/>
  <c r="U77" i="12"/>
  <c r="U57" i="12"/>
  <c r="U69" i="12"/>
  <c r="U74" i="12"/>
  <c r="U56" i="12"/>
  <c r="U59" i="12"/>
  <c r="U63" i="12"/>
  <c r="U58" i="12"/>
  <c r="U68" i="12"/>
  <c r="U54" i="12"/>
  <c r="U75" i="12"/>
  <c r="U71" i="12"/>
  <c r="U70" i="12"/>
  <c r="U52" i="12"/>
  <c r="U72" i="12"/>
  <c r="U64" i="12"/>
  <c r="U67" i="12"/>
  <c r="U73" i="12"/>
  <c r="U60" i="12"/>
  <c r="U66" i="12"/>
  <c r="U53" i="12"/>
  <c r="U62" i="12"/>
  <c r="U55" i="12"/>
  <c r="U76" i="12"/>
  <c r="U61" i="12"/>
  <c r="U65" i="12"/>
  <c r="H77" i="12"/>
  <c r="H60" i="12"/>
  <c r="H66" i="12"/>
  <c r="H75" i="12"/>
  <c r="H57" i="12"/>
  <c r="H61" i="12"/>
  <c r="H69" i="12"/>
  <c r="H52" i="12"/>
  <c r="H56" i="12"/>
  <c r="H55" i="12"/>
  <c r="H53" i="12"/>
  <c r="H74" i="12"/>
  <c r="H76" i="12"/>
  <c r="H58" i="12"/>
  <c r="H72" i="12"/>
  <c r="H67" i="12"/>
  <c r="H70" i="12"/>
  <c r="H71" i="12"/>
  <c r="H68" i="12"/>
  <c r="H62" i="12"/>
  <c r="H63" i="12"/>
  <c r="H59" i="12"/>
  <c r="H54" i="12"/>
  <c r="H73" i="12"/>
  <c r="H64" i="12"/>
  <c r="H65" i="12"/>
  <c r="AS77" i="12"/>
  <c r="AS69" i="12"/>
  <c r="AS73" i="12"/>
  <c r="AS58" i="12"/>
  <c r="AS60" i="12"/>
  <c r="AS71" i="12"/>
  <c r="AS59" i="12"/>
  <c r="AS75" i="12"/>
  <c r="AS55" i="12"/>
  <c r="AS56" i="12"/>
  <c r="AS70" i="12"/>
  <c r="AS64" i="12"/>
  <c r="AS57" i="12"/>
  <c r="AS74" i="12"/>
  <c r="AS72" i="12"/>
  <c r="AS76" i="12"/>
  <c r="AS53" i="12"/>
  <c r="AS63" i="12"/>
  <c r="AS54" i="12"/>
  <c r="AS61" i="12"/>
  <c r="AS67" i="12"/>
  <c r="AS66" i="12"/>
  <c r="AS52" i="12"/>
  <c r="AS65" i="12"/>
  <c r="AS62" i="12"/>
  <c r="AS68" i="12"/>
  <c r="AM77" i="12"/>
  <c r="AM61" i="12"/>
  <c r="AM58" i="12"/>
  <c r="AM70" i="12"/>
  <c r="AM54" i="12"/>
  <c r="AM60" i="12"/>
  <c r="AM72" i="12"/>
  <c r="AM56" i="12"/>
  <c r="AM59" i="12"/>
  <c r="AM76" i="12"/>
  <c r="AM68" i="12"/>
  <c r="AM75" i="12"/>
  <c r="AM57" i="12"/>
  <c r="AM69" i="12"/>
  <c r="AM52" i="12"/>
  <c r="AM71" i="12"/>
  <c r="AM62" i="12"/>
  <c r="AM66" i="12"/>
  <c r="AM65" i="12"/>
  <c r="AM73" i="12"/>
  <c r="AM64" i="12"/>
  <c r="AM63" i="12"/>
  <c r="AM53" i="12"/>
  <c r="AM74" i="12"/>
  <c r="AM67" i="12"/>
  <c r="AM55" i="12"/>
  <c r="BN77" i="12"/>
  <c r="BN71" i="12"/>
  <c r="BN55" i="12"/>
  <c r="BN66" i="12"/>
  <c r="BN76" i="12"/>
  <c r="BN65" i="12"/>
  <c r="BN67" i="12"/>
  <c r="BN56" i="12"/>
  <c r="BN52" i="12"/>
  <c r="BN62" i="12"/>
  <c r="BN70" i="12"/>
  <c r="BN60" i="12"/>
  <c r="BN54" i="12"/>
  <c r="BN72" i="12"/>
  <c r="BN64" i="12"/>
  <c r="BN61" i="12"/>
  <c r="BN75" i="12"/>
  <c r="BN57" i="12"/>
  <c r="BN53" i="12"/>
  <c r="BN63" i="12"/>
  <c r="BN73" i="12"/>
  <c r="BN58" i="12"/>
  <c r="BN69" i="12"/>
  <c r="BN59" i="12"/>
  <c r="BN74" i="12"/>
  <c r="BN68" i="12"/>
  <c r="AC77" i="12"/>
  <c r="AC60" i="12"/>
  <c r="AC66" i="12"/>
  <c r="AC63" i="12"/>
  <c r="AC55" i="12"/>
  <c r="AC76" i="12"/>
  <c r="AC64" i="12"/>
  <c r="AC69" i="12"/>
  <c r="AC72" i="12"/>
  <c r="AC62" i="12"/>
  <c r="AC61" i="12"/>
  <c r="AC67" i="12"/>
  <c r="AC75" i="12"/>
  <c r="AC57" i="12"/>
  <c r="AC70" i="12"/>
  <c r="AC65" i="12"/>
  <c r="AC58" i="12"/>
  <c r="AC68" i="12"/>
  <c r="AC71" i="12"/>
  <c r="AC59" i="12"/>
  <c r="AC54" i="12"/>
  <c r="AC53" i="12"/>
  <c r="AC73" i="12"/>
  <c r="AC52" i="12"/>
  <c r="AC74" i="12"/>
  <c r="AC56" i="12"/>
  <c r="AP77" i="12"/>
  <c r="AP61" i="12"/>
  <c r="AP52" i="12"/>
  <c r="AP63" i="12"/>
  <c r="AP58" i="12"/>
  <c r="AP54" i="12"/>
  <c r="AP70" i="12"/>
  <c r="AP68" i="12"/>
  <c r="AP59" i="12"/>
  <c r="AP55" i="12"/>
  <c r="AP64" i="12"/>
  <c r="AP60" i="12"/>
  <c r="AP69" i="12"/>
  <c r="AP62" i="12"/>
  <c r="AP67" i="12"/>
  <c r="AP66" i="12"/>
  <c r="AP56" i="12"/>
  <c r="AP72" i="12"/>
  <c r="AP71" i="12"/>
  <c r="AP73" i="12"/>
  <c r="AP57" i="12"/>
  <c r="AP74" i="12"/>
  <c r="AP65" i="12"/>
  <c r="AP53" i="12"/>
  <c r="AP76" i="12"/>
  <c r="AP75" i="12"/>
  <c r="AI77" i="12"/>
  <c r="AI56" i="12"/>
  <c r="AI75" i="12"/>
  <c r="AI61" i="12"/>
  <c r="AI70" i="12"/>
  <c r="AI71" i="12"/>
  <c r="AI68" i="12"/>
  <c r="AI73" i="12"/>
  <c r="AI74" i="12"/>
  <c r="AI76" i="12"/>
  <c r="AI64" i="12"/>
  <c r="AI53" i="12"/>
  <c r="AI52" i="12"/>
  <c r="AI66" i="12"/>
  <c r="AI65" i="12"/>
  <c r="AI55" i="12"/>
  <c r="AI72" i="12"/>
  <c r="AI60" i="12"/>
  <c r="AI69" i="12"/>
  <c r="AI54" i="12"/>
  <c r="AI62" i="12"/>
  <c r="AI67" i="12"/>
  <c r="AI63" i="12"/>
  <c r="AI58" i="12"/>
  <c r="AI59" i="12"/>
  <c r="AI57" i="12"/>
  <c r="AH77" i="12"/>
  <c r="AH55" i="12"/>
  <c r="AH54" i="12"/>
  <c r="AH56" i="12"/>
  <c r="AH67" i="12"/>
  <c r="AH71" i="12"/>
  <c r="AH76" i="12"/>
  <c r="AH63" i="12"/>
  <c r="AH66" i="12"/>
  <c r="AH72" i="12"/>
  <c r="AH60" i="12"/>
  <c r="AH65" i="12"/>
  <c r="AH53" i="12"/>
  <c r="AH74" i="12"/>
  <c r="AH70" i="12"/>
  <c r="AH68" i="12"/>
  <c r="AH52" i="12"/>
  <c r="AH73" i="12"/>
  <c r="AH64" i="12"/>
  <c r="AH59" i="12"/>
  <c r="AH61" i="12"/>
  <c r="AH69" i="12"/>
  <c r="AH58" i="12"/>
  <c r="AH62" i="12"/>
  <c r="AH75" i="12"/>
  <c r="AH57" i="12"/>
  <c r="V77" i="12"/>
  <c r="V59" i="12"/>
  <c r="V72" i="12"/>
  <c r="V52" i="12"/>
  <c r="V76" i="12"/>
  <c r="V58" i="12"/>
  <c r="V75" i="12"/>
  <c r="V74" i="12"/>
  <c r="V67" i="12"/>
  <c r="V56" i="12"/>
  <c r="V65" i="12"/>
  <c r="V60" i="12"/>
  <c r="V55" i="12"/>
  <c r="V53" i="12"/>
  <c r="V61" i="12"/>
  <c r="V69" i="12"/>
  <c r="V73" i="12"/>
  <c r="V54" i="12"/>
  <c r="V70" i="12"/>
  <c r="V66" i="12"/>
  <c r="V64" i="12"/>
  <c r="V63" i="12"/>
  <c r="V68" i="12"/>
  <c r="V71" i="12"/>
  <c r="V57" i="12"/>
  <c r="V62" i="12"/>
  <c r="BK77" i="12"/>
  <c r="BK69" i="12"/>
  <c r="BK57" i="12"/>
  <c r="BK68" i="12"/>
  <c r="BK52" i="12"/>
  <c r="BK62" i="12"/>
  <c r="BK76" i="12"/>
  <c r="BK58" i="12"/>
  <c r="BK75" i="12"/>
  <c r="BK73" i="12"/>
  <c r="BK67" i="12"/>
  <c r="BK53" i="12"/>
  <c r="BK71" i="12"/>
  <c r="BK61" i="12"/>
  <c r="BK59" i="12"/>
  <c r="BK72" i="12"/>
  <c r="BK54" i="12"/>
  <c r="BK64" i="12"/>
  <c r="BK70" i="12"/>
  <c r="BK65" i="12"/>
  <c r="BK66" i="12"/>
  <c r="BK63" i="12"/>
  <c r="BK74" i="12"/>
  <c r="BK56" i="12"/>
  <c r="BK55" i="12"/>
  <c r="BK60" i="12"/>
  <c r="BL77" i="12"/>
  <c r="BL75" i="12"/>
  <c r="BL62" i="12"/>
  <c r="BL52" i="12"/>
  <c r="BL63" i="12"/>
  <c r="BL71" i="12"/>
  <c r="BL59" i="12"/>
  <c r="BL64" i="12"/>
  <c r="BL53" i="12"/>
  <c r="BL61" i="12"/>
  <c r="BL56" i="12"/>
  <c r="BL58" i="12"/>
  <c r="BL66" i="12"/>
  <c r="BL74" i="12"/>
  <c r="BL60" i="12"/>
  <c r="BL55" i="12"/>
  <c r="BL68" i="12"/>
  <c r="BL65" i="12"/>
  <c r="BL72" i="12"/>
  <c r="BL69" i="12"/>
  <c r="BL76" i="12"/>
  <c r="BL54" i="12"/>
  <c r="BL70" i="12"/>
  <c r="BL73" i="12"/>
  <c r="BL67" i="12"/>
  <c r="BL57" i="12"/>
  <c r="AL77" i="12"/>
  <c r="AL72" i="12"/>
  <c r="AL53" i="12"/>
  <c r="AL66" i="12"/>
  <c r="AL75" i="12"/>
  <c r="AL76" i="12"/>
  <c r="AL73" i="12"/>
  <c r="AL60" i="12"/>
  <c r="AL58" i="12"/>
  <c r="AL56" i="12"/>
  <c r="AL70" i="12"/>
  <c r="AL64" i="12"/>
  <c r="AL57" i="12"/>
  <c r="AL74" i="12"/>
  <c r="AL65" i="12"/>
  <c r="AL54" i="12"/>
  <c r="AL68" i="12"/>
  <c r="AL69" i="12"/>
  <c r="AL59" i="12"/>
  <c r="AL71" i="12"/>
  <c r="AL52" i="12"/>
  <c r="AL63" i="12"/>
  <c r="AL67" i="12"/>
  <c r="AL62" i="12"/>
  <c r="AL55" i="12"/>
  <c r="AL61" i="12"/>
  <c r="O77" i="12"/>
  <c r="O75" i="12"/>
  <c r="O76" i="12"/>
  <c r="O52" i="12"/>
  <c r="O57" i="12"/>
  <c r="O69" i="12"/>
  <c r="O66" i="12"/>
  <c r="O67" i="12"/>
  <c r="O65" i="12"/>
  <c r="O71" i="12"/>
  <c r="O63" i="12"/>
  <c r="O70" i="12"/>
  <c r="O56" i="12"/>
  <c r="O53" i="12"/>
  <c r="O72" i="12"/>
  <c r="O73" i="12"/>
  <c r="O59" i="12"/>
  <c r="O64" i="12"/>
  <c r="O62" i="12"/>
  <c r="O68" i="12"/>
  <c r="O74" i="12"/>
  <c r="O54" i="12"/>
  <c r="O55" i="12"/>
  <c r="O61" i="12"/>
  <c r="O60" i="12"/>
  <c r="O58" i="12"/>
  <c r="BQ77" i="12"/>
  <c r="BQ63" i="12"/>
  <c r="BQ59" i="12"/>
  <c r="BQ69" i="12"/>
  <c r="BQ57" i="12"/>
  <c r="BQ74" i="12"/>
  <c r="BQ71" i="12"/>
  <c r="BQ58" i="12"/>
  <c r="BQ68" i="12"/>
  <c r="BQ70" i="12"/>
  <c r="BQ53" i="12"/>
  <c r="BQ54" i="12"/>
  <c r="BQ72" i="12"/>
  <c r="BQ64" i="12"/>
  <c r="BQ75" i="12"/>
  <c r="BQ56" i="12"/>
  <c r="BQ65" i="12"/>
  <c r="BQ66" i="12"/>
  <c r="BQ61" i="12"/>
  <c r="BQ76" i="12"/>
  <c r="BQ55" i="12"/>
  <c r="BQ60" i="12"/>
  <c r="BQ67" i="12"/>
  <c r="BQ73" i="12"/>
  <c r="BQ52" i="12"/>
  <c r="BQ62" i="12"/>
  <c r="AE77" i="12"/>
  <c r="AE76" i="12"/>
  <c r="AE60" i="12"/>
  <c r="AE68" i="12"/>
  <c r="AE57" i="12"/>
  <c r="AE69" i="12"/>
  <c r="AE74" i="12"/>
  <c r="AE53" i="12"/>
  <c r="AE61" i="12"/>
  <c r="AE63" i="12"/>
  <c r="AE64" i="12"/>
  <c r="AE65" i="12"/>
  <c r="AE70" i="12"/>
  <c r="AE56" i="12"/>
  <c r="AE62" i="12"/>
  <c r="AE58" i="12"/>
  <c r="AE72" i="12"/>
  <c r="AE67" i="12"/>
  <c r="AE75" i="12"/>
  <c r="AE73" i="12"/>
  <c r="AE59" i="12"/>
  <c r="AE71" i="12"/>
  <c r="AE52" i="12"/>
  <c r="AE55" i="12"/>
  <c r="AE66" i="12"/>
  <c r="AE54" i="12"/>
  <c r="Q77" i="12"/>
  <c r="Q53" i="12"/>
  <c r="Q55" i="12"/>
  <c r="Q64" i="12"/>
  <c r="Q67" i="12"/>
  <c r="Q54" i="12"/>
  <c r="Q69" i="12"/>
  <c r="Q59" i="12"/>
  <c r="Q68" i="12"/>
  <c r="Q52" i="12"/>
  <c r="Q56" i="12"/>
  <c r="Q76" i="12"/>
  <c r="Q60" i="12"/>
  <c r="Q63" i="12"/>
  <c r="Q73" i="12"/>
  <c r="Q70" i="12"/>
  <c r="Q65" i="12"/>
  <c r="Q74" i="12"/>
  <c r="Q58" i="12"/>
  <c r="Q71" i="12"/>
  <c r="Q66" i="12"/>
  <c r="Q61" i="12"/>
  <c r="Q72" i="12"/>
  <c r="Q57" i="12"/>
  <c r="Q75" i="12"/>
  <c r="Q62" i="12"/>
  <c r="I77" i="12"/>
  <c r="I62" i="12"/>
  <c r="I71" i="12"/>
  <c r="I61" i="12"/>
  <c r="I59" i="12"/>
  <c r="I72" i="12"/>
  <c r="I68" i="12"/>
  <c r="I58" i="12"/>
  <c r="I63" i="12"/>
  <c r="I56" i="12"/>
  <c r="I57" i="12"/>
  <c r="I55" i="12"/>
  <c r="I65" i="12"/>
  <c r="I73" i="12"/>
  <c r="I69" i="12"/>
  <c r="I75" i="12"/>
  <c r="I64" i="12"/>
  <c r="I70" i="12"/>
  <c r="I53" i="12"/>
  <c r="I52" i="12"/>
  <c r="I76" i="12"/>
  <c r="I74" i="12"/>
  <c r="I67" i="12"/>
  <c r="I54" i="12"/>
  <c r="I60" i="12"/>
  <c r="I66" i="12"/>
  <c r="BF77" i="12"/>
  <c r="BF71" i="12"/>
  <c r="BF70" i="12"/>
  <c r="BF75" i="12"/>
  <c r="BF62" i="12"/>
  <c r="BF57" i="12"/>
  <c r="BF53" i="12"/>
  <c r="BF73" i="12"/>
  <c r="BF66" i="12"/>
  <c r="BF52" i="12"/>
  <c r="BF61" i="12"/>
  <c r="BF64" i="12"/>
  <c r="BF55" i="12"/>
  <c r="BF76" i="12"/>
  <c r="BF60" i="12"/>
  <c r="BF58" i="12"/>
  <c r="BF54" i="12"/>
  <c r="BF67" i="12"/>
  <c r="BF72" i="12"/>
  <c r="BF65" i="12"/>
  <c r="BF59" i="12"/>
  <c r="BF74" i="12"/>
  <c r="BF63" i="12"/>
  <c r="BF56" i="12"/>
  <c r="BF68" i="12"/>
  <c r="BF69" i="12"/>
  <c r="AO77" i="12"/>
  <c r="AO61" i="12"/>
  <c r="AO57" i="12"/>
  <c r="AO62" i="12"/>
  <c r="AO63" i="12"/>
  <c r="AO67" i="12"/>
  <c r="AO58" i="12"/>
  <c r="AO60" i="12"/>
  <c r="AO56" i="12"/>
  <c r="AO54" i="12"/>
  <c r="AO53" i="12"/>
  <c r="AO70" i="12"/>
  <c r="AO75" i="12"/>
  <c r="AO66" i="12"/>
  <c r="AO65" i="12"/>
  <c r="AO76" i="12"/>
  <c r="AO69" i="12"/>
  <c r="AO72" i="12"/>
  <c r="AO71" i="12"/>
  <c r="AO68" i="12"/>
  <c r="AO73" i="12"/>
  <c r="AO55" i="12"/>
  <c r="AO74" i="12"/>
  <c r="AO52" i="12"/>
  <c r="AO59" i="12"/>
  <c r="AO64" i="12"/>
  <c r="BD77" i="12"/>
  <c r="BD73" i="12"/>
  <c r="BD66" i="12"/>
  <c r="BD71" i="12"/>
  <c r="BD61" i="12"/>
  <c r="BD57" i="12"/>
  <c r="BD70" i="12"/>
  <c r="BD63" i="12"/>
  <c r="BD56" i="12"/>
  <c r="BD60" i="12"/>
  <c r="BD74" i="12"/>
  <c r="BD55" i="12"/>
  <c r="BD62" i="12"/>
  <c r="BD72" i="12"/>
  <c r="BD75" i="12"/>
  <c r="BD53" i="12"/>
  <c r="BD65" i="12"/>
  <c r="BD69" i="12"/>
  <c r="BD58" i="12"/>
  <c r="BD68" i="12"/>
  <c r="BD59" i="12"/>
  <c r="BD52" i="12"/>
  <c r="BD54" i="12"/>
  <c r="BD64" i="12"/>
  <c r="BD76" i="12"/>
  <c r="BD67" i="12"/>
  <c r="Z77" i="12"/>
  <c r="Z59" i="12"/>
  <c r="Z55" i="12"/>
  <c r="Z75" i="12"/>
  <c r="Z68" i="12"/>
  <c r="Z67" i="12"/>
  <c r="Z60" i="12"/>
  <c r="Z69" i="12"/>
  <c r="Z57" i="12"/>
  <c r="Z53" i="12"/>
  <c r="Z61" i="12"/>
  <c r="Z73" i="12"/>
  <c r="Z71" i="12"/>
  <c r="Z62" i="12"/>
  <c r="Z70" i="12"/>
  <c r="Z56" i="12"/>
  <c r="Z63" i="12"/>
  <c r="Z64" i="12"/>
  <c r="Z74" i="12"/>
  <c r="Z52" i="12"/>
  <c r="Z72" i="12"/>
  <c r="Z66" i="12"/>
  <c r="Z76" i="12"/>
  <c r="Z58" i="12"/>
  <c r="Z54" i="12"/>
  <c r="Z65" i="12"/>
  <c r="AU77" i="12"/>
  <c r="AU73" i="12"/>
  <c r="AU67" i="12"/>
  <c r="AU52" i="12"/>
  <c r="AU68" i="12"/>
  <c r="AU63" i="12"/>
  <c r="AU54" i="12"/>
  <c r="AU69" i="12"/>
  <c r="AU70" i="12"/>
  <c r="AU53" i="12"/>
  <c r="AU62" i="12"/>
  <c r="AU64" i="12"/>
  <c r="AU55" i="12"/>
  <c r="AU57" i="12"/>
  <c r="AU72" i="12"/>
  <c r="AU75" i="12"/>
  <c r="AU71" i="12"/>
  <c r="AU76" i="12"/>
  <c r="AU60" i="12"/>
  <c r="AU65" i="12"/>
  <c r="AU58" i="12"/>
  <c r="AU59" i="12"/>
  <c r="AU56" i="12"/>
  <c r="AU61" i="12"/>
  <c r="AU74" i="12"/>
  <c r="AU66" i="12"/>
  <c r="AJ77" i="12"/>
  <c r="AJ56" i="12"/>
  <c r="AJ72" i="12"/>
  <c r="AJ55" i="12"/>
  <c r="AJ71" i="12"/>
  <c r="AJ57" i="12"/>
  <c r="AJ69" i="12"/>
  <c r="AJ65" i="12"/>
  <c r="AJ62" i="12"/>
  <c r="AJ58" i="12"/>
  <c r="AJ53" i="12"/>
  <c r="AJ68" i="12"/>
  <c r="AJ52" i="12"/>
  <c r="AJ60" i="12"/>
  <c r="AJ59" i="12"/>
  <c r="AJ54" i="12"/>
  <c r="AJ75" i="12"/>
  <c r="AJ67" i="12"/>
  <c r="AJ66" i="12"/>
  <c r="AJ73" i="12"/>
  <c r="AJ70" i="12"/>
  <c r="AJ63" i="12"/>
  <c r="AJ64" i="12"/>
  <c r="AJ76" i="12"/>
  <c r="AJ74" i="12"/>
  <c r="AJ61" i="12"/>
  <c r="W77" i="12"/>
  <c r="W60" i="12"/>
  <c r="W76" i="12"/>
  <c r="W65" i="12"/>
  <c r="W54" i="12"/>
  <c r="W73" i="12"/>
  <c r="W59" i="12"/>
  <c r="W72" i="12"/>
  <c r="W58" i="12"/>
  <c r="W69" i="12"/>
  <c r="W61" i="12"/>
  <c r="W55" i="12"/>
  <c r="W57" i="12"/>
  <c r="W71" i="12"/>
  <c r="W67" i="12"/>
  <c r="W56" i="12"/>
  <c r="W64" i="12"/>
  <c r="W74" i="12"/>
  <c r="W62" i="12"/>
  <c r="W70" i="12"/>
  <c r="W66" i="12"/>
  <c r="W52" i="12"/>
  <c r="W53" i="12"/>
  <c r="W68" i="12"/>
  <c r="W63" i="12"/>
  <c r="W75" i="12"/>
  <c r="AA77" i="12"/>
  <c r="AA73" i="12"/>
  <c r="AA59" i="12"/>
  <c r="AA76" i="12"/>
  <c r="AA62" i="12"/>
  <c r="AA65" i="12"/>
  <c r="AA63" i="12"/>
  <c r="AA66" i="12"/>
  <c r="AA64" i="12"/>
  <c r="AA56" i="12"/>
  <c r="AA54" i="12"/>
  <c r="AA75" i="12"/>
  <c r="AA69" i="12"/>
  <c r="AA70" i="12"/>
  <c r="AA61" i="12"/>
  <c r="AA53" i="12"/>
  <c r="AA60" i="12"/>
  <c r="AA55" i="12"/>
  <c r="AA52" i="12"/>
  <c r="AA71" i="12"/>
  <c r="AA68" i="12"/>
  <c r="AA58" i="12"/>
  <c r="AA72" i="12"/>
  <c r="AA67" i="12"/>
  <c r="AA74" i="12"/>
  <c r="AA57" i="12"/>
  <c r="AY77" i="12"/>
  <c r="AY61" i="12"/>
  <c r="AY55" i="12"/>
  <c r="AY52" i="12"/>
  <c r="AY74" i="12"/>
  <c r="AY56" i="12"/>
  <c r="AY70" i="12"/>
  <c r="AY67" i="12"/>
  <c r="AY63" i="12"/>
  <c r="AY53" i="12"/>
  <c r="AY59" i="12"/>
  <c r="AY73" i="12"/>
  <c r="AY64" i="12"/>
  <c r="AY58" i="12"/>
  <c r="AY69" i="12"/>
  <c r="AY76" i="12"/>
  <c r="AY66" i="12"/>
  <c r="AY62" i="12"/>
  <c r="AY72" i="12"/>
  <c r="AY54" i="12"/>
  <c r="AY57" i="12"/>
  <c r="AY71" i="12"/>
  <c r="AY68" i="12"/>
  <c r="AY65" i="12"/>
  <c r="AY75" i="12"/>
  <c r="AY60" i="12"/>
  <c r="AZ77" i="12"/>
  <c r="AZ56" i="12"/>
  <c r="AZ72" i="12"/>
  <c r="AZ64" i="12"/>
  <c r="AZ69" i="12"/>
  <c r="AZ62" i="12"/>
  <c r="AZ58" i="12"/>
  <c r="AZ57" i="12"/>
  <c r="AZ53" i="12"/>
  <c r="AZ71" i="12"/>
  <c r="AZ52" i="12"/>
  <c r="AZ55" i="12"/>
  <c r="AZ61" i="12"/>
  <c r="AZ76" i="12"/>
  <c r="AZ67" i="12"/>
  <c r="AZ68" i="12"/>
  <c r="AZ73" i="12"/>
  <c r="AZ74" i="12"/>
  <c r="AZ54" i="12"/>
  <c r="AZ75" i="12"/>
  <c r="AZ60" i="12"/>
  <c r="AZ59" i="12"/>
  <c r="AZ63" i="12"/>
  <c r="AZ66" i="12"/>
  <c r="AZ65" i="12"/>
  <c r="AZ70" i="12"/>
  <c r="AQ77" i="12"/>
  <c r="AQ54" i="12"/>
  <c r="AQ64" i="12"/>
  <c r="AQ73" i="12"/>
  <c r="AQ53" i="12"/>
  <c r="AQ65" i="12"/>
  <c r="AQ62" i="12"/>
  <c r="AQ75" i="12"/>
  <c r="AQ60" i="12"/>
  <c r="AQ72" i="12"/>
  <c r="AQ63" i="12"/>
  <c r="AQ61" i="12"/>
  <c r="AQ59" i="12"/>
  <c r="AQ55" i="12"/>
  <c r="AQ70" i="12"/>
  <c r="AQ58" i="12"/>
  <c r="AQ74" i="12"/>
  <c r="AQ57" i="12"/>
  <c r="AQ56" i="12"/>
  <c r="AQ52" i="12"/>
  <c r="AQ71" i="12"/>
  <c r="AQ76" i="12"/>
  <c r="AQ68" i="12"/>
  <c r="AQ67" i="12"/>
  <c r="AQ66" i="12"/>
  <c r="AQ69" i="12"/>
  <c r="P77" i="12"/>
  <c r="P74" i="12"/>
  <c r="P69" i="12"/>
  <c r="P66" i="12"/>
  <c r="P68" i="12"/>
  <c r="P58" i="12"/>
  <c r="P75" i="12"/>
  <c r="P71" i="12"/>
  <c r="P70" i="12"/>
  <c r="P59" i="12"/>
  <c r="P62" i="12"/>
  <c r="P52" i="12"/>
  <c r="P53" i="12"/>
  <c r="P67" i="12"/>
  <c r="P64" i="12"/>
  <c r="P76" i="12"/>
  <c r="P57" i="12"/>
  <c r="P73" i="12"/>
  <c r="P54" i="12"/>
  <c r="P60" i="12"/>
  <c r="P65" i="12"/>
  <c r="P63" i="12"/>
  <c r="P55" i="12"/>
  <c r="P72" i="12"/>
  <c r="P56" i="12"/>
  <c r="P61" i="12"/>
  <c r="BC77" i="12"/>
  <c r="BC60" i="12"/>
  <c r="BC61" i="12"/>
  <c r="BC54" i="12"/>
  <c r="BC56" i="12"/>
  <c r="BC65" i="12"/>
  <c r="BC72" i="12"/>
  <c r="BC70" i="12"/>
  <c r="BC55" i="12"/>
  <c r="BC59" i="12"/>
  <c r="BC73" i="12"/>
  <c r="BC67" i="12"/>
  <c r="BC53" i="12"/>
  <c r="BC68" i="12"/>
  <c r="BC63" i="12"/>
  <c r="BC75" i="12"/>
  <c r="BC74" i="12"/>
  <c r="BC71" i="12"/>
  <c r="BC64" i="12"/>
  <c r="BC62" i="12"/>
  <c r="BC76" i="12"/>
  <c r="BC52" i="12"/>
  <c r="BC69" i="12"/>
  <c r="BC57" i="12"/>
  <c r="BC58" i="12"/>
  <c r="BC66" i="12"/>
  <c r="AD77" i="12"/>
  <c r="AD67" i="12"/>
  <c r="AD66" i="12"/>
  <c r="AD56" i="12"/>
  <c r="AD74" i="12"/>
  <c r="AD72" i="12"/>
  <c r="AD52" i="12"/>
  <c r="AD63" i="12"/>
  <c r="AD71" i="12"/>
  <c r="AD68" i="12"/>
  <c r="AD60" i="12"/>
  <c r="AD62" i="12"/>
  <c r="AD65" i="12"/>
  <c r="AD64" i="12"/>
  <c r="AD55" i="12"/>
  <c r="AD61" i="12"/>
  <c r="AD57" i="12"/>
  <c r="AD75" i="12"/>
  <c r="AD73" i="12"/>
  <c r="AD54" i="12"/>
  <c r="AD76" i="12"/>
  <c r="AD69" i="12"/>
  <c r="AD59" i="12"/>
  <c r="AD70" i="12"/>
  <c r="AD53" i="12"/>
  <c r="AD58" i="12"/>
  <c r="R77" i="12"/>
  <c r="R56" i="12"/>
  <c r="R67" i="12"/>
  <c r="R66" i="12"/>
  <c r="R60" i="12"/>
  <c r="R55" i="12"/>
  <c r="R71" i="12"/>
  <c r="R70" i="12"/>
  <c r="R54" i="12"/>
  <c r="R69" i="12"/>
  <c r="R72" i="12"/>
  <c r="R76" i="12"/>
  <c r="R65" i="12"/>
  <c r="R68" i="12"/>
  <c r="R59" i="12"/>
  <c r="R75" i="12"/>
  <c r="R62" i="12"/>
  <c r="R73" i="12"/>
  <c r="R57" i="12"/>
  <c r="R74" i="12"/>
  <c r="R53" i="12"/>
  <c r="R61" i="12"/>
  <c r="R64" i="12"/>
  <c r="R52" i="12"/>
  <c r="R63" i="12"/>
  <c r="R58" i="12"/>
  <c r="K77" i="12"/>
  <c r="K75" i="12"/>
  <c r="K65" i="12"/>
  <c r="K53" i="12"/>
  <c r="K70" i="12"/>
  <c r="K73" i="12"/>
  <c r="K60" i="12"/>
  <c r="K58" i="12"/>
  <c r="K56" i="12"/>
  <c r="K71" i="12"/>
  <c r="K69" i="12"/>
  <c r="K72" i="12"/>
  <c r="K64" i="12"/>
  <c r="K63" i="12"/>
  <c r="K52" i="12"/>
  <c r="K68" i="12"/>
  <c r="K59" i="12"/>
  <c r="K74" i="12"/>
  <c r="K61" i="12"/>
  <c r="K62" i="12"/>
  <c r="K76" i="12"/>
  <c r="K55" i="12"/>
  <c r="K57" i="12"/>
  <c r="K54" i="12"/>
  <c r="K67" i="12"/>
  <c r="K66" i="12"/>
  <c r="BJ77" i="12"/>
  <c r="BJ66" i="12"/>
  <c r="BJ62" i="12"/>
  <c r="BJ73" i="12"/>
  <c r="BJ56" i="12"/>
  <c r="BJ67" i="12"/>
  <c r="BJ68" i="12"/>
  <c r="BJ69" i="12"/>
  <c r="BJ60" i="12"/>
  <c r="BJ75" i="12"/>
  <c r="BJ52" i="12"/>
  <c r="BJ74" i="12"/>
  <c r="BJ71" i="12"/>
  <c r="BJ63" i="12"/>
  <c r="BJ72" i="12"/>
  <c r="BJ76" i="12"/>
  <c r="BJ65" i="12"/>
  <c r="BJ61" i="12"/>
  <c r="BJ59" i="12"/>
  <c r="BJ54" i="12"/>
  <c r="BJ58" i="12"/>
  <c r="BJ53" i="12"/>
  <c r="BJ70" i="12"/>
  <c r="BJ55" i="12"/>
  <c r="BJ57" i="12"/>
  <c r="BJ64" i="12"/>
  <c r="BP77" i="12"/>
  <c r="BP57" i="12"/>
  <c r="BP53" i="12"/>
  <c r="BP71" i="12"/>
  <c r="BP73" i="12"/>
  <c r="BP67" i="12"/>
  <c r="BP66" i="12"/>
  <c r="BP62" i="12"/>
  <c r="BP58" i="12"/>
  <c r="BP52" i="12"/>
  <c r="BP63" i="12"/>
  <c r="BP75" i="12"/>
  <c r="BP54" i="12"/>
  <c r="BP69" i="12"/>
  <c r="BP59" i="12"/>
  <c r="BP64" i="12"/>
  <c r="BP65" i="12"/>
  <c r="BP60" i="12"/>
  <c r="BP76" i="12"/>
  <c r="BP68" i="12"/>
  <c r="BP74" i="12"/>
  <c r="BP72" i="12"/>
  <c r="BP70" i="12"/>
  <c r="BP56" i="12"/>
  <c r="BP55" i="12"/>
  <c r="BP61" i="12"/>
  <c r="BB77" i="12"/>
  <c r="BB58" i="12"/>
  <c r="BB56" i="12"/>
  <c r="BB74" i="12"/>
  <c r="BB59" i="12"/>
  <c r="BB70" i="12"/>
  <c r="BB60" i="12"/>
  <c r="BB73" i="12"/>
  <c r="BB53" i="12"/>
  <c r="BB72" i="12"/>
  <c r="BB54" i="12"/>
  <c r="BB61" i="12"/>
  <c r="BB65" i="12"/>
  <c r="BB52" i="12"/>
  <c r="BB64" i="12"/>
  <c r="BB55" i="12"/>
  <c r="BB75" i="12"/>
  <c r="BB66" i="12"/>
  <c r="BB69" i="12"/>
  <c r="BB67" i="12"/>
  <c r="BB71" i="12"/>
  <c r="BB62" i="12"/>
  <c r="BB76" i="12"/>
  <c r="BB63" i="12"/>
  <c r="BB57" i="12"/>
  <c r="BB68" i="12"/>
  <c r="AF77" i="12"/>
  <c r="AF74" i="12"/>
  <c r="AF69" i="12"/>
  <c r="AF53" i="12"/>
  <c r="AF52" i="12"/>
  <c r="AF65" i="12"/>
  <c r="AF58" i="12"/>
  <c r="AF61" i="12"/>
  <c r="AF56" i="12"/>
  <c r="AF70" i="12"/>
  <c r="AF76" i="12"/>
  <c r="AF68" i="12"/>
  <c r="AF75" i="12"/>
  <c r="AF71" i="12"/>
  <c r="AF54" i="12"/>
  <c r="AF62" i="12"/>
  <c r="AF73" i="12"/>
  <c r="AF55" i="12"/>
  <c r="AF72" i="12"/>
  <c r="AF64" i="12"/>
  <c r="AF57" i="12"/>
  <c r="AF63" i="12"/>
  <c r="AF60" i="12"/>
  <c r="AF66" i="12"/>
  <c r="AF59" i="12"/>
  <c r="AF67" i="12"/>
  <c r="AV77" i="12"/>
  <c r="AV76" i="12"/>
  <c r="AV64" i="12"/>
  <c r="AV60" i="12"/>
  <c r="AV53" i="12"/>
  <c r="AV71" i="12"/>
  <c r="AV57" i="12"/>
  <c r="AV70" i="12"/>
  <c r="AV73" i="12"/>
  <c r="AV55" i="12"/>
  <c r="AV75" i="12"/>
  <c r="AV69" i="12"/>
  <c r="AV52" i="12"/>
  <c r="AV68" i="12"/>
  <c r="AV54" i="12"/>
  <c r="AV63" i="12"/>
  <c r="AV65" i="12"/>
  <c r="AV56" i="12"/>
  <c r="AV58" i="12"/>
  <c r="AV66" i="12"/>
  <c r="AV61" i="12"/>
  <c r="AV74" i="12"/>
  <c r="AV67" i="12"/>
  <c r="AV59" i="12"/>
  <c r="AV72" i="12"/>
  <c r="AV62" i="12"/>
  <c r="AK77" i="12"/>
  <c r="AK69" i="12"/>
  <c r="AK76" i="12"/>
  <c r="AK57" i="12"/>
  <c r="AK63" i="12"/>
  <c r="AK58" i="12"/>
  <c r="AK53" i="12"/>
  <c r="AK59" i="12"/>
  <c r="AK52" i="12"/>
  <c r="AK56" i="12"/>
  <c r="AK66" i="12"/>
  <c r="AK54" i="12"/>
  <c r="AK74" i="12"/>
  <c r="AK62" i="12"/>
  <c r="AK60" i="12"/>
  <c r="AK75" i="12"/>
  <c r="AK64" i="12"/>
  <c r="AK61" i="12"/>
  <c r="AK70" i="12"/>
  <c r="AK55" i="12"/>
  <c r="AK73" i="12"/>
  <c r="AK67" i="12"/>
  <c r="AK71" i="12"/>
  <c r="AK68" i="12"/>
  <c r="AK65" i="12"/>
  <c r="AK72" i="12"/>
  <c r="X77" i="12"/>
  <c r="X56" i="12"/>
  <c r="X61" i="12"/>
  <c r="X60" i="12"/>
  <c r="X69" i="12"/>
  <c r="X58" i="12"/>
  <c r="X74" i="12"/>
  <c r="X59" i="12"/>
  <c r="X76" i="12"/>
  <c r="X53" i="12"/>
  <c r="X66" i="12"/>
  <c r="X75" i="12"/>
  <c r="X62" i="12"/>
  <c r="X57" i="12"/>
  <c r="X55" i="12"/>
  <c r="X52" i="12"/>
  <c r="X54" i="12"/>
  <c r="X68" i="12"/>
  <c r="X65" i="12"/>
  <c r="X72" i="12"/>
  <c r="X73" i="12"/>
  <c r="X67" i="12"/>
  <c r="X63" i="12"/>
  <c r="X64" i="12"/>
  <c r="X71" i="12"/>
  <c r="X70" i="12"/>
  <c r="BH77" i="12"/>
  <c r="BH71" i="12"/>
  <c r="BH54" i="12"/>
  <c r="BH60" i="12"/>
  <c r="BH58" i="12"/>
  <c r="BH56" i="12"/>
  <c r="BH66" i="12"/>
  <c r="BH74" i="12"/>
  <c r="BH57" i="12"/>
  <c r="BH69" i="12"/>
  <c r="BH59" i="12"/>
  <c r="BH53" i="12"/>
  <c r="BH61" i="12"/>
  <c r="BH65" i="12"/>
  <c r="BH72" i="12"/>
  <c r="BH73" i="12"/>
  <c r="BH75" i="12"/>
  <c r="BH62" i="12"/>
  <c r="BH70" i="12"/>
  <c r="BH55" i="12"/>
  <c r="BH63" i="12"/>
  <c r="BH68" i="12"/>
  <c r="BH76" i="12"/>
  <c r="BH67" i="12"/>
  <c r="BH64" i="12"/>
  <c r="BH52" i="12"/>
  <c r="AW77" i="12"/>
  <c r="AW69" i="12"/>
  <c r="AW53" i="12"/>
  <c r="AW59" i="12"/>
  <c r="AW54" i="12"/>
  <c r="AW72" i="12"/>
  <c r="AW65" i="12"/>
  <c r="AW76" i="12"/>
  <c r="AW61" i="12"/>
  <c r="AW73" i="12"/>
  <c r="AW68" i="12"/>
  <c r="AW75" i="12"/>
  <c r="AW62" i="12"/>
  <c r="AW67" i="12"/>
  <c r="AW52" i="12"/>
  <c r="AW58" i="12"/>
  <c r="AW74" i="12"/>
  <c r="AW66" i="12"/>
  <c r="AW56" i="12"/>
  <c r="AW55" i="12"/>
  <c r="AW70" i="12"/>
  <c r="AW63" i="12"/>
  <c r="AW71" i="12"/>
  <c r="AW57" i="12"/>
  <c r="AW60" i="12"/>
  <c r="AW64" i="12"/>
  <c r="AX77" i="12"/>
  <c r="AX54" i="12"/>
  <c r="AX56" i="12"/>
  <c r="AX67" i="12"/>
  <c r="AX71" i="12"/>
  <c r="AX76" i="12"/>
  <c r="AX60" i="12"/>
  <c r="AX55" i="12"/>
  <c r="AX72" i="12"/>
  <c r="AX69" i="12"/>
  <c r="AX66" i="12"/>
  <c r="AX74" i="12"/>
  <c r="AX65" i="12"/>
  <c r="AX62" i="12"/>
  <c r="AX58" i="12"/>
  <c r="AX75" i="12"/>
  <c r="AX63" i="12"/>
  <c r="AX68" i="12"/>
  <c r="AX70" i="12"/>
  <c r="AX59" i="12"/>
  <c r="AX53" i="12"/>
  <c r="AX61" i="12"/>
  <c r="AX52" i="12"/>
  <c r="AX64" i="12"/>
  <c r="AX57" i="12"/>
  <c r="AX73" i="12"/>
  <c r="M77" i="12"/>
  <c r="M75" i="12"/>
  <c r="M67" i="12"/>
  <c r="M58" i="12"/>
  <c r="M56" i="12"/>
  <c r="M54" i="12"/>
  <c r="M73" i="12"/>
  <c r="M52" i="12"/>
  <c r="M74" i="12"/>
  <c r="M61" i="12"/>
  <c r="M66" i="12"/>
  <c r="M57" i="12"/>
  <c r="M70" i="12"/>
  <c r="M63" i="12"/>
  <c r="M55" i="12"/>
  <c r="M71" i="12"/>
  <c r="M62" i="12"/>
  <c r="M64" i="12"/>
  <c r="M60" i="12"/>
  <c r="M53" i="12"/>
  <c r="M69" i="12"/>
  <c r="M76" i="12"/>
  <c r="M72" i="12"/>
  <c r="M59" i="12"/>
  <c r="M65" i="12"/>
  <c r="M68" i="12"/>
  <c r="N77" i="12"/>
  <c r="N74" i="12"/>
  <c r="N66" i="12"/>
  <c r="N52" i="12"/>
  <c r="N63" i="12"/>
  <c r="N75" i="12"/>
  <c r="N61" i="12"/>
  <c r="N67" i="12"/>
  <c r="N73" i="12"/>
  <c r="N68" i="12"/>
  <c r="N64" i="12"/>
  <c r="N72" i="12"/>
  <c r="N55" i="12"/>
  <c r="N58" i="12"/>
  <c r="N70" i="12"/>
  <c r="N56" i="12"/>
  <c r="N69" i="12"/>
  <c r="N53" i="12"/>
  <c r="N65" i="12"/>
  <c r="N57" i="12"/>
  <c r="N60" i="12"/>
  <c r="N71" i="12"/>
  <c r="N59" i="12"/>
  <c r="N76" i="12"/>
  <c r="N54" i="12"/>
  <c r="N62" i="12"/>
  <c r="BE77" i="12"/>
  <c r="BE63" i="12"/>
  <c r="BE53" i="12"/>
  <c r="BE70" i="12"/>
  <c r="BE69" i="12"/>
  <c r="BE62" i="12"/>
  <c r="BE58" i="12"/>
  <c r="BE56" i="12"/>
  <c r="BE75" i="12"/>
  <c r="BE71" i="12"/>
  <c r="BE55" i="12"/>
  <c r="BE61" i="12"/>
  <c r="BE52" i="12"/>
  <c r="BE67" i="12"/>
  <c r="BE57" i="12"/>
  <c r="BE54" i="12"/>
  <c r="BE73" i="12"/>
  <c r="BE59" i="12"/>
  <c r="BE64" i="12"/>
  <c r="BE76" i="12"/>
  <c r="BE60" i="12"/>
  <c r="BE66" i="12"/>
  <c r="BE74" i="12"/>
  <c r="BE72" i="12"/>
  <c r="BE65" i="12"/>
  <c r="BE68" i="12"/>
  <c r="S77" i="12"/>
  <c r="S73" i="12"/>
  <c r="S54" i="12"/>
  <c r="S75" i="12"/>
  <c r="S55" i="12"/>
  <c r="S69" i="12"/>
  <c r="S57" i="12"/>
  <c r="S66" i="12"/>
  <c r="S70" i="12"/>
  <c r="S68" i="12"/>
  <c r="S61" i="12"/>
  <c r="S52" i="12"/>
  <c r="S60" i="12"/>
  <c r="S53" i="12"/>
  <c r="S63" i="12"/>
  <c r="S74" i="12"/>
  <c r="S56" i="12"/>
  <c r="S71" i="12"/>
  <c r="S76" i="12"/>
  <c r="S62" i="12"/>
  <c r="S59" i="12"/>
  <c r="S72" i="12"/>
  <c r="S58" i="12"/>
  <c r="S64" i="12"/>
  <c r="S67" i="12"/>
  <c r="S65" i="12"/>
  <c r="G77" i="12"/>
  <c r="G65" i="12"/>
  <c r="G60" i="12"/>
  <c r="G55" i="12"/>
  <c r="G76" i="12"/>
  <c r="G72" i="12"/>
  <c r="G75" i="12"/>
  <c r="G58" i="12"/>
  <c r="G61" i="12"/>
  <c r="G59" i="12"/>
  <c r="G56" i="12"/>
  <c r="G69" i="12"/>
  <c r="G68" i="12"/>
  <c r="G67" i="12"/>
  <c r="G52" i="12"/>
  <c r="G54" i="12"/>
  <c r="G73" i="12"/>
  <c r="G70" i="12"/>
  <c r="G66" i="12"/>
  <c r="G62" i="12"/>
  <c r="G71" i="12"/>
  <c r="G57" i="12"/>
  <c r="G53" i="12"/>
  <c r="G63" i="12"/>
  <c r="G64" i="12"/>
  <c r="G74" i="12"/>
  <c r="AR77" i="12"/>
  <c r="AR71" i="12"/>
  <c r="AR74" i="12"/>
  <c r="AR75" i="12"/>
  <c r="AR64" i="12"/>
  <c r="AR76" i="12"/>
  <c r="AR54" i="12"/>
  <c r="AR66" i="12"/>
  <c r="AR62" i="12"/>
  <c r="AR69" i="12"/>
  <c r="AR63" i="12"/>
  <c r="AR59" i="12"/>
  <c r="AR72" i="12"/>
  <c r="AR53" i="12"/>
  <c r="AR60" i="12"/>
  <c r="AR56" i="12"/>
  <c r="AR58" i="12"/>
  <c r="AR52" i="12"/>
  <c r="AR57" i="12"/>
  <c r="AR55" i="12"/>
  <c r="AR73" i="12"/>
  <c r="AR68" i="12"/>
  <c r="AR67" i="12"/>
  <c r="AR61" i="12"/>
  <c r="AR70" i="12"/>
  <c r="AR65" i="12"/>
  <c r="BA77" i="12"/>
  <c r="BA63" i="12"/>
  <c r="BA54" i="12"/>
  <c r="BA70" i="12"/>
  <c r="BA53" i="12"/>
  <c r="BA57" i="12"/>
  <c r="BA72" i="12"/>
  <c r="BA76" i="12"/>
  <c r="BA65" i="12"/>
  <c r="BA59" i="12"/>
  <c r="BA68" i="12"/>
  <c r="BA66" i="12"/>
  <c r="BA75" i="12"/>
  <c r="BA56" i="12"/>
  <c r="BA74" i="12"/>
  <c r="BA58" i="12"/>
  <c r="BA62" i="12"/>
  <c r="BA69" i="12"/>
  <c r="BA60" i="12"/>
  <c r="BA73" i="12"/>
  <c r="BA61" i="12"/>
  <c r="BA67" i="12"/>
  <c r="BA52" i="12"/>
  <c r="BA55" i="12"/>
  <c r="BA64" i="12"/>
  <c r="BA71" i="12"/>
  <c r="BM77" i="12"/>
  <c r="BM66" i="12"/>
  <c r="BM53" i="12"/>
  <c r="BM65" i="12"/>
  <c r="BM55" i="12"/>
  <c r="BM71" i="12"/>
  <c r="BM69" i="12"/>
  <c r="BM59" i="12"/>
  <c r="BM54" i="12"/>
  <c r="BM52" i="12"/>
  <c r="BM76" i="12"/>
  <c r="BM64" i="12"/>
  <c r="BM73" i="12"/>
  <c r="BM60" i="12"/>
  <c r="BM63" i="12"/>
  <c r="BM62" i="12"/>
  <c r="BM70" i="12"/>
  <c r="BM57" i="12"/>
  <c r="BM61" i="12"/>
  <c r="BM56" i="12"/>
  <c r="BM68" i="12"/>
  <c r="BM74" i="12"/>
  <c r="BM75" i="12"/>
  <c r="BM67" i="12"/>
  <c r="BM72" i="12"/>
  <c r="BM58" i="12"/>
  <c r="BG77" i="12"/>
  <c r="BG76" i="12"/>
  <c r="BG66" i="12"/>
  <c r="BG65" i="12"/>
  <c r="BG55" i="12"/>
  <c r="BG59" i="12"/>
  <c r="BG74" i="12"/>
  <c r="BG69" i="12"/>
  <c r="BG54" i="12"/>
  <c r="BG72" i="12"/>
  <c r="BG60" i="12"/>
  <c r="BG64" i="12"/>
  <c r="BG73" i="12"/>
  <c r="BG57" i="12"/>
  <c r="BG61" i="12"/>
  <c r="BG63" i="12"/>
  <c r="BG53" i="12"/>
  <c r="BG58" i="12"/>
  <c r="BG75" i="12"/>
  <c r="BG56" i="12"/>
  <c r="BG67" i="12"/>
  <c r="BG52" i="12"/>
  <c r="BG70" i="12"/>
  <c r="BG68" i="12"/>
  <c r="BG71" i="12"/>
  <c r="BG62" i="12"/>
  <c r="T77" i="12"/>
  <c r="T56" i="12"/>
  <c r="T67" i="12"/>
  <c r="T72" i="12"/>
  <c r="T57" i="12"/>
  <c r="T58" i="12"/>
  <c r="T52" i="12"/>
  <c r="T62" i="12"/>
  <c r="T53" i="12"/>
  <c r="T73" i="12"/>
  <c r="T63" i="12"/>
  <c r="T66" i="12"/>
  <c r="T76" i="12"/>
  <c r="T68" i="12"/>
  <c r="T71" i="12"/>
  <c r="T70" i="12"/>
  <c r="T75" i="12"/>
  <c r="T55" i="12"/>
  <c r="T61" i="12"/>
  <c r="T54" i="12"/>
  <c r="T74" i="12"/>
  <c r="T64" i="12"/>
  <c r="T60" i="12"/>
  <c r="T59" i="12"/>
  <c r="T69" i="12"/>
  <c r="T65" i="12"/>
  <c r="AT77" i="12"/>
  <c r="AT56" i="12"/>
  <c r="AT65" i="12"/>
  <c r="AT63" i="12"/>
  <c r="AT70" i="12"/>
  <c r="AT75" i="12"/>
  <c r="AT66" i="12"/>
  <c r="AT71" i="12"/>
  <c r="AT67" i="12"/>
  <c r="AT62" i="12"/>
  <c r="AT58" i="12"/>
  <c r="AT73" i="12"/>
  <c r="AT54" i="12"/>
  <c r="AT74" i="12"/>
  <c r="AT52" i="12"/>
  <c r="AT59" i="12"/>
  <c r="AT69" i="12"/>
  <c r="AT68" i="12"/>
  <c r="AT64" i="12"/>
  <c r="AT72" i="12"/>
  <c r="AT55" i="12"/>
  <c r="AT76" i="12"/>
  <c r="AT60" i="12"/>
  <c r="AT53" i="12"/>
  <c r="AT61" i="12"/>
  <c r="AT57" i="12"/>
  <c r="AG77" i="12"/>
  <c r="AG55" i="12"/>
  <c r="AG54" i="12"/>
  <c r="AG70" i="12"/>
  <c r="AG76" i="12"/>
  <c r="AG53" i="12"/>
  <c r="AG59" i="12"/>
  <c r="AG65" i="12"/>
  <c r="AG73" i="12"/>
  <c r="AG69" i="12"/>
  <c r="AG66" i="12"/>
  <c r="AG62" i="12"/>
  <c r="AG74" i="12"/>
  <c r="AG52" i="12"/>
  <c r="AG67" i="12"/>
  <c r="AG58" i="12"/>
  <c r="AG75" i="12"/>
  <c r="AG64" i="12"/>
  <c r="AG60" i="12"/>
  <c r="AG57" i="12"/>
  <c r="AG71" i="12"/>
  <c r="AG56" i="12"/>
  <c r="AG72" i="12"/>
  <c r="AG63" i="12"/>
  <c r="AG61" i="12"/>
  <c r="AG68" i="12"/>
  <c r="Y77" i="12"/>
  <c r="Y61" i="12"/>
  <c r="Y74" i="12"/>
  <c r="Y54" i="12"/>
  <c r="Y56" i="12"/>
  <c r="Y52" i="12"/>
  <c r="Y58" i="12"/>
  <c r="Y70" i="12"/>
  <c r="Y63" i="12"/>
  <c r="Y60" i="12"/>
  <c r="Y62" i="12"/>
  <c r="Y57" i="12"/>
  <c r="Y76" i="12"/>
  <c r="Y59" i="12"/>
  <c r="Y53" i="12"/>
  <c r="Y72" i="12"/>
  <c r="Y67" i="12"/>
  <c r="Y68" i="12"/>
  <c r="Y55" i="12"/>
  <c r="Y75" i="12"/>
  <c r="Y64" i="12"/>
  <c r="Y71" i="12"/>
  <c r="Y69" i="12"/>
  <c r="Y73" i="12"/>
  <c r="Y65" i="12"/>
  <c r="Y66" i="12"/>
  <c r="BI77" i="12"/>
  <c r="BI66" i="12"/>
  <c r="BI65" i="12"/>
  <c r="BI71" i="12"/>
  <c r="BI61" i="12"/>
  <c r="BI55" i="12"/>
  <c r="BI62" i="12"/>
  <c r="BI58" i="12"/>
  <c r="BI53" i="12"/>
  <c r="BI69" i="12"/>
  <c r="BI67" i="12"/>
  <c r="BI63" i="12"/>
  <c r="BI73" i="12"/>
  <c r="BI59" i="12"/>
  <c r="BI57" i="12"/>
  <c r="BI74" i="12"/>
  <c r="BI75" i="12"/>
  <c r="BI76" i="12"/>
  <c r="BI54" i="12"/>
  <c r="BI68" i="12"/>
  <c r="BI72" i="12"/>
  <c r="BI60" i="12"/>
  <c r="BI56" i="12"/>
  <c r="BI52" i="12"/>
  <c r="BI64" i="12"/>
  <c r="BI70" i="12"/>
  <c r="DA63" i="3"/>
  <c r="CX63" i="3"/>
  <c r="DA65" i="3"/>
  <c r="CX65" i="3"/>
  <c r="DL62" i="3"/>
  <c r="DI62" i="3"/>
  <c r="CX66" i="3"/>
  <c r="DA66" i="3"/>
  <c r="DL67" i="3"/>
  <c r="DI67" i="3"/>
  <c r="DI66" i="3"/>
  <c r="DL66"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72" i="3" s="1"/>
  <c r="BI8" i="12" l="1"/>
  <c r="BI10" i="12"/>
  <c r="BI9" i="12"/>
  <c r="Y10" i="12"/>
  <c r="Y9" i="12"/>
  <c r="Y8" i="12"/>
  <c r="BG10" i="12"/>
  <c r="BG8" i="12"/>
  <c r="BG9" i="12"/>
  <c r="S10" i="12"/>
  <c r="S9" i="12"/>
  <c r="S8" i="12"/>
  <c r="N9" i="12"/>
  <c r="N10" i="12"/>
  <c r="N8" i="12"/>
  <c r="BB9" i="12"/>
  <c r="BB10" i="12"/>
  <c r="BB8" i="12"/>
  <c r="BC9" i="12"/>
  <c r="BC10" i="12"/>
  <c r="BC8" i="12"/>
  <c r="P9" i="12"/>
  <c r="P10" i="12"/>
  <c r="P8" i="12"/>
  <c r="W8" i="12"/>
  <c r="W10" i="12"/>
  <c r="W9" i="12"/>
  <c r="Z9" i="12"/>
  <c r="Z8" i="12"/>
  <c r="Z10" i="12"/>
  <c r="BD9" i="12"/>
  <c r="BD10" i="12"/>
  <c r="BD8" i="12"/>
  <c r="AO9" i="12"/>
  <c r="AO10" i="12"/>
  <c r="AO8" i="12"/>
  <c r="BF9" i="12"/>
  <c r="BF8" i="12"/>
  <c r="BF10" i="12"/>
  <c r="I8" i="12"/>
  <c r="I9" i="12"/>
  <c r="I10" i="12"/>
  <c r="Q10" i="12"/>
  <c r="Q8" i="12"/>
  <c r="Q9" i="12"/>
  <c r="O10" i="12"/>
  <c r="O9" i="12"/>
  <c r="O8" i="12"/>
  <c r="BL9" i="12"/>
  <c r="BL8" i="12"/>
  <c r="BL10" i="12"/>
  <c r="V8" i="12"/>
  <c r="V10" i="12"/>
  <c r="V9" i="12"/>
  <c r="AC9" i="12"/>
  <c r="AC10" i="12"/>
  <c r="AC8" i="12"/>
  <c r="H8" i="12"/>
  <c r="H9" i="12"/>
  <c r="H10" i="12"/>
  <c r="U9" i="12"/>
  <c r="U10" i="12"/>
  <c r="U8" i="12"/>
  <c r="L8" i="12"/>
  <c r="L10" i="12"/>
  <c r="L9" i="12"/>
  <c r="T8" i="12"/>
  <c r="T9" i="12"/>
  <c r="T10" i="12"/>
  <c r="BE10" i="12"/>
  <c r="BE9" i="12"/>
  <c r="BE8" i="12"/>
  <c r="AX8" i="12"/>
  <c r="AX10" i="12"/>
  <c r="AX9" i="12"/>
  <c r="AV9" i="12"/>
  <c r="AV10" i="12"/>
  <c r="AV8" i="12"/>
  <c r="K9" i="12"/>
  <c r="K10" i="12"/>
  <c r="K8" i="12"/>
  <c r="AD8" i="12"/>
  <c r="AD9" i="12"/>
  <c r="AD10" i="12"/>
  <c r="AZ9" i="12"/>
  <c r="AZ10" i="12"/>
  <c r="AZ8" i="12"/>
  <c r="AA9" i="12"/>
  <c r="AA10" i="12"/>
  <c r="AA8" i="12"/>
  <c r="AE10" i="12"/>
  <c r="AE9" i="12"/>
  <c r="AE8" i="12"/>
  <c r="BQ10" i="12"/>
  <c r="BQ8" i="12"/>
  <c r="BQ9" i="12"/>
  <c r="AL8" i="12"/>
  <c r="AL9" i="12"/>
  <c r="AL10" i="12"/>
  <c r="BK9" i="12"/>
  <c r="BK8" i="12"/>
  <c r="BK10" i="12"/>
  <c r="AH10" i="12"/>
  <c r="AH9" i="12"/>
  <c r="AH8" i="12"/>
  <c r="BN9" i="12"/>
  <c r="BN10" i="12"/>
  <c r="BN8" i="12"/>
  <c r="AM8" i="12"/>
  <c r="AM9" i="12"/>
  <c r="AM10" i="12"/>
  <c r="BO8" i="12"/>
  <c r="BO10" i="12"/>
  <c r="BO9" i="12"/>
  <c r="AN9" i="12"/>
  <c r="AN10" i="12"/>
  <c r="AN8" i="12"/>
  <c r="AG10" i="12"/>
  <c r="AG8" i="12"/>
  <c r="AG9" i="12"/>
  <c r="BM10" i="12"/>
  <c r="BM9" i="12"/>
  <c r="BM8" i="12"/>
  <c r="AR8" i="12"/>
  <c r="AR10" i="12"/>
  <c r="AR9" i="12"/>
  <c r="M9" i="12"/>
  <c r="M8" i="12"/>
  <c r="M10" i="12"/>
  <c r="BH10" i="12"/>
  <c r="BH8" i="12"/>
  <c r="BH9" i="12"/>
  <c r="X10" i="12"/>
  <c r="X8" i="12"/>
  <c r="X9" i="12"/>
  <c r="BP9" i="12"/>
  <c r="BP8" i="12"/>
  <c r="BP10" i="12"/>
  <c r="R9" i="12"/>
  <c r="R10" i="12"/>
  <c r="R8" i="12"/>
  <c r="AQ8" i="12"/>
  <c r="AQ9" i="12"/>
  <c r="AQ10" i="12"/>
  <c r="AY8" i="12"/>
  <c r="AY10" i="12"/>
  <c r="AY9" i="12"/>
  <c r="AU8" i="12"/>
  <c r="AU10" i="12"/>
  <c r="AU9" i="12"/>
  <c r="AB8" i="12"/>
  <c r="AB9" i="12"/>
  <c r="AB10" i="12"/>
  <c r="J9" i="12"/>
  <c r="J8" i="12"/>
  <c r="J10" i="12"/>
  <c r="AT8" i="12"/>
  <c r="AT9" i="12"/>
  <c r="AT10" i="12"/>
  <c r="BA10" i="12"/>
  <c r="BA9" i="12"/>
  <c r="BA8" i="12"/>
  <c r="G10" i="12"/>
  <c r="G8" i="12"/>
  <c r="G9" i="12"/>
  <c r="AW9" i="12"/>
  <c r="AW10" i="12"/>
  <c r="AW8" i="12"/>
  <c r="AK10" i="12"/>
  <c r="AK9" i="12"/>
  <c r="AK8" i="12"/>
  <c r="AF10" i="12"/>
  <c r="AF9" i="12"/>
  <c r="AF8" i="12"/>
  <c r="BJ10" i="12"/>
  <c r="BJ8" i="12"/>
  <c r="BJ9" i="12"/>
  <c r="AJ8" i="12"/>
  <c r="AJ10" i="12"/>
  <c r="AJ9" i="12"/>
  <c r="AI8" i="12"/>
  <c r="AI9" i="12"/>
  <c r="AI10" i="12"/>
  <c r="AP10" i="12"/>
  <c r="AP9" i="12"/>
  <c r="AP8" i="12"/>
  <c r="AS8" i="12"/>
  <c r="AS10" i="12"/>
  <c r="AS9" i="12"/>
  <c r="A73" i="3"/>
  <c r="A74" i="3" s="1"/>
  <c r="A75" i="3" s="1"/>
  <c r="A76" i="3" s="1"/>
  <c r="A77" i="3" s="1"/>
  <c r="A78" i="3" s="1"/>
  <c r="A79" i="3" s="1"/>
  <c r="C20" i="12"/>
  <c r="C19" i="12"/>
  <c r="C18" i="12"/>
  <c r="C17" i="12"/>
  <c r="C16" i="12"/>
  <c r="C15" i="12"/>
  <c r="C14" i="12"/>
  <c r="C13" i="12"/>
  <c r="C12" i="12"/>
  <c r="A12" i="12"/>
  <c r="C11" i="12"/>
  <c r="BP5" i="12"/>
  <c r="BO5" i="12"/>
  <c r="BN5" i="12"/>
  <c r="BM5" i="12"/>
  <c r="BL5" i="12"/>
  <c r="BK5" i="12"/>
  <c r="BJ5" i="12"/>
  <c r="BI5"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C9" i="4"/>
  <c r="C10" i="4"/>
  <c r="C11" i="4"/>
  <c r="C12" i="4"/>
  <c r="C13" i="4"/>
  <c r="C14" i="4"/>
  <c r="C15" i="4"/>
  <c r="C16" i="4"/>
  <c r="C17" i="4"/>
  <c r="C8" i="4"/>
  <c r="A80" i="3" l="1"/>
  <c r="A81" i="3" s="1"/>
  <c r="A82" i="3" s="1"/>
  <c r="A83" i="3" s="1"/>
  <c r="A84" i="3" s="1"/>
  <c r="A85" i="3" s="1"/>
  <c r="A86" i="3" s="1"/>
  <c r="A6" i="3"/>
  <c r="A13" i="12"/>
  <c r="A14" i="12" l="1"/>
  <c r="A15" i="12" l="1"/>
  <c r="A16" i="12" l="1"/>
  <c r="A17" i="12" l="1"/>
  <c r="A18" i="12" l="1"/>
  <c r="A19" i="12" l="1"/>
  <c r="A20" i="12" l="1"/>
  <c r="X57" i="3" l="1"/>
  <c r="M57" i="3"/>
  <c r="A16" i="1" l="1"/>
  <c r="Z3" i="3"/>
  <c r="A14" i="8"/>
  <c r="G14" i="8" s="1"/>
  <c r="A13" i="8"/>
  <c r="G13" i="8" s="1"/>
  <c r="A12" i="8"/>
  <c r="G12" i="8" s="1"/>
  <c r="A11" i="8"/>
  <c r="A10" i="8"/>
  <c r="A9" i="8"/>
  <c r="G9" i="8" s="1"/>
  <c r="A8" i="8"/>
  <c r="A7" i="8"/>
  <c r="A6" i="8"/>
  <c r="G6" i="8" s="1"/>
  <c r="A5" i="8"/>
  <c r="G5" i="8" s="1"/>
  <c r="A9" i="4"/>
  <c r="A10" i="4" s="1"/>
  <c r="A11" i="4" s="1"/>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K5" i="4"/>
  <c r="X4" i="3"/>
  <c r="AI4" i="3" s="1"/>
  <c r="AT4" i="3" s="1"/>
  <c r="C13" i="2"/>
  <c r="C17" i="2" s="1"/>
  <c r="C21" i="2" s="1"/>
  <c r="C25" i="2" s="1"/>
  <c r="C29" i="2" s="1"/>
  <c r="C33" i="2" s="1"/>
  <c r="C37" i="2" s="1"/>
  <c r="C12" i="2"/>
  <c r="C16" i="2" s="1"/>
  <c r="C20" i="2" s="1"/>
  <c r="C24" i="2" s="1"/>
  <c r="C28" i="2" s="1"/>
  <c r="C32" i="2" s="1"/>
  <c r="C36" i="2" s="1"/>
  <c r="C11" i="2"/>
  <c r="C15" i="2" s="1"/>
  <c r="C19" i="2" s="1"/>
  <c r="C23" i="2" s="1"/>
  <c r="C27" i="2" s="1"/>
  <c r="C31" i="2" s="1"/>
  <c r="C35" i="2" s="1"/>
  <c r="C10" i="2"/>
  <c r="C14" i="2" s="1"/>
  <c r="C18" i="2" s="1"/>
  <c r="C22" i="2" s="1"/>
  <c r="C26" i="2" s="1"/>
  <c r="C30" i="2" s="1"/>
  <c r="C34" i="2" s="1"/>
  <c r="E56" i="1"/>
  <c r="E51" i="1"/>
  <c r="A15" i="1"/>
  <c r="BE4" i="3" l="1"/>
  <c r="A93" i="3"/>
  <c r="S1" i="4"/>
  <c r="O1" i="4"/>
  <c r="W1" i="4"/>
  <c r="AA1" i="4"/>
  <c r="AS1" i="4"/>
  <c r="M7" i="3"/>
  <c r="F27" i="1"/>
  <c r="F25" i="1"/>
  <c r="F26" i="1"/>
  <c r="X7" i="3"/>
  <c r="AD1" i="4"/>
  <c r="BC1" i="4"/>
  <c r="A12" i="4"/>
  <c r="Y1" i="4"/>
  <c r="N1" i="4"/>
  <c r="Z1" i="4"/>
  <c r="AX1" i="4"/>
  <c r="P1" i="4"/>
  <c r="T1" i="4"/>
  <c r="X1" i="4"/>
  <c r="AB1" i="4"/>
  <c r="AV1" i="4"/>
  <c r="U1" i="4"/>
  <c r="Q1" i="4"/>
  <c r="R1" i="4"/>
  <c r="AT1" i="4"/>
  <c r="AC1" i="4"/>
  <c r="V1" i="4"/>
  <c r="BF1" i="4"/>
  <c r="G10" i="8"/>
  <c r="G8" i="8"/>
  <c r="G7" i="8"/>
  <c r="G11" i="8"/>
  <c r="E11" i="12" l="1"/>
  <c r="J8" i="4"/>
  <c r="E12" i="12"/>
  <c r="J9" i="4"/>
  <c r="BP4" i="3"/>
  <c r="M86" i="3"/>
  <c r="M87" i="3"/>
  <c r="BE1" i="4"/>
  <c r="AZ1" i="4"/>
  <c r="AO1" i="4"/>
  <c r="AL1" i="4"/>
  <c r="BD1" i="4"/>
  <c r="AY1" i="4"/>
  <c r="AK1" i="4"/>
  <c r="AJ1" i="4"/>
  <c r="AN1" i="4"/>
  <c r="A13" i="4"/>
  <c r="AQ1" i="4"/>
  <c r="BH1" i="4"/>
  <c r="AW1" i="4"/>
  <c r="BA1" i="4"/>
  <c r="BB1" i="4"/>
  <c r="AF1" i="4"/>
  <c r="AG1" i="4"/>
  <c r="AM1" i="4"/>
  <c r="AI1" i="4"/>
  <c r="AE1" i="4"/>
  <c r="AP1" i="4"/>
  <c r="AH1" i="4"/>
  <c r="AR1" i="4"/>
  <c r="BI1" i="4"/>
  <c r="AU1" i="4"/>
  <c r="BG1" i="4"/>
  <c r="CA4" i="3" l="1"/>
  <c r="AT82" i="3"/>
  <c r="AT80" i="3"/>
  <c r="AT81" i="3"/>
  <c r="AI74" i="3"/>
  <c r="AI82" i="3"/>
  <c r="AI77" i="3"/>
  <c r="AT86" i="3"/>
  <c r="AT75" i="3"/>
  <c r="AI72" i="3"/>
  <c r="AI80" i="3"/>
  <c r="AI85" i="3"/>
  <c r="AT74" i="3"/>
  <c r="AT72" i="3"/>
  <c r="AT83" i="3"/>
  <c r="AT85" i="3"/>
  <c r="AI75" i="3"/>
  <c r="AI78" i="3"/>
  <c r="AI86" i="3"/>
  <c r="AT78" i="3"/>
  <c r="AT79" i="3"/>
  <c r="AT73" i="3"/>
  <c r="AT77" i="3"/>
  <c r="AI83" i="3"/>
  <c r="AI73" i="3"/>
  <c r="AI81" i="3"/>
  <c r="AI79" i="3"/>
  <c r="AI87" i="3"/>
  <c r="X78" i="3"/>
  <c r="X77" i="3"/>
  <c r="X73" i="3"/>
  <c r="X80" i="3"/>
  <c r="X82" i="3"/>
  <c r="X83" i="3"/>
  <c r="X79" i="3"/>
  <c r="X86" i="3"/>
  <c r="X85" i="3"/>
  <c r="X75" i="3"/>
  <c r="X87" i="3"/>
  <c r="X72" i="3"/>
  <c r="X74" i="3"/>
  <c r="X81" i="3"/>
  <c r="A14" i="4"/>
  <c r="BE77" i="3" l="1"/>
  <c r="BE82" i="3"/>
  <c r="BE86" i="3"/>
  <c r="BE79" i="3"/>
  <c r="BE80" i="3"/>
  <c r="BE75" i="3"/>
  <c r="BE81" i="3"/>
  <c r="BE72" i="3"/>
  <c r="BE78" i="3"/>
  <c r="BE85" i="3"/>
  <c r="BE74" i="3"/>
  <c r="BE83" i="3"/>
  <c r="BE73" i="3"/>
  <c r="CL4" i="3"/>
  <c r="AT87" i="3"/>
  <c r="H31" i="7"/>
  <c r="A15" i="4"/>
  <c r="BP79" i="3" l="1"/>
  <c r="BP80" i="3"/>
  <c r="BP75" i="3"/>
  <c r="BP73" i="3"/>
  <c r="BP72" i="3"/>
  <c r="BP83" i="3"/>
  <c r="BP82" i="3"/>
  <c r="CW4" i="3"/>
  <c r="BP77" i="3"/>
  <c r="BP74" i="3"/>
  <c r="BP78" i="3"/>
  <c r="BP86" i="3"/>
  <c r="BP85" i="3"/>
  <c r="BP81" i="3"/>
  <c r="BE87" i="3"/>
  <c r="G31" i="7"/>
  <c r="I31" i="7" s="1"/>
  <c r="H28" i="7"/>
  <c r="G28" i="7"/>
  <c r="H5" i="7"/>
  <c r="G5" i="7"/>
  <c r="H6" i="7"/>
  <c r="G6" i="7"/>
  <c r="G20" i="7"/>
  <c r="H20" i="7"/>
  <c r="H18" i="7"/>
  <c r="G18" i="7"/>
  <c r="H7" i="7"/>
  <c r="G7" i="7"/>
  <c r="H19" i="7"/>
  <c r="G19" i="7"/>
  <c r="H32" i="7"/>
  <c r="G32" i="7"/>
  <c r="J31" i="7"/>
  <c r="A16" i="4"/>
  <c r="CA74" i="3" l="1"/>
  <c r="CA78" i="3"/>
  <c r="CA81" i="3"/>
  <c r="CA82" i="3"/>
  <c r="CA75" i="3"/>
  <c r="CA79" i="3"/>
  <c r="CA80" i="3"/>
  <c r="CA86" i="3"/>
  <c r="CA77" i="3"/>
  <c r="DH4" i="3"/>
  <c r="CA73" i="3"/>
  <c r="CA72" i="3"/>
  <c r="CA83" i="3"/>
  <c r="CA85" i="3"/>
  <c r="BP87" i="3"/>
  <c r="J5" i="7"/>
  <c r="I28" i="7"/>
  <c r="I19" i="7"/>
  <c r="J18" i="7"/>
  <c r="I6" i="7"/>
  <c r="I40" i="7"/>
  <c r="J39" i="7"/>
  <c r="J19" i="7"/>
  <c r="I7" i="7"/>
  <c r="I5" i="7"/>
  <c r="I39" i="7"/>
  <c r="I32" i="7"/>
  <c r="J7" i="7"/>
  <c r="I18" i="7"/>
  <c r="J32" i="7"/>
  <c r="J20" i="7"/>
  <c r="I20" i="7"/>
  <c r="J6" i="7"/>
  <c r="J40" i="7"/>
  <c r="J28" i="7"/>
  <c r="A17" i="4"/>
  <c r="J102" i="7" l="1"/>
  <c r="J103" i="7"/>
  <c r="J104" i="7"/>
  <c r="J101" i="7"/>
  <c r="CL80" i="3"/>
  <c r="CL73" i="3"/>
  <c r="CL78" i="3"/>
  <c r="CL85" i="3"/>
  <c r="CL82" i="3"/>
  <c r="CL83" i="3"/>
  <c r="CL79" i="3"/>
  <c r="CL81" i="3"/>
  <c r="CL86" i="3"/>
  <c r="CL72" i="3"/>
  <c r="CL74" i="3"/>
  <c r="CL75" i="3"/>
  <c r="CL77" i="3"/>
  <c r="CA87" i="3"/>
  <c r="DH74" i="3" l="1"/>
  <c r="DH85" i="3"/>
  <c r="DH77" i="3"/>
  <c r="DH73" i="3"/>
  <c r="CW85" i="3"/>
  <c r="CW75" i="3"/>
  <c r="CW79" i="3"/>
  <c r="DH78" i="3"/>
  <c r="DH72" i="3"/>
  <c r="DH80" i="3"/>
  <c r="CW86" i="3"/>
  <c r="CW72" i="3"/>
  <c r="DH86" i="3"/>
  <c r="DH75" i="3"/>
  <c r="DH83" i="3"/>
  <c r="CW77" i="3"/>
  <c r="CW83" i="3"/>
  <c r="CW73" i="3"/>
  <c r="CW74" i="3"/>
  <c r="DH82" i="3"/>
  <c r="DH79" i="3"/>
  <c r="DH81" i="3"/>
  <c r="CW78" i="3"/>
  <c r="CW81" i="3"/>
  <c r="CW80" i="3"/>
  <c r="CW82" i="3"/>
  <c r="CL87" i="3"/>
  <c r="G25" i="7"/>
  <c r="H25" i="7"/>
  <c r="G4" i="7"/>
  <c r="H4" i="7"/>
  <c r="G21" i="7"/>
  <c r="H21" i="7"/>
  <c r="G26" i="7"/>
  <c r="H26" i="7"/>
  <c r="CW87" i="3" l="1"/>
  <c r="J26" i="7"/>
  <c r="J21" i="7"/>
  <c r="J4" i="7"/>
  <c r="J38" i="7"/>
  <c r="I4" i="7"/>
  <c r="I38" i="7"/>
  <c r="I25" i="7"/>
  <c r="I26" i="7"/>
  <c r="I21" i="7"/>
  <c r="J25" i="7"/>
  <c r="L7" i="7" l="1"/>
  <c r="J59" i="7"/>
  <c r="J56" i="7"/>
  <c r="J57" i="7"/>
  <c r="J58" i="7"/>
  <c r="L18" i="7"/>
  <c r="J73" i="7"/>
  <c r="J72" i="7"/>
  <c r="J70" i="7"/>
  <c r="J71" i="7"/>
  <c r="DH87" i="3"/>
  <c r="L4" i="7"/>
  <c r="L5" i="7"/>
  <c r="L20" i="7"/>
  <c r="L19" i="7"/>
  <c r="L21" i="7"/>
  <c r="L6" i="7"/>
  <c r="G33" i="7"/>
  <c r="H33" i="7"/>
  <c r="H27" i="7"/>
  <c r="G27" i="7"/>
  <c r="N21" i="7" l="1"/>
  <c r="N4" i="7"/>
  <c r="N20" i="7"/>
  <c r="N6" i="7"/>
  <c r="N19" i="7"/>
  <c r="N5" i="7"/>
  <c r="N18" i="7"/>
  <c r="N7" i="7"/>
  <c r="I27" i="7"/>
  <c r="J33" i="7"/>
  <c r="I33" i="7"/>
  <c r="J27" i="7"/>
  <c r="G34" i="7"/>
  <c r="H34" i="7"/>
  <c r="O21" i="7" l="1"/>
  <c r="P21" i="7" s="1"/>
  <c r="O19" i="7"/>
  <c r="P19" i="7" s="1"/>
  <c r="J77" i="7"/>
  <c r="J78" i="7"/>
  <c r="J79" i="7"/>
  <c r="J80" i="7"/>
  <c r="O4" i="7"/>
  <c r="P4" i="7" s="1"/>
  <c r="O20" i="7"/>
  <c r="P20" i="7" s="1"/>
  <c r="R18" i="7" s="1"/>
  <c r="AP19" i="7" s="1"/>
  <c r="O6" i="7"/>
  <c r="P6" i="7" s="1"/>
  <c r="O5" i="7"/>
  <c r="P5" i="7" s="1"/>
  <c r="O18" i="7"/>
  <c r="P18" i="7" s="1"/>
  <c r="O7" i="7"/>
  <c r="P7" i="7" s="1"/>
  <c r="S4" i="7" s="1"/>
  <c r="S5" i="7" s="1"/>
  <c r="J34" i="7"/>
  <c r="I34" i="7"/>
  <c r="L25" i="7"/>
  <c r="L28" i="7"/>
  <c r="L27" i="7"/>
  <c r="L26" i="7"/>
  <c r="Q4" i="7" l="1"/>
  <c r="Q5" i="7" s="1"/>
  <c r="Q18" i="7"/>
  <c r="V18" i="7" s="1"/>
  <c r="S18" i="7"/>
  <c r="S19" i="7" s="1"/>
  <c r="R19" i="7"/>
  <c r="J85" i="7"/>
  <c r="BJ20" i="7"/>
  <c r="J84" i="7"/>
  <c r="J86" i="7"/>
  <c r="J83" i="7"/>
  <c r="AX19" i="7"/>
  <c r="AZ19" i="7"/>
  <c r="AY19" i="7"/>
  <c r="AD18" i="7"/>
  <c r="AF18" i="7"/>
  <c r="AE18" i="7"/>
  <c r="R4" i="7"/>
  <c r="BJ6" i="7"/>
  <c r="Q19" i="7"/>
  <c r="Q20" i="7" s="1"/>
  <c r="V4" i="7"/>
  <c r="I37" i="7"/>
  <c r="N28" i="7"/>
  <c r="N27" i="7"/>
  <c r="N26" i="7"/>
  <c r="N25" i="7"/>
  <c r="Q6" i="7"/>
  <c r="V5" i="7"/>
  <c r="J37" i="7"/>
  <c r="BJ7" i="7"/>
  <c r="S6" i="7"/>
  <c r="AP20" i="7"/>
  <c r="R20" i="7"/>
  <c r="BJ21" i="7"/>
  <c r="S20" i="7"/>
  <c r="L34" i="7"/>
  <c r="L32" i="7"/>
  <c r="L33" i="7"/>
  <c r="L31" i="7"/>
  <c r="BR21" i="7" l="1"/>
  <c r="BL21" i="7"/>
  <c r="BO21" i="7"/>
  <c r="BK21" i="7"/>
  <c r="BT21" i="7"/>
  <c r="BN21" i="7"/>
  <c r="BS21" i="7"/>
  <c r="BM21" i="7"/>
  <c r="J92" i="7"/>
  <c r="J89" i="7"/>
  <c r="J91" i="7"/>
  <c r="J90" i="7"/>
  <c r="L39" i="7"/>
  <c r="L40" i="7"/>
  <c r="L38" i="7"/>
  <c r="L37" i="7"/>
  <c r="V19" i="7"/>
  <c r="AF5" i="7"/>
  <c r="AE5" i="7"/>
  <c r="AD5" i="7"/>
  <c r="BO6" i="7"/>
  <c r="BK6" i="7"/>
  <c r="BT6" i="7"/>
  <c r="BN6" i="7"/>
  <c r="BS6" i="7"/>
  <c r="BM6" i="7"/>
  <c r="BR6" i="7"/>
  <c r="BL6" i="7"/>
  <c r="AX20" i="7"/>
  <c r="AZ20" i="7"/>
  <c r="AY20" i="7"/>
  <c r="BO7" i="7"/>
  <c r="BK7" i="7"/>
  <c r="BT7" i="7"/>
  <c r="BN7" i="7"/>
  <c r="BS7" i="7"/>
  <c r="BM7" i="7"/>
  <c r="BR7" i="7"/>
  <c r="BL7" i="7"/>
  <c r="AF4" i="7"/>
  <c r="AE4" i="7"/>
  <c r="AD4" i="7"/>
  <c r="BR20" i="7"/>
  <c r="BL20" i="7"/>
  <c r="BO20" i="7"/>
  <c r="BK20" i="7"/>
  <c r="BT20" i="7"/>
  <c r="BN20" i="7"/>
  <c r="BP20" i="7" s="1"/>
  <c r="BS20" i="7"/>
  <c r="BM20" i="7"/>
  <c r="R5" i="7"/>
  <c r="AP5" i="7"/>
  <c r="O28" i="7"/>
  <c r="P28" i="7" s="1"/>
  <c r="O27" i="7"/>
  <c r="P27" i="7" s="1"/>
  <c r="O25" i="7"/>
  <c r="P25" i="7" s="1"/>
  <c r="O26" i="7"/>
  <c r="P26" i="7" s="1"/>
  <c r="BQ7" i="7"/>
  <c r="BU7" i="7" s="1"/>
  <c r="N31" i="7"/>
  <c r="N34" i="7"/>
  <c r="N33" i="7"/>
  <c r="N32" i="7"/>
  <c r="V20" i="7"/>
  <c r="Q21" i="7"/>
  <c r="V21" i="7" s="1"/>
  <c r="Q7" i="7"/>
  <c r="V7" i="7" s="1"/>
  <c r="V6" i="7"/>
  <c r="AP21" i="7"/>
  <c r="AS19" i="7" s="1"/>
  <c r="R21" i="7"/>
  <c r="U101" i="7"/>
  <c r="AO102" i="7" l="1"/>
  <c r="AP102" i="7" s="1"/>
  <c r="AO103" i="7"/>
  <c r="AP103" i="7" s="1"/>
  <c r="AO104" i="7"/>
  <c r="AP104" i="7" s="1"/>
  <c r="R25" i="7"/>
  <c r="U104" i="7"/>
  <c r="U102" i="7"/>
  <c r="U103" i="7"/>
  <c r="V103" i="7" s="1"/>
  <c r="X4" i="7"/>
  <c r="J97" i="7"/>
  <c r="Z4" i="7"/>
  <c r="AA6" i="7"/>
  <c r="W6" i="7"/>
  <c r="AF6" i="7"/>
  <c r="Z6" i="7"/>
  <c r="AE6" i="7"/>
  <c r="Y6" i="7"/>
  <c r="AD6" i="7"/>
  <c r="X6" i="7"/>
  <c r="AU20" i="7"/>
  <c r="X5" i="7"/>
  <c r="Z5" i="7"/>
  <c r="AD19" i="7"/>
  <c r="X19" i="7"/>
  <c r="AA19" i="7"/>
  <c r="W19" i="7"/>
  <c r="AF19" i="7"/>
  <c r="Z19" i="7"/>
  <c r="AE19" i="7"/>
  <c r="Y19" i="7"/>
  <c r="W18" i="7"/>
  <c r="Y18" i="7"/>
  <c r="X18" i="7"/>
  <c r="Z18" i="7"/>
  <c r="AA18" i="7"/>
  <c r="AD21" i="7"/>
  <c r="X21" i="7"/>
  <c r="AA21" i="7"/>
  <c r="W21" i="7"/>
  <c r="AF21" i="7"/>
  <c r="Z21" i="7"/>
  <c r="AE21" i="7"/>
  <c r="Y21" i="7"/>
  <c r="AA7" i="7"/>
  <c r="W7" i="7"/>
  <c r="AF7" i="7"/>
  <c r="Z7" i="7"/>
  <c r="AE7" i="7"/>
  <c r="Y7" i="7"/>
  <c r="AD7" i="7"/>
  <c r="X7" i="7"/>
  <c r="AR19" i="7"/>
  <c r="Y4" i="7"/>
  <c r="W4" i="7"/>
  <c r="AT20" i="7"/>
  <c r="AR20" i="7"/>
  <c r="AQ19" i="7"/>
  <c r="AT19" i="7"/>
  <c r="AA4" i="7"/>
  <c r="J96" i="7"/>
  <c r="J95" i="7"/>
  <c r="Y5" i="7"/>
  <c r="W5" i="7"/>
  <c r="AC5" i="7" s="1"/>
  <c r="AG5" i="7" s="1"/>
  <c r="AX21" i="7"/>
  <c r="AR21" i="7"/>
  <c r="AU21" i="7"/>
  <c r="AQ21" i="7"/>
  <c r="AW21" i="7" s="1"/>
  <c r="AZ21" i="7"/>
  <c r="AT21" i="7"/>
  <c r="AY21" i="7"/>
  <c r="AS21" i="7"/>
  <c r="AZ5" i="7"/>
  <c r="AY5" i="7"/>
  <c r="AX5" i="7"/>
  <c r="AD20" i="7"/>
  <c r="X20" i="7"/>
  <c r="AA20" i="7"/>
  <c r="W20" i="7"/>
  <c r="AF20" i="7"/>
  <c r="Z20" i="7"/>
  <c r="AE20" i="7"/>
  <c r="Y20" i="7"/>
  <c r="AS20" i="7"/>
  <c r="AQ20" i="7"/>
  <c r="AW20" i="7" s="1"/>
  <c r="J98" i="7"/>
  <c r="AA5" i="7"/>
  <c r="AU19" i="7"/>
  <c r="BQ21" i="7"/>
  <c r="BU21" i="7" s="1"/>
  <c r="S25" i="7"/>
  <c r="S26" i="7" s="1"/>
  <c r="BQ6" i="7"/>
  <c r="BU6" i="7" s="1"/>
  <c r="BV6" i="7" s="1"/>
  <c r="BQ20" i="7"/>
  <c r="BU20" i="7" s="1"/>
  <c r="AP6" i="7"/>
  <c r="R6" i="7"/>
  <c r="Q25" i="7"/>
  <c r="Q26" i="7" s="1"/>
  <c r="O34" i="7"/>
  <c r="P34" i="7" s="1"/>
  <c r="O33" i="7"/>
  <c r="P33" i="7" s="1"/>
  <c r="O32" i="7"/>
  <c r="P32" i="7" s="1"/>
  <c r="O31" i="7"/>
  <c r="P31" i="7" s="1"/>
  <c r="V102" i="7"/>
  <c r="BP21" i="7"/>
  <c r="AB18" i="7"/>
  <c r="V101" i="7"/>
  <c r="V104" i="7"/>
  <c r="N40" i="7"/>
  <c r="N39" i="7"/>
  <c r="N38" i="7"/>
  <c r="N37" i="7"/>
  <c r="BP6" i="7"/>
  <c r="BP7" i="7"/>
  <c r="R26" i="7"/>
  <c r="AP26" i="7"/>
  <c r="CA21" i="7" l="1"/>
  <c r="AZ103" i="7"/>
  <c r="AX103" i="7"/>
  <c r="AY103" i="7"/>
  <c r="AR103" i="7"/>
  <c r="AT103" i="7"/>
  <c r="AQ103" i="7"/>
  <c r="AU103" i="7"/>
  <c r="AS103" i="7"/>
  <c r="AZ102" i="7"/>
  <c r="AY102" i="7"/>
  <c r="AX102" i="7"/>
  <c r="AT102" i="7"/>
  <c r="AQ102" i="7"/>
  <c r="AS102" i="7"/>
  <c r="AR102" i="7"/>
  <c r="AU102" i="7"/>
  <c r="AQ104" i="7"/>
  <c r="AS104" i="7"/>
  <c r="AX104" i="7"/>
  <c r="AZ104" i="7"/>
  <c r="AR104" i="7"/>
  <c r="AT104" i="7"/>
  <c r="AU104" i="7"/>
  <c r="AY104" i="7"/>
  <c r="BV21" i="7"/>
  <c r="V25" i="7"/>
  <c r="AE25" i="7" s="1"/>
  <c r="BX7" i="7"/>
  <c r="BA21" i="7"/>
  <c r="AD103" i="7"/>
  <c r="AF103" i="7"/>
  <c r="AE103" i="7"/>
  <c r="Y103" i="7"/>
  <c r="BJ27" i="7"/>
  <c r="BT27" i="7" s="1"/>
  <c r="AX26" i="7"/>
  <c r="AZ26" i="7"/>
  <c r="AY26" i="7"/>
  <c r="AE101" i="7"/>
  <c r="AD101" i="7"/>
  <c r="X101" i="7"/>
  <c r="Z101" i="7"/>
  <c r="Y101" i="7"/>
  <c r="AF101" i="7"/>
  <c r="W101" i="7"/>
  <c r="AA101" i="7"/>
  <c r="BR27" i="7"/>
  <c r="AZ6" i="7"/>
  <c r="AY6" i="7"/>
  <c r="AX6" i="7"/>
  <c r="AE102" i="7"/>
  <c r="Y102" i="7"/>
  <c r="AD102" i="7"/>
  <c r="X102" i="7"/>
  <c r="Z102" i="7"/>
  <c r="W102" i="7"/>
  <c r="AF102" i="7"/>
  <c r="AA102" i="7"/>
  <c r="W103" i="7"/>
  <c r="Z103" i="7"/>
  <c r="X103" i="7"/>
  <c r="AA104" i="7"/>
  <c r="W104" i="7"/>
  <c r="AF104" i="7"/>
  <c r="Z104" i="7"/>
  <c r="AE104" i="7"/>
  <c r="Y104" i="7"/>
  <c r="AD104" i="7"/>
  <c r="X104" i="7"/>
  <c r="AA103" i="7"/>
  <c r="BA20" i="7"/>
  <c r="AW19" i="7"/>
  <c r="R31" i="7"/>
  <c r="R32" i="7" s="1"/>
  <c r="BV7" i="7"/>
  <c r="BX21" i="7"/>
  <c r="BW6" i="7"/>
  <c r="S31" i="7"/>
  <c r="S32" i="7" s="1"/>
  <c r="BZ21" i="7"/>
  <c r="BZ20" i="7"/>
  <c r="BW20" i="7"/>
  <c r="BV20" i="7"/>
  <c r="BX20" i="7"/>
  <c r="CA20" i="7"/>
  <c r="BY20" i="7"/>
  <c r="BY21" i="7"/>
  <c r="BW21" i="7"/>
  <c r="R7" i="7"/>
  <c r="AP7" i="7"/>
  <c r="AS5" i="7" s="1"/>
  <c r="AB19" i="7"/>
  <c r="BY7" i="7"/>
  <c r="CA6" i="7"/>
  <c r="BZ7" i="7"/>
  <c r="CA7" i="7"/>
  <c r="BY6" i="7"/>
  <c r="BW7" i="7"/>
  <c r="BZ6" i="7"/>
  <c r="BX6" i="7"/>
  <c r="AC19" i="7"/>
  <c r="AG19" i="7" s="1"/>
  <c r="AC18" i="7"/>
  <c r="AG18" i="7" s="1"/>
  <c r="AV20" i="7"/>
  <c r="AC6" i="7"/>
  <c r="AG6" i="7" s="1"/>
  <c r="AC21" i="7"/>
  <c r="AG21" i="7" s="1"/>
  <c r="AB4" i="7"/>
  <c r="AC7" i="7"/>
  <c r="AG7" i="7" s="1"/>
  <c r="AB6" i="7"/>
  <c r="AC20" i="7"/>
  <c r="AG20" i="7" s="1"/>
  <c r="AV19" i="7"/>
  <c r="AB21" i="7"/>
  <c r="BJ28" i="7"/>
  <c r="S27" i="7"/>
  <c r="AC4" i="7"/>
  <c r="AB5" i="7"/>
  <c r="R27" i="7"/>
  <c r="AP27" i="7"/>
  <c r="O40" i="7"/>
  <c r="P40" i="7" s="1"/>
  <c r="O39" i="7"/>
  <c r="P39" i="7" s="1"/>
  <c r="R37" i="7" s="1"/>
  <c r="O38" i="7"/>
  <c r="P38" i="7" s="1"/>
  <c r="O37" i="7"/>
  <c r="P37" i="7" s="1"/>
  <c r="Q27" i="7"/>
  <c r="V26" i="7"/>
  <c r="U100" i="7"/>
  <c r="AB20" i="7"/>
  <c r="AB7" i="7"/>
  <c r="AV21" i="7"/>
  <c r="AO73" i="7" s="1"/>
  <c r="AP73" i="7" s="1"/>
  <c r="Q31" i="7"/>
  <c r="AO100" i="7" l="1"/>
  <c r="AW103" i="7"/>
  <c r="BA103" i="7" s="1"/>
  <c r="AF25" i="7"/>
  <c r="AD25" i="7"/>
  <c r="AV103" i="7"/>
  <c r="BL27" i="7"/>
  <c r="AV104" i="7"/>
  <c r="AW104" i="7"/>
  <c r="BA104" i="7" s="1"/>
  <c r="BB103" i="7" s="1"/>
  <c r="AW102" i="7"/>
  <c r="BA102" i="7" s="1"/>
  <c r="BB104" i="7"/>
  <c r="BS27" i="7"/>
  <c r="AV102" i="7"/>
  <c r="BG104" i="7" s="1"/>
  <c r="AP32" i="7"/>
  <c r="AY73" i="7"/>
  <c r="AX73" i="7"/>
  <c r="AZ73" i="7"/>
  <c r="BJ33" i="7"/>
  <c r="AR6" i="7"/>
  <c r="AT6" i="7"/>
  <c r="AR5" i="7"/>
  <c r="AT5" i="7"/>
  <c r="AU5" i="7"/>
  <c r="AS6" i="7"/>
  <c r="AQ6" i="7"/>
  <c r="AX32" i="7"/>
  <c r="AZ32" i="7"/>
  <c r="AY32" i="7"/>
  <c r="BM27" i="7"/>
  <c r="BK27" i="7"/>
  <c r="AX27" i="7"/>
  <c r="AZ27" i="7"/>
  <c r="AY27" i="7"/>
  <c r="BO27" i="7"/>
  <c r="BS33" i="7"/>
  <c r="BR33" i="7"/>
  <c r="BT33" i="7"/>
  <c r="BN27" i="7"/>
  <c r="BP27" i="7" s="1"/>
  <c r="BR28" i="7"/>
  <c r="BL28" i="7"/>
  <c r="BO28" i="7"/>
  <c r="BK28" i="7"/>
  <c r="BT28" i="7"/>
  <c r="BN28" i="7"/>
  <c r="BS28" i="7"/>
  <c r="BM28" i="7"/>
  <c r="AD26" i="7"/>
  <c r="AF26" i="7"/>
  <c r="AE26" i="7"/>
  <c r="AU7" i="7"/>
  <c r="AQ7" i="7"/>
  <c r="AZ7" i="7"/>
  <c r="AT7" i="7"/>
  <c r="AY7" i="7"/>
  <c r="AS7" i="7"/>
  <c r="AX7" i="7"/>
  <c r="AR7" i="7"/>
  <c r="AU6" i="7"/>
  <c r="AQ5" i="7"/>
  <c r="AW5" i="7" s="1"/>
  <c r="BA5" i="7" s="1"/>
  <c r="AO72" i="7"/>
  <c r="AP72" i="7" s="1"/>
  <c r="BA19" i="7"/>
  <c r="BC20" i="7" s="1"/>
  <c r="AO71" i="7"/>
  <c r="AP71" i="7" s="1"/>
  <c r="AQ73" i="7" s="1"/>
  <c r="CB21" i="7"/>
  <c r="CB6" i="7"/>
  <c r="BQ27" i="7"/>
  <c r="BU27" i="7" s="1"/>
  <c r="CB20" i="7"/>
  <c r="S37" i="7"/>
  <c r="S38" i="7" s="1"/>
  <c r="CB7" i="7"/>
  <c r="AW6" i="7"/>
  <c r="BA6" i="7" s="1"/>
  <c r="U71" i="7"/>
  <c r="V71" i="7" s="1"/>
  <c r="CC6" i="7"/>
  <c r="CC7" i="7"/>
  <c r="AC101" i="7"/>
  <c r="AG101" i="7" s="1"/>
  <c r="AB103" i="7"/>
  <c r="AC104" i="7"/>
  <c r="AG104" i="7" s="1"/>
  <c r="AJ21" i="7"/>
  <c r="AC102" i="7"/>
  <c r="AG102" i="7" s="1"/>
  <c r="Q37" i="7"/>
  <c r="Q38" i="7" s="1"/>
  <c r="AK21" i="7"/>
  <c r="AL21" i="7"/>
  <c r="U70" i="7"/>
  <c r="V70" i="7" s="1"/>
  <c r="BJ39" i="7"/>
  <c r="AM21" i="7"/>
  <c r="AG4" i="7"/>
  <c r="AK5" i="7" s="1"/>
  <c r="U56" i="7"/>
  <c r="V56" i="7" s="1"/>
  <c r="U57" i="7"/>
  <c r="V57" i="7" s="1"/>
  <c r="U58" i="7"/>
  <c r="V58" i="7" s="1"/>
  <c r="U59" i="7"/>
  <c r="V59" i="7" s="1"/>
  <c r="AP33" i="7"/>
  <c r="R33" i="7"/>
  <c r="AB101" i="7"/>
  <c r="AI18" i="7"/>
  <c r="AK18" i="7"/>
  <c r="AL18" i="7"/>
  <c r="AM18" i="7"/>
  <c r="AH18" i="7"/>
  <c r="AJ18" i="7"/>
  <c r="AK19" i="7"/>
  <c r="AI19" i="7"/>
  <c r="AJ19" i="7"/>
  <c r="AL19" i="7"/>
  <c r="AM19" i="7"/>
  <c r="AH19" i="7"/>
  <c r="AH21" i="7"/>
  <c r="BJ34" i="7"/>
  <c r="BL33" i="7" s="1"/>
  <c r="S33" i="7"/>
  <c r="AB102" i="7"/>
  <c r="AI21" i="7"/>
  <c r="Q28" i="7"/>
  <c r="V28" i="7" s="1"/>
  <c r="V27" i="7"/>
  <c r="U72" i="7"/>
  <c r="V72" i="7" s="1"/>
  <c r="Q32" i="7"/>
  <c r="V31" i="7"/>
  <c r="U73" i="7"/>
  <c r="V73" i="7" s="1"/>
  <c r="R38" i="7"/>
  <c r="AP38" i="7"/>
  <c r="AP28" i="7"/>
  <c r="AU26" i="7" s="1"/>
  <c r="R28" i="7"/>
  <c r="AC103" i="7"/>
  <c r="AG103" i="7" s="1"/>
  <c r="AH103" i="7" s="1"/>
  <c r="AB104" i="7"/>
  <c r="AL20" i="7"/>
  <c r="AM20" i="7"/>
  <c r="AH20" i="7"/>
  <c r="AK20" i="7"/>
  <c r="AI20" i="7"/>
  <c r="AJ20" i="7"/>
  <c r="BC103" i="7" l="1"/>
  <c r="BB102" i="7"/>
  <c r="BG103" i="7"/>
  <c r="BD102" i="7"/>
  <c r="BE102" i="7"/>
  <c r="BE104" i="7"/>
  <c r="BF103" i="7"/>
  <c r="BC102" i="7"/>
  <c r="BD104" i="7"/>
  <c r="BD103" i="7"/>
  <c r="BE103" i="7"/>
  <c r="BG102" i="7"/>
  <c r="BC104" i="7"/>
  <c r="BF102" i="7"/>
  <c r="BF104" i="7"/>
  <c r="BG21" i="7"/>
  <c r="BB21" i="7"/>
  <c r="AR73" i="7"/>
  <c r="AW73" i="7" s="1"/>
  <c r="BA73" i="7" s="1"/>
  <c r="AS73" i="7"/>
  <c r="BD21" i="7"/>
  <c r="BF21" i="7"/>
  <c r="BC21" i="7"/>
  <c r="BE21" i="7"/>
  <c r="AH102" i="7"/>
  <c r="AH104" i="7"/>
  <c r="AK103" i="7"/>
  <c r="AI103" i="7"/>
  <c r="AM101" i="7"/>
  <c r="AK101" i="7"/>
  <c r="AM102" i="7"/>
  <c r="AK102" i="7"/>
  <c r="AM104" i="7"/>
  <c r="AL102" i="7"/>
  <c r="AJ104" i="7"/>
  <c r="AI104" i="7"/>
  <c r="AL103" i="7"/>
  <c r="AJ103" i="7"/>
  <c r="AI101" i="7"/>
  <c r="AJ102" i="7"/>
  <c r="AI102" i="7"/>
  <c r="AM103" i="7"/>
  <c r="AJ101" i="7"/>
  <c r="AH101" i="7"/>
  <c r="AL101" i="7"/>
  <c r="AL104" i="7"/>
  <c r="AK104" i="7"/>
  <c r="Z26" i="7"/>
  <c r="BG20" i="7"/>
  <c r="BB20" i="7"/>
  <c r="X26" i="7"/>
  <c r="AD72" i="7"/>
  <c r="X72" i="7"/>
  <c r="AA72" i="7"/>
  <c r="W72" i="7"/>
  <c r="Z72" i="7"/>
  <c r="Y72" i="7"/>
  <c r="AF72" i="7"/>
  <c r="AE72" i="7"/>
  <c r="AF70" i="7"/>
  <c r="Z70" i="7"/>
  <c r="AE70" i="7"/>
  <c r="Y70" i="7"/>
  <c r="X70" i="7"/>
  <c r="W70" i="7"/>
  <c r="AD70" i="7"/>
  <c r="AA70" i="7"/>
  <c r="AX28" i="7"/>
  <c r="AR28" i="7"/>
  <c r="AU28" i="7"/>
  <c r="AQ28" i="7"/>
  <c r="AZ28" i="7"/>
  <c r="AT28" i="7"/>
  <c r="AY28" i="7"/>
  <c r="AS28" i="7"/>
  <c r="AE58" i="7"/>
  <c r="Y58" i="7"/>
  <c r="Z58" i="7"/>
  <c r="AF58" i="7"/>
  <c r="X58" i="7"/>
  <c r="AA58" i="7"/>
  <c r="W58" i="7"/>
  <c r="AD58" i="7"/>
  <c r="AX72" i="7"/>
  <c r="AR72" i="7"/>
  <c r="AU72" i="7"/>
  <c r="AQ72" i="7"/>
  <c r="AT72" i="7"/>
  <c r="AS72" i="7"/>
  <c r="AZ72" i="7"/>
  <c r="AY72" i="7"/>
  <c r="AX38" i="7"/>
  <c r="AZ38" i="7"/>
  <c r="AY38" i="7"/>
  <c r="AD31" i="7"/>
  <c r="AF31" i="7"/>
  <c r="AE31" i="7"/>
  <c r="AD27" i="7"/>
  <c r="X27" i="7"/>
  <c r="AA27" i="7"/>
  <c r="W27" i="7"/>
  <c r="AF27" i="7"/>
  <c r="Z27" i="7"/>
  <c r="AE27" i="7"/>
  <c r="Y27" i="7"/>
  <c r="Z25" i="7"/>
  <c r="X25" i="7"/>
  <c r="AC25" i="7" s="1"/>
  <c r="AG25" i="7" s="1"/>
  <c r="W25" i="7"/>
  <c r="Y25" i="7"/>
  <c r="AA57" i="7"/>
  <c r="W57" i="7"/>
  <c r="AF57" i="7"/>
  <c r="Z57" i="7"/>
  <c r="AD57" i="7"/>
  <c r="X57" i="7"/>
  <c r="Y57" i="7"/>
  <c r="AE57" i="7"/>
  <c r="BE20" i="7"/>
  <c r="AA26" i="7"/>
  <c r="AS26" i="7"/>
  <c r="BK33" i="7"/>
  <c r="BM33" i="7"/>
  <c r="AU27" i="7"/>
  <c r="BO33" i="7"/>
  <c r="AT27" i="7"/>
  <c r="AR27" i="7"/>
  <c r="AE73" i="7"/>
  <c r="Y73" i="7"/>
  <c r="AD73" i="7"/>
  <c r="X73" i="7"/>
  <c r="W73" i="7"/>
  <c r="AF73" i="7"/>
  <c r="AA73" i="7"/>
  <c r="Z73" i="7"/>
  <c r="AF59" i="7"/>
  <c r="Z59" i="7"/>
  <c r="Y59" i="7"/>
  <c r="AE59" i="7"/>
  <c r="X59" i="7"/>
  <c r="AA59" i="7"/>
  <c r="AD59" i="7"/>
  <c r="W59" i="7"/>
  <c r="BN33" i="7"/>
  <c r="AA25" i="7"/>
  <c r="AD28" i="7"/>
  <c r="X28" i="7"/>
  <c r="AA28" i="7"/>
  <c r="W28" i="7"/>
  <c r="AF28" i="7"/>
  <c r="Z28" i="7"/>
  <c r="AE28" i="7"/>
  <c r="Y28" i="7"/>
  <c r="BT34" i="7"/>
  <c r="BN34" i="7"/>
  <c r="BS34" i="7"/>
  <c r="BM34" i="7"/>
  <c r="BR34" i="7"/>
  <c r="BL34" i="7"/>
  <c r="BO34" i="7"/>
  <c r="BK34" i="7"/>
  <c r="AY33" i="7"/>
  <c r="AX33" i="7"/>
  <c r="AZ33" i="7"/>
  <c r="AF56" i="7"/>
  <c r="Z56" i="7"/>
  <c r="AE56" i="7"/>
  <c r="Y56" i="7"/>
  <c r="AA56" i="7"/>
  <c r="W56" i="7"/>
  <c r="AD56" i="7"/>
  <c r="X56" i="7"/>
  <c r="BT39" i="7"/>
  <c r="BS39" i="7"/>
  <c r="BR39" i="7"/>
  <c r="AA71" i="7"/>
  <c r="W71" i="7"/>
  <c r="AF71" i="7"/>
  <c r="Z71" i="7"/>
  <c r="AE71" i="7"/>
  <c r="AD71" i="7"/>
  <c r="Y71" i="7"/>
  <c r="X71" i="7"/>
  <c r="AU71" i="7"/>
  <c r="AQ71" i="7"/>
  <c r="AW71" i="7" s="1"/>
  <c r="BA71" i="7" s="1"/>
  <c r="AZ71" i="7"/>
  <c r="AT71" i="7"/>
  <c r="AY71" i="7"/>
  <c r="AX71" i="7"/>
  <c r="AS71" i="7"/>
  <c r="AR71" i="7"/>
  <c r="AU73" i="7"/>
  <c r="AT73" i="7"/>
  <c r="Y26" i="7"/>
  <c r="W26" i="7"/>
  <c r="AC26" i="7" s="1"/>
  <c r="AG26" i="7" s="1"/>
  <c r="AQ26" i="7"/>
  <c r="AS27" i="7"/>
  <c r="AQ27" i="7"/>
  <c r="AT26" i="7"/>
  <c r="AV26" i="7" s="1"/>
  <c r="AR26" i="7"/>
  <c r="AV5" i="7"/>
  <c r="AV6" i="7"/>
  <c r="BF20" i="7"/>
  <c r="AW72" i="7"/>
  <c r="BA72" i="7" s="1"/>
  <c r="BD20" i="7"/>
  <c r="AV72" i="7"/>
  <c r="BB19" i="7"/>
  <c r="BE19" i="7"/>
  <c r="BG19" i="7"/>
  <c r="BC19" i="7"/>
  <c r="BF19" i="7"/>
  <c r="BD19" i="7"/>
  <c r="AJ7" i="7"/>
  <c r="AL5" i="7"/>
  <c r="AL7" i="7"/>
  <c r="BQ28" i="7"/>
  <c r="BU28" i="7" s="1"/>
  <c r="BV27" i="7" s="1"/>
  <c r="CC20" i="7"/>
  <c r="CC21" i="7"/>
  <c r="AV7" i="7"/>
  <c r="AW7" i="7"/>
  <c r="BQ33" i="7"/>
  <c r="BU33" i="7" s="1"/>
  <c r="V37" i="7"/>
  <c r="AM5" i="7"/>
  <c r="AK7" i="7"/>
  <c r="AI5" i="7"/>
  <c r="AM7" i="7"/>
  <c r="AP34" i="7"/>
  <c r="AR32" i="7" s="1"/>
  <c r="R34" i="7"/>
  <c r="AH4" i="7"/>
  <c r="AM4" i="7"/>
  <c r="AL4" i="7"/>
  <c r="AK4" i="7"/>
  <c r="AJ4" i="7"/>
  <c r="AI4" i="7"/>
  <c r="AH6" i="7"/>
  <c r="AL6" i="7"/>
  <c r="AM6" i="7"/>
  <c r="AH7" i="7"/>
  <c r="AI6" i="7"/>
  <c r="AK6" i="7"/>
  <c r="AJ6" i="7"/>
  <c r="AH5" i="7"/>
  <c r="R39" i="7"/>
  <c r="AP39" i="7"/>
  <c r="AC73" i="7"/>
  <c r="AG73" i="7" s="1"/>
  <c r="BP33" i="7"/>
  <c r="Q39" i="7"/>
  <c r="V38" i="7"/>
  <c r="U69" i="7"/>
  <c r="BP28" i="7"/>
  <c r="AI7" i="7"/>
  <c r="AW28" i="7"/>
  <c r="BA28" i="7" s="1"/>
  <c r="V32" i="7"/>
  <c r="Q33" i="7"/>
  <c r="AB25" i="7"/>
  <c r="BJ40" i="7"/>
  <c r="BN39" i="7" s="1"/>
  <c r="S39" i="7"/>
  <c r="AJ5" i="7"/>
  <c r="BQ34" i="7" l="1"/>
  <c r="BU34" i="7" s="1"/>
  <c r="AO57" i="7"/>
  <c r="AP57" i="7" s="1"/>
  <c r="BH102" i="7"/>
  <c r="BH103" i="7"/>
  <c r="BH104" i="7"/>
  <c r="BV28" i="7"/>
  <c r="CA27" i="7"/>
  <c r="BB72" i="7"/>
  <c r="BB71" i="7"/>
  <c r="BB73" i="7"/>
  <c r="AV73" i="7"/>
  <c r="BL39" i="7"/>
  <c r="AT33" i="7"/>
  <c r="U55" i="7"/>
  <c r="AR33" i="7"/>
  <c r="AZ39" i="7"/>
  <c r="AY39" i="7"/>
  <c r="AX39" i="7"/>
  <c r="AS32" i="7"/>
  <c r="BO40" i="7"/>
  <c r="BK40" i="7"/>
  <c r="BT40" i="7"/>
  <c r="BM40" i="7"/>
  <c r="BS40" i="7"/>
  <c r="BL40" i="7"/>
  <c r="BR40" i="7"/>
  <c r="BN40" i="7"/>
  <c r="AZ57" i="7"/>
  <c r="AX57" i="7"/>
  <c r="AY57" i="7"/>
  <c r="AQ33" i="7"/>
  <c r="AW33" i="7" s="1"/>
  <c r="AS33" i="7"/>
  <c r="AE32" i="7"/>
  <c r="AD32" i="7"/>
  <c r="AF32" i="7"/>
  <c r="AD38" i="7"/>
  <c r="AF38" i="7"/>
  <c r="AE38" i="7"/>
  <c r="BM39" i="7"/>
  <c r="BK39" i="7"/>
  <c r="AZ34" i="7"/>
  <c r="AT34" i="7"/>
  <c r="AY34" i="7"/>
  <c r="AS34" i="7"/>
  <c r="AX34" i="7"/>
  <c r="AR34" i="7"/>
  <c r="AU34" i="7"/>
  <c r="AQ34" i="7"/>
  <c r="AE37" i="7"/>
  <c r="AD37" i="7"/>
  <c r="AF37" i="7"/>
  <c r="AU32" i="7"/>
  <c r="BO39" i="7"/>
  <c r="AU33" i="7"/>
  <c r="AT32" i="7"/>
  <c r="AQ32" i="7"/>
  <c r="AV71" i="7"/>
  <c r="BD71" i="7" s="1"/>
  <c r="AO69" i="7"/>
  <c r="AW26" i="7"/>
  <c r="AW27" i="7"/>
  <c r="BV34" i="7"/>
  <c r="BV33" i="7"/>
  <c r="CA28" i="7"/>
  <c r="BZ28" i="7"/>
  <c r="BY27" i="7"/>
  <c r="BX28" i="7"/>
  <c r="BW28" i="7"/>
  <c r="BZ27" i="7"/>
  <c r="BW27" i="7"/>
  <c r="BY28" i="7"/>
  <c r="BX27" i="7"/>
  <c r="BA7" i="7"/>
  <c r="AO58" i="7"/>
  <c r="AP58" i="7" s="1"/>
  <c r="AO59" i="7"/>
  <c r="AP59" i="7" s="1"/>
  <c r="AC71" i="7"/>
  <c r="AG71" i="7" s="1"/>
  <c r="AB27" i="7"/>
  <c r="AC70" i="7"/>
  <c r="AG70" i="7" s="1"/>
  <c r="AC72" i="7"/>
  <c r="AG72" i="7" s="1"/>
  <c r="AC57" i="7"/>
  <c r="AG57" i="7" s="1"/>
  <c r="AB57" i="7"/>
  <c r="AC28" i="7"/>
  <c r="AG28" i="7" s="1"/>
  <c r="AB56" i="7"/>
  <c r="AN103" i="7"/>
  <c r="AC58" i="7"/>
  <c r="AG58" i="7" s="1"/>
  <c r="AB28" i="7"/>
  <c r="AC56" i="7"/>
  <c r="AG56" i="7" s="1"/>
  <c r="AB73" i="7"/>
  <c r="AC59" i="7"/>
  <c r="AG59" i="7" s="1"/>
  <c r="AC27" i="7"/>
  <c r="AG27" i="7" s="1"/>
  <c r="AN104" i="7"/>
  <c r="AB70" i="7"/>
  <c r="AP40" i="7"/>
  <c r="AQ38" i="7" s="1"/>
  <c r="R40" i="7"/>
  <c r="AB59" i="7"/>
  <c r="AW34" i="7"/>
  <c r="AB72" i="7"/>
  <c r="V33" i="7"/>
  <c r="Q34" i="7"/>
  <c r="V34" i="7" s="1"/>
  <c r="AV28" i="7"/>
  <c r="AN102" i="7"/>
  <c r="AB71" i="7"/>
  <c r="AN101" i="7"/>
  <c r="AB58" i="7"/>
  <c r="AV27" i="7"/>
  <c r="BP34" i="7"/>
  <c r="CA34" i="7" s="1"/>
  <c r="AB26" i="7"/>
  <c r="Q40" i="7"/>
  <c r="V40" i="7" s="1"/>
  <c r="V39" i="7"/>
  <c r="AO80" i="7" l="1"/>
  <c r="AP80" i="7" s="1"/>
  <c r="BG73" i="7"/>
  <c r="AV33" i="7"/>
  <c r="BC72" i="7"/>
  <c r="BC73" i="7"/>
  <c r="BF73" i="7"/>
  <c r="BE72" i="7"/>
  <c r="BE73" i="7"/>
  <c r="BG71" i="7"/>
  <c r="BG72" i="7"/>
  <c r="BF72" i="7"/>
  <c r="BF71" i="7"/>
  <c r="BE71" i="7"/>
  <c r="BD72" i="7"/>
  <c r="BD73" i="7"/>
  <c r="BC71" i="7"/>
  <c r="U78" i="7"/>
  <c r="V78" i="7" s="1"/>
  <c r="AQ57" i="7"/>
  <c r="AS38" i="7"/>
  <c r="X38" i="7"/>
  <c r="AF33" i="7"/>
  <c r="Z33" i="7"/>
  <c r="AE33" i="7"/>
  <c r="Y33" i="7"/>
  <c r="AD33" i="7"/>
  <c r="X33" i="7"/>
  <c r="AA33" i="7"/>
  <c r="W33" i="7"/>
  <c r="W37" i="7"/>
  <c r="Y37" i="7"/>
  <c r="Y38" i="7"/>
  <c r="Z32" i="7"/>
  <c r="AS57" i="7"/>
  <c r="AT57" i="7"/>
  <c r="AA39" i="7"/>
  <c r="W39" i="7"/>
  <c r="AF39" i="7"/>
  <c r="Z39" i="7"/>
  <c r="AE39" i="7"/>
  <c r="Y39" i="7"/>
  <c r="AD39" i="7"/>
  <c r="X39" i="7"/>
  <c r="AA34" i="7"/>
  <c r="W34" i="7"/>
  <c r="CG34" i="7"/>
  <c r="AF34" i="7"/>
  <c r="Z34" i="7"/>
  <c r="CF34" i="7"/>
  <c r="AE34" i="7"/>
  <c r="Y34" i="7"/>
  <c r="CE34" i="7"/>
  <c r="AD34" i="7"/>
  <c r="X34" i="7"/>
  <c r="AU40" i="7"/>
  <c r="AQ40" i="7"/>
  <c r="AX40" i="7"/>
  <c r="AT40" i="7"/>
  <c r="AZ40" i="7"/>
  <c r="AS40" i="7"/>
  <c r="AY40" i="7"/>
  <c r="AR40" i="7"/>
  <c r="AZ59" i="7"/>
  <c r="AT59" i="7"/>
  <c r="AX59" i="7"/>
  <c r="AQ59" i="7"/>
  <c r="AU59" i="7"/>
  <c r="AY59" i="7"/>
  <c r="AR59" i="7"/>
  <c r="AS59" i="7"/>
  <c r="AU38" i="7"/>
  <c r="AA31" i="7"/>
  <c r="AA37" i="7"/>
  <c r="AA38" i="7"/>
  <c r="X32" i="7"/>
  <c r="Y31" i="7"/>
  <c r="AT38" i="7"/>
  <c r="AR39" i="7"/>
  <c r="AT39" i="7"/>
  <c r="Z37" i="7"/>
  <c r="X37" i="7"/>
  <c r="Z38" i="7"/>
  <c r="W32" i="7"/>
  <c r="AR57" i="7"/>
  <c r="X31" i="7"/>
  <c r="AA40" i="7"/>
  <c r="W40" i="7"/>
  <c r="AF40" i="7"/>
  <c r="Y40" i="7"/>
  <c r="AE40" i="7"/>
  <c r="X40" i="7"/>
  <c r="AD40" i="7"/>
  <c r="Z40" i="7"/>
  <c r="AY58" i="7"/>
  <c r="AS58" i="7"/>
  <c r="AX58" i="7"/>
  <c r="AQ58" i="7"/>
  <c r="AU58" i="7"/>
  <c r="AZ58" i="7"/>
  <c r="AR58" i="7"/>
  <c r="AT58" i="7"/>
  <c r="Z31" i="7"/>
  <c r="AB31" i="7" s="1"/>
  <c r="AF78" i="7"/>
  <c r="AE78" i="7"/>
  <c r="AD78" i="7"/>
  <c r="AA32" i="7"/>
  <c r="AB32" i="7" s="1"/>
  <c r="Y32" i="7"/>
  <c r="AU57" i="7"/>
  <c r="AV57" i="7" s="1"/>
  <c r="AS39" i="7"/>
  <c r="AQ39" i="7"/>
  <c r="AW39" i="7" s="1"/>
  <c r="W38" i="7"/>
  <c r="AC38" i="7" s="1"/>
  <c r="AG38" i="7" s="1"/>
  <c r="AR38" i="7"/>
  <c r="AW38" i="7" s="1"/>
  <c r="AU39" i="7"/>
  <c r="AV39" i="7" s="1"/>
  <c r="W31" i="7"/>
  <c r="AC31" i="7" s="1"/>
  <c r="BA34" i="7"/>
  <c r="BA33" i="7"/>
  <c r="BA27" i="7"/>
  <c r="AO79" i="7"/>
  <c r="AP79" i="7" s="1"/>
  <c r="BA26" i="7"/>
  <c r="BB28" i="7" s="1"/>
  <c r="AO78" i="7"/>
  <c r="AP78" i="7" s="1"/>
  <c r="AW32" i="7"/>
  <c r="CB28" i="7"/>
  <c r="BQ40" i="7"/>
  <c r="BU40" i="7" s="1"/>
  <c r="CB27" i="7"/>
  <c r="CC27" i="7" s="1"/>
  <c r="BQ39" i="7"/>
  <c r="BU39" i="7" s="1"/>
  <c r="BW33" i="7"/>
  <c r="BZ33" i="7"/>
  <c r="BZ34" i="7"/>
  <c r="CA33" i="7"/>
  <c r="BX33" i="7"/>
  <c r="BW34" i="7"/>
  <c r="BX34" i="7"/>
  <c r="BY33" i="7"/>
  <c r="BY34" i="7"/>
  <c r="BE7" i="7"/>
  <c r="BD6" i="7"/>
  <c r="BB5" i="7"/>
  <c r="BE5" i="7"/>
  <c r="BD7" i="7"/>
  <c r="BG7" i="7"/>
  <c r="BC7" i="7"/>
  <c r="BB7" i="7"/>
  <c r="BF7" i="7"/>
  <c r="BC5" i="7"/>
  <c r="BB6" i="7"/>
  <c r="BG5" i="7"/>
  <c r="BC6" i="7"/>
  <c r="BD5" i="7"/>
  <c r="BE6" i="7"/>
  <c r="BF6" i="7"/>
  <c r="BG6" i="7"/>
  <c r="BF5" i="7"/>
  <c r="AV59" i="7"/>
  <c r="AH73" i="7"/>
  <c r="AH70" i="7"/>
  <c r="AH71" i="7"/>
  <c r="AH57" i="7"/>
  <c r="AK57" i="7"/>
  <c r="AI71" i="7"/>
  <c r="AH72" i="7"/>
  <c r="AH59" i="7"/>
  <c r="AH58" i="7"/>
  <c r="AH26" i="7"/>
  <c r="AH25" i="7"/>
  <c r="AH56" i="7"/>
  <c r="BP40" i="7"/>
  <c r="AM59" i="7"/>
  <c r="AC32" i="7"/>
  <c r="AG32" i="7" s="1"/>
  <c r="AM72" i="7"/>
  <c r="AI73" i="7"/>
  <c r="AV38" i="7"/>
  <c r="AK25" i="7"/>
  <c r="AJ26" i="7"/>
  <c r="AV32" i="7"/>
  <c r="U79" i="7"/>
  <c r="V79" i="7" s="1"/>
  <c r="AJ59" i="7"/>
  <c r="AL59" i="7"/>
  <c r="AK72" i="7"/>
  <c r="AM70" i="7"/>
  <c r="AJ70" i="7"/>
  <c r="AK71" i="7"/>
  <c r="AM71" i="7"/>
  <c r="AK56" i="7"/>
  <c r="AJ56" i="7"/>
  <c r="U80" i="7"/>
  <c r="V80" i="7" s="1"/>
  <c r="AI58" i="7"/>
  <c r="AL58" i="7"/>
  <c r="AM57" i="7"/>
  <c r="AL57" i="7"/>
  <c r="AI25" i="7"/>
  <c r="AL26" i="7"/>
  <c r="AM26" i="7"/>
  <c r="AO92" i="7"/>
  <c r="AP92" i="7" s="1"/>
  <c r="BF40" i="7"/>
  <c r="BB40" i="7"/>
  <c r="BI40" i="7"/>
  <c r="BE40" i="7"/>
  <c r="AW40" i="7"/>
  <c r="BA40" i="7" s="1"/>
  <c r="BH40" i="7"/>
  <c r="BD40" i="7"/>
  <c r="BC40" i="7"/>
  <c r="BG40" i="7"/>
  <c r="AK27" i="7"/>
  <c r="AJ27" i="7"/>
  <c r="AI27" i="7"/>
  <c r="AL27" i="7"/>
  <c r="AM27" i="7"/>
  <c r="AH27" i="7"/>
  <c r="AK59" i="7"/>
  <c r="AL72" i="7"/>
  <c r="AL70" i="7"/>
  <c r="AK70" i="7"/>
  <c r="AK73" i="7"/>
  <c r="AJ71" i="7"/>
  <c r="U77" i="7"/>
  <c r="V77" i="7" s="1"/>
  <c r="AM56" i="7"/>
  <c r="AL28" i="7"/>
  <c r="AI28" i="7"/>
  <c r="AH28" i="7"/>
  <c r="AK28" i="7"/>
  <c r="AJ28" i="7"/>
  <c r="AM28" i="7"/>
  <c r="AM58" i="7"/>
  <c r="AJ57" i="7"/>
  <c r="AI57" i="7"/>
  <c r="AJ25" i="7"/>
  <c r="AI26" i="7"/>
  <c r="BP39" i="7"/>
  <c r="AV34" i="7"/>
  <c r="AI72" i="7"/>
  <c r="AM73" i="7"/>
  <c r="AJ73" i="7"/>
  <c r="AL73" i="7"/>
  <c r="AL71" i="7"/>
  <c r="AL56" i="7"/>
  <c r="AJ58" i="7"/>
  <c r="AL25" i="7"/>
  <c r="AM25" i="7"/>
  <c r="AK26" i="7"/>
  <c r="AI59" i="7"/>
  <c r="AJ72" i="7"/>
  <c r="AI70" i="7"/>
  <c r="AI56" i="7"/>
  <c r="AK58" i="7"/>
  <c r="BA38" i="7" l="1"/>
  <c r="BA39" i="7"/>
  <c r="AO86" i="7"/>
  <c r="AP86" i="7" s="1"/>
  <c r="AZ86" i="7" s="1"/>
  <c r="BG28" i="7"/>
  <c r="BC28" i="7"/>
  <c r="AR80" i="7"/>
  <c r="AY80" i="7"/>
  <c r="AQ80" i="7"/>
  <c r="AW80" i="7" s="1"/>
  <c r="BA80" i="7" s="1"/>
  <c r="AS80" i="7"/>
  <c r="AZ80" i="7"/>
  <c r="AX80" i="7"/>
  <c r="BD28" i="7"/>
  <c r="BF28" i="7"/>
  <c r="BE28" i="7"/>
  <c r="BH71" i="7"/>
  <c r="BH19" i="7" s="1"/>
  <c r="BH72" i="7"/>
  <c r="BH20" i="7" s="1"/>
  <c r="BI20" i="7" s="1"/>
  <c r="BH73" i="7"/>
  <c r="BH21" i="7" s="1"/>
  <c r="BI21" i="7"/>
  <c r="AA78" i="7"/>
  <c r="AE80" i="7"/>
  <c r="Y80" i="7"/>
  <c r="AD80" i="7"/>
  <c r="X80" i="7"/>
  <c r="AA80" i="7"/>
  <c r="W80" i="7"/>
  <c r="Z80" i="7"/>
  <c r="AF80" i="7"/>
  <c r="AF77" i="7"/>
  <c r="Z77" i="7"/>
  <c r="AE77" i="7"/>
  <c r="Y77" i="7"/>
  <c r="AD77" i="7"/>
  <c r="X77" i="7"/>
  <c r="AA77" i="7"/>
  <c r="W77" i="7"/>
  <c r="AX79" i="7"/>
  <c r="AR79" i="7"/>
  <c r="AU79" i="7"/>
  <c r="AQ79" i="7"/>
  <c r="AZ79" i="7"/>
  <c r="AT79" i="7"/>
  <c r="AY79" i="7"/>
  <c r="AS79" i="7"/>
  <c r="AD79" i="7"/>
  <c r="X79" i="7"/>
  <c r="AA79" i="7"/>
  <c r="W79" i="7"/>
  <c r="AF79" i="7"/>
  <c r="Z79" i="7"/>
  <c r="AE79" i="7"/>
  <c r="Y79" i="7"/>
  <c r="Y78" i="7"/>
  <c r="W78" i="7"/>
  <c r="AZ92" i="7"/>
  <c r="AY92" i="7"/>
  <c r="AS92" i="7"/>
  <c r="AR92" i="7"/>
  <c r="AQ92" i="7"/>
  <c r="AX92" i="7"/>
  <c r="AU78" i="7"/>
  <c r="AQ78" i="7"/>
  <c r="AZ78" i="7"/>
  <c r="AT78" i="7"/>
  <c r="AY78" i="7"/>
  <c r="AS78" i="7"/>
  <c r="AR78" i="7"/>
  <c r="AX78" i="7"/>
  <c r="AU80" i="7"/>
  <c r="AT80" i="7"/>
  <c r="X78" i="7"/>
  <c r="AC78" i="7" s="1"/>
  <c r="AG78" i="7" s="1"/>
  <c r="Z78" i="7"/>
  <c r="AO85" i="7"/>
  <c r="AP85" i="7" s="1"/>
  <c r="AW78" i="7"/>
  <c r="BA78" i="7" s="1"/>
  <c r="BV40" i="7"/>
  <c r="BD26" i="7"/>
  <c r="BE26" i="7"/>
  <c r="BF26" i="7"/>
  <c r="BG26" i="7"/>
  <c r="BC26" i="7"/>
  <c r="BB26" i="7"/>
  <c r="AW79" i="7"/>
  <c r="BA79" i="7" s="1"/>
  <c r="BA32" i="7"/>
  <c r="BE33" i="7" s="1"/>
  <c r="AO84" i="7"/>
  <c r="AP84" i="7" s="1"/>
  <c r="AS86" i="7" s="1"/>
  <c r="BE27" i="7"/>
  <c r="BF27" i="7"/>
  <c r="BG27" i="7"/>
  <c r="BB27" i="7"/>
  <c r="BC27" i="7"/>
  <c r="BD27" i="7"/>
  <c r="BC34" i="7"/>
  <c r="BG34" i="7"/>
  <c r="CC28" i="7"/>
  <c r="AO55" i="7"/>
  <c r="CB34" i="7"/>
  <c r="CA40" i="7"/>
  <c r="CB33" i="7"/>
  <c r="CC33" i="7" s="1"/>
  <c r="BW40" i="7"/>
  <c r="BX40" i="7"/>
  <c r="BZ40" i="7"/>
  <c r="BY39" i="7"/>
  <c r="BZ39" i="7"/>
  <c r="CA39" i="7"/>
  <c r="BV39" i="7"/>
  <c r="BW39" i="7"/>
  <c r="BX39" i="7"/>
  <c r="BY40" i="7"/>
  <c r="AW58" i="7"/>
  <c r="BA58" i="7" s="1"/>
  <c r="AW57" i="7"/>
  <c r="BA57" i="7" s="1"/>
  <c r="AW59" i="7"/>
  <c r="BA59" i="7" s="1"/>
  <c r="AV58" i="7"/>
  <c r="AN70" i="7"/>
  <c r="AN18" i="7" s="1"/>
  <c r="AN57" i="7"/>
  <c r="AN5" i="7" s="1"/>
  <c r="AN56" i="7"/>
  <c r="AN4" i="7" s="1"/>
  <c r="AO7" i="7" s="1"/>
  <c r="AN59" i="7"/>
  <c r="AN7" i="7" s="1"/>
  <c r="AN73" i="7"/>
  <c r="AN21" i="7" s="1"/>
  <c r="AC34" i="7"/>
  <c r="AG34" i="7" s="1"/>
  <c r="AC40" i="7"/>
  <c r="AG40" i="7" s="1"/>
  <c r="AN71" i="7"/>
  <c r="AN19" i="7" s="1"/>
  <c r="AV40" i="7"/>
  <c r="AO91" i="7" s="1"/>
  <c r="AP91" i="7" s="1"/>
  <c r="AC39" i="7"/>
  <c r="AG39" i="7" s="1"/>
  <c r="AC33" i="7"/>
  <c r="AN58" i="7"/>
  <c r="AN6" i="7" s="1"/>
  <c r="AB33" i="7"/>
  <c r="AB34" i="7"/>
  <c r="AC37" i="7"/>
  <c r="AB37" i="7"/>
  <c r="AG31" i="7"/>
  <c r="AN72" i="7"/>
  <c r="AN20" i="7" s="1"/>
  <c r="BG92" i="7"/>
  <c r="BC92" i="7"/>
  <c r="BF92" i="7"/>
  <c r="BB92" i="7"/>
  <c r="BD92" i="7"/>
  <c r="BH92" i="7"/>
  <c r="BE92" i="7"/>
  <c r="AW92" i="7"/>
  <c r="BA92" i="7" s="1"/>
  <c r="U76" i="7"/>
  <c r="AB38" i="7"/>
  <c r="AB40" i="7"/>
  <c r="AB39" i="7"/>
  <c r="AY91" i="7" l="1"/>
  <c r="AX91" i="7"/>
  <c r="AZ91" i="7"/>
  <c r="AR91" i="7"/>
  <c r="BD39" i="7"/>
  <c r="BB39" i="7"/>
  <c r="BG39" i="7"/>
  <c r="BC39" i="7"/>
  <c r="BF39" i="7"/>
  <c r="BE39" i="7"/>
  <c r="AO90" i="7"/>
  <c r="AP90" i="7" s="1"/>
  <c r="AS91" i="7" s="1"/>
  <c r="BE38" i="7"/>
  <c r="BD38" i="7"/>
  <c r="BB38" i="7"/>
  <c r="BC38" i="7"/>
  <c r="BF38" i="7"/>
  <c r="BG38" i="7"/>
  <c r="AX86" i="7"/>
  <c r="AY86" i="7"/>
  <c r="AO96" i="7"/>
  <c r="AO97" i="7"/>
  <c r="AO98" i="7"/>
  <c r="AP98" i="7" s="1"/>
  <c r="AX98" i="7" s="1"/>
  <c r="BD34" i="7"/>
  <c r="AR86" i="7"/>
  <c r="BE34" i="7"/>
  <c r="BF34" i="7"/>
  <c r="AQ86" i="7"/>
  <c r="BB80" i="7"/>
  <c r="BI19" i="7"/>
  <c r="AU86" i="7"/>
  <c r="AY85" i="7"/>
  <c r="AS85" i="7"/>
  <c r="AX85" i="7"/>
  <c r="AR85" i="7"/>
  <c r="AT85" i="7"/>
  <c r="AQ85" i="7"/>
  <c r="AZ85" i="7"/>
  <c r="AU85" i="7"/>
  <c r="AX84" i="7"/>
  <c r="AR84" i="7"/>
  <c r="AU84" i="7"/>
  <c r="AQ84" i="7"/>
  <c r="AY84" i="7"/>
  <c r="AT84" i="7"/>
  <c r="AS84" i="7"/>
  <c r="AZ84" i="7"/>
  <c r="AT86" i="7"/>
  <c r="I67" i="3"/>
  <c r="F67" i="3"/>
  <c r="AO76" i="7"/>
  <c r="AP96" i="7"/>
  <c r="AS98" i="7" s="1"/>
  <c r="AV78" i="7"/>
  <c r="AP97" i="7"/>
  <c r="AV79" i="7"/>
  <c r="BB79" i="7"/>
  <c r="BB78" i="7"/>
  <c r="BB34" i="7"/>
  <c r="BB33" i="7"/>
  <c r="BD33" i="7"/>
  <c r="AV80" i="7"/>
  <c r="BF32" i="7"/>
  <c r="BE32" i="7"/>
  <c r="BB32" i="7"/>
  <c r="BG32" i="7"/>
  <c r="BC32" i="7"/>
  <c r="BD32" i="7"/>
  <c r="BF33" i="7"/>
  <c r="AW86" i="7"/>
  <c r="BA86" i="7" s="1"/>
  <c r="BG33" i="7"/>
  <c r="BC33" i="7"/>
  <c r="CC34" i="7"/>
  <c r="CB39" i="7"/>
  <c r="CB40" i="7"/>
  <c r="CC39" i="7" s="1"/>
  <c r="CC40" i="7"/>
  <c r="BG58" i="7"/>
  <c r="BG59" i="7"/>
  <c r="BF59" i="7"/>
  <c r="BC59" i="7"/>
  <c r="BD59" i="7"/>
  <c r="BB59" i="7"/>
  <c r="BE59" i="7"/>
  <c r="BG57" i="7"/>
  <c r="BE57" i="7"/>
  <c r="BF57" i="7"/>
  <c r="BC57" i="7"/>
  <c r="BB57" i="7"/>
  <c r="BD57" i="7"/>
  <c r="BE58" i="7"/>
  <c r="BD58" i="7"/>
  <c r="BB58" i="7"/>
  <c r="BC58" i="7"/>
  <c r="BF58" i="7"/>
  <c r="U84" i="7"/>
  <c r="V84" i="7" s="1"/>
  <c r="AG33" i="7"/>
  <c r="AI34" i="7" s="1"/>
  <c r="AO21" i="7"/>
  <c r="CX21" i="7" s="1"/>
  <c r="AO6" i="7"/>
  <c r="AO5" i="7"/>
  <c r="AK34" i="7"/>
  <c r="U83" i="7"/>
  <c r="V83" i="7" s="1"/>
  <c r="AO18" i="7"/>
  <c r="CX18" i="7" s="1"/>
  <c r="AO4" i="7"/>
  <c r="CX4" i="7" s="1"/>
  <c r="AC79" i="7"/>
  <c r="AG79" i="7" s="1"/>
  <c r="AC77" i="7"/>
  <c r="AG77" i="7" s="1"/>
  <c r="AB79" i="7"/>
  <c r="AC80" i="7"/>
  <c r="AG80" i="7" s="1"/>
  <c r="AB78" i="7"/>
  <c r="AB80" i="7"/>
  <c r="U86" i="7"/>
  <c r="V86" i="7" s="1"/>
  <c r="AO20" i="7"/>
  <c r="CX20" i="7" s="1"/>
  <c r="AB77" i="7"/>
  <c r="AG37" i="7"/>
  <c r="AL40" i="7" s="1"/>
  <c r="U89" i="7"/>
  <c r="V89" i="7" s="1"/>
  <c r="U90" i="7"/>
  <c r="V90" i="7" s="1"/>
  <c r="U92" i="7"/>
  <c r="V92" i="7" s="1"/>
  <c r="U91" i="7"/>
  <c r="V91" i="7" s="1"/>
  <c r="AO19" i="7"/>
  <c r="CX19" i="7" s="1"/>
  <c r="U85" i="7"/>
  <c r="V85" i="7" s="1"/>
  <c r="AJ40" i="7"/>
  <c r="M81" i="3"/>
  <c r="M73" i="3"/>
  <c r="AX90" i="7" l="1"/>
  <c r="AZ90" i="7"/>
  <c r="AO88" i="7"/>
  <c r="AY90" i="7"/>
  <c r="AQ90" i="7"/>
  <c r="AW90" i="7" s="1"/>
  <c r="BA90" i="7" s="1"/>
  <c r="AU90" i="7"/>
  <c r="AR90" i="7"/>
  <c r="AU92" i="7"/>
  <c r="AT90" i="7"/>
  <c r="AT92" i="7"/>
  <c r="AV92" i="7" s="1"/>
  <c r="AS90" i="7"/>
  <c r="AU91" i="7"/>
  <c r="AQ91" i="7"/>
  <c r="AW91" i="7" s="1"/>
  <c r="BA91" i="7" s="1"/>
  <c r="AT91" i="7"/>
  <c r="AV91" i="7" s="1"/>
  <c r="AY98" i="7"/>
  <c r="AZ98" i="7"/>
  <c r="AQ98" i="7"/>
  <c r="AW98" i="7" s="1"/>
  <c r="BA98" i="7" s="1"/>
  <c r="AR98" i="7"/>
  <c r="BG79" i="7"/>
  <c r="BF80" i="7"/>
  <c r="BG80" i="7"/>
  <c r="BD80" i="7"/>
  <c r="BE80" i="7"/>
  <c r="BC80" i="7"/>
  <c r="AH78" i="7"/>
  <c r="AI32" i="7"/>
  <c r="AI39" i="7"/>
  <c r="AL31" i="7"/>
  <c r="AO82" i="7"/>
  <c r="AU98" i="7"/>
  <c r="AL32" i="7"/>
  <c r="AM38" i="7"/>
  <c r="AJ33" i="7"/>
  <c r="AM34" i="7"/>
  <c r="AK32" i="7"/>
  <c r="AK31" i="7"/>
  <c r="AI31" i="7"/>
  <c r="AJ34" i="7"/>
  <c r="AK33" i="7"/>
  <c r="AH34" i="7"/>
  <c r="AM32" i="7"/>
  <c r="AH31" i="7"/>
  <c r="AM31" i="7"/>
  <c r="AL34" i="7"/>
  <c r="AM33" i="7"/>
  <c r="AH33" i="7"/>
  <c r="U95" i="7"/>
  <c r="U96" i="7"/>
  <c r="U97" i="7"/>
  <c r="U98" i="7"/>
  <c r="AJ32" i="7"/>
  <c r="AH32" i="7"/>
  <c r="AJ31" i="7"/>
  <c r="AK79" i="7"/>
  <c r="AI33" i="7"/>
  <c r="AL33" i="7"/>
  <c r="AT98" i="7"/>
  <c r="AE85" i="7"/>
  <c r="Y85" i="7"/>
  <c r="AD85" i="7"/>
  <c r="X85" i="7"/>
  <c r="Z85" i="7"/>
  <c r="W85" i="7"/>
  <c r="AF85" i="7"/>
  <c r="AA85" i="7"/>
  <c r="AF92" i="7"/>
  <c r="Z92" i="7"/>
  <c r="AE92" i="7"/>
  <c r="Y92" i="7"/>
  <c r="AA92" i="7"/>
  <c r="X92" i="7"/>
  <c r="W92" i="7"/>
  <c r="AD92" i="7"/>
  <c r="AD84" i="7"/>
  <c r="X84" i="7"/>
  <c r="AA84" i="7"/>
  <c r="W84" i="7"/>
  <c r="AE84" i="7"/>
  <c r="Z84" i="7"/>
  <c r="Y84" i="7"/>
  <c r="AF84" i="7"/>
  <c r="AE91" i="7"/>
  <c r="Y91" i="7"/>
  <c r="AD91" i="7"/>
  <c r="X91" i="7"/>
  <c r="AF91" i="7"/>
  <c r="AA91" i="7"/>
  <c r="Z91" i="7"/>
  <c r="W91" i="7"/>
  <c r="AF86" i="7"/>
  <c r="Z86" i="7"/>
  <c r="AE86" i="7"/>
  <c r="Y86" i="7"/>
  <c r="W86" i="7"/>
  <c r="AD86" i="7"/>
  <c r="AA86" i="7"/>
  <c r="X86" i="7"/>
  <c r="B21" i="7"/>
  <c r="B20" i="7"/>
  <c r="B19" i="7"/>
  <c r="B18" i="7"/>
  <c r="AU96" i="7"/>
  <c r="AQ96" i="7"/>
  <c r="AW96" i="7" s="1"/>
  <c r="BA96" i="7" s="1"/>
  <c r="AZ96" i="7"/>
  <c r="AT96" i="7"/>
  <c r="AR96" i="7"/>
  <c r="AY96" i="7"/>
  <c r="AX96" i="7"/>
  <c r="AS96" i="7"/>
  <c r="AD90" i="7"/>
  <c r="X90" i="7"/>
  <c r="AA90" i="7"/>
  <c r="W90" i="7"/>
  <c r="Y90" i="7"/>
  <c r="AF90" i="7"/>
  <c r="AE90" i="7"/>
  <c r="Z90" i="7"/>
  <c r="AZ97" i="7"/>
  <c r="AT97" i="7"/>
  <c r="AY97" i="7"/>
  <c r="AS97" i="7"/>
  <c r="AU97" i="7"/>
  <c r="AR97" i="7"/>
  <c r="AW97" i="7" s="1"/>
  <c r="BA97" i="7" s="1"/>
  <c r="AQ97" i="7"/>
  <c r="AX97" i="7"/>
  <c r="AA89" i="7"/>
  <c r="W89" i="7"/>
  <c r="AF89" i="7"/>
  <c r="Z89" i="7"/>
  <c r="AD89" i="7"/>
  <c r="Y89" i="7"/>
  <c r="X89" i="7"/>
  <c r="AE89" i="7"/>
  <c r="AA83" i="7"/>
  <c r="W83" i="7"/>
  <c r="AD83" i="7"/>
  <c r="Z83" i="7"/>
  <c r="AF83" i="7"/>
  <c r="Y83" i="7"/>
  <c r="AE83" i="7"/>
  <c r="X83" i="7"/>
  <c r="AR67" i="3"/>
  <c r="BN67" i="3"/>
  <c r="V67" i="3"/>
  <c r="BC67" i="3"/>
  <c r="AG67" i="3"/>
  <c r="BY67" i="3"/>
  <c r="CJ67" i="3"/>
  <c r="CU67" i="3"/>
  <c r="DQ67" i="3"/>
  <c r="DF67" i="3"/>
  <c r="F78" i="3"/>
  <c r="AV86" i="7"/>
  <c r="AW84" i="7"/>
  <c r="BA84" i="7" s="1"/>
  <c r="AV84" i="7"/>
  <c r="AO94" i="7"/>
  <c r="BF78" i="7"/>
  <c r="BC78" i="7"/>
  <c r="BD79" i="7"/>
  <c r="AV85" i="7"/>
  <c r="AW85" i="7"/>
  <c r="BA85" i="7" s="1"/>
  <c r="BD78" i="7"/>
  <c r="BC79" i="7"/>
  <c r="BE79" i="7"/>
  <c r="BE78" i="7"/>
  <c r="BG78" i="7"/>
  <c r="BF79" i="7"/>
  <c r="B87" i="3"/>
  <c r="BH58" i="7"/>
  <c r="BH6" i="7" s="1"/>
  <c r="BH57" i="7"/>
  <c r="BH5" i="7" s="1"/>
  <c r="BH59" i="7"/>
  <c r="BH7" i="7" s="1"/>
  <c r="AM40" i="7"/>
  <c r="AI40" i="7"/>
  <c r="V96" i="7"/>
  <c r="AH77" i="7"/>
  <c r="AH79" i="7"/>
  <c r="V97" i="7"/>
  <c r="AH80" i="7"/>
  <c r="AK39" i="7"/>
  <c r="AM80" i="7"/>
  <c r="AL78" i="7"/>
  <c r="V95" i="7"/>
  <c r="AJ39" i="7"/>
  <c r="AV98" i="7"/>
  <c r="AL77" i="7"/>
  <c r="AK77" i="7"/>
  <c r="AL79" i="7"/>
  <c r="AM79" i="7"/>
  <c r="AI78" i="7"/>
  <c r="AK38" i="7"/>
  <c r="AK40" i="7"/>
  <c r="AL38" i="7"/>
  <c r="AJ38" i="7"/>
  <c r="AI80" i="7"/>
  <c r="AI77" i="7"/>
  <c r="AM77" i="7"/>
  <c r="AI79" i="7"/>
  <c r="AJ78" i="7"/>
  <c r="AM78" i="7"/>
  <c r="U82" i="7"/>
  <c r="AC84" i="7"/>
  <c r="AG84" i="7" s="1"/>
  <c r="V98" i="7"/>
  <c r="AI38" i="7"/>
  <c r="AM39" i="7"/>
  <c r="AJ80" i="7"/>
  <c r="AJ77" i="7"/>
  <c r="AJ79" i="7"/>
  <c r="AL80" i="7"/>
  <c r="AK78" i="7"/>
  <c r="AC91" i="7"/>
  <c r="AG91" i="7" s="1"/>
  <c r="AL37" i="7"/>
  <c r="AM37" i="7"/>
  <c r="AH37" i="7"/>
  <c r="AJ37" i="7"/>
  <c r="AI37" i="7"/>
  <c r="AK37" i="7"/>
  <c r="AH38" i="7"/>
  <c r="AH39" i="7"/>
  <c r="AH40" i="7"/>
  <c r="AL39" i="7"/>
  <c r="AK80" i="7"/>
  <c r="M75" i="3"/>
  <c r="M79" i="3"/>
  <c r="M83" i="3"/>
  <c r="I77" i="3"/>
  <c r="B79" i="3"/>
  <c r="M80" i="3"/>
  <c r="M85" i="3"/>
  <c r="M77" i="3"/>
  <c r="M78" i="3"/>
  <c r="M72" i="3"/>
  <c r="AV96" i="7" l="1"/>
  <c r="BB90" i="7"/>
  <c r="BE90" i="7"/>
  <c r="AV90" i="7"/>
  <c r="BG90" i="7" s="1"/>
  <c r="BB91" i="7"/>
  <c r="BE91" i="7"/>
  <c r="BF91" i="7"/>
  <c r="BC91" i="7"/>
  <c r="BD91" i="7"/>
  <c r="BG91" i="7"/>
  <c r="BB96" i="7"/>
  <c r="BB97" i="7"/>
  <c r="BB98" i="7"/>
  <c r="BH80" i="7"/>
  <c r="BH28" i="7" s="1"/>
  <c r="BH78" i="7"/>
  <c r="BH26" i="7" s="1"/>
  <c r="BI28" i="7" s="1"/>
  <c r="BH79" i="7"/>
  <c r="BH27" i="7" s="1"/>
  <c r="ET34" i="7"/>
  <c r="ET32" i="7"/>
  <c r="ET31" i="7"/>
  <c r="ET33" i="7"/>
  <c r="IZ31" i="7"/>
  <c r="IZ32" i="7"/>
  <c r="IZ34" i="7"/>
  <c r="IZ33" i="7"/>
  <c r="RL31" i="7"/>
  <c r="VR32" i="7"/>
  <c r="NF32" i="7"/>
  <c r="RL34" i="7"/>
  <c r="VR31" i="7"/>
  <c r="RL33" i="7"/>
  <c r="RL32" i="7"/>
  <c r="VR33" i="7"/>
  <c r="NF33" i="7"/>
  <c r="NF34" i="7"/>
  <c r="NF31" i="7"/>
  <c r="VR34" i="7"/>
  <c r="AED33" i="7"/>
  <c r="AED32" i="7"/>
  <c r="AED34" i="7"/>
  <c r="AED31" i="7"/>
  <c r="ZX32" i="7"/>
  <c r="ZX31" i="7"/>
  <c r="ZX34" i="7"/>
  <c r="ZX33" i="7"/>
  <c r="AIJ32" i="7"/>
  <c r="AIJ34" i="7"/>
  <c r="AIJ31" i="7"/>
  <c r="AIJ33" i="7"/>
  <c r="AMP32" i="7"/>
  <c r="AMP34" i="7"/>
  <c r="AMP31" i="7"/>
  <c r="AMP33" i="7"/>
  <c r="AQV31" i="7"/>
  <c r="AQV33" i="7"/>
  <c r="AQV34" i="7"/>
  <c r="AQV32" i="7"/>
  <c r="AN77" i="7"/>
  <c r="AN25" i="7" s="1"/>
  <c r="I62" i="3"/>
  <c r="F62" i="3"/>
  <c r="DL77" i="3"/>
  <c r="DA77" i="3"/>
  <c r="CP77" i="3"/>
  <c r="CE77" i="3"/>
  <c r="CG63" i="3" s="1"/>
  <c r="BT77" i="3"/>
  <c r="BI77" i="3"/>
  <c r="AX77" i="3"/>
  <c r="AM77" i="3"/>
  <c r="AO63" i="3" s="1"/>
  <c r="AB77" i="3"/>
  <c r="Q77" i="3"/>
  <c r="AE97" i="7"/>
  <c r="Y97" i="7"/>
  <c r="AD97" i="7"/>
  <c r="X97" i="7"/>
  <c r="Z97" i="7"/>
  <c r="W97" i="7"/>
  <c r="AF97" i="7"/>
  <c r="AA97" i="7"/>
  <c r="AB97" i="7" s="1"/>
  <c r="AF96" i="7"/>
  <c r="Z96" i="7"/>
  <c r="AE96" i="7"/>
  <c r="Y96" i="7"/>
  <c r="W96" i="7"/>
  <c r="AD96" i="7"/>
  <c r="AA96" i="7"/>
  <c r="X96" i="7"/>
  <c r="CB78" i="3"/>
  <c r="AJ78" i="3"/>
  <c r="CM78" i="3"/>
  <c r="AU78" i="3"/>
  <c r="CX78" i="3"/>
  <c r="BF78" i="3"/>
  <c r="N78" i="3"/>
  <c r="DI78" i="3"/>
  <c r="BQ78" i="3"/>
  <c r="Y78" i="3"/>
  <c r="AV97" i="7"/>
  <c r="BF96" i="7" s="1"/>
  <c r="AD98" i="7"/>
  <c r="X98" i="7"/>
  <c r="AA98" i="7"/>
  <c r="W98" i="7"/>
  <c r="AE98" i="7"/>
  <c r="Z98" i="7"/>
  <c r="Y98" i="7"/>
  <c r="AF98" i="7"/>
  <c r="AF95" i="7"/>
  <c r="Z95" i="7"/>
  <c r="AE95" i="7"/>
  <c r="Y95" i="7"/>
  <c r="W95" i="7"/>
  <c r="AD95" i="7"/>
  <c r="AA95" i="7"/>
  <c r="X95" i="7"/>
  <c r="BG84" i="7"/>
  <c r="AZ63" i="3"/>
  <c r="BK63" i="3"/>
  <c r="BV63" i="3"/>
  <c r="CR63" i="3"/>
  <c r="DN63" i="3"/>
  <c r="DC63" i="3"/>
  <c r="BI26" i="7"/>
  <c r="BI27" i="7"/>
  <c r="BF86" i="7"/>
  <c r="BD86" i="7"/>
  <c r="BC85" i="7"/>
  <c r="BE85" i="7"/>
  <c r="BG85" i="7"/>
  <c r="BB85" i="7"/>
  <c r="BD85" i="7"/>
  <c r="BF85" i="7"/>
  <c r="BB86" i="7"/>
  <c r="BE86" i="7"/>
  <c r="BF84" i="7"/>
  <c r="BC86" i="7"/>
  <c r="BC84" i="7"/>
  <c r="BD84" i="7"/>
  <c r="BG86" i="7"/>
  <c r="BE84" i="7"/>
  <c r="BB84" i="7"/>
  <c r="S63" i="3"/>
  <c r="U88" i="7"/>
  <c r="BI5" i="7"/>
  <c r="CX5" i="7" s="1"/>
  <c r="BI6" i="7"/>
  <c r="CX6" i="7" s="1"/>
  <c r="BI7" i="7"/>
  <c r="CX7" i="7" s="1"/>
  <c r="I75" i="3"/>
  <c r="AC83" i="7"/>
  <c r="AG83" i="7" s="1"/>
  <c r="AB83" i="7"/>
  <c r="AC85" i="7"/>
  <c r="AG85" i="7" s="1"/>
  <c r="AB86" i="7"/>
  <c r="AN78" i="7"/>
  <c r="AN26" i="7" s="1"/>
  <c r="AC89" i="7"/>
  <c r="AG89" i="7" s="1"/>
  <c r="AC92" i="7"/>
  <c r="AG92" i="7" s="1"/>
  <c r="AC90" i="7"/>
  <c r="AG90" i="7" s="1"/>
  <c r="AB85" i="7"/>
  <c r="AC86" i="7"/>
  <c r="AG86" i="7" s="1"/>
  <c r="AN80" i="7"/>
  <c r="AN28" i="7" s="1"/>
  <c r="AB91" i="7"/>
  <c r="AB89" i="7"/>
  <c r="AB92" i="7"/>
  <c r="AB84" i="7"/>
  <c r="AB90" i="7"/>
  <c r="AN79" i="7"/>
  <c r="AN27" i="7" s="1"/>
  <c r="AO26" i="7" s="1"/>
  <c r="U94" i="7"/>
  <c r="AC97" i="7"/>
  <c r="AG97" i="7" s="1"/>
  <c r="R64" i="3"/>
  <c r="M82" i="3"/>
  <c r="M74" i="3"/>
  <c r="AC64" i="3" l="1"/>
  <c r="BH91" i="7"/>
  <c r="BH39" i="7" s="1"/>
  <c r="BF90" i="7"/>
  <c r="BD90" i="7"/>
  <c r="BC90" i="7"/>
  <c r="BE98" i="7"/>
  <c r="BG97" i="7"/>
  <c r="BF98" i="7"/>
  <c r="BD97" i="7"/>
  <c r="BF97" i="7"/>
  <c r="BD96" i="7"/>
  <c r="BD98" i="7"/>
  <c r="BE97" i="7"/>
  <c r="BC96" i="7"/>
  <c r="BE96" i="7"/>
  <c r="BC98" i="7"/>
  <c r="BG98" i="7"/>
  <c r="BC97" i="7"/>
  <c r="BH97" i="7" s="1"/>
  <c r="BG96" i="7"/>
  <c r="AL83" i="7"/>
  <c r="CX26" i="7"/>
  <c r="AH83" i="7"/>
  <c r="B7" i="7"/>
  <c r="AH84" i="7"/>
  <c r="AK90" i="7"/>
  <c r="AJ83" i="7"/>
  <c r="AM86" i="7"/>
  <c r="DL75" i="3"/>
  <c r="DN61" i="3" s="1"/>
  <c r="DA75" i="3"/>
  <c r="DC61" i="3" s="1"/>
  <c r="CP75" i="3"/>
  <c r="CR61" i="3" s="1"/>
  <c r="CE75" i="3"/>
  <c r="BT75" i="3"/>
  <c r="BV61" i="3" s="1"/>
  <c r="BI75" i="3"/>
  <c r="AX75" i="3"/>
  <c r="AZ61" i="3" s="1"/>
  <c r="AM75" i="3"/>
  <c r="AO61" i="3" s="1"/>
  <c r="AB75" i="3"/>
  <c r="Q75" i="3"/>
  <c r="V62" i="3"/>
  <c r="AR62" i="3"/>
  <c r="BC62" i="3"/>
  <c r="AG62" i="3"/>
  <c r="BN62" i="3"/>
  <c r="BY62" i="3"/>
  <c r="CJ62" i="3"/>
  <c r="DF62" i="3"/>
  <c r="CU62" i="3"/>
  <c r="DQ62" i="3"/>
  <c r="B4" i="7"/>
  <c r="B6" i="7"/>
  <c r="B5" i="7"/>
  <c r="DM64" i="3"/>
  <c r="BU64" i="3"/>
  <c r="AY64" i="3"/>
  <c r="DB64" i="3"/>
  <c r="BJ64" i="3"/>
  <c r="AD61" i="3"/>
  <c r="BK61" i="3"/>
  <c r="CG61" i="3"/>
  <c r="CQ64" i="3"/>
  <c r="CF64" i="3"/>
  <c r="AN64" i="3"/>
  <c r="BH85" i="7"/>
  <c r="BH33" i="7" s="1"/>
  <c r="BH84" i="7"/>
  <c r="BH32" i="7" s="1"/>
  <c r="BH86" i="7"/>
  <c r="BH34" i="7" s="1"/>
  <c r="RM34" i="7"/>
  <c r="TV34" i="7" s="1"/>
  <c r="AQW32" i="7"/>
  <c r="ATF32" i="7" s="1"/>
  <c r="AQW33" i="7"/>
  <c r="ATF33" i="7" s="1"/>
  <c r="AQW34" i="7"/>
  <c r="ATF34" i="7" s="1"/>
  <c r="AQW31" i="7"/>
  <c r="ATF31" i="7" s="1"/>
  <c r="AIK34" i="7"/>
  <c r="AKT34" i="7" s="1"/>
  <c r="AIK33" i="7"/>
  <c r="AKT33" i="7" s="1"/>
  <c r="AIK31" i="7"/>
  <c r="AKT31" i="7" s="1"/>
  <c r="AIK32" i="7"/>
  <c r="AKT32" i="7" s="1"/>
  <c r="AMQ34" i="7"/>
  <c r="AOZ34" i="7" s="1"/>
  <c r="AMQ33" i="7"/>
  <c r="AOZ33" i="7" s="1"/>
  <c r="AMQ31" i="7"/>
  <c r="AOZ31" i="7" s="1"/>
  <c r="AMQ32" i="7"/>
  <c r="AOZ32" i="7" s="1"/>
  <c r="ZY32" i="7"/>
  <c r="ACH32" i="7" s="1"/>
  <c r="ZY33" i="7"/>
  <c r="ACH33" i="7" s="1"/>
  <c r="ZY34" i="7"/>
  <c r="ACH34" i="7" s="1"/>
  <c r="ZY31" i="7"/>
  <c r="ACH31" i="7" s="1"/>
  <c r="AEE31" i="7"/>
  <c r="AGN31" i="7" s="1"/>
  <c r="AEE32" i="7"/>
  <c r="AGN32" i="7" s="1"/>
  <c r="AEE33" i="7"/>
  <c r="AGN33" i="7" s="1"/>
  <c r="AEE34" i="7"/>
  <c r="AGN34" i="7" s="1"/>
  <c r="VS33" i="7"/>
  <c r="YB33" i="7" s="1"/>
  <c r="VS32" i="7"/>
  <c r="YB32" i="7" s="1"/>
  <c r="VS34" i="7"/>
  <c r="YB34" i="7" s="1"/>
  <c r="VS31" i="7"/>
  <c r="YB31" i="7" s="1"/>
  <c r="NG34" i="7"/>
  <c r="PP34" i="7" s="1"/>
  <c r="NG31" i="7"/>
  <c r="PP31" i="7" s="1"/>
  <c r="NG32" i="7"/>
  <c r="PP32" i="7" s="1"/>
  <c r="NG33" i="7"/>
  <c r="PP33" i="7" s="1"/>
  <c r="RM33" i="7"/>
  <c r="TV33" i="7" s="1"/>
  <c r="RM32" i="7"/>
  <c r="TV32" i="7" s="1"/>
  <c r="RM31" i="7"/>
  <c r="TV31" i="7" s="1"/>
  <c r="JA34" i="7"/>
  <c r="LJ34" i="7" s="1"/>
  <c r="JA33" i="7"/>
  <c r="LJ33" i="7" s="1"/>
  <c r="JA32" i="7"/>
  <c r="LJ32" i="7" s="1"/>
  <c r="JA31" i="7"/>
  <c r="LJ31" i="7" s="1"/>
  <c r="AH86" i="7"/>
  <c r="AH89" i="7"/>
  <c r="EU33" i="7"/>
  <c r="HD33" i="7" s="1"/>
  <c r="EU31" i="7"/>
  <c r="HD31" i="7" s="1"/>
  <c r="EU32" i="7"/>
  <c r="HD32" i="7" s="1"/>
  <c r="EU34" i="7"/>
  <c r="HD34" i="7" s="1"/>
  <c r="AH92" i="7"/>
  <c r="AB95" i="7"/>
  <c r="AK83" i="7"/>
  <c r="AH85" i="7"/>
  <c r="AH90" i="7"/>
  <c r="AO25" i="7"/>
  <c r="CX25" i="7" s="1"/>
  <c r="AH91" i="7"/>
  <c r="AC95" i="7"/>
  <c r="AG95" i="7" s="1"/>
  <c r="AM90" i="7"/>
  <c r="AM92" i="7"/>
  <c r="AC96" i="7"/>
  <c r="AG96" i="7" s="1"/>
  <c r="AC98" i="7"/>
  <c r="AG98" i="7" s="1"/>
  <c r="AI85" i="7"/>
  <c r="AO27" i="7"/>
  <c r="CX27" i="7" s="1"/>
  <c r="AL86" i="7"/>
  <c r="AL85" i="7"/>
  <c r="AM91" i="7"/>
  <c r="AI92" i="7"/>
  <c r="AL89" i="7"/>
  <c r="AI83" i="7"/>
  <c r="AJ84" i="7"/>
  <c r="AM84" i="7"/>
  <c r="AB96" i="7"/>
  <c r="AO28" i="7"/>
  <c r="CX28" i="7" s="1"/>
  <c r="AI86" i="7"/>
  <c r="AK91" i="7"/>
  <c r="AI89" i="7"/>
  <c r="AJ92" i="7"/>
  <c r="AL90" i="7"/>
  <c r="AJ91" i="7"/>
  <c r="AK92" i="7"/>
  <c r="AK84" i="7"/>
  <c r="AM85" i="7"/>
  <c r="AK85" i="7"/>
  <c r="AJ86" i="7"/>
  <c r="AL91" i="7"/>
  <c r="AJ89" i="7"/>
  <c r="AL92" i="7"/>
  <c r="AI90" i="7"/>
  <c r="AM83" i="7"/>
  <c r="AI84" i="7"/>
  <c r="AL84" i="7"/>
  <c r="AJ85" i="7"/>
  <c r="AB98" i="7"/>
  <c r="AK86" i="7"/>
  <c r="AI91" i="7"/>
  <c r="AK89" i="7"/>
  <c r="AM89" i="7"/>
  <c r="AJ90" i="7"/>
  <c r="AA70" i="3"/>
  <c r="S61" i="3"/>
  <c r="AD63" i="3"/>
  <c r="BH90" i="7" l="1"/>
  <c r="BH38" i="7" s="1"/>
  <c r="BI38" i="7" s="1"/>
  <c r="BH98" i="7"/>
  <c r="BH96" i="7"/>
  <c r="AH96" i="7"/>
  <c r="AH98" i="7"/>
  <c r="AJ98" i="7"/>
  <c r="AM97" i="7"/>
  <c r="AK97" i="7"/>
  <c r="AM98" i="7"/>
  <c r="AL98" i="7"/>
  <c r="AH95" i="7"/>
  <c r="AL95" i="7"/>
  <c r="AJ97" i="7"/>
  <c r="AI97" i="7"/>
  <c r="AL96" i="7"/>
  <c r="AI98" i="7"/>
  <c r="AK98" i="7"/>
  <c r="AJ95" i="7"/>
  <c r="AL97" i="7"/>
  <c r="AJ96" i="7"/>
  <c r="AK95" i="7"/>
  <c r="AM95" i="7"/>
  <c r="AI95" i="7"/>
  <c r="AK96" i="7"/>
  <c r="AM96" i="7"/>
  <c r="AI96" i="7"/>
  <c r="AH97" i="7"/>
  <c r="UF33" i="7"/>
  <c r="UF34" i="7"/>
  <c r="UF31" i="7"/>
  <c r="UF32" i="7"/>
  <c r="YL33" i="7"/>
  <c r="YL34" i="7"/>
  <c r="YL31" i="7"/>
  <c r="YL32" i="7"/>
  <c r="APJ33" i="7"/>
  <c r="APJ34" i="7"/>
  <c r="APJ31" i="7"/>
  <c r="APJ32" i="7"/>
  <c r="B28" i="7"/>
  <c r="B27" i="7"/>
  <c r="B26" i="7"/>
  <c r="B25" i="7"/>
  <c r="DH33" i="7"/>
  <c r="DH34" i="7"/>
  <c r="DH31" i="7"/>
  <c r="DH32" i="7"/>
  <c r="HN33" i="7"/>
  <c r="HN34" i="7"/>
  <c r="HN31" i="7"/>
  <c r="HN32" i="7"/>
  <c r="PZ33" i="7"/>
  <c r="PZ34" i="7"/>
  <c r="PZ31" i="7"/>
  <c r="PZ32" i="7"/>
  <c r="ALD33" i="7"/>
  <c r="ALD34" i="7"/>
  <c r="ALD31" i="7"/>
  <c r="ALD32" i="7"/>
  <c r="AGX33" i="7"/>
  <c r="AGX34" i="7"/>
  <c r="AGX31" i="7"/>
  <c r="AGX32" i="7"/>
  <c r="LT33" i="7"/>
  <c r="LT34" i="7"/>
  <c r="LT31" i="7"/>
  <c r="LT32" i="7"/>
  <c r="ACR33" i="7"/>
  <c r="ACR34" i="7"/>
  <c r="ACR31" i="7"/>
  <c r="ACR32" i="7"/>
  <c r="I60" i="3"/>
  <c r="I74" i="3" s="1"/>
  <c r="F60" i="3"/>
  <c r="BI32" i="7"/>
  <c r="BI33" i="7"/>
  <c r="BI34" i="7"/>
  <c r="AN83" i="7"/>
  <c r="AN31" i="7" s="1"/>
  <c r="AN91" i="7"/>
  <c r="AN39" i="7" s="1"/>
  <c r="AN85" i="7"/>
  <c r="AN33" i="7" s="1"/>
  <c r="AN84" i="7"/>
  <c r="AN32" i="7" s="1"/>
  <c r="AN89" i="7"/>
  <c r="AN37" i="7" s="1"/>
  <c r="AN86" i="7"/>
  <c r="AN34" i="7" s="1"/>
  <c r="AN90" i="7"/>
  <c r="AN38" i="7" s="1"/>
  <c r="AN92" i="7"/>
  <c r="AN40" i="7" s="1"/>
  <c r="P70" i="3"/>
  <c r="AA69" i="3"/>
  <c r="BI39" i="7" l="1"/>
  <c r="DL74" i="3"/>
  <c r="DA74" i="3"/>
  <c r="CP74" i="3"/>
  <c r="CR60" i="3" s="1"/>
  <c r="CE74" i="3"/>
  <c r="BT74" i="3"/>
  <c r="BI74" i="3"/>
  <c r="AX74" i="3"/>
  <c r="AZ60" i="3" s="1"/>
  <c r="AM74" i="3"/>
  <c r="AO60" i="3" s="1"/>
  <c r="AB74" i="3"/>
  <c r="Q74" i="3"/>
  <c r="I63" i="3"/>
  <c r="F63" i="3"/>
  <c r="CE64" i="3"/>
  <c r="CB64" i="3"/>
  <c r="AJ64" i="3"/>
  <c r="AM64" i="3"/>
  <c r="CM64" i="3"/>
  <c r="CP64" i="3"/>
  <c r="CX64" i="3"/>
  <c r="DA64" i="3"/>
  <c r="AU64" i="3"/>
  <c r="AX64" i="3"/>
  <c r="Y64" i="3"/>
  <c r="AB64" i="3"/>
  <c r="N64" i="3"/>
  <c r="Q64" i="3"/>
  <c r="DI64" i="3"/>
  <c r="DL64" i="3"/>
  <c r="BT64" i="3"/>
  <c r="BQ64" i="3"/>
  <c r="BI64" i="3"/>
  <c r="BF64" i="3"/>
  <c r="BC60" i="3"/>
  <c r="AR60" i="3"/>
  <c r="AG60" i="3"/>
  <c r="BN60" i="3"/>
  <c r="V60" i="3"/>
  <c r="BY60" i="3"/>
  <c r="CJ60" i="3"/>
  <c r="DQ60" i="3"/>
  <c r="DF60" i="3"/>
  <c r="CU60" i="3"/>
  <c r="BK60" i="3"/>
  <c r="BV60" i="3"/>
  <c r="CG60" i="3"/>
  <c r="DC60" i="3"/>
  <c r="DN60" i="3"/>
  <c r="F72" i="3"/>
  <c r="B72" i="3"/>
  <c r="B80" i="3"/>
  <c r="AO40" i="7"/>
  <c r="CX40" i="7" s="1"/>
  <c r="AO31" i="7"/>
  <c r="CX31" i="7" s="1"/>
  <c r="AN96" i="7"/>
  <c r="AN44" i="7" s="1"/>
  <c r="AN97" i="7"/>
  <c r="AO37" i="7"/>
  <c r="CX37" i="7" s="1"/>
  <c r="AO34" i="7"/>
  <c r="CX34" i="7" s="1"/>
  <c r="AO32" i="7"/>
  <c r="CX32" i="7" s="1"/>
  <c r="AO33" i="7"/>
  <c r="CX33" i="7" s="1"/>
  <c r="AO39" i="7"/>
  <c r="CX39" i="7" s="1"/>
  <c r="AO38" i="7"/>
  <c r="CX38" i="7" s="1"/>
  <c r="AN95" i="7"/>
  <c r="AN43" i="7" s="1"/>
  <c r="AN98" i="7"/>
  <c r="AO43" i="7" l="1"/>
  <c r="CX43" i="7" s="1"/>
  <c r="AO44" i="7"/>
  <c r="CX44" i="7" s="1"/>
  <c r="B38" i="7"/>
  <c r="B37" i="7"/>
  <c r="B40" i="7"/>
  <c r="B39" i="7"/>
  <c r="AG63" i="3"/>
  <c r="BC63" i="3"/>
  <c r="BN63" i="3"/>
  <c r="AR63" i="3"/>
  <c r="V63" i="3"/>
  <c r="CJ63" i="3"/>
  <c r="BY63" i="3"/>
  <c r="CU63" i="3"/>
  <c r="DQ63" i="3"/>
  <c r="DF63" i="3"/>
  <c r="DI82" i="3"/>
  <c r="CX82" i="3"/>
  <c r="CM82" i="3"/>
  <c r="CB82" i="3"/>
  <c r="BQ82" i="3"/>
  <c r="BF82" i="3"/>
  <c r="AU82" i="3"/>
  <c r="AJ82" i="3"/>
  <c r="B34" i="7"/>
  <c r="B31" i="7"/>
  <c r="B32" i="7"/>
  <c r="B33" i="7"/>
  <c r="DI72" i="3"/>
  <c r="CX72" i="3"/>
  <c r="CM72" i="3"/>
  <c r="CB72" i="3"/>
  <c r="BQ72" i="3"/>
  <c r="BF72" i="3"/>
  <c r="AU72" i="3"/>
  <c r="AJ72" i="3"/>
  <c r="Y72" i="3"/>
  <c r="N72" i="3"/>
  <c r="AD60" i="3"/>
  <c r="S60" i="3"/>
  <c r="DM68" i="3"/>
  <c r="M84" i="3"/>
  <c r="CW84" i="3"/>
  <c r="CW76" i="3"/>
  <c r="DH76" i="3"/>
  <c r="DH84" i="3"/>
  <c r="CA84" i="3"/>
  <c r="CA76" i="3"/>
  <c r="BP84" i="3"/>
  <c r="BP76" i="3"/>
  <c r="CL76" i="3"/>
  <c r="CL84" i="3"/>
  <c r="AT76" i="3"/>
  <c r="AT84" i="3"/>
  <c r="AI76" i="3"/>
  <c r="AI84" i="3"/>
  <c r="BE76" i="3"/>
  <c r="BE84" i="3"/>
  <c r="X76" i="3"/>
  <c r="X84" i="3"/>
  <c r="F75" i="3"/>
  <c r="M76" i="3"/>
  <c r="B75" i="3"/>
  <c r="B83" i="3"/>
  <c r="I73" i="3"/>
  <c r="P69" i="3"/>
  <c r="B46" i="7" l="1"/>
  <c r="B45" i="7"/>
  <c r="B44" i="7"/>
  <c r="B43" i="7"/>
  <c r="BJ68" i="3"/>
  <c r="DB68" i="3"/>
  <c r="BU68" i="3"/>
  <c r="R58" i="3"/>
  <c r="AN68" i="3"/>
  <c r="CF68" i="3"/>
  <c r="AC58" i="3"/>
  <c r="AY68" i="3"/>
  <c r="CQ68" i="3"/>
  <c r="I64" i="3"/>
  <c r="F64" i="3"/>
  <c r="I65" i="3"/>
  <c r="F65" i="3"/>
  <c r="DL73" i="3"/>
  <c r="DA73" i="3"/>
  <c r="CP73" i="3"/>
  <c r="CR59" i="3" s="1"/>
  <c r="CE73" i="3"/>
  <c r="CG59" i="3" s="1"/>
  <c r="BT73" i="3"/>
  <c r="BI73" i="3"/>
  <c r="AX73" i="3"/>
  <c r="AZ59" i="3" s="1"/>
  <c r="AM73" i="3"/>
  <c r="AO59" i="3" s="1"/>
  <c r="AB73" i="3"/>
  <c r="Q73" i="3"/>
  <c r="BM6" i="4"/>
  <c r="BF6" i="12"/>
  <c r="CX75" i="3"/>
  <c r="DE75" i="3" s="1"/>
  <c r="BM16" i="4" s="1"/>
  <c r="BF75" i="3"/>
  <c r="BM75" i="3" s="1"/>
  <c r="BM12" i="4" s="1"/>
  <c r="N75" i="3"/>
  <c r="DI75" i="3"/>
  <c r="DP75" i="3" s="1"/>
  <c r="BM17" i="4" s="1"/>
  <c r="BQ75" i="3"/>
  <c r="BX75" i="3" s="1"/>
  <c r="BM13" i="4" s="1"/>
  <c r="Y75" i="3"/>
  <c r="CB75" i="3"/>
  <c r="CI75" i="3" s="1"/>
  <c r="BM14" i="4" s="1"/>
  <c r="AJ75" i="3"/>
  <c r="CM75" i="3"/>
  <c r="CT75" i="3" s="1"/>
  <c r="BM15" i="4" s="1"/>
  <c r="AU75" i="3"/>
  <c r="BB75" i="3" s="1"/>
  <c r="BM11" i="4" s="1"/>
  <c r="CQ58" i="3"/>
  <c r="I82" i="3"/>
  <c r="CF58" i="3"/>
  <c r="AY58" i="3"/>
  <c r="DB58" i="3"/>
  <c r="BU58" i="3"/>
  <c r="AN58" i="3"/>
  <c r="AD59" i="3"/>
  <c r="BK59" i="3"/>
  <c r="BV59" i="3"/>
  <c r="DN59" i="3"/>
  <c r="DC59" i="3"/>
  <c r="DM58" i="3"/>
  <c r="BJ58" i="3"/>
  <c r="I79" i="3"/>
  <c r="AR75" i="3" l="1"/>
  <c r="AQ75" i="3"/>
  <c r="BM10" i="4" s="1"/>
  <c r="R61" i="3"/>
  <c r="V75" i="3"/>
  <c r="U75" i="3"/>
  <c r="BM8" i="4" s="1"/>
  <c r="AC61" i="3"/>
  <c r="AG75" i="3"/>
  <c r="AF75" i="3"/>
  <c r="BM9" i="4" s="1"/>
  <c r="DI85" i="3"/>
  <c r="CX85" i="3"/>
  <c r="CM85" i="3"/>
  <c r="CB85" i="3"/>
  <c r="BQ85" i="3"/>
  <c r="BF85" i="3"/>
  <c r="AU85" i="3"/>
  <c r="AJ85" i="3"/>
  <c r="DL79" i="3"/>
  <c r="DA79" i="3"/>
  <c r="CP79" i="3"/>
  <c r="CE79" i="3"/>
  <c r="BT79" i="3"/>
  <c r="BI79" i="3"/>
  <c r="AX79" i="3"/>
  <c r="AM79" i="3"/>
  <c r="AB79" i="3"/>
  <c r="Q79" i="3"/>
  <c r="AG64" i="3"/>
  <c r="BY64" i="3"/>
  <c r="DF64" i="3"/>
  <c r="CJ64" i="3"/>
  <c r="V64" i="3"/>
  <c r="CU64" i="3"/>
  <c r="BN64" i="3"/>
  <c r="AR64" i="3"/>
  <c r="BC64" i="3"/>
  <c r="DQ64" i="3"/>
  <c r="I66" i="3"/>
  <c r="F66" i="3"/>
  <c r="DL82" i="3"/>
  <c r="DA82" i="3"/>
  <c r="CP82" i="3"/>
  <c r="CE82" i="3"/>
  <c r="BT82" i="3"/>
  <c r="BI82" i="3"/>
  <c r="AX82" i="3"/>
  <c r="AM82" i="3"/>
  <c r="AB82" i="3"/>
  <c r="Q82" i="3"/>
  <c r="AR65" i="3"/>
  <c r="BC65" i="3"/>
  <c r="V65" i="3"/>
  <c r="AG65" i="3"/>
  <c r="CJ65" i="3"/>
  <c r="BN65" i="3"/>
  <c r="CU65" i="3"/>
  <c r="BY65" i="3"/>
  <c r="DQ65" i="3"/>
  <c r="DF65" i="3"/>
  <c r="C66" i="3"/>
  <c r="I83" i="3"/>
  <c r="C67" i="3" s="1"/>
  <c r="AD65" i="3"/>
  <c r="S59" i="3"/>
  <c r="DB61" i="3"/>
  <c r="BJ61" i="3"/>
  <c r="F79" i="3"/>
  <c r="CQ61" i="3"/>
  <c r="AN61" i="3"/>
  <c r="S68" i="3"/>
  <c r="CF61" i="3"/>
  <c r="AY61" i="3"/>
  <c r="AV69" i="3"/>
  <c r="BG69" i="3"/>
  <c r="BR69" i="3"/>
  <c r="CN69" i="3"/>
  <c r="CY69" i="3"/>
  <c r="DJ69" i="3"/>
  <c r="DN68" i="3"/>
  <c r="DM61" i="3"/>
  <c r="BU61" i="3"/>
  <c r="I76" i="3"/>
  <c r="B85" i="3"/>
  <c r="I78" i="3"/>
  <c r="B77" i="3"/>
  <c r="B76" i="3"/>
  <c r="F76" i="3"/>
  <c r="B84" i="3"/>
  <c r="AO68" i="3" l="1"/>
  <c r="CG68" i="3"/>
  <c r="AK69" i="3"/>
  <c r="CC69" i="3"/>
  <c r="BV68" i="3"/>
  <c r="AZ68" i="3"/>
  <c r="CR68" i="3"/>
  <c r="BK68" i="3"/>
  <c r="DC68" i="3"/>
  <c r="BG6" i="12"/>
  <c r="BN6" i="4"/>
  <c r="CB76" i="3"/>
  <c r="AJ76" i="3"/>
  <c r="CM76" i="3"/>
  <c r="AU76" i="3"/>
  <c r="CX76" i="3"/>
  <c r="BF76" i="3"/>
  <c r="N76" i="3"/>
  <c r="DI76" i="3"/>
  <c r="BQ76" i="3"/>
  <c r="Y76" i="3"/>
  <c r="DL78" i="3"/>
  <c r="DP78" i="3" s="1"/>
  <c r="BP17" i="4" s="1"/>
  <c r="DA78" i="3"/>
  <c r="DE78" i="3" s="1"/>
  <c r="BP16" i="4" s="1"/>
  <c r="CP78" i="3"/>
  <c r="CT78" i="3" s="1"/>
  <c r="BP15" i="4" s="1"/>
  <c r="CE78" i="3"/>
  <c r="CI78" i="3" s="1"/>
  <c r="BP14" i="4" s="1"/>
  <c r="BT78" i="3"/>
  <c r="BX78" i="3" s="1"/>
  <c r="BP13" i="4" s="1"/>
  <c r="BI78" i="3"/>
  <c r="BM78" i="3" s="1"/>
  <c r="BP12" i="4" s="1"/>
  <c r="AX78" i="3"/>
  <c r="BB78" i="3" s="1"/>
  <c r="BP11" i="4" s="1"/>
  <c r="AM78" i="3"/>
  <c r="AB78" i="3"/>
  <c r="Q78" i="3"/>
  <c r="BP6" i="4"/>
  <c r="BP1" i="4" s="1"/>
  <c r="BI6" i="12"/>
  <c r="BQ6" i="4"/>
  <c r="BQ1" i="4" s="1"/>
  <c r="BJ6" i="12"/>
  <c r="CX79" i="3"/>
  <c r="DE79" i="3" s="1"/>
  <c r="BQ16" i="4" s="1"/>
  <c r="BF79" i="3"/>
  <c r="BM79" i="3" s="1"/>
  <c r="BQ12" i="4" s="1"/>
  <c r="N79" i="3"/>
  <c r="DI79" i="3"/>
  <c r="DP79" i="3" s="1"/>
  <c r="BQ17" i="4" s="1"/>
  <c r="BQ79" i="3"/>
  <c r="BX79" i="3" s="1"/>
  <c r="BQ13" i="4" s="1"/>
  <c r="Y79" i="3"/>
  <c r="CB79" i="3"/>
  <c r="CI79" i="3" s="1"/>
  <c r="BQ14" i="4" s="1"/>
  <c r="AJ79" i="3"/>
  <c r="CM79" i="3"/>
  <c r="CT79" i="3" s="1"/>
  <c r="BQ15" i="4" s="1"/>
  <c r="AU79" i="3"/>
  <c r="BB79" i="3" s="1"/>
  <c r="BQ11" i="4" s="1"/>
  <c r="DL76" i="3"/>
  <c r="DA76" i="3"/>
  <c r="CP76" i="3"/>
  <c r="CR62" i="3" s="1"/>
  <c r="CE76" i="3"/>
  <c r="BT76" i="3"/>
  <c r="BV62" i="3" s="1"/>
  <c r="BI76" i="3"/>
  <c r="BK62" i="3" s="1"/>
  <c r="AX76" i="3"/>
  <c r="AZ62" i="3" s="1"/>
  <c r="AM76" i="3"/>
  <c r="AB76" i="3"/>
  <c r="AD62" i="3" s="1"/>
  <c r="Q76" i="3"/>
  <c r="S62" i="3" s="1"/>
  <c r="DL83" i="3"/>
  <c r="DA83" i="3"/>
  <c r="CP83" i="3"/>
  <c r="CR69" i="3" s="1"/>
  <c r="CE83" i="3"/>
  <c r="CG69" i="3" s="1"/>
  <c r="BT83" i="3"/>
  <c r="BI83" i="3"/>
  <c r="AX83" i="3"/>
  <c r="AZ69" i="3" s="1"/>
  <c r="AM83" i="3"/>
  <c r="AO69" i="3" s="1"/>
  <c r="AB83" i="3"/>
  <c r="AD69" i="3" s="1"/>
  <c r="Q83" i="3"/>
  <c r="AR66" i="3"/>
  <c r="BC66" i="3"/>
  <c r="AG66" i="3"/>
  <c r="BN66" i="3"/>
  <c r="V66" i="3"/>
  <c r="BY66" i="3"/>
  <c r="CJ66" i="3"/>
  <c r="CU66" i="3"/>
  <c r="DQ66" i="3"/>
  <c r="DF66" i="3"/>
  <c r="AO62" i="3"/>
  <c r="CG62" i="3"/>
  <c r="DC62" i="3"/>
  <c r="DN62" i="3"/>
  <c r="BK69" i="3"/>
  <c r="BK65" i="3"/>
  <c r="DN69" i="3"/>
  <c r="DN65" i="3"/>
  <c r="BV69" i="3"/>
  <c r="BV65" i="3"/>
  <c r="AO65" i="3"/>
  <c r="S64" i="3"/>
  <c r="AD64" i="3"/>
  <c r="AZ64" i="3"/>
  <c r="AO64" i="3"/>
  <c r="BK64" i="3"/>
  <c r="BV64" i="3"/>
  <c r="CG64" i="3"/>
  <c r="CR64" i="3"/>
  <c r="DC64" i="3"/>
  <c r="DN64" i="3"/>
  <c r="AD68" i="3"/>
  <c r="R65" i="3"/>
  <c r="AC65" i="3"/>
  <c r="AY65" i="3"/>
  <c r="AN65" i="3"/>
  <c r="BJ65" i="3"/>
  <c r="BU65" i="3"/>
  <c r="CF65" i="3"/>
  <c r="CQ65" i="3"/>
  <c r="DM65" i="3"/>
  <c r="DB65" i="3"/>
  <c r="DC69" i="3"/>
  <c r="DC65" i="3"/>
  <c r="AZ65" i="3"/>
  <c r="S65" i="3"/>
  <c r="AC62" i="3"/>
  <c r="CG65" i="3"/>
  <c r="CR65" i="3"/>
  <c r="F80" i="3"/>
  <c r="F83" i="3"/>
  <c r="B86" i="3"/>
  <c r="BN1" i="4"/>
  <c r="F77" i="3"/>
  <c r="B78" i="3"/>
  <c r="AR79" i="3" l="1"/>
  <c r="AQ79" i="3"/>
  <c r="BQ10" i="4" s="1"/>
  <c r="V78" i="3"/>
  <c r="U78" i="3"/>
  <c r="BP8" i="4" s="1"/>
  <c r="DP76" i="3"/>
  <c r="BN17" i="4" s="1"/>
  <c r="BB76" i="3"/>
  <c r="BN11" i="4" s="1"/>
  <c r="V79" i="3"/>
  <c r="U79" i="3"/>
  <c r="BQ8" i="4" s="1"/>
  <c r="AF78" i="3"/>
  <c r="BP9" i="4" s="1"/>
  <c r="AG78" i="3"/>
  <c r="V76" i="3"/>
  <c r="U76" i="3"/>
  <c r="BN8" i="4" s="1"/>
  <c r="CT76" i="3"/>
  <c r="BN15" i="4" s="1"/>
  <c r="AG79" i="3"/>
  <c r="AF79" i="3"/>
  <c r="BQ9" i="4" s="1"/>
  <c r="AR78" i="3"/>
  <c r="AQ78" i="3"/>
  <c r="BP10" i="4" s="1"/>
  <c r="AF76" i="3"/>
  <c r="BN9" i="4" s="1"/>
  <c r="AG76" i="3"/>
  <c r="BM76" i="3"/>
  <c r="BN12" i="4" s="1"/>
  <c r="AR76" i="3"/>
  <c r="AQ76" i="3"/>
  <c r="BN10" i="4" s="1"/>
  <c r="BX76" i="3"/>
  <c r="BN13" i="4" s="1"/>
  <c r="DE76" i="3"/>
  <c r="BN16" i="4" s="1"/>
  <c r="CI76" i="3"/>
  <c r="BN14" i="4" s="1"/>
  <c r="DI80" i="3"/>
  <c r="CX80" i="3"/>
  <c r="CM80" i="3"/>
  <c r="CB80" i="3"/>
  <c r="AJ80" i="3"/>
  <c r="AU80" i="3"/>
  <c r="BF80" i="3"/>
  <c r="N80" i="3"/>
  <c r="BQ80" i="3"/>
  <c r="Y80" i="3"/>
  <c r="BH6" i="12"/>
  <c r="BO6" i="4"/>
  <c r="BO1" i="4" s="1"/>
  <c r="CX77" i="3"/>
  <c r="DE77" i="3" s="1"/>
  <c r="BO16" i="4" s="1"/>
  <c r="BF77" i="3"/>
  <c r="BM77" i="3" s="1"/>
  <c r="BO12" i="4" s="1"/>
  <c r="N77" i="3"/>
  <c r="DI77" i="3"/>
  <c r="DP77" i="3" s="1"/>
  <c r="BO17" i="4" s="1"/>
  <c r="BQ77" i="3"/>
  <c r="BX77" i="3" s="1"/>
  <c r="BO13" i="4" s="1"/>
  <c r="Y77" i="3"/>
  <c r="CB77" i="3"/>
  <c r="CI77" i="3" s="1"/>
  <c r="BO14" i="4" s="1"/>
  <c r="AJ77" i="3"/>
  <c r="CM77" i="3"/>
  <c r="CT77" i="3" s="1"/>
  <c r="BO15" i="4" s="1"/>
  <c r="AU77" i="3"/>
  <c r="BB77" i="3" s="1"/>
  <c r="BO11" i="4" s="1"/>
  <c r="C60" i="3"/>
  <c r="BU6" i="4"/>
  <c r="BN6" i="12"/>
  <c r="DI83" i="3"/>
  <c r="CX83" i="3"/>
  <c r="CM83" i="3"/>
  <c r="CB83" i="3"/>
  <c r="BQ83" i="3"/>
  <c r="BF83" i="3"/>
  <c r="AU83" i="3"/>
  <c r="AJ83" i="3"/>
  <c r="Y83" i="3"/>
  <c r="N83" i="3"/>
  <c r="AY66" i="3"/>
  <c r="AY62" i="3"/>
  <c r="CQ62" i="3"/>
  <c r="CF62" i="3"/>
  <c r="F84" i="3"/>
  <c r="D60" i="3" s="1"/>
  <c r="AC66" i="3"/>
  <c r="DM66" i="3"/>
  <c r="DM62" i="3"/>
  <c r="R62" i="3"/>
  <c r="BJ62" i="3"/>
  <c r="BU66" i="3"/>
  <c r="BU62" i="3"/>
  <c r="I80" i="3"/>
  <c r="C64" i="3" s="1"/>
  <c r="AC63" i="3"/>
  <c r="AN66" i="3"/>
  <c r="AN62" i="3"/>
  <c r="DB66" i="3"/>
  <c r="DB62" i="3"/>
  <c r="S69" i="3"/>
  <c r="I85" i="3"/>
  <c r="I86" i="3" s="1"/>
  <c r="C63" i="3"/>
  <c r="AY69" i="3" l="1"/>
  <c r="BB83" i="3"/>
  <c r="BU11" i="4" s="1"/>
  <c r="R69" i="3"/>
  <c r="V83" i="3"/>
  <c r="U83" i="3"/>
  <c r="BU8" i="4" s="1"/>
  <c r="BJ69" i="3"/>
  <c r="BM83" i="3"/>
  <c r="BU12" i="4" s="1"/>
  <c r="DB69" i="3"/>
  <c r="DE83" i="3"/>
  <c r="BU16" i="4" s="1"/>
  <c r="R63" i="3"/>
  <c r="U77" i="3"/>
  <c r="BO8" i="4" s="1"/>
  <c r="V77" i="3"/>
  <c r="BJ66" i="3"/>
  <c r="CQ66" i="3"/>
  <c r="AN69" i="3"/>
  <c r="AR83" i="3"/>
  <c r="AQ83" i="3"/>
  <c r="BU10" i="4" s="1"/>
  <c r="AC69" i="3"/>
  <c r="AG83" i="3"/>
  <c r="AF83" i="3"/>
  <c r="BU9" i="4" s="1"/>
  <c r="BU69" i="3"/>
  <c r="BX83" i="3"/>
  <c r="BU13" i="4" s="1"/>
  <c r="DM69" i="3"/>
  <c r="DP83" i="3"/>
  <c r="BU17" i="4" s="1"/>
  <c r="AG77" i="3"/>
  <c r="AF77" i="3"/>
  <c r="BO9" i="4" s="1"/>
  <c r="CF69" i="3"/>
  <c r="CI83" i="3"/>
  <c r="BU14" i="4" s="1"/>
  <c r="CQ69" i="3"/>
  <c r="CT83" i="3"/>
  <c r="BU15" i="4" s="1"/>
  <c r="AQ77" i="3"/>
  <c r="BO10" i="4" s="1"/>
  <c r="AR77" i="3"/>
  <c r="CF66" i="3"/>
  <c r="DL86" i="3"/>
  <c r="DA86" i="3"/>
  <c r="CP86" i="3"/>
  <c r="CE86" i="3"/>
  <c r="BT86" i="3"/>
  <c r="BI86" i="3"/>
  <c r="AX86" i="3"/>
  <c r="AM86" i="3"/>
  <c r="DL85" i="3"/>
  <c r="DA85" i="3"/>
  <c r="CP85" i="3"/>
  <c r="CE85" i="3"/>
  <c r="BT85" i="3"/>
  <c r="BI85" i="3"/>
  <c r="AX85" i="3"/>
  <c r="AM85" i="3"/>
  <c r="AB85" i="3"/>
  <c r="Z70" i="3" s="1"/>
  <c r="Q85" i="3"/>
  <c r="Q86" i="3" s="1"/>
  <c r="F86" i="3"/>
  <c r="D65" i="3"/>
  <c r="D63" i="3"/>
  <c r="DL80" i="3"/>
  <c r="DP80" i="3" s="1"/>
  <c r="BR17" i="4" s="1"/>
  <c r="DA80" i="3"/>
  <c r="DE80" i="3" s="1"/>
  <c r="BR16" i="4" s="1"/>
  <c r="CP80" i="3"/>
  <c r="CT80" i="3" s="1"/>
  <c r="BR15" i="4" s="1"/>
  <c r="CE80" i="3"/>
  <c r="CG66" i="3" s="1"/>
  <c r="BT80" i="3"/>
  <c r="BV66" i="3" s="1"/>
  <c r="BI80" i="3"/>
  <c r="BM80" i="3" s="1"/>
  <c r="BR12" i="4" s="1"/>
  <c r="AX80" i="3"/>
  <c r="BB80" i="3" s="1"/>
  <c r="BR11" i="4" s="1"/>
  <c r="AM80" i="3"/>
  <c r="AR80" i="3" s="1"/>
  <c r="AB80" i="3"/>
  <c r="AD66" i="3" s="1"/>
  <c r="Q80" i="3"/>
  <c r="V80" i="3" s="1"/>
  <c r="DI84" i="3"/>
  <c r="CX84" i="3"/>
  <c r="CM84" i="3"/>
  <c r="CB84" i="3"/>
  <c r="CB69" i="3" s="1"/>
  <c r="BQ84" i="3"/>
  <c r="BF84" i="3"/>
  <c r="AU84" i="3"/>
  <c r="AJ84" i="3"/>
  <c r="AJ69" i="3" s="1"/>
  <c r="Y84" i="3"/>
  <c r="Y69" i="3" s="1"/>
  <c r="N84" i="3"/>
  <c r="BR6" i="4"/>
  <c r="BR1" i="4" s="1"/>
  <c r="BK6" i="12"/>
  <c r="AV70" i="3"/>
  <c r="AK70" i="3"/>
  <c r="BG70" i="3"/>
  <c r="BR70" i="3"/>
  <c r="CC70" i="3"/>
  <c r="CN70" i="3"/>
  <c r="DJ70" i="3"/>
  <c r="CY70" i="3"/>
  <c r="CF63" i="3"/>
  <c r="AO66" i="3"/>
  <c r="AN63" i="3"/>
  <c r="G89" i="3"/>
  <c r="AX70" i="3"/>
  <c r="AM70" i="3"/>
  <c r="BI70" i="3"/>
  <c r="BT70" i="3"/>
  <c r="CE70" i="3"/>
  <c r="CP70" i="3"/>
  <c r="DL70" i="3"/>
  <c r="DA70" i="3"/>
  <c r="DN66" i="3"/>
  <c r="DM63" i="3"/>
  <c r="BU63" i="3"/>
  <c r="R66" i="3"/>
  <c r="CX69" i="3"/>
  <c r="BF69" i="3"/>
  <c r="DI69" i="3"/>
  <c r="BQ69" i="3"/>
  <c r="DC66" i="3"/>
  <c r="DB63" i="3"/>
  <c r="BK66" i="3"/>
  <c r="BJ63" i="3"/>
  <c r="CR66" i="3"/>
  <c r="CQ63" i="3"/>
  <c r="AZ66" i="3"/>
  <c r="AY63" i="3"/>
  <c r="D64" i="3"/>
  <c r="S66" i="3" l="1"/>
  <c r="AU69" i="3"/>
  <c r="CM69" i="3"/>
  <c r="U80" i="3"/>
  <c r="BR8" i="4" s="1"/>
  <c r="N69" i="3"/>
  <c r="AB86" i="3"/>
  <c r="AB70" i="3" s="1"/>
  <c r="AQ80" i="3"/>
  <c r="BR10" i="4" s="1"/>
  <c r="CI80" i="3"/>
  <c r="BR14" i="4" s="1"/>
  <c r="AG80" i="3"/>
  <c r="BX80" i="3"/>
  <c r="BR13" i="4" s="1"/>
  <c r="AF80" i="3"/>
  <c r="BR9" i="4" s="1"/>
  <c r="BX6" i="4"/>
  <c r="BX1" i="4" s="1"/>
  <c r="BQ6" i="12"/>
  <c r="DI86" i="3"/>
  <c r="CX86" i="3"/>
  <c r="CM86" i="3"/>
  <c r="CB86" i="3"/>
  <c r="BQ86" i="3"/>
  <c r="BF86" i="3"/>
  <c r="AU86" i="3"/>
  <c r="AJ86" i="3"/>
  <c r="Y86" i="3"/>
  <c r="N86" i="3"/>
  <c r="G88" i="3"/>
  <c r="Q70" i="3"/>
  <c r="O70" i="3"/>
  <c r="G13" i="7"/>
  <c r="H14" i="7"/>
  <c r="G14" i="7"/>
  <c r="H11" i="7"/>
  <c r="Q69" i="3" l="1"/>
  <c r="U86" i="3"/>
  <c r="BX8" i="4" s="1"/>
  <c r="V86" i="3"/>
  <c r="BI69" i="3"/>
  <c r="BM86" i="3"/>
  <c r="BX12" i="4" s="1"/>
  <c r="AB69" i="3"/>
  <c r="AG86" i="3"/>
  <c r="AF86" i="3"/>
  <c r="BX9" i="4" s="1"/>
  <c r="BT69" i="3"/>
  <c r="BX86" i="3"/>
  <c r="BX13" i="4" s="1"/>
  <c r="DL69" i="3"/>
  <c r="DP86" i="3"/>
  <c r="BX17" i="4" s="1"/>
  <c r="CE69" i="3"/>
  <c r="CI86" i="3"/>
  <c r="BX14" i="4" s="1"/>
  <c r="AM69" i="3"/>
  <c r="AR86" i="3"/>
  <c r="AQ86" i="3"/>
  <c r="BX10" i="4" s="1"/>
  <c r="AX69" i="3"/>
  <c r="BB86" i="3"/>
  <c r="BX11" i="4" s="1"/>
  <c r="CP69" i="3"/>
  <c r="CT86" i="3"/>
  <c r="BX15" i="4" s="1"/>
  <c r="DA69" i="3"/>
  <c r="DE86" i="3"/>
  <c r="BX16" i="4" s="1"/>
  <c r="I14" i="7"/>
  <c r="H13" i="7"/>
  <c r="I13" i="7" s="1"/>
  <c r="J14" i="7"/>
  <c r="G11" i="7"/>
  <c r="I11" i="7" s="1"/>
  <c r="G12" i="7"/>
  <c r="H12" i="7"/>
  <c r="J11" i="7" l="1"/>
  <c r="J13" i="7"/>
  <c r="I12" i="7"/>
  <c r="J12" i="7"/>
  <c r="J63" i="7" l="1"/>
  <c r="J66" i="7"/>
  <c r="J65" i="7"/>
  <c r="J64" i="7"/>
  <c r="L14" i="7"/>
  <c r="L12" i="7"/>
  <c r="L13" i="7"/>
  <c r="L11" i="7"/>
  <c r="N14" i="7" l="1"/>
  <c r="N11" i="7"/>
  <c r="N13" i="7"/>
  <c r="N12" i="7"/>
  <c r="O11" i="7" l="1"/>
  <c r="P11" i="7" s="1"/>
  <c r="O13" i="7"/>
  <c r="P13" i="7" s="1"/>
  <c r="O12" i="7"/>
  <c r="P12" i="7" s="1"/>
  <c r="O14" i="7"/>
  <c r="P14" i="7" s="1"/>
  <c r="S11" i="7" s="1"/>
  <c r="R11" i="7" l="1"/>
  <c r="R12" i="7" s="1"/>
  <c r="Q11" i="7"/>
  <c r="BJ13" i="7"/>
  <c r="S12" i="7"/>
  <c r="AP12" i="7" l="1"/>
  <c r="BT13" i="7"/>
  <c r="BS13" i="7"/>
  <c r="BR13" i="7"/>
  <c r="AZ12" i="7"/>
  <c r="AY12" i="7"/>
  <c r="AX12" i="7"/>
  <c r="S13" i="7"/>
  <c r="BJ14" i="7"/>
  <c r="BK13" i="7" s="1"/>
  <c r="V11" i="7"/>
  <c r="Q12" i="7"/>
  <c r="AP13" i="7"/>
  <c r="R13" i="7"/>
  <c r="BN13" i="7" l="1"/>
  <c r="AZ13" i="7"/>
  <c r="AY13" i="7"/>
  <c r="AX13" i="7"/>
  <c r="BL13" i="7"/>
  <c r="BQ13" i="7" s="1"/>
  <c r="BU13" i="7" s="1"/>
  <c r="AF11" i="7"/>
  <c r="AE11" i="7"/>
  <c r="AD11" i="7"/>
  <c r="BM13" i="7"/>
  <c r="BT14" i="7"/>
  <c r="BN14" i="7"/>
  <c r="BM14" i="7"/>
  <c r="BS14" i="7"/>
  <c r="BL14" i="7"/>
  <c r="BR14" i="7"/>
  <c r="BK14" i="7"/>
  <c r="BO14" i="7"/>
  <c r="BO13" i="7"/>
  <c r="BP13" i="7" s="1"/>
  <c r="R14" i="7"/>
  <c r="AP14" i="7"/>
  <c r="AU13" i="7" s="1"/>
  <c r="V12" i="7"/>
  <c r="Q13" i="7"/>
  <c r="AU12" i="7" l="1"/>
  <c r="AF12" i="7"/>
  <c r="AE12" i="7"/>
  <c r="AD12" i="7"/>
  <c r="AQ12" i="7"/>
  <c r="AS13" i="7"/>
  <c r="AQ13" i="7"/>
  <c r="AZ14" i="7"/>
  <c r="AT14" i="7"/>
  <c r="AX14" i="7"/>
  <c r="AQ14" i="7"/>
  <c r="AU14" i="7"/>
  <c r="AS14" i="7"/>
  <c r="AY14" i="7"/>
  <c r="AR14" i="7"/>
  <c r="AS12" i="7"/>
  <c r="AR12" i="7"/>
  <c r="AR13" i="7"/>
  <c r="AT13" i="7"/>
  <c r="AT12" i="7"/>
  <c r="AV12" i="7" s="1"/>
  <c r="BQ14" i="7"/>
  <c r="BU14" i="7" s="1"/>
  <c r="BV13" i="7" s="1"/>
  <c r="BP14" i="7"/>
  <c r="B82" i="3"/>
  <c r="V13" i="7"/>
  <c r="Q14" i="7"/>
  <c r="V14" i="7" s="1"/>
  <c r="BB14" i="7"/>
  <c r="BF14" i="7"/>
  <c r="BD14" i="7"/>
  <c r="AO66" i="7"/>
  <c r="AP66" i="7" s="1"/>
  <c r="AW14" i="7"/>
  <c r="BA14" i="7" s="1"/>
  <c r="BH14" i="7"/>
  <c r="BC14" i="7"/>
  <c r="BG14" i="7"/>
  <c r="BE14" i="7"/>
  <c r="BI14" i="7"/>
  <c r="BZ13" i="7" l="1"/>
  <c r="Z12" i="7"/>
  <c r="W11" i="7"/>
  <c r="X12" i="7"/>
  <c r="AA13" i="7"/>
  <c r="W13" i="7"/>
  <c r="AF13" i="7"/>
  <c r="Z13" i="7"/>
  <c r="AE13" i="7"/>
  <c r="Y13" i="7"/>
  <c r="AD13" i="7"/>
  <c r="X13" i="7"/>
  <c r="Y11" i="7"/>
  <c r="AY66" i="7"/>
  <c r="AS66" i="7"/>
  <c r="AX66" i="7"/>
  <c r="AR66" i="7"/>
  <c r="AZ66" i="7"/>
  <c r="AQ66" i="7"/>
  <c r="AF14" i="7"/>
  <c r="Z14" i="7"/>
  <c r="Y14" i="7"/>
  <c r="AE14" i="7"/>
  <c r="X14" i="7"/>
  <c r="AD14" i="7"/>
  <c r="W14" i="7"/>
  <c r="AA14" i="7"/>
  <c r="Z11" i="7"/>
  <c r="AA11" i="7"/>
  <c r="Y12" i="7"/>
  <c r="W12" i="7"/>
  <c r="X11" i="7"/>
  <c r="AW12" i="7"/>
  <c r="BA12" i="7" s="1"/>
  <c r="AA12" i="7"/>
  <c r="AW13" i="7"/>
  <c r="BV14" i="7"/>
  <c r="BY13" i="7"/>
  <c r="AV13" i="7"/>
  <c r="BW13" i="7"/>
  <c r="CA13" i="7"/>
  <c r="BW14" i="7"/>
  <c r="BX13" i="7"/>
  <c r="BZ14" i="7"/>
  <c r="CA14" i="7"/>
  <c r="BY14" i="7"/>
  <c r="BX14" i="7"/>
  <c r="AV14" i="7"/>
  <c r="AC12" i="7"/>
  <c r="AG12" i="7" s="1"/>
  <c r="AC13" i="7"/>
  <c r="BB66" i="7"/>
  <c r="BH66" i="7"/>
  <c r="BC66" i="7"/>
  <c r="BF66" i="7"/>
  <c r="BG66" i="7"/>
  <c r="AW66" i="7"/>
  <c r="BA66" i="7" s="1"/>
  <c r="BD66" i="7"/>
  <c r="BE66" i="7"/>
  <c r="B74" i="3"/>
  <c r="F73" i="3"/>
  <c r="BD6" i="12" l="1"/>
  <c r="BK6" i="4"/>
  <c r="BK1" i="4" s="1"/>
  <c r="CX73" i="3"/>
  <c r="DE73" i="3" s="1"/>
  <c r="BK16" i="4" s="1"/>
  <c r="BF73" i="3"/>
  <c r="BM73" i="3" s="1"/>
  <c r="BK12" i="4" s="1"/>
  <c r="DI73" i="3"/>
  <c r="DP73" i="3" s="1"/>
  <c r="BK17" i="4" s="1"/>
  <c r="BQ73" i="3"/>
  <c r="BX73" i="3" s="1"/>
  <c r="BK13" i="4" s="1"/>
  <c r="CB73" i="3"/>
  <c r="CI73" i="3" s="1"/>
  <c r="BK14" i="4" s="1"/>
  <c r="CM73" i="3"/>
  <c r="CT73" i="3" s="1"/>
  <c r="BK15" i="4" s="1"/>
  <c r="AU73" i="3"/>
  <c r="BB73" i="3" s="1"/>
  <c r="BK11" i="4" s="1"/>
  <c r="AJ73" i="3"/>
  <c r="Y73" i="3"/>
  <c r="AC59" i="3" s="1"/>
  <c r="N73" i="3"/>
  <c r="I81" i="3"/>
  <c r="BA13" i="7"/>
  <c r="AO65" i="7"/>
  <c r="AP65" i="7" s="1"/>
  <c r="AO64" i="7"/>
  <c r="AP64" i="7" s="1"/>
  <c r="CB13" i="7"/>
  <c r="CB14" i="7"/>
  <c r="CC13" i="7" s="1"/>
  <c r="CC14" i="7"/>
  <c r="AB12" i="7"/>
  <c r="AC14" i="7"/>
  <c r="AG14" i="7" s="1"/>
  <c r="AB14" i="7"/>
  <c r="AG13" i="7"/>
  <c r="AC11" i="7"/>
  <c r="AB13" i="7"/>
  <c r="AB11" i="7"/>
  <c r="U73" i="3" l="1"/>
  <c r="BK8" i="4" s="1"/>
  <c r="V73" i="3"/>
  <c r="AG73" i="3"/>
  <c r="AF73" i="3"/>
  <c r="BK9" i="4" s="1"/>
  <c r="R59" i="3"/>
  <c r="AQ73" i="3"/>
  <c r="BK10" i="4" s="1"/>
  <c r="AR73" i="3"/>
  <c r="AX65" i="7"/>
  <c r="AR65" i="7"/>
  <c r="AU65" i="7"/>
  <c r="AT65" i="7"/>
  <c r="AZ65" i="7"/>
  <c r="AS65" i="7"/>
  <c r="AY65" i="7"/>
  <c r="AQ65" i="7"/>
  <c r="AW65" i="7" s="1"/>
  <c r="BA65" i="7" s="1"/>
  <c r="AU64" i="7"/>
  <c r="AQ64" i="7"/>
  <c r="AX64" i="7"/>
  <c r="AT64" i="7"/>
  <c r="AZ64" i="7"/>
  <c r="AS64" i="7"/>
  <c r="AY64" i="7"/>
  <c r="AR64" i="7"/>
  <c r="AW64" i="7" s="1"/>
  <c r="BA64" i="7" s="1"/>
  <c r="AU66" i="7"/>
  <c r="AT66" i="7"/>
  <c r="DL81" i="3"/>
  <c r="DN67" i="3" s="1"/>
  <c r="DA81" i="3"/>
  <c r="DC67" i="3" s="1"/>
  <c r="CP81" i="3"/>
  <c r="CR67" i="3" s="1"/>
  <c r="CE81" i="3"/>
  <c r="CG67" i="3" s="1"/>
  <c r="BT81" i="3"/>
  <c r="BV67" i="3" s="1"/>
  <c r="BI81" i="3"/>
  <c r="BK67" i="3" s="1"/>
  <c r="AX81" i="3"/>
  <c r="AZ67" i="3" s="1"/>
  <c r="AM81" i="3"/>
  <c r="AO67" i="3" s="1"/>
  <c r="AB81" i="3"/>
  <c r="AD67" i="3" s="1"/>
  <c r="Q81" i="3"/>
  <c r="S67" i="3" s="1"/>
  <c r="CF59" i="3"/>
  <c r="AN59" i="3"/>
  <c r="DB59" i="3"/>
  <c r="BU59" i="3"/>
  <c r="DM59" i="3"/>
  <c r="BJ59" i="3"/>
  <c r="CQ59" i="3"/>
  <c r="AY59" i="3"/>
  <c r="C65" i="3"/>
  <c r="BC13" i="7"/>
  <c r="BF13" i="7"/>
  <c r="BG13" i="7"/>
  <c r="BE13" i="7"/>
  <c r="BD13" i="7"/>
  <c r="BB13" i="7"/>
  <c r="BF12" i="7"/>
  <c r="BB12" i="7"/>
  <c r="BD12" i="7"/>
  <c r="BE12" i="7"/>
  <c r="BC12" i="7"/>
  <c r="BG12" i="7"/>
  <c r="U65" i="7"/>
  <c r="V65" i="7" s="1"/>
  <c r="AG11" i="7"/>
  <c r="AL13" i="7" s="1"/>
  <c r="U63" i="7"/>
  <c r="V63" i="7" s="1"/>
  <c r="U64" i="7"/>
  <c r="V64" i="7" s="1"/>
  <c r="U66" i="7"/>
  <c r="V66" i="7" s="1"/>
  <c r="AM13" i="7" l="1"/>
  <c r="AF63" i="7"/>
  <c r="Z63" i="7"/>
  <c r="AD63" i="7"/>
  <c r="W63" i="7"/>
  <c r="AA63" i="7"/>
  <c r="Y63" i="7"/>
  <c r="AE63" i="7"/>
  <c r="X63" i="7"/>
  <c r="AC63" i="7" s="1"/>
  <c r="AG63" i="7" s="1"/>
  <c r="AE66" i="7"/>
  <c r="Y66" i="7"/>
  <c r="AF66" i="7"/>
  <c r="X66" i="7"/>
  <c r="AD66" i="7"/>
  <c r="W66" i="7"/>
  <c r="AA66" i="7"/>
  <c r="Z66" i="7"/>
  <c r="AD65" i="7"/>
  <c r="X65" i="7"/>
  <c r="AF65" i="7"/>
  <c r="Y65" i="7"/>
  <c r="AE65" i="7"/>
  <c r="W65" i="7"/>
  <c r="AA65" i="7"/>
  <c r="Z65" i="7"/>
  <c r="AB65" i="7" s="1"/>
  <c r="AA64" i="7"/>
  <c r="W64" i="7"/>
  <c r="AF64" i="7"/>
  <c r="Y64" i="7"/>
  <c r="AE64" i="7"/>
  <c r="X64" i="7"/>
  <c r="AD64" i="7"/>
  <c r="Z64" i="7"/>
  <c r="AO62" i="7"/>
  <c r="AV65" i="7"/>
  <c r="BB64" i="7"/>
  <c r="BB65" i="7"/>
  <c r="AV66" i="7"/>
  <c r="AV64" i="7"/>
  <c r="BG64" i="7" s="1"/>
  <c r="AK13" i="7"/>
  <c r="AI13" i="7"/>
  <c r="AH13" i="7"/>
  <c r="AJ13" i="7"/>
  <c r="AI11" i="7"/>
  <c r="AL11" i="7"/>
  <c r="AJ11" i="7"/>
  <c r="AK11" i="7"/>
  <c r="AM11" i="7"/>
  <c r="AH11" i="7"/>
  <c r="AI12" i="7"/>
  <c r="AL12" i="7"/>
  <c r="AM12" i="7"/>
  <c r="AJ12" i="7"/>
  <c r="AK12" i="7"/>
  <c r="AH12" i="7"/>
  <c r="AK14" i="7"/>
  <c r="AI14" i="7"/>
  <c r="AM14" i="7"/>
  <c r="AH14" i="7"/>
  <c r="AJ14" i="7"/>
  <c r="AL14" i="7"/>
  <c r="AC66" i="7" l="1"/>
  <c r="AG66" i="7" s="1"/>
  <c r="BE65" i="7"/>
  <c r="BC65" i="7"/>
  <c r="BD65" i="7"/>
  <c r="BE64" i="7"/>
  <c r="BF65" i="7"/>
  <c r="BC64" i="7"/>
  <c r="BD64" i="7"/>
  <c r="BG65" i="7"/>
  <c r="BF64" i="7"/>
  <c r="U62" i="7"/>
  <c r="AC64" i="7"/>
  <c r="AG64" i="7" s="1"/>
  <c r="AB63" i="7"/>
  <c r="AB64" i="7"/>
  <c r="AB66" i="7"/>
  <c r="AC65" i="7"/>
  <c r="AG65" i="7" s="1"/>
  <c r="AH65" i="7" s="1"/>
  <c r="BH64" i="7" l="1"/>
  <c r="BH12" i="7" s="1"/>
  <c r="BH65" i="7"/>
  <c r="BH13" i="7" s="1"/>
  <c r="BI12" i="7"/>
  <c r="BI13" i="7"/>
  <c r="AJ66" i="7"/>
  <c r="AI66" i="7"/>
  <c r="AL66" i="7"/>
  <c r="AJ64" i="7"/>
  <c r="AM64" i="7"/>
  <c r="AH63" i="7"/>
  <c r="AJ63" i="7"/>
  <c r="AK65" i="7"/>
  <c r="AJ65" i="7"/>
  <c r="AI64" i="7"/>
  <c r="AM66" i="7"/>
  <c r="AK63" i="7"/>
  <c r="AL65" i="7"/>
  <c r="AL64" i="7"/>
  <c r="AK66" i="7"/>
  <c r="AH66" i="7"/>
  <c r="AI65" i="7"/>
  <c r="AH64" i="7"/>
  <c r="AK64" i="7"/>
  <c r="AM63" i="7"/>
  <c r="AI63" i="7"/>
  <c r="AL63" i="7"/>
  <c r="AM65" i="7"/>
  <c r="AN66" i="7" l="1"/>
  <c r="AN14" i="7" s="1"/>
  <c r="AN65" i="7"/>
  <c r="AN13" i="7" s="1"/>
  <c r="AN64" i="7"/>
  <c r="AN12" i="7" s="1"/>
  <c r="AN63" i="7"/>
  <c r="AN11" i="7" s="1"/>
  <c r="AO11" i="7" l="1"/>
  <c r="CX11" i="7" s="1"/>
  <c r="AO12" i="7"/>
  <c r="CX12" i="7" s="1"/>
  <c r="AO13" i="7"/>
  <c r="CX13" i="7" s="1"/>
  <c r="AO14" i="7"/>
  <c r="CX14" i="7" s="1"/>
  <c r="B13" i="7" l="1"/>
  <c r="B12" i="7"/>
  <c r="B11" i="7"/>
  <c r="B14" i="7"/>
  <c r="I61" i="3" l="1"/>
  <c r="F61" i="3"/>
  <c r="F81" i="3"/>
  <c r="BM1" i="4"/>
  <c r="BL6" i="12" l="1"/>
  <c r="BS6" i="4"/>
  <c r="BS1" i="4" s="1"/>
  <c r="DI81" i="3"/>
  <c r="DP81" i="3" s="1"/>
  <c r="BS17" i="4" s="1"/>
  <c r="CX81" i="3"/>
  <c r="DE81" i="3" s="1"/>
  <c r="BS16" i="4" s="1"/>
  <c r="CM81" i="3"/>
  <c r="CB81" i="3"/>
  <c r="BQ81" i="3"/>
  <c r="BF81" i="3"/>
  <c r="BM81" i="3" s="1"/>
  <c r="BS12" i="4" s="1"/>
  <c r="AU81" i="3"/>
  <c r="AJ81" i="3"/>
  <c r="Y81" i="3"/>
  <c r="N81" i="3"/>
  <c r="BC61" i="3"/>
  <c r="AG61" i="3"/>
  <c r="V61" i="3"/>
  <c r="BN61" i="3"/>
  <c r="AR61" i="3"/>
  <c r="BY61" i="3"/>
  <c r="CU61" i="3"/>
  <c r="CJ61" i="3"/>
  <c r="DF61" i="3"/>
  <c r="DQ61" i="3"/>
  <c r="F74" i="3"/>
  <c r="F82" i="3" s="1"/>
  <c r="B73" i="3"/>
  <c r="B81" i="3"/>
  <c r="I72" i="3"/>
  <c r="I84" i="3"/>
  <c r="G90" i="3" s="1"/>
  <c r="DB67" i="3"/>
  <c r="DM67" i="3"/>
  <c r="BJ67" i="3"/>
  <c r="CL89" i="3"/>
  <c r="AT89" i="3"/>
  <c r="CW89" i="3"/>
  <c r="CA89" i="3"/>
  <c r="DH89" i="3"/>
  <c r="BP89" i="3"/>
  <c r="BE89" i="3"/>
  <c r="M88" i="3"/>
  <c r="C61" i="3"/>
  <c r="BU1" i="4"/>
  <c r="D62" i="3" l="1"/>
  <c r="C62" i="3"/>
  <c r="F85" i="3"/>
  <c r="BT6" i="4"/>
  <c r="BT1" i="4" s="1"/>
  <c r="BM6" i="12"/>
  <c r="DP82" i="3"/>
  <c r="BT17" i="4" s="1"/>
  <c r="CI82" i="3"/>
  <c r="BT14" i="4" s="1"/>
  <c r="BX82" i="3"/>
  <c r="BT13" i="4" s="1"/>
  <c r="CT82" i="3"/>
  <c r="BT15" i="4" s="1"/>
  <c r="DE82" i="3"/>
  <c r="BT16" i="4" s="1"/>
  <c r="AR82" i="3"/>
  <c r="AQ82" i="3"/>
  <c r="BT10" i="4" s="1"/>
  <c r="BB82" i="3"/>
  <c r="BT11" i="4" s="1"/>
  <c r="BM82" i="3"/>
  <c r="BT12" i="4" s="1"/>
  <c r="U81" i="3"/>
  <c r="BS8" i="4" s="1"/>
  <c r="V81" i="3"/>
  <c r="R67" i="3"/>
  <c r="AC67" i="3"/>
  <c r="AF81" i="3"/>
  <c r="BS9" i="4" s="1"/>
  <c r="AG81" i="3"/>
  <c r="BU67" i="3"/>
  <c r="BX81" i="3"/>
  <c r="BS13" i="4" s="1"/>
  <c r="AN67" i="3"/>
  <c r="AQ81" i="3"/>
  <c r="BS10" i="4" s="1"/>
  <c r="AR81" i="3"/>
  <c r="CF67" i="3"/>
  <c r="CI81" i="3"/>
  <c r="BS14" i="4" s="1"/>
  <c r="AY67" i="3"/>
  <c r="BB81" i="3"/>
  <c r="BS11" i="4" s="1"/>
  <c r="CQ67" i="3"/>
  <c r="CT81" i="3"/>
  <c r="BS15" i="4" s="1"/>
  <c r="AM68" i="3"/>
  <c r="AR68" i="3" s="1"/>
  <c r="Q68" i="3"/>
  <c r="V68" i="3" s="1"/>
  <c r="BI68" i="3"/>
  <c r="BN68" i="3" s="1"/>
  <c r="CP68" i="3"/>
  <c r="CU68" i="3" s="1"/>
  <c r="CE68" i="3"/>
  <c r="CJ68" i="3" s="1"/>
  <c r="AX68" i="3"/>
  <c r="BC68" i="3" s="1"/>
  <c r="BC5" i="3" s="1"/>
  <c r="DA68" i="3"/>
  <c r="DF68" i="3" s="1"/>
  <c r="AB68" i="3"/>
  <c r="AG68" i="3" s="1"/>
  <c r="DL68" i="3"/>
  <c r="DQ68" i="3" s="1"/>
  <c r="L17" i="4" s="1"/>
  <c r="BT68" i="3"/>
  <c r="BY68" i="3" s="1"/>
  <c r="L13" i="4" s="1"/>
  <c r="F13" i="4" s="1"/>
  <c r="L14" i="4"/>
  <c r="F14" i="4" s="1"/>
  <c r="L12" i="4"/>
  <c r="F12" i="4" s="1"/>
  <c r="DL84" i="3"/>
  <c r="DA84" i="3"/>
  <c r="CP84" i="3"/>
  <c r="CT84" i="3" s="1"/>
  <c r="BV15" i="4" s="1"/>
  <c r="CE84" i="3"/>
  <c r="CI84" i="3" s="1"/>
  <c r="BV14" i="4" s="1"/>
  <c r="BT84" i="3"/>
  <c r="BI84" i="3"/>
  <c r="AX84" i="3"/>
  <c r="BB84" i="3" s="1"/>
  <c r="BV11" i="4" s="1"/>
  <c r="AM84" i="3"/>
  <c r="AB84" i="3"/>
  <c r="Q84" i="3"/>
  <c r="BV6" i="4"/>
  <c r="BV1" i="4" s="1"/>
  <c r="BO6" i="12"/>
  <c r="BL6" i="4"/>
  <c r="BL1" i="4" s="1"/>
  <c r="BE6" i="12"/>
  <c r="CB74" i="3"/>
  <c r="AJ74" i="3"/>
  <c r="CM74" i="3"/>
  <c r="AU74" i="3"/>
  <c r="CX74" i="3"/>
  <c r="BF74" i="3"/>
  <c r="N74" i="3"/>
  <c r="DI74" i="3"/>
  <c r="BQ74" i="3"/>
  <c r="Y74" i="3"/>
  <c r="L15" i="4"/>
  <c r="F15" i="4" s="1"/>
  <c r="DL72" i="3"/>
  <c r="DA72" i="3"/>
  <c r="CP72" i="3"/>
  <c r="CE72" i="3"/>
  <c r="BT72" i="3"/>
  <c r="BI72" i="3"/>
  <c r="AX72" i="3"/>
  <c r="AM72" i="3"/>
  <c r="AB72" i="3"/>
  <c r="Q72" i="3"/>
  <c r="BC6" i="12"/>
  <c r="BJ6" i="4"/>
  <c r="BJ1" i="4" s="1"/>
  <c r="L16" i="4"/>
  <c r="F16" i="4" s="1"/>
  <c r="L11" i="4"/>
  <c r="F11" i="4" s="1"/>
  <c r="AU70" i="3"/>
  <c r="AJ70" i="3"/>
  <c r="CB70" i="3"/>
  <c r="CM70" i="3"/>
  <c r="DF5" i="3"/>
  <c r="CJ5" i="3"/>
  <c r="BN5" i="3"/>
  <c r="CU5" i="3"/>
  <c r="D61" i="3" l="1"/>
  <c r="G91" i="3"/>
  <c r="BW6" i="4"/>
  <c r="BW1" i="4" s="1"/>
  <c r="BP6" i="12"/>
  <c r="BB85" i="3"/>
  <c r="BW11" i="4" s="1"/>
  <c r="BX85" i="3"/>
  <c r="BW13" i="4" s="1"/>
  <c r="CT85" i="3"/>
  <c r="BW15" i="4" s="1"/>
  <c r="DP85" i="3"/>
  <c r="BW17" i="4" s="1"/>
  <c r="AQ85" i="3"/>
  <c r="BW10" i="4" s="1"/>
  <c r="BM85" i="3"/>
  <c r="BW12" i="4" s="1"/>
  <c r="CI85" i="3"/>
  <c r="BW14" i="4" s="1"/>
  <c r="AR85" i="3"/>
  <c r="DE85" i="3"/>
  <c r="BW16" i="4" s="1"/>
  <c r="AD58" i="3"/>
  <c r="AG72" i="3"/>
  <c r="AF72" i="3"/>
  <c r="BV58" i="3"/>
  <c r="BX72" i="3"/>
  <c r="DN58" i="3"/>
  <c r="DP72" i="3"/>
  <c r="BU60" i="3"/>
  <c r="BX74" i="3"/>
  <c r="BL13" i="4" s="1"/>
  <c r="DB60" i="3"/>
  <c r="DE74" i="3"/>
  <c r="BL16" i="4" s="1"/>
  <c r="CF60" i="3"/>
  <c r="CI74" i="3"/>
  <c r="BL14" i="4" s="1"/>
  <c r="AO58" i="3"/>
  <c r="AR72" i="3"/>
  <c r="AQ72" i="3"/>
  <c r="CG58" i="3"/>
  <c r="CI72" i="3"/>
  <c r="DM60" i="3"/>
  <c r="DP74" i="3"/>
  <c r="BL17" i="4" s="1"/>
  <c r="AY60" i="3"/>
  <c r="BB74" i="3"/>
  <c r="BL11" i="4" s="1"/>
  <c r="N70" i="3"/>
  <c r="V84" i="3"/>
  <c r="U84" i="3"/>
  <c r="BV8" i="4" s="1"/>
  <c r="BF70" i="3"/>
  <c r="BM84" i="3"/>
  <c r="BV12" i="4" s="1"/>
  <c r="CX70" i="3"/>
  <c r="DE84" i="3"/>
  <c r="BV16" i="4" s="1"/>
  <c r="Y70" i="3"/>
  <c r="AF84" i="3"/>
  <c r="BV9" i="4" s="1"/>
  <c r="AG84" i="3"/>
  <c r="BQ70" i="3"/>
  <c r="BX84" i="3"/>
  <c r="BV13" i="4" s="1"/>
  <c r="DI70" i="3"/>
  <c r="DP84" i="3"/>
  <c r="BV17" i="4" s="1"/>
  <c r="AZ58" i="3"/>
  <c r="BB72" i="3"/>
  <c r="CR58" i="3"/>
  <c r="CT72" i="3"/>
  <c r="R60" i="3"/>
  <c r="U74" i="3"/>
  <c r="BL8" i="4" s="1"/>
  <c r="V74" i="3"/>
  <c r="N82" i="3"/>
  <c r="CQ60" i="3"/>
  <c r="CT74" i="3"/>
  <c r="BL15" i="4" s="1"/>
  <c r="S58" i="3"/>
  <c r="V72" i="3"/>
  <c r="U72" i="3"/>
  <c r="BK58" i="3"/>
  <c r="BM72" i="3"/>
  <c r="DC58" i="3"/>
  <c r="DE72" i="3"/>
  <c r="AC60" i="3"/>
  <c r="AF74" i="3"/>
  <c r="BL9" i="4" s="1"/>
  <c r="AG74" i="3"/>
  <c r="Y82" i="3"/>
  <c r="BJ60" i="3"/>
  <c r="BM74" i="3"/>
  <c r="BL12" i="4" s="1"/>
  <c r="AN60" i="3"/>
  <c r="AR74" i="3"/>
  <c r="AQ74" i="3"/>
  <c r="BL10" i="4" s="1"/>
  <c r="AR84" i="3"/>
  <c r="AQ84" i="3"/>
  <c r="BV10" i="4" s="1"/>
  <c r="BY5" i="3"/>
  <c r="DQ5" i="3"/>
  <c r="F17" i="4"/>
  <c r="U82" i="3" l="1"/>
  <c r="BT8" i="4" s="1"/>
  <c r="V82" i="3"/>
  <c r="R68" i="3"/>
  <c r="N85" i="3"/>
  <c r="BJ15" i="4"/>
  <c r="K15" i="4"/>
  <c r="E15" i="4" s="1"/>
  <c r="D15" i="4" s="1"/>
  <c r="CL90" i="3"/>
  <c r="CT5" i="3"/>
  <c r="CS5" i="3" s="1"/>
  <c r="BJ10" i="4"/>
  <c r="K10" i="4"/>
  <c r="E10" i="4" s="1"/>
  <c r="AI90" i="3"/>
  <c r="AQ5" i="3"/>
  <c r="BJ12" i="4"/>
  <c r="K12" i="4"/>
  <c r="E12" i="4" s="1"/>
  <c r="D12" i="4" s="1"/>
  <c r="BE90" i="3"/>
  <c r="BM5" i="3"/>
  <c r="BL5" i="3" s="1"/>
  <c r="AI89" i="3"/>
  <c r="L10" i="4"/>
  <c r="F10" i="4" s="1"/>
  <c r="AR5" i="3"/>
  <c r="BJ17" i="4"/>
  <c r="K17" i="4"/>
  <c r="E17" i="4" s="1"/>
  <c r="D17" i="4" s="1"/>
  <c r="DH90" i="3"/>
  <c r="DP5" i="3"/>
  <c r="DO5" i="3" s="1"/>
  <c r="BJ9" i="4"/>
  <c r="BJ11" i="4"/>
  <c r="K11" i="4"/>
  <c r="E11" i="4" s="1"/>
  <c r="D11" i="4" s="1"/>
  <c r="AT90" i="3"/>
  <c r="BB5" i="3"/>
  <c r="BA5" i="3" s="1"/>
  <c r="BJ14" i="4"/>
  <c r="K14" i="4"/>
  <c r="E14" i="4" s="1"/>
  <c r="D14" i="4" s="1"/>
  <c r="CA90" i="3"/>
  <c r="CI5" i="3"/>
  <c r="CH5" i="3" s="1"/>
  <c r="AG82" i="3"/>
  <c r="AF82" i="3"/>
  <c r="BT9" i="4" s="1"/>
  <c r="AC68" i="3"/>
  <c r="Y85" i="3"/>
  <c r="BJ16" i="4"/>
  <c r="K16" i="4"/>
  <c r="E16" i="4" s="1"/>
  <c r="D16" i="4" s="1"/>
  <c r="CW90" i="3"/>
  <c r="DE5" i="3"/>
  <c r="DD5" i="3" s="1"/>
  <c r="BJ8" i="4"/>
  <c r="BJ13" i="4"/>
  <c r="K13" i="4"/>
  <c r="E13" i="4" s="1"/>
  <c r="D13" i="4" s="1"/>
  <c r="BP90" i="3"/>
  <c r="BX5" i="3"/>
  <c r="BW5" i="3" s="1"/>
  <c r="F16" i="12" l="1"/>
  <c r="D16" i="12" s="1"/>
  <c r="M13" i="4"/>
  <c r="H13" i="4" s="1"/>
  <c r="F17" i="12"/>
  <c r="D17" i="12" s="1"/>
  <c r="M14" i="4"/>
  <c r="H14" i="4" s="1"/>
  <c r="AF85" i="3"/>
  <c r="BW9" i="4" s="1"/>
  <c r="AG85" i="3"/>
  <c r="X89" i="3" s="1"/>
  <c r="Z69" i="3"/>
  <c r="AP5" i="3"/>
  <c r="O69" i="3"/>
  <c r="U85" i="3"/>
  <c r="V85" i="3"/>
  <c r="L8" i="4" s="1"/>
  <c r="F8" i="4" s="1"/>
  <c r="M16" i="4"/>
  <c r="H16" i="4" s="1"/>
  <c r="F19" i="12"/>
  <c r="D19" i="12" s="1"/>
  <c r="AF5" i="3"/>
  <c r="F15" i="12"/>
  <c r="D15" i="12" s="1"/>
  <c r="M12" i="4"/>
  <c r="H12" i="4" s="1"/>
  <c r="M10" i="4"/>
  <c r="H10" i="4" s="1"/>
  <c r="F13" i="12"/>
  <c r="D13" i="12" s="1"/>
  <c r="M15" i="4"/>
  <c r="H15" i="4" s="1"/>
  <c r="F18" i="12"/>
  <c r="D18" i="12" s="1"/>
  <c r="F14" i="12"/>
  <c r="D14" i="12" s="1"/>
  <c r="M11" i="4"/>
  <c r="H11" i="4" s="1"/>
  <c r="X90" i="3"/>
  <c r="M17" i="4"/>
  <c r="H17" i="4" s="1"/>
  <c r="F20" i="12"/>
  <c r="D20" i="12" s="1"/>
  <c r="D10" i="4"/>
  <c r="V5" i="3"/>
  <c r="AG5" i="3"/>
  <c r="M89" i="3" l="1"/>
  <c r="AE5" i="3"/>
  <c r="BW8" i="4"/>
  <c r="U5" i="3"/>
  <c r="T5" i="3" s="1"/>
  <c r="M90" i="3"/>
  <c r="K8" i="4"/>
  <c r="E8" i="4" s="1"/>
  <c r="D8" i="4" s="1"/>
  <c r="K9" i="4"/>
  <c r="E9" i="4" s="1"/>
  <c r="F12" i="12"/>
  <c r="D12" i="12" s="1"/>
  <c r="M9" i="4"/>
  <c r="H9" i="4" s="1"/>
  <c r="L9" i="4"/>
  <c r="F9" i="4" s="1"/>
  <c r="F11" i="12" l="1"/>
  <c r="D11" i="12" s="1"/>
  <c r="M8" i="4"/>
  <c r="H8" i="4" s="1"/>
  <c r="D9" i="4"/>
  <c r="B13" i="8" s="1"/>
  <c r="B14" i="8" l="1"/>
  <c r="B6" i="8"/>
  <c r="B7" i="8"/>
  <c r="B10" i="8"/>
  <c r="B11" i="8"/>
  <c r="B5" i="8"/>
  <c r="B9" i="8"/>
  <c r="B8" i="8"/>
  <c r="B12" i="8"/>
  <c r="C11" i="8" l="1"/>
  <c r="C13" i="8"/>
  <c r="C9" i="8"/>
  <c r="C5" i="8"/>
  <c r="C12" i="8"/>
  <c r="C6" i="8"/>
  <c r="C8" i="8"/>
  <c r="C7" i="8"/>
  <c r="C14" i="8"/>
  <c r="C10" i="8"/>
  <c r="D5" i="8" l="1"/>
  <c r="D14" i="8"/>
  <c r="D9" i="8"/>
  <c r="D13" i="8"/>
  <c r="D8" i="8"/>
  <c r="D10" i="8"/>
  <c r="D11" i="8"/>
  <c r="D7" i="8"/>
  <c r="D6" i="8"/>
  <c r="D12" i="8"/>
  <c r="E12" i="8" l="1"/>
  <c r="F12" i="8" s="1"/>
  <c r="CN5" i="3" s="1"/>
  <c r="E5" i="8"/>
  <c r="F5" i="8" s="1"/>
  <c r="E11" i="8"/>
  <c r="F11" i="8" s="1"/>
  <c r="CC5" i="3" s="1"/>
  <c r="E6" i="8"/>
  <c r="F6" i="8" s="1"/>
  <c r="Z5" i="3" s="1"/>
  <c r="E9" i="8"/>
  <c r="F9" i="8" s="1"/>
  <c r="BG5" i="3" s="1"/>
  <c r="E13" i="8"/>
  <c r="F13" i="8" s="1"/>
  <c r="CY5" i="3" s="1"/>
  <c r="E10" i="8"/>
  <c r="F10" i="8" s="1"/>
  <c r="BR5" i="3" s="1"/>
  <c r="E14" i="8"/>
  <c r="F14" i="8" s="1"/>
  <c r="DJ5" i="3" s="1"/>
  <c r="E7" i="8"/>
  <c r="F7" i="8" s="1"/>
  <c r="AK5" i="3" s="1"/>
  <c r="E8" i="8"/>
  <c r="F8" i="8" s="1"/>
  <c r="AV5" i="3" s="1"/>
  <c r="C12" i="5" l="1"/>
  <c r="C14" i="5"/>
  <c r="C15" i="5"/>
  <c r="C8" i="5"/>
  <c r="C13" i="5"/>
  <c r="C11" i="5"/>
  <c r="C17" i="5"/>
  <c r="C10" i="5"/>
  <c r="C16" i="5"/>
  <c r="C9" i="5"/>
  <c r="O5" i="3"/>
  <c r="J10" i="5" l="1"/>
  <c r="E10" i="5"/>
  <c r="D10" i="5"/>
  <c r="L10" i="5"/>
  <c r="F10" i="5"/>
  <c r="H10" i="5"/>
  <c r="K10" i="5"/>
  <c r="M10" i="5"/>
  <c r="G10" i="5"/>
  <c r="I10" i="5"/>
  <c r="D8" i="5"/>
  <c r="E8" i="5"/>
  <c r="L8" i="5"/>
  <c r="G8" i="5"/>
  <c r="J8" i="5"/>
  <c r="K8" i="5"/>
  <c r="H8" i="5"/>
  <c r="F8" i="5"/>
  <c r="I8" i="5"/>
  <c r="M8" i="5"/>
  <c r="G17" i="5"/>
  <c r="I17" i="5"/>
  <c r="E17" i="5"/>
  <c r="K17" i="5"/>
  <c r="F17" i="5"/>
  <c r="L17" i="5"/>
  <c r="J17" i="5"/>
  <c r="M17" i="5"/>
  <c r="H17" i="5"/>
  <c r="D17" i="5"/>
  <c r="I15" i="5"/>
  <c r="L15" i="5"/>
  <c r="J15" i="5"/>
  <c r="M15" i="5"/>
  <c r="K15" i="5"/>
  <c r="H15" i="5"/>
  <c r="F15" i="5"/>
  <c r="E15" i="5"/>
  <c r="D15" i="5"/>
  <c r="G15" i="5"/>
  <c r="L9" i="5"/>
  <c r="M9" i="5"/>
  <c r="H9" i="5"/>
  <c r="G9" i="5"/>
  <c r="J9" i="5"/>
  <c r="I9" i="5"/>
  <c r="D9" i="5"/>
  <c r="F9" i="5"/>
  <c r="E9" i="5"/>
  <c r="K9" i="5"/>
  <c r="F11" i="5"/>
  <c r="K11" i="5"/>
  <c r="M11" i="5"/>
  <c r="I11" i="5"/>
  <c r="J11" i="5"/>
  <c r="D11" i="5"/>
  <c r="G11" i="5"/>
  <c r="E11" i="5"/>
  <c r="H11" i="5"/>
  <c r="L11" i="5"/>
  <c r="K14" i="5"/>
  <c r="J14" i="5"/>
  <c r="E14" i="5"/>
  <c r="H14" i="5"/>
  <c r="I14" i="5"/>
  <c r="F14" i="5"/>
  <c r="L14" i="5"/>
  <c r="G14" i="5"/>
  <c r="M14" i="5"/>
  <c r="D14" i="5"/>
  <c r="I16" i="5"/>
  <c r="D16" i="5"/>
  <c r="M16" i="5"/>
  <c r="F16" i="5"/>
  <c r="K16" i="5"/>
  <c r="E16" i="5"/>
  <c r="L16" i="5"/>
  <c r="G16" i="5"/>
  <c r="J16" i="5"/>
  <c r="H16" i="5"/>
  <c r="I13" i="5"/>
  <c r="J13" i="5"/>
  <c r="E13" i="5"/>
  <c r="G13" i="5"/>
  <c r="M13" i="5"/>
  <c r="K13" i="5"/>
  <c r="L13" i="5"/>
  <c r="F13" i="5"/>
  <c r="H13" i="5"/>
  <c r="D13" i="5"/>
  <c r="M12" i="5"/>
  <c r="D12" i="5"/>
  <c r="I12" i="5"/>
  <c r="J12" i="5"/>
  <c r="K12" i="5"/>
  <c r="F12" i="5"/>
  <c r="L12" i="5"/>
  <c r="G12" i="5"/>
  <c r="E12" i="5"/>
  <c r="H12" i="5"/>
</calcChain>
</file>

<file path=xl/sharedStrings.xml><?xml version="1.0" encoding="utf-8"?>
<sst xmlns="http://schemas.openxmlformats.org/spreadsheetml/2006/main" count="2531" uniqueCount="407">
  <si>
    <t>PREDICTED CORRECTLY</t>
  </si>
  <si>
    <t>POINT</t>
  </si>
  <si>
    <t>Match Result and Goal Scores</t>
  </si>
  <si>
    <t>▶</t>
  </si>
  <si>
    <t>Match Result and Goal Differences</t>
  </si>
  <si>
    <t>Match Result Only</t>
  </si>
  <si>
    <t>PREDICTED CORRECTLY in FULL TIME (NORMAL TIME + EXTRA TIME)</t>
  </si>
  <si>
    <t>FINAL</t>
  </si>
  <si>
    <t>PREDICTED CORRECTLY (PENALTY SHOOT OUT in ALL KNOCK OUT ROUNDS)</t>
  </si>
  <si>
    <t>Group Winner and Runner Up</t>
  </si>
  <si>
    <t>Group Winner only</t>
  </si>
  <si>
    <t>Group Runner Up only</t>
  </si>
  <si>
    <t>Qualified 2 teams (swapped group position)</t>
  </si>
  <si>
    <t>Qualified 1 team only (incorrect group position)</t>
  </si>
  <si>
    <t>16 qualified teams</t>
  </si>
  <si>
    <t>12 - 15 qualified teams</t>
  </si>
  <si>
    <t>8 - 11 qualified teams</t>
  </si>
  <si>
    <t>Bracket Pairing Matches</t>
  </si>
  <si>
    <t>Win at Round of 16</t>
  </si>
  <si>
    <t>Win at Quarter Finals</t>
  </si>
  <si>
    <t>Win at Semi Finals</t>
  </si>
  <si>
    <t>Win at Final</t>
  </si>
  <si>
    <t>Best Player</t>
  </si>
  <si>
    <t>Top Scorer</t>
  </si>
  <si>
    <t>Match Winner (Based on Full Time + Penalty Shoot Out Result)</t>
  </si>
  <si>
    <t>All players will be ranked by</t>
  </si>
  <si>
    <t>Higher total points (match + bonus points)</t>
  </si>
  <si>
    <t>Higher total correct prediction</t>
  </si>
  <si>
    <t>Higher total match points</t>
  </si>
  <si>
    <t>Entry order in player scoreboard table</t>
  </si>
  <si>
    <t>TOURNAMENT SETUP</t>
  </si>
  <si>
    <t>G</t>
  </si>
  <si>
    <t>No</t>
  </si>
  <si>
    <t>Fair Play Points</t>
  </si>
  <si>
    <t>A</t>
  </si>
  <si>
    <t>B</t>
  </si>
  <si>
    <t>C</t>
  </si>
  <si>
    <t>D</t>
  </si>
  <si>
    <t>E</t>
  </si>
  <si>
    <t>F</t>
  </si>
  <si>
    <t>H</t>
  </si>
  <si>
    <t>Player</t>
  </si>
  <si>
    <t>Total</t>
  </si>
  <si>
    <t>Point</t>
  </si>
  <si>
    <t>Bonus</t>
  </si>
  <si>
    <t>M#</t>
  </si>
  <si>
    <t>Group</t>
  </si>
  <si>
    <t>Date</t>
  </si>
  <si>
    <t>Country</t>
  </si>
  <si>
    <t>Score</t>
  </si>
  <si>
    <t>Rank</t>
  </si>
  <si>
    <t>Current Rank</t>
  </si>
  <si>
    <t>Group Stages</t>
  </si>
  <si>
    <t>Knock Out Stages</t>
  </si>
  <si>
    <t>Winner</t>
  </si>
  <si>
    <t>Runner Up</t>
  </si>
  <si>
    <t>Qualified Countries</t>
  </si>
  <si>
    <t>►</t>
  </si>
  <si>
    <t>FT</t>
  </si>
  <si>
    <t>PSO</t>
  </si>
  <si>
    <t>R16</t>
  </si>
  <si>
    <t>QF</t>
  </si>
  <si>
    <t>SF</t>
  </si>
  <si>
    <t>CHAMPION</t>
  </si>
  <si>
    <t>Notes :</t>
  </si>
  <si>
    <t>Color code meaning :</t>
  </si>
  <si>
    <t>u</t>
  </si>
  <si>
    <t>Group Standing Table (on player prediction board)</t>
  </si>
  <si>
    <t>Q</t>
  </si>
  <si>
    <t>Qualify and Correct Position</t>
  </si>
  <si>
    <t>Qualify but Incorrect Position</t>
  </si>
  <si>
    <t>Knock Out Matches</t>
  </si>
  <si>
    <t>T</t>
  </si>
  <si>
    <t>Correct Bracket Pairing (on player prediction board if player's prediction matches is chosen)</t>
  </si>
  <si>
    <t>Knock Out Match Winner (all matches)</t>
  </si>
  <si>
    <t>Score Boxes</t>
  </si>
  <si>
    <t>Input full time score results (Normal Time + Extra Time) in FT score boxes in knock out round matches</t>
  </si>
  <si>
    <t>o</t>
  </si>
  <si>
    <t>Incorrect score input (text) (all matches)</t>
  </si>
  <si>
    <t>PSO (Penalty Shoot Out score boxes will be shown automatically for respective matches if there are no winners in FULL TIME regulation</t>
  </si>
  <si>
    <t>SCOREBOARD</t>
  </si>
  <si>
    <t xml:space="preserve"> Group Stages</t>
  </si>
  <si>
    <t>Round of 16</t>
  </si>
  <si>
    <t>Quarter Final</t>
  </si>
  <si>
    <t>Semifinal</t>
  </si>
  <si>
    <t>Player Name</t>
  </si>
  <si>
    <t>Total Points</t>
  </si>
  <si>
    <t>Total Match Point</t>
  </si>
  <si>
    <t>Total Bonus Point</t>
  </si>
  <si>
    <t>Total Correct Prediction</t>
  </si>
  <si>
    <t>Match Points</t>
  </si>
  <si>
    <t>Correct Prediction</t>
  </si>
  <si>
    <t>Bonus Points</t>
  </si>
  <si>
    <t>LEADERBOARD</t>
  </si>
  <si>
    <t>BEST PLAYER TABLE</t>
  </si>
  <si>
    <t>TOP SCORER TABLE</t>
  </si>
  <si>
    <t>Name</t>
  </si>
  <si>
    <t>You need to type players name in this table first before selecting it in all players prediction board to avoid any mistyping that can lead to incorrect bonus calculation</t>
  </si>
  <si>
    <t>Dummy worksheet for Leaderboard standing calculation</t>
  </si>
  <si>
    <t>Rank Based on Total Match + Bonus Points</t>
  </si>
  <si>
    <t>Rank Based on Correct Prediction</t>
  </si>
  <si>
    <t>Rank Based on Total Match Points</t>
  </si>
  <si>
    <t>Rank Based on Entry Order</t>
  </si>
  <si>
    <t>Final Rank</t>
  </si>
  <si>
    <t>SELECT Knock Out Rounds Pairing Team Scenario (ACTUAL or PREDICTION MATCHES)</t>
  </si>
  <si>
    <t>SELECT Penalty Shoot Out Point System (INCLUDED or NOT INCLUDED)</t>
  </si>
  <si>
    <r>
      <t xml:space="preserve">PLAYER PREDICTION BOARD | YOUR </t>
    </r>
    <r>
      <rPr>
        <b/>
        <sz val="15"/>
        <color rgb="FFFFFF00"/>
        <rFont val="Calibri"/>
        <family val="2"/>
        <scheme val="minor"/>
      </rPr>
      <t>KNOCK OUT ROUNDS</t>
    </r>
    <r>
      <rPr>
        <b/>
        <sz val="15"/>
        <color theme="0"/>
        <rFont val="Calibri"/>
        <family val="2"/>
        <scheme val="minor"/>
      </rPr>
      <t xml:space="preserve"> GAME SCENARIO IS BASED ON ►</t>
    </r>
  </si>
  <si>
    <t>◄</t>
  </si>
  <si>
    <t>Make sure you select the right game scenario for your game</t>
  </si>
  <si>
    <t>Game Notes :</t>
  </si>
  <si>
    <t>Tournament Actual Result Table</t>
  </si>
  <si>
    <t>Player Prediction Board</t>
  </si>
  <si>
    <t>Type prediction score in particular score boxes</t>
  </si>
  <si>
    <t>Penalty Shoot Out Boxes will be shown automatically if Full Time score is draw in particular KO match. Type actual penalty scores in particular boxes.</t>
  </si>
  <si>
    <t>Select Tournament Best Player in respective best player box</t>
  </si>
  <si>
    <t>Select Tournament Top Scorer in respective top score box</t>
  </si>
  <si>
    <t>Go to Language Table worksheet to change team names to your own language</t>
  </si>
  <si>
    <t>DO NOT CUT &amp; PASTE. YOU MAY COPY &amp; PASTE, but choose PASTE IT WITH VALUES TO PREVENT ANY DAMAGES ON FORMULA</t>
  </si>
  <si>
    <t>●</t>
  </si>
  <si>
    <t>ACTUAL RESULTS</t>
  </si>
  <si>
    <t>● KNOCK OUT ROUNDS Game Scenario</t>
  </si>
  <si>
    <t>● KNOCK OUT ROUNDS Point System</t>
  </si>
  <si>
    <r>
      <rPr>
        <b/>
        <sz val="12"/>
        <rFont val="Calibri"/>
        <family val="2"/>
        <scheme val="minor"/>
      </rPr>
      <t>⚫</t>
    </r>
    <r>
      <rPr>
        <b/>
        <sz val="14"/>
        <rFont val="Calibri"/>
        <family val="2"/>
        <scheme val="minor"/>
      </rPr>
      <t xml:space="preserve"> GROUP STAGES Point System</t>
    </r>
  </si>
  <si>
    <r>
      <rPr>
        <b/>
        <sz val="12"/>
        <rFont val="Calibri"/>
        <family val="2"/>
        <scheme val="minor"/>
      </rPr>
      <t>⚫</t>
    </r>
    <r>
      <rPr>
        <b/>
        <sz val="14"/>
        <rFont val="Calibri"/>
        <family val="2"/>
        <scheme val="minor"/>
      </rPr>
      <t xml:space="preserve"> KNOCK OUT ROUNDS Game Scenario and Point System</t>
    </r>
  </si>
  <si>
    <r>
      <rPr>
        <b/>
        <sz val="12"/>
        <rFont val="Calibri"/>
        <family val="2"/>
        <scheme val="minor"/>
      </rPr>
      <t xml:space="preserve">⚫ </t>
    </r>
    <r>
      <rPr>
        <b/>
        <sz val="14"/>
        <rFont val="Calibri"/>
        <family val="2"/>
        <scheme val="minor"/>
      </rPr>
      <t>BONUS Point System</t>
    </r>
  </si>
  <si>
    <r>
      <rPr>
        <b/>
        <sz val="12"/>
        <rFont val="Calibri"/>
        <family val="2"/>
        <scheme val="minor"/>
      </rPr>
      <t>⚫</t>
    </r>
    <r>
      <rPr>
        <b/>
        <sz val="14"/>
        <rFont val="Calibri"/>
        <family val="2"/>
        <scheme val="minor"/>
      </rPr>
      <t xml:space="preserve"> LEADERBOARD REGULATION</t>
    </r>
  </si>
  <si>
    <t>The ranking of teams in the group stage is determined as follows:</t>
  </si>
  <si>
    <t>Points obtained in all group matches;</t>
  </si>
  <si>
    <t>Goal difference in all group matches;</t>
  </si>
  <si>
    <t>Number of goals scored in all group matches;</t>
  </si>
  <si>
    <t>Points obtained in the matches played between the teams in question;</t>
  </si>
  <si>
    <t>Goal difference in the matches played between the teams in question;</t>
  </si>
  <si>
    <t>Number of goals scored in the matches played between the teams in question;</t>
  </si>
  <si>
    <t>&gt; Yellow card: −1 point;</t>
  </si>
  <si>
    <t>&gt; Indirect red card (second yellow card): −3 points;</t>
  </si>
  <si>
    <t>&gt; Direct red card: −4 points;</t>
  </si>
  <si>
    <t>&gt; Yellow card and direct red card: −5 points;</t>
  </si>
  <si>
    <t>Drawing of lots.</t>
  </si>
  <si>
    <t>Fair play points in all group matches</t>
  </si>
  <si>
    <t>OFFICIAL</t>
  </si>
  <si>
    <t>v</t>
  </si>
  <si>
    <t>NOTES</t>
  </si>
  <si>
    <t>GAME ACTUAL RESULTS</t>
  </si>
  <si>
    <t>GAME PREDICTION RESULTS</t>
  </si>
  <si>
    <t>v*</t>
  </si>
  <si>
    <t>x**</t>
  </si>
  <si>
    <t>x***</t>
  </si>
  <si>
    <t>x****</t>
  </si>
  <si>
    <t>*</t>
  </si>
  <si>
    <t>**</t>
  </si>
  <si>
    <t>***</t>
  </si>
  <si>
    <t>There is no needs to differentiate team standings based on fair play points. Players can adjust their prediction scores to get one team rank upper than the other.</t>
  </si>
  <si>
    <r>
      <rPr>
        <b/>
        <sz val="11"/>
        <rFont val="Calibri"/>
        <family val="2"/>
        <scheme val="minor"/>
      </rPr>
      <t>FILL FAIR PLAY POINTS</t>
    </r>
    <r>
      <rPr>
        <sz val="11"/>
        <rFont val="Calibri"/>
        <family val="2"/>
        <scheme val="minor"/>
      </rPr>
      <t xml:space="preserve"> between the teams concerned in </t>
    </r>
    <r>
      <rPr>
        <b/>
        <sz val="11"/>
        <rFont val="Calibri"/>
        <family val="2"/>
        <scheme val="minor"/>
      </rPr>
      <t xml:space="preserve">COLUMN F </t>
    </r>
    <r>
      <rPr>
        <sz val="11"/>
        <rFont val="Calibri"/>
        <family val="2"/>
        <scheme val="minor"/>
      </rPr>
      <t>to differentiate their standings. If it is leaved empty, they will be ranked based on FIFA World Ranking points</t>
    </r>
  </si>
  <si>
    <t>****</t>
  </si>
  <si>
    <t>There is no needs to differentiate team standings based on drawing of lots. Players can adjust their prediction scores to get one team rank upper than the other.</t>
  </si>
  <si>
    <t>● You may translate team name to your language in column D. Retype other texts in Game Board worksheet to translate it to your language</t>
  </si>
  <si>
    <t>Type actual score results in column G dan H in both Group Stages and Knock Out Rounds</t>
  </si>
  <si>
    <t>Penalty Shoot Out Boxes in column J and K will be shown automatically if Full Time score is draw in particular KO match. Type actual penalty scores in particular boxes.</t>
  </si>
  <si>
    <t>Type Date in column E to adjust date to your own date</t>
  </si>
  <si>
    <t>Bonus points will be shown after all group matches are completed and players type scores for all group matches</t>
  </si>
  <si>
    <t>Check your score input, incorrect score input will make an error in its calculation</t>
  </si>
  <si>
    <t>Included</t>
  </si>
  <si>
    <t>FOOTBALL PLAYER LIST</t>
  </si>
  <si>
    <t>❶</t>
  </si>
  <si>
    <t>❷</t>
  </si>
  <si>
    <t>❸</t>
  </si>
  <si>
    <t>❹</t>
  </si>
  <si>
    <t>LICENSE</t>
  </si>
  <si>
    <t>ABOUT</t>
  </si>
  <si>
    <t>Editiion</t>
  </si>
  <si>
    <t>:</t>
  </si>
  <si>
    <t>Version</t>
  </si>
  <si>
    <t>License</t>
  </si>
  <si>
    <t>Single User</t>
  </si>
  <si>
    <t>Product Info</t>
  </si>
  <si>
    <t>https://journalsheet.com</t>
  </si>
  <si>
    <t>Support</t>
  </si>
  <si>
    <t>support@journalsheet.com</t>
  </si>
  <si>
    <t>Copyrights ©</t>
  </si>
  <si>
    <t>PARTICIPANT LIST</t>
  </si>
  <si>
    <t>PREDICTION SUMMARY</t>
  </si>
  <si>
    <t>0 - 0</t>
  </si>
  <si>
    <t>1 - 0</t>
  </si>
  <si>
    <t>2 - 0</t>
  </si>
  <si>
    <t>3 - 0</t>
  </si>
  <si>
    <t>4 - 0</t>
  </si>
  <si>
    <t>1 - 1</t>
  </si>
  <si>
    <t>0 - 1</t>
  </si>
  <si>
    <t>2 - 1</t>
  </si>
  <si>
    <t>1 - 2</t>
  </si>
  <si>
    <t>2 - 2</t>
  </si>
  <si>
    <t>3 - 1</t>
  </si>
  <si>
    <t>1 - 3</t>
  </si>
  <si>
    <t>3 - 2</t>
  </si>
  <si>
    <t>2 - 3</t>
  </si>
  <si>
    <t>3 - 3</t>
  </si>
  <si>
    <t>4 - 1</t>
  </si>
  <si>
    <t>1 - 4</t>
  </si>
  <si>
    <t>4 - 2</t>
  </si>
  <si>
    <t>2 - 4</t>
  </si>
  <si>
    <t>4 - 3</t>
  </si>
  <si>
    <t>3 - 4</t>
  </si>
  <si>
    <t>4 - 4</t>
  </si>
  <si>
    <t>Other</t>
  </si>
  <si>
    <t>0 - 2</t>
  </si>
  <si>
    <t>0 - 3</t>
  </si>
  <si>
    <t>0 - 4</t>
  </si>
  <si>
    <t>PREDICTION SCORE SUMMARY</t>
  </si>
  <si>
    <t>SCORE</t>
  </si>
  <si>
    <t>PREDICTION SCORE RANK</t>
  </si>
  <si>
    <t>TOP 3 PREDICTION ▶</t>
  </si>
  <si>
    <t>Knock Out</t>
  </si>
  <si>
    <r>
      <rPr>
        <b/>
        <sz val="22"/>
        <color rgb="FF92D050"/>
        <rFont val="Calibri"/>
        <family val="2"/>
        <scheme val="minor"/>
      </rPr>
      <t>journal</t>
    </r>
    <r>
      <rPr>
        <b/>
        <sz val="22"/>
        <color theme="0"/>
        <rFont val="Calibri"/>
        <family val="2"/>
        <scheme val="minor"/>
      </rPr>
      <t>SHEET</t>
    </r>
    <r>
      <rPr>
        <b/>
        <sz val="18"/>
        <color theme="0"/>
        <rFont val="Calibri"/>
        <family val="2"/>
        <scheme val="minor"/>
      </rPr>
      <t>.com</t>
    </r>
  </si>
  <si>
    <t>Starting Point</t>
  </si>
  <si>
    <t>Entry Fee</t>
  </si>
  <si>
    <t>Notes 1</t>
  </si>
  <si>
    <t>Notes 2</t>
  </si>
  <si>
    <t xml:space="preserve">● </t>
  </si>
  <si>
    <t>Type participant name in Player Name column in column C. This name will be used as name references in all worksheets.</t>
  </si>
  <si>
    <t>You DO NOT NEED TO TYPE PLAYER NAME IN OTHER WORKSHEET</t>
  </si>
  <si>
    <t>No column in column B is used as THE FINAL TIE-BREAKER if respective players are tied and their ranks have to be decided by ENTRY ORDER. See TIE BREAKER regulation</t>
  </si>
  <si>
    <t>You may fill STARTING POINT with your own point. IT IS OPTIONAL</t>
  </si>
  <si>
    <t>This point will be used as additional point and will be included in Player Score calculation</t>
  </si>
  <si>
    <t>You can put DEDUCTION POINT by typing "-" (minus) sign in front of the point</t>
  </si>
  <si>
    <t>Starting Point can be filled because many reasons. Some of examples :</t>
  </si>
  <si>
    <t>&gt;</t>
  </si>
  <si>
    <t>Amount of Entry Fee</t>
  </si>
  <si>
    <t>Late prediction submission</t>
  </si>
  <si>
    <t>Join the game in the middle of tournament</t>
  </si>
  <si>
    <t>If you need more columns to put other information, you may INSERT MORE COLUMNS AT THE RIGHT OF STARTING POINT COLUMN</t>
  </si>
  <si>
    <t>YOU CANNOT INSERT/DELETE ROW or CUT/PASTE. IT WILL BREAK THE FORMULA in other worksheets</t>
  </si>
  <si>
    <t>DO NOT REMOVE COPYRIGHT NOTICE</t>
  </si>
  <si>
    <t>IT WILL BREAK FORMULA &amp; YOUR SPREADSHEET WON'T WORK PROPERLY</t>
  </si>
  <si>
    <t>R</t>
  </si>
  <si>
    <t>Setup Video</t>
  </si>
  <si>
    <t>https://youtu.be/we2Ez3aBDEM</t>
  </si>
  <si>
    <t>Group Stages Point Illustration (written illustration is also available in attached pdf file included in file package)</t>
  </si>
  <si>
    <t>https://youtu.be/MIx_CFNWDYI</t>
  </si>
  <si>
    <t>KO Rounds Point Illustration (written illustration is also available in attached pdf file included in file package)</t>
  </si>
  <si>
    <t>https://youtu.be/LCA6g7GNXMs</t>
  </si>
  <si>
    <t>Bonus Point Illustration (written illustration is also available in attached pdf file included in file package)</t>
  </si>
  <si>
    <t>https://youtu.be/vbGfXFC3rLk</t>
  </si>
  <si>
    <t>Palmeiras</t>
  </si>
  <si>
    <t>Porto</t>
  </si>
  <si>
    <t>Al Ahly</t>
  </si>
  <si>
    <t>Inter Miami</t>
  </si>
  <si>
    <t>Paris Saint-Germain</t>
  </si>
  <si>
    <t>Atletico Madrid</t>
  </si>
  <si>
    <t>Botafogo</t>
  </si>
  <si>
    <t>Seattle Sounders</t>
  </si>
  <si>
    <t>Bayern Munich</t>
  </si>
  <si>
    <t>Auckland City</t>
  </si>
  <si>
    <t>Boca Juniors</t>
  </si>
  <si>
    <t>Benfica</t>
  </si>
  <si>
    <t>Flamengo</t>
  </si>
  <si>
    <t>Espérance Sportive de Tunis</t>
  </si>
  <si>
    <t>Chelsea</t>
  </si>
  <si>
    <t>River Plate</t>
  </si>
  <si>
    <t>Urawa Red Diamonds</t>
  </si>
  <si>
    <t>Monterrey</t>
  </si>
  <si>
    <t>Internazionale</t>
  </si>
  <si>
    <t>Fluminense</t>
  </si>
  <si>
    <t>Borussia Dortmund</t>
  </si>
  <si>
    <t>Ulsan HD</t>
  </si>
  <si>
    <t>Mamelodi Sundowns</t>
  </si>
  <si>
    <t>Manchester City</t>
  </si>
  <si>
    <t>Wydad AC</t>
  </si>
  <si>
    <t>Al Ain</t>
  </si>
  <si>
    <t>Juventus</t>
  </si>
  <si>
    <t>Real Madrid</t>
  </si>
  <si>
    <t>Al Hilal</t>
  </si>
  <si>
    <t>Pachuca</t>
  </si>
  <si>
    <t>Salzburg</t>
  </si>
  <si>
    <t>Rule</t>
  </si>
  <si>
    <t>table rank 1</t>
  </si>
  <si>
    <t>table rank 2</t>
  </si>
  <si>
    <t>table rank 3</t>
  </si>
  <si>
    <t>table rank 4</t>
  </si>
  <si>
    <t>GS</t>
  </si>
  <si>
    <t>GA</t>
  </si>
  <si>
    <t>W</t>
  </si>
  <si>
    <t>L</t>
  </si>
  <si>
    <t>Diff</t>
  </si>
  <si>
    <t>Points</t>
  </si>
  <si>
    <t>rankall points</t>
  </si>
  <si>
    <t>rerank</t>
  </si>
  <si>
    <t>rank 1</t>
  </si>
  <si>
    <t>rank 2</t>
  </si>
  <si>
    <t>rank 3</t>
  </si>
  <si>
    <t>rank 4</t>
  </si>
  <si>
    <t>Team</t>
  </si>
  <si>
    <t>P</t>
  </si>
  <si>
    <t>Sdif</t>
  </si>
  <si>
    <t>SGS</t>
  </si>
  <si>
    <t>Koef</t>
  </si>
  <si>
    <t>Pts</t>
  </si>
  <si>
    <t>GD</t>
  </si>
  <si>
    <t>Sdiff</t>
  </si>
  <si>
    <t>FR</t>
  </si>
  <si>
    <t>Y</t>
  </si>
  <si>
    <t>all the same</t>
  </si>
  <si>
    <t>points</t>
  </si>
  <si>
    <t>table rank-1 2</t>
  </si>
  <si>
    <t>table rank-2 2</t>
  </si>
  <si>
    <t>Player 1</t>
  </si>
  <si>
    <t>Player 2</t>
  </si>
  <si>
    <t>Player 3</t>
  </si>
  <si>
    <t>Player 4</t>
  </si>
  <si>
    <t>Player 5</t>
  </si>
  <si>
    <t>Player 6</t>
  </si>
  <si>
    <t>Player 7</t>
  </si>
  <si>
    <t>Player 8</t>
  </si>
  <si>
    <t>Player 9</t>
  </si>
  <si>
    <t>Player 10</t>
  </si>
  <si>
    <t># of Qualified Teams in Round of 16</t>
  </si>
  <si>
    <t>8 Teams</t>
  </si>
  <si>
    <t>5 - 7 Teams</t>
  </si>
  <si>
    <t>2 - 4 Teams</t>
  </si>
  <si>
    <t># of Qualified Teams in Quarter Finals</t>
  </si>
  <si>
    <t>4 Teams</t>
  </si>
  <si>
    <t>2 - 3 Teams</t>
  </si>
  <si>
    <t># of Qualified Teams in Semi Finals</t>
  </si>
  <si>
    <t>2 Teams</t>
  </si>
  <si>
    <t>1 Teams</t>
  </si>
  <si>
    <t># of Qualified Teams in Final</t>
  </si>
  <si>
    <t>Champion of Tournament (Sum of points from each rounds)</t>
  </si>
  <si>
    <t>Tournament Runner Up (Sum of points from each rounds)</t>
  </si>
  <si>
    <t>Tournament Semifinalists (2 Teams)</t>
  </si>
  <si>
    <t>SEMIFINALIST 1</t>
  </si>
  <si>
    <t>SEMIFINALIST 2</t>
  </si>
  <si>
    <t># of Correct Teams in Final</t>
  </si>
  <si>
    <t>RUNNER UP</t>
  </si>
  <si>
    <t># of Correct Teams in QFs</t>
  </si>
  <si>
    <t># of Correct Teams in SFs</t>
  </si>
  <si>
    <t>CLUB WORLD CUP 2025 PREDICTOR GAME</t>
  </si>
  <si>
    <t>Club World Cup Group Tiebreaker Policy</t>
  </si>
  <si>
    <t>If, after having applied criteria 1 to 3, teams still have an equal ranking, criteria 2 to 4 are reapplied exclusively to the matches between the teams who are still level to determine their final rankings.[a] If this procedure does not lead to a decision, criteria 6 to 9 will apply;</t>
  </si>
  <si>
    <t>If, it has to go through tie-breaker No 9 to decide group winner and runner up, you change it by overwriting it in Player Game Board table in cell F60:I67</t>
  </si>
  <si>
    <t>Brazil</t>
  </si>
  <si>
    <t>Portugal</t>
  </si>
  <si>
    <t>Saudi Arabia</t>
  </si>
  <si>
    <t>US</t>
  </si>
  <si>
    <t>France</t>
  </si>
  <si>
    <t>Spain</t>
  </si>
  <si>
    <t>Germany</t>
  </si>
  <si>
    <t>New Zealand</t>
  </si>
  <si>
    <t>Argentina</t>
  </si>
  <si>
    <t>England</t>
  </si>
  <si>
    <t>Japan</t>
  </si>
  <si>
    <t>Italy</t>
  </si>
  <si>
    <t>Egypt</t>
  </si>
  <si>
    <t>Tunisia</t>
  </si>
  <si>
    <t>Mexico</t>
  </si>
  <si>
    <t>South Korea</t>
  </si>
  <si>
    <t>Morocco</t>
  </si>
  <si>
    <t>Uni Arab Emirates</t>
  </si>
  <si>
    <t>Austria</t>
  </si>
  <si>
    <t>South Africa</t>
  </si>
  <si>
    <t>(It uses World Cup 2022 model. Several regulations might be different)</t>
  </si>
  <si>
    <t xml:space="preserve">All matches are sorted by match number. </t>
  </si>
  <si>
    <t>Select Tournament Best Player in cell G97</t>
  </si>
  <si>
    <t>Select Tournament Top Scorer in cell G98</t>
  </si>
  <si>
    <t>Lionel Messi (Inter Miami)</t>
  </si>
  <si>
    <t>Kylian Mbappe (Real Madrid)</t>
  </si>
  <si>
    <t>Harry Kane (Bayern Munich)</t>
  </si>
  <si>
    <t>Vinicius Jr (Real Madrid)</t>
  </si>
  <si>
    <t>Erling Haaland (Manchester City)</t>
  </si>
  <si>
    <t>© 2025 | journalSHEET.com</t>
  </si>
  <si>
    <t>2025 | journalSHEET.com</t>
  </si>
  <si>
    <t>V6.4 - Initial release (04/25/25)</t>
  </si>
  <si>
    <t>Club World Cup 2025 Predictor Game</t>
  </si>
  <si>
    <t>Free</t>
  </si>
  <si>
    <t>PE</t>
  </si>
  <si>
    <t>FE</t>
  </si>
  <si>
    <t>Limited Features</t>
  </si>
  <si>
    <t>Partially Editable</t>
  </si>
  <si>
    <t>Fully Editable</t>
  </si>
  <si>
    <t>Maximum players</t>
  </si>
  <si>
    <t>Setup</t>
  </si>
  <si>
    <t>Å</t>
  </si>
  <si>
    <t>Editable Group Points</t>
  </si>
  <si>
    <t>Yes</t>
  </si>
  <si>
    <t>Game Scenario &gt; Set and Forget</t>
  </si>
  <si>
    <t>Game Scenario &gt; Score Prediction</t>
  </si>
  <si>
    <t>Editable Penalty Shoot Out Points</t>
  </si>
  <si>
    <t>Editable Knock Out Rounds Points</t>
  </si>
  <si>
    <t>Editable Bonus Points</t>
  </si>
  <si>
    <t>Google Spreadsheet Version</t>
  </si>
  <si>
    <t>Not provided</t>
  </si>
  <si>
    <t>Yes (25 and 50 Players)</t>
  </si>
  <si>
    <t>Editable Worksheet</t>
  </si>
  <si>
    <t>Partial</t>
  </si>
  <si>
    <t>Full</t>
  </si>
  <si>
    <t>Editable Workbook</t>
  </si>
  <si>
    <t>Player Prediction Sheet</t>
  </si>
  <si>
    <t>Provided</t>
  </si>
  <si>
    <t>SALE PRICE ▶</t>
  </si>
  <si>
    <t>US 21</t>
  </si>
  <si>
    <t>1 - 7</t>
  </si>
  <si>
    <t>1 - 16</t>
  </si>
  <si>
    <t>US 18</t>
  </si>
  <si>
    <t>CLICK HERE FOR MORE PAID VERSION INFORMATION</t>
  </si>
  <si>
    <t>available in PAID version only</t>
  </si>
  <si>
    <t>There are 11 line in each tables. It is related with maximum 10 picks from 10 players (if each player pick different player name) and 1 cell for best player/top scorer if none of your player's picks are correct</t>
  </si>
  <si>
    <t>Player's Prediction Matches</t>
  </si>
  <si>
    <t>Los Angeles</t>
  </si>
  <si>
    <t xml:space="preserve">V6.4 - Fixed incorrect group standing in Group G &amp; H (06/11/25)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</si>
</sst>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60"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26"/>
      <name val="Calibri"/>
      <family val="2"/>
      <scheme val="minor"/>
    </font>
    <font>
      <b/>
      <sz val="11"/>
      <name val="Calibri"/>
      <family val="2"/>
      <scheme val="minor"/>
    </font>
    <font>
      <sz val="12"/>
      <name val="Calibri"/>
      <family val="2"/>
      <scheme val="minor"/>
    </font>
    <font>
      <sz val="10"/>
      <name val="Arial"/>
      <family val="2"/>
    </font>
    <font>
      <b/>
      <sz val="14"/>
      <name val="Calibri"/>
      <family val="2"/>
      <scheme val="minor"/>
    </font>
    <font>
      <b/>
      <sz val="12"/>
      <name val="Calibri"/>
      <family val="2"/>
      <scheme val="minor"/>
    </font>
    <font>
      <sz val="11"/>
      <color theme="5" tint="-0.499984740745262"/>
      <name val="Calibri"/>
      <family val="2"/>
      <scheme val="minor"/>
    </font>
    <font>
      <sz val="14"/>
      <name val="Calibri"/>
      <family val="2"/>
      <scheme val="minor"/>
    </font>
    <font>
      <u/>
      <sz val="11"/>
      <color theme="10"/>
      <name val="Calibri"/>
      <family val="2"/>
      <scheme val="minor"/>
    </font>
    <font>
      <b/>
      <sz val="28"/>
      <color theme="0"/>
      <name val="Calibri"/>
      <family val="2"/>
      <scheme val="minor"/>
    </font>
    <font>
      <b/>
      <sz val="26"/>
      <color theme="0"/>
      <name val="Calibri"/>
      <family val="2"/>
      <scheme val="minor"/>
    </font>
    <font>
      <sz val="12"/>
      <color theme="1"/>
      <name val="Calibri"/>
      <family val="2"/>
      <scheme val="minor"/>
    </font>
    <font>
      <b/>
      <sz val="28"/>
      <color theme="1"/>
      <name val="Calibri"/>
      <family val="2"/>
      <scheme val="minor"/>
    </font>
    <font>
      <sz val="11"/>
      <color theme="6" tint="0.79998168889431442"/>
      <name val="Calibri"/>
      <family val="2"/>
      <scheme val="minor"/>
    </font>
    <font>
      <sz val="11"/>
      <color theme="5" tint="0.79998168889431442"/>
      <name val="Calibri"/>
      <family val="2"/>
      <scheme val="minor"/>
    </font>
    <font>
      <sz val="10"/>
      <color theme="0"/>
      <name val="Calibri"/>
      <family val="2"/>
      <scheme val="minor"/>
    </font>
    <font>
      <i/>
      <sz val="11"/>
      <color theme="1"/>
      <name val="Calibri"/>
      <family val="2"/>
      <scheme val="minor"/>
    </font>
    <font>
      <b/>
      <sz val="11"/>
      <color theme="5" tint="-0.499984740745262"/>
      <name val="Calibri"/>
      <family val="2"/>
      <scheme val="minor"/>
    </font>
    <font>
      <b/>
      <sz val="36"/>
      <name val="Calibri"/>
      <family val="2"/>
      <scheme val="minor"/>
    </font>
    <font>
      <b/>
      <sz val="26"/>
      <color theme="1"/>
      <name val="Calibri"/>
      <family val="2"/>
      <scheme val="minor"/>
    </font>
    <font>
      <b/>
      <sz val="16"/>
      <color rgb="FFFFFF00"/>
      <name val="Calibri"/>
      <family val="2"/>
      <scheme val="minor"/>
    </font>
    <font>
      <b/>
      <sz val="15"/>
      <color theme="0"/>
      <name val="Calibri"/>
      <family val="2"/>
      <scheme val="minor"/>
    </font>
    <font>
      <b/>
      <sz val="15"/>
      <color rgb="FFFFFF00"/>
      <name val="Calibri"/>
      <family val="2"/>
      <scheme val="minor"/>
    </font>
    <font>
      <sz val="11"/>
      <color rgb="FFC00000"/>
      <name val="Calibri"/>
      <family val="2"/>
      <scheme val="minor"/>
    </font>
    <font>
      <b/>
      <sz val="11"/>
      <color rgb="FFC00000"/>
      <name val="Calibri"/>
      <family val="2"/>
      <scheme val="minor"/>
    </font>
    <font>
      <sz val="10"/>
      <color theme="5" tint="-0.499984740745262"/>
      <name val="Wingdings 3"/>
      <family val="1"/>
      <charset val="2"/>
    </font>
    <font>
      <i/>
      <sz val="11"/>
      <color rgb="FFC00000"/>
      <name val="Calibri"/>
      <family val="2"/>
      <scheme val="minor"/>
    </font>
    <font>
      <i/>
      <sz val="10"/>
      <color theme="1"/>
      <name val="Calibri"/>
      <family val="2"/>
      <scheme val="minor"/>
    </font>
    <font>
      <u/>
      <sz val="11"/>
      <color theme="0"/>
      <name val="Calibri"/>
      <family val="2"/>
      <scheme val="minor"/>
    </font>
    <font>
      <sz val="11"/>
      <color theme="0" tint="-4.9989318521683403E-2"/>
      <name val="Calibri"/>
      <family val="2"/>
      <scheme val="minor"/>
    </font>
    <font>
      <b/>
      <sz val="24"/>
      <color theme="1"/>
      <name val="Calibri"/>
      <family val="2"/>
      <scheme val="minor"/>
    </font>
    <font>
      <b/>
      <sz val="22"/>
      <color theme="0"/>
      <name val="Calibri"/>
      <family val="2"/>
      <scheme val="minor"/>
    </font>
    <font>
      <b/>
      <sz val="18"/>
      <color theme="0"/>
      <name val="Calibri"/>
      <family val="2"/>
      <scheme val="minor"/>
    </font>
    <font>
      <b/>
      <sz val="22"/>
      <color rgb="FF92D050"/>
      <name val="Calibri"/>
      <family val="2"/>
      <scheme val="minor"/>
    </font>
    <font>
      <sz val="6"/>
      <color theme="0"/>
      <name val="Arial Narrow"/>
      <family val="2"/>
    </font>
    <font>
      <sz val="6"/>
      <color theme="1"/>
      <name val="Arial Narrow"/>
      <family val="2"/>
    </font>
    <font>
      <sz val="6"/>
      <color theme="5" tint="0.79998168889431442"/>
      <name val="Arial Narrow"/>
      <family val="2"/>
    </font>
    <font>
      <sz val="12"/>
      <color theme="0"/>
      <name val="Calibri"/>
      <family val="2"/>
      <scheme val="minor"/>
    </font>
    <font>
      <i/>
      <sz val="10"/>
      <color theme="0"/>
      <name val="Calibri"/>
      <family val="2"/>
      <scheme val="minor"/>
    </font>
    <font>
      <b/>
      <sz val="14"/>
      <color theme="0"/>
      <name val="Calibri"/>
      <family val="2"/>
      <scheme val="minor"/>
    </font>
    <font>
      <b/>
      <u/>
      <sz val="11"/>
      <name val="Calibri"/>
      <family val="2"/>
      <scheme val="minor"/>
    </font>
    <font>
      <sz val="11"/>
      <color theme="2" tint="-0.749992370372631"/>
      <name val="Calibri"/>
      <family val="2"/>
      <scheme val="minor"/>
    </font>
    <font>
      <b/>
      <sz val="12"/>
      <color theme="2" tint="-0.749992370372631"/>
      <name val="Calibri"/>
      <family val="2"/>
      <scheme val="minor"/>
    </font>
    <font>
      <sz val="14"/>
      <color theme="2" tint="-0.749992370372631"/>
      <name val="Calibri"/>
      <family val="2"/>
      <scheme val="minor"/>
    </font>
    <font>
      <sz val="8"/>
      <name val="Calibri"/>
      <family val="2"/>
      <scheme val="minor"/>
    </font>
    <font>
      <sz val="8"/>
      <color theme="2" tint="-9.9978637043366805E-2"/>
      <name val="Calibri"/>
      <family val="2"/>
      <scheme val="minor"/>
    </font>
    <font>
      <b/>
      <sz val="10"/>
      <color theme="1"/>
      <name val="Arial Narrow"/>
      <family val="2"/>
    </font>
    <font>
      <i/>
      <sz val="11"/>
      <color theme="1" tint="0.499984740745262"/>
      <name val="Calibri"/>
      <family val="2"/>
      <scheme val="minor"/>
    </font>
    <font>
      <sz val="9"/>
      <name val="Wingdings 2"/>
      <family val="1"/>
      <charset val="2"/>
    </font>
    <font>
      <u/>
      <sz val="12"/>
      <color rgb="FFFFFF00"/>
      <name val="Calibri"/>
      <family val="2"/>
      <scheme val="minor"/>
    </font>
    <font>
      <i/>
      <sz val="24"/>
      <color rgb="FFC00000"/>
      <name val="Calibri"/>
      <family val="2"/>
      <scheme val="minor"/>
    </font>
    <font>
      <sz val="11"/>
      <color theme="1" tint="0.499984740745262"/>
      <name val="Calibri"/>
      <family val="2"/>
      <scheme val="minor"/>
    </font>
    <font>
      <b/>
      <sz val="16"/>
      <color rgb="FFC00000"/>
      <name val="Calibri"/>
      <family val="2"/>
      <scheme val="minor"/>
    </font>
    <font>
      <sz val="11"/>
      <color theme="2" tint="-9.9978637043366805E-2"/>
      <name val="Calibri"/>
      <family val="2"/>
      <scheme val="minor"/>
    </font>
  </fonts>
  <fills count="19">
    <fill>
      <patternFill patternType="none"/>
    </fill>
    <fill>
      <patternFill patternType="gray125"/>
    </fill>
    <fill>
      <patternFill patternType="solid">
        <fgColor theme="5" tint="-0.49998474074526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2" tint="-0.89999084444715716"/>
        <bgColor indexed="64"/>
      </patternFill>
    </fill>
    <fill>
      <patternFill patternType="solid">
        <fgColor theme="2"/>
        <bgColor indexed="64"/>
      </patternFill>
    </fill>
    <fill>
      <patternFill patternType="solid">
        <fgColor theme="5" tint="0.39997558519241921"/>
        <bgColor indexed="64"/>
      </patternFill>
    </fill>
    <fill>
      <patternFill patternType="solid">
        <fgColor rgb="FFC00000"/>
        <bgColor indexed="64"/>
      </patternFill>
    </fill>
  </fills>
  <borders count="100">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ck">
        <color theme="1"/>
      </right>
      <top/>
      <bottom/>
      <diagonal/>
    </border>
    <border>
      <left style="thin">
        <color theme="3" tint="-0.499984740745262"/>
      </left>
      <right/>
      <top/>
      <bottom/>
      <diagonal/>
    </border>
    <border>
      <left/>
      <right style="thin">
        <color theme="6" tint="-0.499984740745262"/>
      </right>
      <top/>
      <bottom/>
      <diagonal/>
    </border>
    <border>
      <left style="thin">
        <color theme="6" tint="-0.499984740745262"/>
      </left>
      <right/>
      <top/>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theme="6" tint="-0.499984740745262"/>
      </left>
      <right/>
      <top/>
      <bottom style="thin">
        <color theme="6" tint="-0.499984740745262"/>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8"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diagonal/>
    </border>
    <border>
      <left/>
      <right/>
      <top style="thin">
        <color theme="0" tint="-4.9989318521683403E-2"/>
      </top>
      <bottom style="thin">
        <color theme="0" tint="-4.9989318521683403E-2"/>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ck">
        <color theme="1"/>
      </right>
      <top style="thin">
        <color theme="3" tint="-0.499984740745262"/>
      </top>
      <bottom style="thin">
        <color theme="3"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0"/>
      </left>
      <right/>
      <top/>
      <bottom/>
      <diagonal/>
    </border>
    <border>
      <left/>
      <right style="thin">
        <color theme="0"/>
      </right>
      <top/>
      <bottom/>
      <diagonal/>
    </border>
    <border>
      <left/>
      <right/>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tint="-0.14996795556505021"/>
      </left>
      <right style="thin">
        <color theme="0" tint="-0.14996795556505021"/>
      </right>
      <top/>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theme="3" tint="-0.499984740745262"/>
      </top>
      <bottom style="thin">
        <color theme="3"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0"/>
      </left>
      <right style="thin">
        <color theme="0"/>
      </right>
      <top style="thin">
        <color theme="0"/>
      </top>
      <bottom style="thin">
        <color indexed="64"/>
      </bottom>
      <diagonal/>
    </border>
    <border>
      <left style="thin">
        <color theme="0" tint="-0.24994659260841701"/>
      </left>
      <right style="thin">
        <color theme="0" tint="-0.24994659260841701"/>
      </right>
      <top style="thin">
        <color indexed="64"/>
      </top>
      <bottom/>
      <diagonal/>
    </border>
    <border>
      <left/>
      <right style="thin">
        <color theme="0"/>
      </right>
      <top/>
      <bottom style="thin">
        <color theme="0"/>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top/>
      <bottom style="thin">
        <color theme="0" tint="-0.24994659260841701"/>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4.9989318521683403E-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4.9989318521683403E-2"/>
      </right>
      <top style="thin">
        <color theme="0" tint="-4.9989318521683403E-2"/>
      </top>
      <bottom/>
      <diagonal/>
    </border>
    <border>
      <left style="thin">
        <color theme="0" tint="-4.9989318521683403E-2"/>
      </left>
      <right style="thin">
        <color theme="0" tint="-0.14993743705557422"/>
      </right>
      <top style="thin">
        <color theme="0" tint="-4.9989318521683403E-2"/>
      </top>
      <bottom/>
      <diagonal/>
    </border>
    <border>
      <left style="thin">
        <color theme="0" tint="-0.14996795556505021"/>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style="thin">
        <color theme="0" tint="-0.14993743705557422"/>
      </right>
      <top/>
      <bottom/>
      <diagonal/>
    </border>
    <border>
      <left style="thin">
        <color theme="0" tint="-0.14996795556505021"/>
      </left>
      <right style="thin">
        <color theme="0" tint="-4.9989318521683403E-2"/>
      </right>
      <top/>
      <bottom style="thin">
        <color theme="0" tint="-0.24994659260841701"/>
      </bottom>
      <diagonal/>
    </border>
    <border>
      <left style="thin">
        <color theme="0" tint="-4.9989318521683403E-2"/>
      </left>
      <right style="thin">
        <color theme="0" tint="-4.9989318521683403E-2"/>
      </right>
      <top/>
      <bottom style="thin">
        <color theme="0" tint="-0.24994659260841701"/>
      </bottom>
      <diagonal/>
    </border>
    <border>
      <left style="thin">
        <color theme="0" tint="-4.9989318521683403E-2"/>
      </left>
      <right style="thin">
        <color theme="0" tint="-0.14993743705557422"/>
      </right>
      <top/>
      <bottom style="thin">
        <color theme="0" tint="-0.24994659260841701"/>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indexed="64"/>
      </bottom>
      <diagonal/>
    </border>
    <border>
      <left/>
      <right style="double">
        <color auto="1"/>
      </right>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right/>
      <top/>
      <bottom style="thin">
        <color theme="8" tint="-0.499984740745262"/>
      </bottom>
      <diagonal/>
    </border>
    <border>
      <left/>
      <right/>
      <top style="thin">
        <color theme="8" tint="-0.499984740745262"/>
      </top>
      <bottom style="thin">
        <color theme="8" tint="-0.499984740745262"/>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top style="medium">
        <color rgb="FFC00000"/>
      </top>
      <bottom/>
      <diagonal/>
    </border>
    <border>
      <left style="thin">
        <color theme="5" tint="-0.499984740745262"/>
      </left>
      <right style="thin">
        <color theme="5" tint="-0.499984740745262"/>
      </right>
      <top style="medium">
        <color rgb="FFC00000"/>
      </top>
      <bottom style="thin">
        <color theme="5" tint="-0.499984740745262"/>
      </bottom>
      <diagonal/>
    </border>
    <border>
      <left style="thin">
        <color theme="5" tint="-0.499984740745262"/>
      </left>
      <right/>
      <top style="medium">
        <color rgb="FFC00000"/>
      </top>
      <bottom/>
      <diagonal/>
    </border>
    <border>
      <left style="medium">
        <color rgb="FFC00000"/>
      </left>
      <right/>
      <top style="thin">
        <color indexed="64"/>
      </top>
      <bottom style="thin">
        <color indexed="64"/>
      </bottom>
      <diagonal/>
    </border>
    <border>
      <left style="thin">
        <color theme="5" tint="-0.499984740745262"/>
      </left>
      <right/>
      <top/>
      <bottom/>
      <diagonal/>
    </border>
    <border>
      <left style="thin">
        <color theme="5" tint="-0.499984740745262"/>
      </left>
      <right style="thin">
        <color theme="5" tint="-0.499984740745262"/>
      </right>
      <top style="thin">
        <color theme="5" tint="-0.499984740745262"/>
      </top>
      <bottom style="thin">
        <color indexed="64"/>
      </bottom>
      <diagonal/>
    </border>
    <border>
      <left style="medium">
        <color rgb="FFC00000"/>
      </left>
      <right/>
      <top/>
      <bottom style="thin">
        <color indexed="64"/>
      </bottom>
      <diagonal/>
    </border>
    <border>
      <left style="thin">
        <color theme="5" tint="-0.499984740745262"/>
      </left>
      <right style="thin">
        <color theme="5" tint="-0.499984740745262"/>
      </right>
      <top/>
      <bottom style="thin">
        <color theme="5" tint="-0.499984740745262"/>
      </bottom>
      <diagonal/>
    </border>
    <border>
      <left style="medium">
        <color rgb="FFC00000"/>
      </left>
      <right/>
      <top/>
      <bottom style="medium">
        <color rgb="FFC00000"/>
      </bottom>
      <diagonal/>
    </border>
    <border>
      <left/>
      <right/>
      <top/>
      <bottom style="medium">
        <color rgb="FFC00000"/>
      </bottom>
      <diagonal/>
    </border>
    <border>
      <left style="thin">
        <color theme="5" tint="-0.499984740745262"/>
      </left>
      <right style="thin">
        <color theme="5" tint="-0.499984740745262"/>
      </right>
      <top/>
      <bottom style="medium">
        <color rgb="FFC00000"/>
      </bottom>
      <diagonal/>
    </border>
    <border>
      <left style="thin">
        <color theme="5" tint="-0.499984740745262"/>
      </left>
      <right/>
      <top/>
      <bottom style="medium">
        <color rgb="FFC00000"/>
      </bottom>
      <diagonal/>
    </border>
    <border>
      <left/>
      <right style="medium">
        <color rgb="FFC00000"/>
      </right>
      <top style="medium">
        <color rgb="FFC00000"/>
      </top>
      <bottom/>
      <diagonal/>
    </border>
    <border>
      <left/>
      <right style="medium">
        <color rgb="FFC00000"/>
      </right>
      <top/>
      <bottom/>
      <diagonal/>
    </border>
    <border>
      <left/>
      <right style="medium">
        <color rgb="FFC00000"/>
      </right>
      <top/>
      <bottom style="medium">
        <color rgb="FFC00000"/>
      </bottom>
      <diagonal/>
    </border>
    <border>
      <left style="medium">
        <color rgb="FFC00000"/>
      </left>
      <right/>
      <top style="medium">
        <color rgb="FFC00000"/>
      </top>
      <bottom/>
      <diagonal/>
    </border>
    <border>
      <left style="thin">
        <color indexed="64"/>
      </left>
      <right style="thin">
        <color indexed="64"/>
      </right>
      <top style="medium">
        <color rgb="FFC00000"/>
      </top>
      <bottom style="thin">
        <color indexed="64"/>
      </bottom>
      <diagonal/>
    </border>
    <border>
      <left style="medium">
        <color rgb="FFC00000"/>
      </left>
      <right/>
      <top/>
      <bottom/>
      <diagonal/>
    </border>
    <border>
      <left style="thin">
        <color indexed="64"/>
      </left>
      <right style="thin">
        <color indexed="64"/>
      </right>
      <top style="thin">
        <color indexed="64"/>
      </top>
      <bottom style="medium">
        <color rgb="FFC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style="thin">
        <color indexed="64"/>
      </right>
      <top style="thin">
        <color indexed="64"/>
      </top>
      <bottom style="medium">
        <color rgb="FFC00000"/>
      </bottom>
      <diagonal/>
    </border>
  </borders>
  <cellStyleXfs count="3">
    <xf numFmtId="0" fontId="0" fillId="0" borderId="0"/>
    <xf numFmtId="0" fontId="9" fillId="0" borderId="0"/>
    <xf numFmtId="0" fontId="14" fillId="0" borderId="0" applyNumberFormat="0" applyFill="0" applyBorder="0" applyAlignment="0" applyProtection="0"/>
  </cellStyleXfs>
  <cellXfs count="502">
    <xf numFmtId="0" fontId="0" fillId="0" borderId="0" xfId="0"/>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6" fillId="0" borderId="0" xfId="0" applyFont="1" applyAlignment="1" applyProtection="1">
      <alignment vertical="center"/>
      <protection hidden="1"/>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0" fontId="5" fillId="0" borderId="0" xfId="1" applyFont="1" applyAlignment="1">
      <alignment vertical="center"/>
    </xf>
    <xf numFmtId="0" fontId="7" fillId="0" borderId="0" xfId="1" applyFont="1" applyAlignment="1" applyProtection="1">
      <alignment vertical="center"/>
      <protection locked="0"/>
    </xf>
    <xf numFmtId="0" fontId="5" fillId="0" borderId="2" xfId="1" applyFont="1" applyBorder="1" applyAlignment="1" applyProtection="1">
      <alignment vertical="center"/>
      <protection locked="0"/>
    </xf>
    <xf numFmtId="0" fontId="11" fillId="0" borderId="0" xfId="0" applyFont="1" applyAlignment="1" applyProtection="1">
      <alignment vertical="center"/>
      <protection hidden="1"/>
    </xf>
    <xf numFmtId="0" fontId="10" fillId="0" borderId="0" xfId="1" applyFont="1"/>
    <xf numFmtId="0" fontId="13" fillId="0" borderId="0" xfId="1" applyFont="1"/>
    <xf numFmtId="0" fontId="5" fillId="0" borderId="2" xfId="1" applyFont="1" applyBorder="1" applyAlignment="1">
      <alignment vertical="center"/>
    </xf>
    <xf numFmtId="0" fontId="10" fillId="0" borderId="3" xfId="1" applyFont="1" applyBorder="1"/>
    <xf numFmtId="0" fontId="7" fillId="0" borderId="2" xfId="1" applyFont="1" applyBorder="1" applyAlignment="1" applyProtection="1">
      <alignment vertical="center"/>
      <protection locked="0"/>
    </xf>
    <xf numFmtId="0" fontId="5" fillId="0" borderId="0" xfId="0" applyFont="1" applyAlignment="1" applyProtection="1">
      <alignment vertical="center" wrapText="1"/>
      <protection hidden="1"/>
    </xf>
    <xf numFmtId="0" fontId="0" fillId="0" borderId="0" xfId="0" applyAlignment="1" applyProtection="1">
      <alignment horizontal="center" vertical="center"/>
      <protection hidden="1"/>
    </xf>
    <xf numFmtId="0" fontId="0" fillId="0" borderId="3" xfId="0" applyBorder="1" applyAlignment="1" applyProtection="1">
      <alignment vertical="center"/>
      <protection hidden="1"/>
    </xf>
    <xf numFmtId="0" fontId="0" fillId="0" borderId="4" xfId="0" applyBorder="1" applyAlignment="1" applyProtection="1">
      <alignment horizontal="center" vertical="center"/>
      <protection hidden="1"/>
    </xf>
    <xf numFmtId="0" fontId="0" fillId="0" borderId="4" xfId="0" applyBorder="1" applyAlignment="1" applyProtection="1">
      <alignment vertical="center"/>
      <protection locked="0"/>
    </xf>
    <xf numFmtId="3" fontId="0" fillId="0" borderId="4" xfId="0" applyNumberFormat="1" applyBorder="1" applyAlignment="1" applyProtection="1">
      <alignment horizontal="center" vertical="center"/>
      <protection locked="0"/>
    </xf>
    <xf numFmtId="0" fontId="2" fillId="0" borderId="0" xfId="0" applyFont="1" applyAlignment="1" applyProtection="1">
      <alignment vertical="center"/>
      <protection hidden="1"/>
    </xf>
    <xf numFmtId="0" fontId="3" fillId="0" borderId="3" xfId="0" applyFont="1" applyBorder="1" applyAlignment="1" applyProtection="1">
      <alignment vertical="center"/>
      <protection hidden="1"/>
    </xf>
    <xf numFmtId="0" fontId="3" fillId="0" borderId="0" xfId="0" applyFont="1" applyAlignment="1" applyProtection="1">
      <alignment vertical="center"/>
      <protection hidden="1"/>
    </xf>
    <xf numFmtId="0" fontId="0" fillId="0" borderId="0" xfId="0" applyAlignment="1" applyProtection="1">
      <alignment horizontal="left" vertical="center" wrapText="1"/>
      <protection hidden="1"/>
    </xf>
    <xf numFmtId="0" fontId="14" fillId="0" borderId="0" xfId="2" applyAlignment="1" applyProtection="1">
      <alignment vertical="center"/>
      <protection hidden="1"/>
    </xf>
    <xf numFmtId="0" fontId="1" fillId="0" borderId="0" xfId="0" applyFont="1" applyAlignment="1" applyProtection="1">
      <alignment vertical="center"/>
      <protection hidden="1"/>
    </xf>
    <xf numFmtId="0" fontId="1" fillId="0" borderId="7" xfId="0" applyFont="1" applyBorder="1" applyAlignment="1" applyProtection="1">
      <alignment vertical="center"/>
      <protection hidden="1"/>
    </xf>
    <xf numFmtId="0" fontId="1" fillId="0" borderId="8" xfId="0" applyFont="1" applyBorder="1" applyAlignment="1" applyProtection="1">
      <alignment vertical="center"/>
      <protection hidden="1"/>
    </xf>
    <xf numFmtId="0" fontId="0" fillId="4" borderId="0" xfId="0" applyFill="1" applyAlignment="1" applyProtection="1">
      <alignment horizontal="right" vertical="center" indent="1"/>
      <protection hidden="1"/>
    </xf>
    <xf numFmtId="0" fontId="0" fillId="4" borderId="0" xfId="0" applyFill="1" applyAlignment="1" applyProtection="1">
      <alignment vertical="center"/>
      <protection hidden="1"/>
    </xf>
    <xf numFmtId="0" fontId="0" fillId="4" borderId="0" xfId="0" applyFill="1" applyAlignment="1" applyProtection="1">
      <alignment horizontal="left" vertical="center" indent="1"/>
      <protection hidden="1"/>
    </xf>
    <xf numFmtId="0" fontId="0" fillId="4" borderId="7" xfId="0" applyFill="1" applyBorder="1" applyAlignment="1" applyProtection="1">
      <alignment vertical="center"/>
      <protection hidden="1"/>
    </xf>
    <xf numFmtId="0" fontId="17" fillId="0" borderId="0" xfId="0" applyFont="1" applyAlignment="1" applyProtection="1">
      <alignment vertical="center"/>
      <protection hidden="1"/>
    </xf>
    <xf numFmtId="0" fontId="7" fillId="5" borderId="0" xfId="0" applyFont="1" applyFill="1" applyAlignment="1" applyProtection="1">
      <alignment vertical="center"/>
      <protection hidden="1"/>
    </xf>
    <xf numFmtId="0" fontId="5" fillId="5" borderId="0" xfId="0" applyFont="1" applyFill="1" applyAlignment="1" applyProtection="1">
      <alignment horizontal="left" vertical="center" indent="1"/>
      <protection hidden="1"/>
    </xf>
    <xf numFmtId="0" fontId="4" fillId="4" borderId="4" xfId="0" applyFont="1" applyFill="1" applyBorder="1" applyAlignment="1" applyProtection="1">
      <alignment horizontal="center" vertical="center"/>
      <protection hidden="1"/>
    </xf>
    <xf numFmtId="0" fontId="0" fillId="5" borderId="0" xfId="0" applyFill="1" applyAlignment="1" applyProtection="1">
      <alignment vertical="center"/>
      <protection hidden="1"/>
    </xf>
    <xf numFmtId="0" fontId="3" fillId="6" borderId="4" xfId="0" applyFont="1" applyFill="1" applyBorder="1" applyAlignment="1" applyProtection="1">
      <alignment horizontal="center" vertical="center"/>
      <protection hidden="1"/>
    </xf>
    <xf numFmtId="0" fontId="0" fillId="0" borderId="0" xfId="0" applyAlignment="1" applyProtection="1">
      <alignment horizontal="right" vertical="center" indent="1"/>
      <protection hidden="1"/>
    </xf>
    <xf numFmtId="0" fontId="0" fillId="0" borderId="0" xfId="0" applyAlignment="1" applyProtection="1">
      <alignment horizontal="left" vertical="center" indent="1"/>
      <protection hidden="1"/>
    </xf>
    <xf numFmtId="0" fontId="0" fillId="0" borderId="7" xfId="0" applyBorder="1" applyAlignment="1" applyProtection="1">
      <alignment vertical="center"/>
      <protection hidden="1"/>
    </xf>
    <xf numFmtId="0" fontId="19" fillId="0" borderId="8" xfId="0" applyFont="1" applyBorder="1" applyAlignment="1" applyProtection="1">
      <alignment vertical="center"/>
      <protection hidden="1"/>
    </xf>
    <xf numFmtId="0" fontId="5"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vertical="center"/>
      <protection hidden="1"/>
    </xf>
    <xf numFmtId="0" fontId="0" fillId="6" borderId="4" xfId="0" applyFill="1" applyBorder="1" applyAlignment="1" applyProtection="1">
      <alignment horizontal="center" vertical="center"/>
      <protection hidden="1"/>
    </xf>
    <xf numFmtId="0" fontId="4" fillId="4" borderId="4" xfId="0" applyFont="1" applyFill="1" applyBorder="1" applyAlignment="1" applyProtection="1">
      <alignment horizontal="right" vertical="center" indent="1"/>
      <protection hidden="1"/>
    </xf>
    <xf numFmtId="0" fontId="4" fillId="4" borderId="4" xfId="0" applyFont="1" applyFill="1" applyBorder="1" applyAlignment="1" applyProtection="1">
      <alignment horizontal="left" vertical="center" indent="1"/>
      <protection hidden="1"/>
    </xf>
    <xf numFmtId="0" fontId="1" fillId="4" borderId="4" xfId="0" applyFont="1" applyFill="1" applyBorder="1" applyAlignment="1" applyProtection="1">
      <alignment horizontal="center" vertical="center"/>
      <protection hidden="1"/>
    </xf>
    <xf numFmtId="0" fontId="0" fillId="0" borderId="4" xfId="0" applyBorder="1" applyAlignment="1" applyProtection="1">
      <alignment horizontal="right" vertical="center" indent="1"/>
      <protection hidden="1"/>
    </xf>
    <xf numFmtId="0" fontId="0" fillId="0" borderId="4" xfId="0" applyBorder="1" applyAlignment="1" applyProtection="1">
      <alignment horizontal="left" vertical="center" indent="1"/>
      <protection hidden="1"/>
    </xf>
    <xf numFmtId="0" fontId="4" fillId="0" borderId="0" xfId="0" applyFont="1" applyAlignment="1" applyProtection="1">
      <alignment vertical="center"/>
      <protection hidden="1"/>
    </xf>
    <xf numFmtId="0" fontId="0" fillId="0" borderId="3" xfId="0" applyBorder="1" applyAlignment="1" applyProtection="1">
      <alignment horizontal="right" vertical="center" indent="1"/>
      <protection hidden="1"/>
    </xf>
    <xf numFmtId="0" fontId="0" fillId="0" borderId="3" xfId="0" applyBorder="1" applyAlignment="1" applyProtection="1">
      <alignment horizontal="left" vertical="center" indent="1"/>
      <protection hidden="1"/>
    </xf>
    <xf numFmtId="0" fontId="0" fillId="0" borderId="16" xfId="0"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2" xfId="0" applyBorder="1" applyAlignment="1" applyProtection="1">
      <alignment horizontal="left" vertical="center" indent="1"/>
      <protection hidden="1"/>
    </xf>
    <xf numFmtId="0" fontId="1" fillId="4" borderId="17" xfId="0" applyFont="1" applyFill="1" applyBorder="1" applyAlignment="1" applyProtection="1">
      <alignment horizontal="center" vertical="center"/>
      <protection hidden="1"/>
    </xf>
    <xf numFmtId="0" fontId="0" fillId="6" borderId="4" xfId="0" quotePrefix="1" applyFill="1" applyBorder="1" applyAlignment="1" applyProtection="1">
      <alignment horizontal="center" vertical="center"/>
      <protection hidden="1"/>
    </xf>
    <xf numFmtId="0" fontId="4" fillId="4" borderId="20" xfId="0" applyFont="1" applyFill="1" applyBorder="1" applyAlignment="1" applyProtection="1">
      <alignment vertical="center"/>
      <protection hidden="1"/>
    </xf>
    <xf numFmtId="164" fontId="0" fillId="0" borderId="0" xfId="0" applyNumberFormat="1" applyAlignment="1" applyProtection="1">
      <alignment horizontal="center" vertical="center"/>
      <protection hidden="1"/>
    </xf>
    <xf numFmtId="0" fontId="0" fillId="0" borderId="0" xfId="0" applyAlignment="1" applyProtection="1">
      <alignment horizontal="left" vertical="center"/>
      <protection hidden="1"/>
    </xf>
    <xf numFmtId="0" fontId="22" fillId="0" borderId="0" xfId="0" applyFont="1" applyAlignment="1" applyProtection="1">
      <alignment vertical="center"/>
      <protection hidden="1"/>
    </xf>
    <xf numFmtId="0" fontId="1" fillId="7" borderId="0" xfId="0" applyFont="1" applyFill="1" applyAlignment="1" applyProtection="1">
      <alignment horizontal="center" vertical="center"/>
      <protection hidden="1"/>
    </xf>
    <xf numFmtId="0" fontId="16" fillId="0" borderId="23" xfId="0" applyFont="1" applyBorder="1" applyAlignment="1" applyProtection="1">
      <alignment vertical="center"/>
      <protection hidden="1"/>
    </xf>
    <xf numFmtId="0" fontId="16" fillId="0" borderId="0" xfId="0" applyFont="1" applyAlignment="1" applyProtection="1">
      <alignment vertical="center"/>
      <protection hidden="1"/>
    </xf>
    <xf numFmtId="0" fontId="0" fillId="0" borderId="0" xfId="0" applyAlignment="1" applyProtection="1">
      <alignment vertical="center" wrapText="1"/>
      <protection hidden="1"/>
    </xf>
    <xf numFmtId="0" fontId="6" fillId="0" borderId="23" xfId="0" applyFont="1" applyBorder="1" applyAlignment="1" applyProtection="1">
      <alignment vertical="center"/>
      <protection hidden="1"/>
    </xf>
    <xf numFmtId="0" fontId="4" fillId="4" borderId="26" xfId="0" applyFont="1" applyFill="1" applyBorder="1" applyAlignment="1" applyProtection="1">
      <alignment vertical="center"/>
      <protection hidden="1"/>
    </xf>
    <xf numFmtId="0" fontId="4" fillId="4" borderId="25" xfId="0" applyFont="1" applyFill="1" applyBorder="1" applyAlignment="1" applyProtection="1">
      <alignment vertical="center"/>
      <protection hidden="1"/>
    </xf>
    <xf numFmtId="0" fontId="4" fillId="4" borderId="27" xfId="0" applyFont="1" applyFill="1" applyBorder="1" applyAlignment="1" applyProtection="1">
      <alignment vertical="center"/>
      <protection hidden="1"/>
    </xf>
    <xf numFmtId="0" fontId="4" fillId="4" borderId="28" xfId="0" applyFont="1" applyFill="1" applyBorder="1" applyAlignment="1" applyProtection="1">
      <alignment vertical="center"/>
      <protection hidden="1"/>
    </xf>
    <xf numFmtId="0" fontId="4" fillId="4" borderId="29" xfId="0" applyFont="1" applyFill="1" applyBorder="1" applyAlignment="1" applyProtection="1">
      <alignment vertical="center"/>
      <protection hidden="1"/>
    </xf>
    <xf numFmtId="0" fontId="4" fillId="4" borderId="30" xfId="0" applyFont="1" applyFill="1" applyBorder="1" applyAlignment="1" applyProtection="1">
      <alignment horizontal="center" vertical="center"/>
      <protection hidden="1"/>
    </xf>
    <xf numFmtId="0" fontId="4" fillId="0" borderId="0" xfId="0" applyFont="1" applyAlignment="1" applyProtection="1">
      <alignment vertical="center" wrapText="1"/>
      <protection hidden="1"/>
    </xf>
    <xf numFmtId="1" fontId="4" fillId="4" borderId="30" xfId="0" applyNumberFormat="1" applyFont="1" applyFill="1" applyBorder="1" applyAlignment="1" applyProtection="1">
      <alignment horizontal="center" vertical="center" wrapText="1"/>
      <protection hidden="1"/>
    </xf>
    <xf numFmtId="0" fontId="4" fillId="0" borderId="0" xfId="0" applyFont="1" applyProtection="1">
      <protection hidden="1"/>
    </xf>
    <xf numFmtId="0" fontId="0" fillId="0" borderId="0" xfId="0" applyProtection="1">
      <protection hidden="1"/>
    </xf>
    <xf numFmtId="0" fontId="6" fillId="0" borderId="0" xfId="0" applyFont="1" applyAlignment="1" applyProtection="1">
      <alignment horizontal="left"/>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0" fillId="0" borderId="0" xfId="0" applyAlignment="1" applyProtection="1">
      <alignment vertical="top" wrapText="1"/>
      <protection hidden="1"/>
    </xf>
    <xf numFmtId="0" fontId="0" fillId="0" borderId="4" xfId="0" applyBorder="1" applyAlignment="1" applyProtection="1">
      <alignment vertical="center"/>
      <protection hidden="1"/>
    </xf>
    <xf numFmtId="0" fontId="5" fillId="0" borderId="0" xfId="0" applyFont="1"/>
    <xf numFmtId="0" fontId="3"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0" xfId="0" applyAlignment="1">
      <alignment horizontal="center" vertical="center"/>
    </xf>
    <xf numFmtId="0" fontId="26" fillId="4" borderId="0" xfId="0" applyFont="1" applyFill="1" applyAlignment="1" applyProtection="1">
      <alignment vertical="center"/>
      <protection hidden="1"/>
    </xf>
    <xf numFmtId="0" fontId="27" fillId="4" borderId="0" xfId="0" applyFont="1" applyFill="1" applyAlignment="1" applyProtection="1">
      <alignment vertical="center"/>
      <protection hidden="1"/>
    </xf>
    <xf numFmtId="0" fontId="30" fillId="0" borderId="2" xfId="1" applyFont="1" applyBorder="1" applyAlignment="1">
      <alignment vertical="center"/>
    </xf>
    <xf numFmtId="0" fontId="29" fillId="0" borderId="0" xfId="0" applyFont="1" applyAlignment="1" applyProtection="1">
      <alignment vertical="center"/>
      <protection hidden="1"/>
    </xf>
    <xf numFmtId="0" fontId="0" fillId="0" borderId="2" xfId="0" applyBorder="1" applyAlignment="1" applyProtection="1">
      <alignment horizontal="right" vertical="center" indent="1"/>
      <protection hidden="1"/>
    </xf>
    <xf numFmtId="0" fontId="0" fillId="0" borderId="40" xfId="0" applyBorder="1" applyAlignment="1" applyProtection="1">
      <alignment vertical="center"/>
      <protection hidden="1"/>
    </xf>
    <xf numFmtId="0" fontId="4" fillId="4" borderId="41" xfId="0" applyFont="1" applyFill="1" applyBorder="1" applyAlignment="1" applyProtection="1">
      <alignment vertical="center"/>
      <protection hidden="1"/>
    </xf>
    <xf numFmtId="0" fontId="12" fillId="2" borderId="0" xfId="0" applyFont="1" applyFill="1" applyAlignment="1" applyProtection="1">
      <alignment vertical="center"/>
      <protection hidden="1"/>
    </xf>
    <xf numFmtId="0" fontId="12"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horizontal="left" vertical="center" indent="1"/>
      <protection hidden="1"/>
    </xf>
    <xf numFmtId="0" fontId="3" fillId="5" borderId="4" xfId="0" applyFont="1" applyFill="1" applyBorder="1" applyAlignment="1" applyProtection="1">
      <alignment horizontal="center" vertical="center"/>
      <protection hidden="1"/>
    </xf>
    <xf numFmtId="0" fontId="7" fillId="0" borderId="0" xfId="1" applyFont="1" applyAlignment="1" applyProtection="1">
      <alignment vertical="center"/>
      <protection hidden="1"/>
    </xf>
    <xf numFmtId="0" fontId="5" fillId="0" borderId="0" xfId="1" applyFont="1" applyAlignment="1" applyProtection="1">
      <alignment vertical="center"/>
      <protection hidden="1"/>
    </xf>
    <xf numFmtId="0" fontId="4" fillId="0" borderId="0" xfId="1" applyFont="1" applyAlignment="1" applyProtection="1">
      <alignment vertical="center"/>
      <protection hidden="1"/>
    </xf>
    <xf numFmtId="0" fontId="5" fillId="0" borderId="0" xfId="1" applyFont="1" applyAlignment="1" applyProtection="1">
      <alignment horizontal="center" vertical="center"/>
      <protection hidden="1"/>
    </xf>
    <xf numFmtId="0" fontId="1" fillId="4" borderId="0" xfId="1" applyFont="1" applyFill="1" applyAlignment="1" applyProtection="1">
      <alignment vertical="center"/>
      <protection hidden="1"/>
    </xf>
    <xf numFmtId="0" fontId="4" fillId="4" borderId="0" xfId="1" applyFont="1" applyFill="1" applyAlignment="1" applyProtection="1">
      <alignment vertical="center"/>
      <protection hidden="1"/>
    </xf>
    <xf numFmtId="0" fontId="0" fillId="5" borderId="38" xfId="0" applyFill="1" applyBorder="1" applyAlignment="1" applyProtection="1">
      <alignment horizontal="right" vertical="center" indent="1"/>
      <protection hidden="1"/>
    </xf>
    <xf numFmtId="0" fontId="0" fillId="5" borderId="39" xfId="0" applyFill="1" applyBorder="1" applyAlignment="1" applyProtection="1">
      <alignment horizontal="left" vertical="center" indent="1"/>
      <protection hidden="1"/>
    </xf>
    <xf numFmtId="0" fontId="10" fillId="5" borderId="1" xfId="1" applyFont="1" applyFill="1" applyBorder="1" applyAlignment="1">
      <alignment vertical="center"/>
    </xf>
    <xf numFmtId="0" fontId="11" fillId="5" borderId="1" xfId="0" applyFont="1" applyFill="1" applyBorder="1" applyAlignment="1" applyProtection="1">
      <alignment vertical="center"/>
      <protection hidden="1"/>
    </xf>
    <xf numFmtId="0" fontId="5" fillId="5" borderId="1" xfId="0" applyFont="1" applyFill="1" applyBorder="1" applyAlignment="1" applyProtection="1">
      <alignment vertical="center"/>
      <protection hidden="1"/>
    </xf>
    <xf numFmtId="0" fontId="5" fillId="0" borderId="2" xfId="1" applyFont="1" applyBorder="1" applyAlignment="1" applyProtection="1">
      <alignment horizontal="center" vertical="center"/>
      <protection locked="0"/>
    </xf>
    <xf numFmtId="0" fontId="5" fillId="0" borderId="0" xfId="1" applyFont="1" applyAlignment="1" applyProtection="1">
      <alignment horizontal="left" vertical="top" wrapText="1"/>
      <protection hidden="1"/>
    </xf>
    <xf numFmtId="0" fontId="0" fillId="0" borderId="3" xfId="0" applyBorder="1" applyProtection="1">
      <protection hidden="1"/>
    </xf>
    <xf numFmtId="0" fontId="4" fillId="4" borderId="0" xfId="0" applyFont="1" applyFill="1" applyAlignment="1" applyProtection="1">
      <alignment vertical="center"/>
      <protection hidden="1"/>
    </xf>
    <xf numFmtId="0" fontId="0" fillId="0" borderId="2" xfId="0" applyBorder="1" applyAlignment="1" applyProtection="1">
      <alignment vertical="center"/>
      <protection hidden="1"/>
    </xf>
    <xf numFmtId="0" fontId="0" fillId="0" borderId="2" xfId="0"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2" fillId="5" borderId="2" xfId="0" applyFont="1" applyFill="1" applyBorder="1" applyAlignment="1" applyProtection="1">
      <alignment horizontal="center" vertical="center"/>
      <protection hidden="1"/>
    </xf>
    <xf numFmtId="0" fontId="5" fillId="0" borderId="0" xfId="0" applyFont="1" applyAlignment="1" applyProtection="1">
      <alignment horizontal="right" vertical="center"/>
      <protection hidden="1"/>
    </xf>
    <xf numFmtId="0" fontId="2" fillId="0" borderId="0" xfId="0" applyFont="1" applyAlignment="1" applyProtection="1">
      <alignment horizontal="right" vertical="center"/>
      <protection hidden="1"/>
    </xf>
    <xf numFmtId="0" fontId="3" fillId="9" borderId="22" xfId="0" applyFont="1" applyFill="1" applyBorder="1" applyAlignment="1" applyProtection="1">
      <alignment horizontal="center" vertical="center"/>
      <protection hidden="1"/>
    </xf>
    <xf numFmtId="0" fontId="3" fillId="3" borderId="22" xfId="0" applyFont="1" applyFill="1" applyBorder="1" applyAlignment="1" applyProtection="1">
      <alignment horizontal="center" vertical="center"/>
      <protection hidden="1"/>
    </xf>
    <xf numFmtId="0" fontId="30" fillId="0" borderId="0" xfId="0" applyFont="1" applyAlignment="1" applyProtection="1">
      <alignment horizontal="center" vertical="center"/>
      <protection hidden="1"/>
    </xf>
    <xf numFmtId="0" fontId="5" fillId="0" borderId="0" xfId="1" applyFont="1" applyAlignment="1" applyProtection="1">
      <alignment horizontal="left" vertical="top"/>
      <protection hidden="1"/>
    </xf>
    <xf numFmtId="0" fontId="33" fillId="0" borderId="0" xfId="0" applyFont="1" applyAlignment="1" applyProtection="1">
      <alignment vertical="center"/>
      <protection hidden="1"/>
    </xf>
    <xf numFmtId="0" fontId="4" fillId="4" borderId="30" xfId="0" applyFont="1" applyFill="1" applyBorder="1" applyAlignment="1" applyProtection="1">
      <alignment horizontal="center" vertical="center" wrapText="1"/>
      <protection hidden="1"/>
    </xf>
    <xf numFmtId="0" fontId="0" fillId="0" borderId="42"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17" fillId="0" borderId="43" xfId="0" applyFont="1" applyBorder="1" applyProtection="1">
      <protection locked="0"/>
    </xf>
    <xf numFmtId="0" fontId="4" fillId="4" borderId="31" xfId="0" applyFont="1" applyFill="1" applyBorder="1" applyAlignment="1" applyProtection="1">
      <alignment vertical="center" wrapText="1"/>
      <protection hidden="1"/>
    </xf>
    <xf numFmtId="0" fontId="4" fillId="4" borderId="32" xfId="0" applyFont="1" applyFill="1" applyBorder="1" applyAlignment="1" applyProtection="1">
      <alignment vertical="center" wrapText="1"/>
      <protection hidden="1"/>
    </xf>
    <xf numFmtId="0" fontId="4" fillId="4" borderId="0" xfId="0" applyFont="1" applyFill="1" applyAlignment="1" applyProtection="1">
      <alignment horizontal="left" vertical="center"/>
      <protection hidden="1"/>
    </xf>
    <xf numFmtId="0" fontId="4" fillId="4" borderId="0" xfId="0" applyFont="1" applyFill="1" applyProtection="1">
      <protection hidden="1"/>
    </xf>
    <xf numFmtId="0" fontId="0" fillId="0" borderId="0" xfId="0" quotePrefix="1" applyAlignment="1" applyProtection="1">
      <alignment horizontal="center"/>
      <protection hidden="1"/>
    </xf>
    <xf numFmtId="0" fontId="0" fillId="0" borderId="0" xfId="0" applyAlignment="1" applyProtection="1">
      <alignment horizontal="center"/>
      <protection hidden="1"/>
    </xf>
    <xf numFmtId="0" fontId="4" fillId="4" borderId="44" xfId="0" applyFont="1" applyFill="1" applyBorder="1" applyAlignment="1" applyProtection="1">
      <alignment horizontal="center" vertical="center" wrapText="1"/>
      <protection hidden="1"/>
    </xf>
    <xf numFmtId="0" fontId="1" fillId="0" borderId="23" xfId="0" applyFont="1" applyBorder="1" applyAlignment="1" applyProtection="1">
      <alignment vertical="center"/>
      <protection hidden="1"/>
    </xf>
    <xf numFmtId="0" fontId="4" fillId="4" borderId="33" xfId="0" applyFont="1" applyFill="1" applyBorder="1" applyAlignment="1" applyProtection="1">
      <alignment vertical="center" wrapText="1"/>
      <protection hidden="1"/>
    </xf>
    <xf numFmtId="0" fontId="1" fillId="0" borderId="0" xfId="0" applyFont="1" applyAlignment="1" applyProtection="1">
      <alignment horizontal="center" vertical="center"/>
      <protection hidden="1"/>
    </xf>
    <xf numFmtId="0" fontId="40" fillId="0" borderId="0" xfId="0" applyFont="1" applyAlignment="1" applyProtection="1">
      <alignment vertical="center"/>
      <protection hidden="1"/>
    </xf>
    <xf numFmtId="0" fontId="41" fillId="0" borderId="0" xfId="0" applyFont="1" applyAlignment="1" applyProtection="1">
      <alignment vertical="center"/>
      <protection hidden="1"/>
    </xf>
    <xf numFmtId="0" fontId="40" fillId="0" borderId="0" xfId="0" applyFont="1" applyAlignment="1" applyProtection="1">
      <alignment horizontal="right" vertical="center" indent="1"/>
      <protection hidden="1"/>
    </xf>
    <xf numFmtId="0" fontId="40" fillId="0" borderId="0" xfId="0" applyFont="1" applyAlignment="1" applyProtection="1">
      <alignment horizontal="left" vertical="center" indent="1"/>
      <protection hidden="1"/>
    </xf>
    <xf numFmtId="0" fontId="3" fillId="6" borderId="38" xfId="0" applyFont="1" applyFill="1" applyBorder="1" applyAlignment="1" applyProtection="1">
      <alignment horizontal="center" vertical="center"/>
      <protection hidden="1"/>
    </xf>
    <xf numFmtId="0" fontId="4" fillId="4" borderId="38" xfId="0" applyFont="1" applyFill="1" applyBorder="1" applyAlignment="1" applyProtection="1">
      <alignment horizontal="center" vertical="center"/>
      <protection hidden="1"/>
    </xf>
    <xf numFmtId="0" fontId="17" fillId="5" borderId="0" xfId="0" applyFont="1" applyFill="1" applyAlignment="1" applyProtection="1">
      <alignment vertical="center"/>
      <protection hidden="1"/>
    </xf>
    <xf numFmtId="165" fontId="0" fillId="0" borderId="0" xfId="0" applyNumberFormat="1" applyAlignment="1" applyProtection="1">
      <alignment horizontal="center" vertical="center"/>
      <protection hidden="1"/>
    </xf>
    <xf numFmtId="165" fontId="7" fillId="0" borderId="0" xfId="0" applyNumberFormat="1" applyFont="1" applyAlignment="1" applyProtection="1">
      <alignment horizontal="center" vertical="center"/>
      <protection hidden="1"/>
    </xf>
    <xf numFmtId="0" fontId="7" fillId="0" borderId="0" xfId="0" applyFont="1" applyAlignment="1" applyProtection="1">
      <alignment horizontal="left" vertical="center"/>
      <protection hidden="1"/>
    </xf>
    <xf numFmtId="165" fontId="5" fillId="0" borderId="0" xfId="0" applyNumberFormat="1" applyFont="1" applyAlignment="1" applyProtection="1">
      <alignment horizontal="center" vertical="center"/>
      <protection hidden="1"/>
    </xf>
    <xf numFmtId="0" fontId="5" fillId="0" borderId="0" xfId="0" applyFont="1" applyAlignment="1" applyProtection="1">
      <alignment horizontal="left" vertical="center"/>
      <protection hidden="1"/>
    </xf>
    <xf numFmtId="0" fontId="0" fillId="0" borderId="43" xfId="0" applyBorder="1" applyAlignment="1" applyProtection="1">
      <alignment horizontal="center"/>
      <protection locked="0"/>
    </xf>
    <xf numFmtId="165" fontId="0" fillId="0" borderId="43" xfId="0" applyNumberFormat="1" applyBorder="1" applyAlignment="1" applyProtection="1">
      <alignment horizontal="center"/>
      <protection locked="0"/>
    </xf>
    <xf numFmtId="0" fontId="0" fillId="0" borderId="43" xfId="0" applyBorder="1" applyAlignment="1" applyProtection="1">
      <alignment horizontal="left"/>
      <protection locked="0"/>
    </xf>
    <xf numFmtId="0" fontId="0" fillId="0" borderId="0" xfId="0" applyAlignment="1" applyProtection="1">
      <alignment horizontal="right" vertical="center"/>
      <protection hidden="1"/>
    </xf>
    <xf numFmtId="0" fontId="0" fillId="0" borderId="42" xfId="0"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30" fillId="8" borderId="0" xfId="0" applyFont="1" applyFill="1" applyAlignment="1" applyProtection="1">
      <alignment horizontal="right" vertical="center"/>
      <protection hidden="1"/>
    </xf>
    <xf numFmtId="0" fontId="30" fillId="8" borderId="0" xfId="0" applyFont="1" applyFill="1" applyAlignment="1">
      <alignment horizontal="left"/>
    </xf>
    <xf numFmtId="0" fontId="30" fillId="8" borderId="0" xfId="0" applyFont="1" applyFill="1"/>
    <xf numFmtId="165" fontId="0" fillId="0" borderId="0" xfId="0" applyNumberFormat="1" applyAlignment="1">
      <alignment horizontal="center"/>
    </xf>
    <xf numFmtId="0" fontId="4" fillId="0" borderId="0" xfId="0" applyFont="1" applyAlignment="1" applyProtection="1">
      <alignment horizontal="center" vertical="center"/>
      <protection hidden="1"/>
    </xf>
    <xf numFmtId="0" fontId="13" fillId="0" borderId="47" xfId="0" applyFont="1" applyBorder="1" applyAlignment="1" applyProtection="1">
      <alignment horizontal="center" vertical="center"/>
      <protection hidden="1"/>
    </xf>
    <xf numFmtId="0" fontId="10" fillId="0" borderId="47" xfId="0" applyFont="1" applyBorder="1" applyAlignment="1" applyProtection="1">
      <alignment vertical="center"/>
      <protection hidden="1"/>
    </xf>
    <xf numFmtId="3" fontId="10" fillId="0" borderId="47" xfId="0" applyNumberFormat="1" applyFont="1" applyBorder="1" applyAlignment="1" applyProtection="1">
      <alignment horizontal="center" vertical="center"/>
      <protection hidden="1"/>
    </xf>
    <xf numFmtId="0" fontId="5" fillId="5" borderId="47" xfId="0" applyFont="1" applyFill="1" applyBorder="1" applyAlignment="1" applyProtection="1">
      <alignment horizontal="center" vertical="center"/>
      <protection hidden="1"/>
    </xf>
    <xf numFmtId="0" fontId="11" fillId="5" borderId="47" xfId="0" applyFont="1" applyFill="1" applyBorder="1" applyAlignment="1" applyProtection="1">
      <alignment vertical="center"/>
      <protection hidden="1"/>
    </xf>
    <xf numFmtId="3" fontId="11" fillId="5" borderId="47" xfId="0" applyNumberFormat="1" applyFont="1" applyFill="1" applyBorder="1" applyAlignment="1" applyProtection="1">
      <alignment horizontal="center" vertical="center"/>
      <protection hidden="1"/>
    </xf>
    <xf numFmtId="0" fontId="5" fillId="0" borderId="48" xfId="0" applyFont="1" applyBorder="1" applyAlignment="1" applyProtection="1">
      <alignment horizontal="center" vertical="center"/>
      <protection hidden="1"/>
    </xf>
    <xf numFmtId="0" fontId="7" fillId="0" borderId="48" xfId="0" applyFont="1" applyBorder="1" applyAlignment="1" applyProtection="1">
      <alignment vertical="center"/>
      <protection hidden="1"/>
    </xf>
    <xf numFmtId="3" fontId="7" fillId="0" borderId="48" xfId="0" applyNumberFormat="1" applyFont="1"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0" fillId="0" borderId="49" xfId="0" applyBorder="1" applyAlignment="1" applyProtection="1">
      <alignment vertical="center"/>
      <protection hidden="1"/>
    </xf>
    <xf numFmtId="3" fontId="0" fillId="0" borderId="49" xfId="0" applyNumberFormat="1"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47" xfId="0" applyBorder="1" applyAlignment="1" applyProtection="1">
      <alignment vertical="center"/>
      <protection hidden="1"/>
    </xf>
    <xf numFmtId="3" fontId="0" fillId="0" borderId="47" xfId="0" applyNumberFormat="1" applyBorder="1" applyAlignment="1" applyProtection="1">
      <alignment horizontal="center" vertical="center"/>
      <protection hidden="1"/>
    </xf>
    <xf numFmtId="0" fontId="43" fillId="0" borderId="0" xfId="0" applyFont="1" applyAlignment="1" applyProtection="1">
      <alignment vertical="center"/>
      <protection hidden="1"/>
    </xf>
    <xf numFmtId="0" fontId="44" fillId="0" borderId="0" xfId="0" applyFont="1" applyAlignment="1" applyProtection="1">
      <alignment vertical="center"/>
      <protection hidden="1"/>
    </xf>
    <xf numFmtId="0" fontId="4" fillId="0" borderId="8" xfId="0" applyFont="1" applyBorder="1" applyAlignment="1" applyProtection="1">
      <alignment vertical="center"/>
      <protection hidden="1"/>
    </xf>
    <xf numFmtId="0" fontId="4" fillId="4" borderId="51" xfId="0" applyFont="1" applyFill="1" applyBorder="1" applyAlignment="1" applyProtection="1">
      <alignment horizontal="center" vertical="center" wrapText="1"/>
      <protection hidden="1"/>
    </xf>
    <xf numFmtId="1" fontId="4" fillId="4" borderId="51" xfId="0" applyNumberFormat="1" applyFont="1" applyFill="1" applyBorder="1" applyAlignment="1" applyProtection="1">
      <alignment horizontal="center" vertical="center" wrapText="1"/>
      <protection hidden="1"/>
    </xf>
    <xf numFmtId="0" fontId="4" fillId="4" borderId="52" xfId="0" applyFont="1" applyFill="1" applyBorder="1" applyAlignment="1" applyProtection="1">
      <alignment vertical="center"/>
      <protection hidden="1"/>
    </xf>
    <xf numFmtId="0" fontId="4" fillId="4" borderId="18" xfId="0" applyFont="1" applyFill="1" applyBorder="1" applyAlignment="1" applyProtection="1">
      <alignment vertical="center"/>
      <protection hidden="1"/>
    </xf>
    <xf numFmtId="0" fontId="4" fillId="4" borderId="52" xfId="0" applyFont="1" applyFill="1" applyBorder="1" applyAlignment="1" applyProtection="1">
      <alignment horizontal="center" vertical="center"/>
      <protection hidden="1"/>
    </xf>
    <xf numFmtId="0" fontId="4" fillId="4" borderId="54" xfId="0" applyFont="1" applyFill="1" applyBorder="1" applyAlignment="1" applyProtection="1">
      <alignment horizontal="center" vertical="center" wrapText="1"/>
      <protection hidden="1"/>
    </xf>
    <xf numFmtId="3" fontId="0" fillId="5" borderId="53" xfId="0" applyNumberFormat="1" applyFill="1" applyBorder="1" applyAlignment="1" applyProtection="1">
      <alignment horizontal="center" vertical="center"/>
      <protection hidden="1"/>
    </xf>
    <xf numFmtId="1" fontId="0" fillId="5" borderId="53" xfId="0" applyNumberFormat="1" applyFill="1" applyBorder="1" applyAlignment="1" applyProtection="1">
      <alignment horizontal="center" vertical="center"/>
      <protection hidden="1"/>
    </xf>
    <xf numFmtId="0" fontId="0" fillId="5" borderId="53" xfId="0" applyFill="1" applyBorder="1" applyAlignment="1" applyProtection="1">
      <alignment horizontal="center" vertical="center"/>
      <protection hidden="1"/>
    </xf>
    <xf numFmtId="3" fontId="0" fillId="5" borderId="55" xfId="0" applyNumberFormat="1" applyFill="1" applyBorder="1" applyAlignment="1" applyProtection="1">
      <alignment horizontal="center" vertical="center"/>
      <protection hidden="1"/>
    </xf>
    <xf numFmtId="1" fontId="0" fillId="5" borderId="55" xfId="0" applyNumberFormat="1" applyFill="1" applyBorder="1" applyAlignment="1" applyProtection="1">
      <alignment horizontal="center" vertical="center"/>
      <protection hidden="1"/>
    </xf>
    <xf numFmtId="0" fontId="0" fillId="5" borderId="55" xfId="0" applyFill="1" applyBorder="1" applyAlignment="1" applyProtection="1">
      <alignment horizontal="center" vertical="center"/>
      <protection hidden="1"/>
    </xf>
    <xf numFmtId="0" fontId="0" fillId="5" borderId="53" xfId="0" applyFill="1" applyBorder="1" applyAlignment="1" applyProtection="1">
      <alignment horizontal="left" vertical="center"/>
      <protection hidden="1"/>
    </xf>
    <xf numFmtId="0" fontId="46" fillId="0" borderId="0" xfId="0" applyFont="1" applyAlignment="1" applyProtection="1">
      <alignment vertical="center"/>
      <protection hidden="1"/>
    </xf>
    <xf numFmtId="0" fontId="14" fillId="0" borderId="0" xfId="2" applyFill="1" applyAlignment="1" applyProtection="1">
      <alignment vertical="top"/>
      <protection hidden="1"/>
    </xf>
    <xf numFmtId="0" fontId="46" fillId="0" borderId="0" xfId="0" applyFont="1" applyAlignment="1" applyProtection="1">
      <alignment vertical="center"/>
      <protection locked="0"/>
    </xf>
    <xf numFmtId="0" fontId="14" fillId="0" borderId="0" xfId="2" applyFill="1" applyAlignment="1" applyProtection="1">
      <alignment vertical="center"/>
      <protection locked="0"/>
    </xf>
    <xf numFmtId="0" fontId="14" fillId="0" borderId="0" xfId="2" applyFill="1" applyAlignment="1" applyProtection="1">
      <alignment vertical="center"/>
      <protection hidden="1"/>
    </xf>
    <xf numFmtId="0" fontId="33" fillId="0" borderId="0" xfId="0" applyFont="1" applyProtection="1">
      <protection hidden="1"/>
    </xf>
    <xf numFmtId="0" fontId="0" fillId="10" borderId="0" xfId="0" applyFill="1" applyAlignment="1" applyProtection="1">
      <alignment vertical="center"/>
      <protection hidden="1"/>
    </xf>
    <xf numFmtId="0" fontId="5" fillId="10" borderId="0" xfId="0" applyFont="1" applyFill="1" applyAlignment="1" applyProtection="1">
      <alignment vertical="center"/>
      <protection hidden="1"/>
    </xf>
    <xf numFmtId="0" fontId="8" fillId="10" borderId="0" xfId="0" applyFont="1" applyFill="1" applyAlignment="1" applyProtection="1">
      <alignment vertical="center"/>
      <protection hidden="1"/>
    </xf>
    <xf numFmtId="0" fontId="1" fillId="10" borderId="4" xfId="0" applyFont="1" applyFill="1" applyBorder="1" applyAlignment="1" applyProtection="1">
      <alignment horizontal="center" vertical="center"/>
      <protection hidden="1"/>
    </xf>
    <xf numFmtId="0" fontId="1" fillId="10" borderId="4" xfId="0" applyFont="1" applyFill="1" applyBorder="1" applyAlignment="1" applyProtection="1">
      <alignment horizontal="center" vertical="center" wrapText="1"/>
      <protection hidden="1"/>
    </xf>
    <xf numFmtId="0" fontId="11" fillId="5" borderId="0" xfId="0" applyFont="1" applyFill="1" applyAlignment="1" applyProtection="1">
      <alignment vertical="center"/>
      <protection hidden="1"/>
    </xf>
    <xf numFmtId="0" fontId="47" fillId="10" borderId="0" xfId="0" applyFont="1" applyFill="1" applyAlignment="1" applyProtection="1">
      <alignment vertical="center"/>
      <protection hidden="1"/>
    </xf>
    <xf numFmtId="0" fontId="47" fillId="0" borderId="0" xfId="0" applyFont="1" applyAlignment="1" applyProtection="1">
      <alignment vertical="center"/>
      <protection hidden="1"/>
    </xf>
    <xf numFmtId="0" fontId="48" fillId="5" borderId="1" xfId="0" applyFont="1" applyFill="1" applyBorder="1" applyAlignment="1" applyProtection="1">
      <alignment vertical="center"/>
      <protection hidden="1"/>
    </xf>
    <xf numFmtId="0" fontId="47" fillId="0" borderId="0" xfId="0" applyFont="1" applyAlignment="1" applyProtection="1">
      <alignment horizontal="center" vertical="center"/>
      <protection hidden="1"/>
    </xf>
    <xf numFmtId="0" fontId="49" fillId="5" borderId="1" xfId="1" applyFont="1" applyFill="1" applyBorder="1" applyAlignment="1">
      <alignment vertical="center"/>
    </xf>
    <xf numFmtId="0" fontId="47" fillId="0" borderId="0" xfId="1" applyFont="1" applyAlignment="1">
      <alignment vertical="center"/>
    </xf>
    <xf numFmtId="0" fontId="49" fillId="0" borderId="0" xfId="1" applyFont="1"/>
    <xf numFmtId="0" fontId="4" fillId="10" borderId="0" xfId="0" applyFont="1" applyFill="1" applyAlignment="1" applyProtection="1">
      <alignment vertical="center"/>
      <protection hidden="1"/>
    </xf>
    <xf numFmtId="0" fontId="0" fillId="10" borderId="0" xfId="0" applyFill="1" applyAlignment="1" applyProtection="1">
      <alignment horizontal="center" vertical="center"/>
      <protection hidden="1"/>
    </xf>
    <xf numFmtId="164" fontId="0" fillId="10" borderId="0" xfId="0" applyNumberFormat="1" applyFill="1" applyAlignment="1" applyProtection="1">
      <alignment horizontal="center" vertical="center"/>
      <protection hidden="1"/>
    </xf>
    <xf numFmtId="0" fontId="0" fillId="10" borderId="0" xfId="0" applyFill="1" applyAlignment="1" applyProtection="1">
      <alignment horizontal="right" vertical="center" indent="1"/>
      <protection hidden="1"/>
    </xf>
    <xf numFmtId="0" fontId="0" fillId="10" borderId="0" xfId="0" applyFill="1" applyAlignment="1" applyProtection="1">
      <alignment horizontal="left" vertical="center" indent="1"/>
      <protection hidden="1"/>
    </xf>
    <xf numFmtId="0" fontId="0" fillId="10" borderId="5" xfId="0" applyFill="1" applyBorder="1" applyAlignment="1" applyProtection="1">
      <alignment vertical="center"/>
      <protection hidden="1"/>
    </xf>
    <xf numFmtId="0" fontId="15" fillId="11" borderId="6" xfId="0" applyFont="1" applyFill="1" applyBorder="1" applyAlignment="1" applyProtection="1">
      <alignment vertical="center"/>
      <protection hidden="1"/>
    </xf>
    <xf numFmtId="0" fontId="15" fillId="11" borderId="0" xfId="0" applyFont="1" applyFill="1" applyAlignment="1" applyProtection="1">
      <alignment vertical="center"/>
      <protection hidden="1"/>
    </xf>
    <xf numFmtId="0" fontId="15" fillId="11" borderId="0" xfId="0" applyFont="1" applyFill="1" applyAlignment="1" applyProtection="1">
      <alignment horizontal="center" vertical="center"/>
      <protection hidden="1"/>
    </xf>
    <xf numFmtId="0" fontId="15" fillId="11" borderId="5" xfId="0" applyFont="1" applyFill="1" applyBorder="1" applyAlignment="1" applyProtection="1">
      <alignment vertical="center"/>
      <protection hidden="1"/>
    </xf>
    <xf numFmtId="0" fontId="18" fillId="11" borderId="6" xfId="0" applyFont="1" applyFill="1" applyBorder="1" applyAlignment="1" applyProtection="1">
      <alignment vertical="center"/>
      <protection hidden="1"/>
    </xf>
    <xf numFmtId="0" fontId="3" fillId="11" borderId="0" xfId="0" applyFont="1" applyFill="1" applyAlignment="1" applyProtection="1">
      <alignment horizontal="center" vertical="center"/>
      <protection hidden="1"/>
    </xf>
    <xf numFmtId="0" fontId="3" fillId="11" borderId="0" xfId="0" applyFont="1" applyFill="1" applyAlignment="1" applyProtection="1">
      <alignment horizontal="right" vertical="center" indent="1"/>
      <protection hidden="1"/>
    </xf>
    <xf numFmtId="0" fontId="3" fillId="11" borderId="0" xfId="0" applyFont="1" applyFill="1" applyAlignment="1" applyProtection="1">
      <alignment vertical="center"/>
      <protection hidden="1"/>
    </xf>
    <xf numFmtId="0" fontId="3" fillId="11" borderId="0" xfId="0" applyFont="1" applyFill="1" applyAlignment="1" applyProtection="1">
      <alignment horizontal="left" vertical="center" indent="1"/>
      <protection hidden="1"/>
    </xf>
    <xf numFmtId="0" fontId="18" fillId="11" borderId="0" xfId="0" applyFont="1" applyFill="1" applyAlignment="1" applyProtection="1">
      <alignment vertical="center"/>
      <protection hidden="1"/>
    </xf>
    <xf numFmtId="0" fontId="0" fillId="11" borderId="50" xfId="0" applyFill="1" applyBorder="1" applyAlignment="1" applyProtection="1">
      <alignment vertical="center"/>
      <protection hidden="1"/>
    </xf>
    <xf numFmtId="0" fontId="0" fillId="11" borderId="0" xfId="0" applyFill="1" applyAlignment="1" applyProtection="1">
      <alignment horizontal="center" vertical="center"/>
      <protection hidden="1"/>
    </xf>
    <xf numFmtId="164" fontId="0" fillId="11" borderId="0" xfId="0" applyNumberFormat="1" applyFill="1" applyAlignment="1" applyProtection="1">
      <alignment horizontal="center" vertical="center"/>
      <protection hidden="1"/>
    </xf>
    <xf numFmtId="0" fontId="0" fillId="11" borderId="0" xfId="0" applyFill="1" applyAlignment="1" applyProtection="1">
      <alignment horizontal="right" vertical="center" indent="1"/>
      <protection hidden="1"/>
    </xf>
    <xf numFmtId="0" fontId="0" fillId="11" borderId="0" xfId="0" applyFill="1" applyAlignment="1" applyProtection="1">
      <alignment horizontal="left" vertical="center" indent="1"/>
      <protection hidden="1"/>
    </xf>
    <xf numFmtId="0" fontId="0" fillId="11" borderId="0" xfId="0" applyFill="1" applyAlignment="1" applyProtection="1">
      <alignment vertical="center"/>
      <protection hidden="1"/>
    </xf>
    <xf numFmtId="0" fontId="5" fillId="11" borderId="0" xfId="0" applyFont="1" applyFill="1" applyAlignment="1" applyProtection="1">
      <alignment horizontal="center" vertical="center"/>
      <protection hidden="1"/>
    </xf>
    <xf numFmtId="164" fontId="5" fillId="11" borderId="0" xfId="0" applyNumberFormat="1" applyFont="1" applyFill="1" applyAlignment="1" applyProtection="1">
      <alignment horizontal="center" vertical="center" wrapText="1" shrinkToFit="1"/>
      <protection hidden="1"/>
    </xf>
    <xf numFmtId="0" fontId="5" fillId="11" borderId="0" xfId="0" applyFont="1" applyFill="1" applyAlignment="1" applyProtection="1">
      <alignment horizontal="right" vertical="center" indent="1"/>
      <protection hidden="1"/>
    </xf>
    <xf numFmtId="0" fontId="5" fillId="11" borderId="0" xfId="0" applyFont="1" applyFill="1" applyAlignment="1" applyProtection="1">
      <alignment horizontal="left" vertical="center" indent="1"/>
      <protection hidden="1"/>
    </xf>
    <xf numFmtId="0" fontId="42" fillId="11" borderId="0" xfId="0" applyFont="1" applyFill="1" applyAlignment="1" applyProtection="1">
      <alignment vertical="center"/>
      <protection hidden="1"/>
    </xf>
    <xf numFmtId="0" fontId="0" fillId="11" borderId="6" xfId="0" applyFill="1" applyBorder="1" applyAlignment="1" applyProtection="1">
      <alignment vertical="center"/>
      <protection hidden="1"/>
    </xf>
    <xf numFmtId="0" fontId="5" fillId="12" borderId="0" xfId="0" applyFont="1" applyFill="1" applyAlignment="1" applyProtection="1">
      <alignment horizontal="center" vertical="center"/>
      <protection hidden="1"/>
    </xf>
    <xf numFmtId="0" fontId="20" fillId="11" borderId="6" xfId="0" applyFont="1" applyFill="1" applyBorder="1" applyAlignment="1" applyProtection="1">
      <alignment vertical="center"/>
      <protection hidden="1"/>
    </xf>
    <xf numFmtId="0" fontId="0" fillId="11" borderId="3" xfId="0" applyFill="1" applyBorder="1" applyAlignment="1" applyProtection="1">
      <alignment horizontal="center" vertical="center"/>
      <protection hidden="1"/>
    </xf>
    <xf numFmtId="0" fontId="0" fillId="11" borderId="5" xfId="0" applyFill="1" applyBorder="1" applyAlignment="1" applyProtection="1">
      <alignment vertical="center"/>
      <protection hidden="1"/>
    </xf>
    <xf numFmtId="0" fontId="42" fillId="11" borderId="0" xfId="0" applyFont="1" applyFill="1" applyAlignment="1" applyProtection="1">
      <alignment horizontal="right" vertical="center" indent="1"/>
      <protection hidden="1"/>
    </xf>
    <xf numFmtId="0" fontId="42" fillId="11" borderId="0" xfId="0" applyFont="1" applyFill="1" applyAlignment="1" applyProtection="1">
      <alignment horizontal="left" vertical="center" indent="1"/>
      <protection hidden="1"/>
    </xf>
    <xf numFmtId="0" fontId="5" fillId="11" borderId="14" xfId="0" applyFont="1" applyFill="1" applyBorder="1" applyAlignment="1" applyProtection="1">
      <alignment horizontal="center" vertical="center"/>
      <protection hidden="1"/>
    </xf>
    <xf numFmtId="164" fontId="5" fillId="11" borderId="14" xfId="0" applyNumberFormat="1" applyFont="1" applyFill="1" applyBorder="1" applyAlignment="1" applyProtection="1">
      <alignment horizontal="center" vertical="center" wrapText="1" shrinkToFit="1"/>
      <protection hidden="1"/>
    </xf>
    <xf numFmtId="0" fontId="5" fillId="11" borderId="15" xfId="0" applyFont="1" applyFill="1" applyBorder="1" applyAlignment="1" applyProtection="1">
      <alignment horizontal="right" vertical="center" indent="1"/>
      <protection hidden="1"/>
    </xf>
    <xf numFmtId="0" fontId="5" fillId="11" borderId="15" xfId="0" applyFont="1" applyFill="1" applyBorder="1" applyAlignment="1" applyProtection="1">
      <alignment horizontal="left" vertical="center" indent="1"/>
      <protection hidden="1"/>
    </xf>
    <xf numFmtId="0" fontId="0" fillId="11" borderId="0" xfId="0" applyFill="1" applyAlignment="1" applyProtection="1">
      <alignment horizontal="center" vertical="center"/>
      <protection locked="0"/>
    </xf>
    <xf numFmtId="0" fontId="5" fillId="11" borderId="3" xfId="0" applyFont="1" applyFill="1" applyBorder="1" applyAlignment="1" applyProtection="1">
      <alignment horizontal="center" vertical="center"/>
      <protection hidden="1"/>
    </xf>
    <xf numFmtId="164" fontId="5" fillId="11" borderId="3" xfId="0" applyNumberFormat="1" applyFont="1" applyFill="1" applyBorder="1" applyAlignment="1" applyProtection="1">
      <alignment horizontal="center" vertical="center" wrapText="1" shrinkToFit="1"/>
      <protection hidden="1"/>
    </xf>
    <xf numFmtId="0" fontId="5" fillId="11" borderId="3" xfId="0" applyFont="1" applyFill="1" applyBorder="1" applyAlignment="1" applyProtection="1">
      <alignment horizontal="right" vertical="center" indent="1"/>
      <protection hidden="1"/>
    </xf>
    <xf numFmtId="0" fontId="5" fillId="11" borderId="3" xfId="0" applyFont="1" applyFill="1" applyBorder="1" applyAlignment="1" applyProtection="1">
      <alignment horizontal="left" vertical="center" indent="1"/>
      <protection hidden="1"/>
    </xf>
    <xf numFmtId="0" fontId="5" fillId="11" borderId="2" xfId="0" applyFont="1" applyFill="1" applyBorder="1" applyAlignment="1" applyProtection="1">
      <alignment horizontal="center" vertical="center"/>
      <protection hidden="1"/>
    </xf>
    <xf numFmtId="164" fontId="5" fillId="11" borderId="2" xfId="0" applyNumberFormat="1" applyFont="1" applyFill="1" applyBorder="1" applyAlignment="1" applyProtection="1">
      <alignment horizontal="center" vertical="center" wrapText="1" shrinkToFit="1"/>
      <protection hidden="1"/>
    </xf>
    <xf numFmtId="0" fontId="5" fillId="11" borderId="2" xfId="0" applyFont="1" applyFill="1" applyBorder="1" applyAlignment="1" applyProtection="1">
      <alignment horizontal="right" vertical="center" indent="1"/>
      <protection hidden="1"/>
    </xf>
    <xf numFmtId="0" fontId="5" fillId="11" borderId="2" xfId="0" applyFont="1" applyFill="1" applyBorder="1" applyAlignment="1" applyProtection="1">
      <alignment horizontal="left" vertical="center" indent="1"/>
      <protection hidden="1"/>
    </xf>
    <xf numFmtId="0" fontId="4" fillId="10" borderId="38" xfId="0" applyFont="1" applyFill="1" applyBorder="1" applyAlignment="1" applyProtection="1">
      <alignment horizontal="right" vertical="center" indent="1"/>
      <protection hidden="1"/>
    </xf>
    <xf numFmtId="0" fontId="4" fillId="10" borderId="39" xfId="0" applyFont="1" applyFill="1" applyBorder="1" applyAlignment="1" applyProtection="1">
      <alignment horizontal="left" vertical="center" indent="1"/>
      <protection hidden="1"/>
    </xf>
    <xf numFmtId="0" fontId="4" fillId="10" borderId="19" xfId="0" applyFont="1" applyFill="1" applyBorder="1" applyAlignment="1" applyProtection="1">
      <alignment vertical="center"/>
      <protection hidden="1"/>
    </xf>
    <xf numFmtId="0" fontId="4" fillId="10" borderId="20" xfId="0" applyFont="1" applyFill="1" applyBorder="1" applyAlignment="1" applyProtection="1">
      <alignment horizontal="center" vertical="center"/>
      <protection hidden="1"/>
    </xf>
    <xf numFmtId="164" fontId="4" fillId="10" borderId="20" xfId="0" applyNumberFormat="1" applyFont="1" applyFill="1" applyBorder="1" applyAlignment="1" applyProtection="1">
      <alignment horizontal="center" vertical="center"/>
      <protection hidden="1"/>
    </xf>
    <xf numFmtId="0" fontId="4" fillId="10" borderId="20" xfId="0" applyFont="1" applyFill="1" applyBorder="1" applyAlignment="1" applyProtection="1">
      <alignment horizontal="right" vertical="center" indent="1"/>
      <protection hidden="1"/>
    </xf>
    <xf numFmtId="0" fontId="4" fillId="10" borderId="20" xfId="0" applyFont="1" applyFill="1" applyBorder="1" applyAlignment="1" applyProtection="1">
      <alignment vertical="center"/>
      <protection hidden="1"/>
    </xf>
    <xf numFmtId="0" fontId="4" fillId="10" borderId="20" xfId="0" applyFont="1" applyFill="1" applyBorder="1" applyAlignment="1" applyProtection="1">
      <alignment horizontal="left" vertical="center" indent="1"/>
      <protection hidden="1"/>
    </xf>
    <xf numFmtId="0" fontId="4" fillId="10" borderId="21" xfId="0" applyFont="1" applyFill="1" applyBorder="1" applyAlignment="1" applyProtection="1">
      <alignment vertical="center"/>
      <protection hidden="1"/>
    </xf>
    <xf numFmtId="0" fontId="1" fillId="10" borderId="0" xfId="1" applyFont="1" applyFill="1" applyAlignment="1" applyProtection="1">
      <alignment vertical="center"/>
      <protection hidden="1"/>
    </xf>
    <xf numFmtId="0" fontId="4" fillId="10" borderId="0" xfId="1" applyFont="1" applyFill="1" applyAlignment="1" applyProtection="1">
      <alignment vertical="center"/>
      <protection hidden="1"/>
    </xf>
    <xf numFmtId="0" fontId="12" fillId="10" borderId="0" xfId="0" applyFont="1" applyFill="1" applyProtection="1">
      <protection hidden="1"/>
    </xf>
    <xf numFmtId="0" fontId="12" fillId="10" borderId="0" xfId="0" applyFont="1" applyFill="1" applyAlignment="1" applyProtection="1">
      <alignment horizontal="center" vertical="center"/>
      <protection hidden="1"/>
    </xf>
    <xf numFmtId="0" fontId="0" fillId="10" borderId="0" xfId="0" applyFill="1" applyProtection="1">
      <protection hidden="1"/>
    </xf>
    <xf numFmtId="0" fontId="4" fillId="10" borderId="0" xfId="0" applyFont="1" applyFill="1" applyAlignment="1" applyProtection="1">
      <alignment horizontal="right" vertical="center" indent="1"/>
      <protection hidden="1"/>
    </xf>
    <xf numFmtId="0" fontId="5" fillId="5" borderId="4" xfId="1" applyFont="1" applyFill="1" applyBorder="1" applyAlignment="1" applyProtection="1">
      <alignment horizontal="center" vertical="center"/>
      <protection hidden="1"/>
    </xf>
    <xf numFmtId="0" fontId="0" fillId="6" borderId="64" xfId="0" applyFill="1" applyBorder="1" applyAlignment="1" applyProtection="1">
      <alignment horizontal="center" vertical="center"/>
      <protection hidden="1"/>
    </xf>
    <xf numFmtId="0" fontId="0" fillId="6" borderId="65" xfId="0" applyFill="1" applyBorder="1" applyAlignment="1" applyProtection="1">
      <alignment horizontal="center" vertical="center"/>
      <protection hidden="1"/>
    </xf>
    <xf numFmtId="0" fontId="18" fillId="11" borderId="66" xfId="0" applyFont="1" applyFill="1" applyBorder="1" applyAlignment="1" applyProtection="1">
      <alignment vertical="center"/>
      <protection hidden="1"/>
    </xf>
    <xf numFmtId="0" fontId="0" fillId="11" borderId="66" xfId="0" applyFill="1" applyBorder="1" applyAlignment="1" applyProtection="1">
      <alignment vertical="center"/>
      <protection hidden="1"/>
    </xf>
    <xf numFmtId="0" fontId="51" fillId="11" borderId="6" xfId="0" applyFont="1" applyFill="1" applyBorder="1" applyAlignment="1" applyProtection="1">
      <alignment horizontal="left" vertical="center"/>
      <protection hidden="1"/>
    </xf>
    <xf numFmtId="0" fontId="51" fillId="11" borderId="0" xfId="0" applyFont="1" applyFill="1" applyAlignment="1" applyProtection="1">
      <alignment horizontal="left" vertical="center"/>
      <protection hidden="1"/>
    </xf>
    <xf numFmtId="164" fontId="51" fillId="11" borderId="0" xfId="0" applyNumberFormat="1" applyFont="1" applyFill="1" applyAlignment="1" applyProtection="1">
      <alignment horizontal="left" vertical="center"/>
      <protection hidden="1"/>
    </xf>
    <xf numFmtId="0" fontId="0" fillId="15" borderId="0" xfId="0" applyFill="1" applyAlignment="1" applyProtection="1">
      <alignment vertical="center"/>
      <protection hidden="1"/>
    </xf>
    <xf numFmtId="0" fontId="1" fillId="15" borderId="4" xfId="0" applyFont="1" applyFill="1" applyBorder="1" applyAlignment="1" applyProtection="1">
      <alignment horizontal="center" vertical="center"/>
      <protection hidden="1"/>
    </xf>
    <xf numFmtId="0" fontId="1" fillId="15" borderId="4" xfId="0" applyFont="1" applyFill="1" applyBorder="1" applyAlignment="1" applyProtection="1">
      <alignment vertical="center"/>
      <protection hidden="1"/>
    </xf>
    <xf numFmtId="0" fontId="1" fillId="15" borderId="4" xfId="0" applyFont="1" applyFill="1" applyBorder="1" applyAlignment="1" applyProtection="1">
      <alignment horizontal="center" vertical="center" wrapText="1"/>
      <protection hidden="1"/>
    </xf>
    <xf numFmtId="0" fontId="0" fillId="11" borderId="4" xfId="0" applyFill="1" applyBorder="1" applyAlignment="1" applyProtection="1">
      <alignment horizontal="center" vertical="center"/>
      <protection hidden="1"/>
    </xf>
    <xf numFmtId="0" fontId="0" fillId="11" borderId="4" xfId="0" applyFill="1" applyBorder="1" applyAlignment="1" applyProtection="1">
      <alignment vertical="center"/>
      <protection locked="0"/>
    </xf>
    <xf numFmtId="3" fontId="0" fillId="11" borderId="4" xfId="0" applyNumberFormat="1" applyFill="1" applyBorder="1" applyAlignment="1" applyProtection="1">
      <alignment horizontal="center" vertical="center"/>
      <protection locked="0"/>
    </xf>
    <xf numFmtId="165" fontId="0" fillId="15" borderId="0" xfId="0" applyNumberFormat="1" applyFill="1" applyAlignment="1" applyProtection="1">
      <alignment horizontal="center" vertical="center"/>
      <protection hidden="1"/>
    </xf>
    <xf numFmtId="0" fontId="0" fillId="15" borderId="0" xfId="0" applyFill="1" applyAlignment="1" applyProtection="1">
      <alignment horizontal="left" vertical="center"/>
      <protection hidden="1"/>
    </xf>
    <xf numFmtId="0" fontId="5" fillId="15" borderId="0" xfId="0" applyFont="1" applyFill="1" applyAlignment="1" applyProtection="1">
      <alignment vertical="center"/>
      <protection hidden="1"/>
    </xf>
    <xf numFmtId="0" fontId="0" fillId="15" borderId="0" xfId="0" applyFill="1"/>
    <xf numFmtId="0" fontId="4" fillId="15" borderId="0" xfId="0" applyFont="1" applyFill="1" applyProtection="1">
      <protection hidden="1"/>
    </xf>
    <xf numFmtId="0" fontId="23" fillId="15" borderId="0" xfId="0" applyFont="1" applyFill="1" applyAlignment="1" applyProtection="1">
      <alignment vertical="center"/>
      <protection hidden="1"/>
    </xf>
    <xf numFmtId="0" fontId="0" fillId="15" borderId="0" xfId="0" applyFill="1" applyProtection="1">
      <protection hidden="1"/>
    </xf>
    <xf numFmtId="0" fontId="12" fillId="15" borderId="0" xfId="0" applyFont="1" applyFill="1" applyProtection="1">
      <protection hidden="1"/>
    </xf>
    <xf numFmtId="0" fontId="12" fillId="15" borderId="0" xfId="0" applyFont="1" applyFill="1" applyAlignment="1" applyProtection="1">
      <alignment vertical="center"/>
      <protection hidden="1"/>
    </xf>
    <xf numFmtId="0" fontId="4" fillId="10" borderId="4" xfId="0" applyFont="1" applyFill="1" applyBorder="1" applyAlignment="1" applyProtection="1">
      <alignment horizontal="left" vertical="center"/>
      <protection hidden="1"/>
    </xf>
    <xf numFmtId="0" fontId="4" fillId="10" borderId="4" xfId="0" applyFont="1" applyFill="1" applyBorder="1" applyAlignment="1">
      <alignment horizontal="center" vertical="center" wrapText="1"/>
    </xf>
    <xf numFmtId="0" fontId="52" fillId="0" borderId="45" xfId="0" applyFont="1" applyBorder="1" applyAlignment="1" applyProtection="1">
      <alignment horizontal="center" vertical="center"/>
      <protection hidden="1"/>
    </xf>
    <xf numFmtId="0" fontId="4" fillId="10" borderId="0" xfId="0" applyFont="1" applyFill="1"/>
    <xf numFmtId="0" fontId="37" fillId="10" borderId="0" xfId="0" applyFont="1" applyFill="1"/>
    <xf numFmtId="0" fontId="1" fillId="10" borderId="0" xfId="0" applyFont="1" applyFill="1" applyAlignment="1">
      <alignment vertical="center"/>
    </xf>
    <xf numFmtId="0" fontId="4" fillId="10" borderId="0" xfId="0" quotePrefix="1" applyFont="1" applyFill="1" applyAlignment="1">
      <alignment horizontal="left"/>
    </xf>
    <xf numFmtId="0" fontId="34" fillId="10" borderId="0" xfId="2" applyFont="1" applyFill="1" applyBorder="1" applyAlignment="1" applyProtection="1"/>
    <xf numFmtId="0" fontId="35" fillId="10" borderId="0" xfId="0" applyFont="1" applyFill="1" applyAlignment="1">
      <alignment horizontal="left"/>
    </xf>
    <xf numFmtId="0" fontId="1" fillId="10" borderId="0" xfId="1" applyFont="1" applyFill="1" applyAlignment="1">
      <alignment vertical="center"/>
    </xf>
    <xf numFmtId="0" fontId="5" fillId="10" borderId="0" xfId="0" applyFont="1" applyFill="1"/>
    <xf numFmtId="0" fontId="5" fillId="16" borderId="0" xfId="0" applyFont="1" applyFill="1" applyAlignment="1">
      <alignment horizontal="left"/>
    </xf>
    <xf numFmtId="0" fontId="7" fillId="16" borderId="0" xfId="1" applyFont="1" applyFill="1" applyAlignment="1">
      <alignment horizontal="left" vertical="center"/>
    </xf>
    <xf numFmtId="0" fontId="7" fillId="6" borderId="0" xfId="0" applyFont="1" applyFill="1" applyAlignment="1">
      <alignment horizontal="center" vertical="center" wrapText="1"/>
    </xf>
    <xf numFmtId="0" fontId="7" fillId="17" borderId="0" xfId="0" applyFont="1" applyFill="1" applyAlignment="1">
      <alignment horizontal="center" vertical="center" wrapText="1"/>
    </xf>
    <xf numFmtId="0" fontId="1" fillId="18" borderId="0" xfId="0" applyFont="1" applyFill="1" applyAlignment="1">
      <alignment horizontal="center" vertical="center" wrapText="1"/>
    </xf>
    <xf numFmtId="0" fontId="5" fillId="0" borderId="68" xfId="0" applyFont="1" applyBorder="1" applyAlignment="1">
      <alignment horizontal="left" vertical="center"/>
    </xf>
    <xf numFmtId="0" fontId="5" fillId="5" borderId="68" xfId="0" applyFont="1" applyFill="1" applyBorder="1" applyAlignment="1">
      <alignment horizontal="center" vertical="center"/>
    </xf>
    <xf numFmtId="0" fontId="5" fillId="8" borderId="68" xfId="0" applyFont="1" applyFill="1" applyBorder="1" applyAlignment="1">
      <alignment horizontal="center" vertical="center"/>
    </xf>
    <xf numFmtId="0" fontId="5" fillId="13" borderId="68" xfId="0" applyFont="1" applyFill="1" applyBorder="1" applyAlignment="1">
      <alignment horizontal="center" vertical="center"/>
    </xf>
    <xf numFmtId="0" fontId="5" fillId="0" borderId="69" xfId="0" applyFont="1" applyBorder="1" applyAlignment="1">
      <alignment horizontal="left" vertical="center"/>
    </xf>
    <xf numFmtId="0" fontId="5" fillId="0" borderId="69" xfId="0" applyFont="1" applyBorder="1"/>
    <xf numFmtId="0" fontId="5" fillId="5" borderId="69" xfId="0" applyFont="1" applyFill="1" applyBorder="1"/>
    <xf numFmtId="0" fontId="5" fillId="8" borderId="69" xfId="0" applyFont="1" applyFill="1" applyBorder="1"/>
    <xf numFmtId="0" fontId="5" fillId="13" borderId="69" xfId="0" applyFont="1" applyFill="1" applyBorder="1"/>
    <xf numFmtId="0" fontId="54" fillId="0" borderId="69" xfId="0" applyFont="1" applyBorder="1" applyAlignment="1">
      <alignment horizontal="center" vertical="center"/>
    </xf>
    <xf numFmtId="0" fontId="5" fillId="5" borderId="69" xfId="0" applyFont="1" applyFill="1" applyBorder="1" applyAlignment="1">
      <alignment horizontal="center" vertical="center"/>
    </xf>
    <xf numFmtId="0" fontId="5" fillId="8" borderId="69" xfId="0" applyFont="1" applyFill="1" applyBorder="1" applyAlignment="1">
      <alignment horizontal="center" vertical="center"/>
    </xf>
    <xf numFmtId="0" fontId="5" fillId="13" borderId="69" xfId="0" applyFont="1" applyFill="1" applyBorder="1" applyAlignment="1">
      <alignment horizontal="center" vertical="center"/>
    </xf>
    <xf numFmtId="0" fontId="5" fillId="5" borderId="69" xfId="0" quotePrefix="1" applyFont="1" applyFill="1" applyBorder="1" applyAlignment="1">
      <alignment horizontal="center" vertical="center"/>
    </xf>
    <xf numFmtId="16" fontId="5" fillId="8" borderId="69" xfId="0" quotePrefix="1" applyNumberFormat="1" applyFont="1" applyFill="1" applyBorder="1" applyAlignment="1">
      <alignment horizontal="center" vertical="center"/>
    </xf>
    <xf numFmtId="0" fontId="5" fillId="13" borderId="69" xfId="0" quotePrefix="1" applyFont="1" applyFill="1" applyBorder="1" applyAlignment="1">
      <alignment horizontal="center" vertical="center"/>
    </xf>
    <xf numFmtId="0" fontId="5" fillId="0" borderId="0" xfId="0" applyFont="1" applyAlignment="1">
      <alignment horizontal="center" vertical="center"/>
    </xf>
    <xf numFmtId="0" fontId="5" fillId="5" borderId="0" xfId="0" applyFont="1" applyFill="1" applyAlignment="1">
      <alignment horizontal="center" vertical="center"/>
    </xf>
    <xf numFmtId="0" fontId="5" fillId="8" borderId="0" xfId="0" applyFont="1" applyFill="1" applyAlignment="1">
      <alignment horizontal="center" vertical="center"/>
    </xf>
    <xf numFmtId="0" fontId="5" fillId="13" borderId="0" xfId="0" applyFont="1" applyFill="1"/>
    <xf numFmtId="0" fontId="5" fillId="5" borderId="0" xfId="0" applyFont="1" applyFill="1"/>
    <xf numFmtId="0" fontId="5" fillId="8" borderId="0" xfId="0" applyFont="1" applyFill="1"/>
    <xf numFmtId="0" fontId="10" fillId="17" borderId="69" xfId="0" applyFont="1" applyFill="1" applyBorder="1" applyAlignment="1">
      <alignment horizontal="center" vertical="center" wrapText="1"/>
    </xf>
    <xf numFmtId="0" fontId="45" fillId="18" borderId="69" xfId="0" applyFont="1" applyFill="1" applyBorder="1" applyAlignment="1">
      <alignment horizontal="center" vertical="center" wrapText="1"/>
    </xf>
    <xf numFmtId="0" fontId="1" fillId="10" borderId="0" xfId="0" applyFont="1" applyFill="1" applyAlignment="1">
      <alignment horizontal="center" vertical="center" wrapText="1"/>
    </xf>
    <xf numFmtId="0" fontId="45" fillId="10" borderId="0" xfId="0" applyFont="1" applyFill="1" applyAlignment="1">
      <alignment horizontal="center" vertical="center"/>
    </xf>
    <xf numFmtId="0" fontId="53" fillId="5" borderId="70" xfId="1" applyFont="1" applyFill="1" applyBorder="1" applyAlignment="1" applyProtection="1">
      <alignment horizontal="center" vertical="center"/>
      <protection hidden="1"/>
    </xf>
    <xf numFmtId="0" fontId="53" fillId="5" borderId="71" xfId="1" applyFont="1" applyFill="1" applyBorder="1" applyAlignment="1" applyProtection="1">
      <alignment vertical="center"/>
      <protection hidden="1"/>
    </xf>
    <xf numFmtId="0" fontId="53" fillId="5" borderId="72" xfId="0" applyFont="1" applyFill="1" applyBorder="1" applyAlignment="1" applyProtection="1">
      <alignment horizontal="center" vertical="center"/>
      <protection hidden="1"/>
    </xf>
    <xf numFmtId="0" fontId="53" fillId="5" borderId="73" xfId="0" applyFont="1" applyFill="1" applyBorder="1" applyAlignment="1" applyProtection="1">
      <alignment horizontal="center" vertical="center"/>
      <protection locked="0"/>
    </xf>
    <xf numFmtId="0" fontId="53" fillId="5" borderId="75" xfId="1" applyFont="1" applyFill="1" applyBorder="1" applyAlignment="1" applyProtection="1">
      <alignment horizontal="center" vertical="center"/>
      <protection hidden="1"/>
    </xf>
    <xf numFmtId="0" fontId="53" fillId="5" borderId="2" xfId="1" applyFont="1" applyFill="1" applyBorder="1" applyAlignment="1" applyProtection="1">
      <alignment vertical="center"/>
      <protection hidden="1"/>
    </xf>
    <xf numFmtId="0" fontId="53" fillId="5" borderId="0" xfId="0" applyFont="1" applyFill="1" applyAlignment="1" applyProtection="1">
      <alignment horizontal="center" vertical="center"/>
      <protection hidden="1"/>
    </xf>
    <xf numFmtId="0" fontId="53" fillId="5" borderId="67" xfId="0" applyFont="1" applyFill="1" applyBorder="1" applyAlignment="1" applyProtection="1">
      <alignment horizontal="center" vertical="center"/>
      <protection locked="0"/>
    </xf>
    <xf numFmtId="0" fontId="53" fillId="5" borderId="77" xfId="0" applyFont="1" applyFill="1" applyBorder="1" applyAlignment="1" applyProtection="1">
      <alignment horizontal="center" vertical="center"/>
      <protection locked="0"/>
    </xf>
    <xf numFmtId="0" fontId="53" fillId="5" borderId="78" xfId="1" applyFont="1" applyFill="1" applyBorder="1" applyAlignment="1" applyProtection="1">
      <alignment horizontal="center" vertical="center"/>
      <protection hidden="1"/>
    </xf>
    <xf numFmtId="0" fontId="53" fillId="5" borderId="3" xfId="1" applyFont="1" applyFill="1" applyBorder="1" applyAlignment="1" applyProtection="1">
      <alignment vertical="center"/>
      <protection hidden="1"/>
    </xf>
    <xf numFmtId="0" fontId="53" fillId="5" borderId="79" xfId="0" applyFont="1" applyFill="1" applyBorder="1" applyAlignment="1" applyProtection="1">
      <alignment horizontal="center" vertical="center"/>
      <protection locked="0"/>
    </xf>
    <xf numFmtId="0" fontId="53" fillId="5" borderId="80" xfId="1" applyFont="1" applyFill="1" applyBorder="1" applyAlignment="1" applyProtection="1">
      <alignment horizontal="center" vertical="center"/>
      <protection hidden="1"/>
    </xf>
    <xf numFmtId="0" fontId="53" fillId="5" borderId="81" xfId="1" applyFont="1" applyFill="1" applyBorder="1" applyAlignment="1" applyProtection="1">
      <alignment vertical="center"/>
      <protection hidden="1"/>
    </xf>
    <xf numFmtId="0" fontId="53" fillId="5" borderId="81" xfId="0" applyFont="1" applyFill="1" applyBorder="1" applyAlignment="1" applyProtection="1">
      <alignment horizontal="center" vertical="center"/>
      <protection hidden="1"/>
    </xf>
    <xf numFmtId="0" fontId="53" fillId="5" borderId="82" xfId="0" applyFont="1" applyFill="1" applyBorder="1" applyAlignment="1" applyProtection="1">
      <alignment horizontal="center" vertical="center"/>
      <protection locked="0"/>
    </xf>
    <xf numFmtId="0" fontId="0" fillId="6" borderId="88" xfId="0" quotePrefix="1" applyFill="1" applyBorder="1" applyAlignment="1" applyProtection="1">
      <alignment horizontal="center" vertical="center"/>
      <protection hidden="1"/>
    </xf>
    <xf numFmtId="0" fontId="0" fillId="6" borderId="90" xfId="0" applyFill="1" applyBorder="1" applyAlignment="1" applyProtection="1">
      <alignment horizontal="center" vertical="center"/>
      <protection hidden="1"/>
    </xf>
    <xf numFmtId="0" fontId="53" fillId="6" borderId="88" xfId="0" applyFont="1" applyFill="1" applyBorder="1" applyAlignment="1" applyProtection="1">
      <alignment horizontal="right" vertical="center" indent="1"/>
      <protection hidden="1"/>
    </xf>
    <xf numFmtId="0" fontId="53" fillId="6" borderId="4" xfId="0" applyFont="1" applyFill="1" applyBorder="1" applyAlignment="1" applyProtection="1">
      <alignment horizontal="right" vertical="center" indent="1"/>
      <protection hidden="1"/>
    </xf>
    <xf numFmtId="0" fontId="57" fillId="6" borderId="4" xfId="0" applyFont="1" applyFill="1" applyBorder="1" applyAlignment="1" applyProtection="1">
      <alignment horizontal="right" vertical="center"/>
      <protection hidden="1"/>
    </xf>
    <xf numFmtId="0" fontId="57" fillId="6" borderId="90" xfId="0" applyFont="1" applyFill="1" applyBorder="1" applyAlignment="1" applyProtection="1">
      <alignment horizontal="right" vertical="center"/>
      <protection hidden="1"/>
    </xf>
    <xf numFmtId="0" fontId="53" fillId="6" borderId="91" xfId="1" applyFont="1" applyFill="1" applyBorder="1" applyAlignment="1" applyProtection="1">
      <alignment vertical="center"/>
      <protection hidden="1"/>
    </xf>
    <xf numFmtId="0" fontId="53" fillId="6" borderId="15" xfId="1" applyFont="1" applyFill="1" applyBorder="1" applyAlignment="1" applyProtection="1">
      <alignment vertical="center"/>
      <protection hidden="1"/>
    </xf>
    <xf numFmtId="0" fontId="53" fillId="6" borderId="92" xfId="1" applyFont="1" applyFill="1" applyBorder="1" applyAlignment="1" applyProtection="1">
      <alignment vertical="center"/>
      <protection hidden="1"/>
    </xf>
    <xf numFmtId="0" fontId="53" fillId="6" borderId="93" xfId="1" applyFont="1" applyFill="1" applyBorder="1" applyAlignment="1" applyProtection="1">
      <alignment vertical="center"/>
      <protection hidden="1"/>
    </xf>
    <xf numFmtId="0" fontId="53" fillId="6" borderId="3" xfId="1" applyFont="1" applyFill="1" applyBorder="1" applyAlignment="1" applyProtection="1">
      <alignment vertical="center"/>
      <protection hidden="1"/>
    </xf>
    <xf numFmtId="0" fontId="53" fillId="6" borderId="94" xfId="1" applyFont="1" applyFill="1" applyBorder="1" applyAlignment="1" applyProtection="1">
      <alignment vertical="center"/>
      <protection hidden="1"/>
    </xf>
    <xf numFmtId="0" fontId="53" fillId="6" borderId="38" xfId="1" applyFont="1" applyFill="1" applyBorder="1" applyAlignment="1" applyProtection="1">
      <alignment vertical="center"/>
      <protection hidden="1"/>
    </xf>
    <xf numFmtId="0" fontId="53" fillId="6" borderId="2" xfId="1" applyFont="1" applyFill="1" applyBorder="1" applyAlignment="1" applyProtection="1">
      <alignment vertical="center"/>
      <protection hidden="1"/>
    </xf>
    <xf numFmtId="0" fontId="53" fillId="6" borderId="39" xfId="1" applyFont="1" applyFill="1" applyBorder="1" applyAlignment="1" applyProtection="1">
      <alignment vertical="center"/>
      <protection hidden="1"/>
    </xf>
    <xf numFmtId="0" fontId="4" fillId="5" borderId="87" xfId="0" applyFont="1" applyFill="1" applyBorder="1" applyAlignment="1" applyProtection="1">
      <alignment vertical="center"/>
      <protection hidden="1"/>
    </xf>
    <xf numFmtId="0" fontId="19" fillId="5" borderId="89" xfId="0" applyFont="1" applyFill="1" applyBorder="1" applyAlignment="1" applyProtection="1">
      <alignment vertical="center"/>
      <protection hidden="1"/>
    </xf>
    <xf numFmtId="0" fontId="4" fillId="5" borderId="89" xfId="0" applyFont="1" applyFill="1" applyBorder="1" applyAlignment="1" applyProtection="1">
      <alignment vertical="center"/>
      <protection hidden="1"/>
    </xf>
    <xf numFmtId="0" fontId="0" fillId="5" borderId="89" xfId="0" applyFill="1" applyBorder="1" applyAlignment="1" applyProtection="1">
      <alignment vertical="center"/>
      <protection hidden="1"/>
    </xf>
    <xf numFmtId="0" fontId="0" fillId="5" borderId="80" xfId="0" applyFill="1" applyBorder="1" applyAlignment="1" applyProtection="1">
      <alignment vertical="center"/>
      <protection hidden="1"/>
    </xf>
    <xf numFmtId="0" fontId="5" fillId="5" borderId="0" xfId="1" applyFont="1" applyFill="1" applyAlignment="1" applyProtection="1">
      <alignment vertical="center"/>
      <protection hidden="1"/>
    </xf>
    <xf numFmtId="0" fontId="0" fillId="5" borderId="85" xfId="0" applyFill="1" applyBorder="1" applyAlignment="1" applyProtection="1">
      <alignment vertical="center"/>
      <protection hidden="1"/>
    </xf>
    <xf numFmtId="0" fontId="0" fillId="5" borderId="72" xfId="0" applyFill="1" applyBorder="1" applyAlignment="1" applyProtection="1">
      <alignment vertical="center"/>
      <protection hidden="1"/>
    </xf>
    <xf numFmtId="0" fontId="0" fillId="5" borderId="81" xfId="0" applyFill="1" applyBorder="1" applyAlignment="1" applyProtection="1">
      <alignment vertical="center"/>
      <protection hidden="1"/>
    </xf>
    <xf numFmtId="0" fontId="0" fillId="5" borderId="0" xfId="0" applyFill="1" applyAlignment="1" applyProtection="1">
      <alignment horizontal="left" vertical="center" indent="1"/>
      <protection hidden="1"/>
    </xf>
    <xf numFmtId="0" fontId="0" fillId="5" borderId="84" xfId="0" applyFill="1" applyBorder="1" applyAlignment="1" applyProtection="1">
      <alignment vertical="center"/>
      <protection hidden="1"/>
    </xf>
    <xf numFmtId="0" fontId="0" fillId="5" borderId="86" xfId="0" applyFill="1" applyBorder="1" applyAlignment="1" applyProtection="1">
      <alignment vertical="center"/>
      <protection hidden="1"/>
    </xf>
    <xf numFmtId="0" fontId="4" fillId="4" borderId="0" xfId="0" applyFont="1" applyFill="1" applyAlignment="1" applyProtection="1">
      <alignment horizontal="center" vertical="top" wrapText="1"/>
      <protection hidden="1"/>
    </xf>
    <xf numFmtId="0" fontId="4" fillId="4" borderId="0" xfId="0" applyFont="1" applyFill="1" applyAlignment="1" applyProtection="1">
      <alignment horizontal="left" vertical="top" wrapText="1"/>
      <protection hidden="1"/>
    </xf>
    <xf numFmtId="0" fontId="4" fillId="14" borderId="0" xfId="0" applyFont="1" applyFill="1" applyAlignment="1" applyProtection="1">
      <alignment horizontal="center" vertical="top" wrapText="1"/>
      <protection hidden="1"/>
    </xf>
    <xf numFmtId="165" fontId="4" fillId="4" borderId="0" xfId="0" applyNumberFormat="1" applyFont="1" applyFill="1" applyAlignment="1" applyProtection="1">
      <alignment horizontal="center" vertical="top" wrapText="1"/>
      <protection hidden="1"/>
    </xf>
    <xf numFmtId="0" fontId="4" fillId="0" borderId="0" xfId="0" applyFont="1" applyAlignment="1" applyProtection="1">
      <alignment horizontal="center"/>
      <protection hidden="1"/>
    </xf>
    <xf numFmtId="0" fontId="59" fillId="11" borderId="0" xfId="0" applyFont="1" applyFill="1" applyAlignment="1" applyProtection="1">
      <alignment horizontal="center" vertical="center"/>
      <protection hidden="1"/>
    </xf>
    <xf numFmtId="14" fontId="4" fillId="0" borderId="0" xfId="0" applyNumberFormat="1" applyFont="1" applyAlignment="1" applyProtection="1">
      <alignment horizontal="center"/>
      <protection hidden="1"/>
    </xf>
    <xf numFmtId="0" fontId="4" fillId="0" borderId="0" xfId="0" applyFont="1" applyAlignment="1" applyProtection="1">
      <alignment horizontal="left"/>
      <protection hidden="1"/>
    </xf>
    <xf numFmtId="0" fontId="4" fillId="0" borderId="0" xfId="0" applyFont="1"/>
    <xf numFmtId="0" fontId="4" fillId="0" borderId="0" xfId="0" applyFont="1" applyAlignment="1">
      <alignment wrapText="1"/>
    </xf>
    <xf numFmtId="3" fontId="4" fillId="0" borderId="0" xfId="0" applyNumberFormat="1" applyFont="1" applyAlignment="1" applyProtection="1">
      <alignment horizontal="center"/>
      <protection hidden="1"/>
    </xf>
    <xf numFmtId="0" fontId="5" fillId="0" borderId="4" xfId="0" applyFont="1" applyBorder="1" applyAlignment="1" applyProtection="1">
      <alignment horizontal="center" vertical="center"/>
      <protection hidden="1"/>
    </xf>
    <xf numFmtId="0" fontId="5" fillId="0" borderId="4" xfId="0" applyFont="1" applyBorder="1" applyAlignment="1" applyProtection="1">
      <alignment vertical="center"/>
      <protection locked="0"/>
    </xf>
    <xf numFmtId="3" fontId="5" fillId="0" borderId="4" xfId="0" applyNumberFormat="1" applyFont="1" applyBorder="1" applyAlignment="1" applyProtection="1">
      <alignment horizontal="center" vertical="center"/>
      <protection locked="0"/>
    </xf>
    <xf numFmtId="0" fontId="5" fillId="11" borderId="35" xfId="0" applyFont="1" applyFill="1" applyBorder="1" applyAlignment="1" applyProtection="1">
      <alignment horizontal="left" vertical="center"/>
      <protection locked="0"/>
    </xf>
    <xf numFmtId="0" fontId="5" fillId="11" borderId="37" xfId="0" applyFont="1" applyFill="1" applyBorder="1" applyAlignment="1" applyProtection="1">
      <alignment horizontal="left" vertical="center"/>
      <protection locked="0"/>
    </xf>
    <xf numFmtId="0" fontId="5" fillId="11" borderId="36" xfId="0" applyFont="1" applyFill="1" applyBorder="1" applyAlignment="1" applyProtection="1">
      <alignment horizontal="left" vertical="center"/>
      <protection locked="0"/>
    </xf>
    <xf numFmtId="0" fontId="55" fillId="18" borderId="0" xfId="2" applyFont="1" applyFill="1" applyAlignment="1" applyProtection="1">
      <alignment horizontal="center" vertical="center"/>
      <protection hidden="1"/>
    </xf>
    <xf numFmtId="0" fontId="56" fillId="5" borderId="74" xfId="0" applyFont="1" applyFill="1" applyBorder="1" applyAlignment="1" applyProtection="1">
      <alignment horizontal="center" vertical="center" wrapText="1"/>
      <protection hidden="1"/>
    </xf>
    <xf numFmtId="0" fontId="56" fillId="5" borderId="72" xfId="0" applyFont="1" applyFill="1" applyBorder="1" applyAlignment="1" applyProtection="1">
      <alignment horizontal="center" vertical="center" wrapText="1"/>
      <protection hidden="1"/>
    </xf>
    <xf numFmtId="0" fontId="56" fillId="5" borderId="84" xfId="0" applyFont="1" applyFill="1" applyBorder="1" applyAlignment="1" applyProtection="1">
      <alignment horizontal="center" vertical="center" wrapText="1"/>
      <protection hidden="1"/>
    </xf>
    <xf numFmtId="0" fontId="56" fillId="5" borderId="76" xfId="0" applyFont="1" applyFill="1" applyBorder="1" applyAlignment="1" applyProtection="1">
      <alignment horizontal="center" vertical="center" wrapText="1"/>
      <protection hidden="1"/>
    </xf>
    <xf numFmtId="0" fontId="56" fillId="5" borderId="0" xfId="0" applyFont="1" applyFill="1" applyAlignment="1" applyProtection="1">
      <alignment horizontal="center" vertical="center" wrapText="1"/>
      <protection hidden="1"/>
    </xf>
    <xf numFmtId="0" fontId="56" fillId="5" borderId="85" xfId="0" applyFont="1" applyFill="1" applyBorder="1" applyAlignment="1" applyProtection="1">
      <alignment horizontal="center" vertical="center" wrapText="1"/>
      <protection hidden="1"/>
    </xf>
    <xf numFmtId="0" fontId="56" fillId="5" borderId="83" xfId="0" applyFont="1" applyFill="1" applyBorder="1" applyAlignment="1" applyProtection="1">
      <alignment horizontal="center" vertical="center" wrapText="1"/>
      <protection hidden="1"/>
    </xf>
    <xf numFmtId="0" fontId="56" fillId="5" borderId="81" xfId="0" applyFont="1" applyFill="1" applyBorder="1" applyAlignment="1" applyProtection="1">
      <alignment horizontal="center" vertical="center" wrapText="1"/>
      <protection hidden="1"/>
    </xf>
    <xf numFmtId="0" fontId="56" fillId="5" borderId="86" xfId="0" applyFont="1" applyFill="1" applyBorder="1" applyAlignment="1" applyProtection="1">
      <alignment horizontal="center" vertical="center" wrapText="1"/>
      <protection hidden="1"/>
    </xf>
    <xf numFmtId="0" fontId="1" fillId="4" borderId="0" xfId="0" applyFont="1" applyFill="1" applyAlignment="1" applyProtection="1">
      <alignment horizontal="center"/>
      <protection hidden="1"/>
    </xf>
    <xf numFmtId="0" fontId="1" fillId="4" borderId="0" xfId="0" applyFont="1" applyFill="1" applyAlignment="1" applyProtection="1">
      <alignment horizontal="center" wrapText="1"/>
      <protection hidden="1"/>
    </xf>
    <xf numFmtId="0" fontId="0" fillId="5" borderId="97" xfId="0" applyFill="1" applyBorder="1" applyAlignment="1" applyProtection="1">
      <alignment horizontal="left" vertical="center" indent="1"/>
      <protection hidden="1"/>
    </xf>
    <xf numFmtId="0" fontId="0" fillId="5" borderId="98" xfId="0" applyFill="1" applyBorder="1" applyAlignment="1" applyProtection="1">
      <alignment horizontal="left" vertical="center" indent="1"/>
      <protection hidden="1"/>
    </xf>
    <xf numFmtId="0" fontId="0" fillId="5" borderId="99" xfId="0" applyFill="1" applyBorder="1" applyAlignment="1" applyProtection="1">
      <alignment horizontal="left" vertical="center" indent="1"/>
      <protection hidden="1"/>
    </xf>
    <xf numFmtId="0" fontId="0" fillId="5" borderId="39" xfId="0" applyFill="1" applyBorder="1" applyAlignment="1" applyProtection="1">
      <alignment horizontal="left" vertical="center" indent="1"/>
      <protection hidden="1"/>
    </xf>
    <xf numFmtId="0" fontId="0" fillId="5" borderId="4" xfId="0" applyFill="1" applyBorder="1" applyAlignment="1" applyProtection="1">
      <alignment horizontal="left" vertical="center" indent="1"/>
      <protection hidden="1"/>
    </xf>
    <xf numFmtId="0" fontId="4" fillId="4" borderId="4" xfId="0" applyFont="1" applyFill="1" applyBorder="1" applyAlignment="1" applyProtection="1">
      <alignment horizontal="center" vertical="center"/>
      <protection hidden="1"/>
    </xf>
    <xf numFmtId="0" fontId="0" fillId="5" borderId="38" xfId="0" applyFill="1" applyBorder="1" applyAlignment="1" applyProtection="1">
      <alignment horizontal="left" vertical="center" indent="1"/>
      <protection hidden="1"/>
    </xf>
    <xf numFmtId="0" fontId="0" fillId="5" borderId="2" xfId="0" applyFill="1" applyBorder="1" applyAlignment="1" applyProtection="1">
      <alignment horizontal="left" vertical="center" indent="1"/>
      <protection hidden="1"/>
    </xf>
    <xf numFmtId="0" fontId="0" fillId="5" borderId="95" xfId="0" applyFill="1" applyBorder="1" applyAlignment="1" applyProtection="1">
      <alignment horizontal="left" vertical="center" indent="1"/>
      <protection hidden="1"/>
    </xf>
    <xf numFmtId="0" fontId="0" fillId="5" borderId="71" xfId="0" applyFill="1" applyBorder="1" applyAlignment="1" applyProtection="1">
      <alignment horizontal="left" vertical="center" indent="1"/>
      <protection hidden="1"/>
    </xf>
    <xf numFmtId="0" fontId="0" fillId="5" borderId="96" xfId="0" applyFill="1" applyBorder="1" applyAlignment="1" applyProtection="1">
      <alignment horizontal="left" vertical="center" indent="1"/>
      <protection hidden="1"/>
    </xf>
    <xf numFmtId="0" fontId="4" fillId="4" borderId="4" xfId="0" applyFont="1" applyFill="1" applyBorder="1" applyAlignment="1" applyProtection="1">
      <alignment horizontal="center" vertical="center" wrapText="1"/>
      <protection hidden="1"/>
    </xf>
    <xf numFmtId="0" fontId="21" fillId="4" borderId="4" xfId="0" applyFont="1" applyFill="1" applyBorder="1" applyAlignment="1" applyProtection="1">
      <alignment horizontal="center" vertical="center"/>
      <protection hidden="1"/>
    </xf>
    <xf numFmtId="0" fontId="58" fillId="5" borderId="72" xfId="0" applyFont="1" applyFill="1" applyBorder="1" applyAlignment="1" applyProtection="1">
      <alignment horizontal="center" vertical="center" wrapText="1"/>
      <protection hidden="1"/>
    </xf>
    <xf numFmtId="0" fontId="58" fillId="5" borderId="0" xfId="0" applyFont="1" applyFill="1" applyAlignment="1" applyProtection="1">
      <alignment horizontal="center" vertical="center" wrapText="1"/>
      <protection hidden="1"/>
    </xf>
    <xf numFmtId="0" fontId="58" fillId="5" borderId="81" xfId="0" applyFont="1" applyFill="1" applyBorder="1" applyAlignment="1" applyProtection="1">
      <alignment horizontal="center" vertical="center" wrapText="1"/>
      <protection hidden="1"/>
    </xf>
    <xf numFmtId="0" fontId="1" fillId="4" borderId="11" xfId="0" applyFont="1" applyFill="1" applyBorder="1" applyAlignment="1" applyProtection="1">
      <alignment horizontal="center" vertical="center"/>
      <protection hidden="1"/>
    </xf>
    <xf numFmtId="0" fontId="1" fillId="4" borderId="9" xfId="0" applyFont="1" applyFill="1" applyBorder="1" applyAlignment="1" applyProtection="1">
      <alignment horizontal="center" vertical="center"/>
      <protection hidden="1"/>
    </xf>
    <xf numFmtId="0" fontId="1" fillId="4" borderId="10" xfId="0" applyFont="1" applyFill="1" applyBorder="1" applyAlignment="1" applyProtection="1">
      <alignment horizontal="center" vertical="center"/>
      <protection hidden="1"/>
    </xf>
    <xf numFmtId="0" fontId="7" fillId="5" borderId="0" xfId="0" applyFont="1" applyFill="1" applyAlignment="1" applyProtection="1">
      <alignment horizontal="left" vertical="center"/>
      <protection hidden="1"/>
    </xf>
    <xf numFmtId="0" fontId="5" fillId="5" borderId="0" xfId="0" applyFont="1" applyFill="1" applyAlignment="1" applyProtection="1">
      <alignment horizontal="center" vertical="center"/>
      <protection hidden="1"/>
    </xf>
    <xf numFmtId="0" fontId="1" fillId="4" borderId="0" xfId="0" applyFont="1" applyFill="1" applyAlignment="1" applyProtection="1">
      <alignment horizontal="left" vertical="center"/>
      <protection hidden="1"/>
    </xf>
    <xf numFmtId="0" fontId="1" fillId="4" borderId="7" xfId="0" applyFont="1" applyFill="1" applyBorder="1" applyAlignment="1" applyProtection="1">
      <alignment horizontal="left" vertical="center"/>
      <protection hidden="1"/>
    </xf>
    <xf numFmtId="0" fontId="4" fillId="10" borderId="12" xfId="0" applyFont="1" applyFill="1" applyBorder="1" applyAlignment="1" applyProtection="1">
      <alignment horizontal="center" vertical="center" wrapText="1"/>
      <protection hidden="1"/>
    </xf>
    <xf numFmtId="0" fontId="4" fillId="10" borderId="13" xfId="0" applyFont="1" applyFill="1" applyBorder="1" applyAlignment="1" applyProtection="1">
      <alignment horizontal="center" vertical="center" wrapText="1"/>
      <protection hidden="1"/>
    </xf>
    <xf numFmtId="0" fontId="2" fillId="8" borderId="0" xfId="1" applyFont="1" applyFill="1" applyAlignment="1" applyProtection="1">
      <alignment horizontal="left" vertical="top" wrapText="1"/>
      <protection hidden="1"/>
    </xf>
    <xf numFmtId="0" fontId="0" fillId="0" borderId="0" xfId="0" applyAlignment="1" applyProtection="1">
      <alignment horizontal="left" vertical="center" wrapText="1"/>
      <protection hidden="1"/>
    </xf>
    <xf numFmtId="0" fontId="0" fillId="5" borderId="88" xfId="0" applyFill="1" applyBorder="1" applyAlignment="1" applyProtection="1">
      <alignment horizontal="left" vertical="center" indent="1"/>
      <protection hidden="1"/>
    </xf>
    <xf numFmtId="0" fontId="4" fillId="10" borderId="0" xfId="0" applyFont="1" applyFill="1" applyAlignment="1" applyProtection="1">
      <alignment horizontal="center" vertical="center"/>
      <protection hidden="1"/>
    </xf>
    <xf numFmtId="0" fontId="0" fillId="0" borderId="39" xfId="0"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5" borderId="90" xfId="0" applyFill="1" applyBorder="1" applyAlignment="1" applyProtection="1">
      <alignment horizontal="left" vertical="center" indent="1"/>
      <protection hidden="1"/>
    </xf>
    <xf numFmtId="0" fontId="1" fillId="10" borderId="50" xfId="0" applyFont="1" applyFill="1" applyBorder="1" applyAlignment="1" applyProtection="1">
      <alignment horizontal="left" vertical="center"/>
      <protection hidden="1"/>
    </xf>
    <xf numFmtId="0" fontId="1" fillId="10" borderId="0" xfId="0" applyFont="1" applyFill="1" applyAlignment="1" applyProtection="1">
      <alignment horizontal="left" vertical="center"/>
      <protection hidden="1"/>
    </xf>
    <xf numFmtId="0" fontId="1" fillId="10" borderId="66" xfId="0" applyFont="1" applyFill="1" applyBorder="1" applyAlignment="1" applyProtection="1">
      <alignment horizontal="left" vertical="center"/>
      <protection hidden="1"/>
    </xf>
    <xf numFmtId="0" fontId="1" fillId="10" borderId="6" xfId="0" applyFont="1" applyFill="1" applyBorder="1" applyAlignment="1" applyProtection="1">
      <alignment horizontal="left" vertical="center"/>
      <protection hidden="1"/>
    </xf>
    <xf numFmtId="0" fontId="1" fillId="10" borderId="5" xfId="0" applyFont="1" applyFill="1" applyBorder="1" applyAlignment="1" applyProtection="1">
      <alignment horizontal="left" vertical="center"/>
      <protection hidden="1"/>
    </xf>
    <xf numFmtId="0" fontId="16" fillId="10" borderId="6" xfId="0" applyFont="1" applyFill="1" applyBorder="1" applyAlignment="1" applyProtection="1">
      <alignment horizontal="left" vertical="top"/>
      <protection hidden="1"/>
    </xf>
    <xf numFmtId="0" fontId="16" fillId="10" borderId="0" xfId="0" applyFont="1" applyFill="1" applyAlignment="1" applyProtection="1">
      <alignment horizontal="left" vertical="top"/>
      <protection hidden="1"/>
    </xf>
    <xf numFmtId="0" fontId="16" fillId="10" borderId="5" xfId="0" applyFont="1" applyFill="1" applyBorder="1" applyAlignment="1" applyProtection="1">
      <alignment horizontal="left" vertical="top"/>
      <protection hidden="1"/>
    </xf>
    <xf numFmtId="0" fontId="4" fillId="4" borderId="51" xfId="0" applyFont="1" applyFill="1" applyBorder="1" applyAlignment="1" applyProtection="1">
      <alignment horizontal="center" vertical="center" wrapText="1"/>
      <protection hidden="1"/>
    </xf>
    <xf numFmtId="0" fontId="4" fillId="4" borderId="54" xfId="0" applyFont="1" applyFill="1" applyBorder="1" applyAlignment="1" applyProtection="1">
      <alignment horizontal="center" vertical="center" wrapText="1"/>
      <protection hidden="1"/>
    </xf>
    <xf numFmtId="3" fontId="4" fillId="4" borderId="51" xfId="0" applyNumberFormat="1" applyFont="1" applyFill="1" applyBorder="1" applyAlignment="1" applyProtection="1">
      <alignment horizontal="center" vertical="center" wrapText="1"/>
      <protection hidden="1"/>
    </xf>
    <xf numFmtId="3" fontId="4" fillId="4" borderId="54" xfId="0" applyNumberFormat="1" applyFont="1" applyFill="1" applyBorder="1" applyAlignment="1" applyProtection="1">
      <alignment horizontal="center" vertical="center" wrapText="1"/>
      <protection hidden="1"/>
    </xf>
    <xf numFmtId="0" fontId="4" fillId="4" borderId="51" xfId="0" applyFont="1" applyFill="1" applyBorder="1" applyAlignment="1" applyProtection="1">
      <alignment horizontal="left" vertical="center" wrapText="1"/>
      <protection hidden="1"/>
    </xf>
    <xf numFmtId="0" fontId="4" fillId="4" borderId="31" xfId="0" applyFont="1" applyFill="1" applyBorder="1" applyAlignment="1" applyProtection="1">
      <alignment horizontal="center" vertical="center" wrapText="1"/>
      <protection hidden="1"/>
    </xf>
    <xf numFmtId="0" fontId="4" fillId="4" borderId="33" xfId="0" applyFont="1" applyFill="1" applyBorder="1" applyAlignment="1" applyProtection="1">
      <alignment horizontal="center" vertical="center" wrapText="1"/>
      <protection hidden="1"/>
    </xf>
    <xf numFmtId="0" fontId="36" fillId="0" borderId="15" xfId="0" applyFont="1" applyBorder="1" applyAlignment="1" applyProtection="1">
      <alignment horizontal="center" vertical="center"/>
      <protection hidden="1"/>
    </xf>
    <xf numFmtId="0" fontId="36"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6" fillId="0" borderId="24" xfId="0" applyFont="1" applyBorder="1" applyAlignment="1" applyProtection="1">
      <alignment horizontal="left" vertical="center"/>
      <protection hidden="1"/>
    </xf>
    <xf numFmtId="0" fontId="6" fillId="0" borderId="25" xfId="0" applyFont="1" applyBorder="1" applyAlignment="1" applyProtection="1">
      <alignment horizontal="left" vertical="center"/>
      <protection hidden="1"/>
    </xf>
    <xf numFmtId="0" fontId="6" fillId="0" borderId="46" xfId="0" applyFont="1" applyBorder="1" applyAlignment="1" applyProtection="1">
      <alignment horizontal="left" vertical="center"/>
      <protection hidden="1"/>
    </xf>
    <xf numFmtId="0" fontId="4" fillId="4" borderId="29" xfId="0" applyFont="1" applyFill="1" applyBorder="1" applyAlignment="1" applyProtection="1">
      <alignment horizontal="center" vertical="center"/>
      <protection hidden="1"/>
    </xf>
    <xf numFmtId="0" fontId="4" fillId="4" borderId="27" xfId="0" applyFont="1" applyFill="1" applyBorder="1" applyAlignment="1" applyProtection="1">
      <alignment horizontal="center" vertical="center"/>
      <protection hidden="1"/>
    </xf>
    <xf numFmtId="0" fontId="4" fillId="4" borderId="28" xfId="0" applyFont="1" applyFill="1" applyBorder="1" applyAlignment="1" applyProtection="1">
      <alignment horizontal="center" vertical="center"/>
      <protection hidden="1"/>
    </xf>
    <xf numFmtId="3" fontId="4" fillId="4" borderId="31" xfId="0" applyNumberFormat="1" applyFont="1" applyFill="1" applyBorder="1" applyAlignment="1" applyProtection="1">
      <alignment horizontal="center" vertical="center" wrapText="1"/>
      <protection hidden="1"/>
    </xf>
    <xf numFmtId="3" fontId="4" fillId="4" borderId="33" xfId="0" applyNumberFormat="1" applyFont="1" applyFill="1" applyBorder="1" applyAlignment="1" applyProtection="1">
      <alignment horizontal="center" vertical="center" wrapText="1"/>
      <protection hidden="1"/>
    </xf>
    <xf numFmtId="0" fontId="1" fillId="4" borderId="58" xfId="0" applyFont="1" applyFill="1" applyBorder="1" applyAlignment="1" applyProtection="1">
      <alignment horizontal="center" vertical="center" wrapText="1"/>
      <protection hidden="1"/>
    </xf>
    <xf numFmtId="0" fontId="1" fillId="4" borderId="61" xfId="0" applyFont="1" applyFill="1" applyBorder="1" applyAlignment="1" applyProtection="1">
      <alignment horizontal="center" vertical="center" wrapText="1"/>
      <protection hidden="1"/>
    </xf>
    <xf numFmtId="0" fontId="1" fillId="4" borderId="59" xfId="0" applyFont="1" applyFill="1" applyBorder="1" applyAlignment="1" applyProtection="1">
      <alignment horizontal="center" vertical="center" wrapText="1"/>
      <protection hidden="1"/>
    </xf>
    <xf numFmtId="0" fontId="1" fillId="4" borderId="62" xfId="0" applyFont="1" applyFill="1" applyBorder="1" applyAlignment="1" applyProtection="1">
      <alignment horizontal="center" vertical="center" wrapText="1"/>
      <protection hidden="1"/>
    </xf>
    <xf numFmtId="0" fontId="1" fillId="4" borderId="56" xfId="0" applyFont="1" applyFill="1" applyBorder="1" applyAlignment="1" applyProtection="1">
      <alignment horizontal="center" vertical="center" wrapText="1"/>
      <protection hidden="1"/>
    </xf>
    <xf numFmtId="0" fontId="1" fillId="4" borderId="54" xfId="0" applyFont="1" applyFill="1" applyBorder="1" applyAlignment="1" applyProtection="1">
      <alignment horizontal="center" vertical="center" wrapText="1"/>
      <protection hidden="1"/>
    </xf>
    <xf numFmtId="0" fontId="1" fillId="4" borderId="57" xfId="0" applyFont="1" applyFill="1" applyBorder="1" applyAlignment="1" applyProtection="1">
      <alignment horizontal="center" vertical="center" wrapText="1"/>
      <protection hidden="1"/>
    </xf>
    <xf numFmtId="3" fontId="1" fillId="4" borderId="59" xfId="0" applyNumberFormat="1" applyFont="1" applyFill="1" applyBorder="1" applyAlignment="1" applyProtection="1">
      <alignment horizontal="center" vertical="center" wrapText="1"/>
      <protection hidden="1"/>
    </xf>
    <xf numFmtId="3" fontId="1" fillId="4" borderId="62" xfId="0" applyNumberFormat="1" applyFont="1" applyFill="1" applyBorder="1" applyAlignment="1" applyProtection="1">
      <alignment horizontal="center" vertical="center" wrapText="1"/>
      <protection hidden="1"/>
    </xf>
    <xf numFmtId="0" fontId="1" fillId="4" borderId="60" xfId="0" applyFont="1" applyFill="1" applyBorder="1" applyAlignment="1" applyProtection="1">
      <alignment horizontal="center" vertical="center" wrapText="1"/>
      <protection hidden="1"/>
    </xf>
    <xf numFmtId="0" fontId="1" fillId="4" borderId="63" xfId="0" applyFont="1" applyFill="1" applyBorder="1" applyAlignment="1" applyProtection="1">
      <alignment horizontal="center" vertical="center" wrapText="1"/>
      <protection hidden="1"/>
    </xf>
    <xf numFmtId="0" fontId="1" fillId="4" borderId="34" xfId="0" applyFont="1" applyFill="1" applyBorder="1" applyAlignment="1" applyProtection="1">
      <alignment horizontal="center" vertical="center" wrapText="1"/>
      <protection hidden="1"/>
    </xf>
    <xf numFmtId="0" fontId="1" fillId="4" borderId="0" xfId="0" applyFont="1" applyFill="1" applyAlignment="1" applyProtection="1">
      <alignment horizontal="center" vertical="center" wrapText="1"/>
      <protection hidden="1"/>
    </xf>
    <xf numFmtId="0" fontId="1" fillId="4" borderId="0" xfId="0" applyFont="1" applyFill="1" applyAlignment="1" applyProtection="1">
      <alignment horizontal="left" vertical="center" wrapText="1"/>
      <protection hidden="1"/>
    </xf>
    <xf numFmtId="0" fontId="7" fillId="0" borderId="4" xfId="0" applyFont="1" applyBorder="1" applyAlignment="1" applyProtection="1">
      <alignment horizontal="left" vertical="center"/>
      <protection hidden="1"/>
    </xf>
    <xf numFmtId="0" fontId="0" fillId="0" borderId="0" xfId="0" applyAlignment="1" applyProtection="1">
      <alignment horizontal="left" vertical="top" wrapText="1"/>
      <protection hidden="1"/>
    </xf>
    <xf numFmtId="0" fontId="45" fillId="7" borderId="0" xfId="0" applyFont="1" applyFill="1" applyAlignment="1">
      <alignment horizontal="center" vertical="center" wrapText="1"/>
    </xf>
    <xf numFmtId="0" fontId="43" fillId="7" borderId="0" xfId="0" applyFont="1" applyFill="1" applyAlignment="1">
      <alignment horizontal="center" vertical="center" wrapText="1"/>
    </xf>
    <xf numFmtId="0" fontId="4" fillId="0" borderId="0" xfId="0" applyFont="1" applyFill="1"/>
    <xf numFmtId="0" fontId="4" fillId="0" borderId="0" xfId="0" applyFont="1" applyFill="1" applyAlignment="1" applyProtection="1">
      <alignment horizontal="center"/>
      <protection hidden="1"/>
    </xf>
    <xf numFmtId="0" fontId="4" fillId="0" borderId="0" xfId="0" applyFont="1" applyFill="1" applyAlignment="1" applyProtection="1">
      <alignment horizontal="left"/>
      <protection hidden="1"/>
    </xf>
    <xf numFmtId="3" fontId="4" fillId="0" borderId="0" xfId="0" applyNumberFormat="1" applyFont="1" applyFill="1" applyAlignment="1" applyProtection="1">
      <alignment horizontal="center"/>
      <protection hidden="1"/>
    </xf>
    <xf numFmtId="0" fontId="1" fillId="0" borderId="0" xfId="0" applyFont="1" applyFill="1" applyAlignment="1" applyProtection="1">
      <alignment horizontal="center"/>
      <protection hidden="1"/>
    </xf>
    <xf numFmtId="0" fontId="5" fillId="16" borderId="0" xfId="0" applyFont="1" applyFill="1" applyAlignment="1">
      <alignment horizontal="left" vertical="top" wrapText="1"/>
    </xf>
  </cellXfs>
  <cellStyles count="3">
    <cellStyle name="Hyperlink" xfId="2" builtinId="8"/>
    <cellStyle name="Normal" xfId="0" builtinId="0"/>
    <cellStyle name="Normal 2" xfId="1" xr:uid="{00000000-0005-0000-0000-000002000000}"/>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b/>
        <i val="0"/>
        <color rgb="FFC00000"/>
      </font>
      <fill>
        <patternFill>
          <bgColor theme="5" tint="0.79998168889431442"/>
        </patternFill>
      </fill>
    </dxf>
    <dxf>
      <font>
        <color rgb="FFC00000"/>
      </font>
      <fill>
        <patternFill>
          <bgColor theme="5" tint="0.79998168889431442"/>
        </patternFill>
      </fill>
    </dxf>
    <dxf>
      <font>
        <color theme="0" tint="-0.14996795556505021"/>
      </font>
    </dxf>
    <dxf>
      <font>
        <color theme="0" tint="-4.9989318521683403E-2"/>
      </font>
    </dxf>
    <dxf>
      <fill>
        <patternFill>
          <bgColor theme="0" tint="-0.14996795556505021"/>
        </patternFill>
      </fill>
    </dxf>
    <dxf>
      <font>
        <b/>
        <i val="0"/>
        <color rgb="FFC00000"/>
      </font>
      <fill>
        <patternFill>
          <bgColor theme="5" tint="0.79998168889431442"/>
        </patternFill>
      </fill>
    </dxf>
    <dxf>
      <font>
        <color theme="0" tint="-0.14996795556505021"/>
      </font>
    </dxf>
    <dxf>
      <font>
        <color theme="0" tint="-4.9989318521683403E-2"/>
      </font>
    </dxf>
    <dxf>
      <fill>
        <patternFill>
          <bgColor theme="0" tint="-0.1499679555650502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font>
      <fill>
        <patternFill>
          <bgColor theme="5" tint="0.79998168889431442"/>
        </patternFill>
      </fill>
    </dxf>
    <dxf>
      <font>
        <b/>
        <i val="0"/>
        <color rgb="FF0000FF"/>
      </font>
    </dxf>
    <dxf>
      <font>
        <b val="0"/>
        <i/>
        <color theme="1" tint="0.499984740745262"/>
      </font>
    </dxf>
    <dxf>
      <font>
        <color theme="0"/>
      </font>
      <fill>
        <patternFill>
          <bgColor rgb="FFFF0000"/>
        </patternFill>
      </fill>
    </dxf>
    <dxf>
      <fill>
        <patternFill>
          <bgColor theme="4" tint="0.79998168889431442"/>
        </patternFill>
      </fill>
    </dxf>
    <dxf>
      <font>
        <b/>
        <i val="0"/>
      </font>
      <fill>
        <patternFill>
          <bgColor theme="5" tint="0.79998168889431442"/>
        </patternFill>
      </fill>
    </dxf>
    <dxf>
      <font>
        <b val="0"/>
        <i/>
        <color theme="1" tint="0.499984740745262"/>
      </font>
    </dxf>
    <dxf>
      <font>
        <b/>
        <i val="0"/>
        <color rgb="FF0000FF"/>
      </font>
    </dxf>
    <dxf>
      <font>
        <b/>
        <i val="0"/>
      </font>
      <fill>
        <patternFill>
          <bgColor theme="5" tint="0.79998168889431442"/>
        </patternFill>
      </fill>
    </dxf>
    <dxf>
      <font>
        <b val="0"/>
        <i/>
        <color theme="1" tint="0.499984740745262"/>
      </font>
    </dxf>
    <dxf>
      <font>
        <b/>
        <i val="0"/>
        <color rgb="FF0000FF"/>
      </font>
    </dxf>
    <dxf>
      <font>
        <color theme="0"/>
      </font>
      <fill>
        <patternFill>
          <bgColor rgb="FFFF0000"/>
        </patternFill>
      </fill>
    </dxf>
    <dxf>
      <fill>
        <patternFill>
          <bgColor theme="4" tint="0.79998168889431442"/>
        </patternFill>
      </fill>
    </dxf>
    <dxf>
      <font>
        <b/>
        <i val="0"/>
      </font>
      <fill>
        <patternFill>
          <bgColor theme="5" tint="0.79998168889431442"/>
        </patternFill>
      </fill>
    </dxf>
    <dxf>
      <font>
        <b val="0"/>
        <i/>
        <color theme="1" tint="0.499984740745262"/>
      </font>
    </dxf>
    <dxf>
      <font>
        <b/>
        <i val="0"/>
        <color rgb="FF0000FF"/>
      </font>
    </dxf>
    <dxf>
      <fill>
        <patternFill>
          <bgColor theme="0"/>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ont>
        <color theme="0"/>
      </font>
      <fill>
        <patternFill>
          <bgColor rgb="FFFF0000"/>
        </patternFill>
      </fill>
    </dxf>
    <dxf>
      <fill>
        <patternFill>
          <bgColor theme="0"/>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theme="5" tint="0.79998168889431442"/>
        </patternFill>
      </fill>
      <border>
        <left style="thin">
          <color theme="5" tint="-0.499984740745262"/>
        </left>
        <right style="thin">
          <color theme="5" tint="-0.499984740745262"/>
        </right>
        <top style="thin">
          <color theme="5" tint="-0.499984740745262"/>
        </top>
        <bottom style="thin">
          <color theme="5" tint="-0.499984740745262"/>
        </bottom>
      </border>
    </dxf>
    <dxf>
      <font>
        <b/>
        <i val="0"/>
        <color rgb="FFC00000"/>
      </font>
    </dxf>
    <dxf>
      <font>
        <b/>
        <i val="0"/>
      </font>
      <fill>
        <patternFill>
          <bgColor theme="5" tint="0.79998168889431442"/>
        </patternFill>
      </fill>
    </dxf>
    <dxf>
      <font>
        <b/>
        <i val="0"/>
        <color rgb="FF0000FF"/>
      </font>
    </dxf>
    <dxf>
      <font>
        <b val="0"/>
        <i/>
        <color theme="1" tint="0.499984740745262"/>
      </font>
    </dxf>
    <dxf>
      <fill>
        <patternFill>
          <bgColor theme="4" tint="0.79998168889431442"/>
        </patternFill>
      </fill>
    </dxf>
    <dxf>
      <font>
        <b/>
        <i val="0"/>
        <color rgb="FFC00000"/>
      </font>
    </dxf>
    <dxf>
      <fill>
        <patternFill>
          <bgColor theme="5" tint="0.79998168889431442"/>
        </patternFill>
      </fill>
      <border>
        <left style="thin">
          <color theme="6" tint="-0.499984740745262"/>
        </left>
        <right style="thin">
          <color theme="6" tint="-0.499984740745262"/>
        </right>
        <top style="thin">
          <color theme="6" tint="-0.499984740745262"/>
        </top>
        <bottom style="thin">
          <color theme="6" tint="-0.499984740745262"/>
        </bottom>
      </border>
    </dxf>
    <dxf>
      <font>
        <b/>
        <i val="0"/>
      </font>
      <fill>
        <patternFill>
          <bgColor theme="5" tint="0.79998168889431442"/>
        </patternFill>
      </fill>
    </dxf>
    <dxf>
      <font>
        <b/>
        <i val="0"/>
        <color rgb="FF0000FF"/>
      </font>
    </dxf>
    <dxf>
      <font>
        <b val="0"/>
        <i/>
        <color theme="1" tint="0.499984740745262"/>
      </font>
    </dxf>
    <dxf>
      <font>
        <color theme="0"/>
      </font>
      <fill>
        <patternFill>
          <bgColor rgb="FFFF0000"/>
        </patternFill>
      </fill>
    </dxf>
    <dxf>
      <fill>
        <patternFill>
          <bgColor theme="0"/>
        </patternFill>
      </fill>
      <border>
        <left style="thin">
          <color theme="3" tint="-0.499984740745262"/>
        </left>
        <right style="thin">
          <color theme="3" tint="-0.499984740745262"/>
        </right>
        <top style="thin">
          <color theme="3" tint="-0.499984740745262"/>
        </top>
        <bottom style="thin">
          <color theme="3" tint="-0.499984740745262"/>
        </bottom>
        <vertical/>
        <horizontal/>
      </border>
    </dxf>
    <dxf>
      <font>
        <b val="0"/>
        <i/>
        <color theme="1" tint="0.34998626667073579"/>
      </font>
    </dxf>
    <dxf>
      <font>
        <b/>
        <i val="0"/>
        <color rgb="FFC00000"/>
      </font>
    </dxf>
    <dxf>
      <font>
        <b val="0"/>
        <i/>
        <color theme="1" tint="0.34998626667073579"/>
      </font>
    </dxf>
    <dxf>
      <font>
        <b/>
        <i val="0"/>
        <color rgb="FFC00000"/>
      </font>
    </dxf>
    <dxf>
      <font>
        <b val="0"/>
        <i/>
        <color theme="1" tint="0.34998626667073579"/>
      </font>
    </dxf>
    <dxf>
      <font>
        <b/>
        <i val="0"/>
        <color rgb="FF0000FF"/>
      </font>
    </dxf>
    <dxf>
      <font>
        <color rgb="FFFF0000"/>
      </font>
      <fill>
        <patternFill>
          <bgColor theme="9" tint="0.79998168889431442"/>
        </patternFill>
      </fill>
    </dxf>
    <dxf>
      <font>
        <color theme="2" tint="-9.9948118533890809E-2"/>
      </font>
      <fill>
        <patternFill>
          <bgColor theme="2" tint="-9.9948118533890809E-2"/>
        </patternFill>
      </fill>
      <border>
        <left/>
        <right/>
        <top/>
        <bottom/>
        <vertical/>
        <horizontal/>
      </border>
    </dxf>
    <dxf>
      <font>
        <b/>
        <i val="0"/>
        <color rgb="FFC00000"/>
      </font>
    </dxf>
    <dxf>
      <font>
        <b val="0"/>
        <i/>
        <color theme="1" tint="0.34998626667073579"/>
      </font>
    </dxf>
    <dxf>
      <font>
        <b val="0"/>
        <i/>
        <color theme="1" tint="0.34998626667073579"/>
      </font>
    </dxf>
    <dxf>
      <font>
        <b/>
        <i val="0"/>
        <color rgb="FFC00000"/>
      </font>
    </dxf>
    <dxf>
      <font>
        <b val="0"/>
        <i/>
        <color theme="1" tint="0.34998626667073579"/>
      </font>
    </dxf>
    <dxf>
      <font>
        <b/>
        <i val="0"/>
        <color rgb="FF0000FF"/>
      </font>
    </dxf>
    <dxf>
      <font>
        <color theme="0"/>
      </font>
    </dxf>
    <dxf>
      <font>
        <color theme="0"/>
      </font>
    </dxf>
    <dxf>
      <font>
        <color theme="0"/>
      </font>
    </dxf>
    <dxf>
      <font>
        <b val="0"/>
        <i val="0"/>
        <strike/>
        <color theme="0" tint="-0.499984740745262"/>
      </font>
    </dxf>
    <dxf>
      <font>
        <b val="0"/>
        <i val="0"/>
        <strike/>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https://www.fatfreecartpro.com/ecom/gb.php?&amp;c=single&amp;cl=353533&amp;i=1879723" TargetMode="External"/><Relationship Id="rId2" Type="http://schemas.openxmlformats.org/officeDocument/2006/relationships/image" Target="../media/image1.png"/><Relationship Id="rId1" Type="http://schemas.openxmlformats.org/officeDocument/2006/relationships/hyperlink" Target="https://www.fatfreecartpro.com/ecom/gb.php?&amp;c=single&amp;cl=353533&amp;i=1879724" TargetMode="External"/></Relationships>
</file>

<file path=xl/drawings/drawing1.xml><?xml version="1.0" encoding="utf-8"?>
<xdr:wsDr xmlns:xdr="http://schemas.openxmlformats.org/drawingml/2006/spreadsheetDrawing" xmlns:a="http://schemas.openxmlformats.org/drawingml/2006/main">
  <xdr:twoCellAnchor>
    <xdr:from>
      <xdr:col>1</xdr:col>
      <xdr:colOff>63500</xdr:colOff>
      <xdr:row>3</xdr:row>
      <xdr:rowOff>107950</xdr:rowOff>
    </xdr:from>
    <xdr:to>
      <xdr:col>16</xdr:col>
      <xdr:colOff>425450</xdr:colOff>
      <xdr:row>71</xdr:row>
      <xdr:rowOff>31750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77800" y="615950"/>
          <a:ext cx="9220200" cy="1244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mn-lt"/>
              <a:ea typeface="+mn-ea"/>
              <a:cs typeface="+mn-cs"/>
            </a:rPr>
            <a:t>SINGLE-USER LICENSE AGREEMENT FOR JOURNALSHEET.COM SPREADSHEET </a:t>
          </a:r>
          <a:endParaRPr lang="en-US" sz="1800">
            <a:effectLst/>
          </a:endParaRPr>
        </a:p>
        <a:p>
          <a:br>
            <a:rPr lang="en-US" sz="1800" b="1">
              <a:solidFill>
                <a:schemeClr val="dk1"/>
              </a:solidFill>
              <a:effectLst/>
              <a:latin typeface="+mn-lt"/>
              <a:ea typeface="+mn-ea"/>
              <a:cs typeface="+mn-cs"/>
            </a:rPr>
          </a:br>
          <a:r>
            <a:rPr lang="en-US" sz="1400" b="1">
              <a:solidFill>
                <a:schemeClr val="dk1"/>
              </a:solidFill>
              <a:effectLst/>
              <a:latin typeface="+mn-lt"/>
              <a:ea typeface="+mn-ea"/>
              <a:cs typeface="+mn-cs"/>
            </a:rPr>
            <a:t>IMPORTANT </a:t>
          </a:r>
          <a:endParaRPr lang="en-US" sz="1400">
            <a:effectLst/>
          </a:endParaRPr>
        </a:p>
        <a:p>
          <a:br>
            <a:rPr lang="en-US" sz="1400" b="1">
              <a:solidFill>
                <a:schemeClr val="dk1"/>
              </a:solidFill>
              <a:effectLst/>
              <a:latin typeface="+mn-lt"/>
              <a:ea typeface="+mn-ea"/>
              <a:cs typeface="+mn-cs"/>
            </a:rPr>
          </a:br>
          <a:r>
            <a:rPr lang="en-US" sz="1400" b="1">
              <a:solidFill>
                <a:schemeClr val="dk1"/>
              </a:solidFill>
              <a:effectLst/>
              <a:latin typeface="+mn-lt"/>
              <a:ea typeface="+mn-ea"/>
              <a:cs typeface="+mn-cs"/>
            </a:rPr>
            <a:t>PLEASE READ THE TERMS AND CONDITIONS OF THIS LICENSE AGREEMENT CAREFULLY BEFORE USING THIS SOFTWARE</a:t>
          </a:r>
        </a:p>
        <a:p>
          <a:endParaRPr lang="en-US" sz="1400">
            <a:effectLst/>
          </a:endParaRPr>
        </a:p>
        <a:p>
          <a:r>
            <a:rPr lang="en-US" sz="1100">
              <a:solidFill>
                <a:schemeClr val="dk1"/>
              </a:solidFill>
              <a:effectLst/>
              <a:latin typeface="+mn-lt"/>
              <a:ea typeface="+mn-ea"/>
              <a:cs typeface="+mn-cs"/>
            </a:rPr>
            <a:t>This is a legal agreement between you (either an individual or a single entity) and JOURNALSHEET.COM for the JOURNALSHEET.COM SPREADSHEET identified above which may include associated software components, media, printed materials, and "online" or electronic documentation ("JOURNALSHEET.COM SPREADSHEET "). By installing, copying, or otherwise using the JOURNALSHEET.COM SPREADSHEET, you agree to be bound by the terms of this agreement. This license agreement represents the entire agreement concerning the program between you and JOURNALSHEET.COM, (referred to as "licenser"), and it supersedes any prior proposal, representation, or understanding between the parties. If you do not agree to the terms of this agreement, do not install or use the JOURNALSHEET.COM SPREADSHEET.</a:t>
          </a:r>
          <a:endParaRPr lang="en-US">
            <a:effectLst/>
          </a:endParaRPr>
        </a:p>
        <a:p>
          <a:r>
            <a:rPr lang="en-US" sz="1100">
              <a:solidFill>
                <a:schemeClr val="dk1"/>
              </a:solidFill>
              <a:effectLst/>
              <a:latin typeface="+mn-lt"/>
              <a:ea typeface="+mn-ea"/>
              <a:cs typeface="+mn-cs"/>
            </a:rPr>
            <a:t>The JOURNALSHEET.COM SPREADSHEET is protected by copyright laws and international copyright treaties, as well as other intellectual property laws and treaties. The JOURNALSHEET.COM SPREADSHEET is licensed, not sold.</a:t>
          </a:r>
        </a:p>
        <a:p>
          <a:endParaRPr lang="en-US">
            <a:effectLst/>
          </a:endParaRPr>
        </a:p>
        <a:p>
          <a:r>
            <a:rPr lang="en-US" sz="1100" b="1">
              <a:solidFill>
                <a:schemeClr val="dk1"/>
              </a:solidFill>
              <a:effectLst/>
              <a:latin typeface="+mn-lt"/>
              <a:ea typeface="+mn-ea"/>
              <a:cs typeface="+mn-cs"/>
            </a:rPr>
            <a:t>1. GRANT OF LICENSE TO MULTI-USER.</a:t>
          </a:r>
          <a:endParaRPr lang="en-US">
            <a:effectLst/>
          </a:endParaRPr>
        </a:p>
        <a:p>
          <a:r>
            <a:rPr lang="en-US" sz="1100">
              <a:solidFill>
                <a:schemeClr val="dk1"/>
              </a:solidFill>
              <a:effectLst/>
              <a:latin typeface="+mn-lt"/>
              <a:ea typeface="+mn-ea"/>
              <a:cs typeface="+mn-cs"/>
            </a:rPr>
            <a:t>The JOURNALSHEET.COM SPREADSHEET is licensed as follows:</a:t>
          </a:r>
          <a:endParaRPr lang="en-US">
            <a:effectLst/>
          </a:endParaRPr>
        </a:p>
        <a:p>
          <a:r>
            <a:rPr lang="en-US" sz="1100">
              <a:solidFill>
                <a:schemeClr val="dk1"/>
              </a:solidFill>
              <a:effectLst/>
              <a:latin typeface="+mn-lt"/>
              <a:ea typeface="+mn-ea"/>
              <a:cs typeface="+mn-cs"/>
            </a:rPr>
            <a:t>(a) Installation and Use.</a:t>
          </a:r>
          <a:endParaRPr lang="en-US">
            <a:effectLst/>
          </a:endParaRPr>
        </a:p>
        <a:p>
          <a:r>
            <a:rPr lang="en-US" sz="1100">
              <a:solidFill>
                <a:schemeClr val="dk1"/>
              </a:solidFill>
              <a:effectLst/>
              <a:latin typeface="+mn-lt"/>
              <a:ea typeface="+mn-ea"/>
              <a:cs typeface="+mn-cs"/>
            </a:rPr>
            <a:t>JOURNALSHEET.COM grants you the right to install and use copies of the JOURNALSHEET.COM SPREADSHEET on computers within one particular specified location or on a network at a single site (e.g. office) and your running validly licensed copies of the office suite [Microsoft Excel 2007</a:t>
          </a:r>
          <a:r>
            <a:rPr lang="en-US" sz="1100" baseline="0">
              <a:solidFill>
                <a:schemeClr val="dk1"/>
              </a:solidFill>
              <a:effectLst/>
              <a:latin typeface="+mn-lt"/>
              <a:ea typeface="+mn-ea"/>
              <a:cs typeface="+mn-cs"/>
            </a:rPr>
            <a:t> - 2019</a:t>
          </a:r>
          <a:r>
            <a:rPr lang="en-US" sz="1100">
              <a:solidFill>
                <a:schemeClr val="dk1"/>
              </a:solidFill>
              <a:effectLst/>
              <a:latin typeface="+mn-lt"/>
              <a:ea typeface="+mn-ea"/>
              <a:cs typeface="+mn-cs"/>
            </a:rPr>
            <a:t>) and Windows Operating System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[Windows NT, Windows 2003, Windows XP, Windows Vista, Windows 7, Windows 8, Windows 10 ] and</a:t>
          </a:r>
          <a:r>
            <a:rPr lang="en-US" sz="1100" baseline="0">
              <a:solidFill>
                <a:schemeClr val="dk1"/>
              </a:solidFill>
              <a:effectLst/>
              <a:latin typeface="+mn-lt"/>
              <a:ea typeface="+mn-ea"/>
              <a:cs typeface="+mn-cs"/>
            </a:rPr>
            <a:t> Mac Operating System </a:t>
          </a:r>
          <a:r>
            <a:rPr lang="en-US" sz="1100">
              <a:solidFill>
                <a:schemeClr val="dk1"/>
              </a:solidFill>
              <a:effectLst/>
              <a:latin typeface="+mn-lt"/>
              <a:ea typeface="+mn-ea"/>
              <a:cs typeface="+mn-cs"/>
            </a:rPr>
            <a:t>for which the JOURNALSHEET.COM SPREADSHEET was designed.</a:t>
          </a:r>
          <a:endParaRPr lang="en-US">
            <a:effectLst/>
          </a:endParaRPr>
        </a:p>
        <a:p>
          <a:r>
            <a:rPr lang="en-US" sz="1100">
              <a:solidFill>
                <a:schemeClr val="dk1"/>
              </a:solidFill>
              <a:effectLst/>
              <a:latin typeface="+mn-lt"/>
              <a:ea typeface="+mn-ea"/>
              <a:cs typeface="+mn-cs"/>
            </a:rPr>
            <a:t>(b) Backup Copies.</a:t>
          </a:r>
          <a:endParaRPr lang="en-US">
            <a:effectLst/>
          </a:endParaRPr>
        </a:p>
        <a:p>
          <a:r>
            <a:rPr lang="en-US" sz="1100">
              <a:solidFill>
                <a:schemeClr val="dk1"/>
              </a:solidFill>
              <a:effectLst/>
              <a:latin typeface="+mn-lt"/>
              <a:ea typeface="+mn-ea"/>
              <a:cs typeface="+mn-cs"/>
            </a:rPr>
            <a:t>You may also make copies of the JOURNALSHEET.COM SPREADSHEET as may be necessary for backup and archival purposes.</a:t>
          </a:r>
        </a:p>
        <a:p>
          <a:endParaRPr lang="en-US">
            <a:effectLst/>
          </a:endParaRPr>
        </a:p>
        <a:p>
          <a:r>
            <a:rPr lang="en-US" sz="1100" b="1">
              <a:solidFill>
                <a:schemeClr val="dk1"/>
              </a:solidFill>
              <a:effectLst/>
              <a:latin typeface="+mn-lt"/>
              <a:ea typeface="+mn-ea"/>
              <a:cs typeface="+mn-cs"/>
            </a:rPr>
            <a:t>2. DESCRIPTION OF OTHER RIGHTS AND LIMITATIONS.</a:t>
          </a:r>
          <a:endParaRPr lang="en-US">
            <a:effectLst/>
          </a:endParaRPr>
        </a:p>
        <a:p>
          <a:r>
            <a:rPr lang="en-US" sz="1100">
              <a:solidFill>
                <a:schemeClr val="dk1"/>
              </a:solidFill>
              <a:effectLst/>
              <a:latin typeface="+mn-lt"/>
              <a:ea typeface="+mn-ea"/>
              <a:cs typeface="+mn-cs"/>
            </a:rPr>
            <a:t>(a) Maintenance of Copyright Notices.</a:t>
          </a:r>
          <a:endParaRPr lang="en-US">
            <a:effectLst/>
          </a:endParaRPr>
        </a:p>
        <a:p>
          <a:r>
            <a:rPr lang="en-US" sz="1100">
              <a:solidFill>
                <a:schemeClr val="dk1"/>
              </a:solidFill>
              <a:effectLst/>
              <a:latin typeface="+mn-lt"/>
              <a:ea typeface="+mn-ea"/>
              <a:cs typeface="+mn-cs"/>
            </a:rPr>
            <a:t>You must not remove or alter any copyright notices on any and all copies of the JOURNALSHEET.COM SPREADSHEET.</a:t>
          </a:r>
          <a:endParaRPr lang="en-US">
            <a:effectLst/>
          </a:endParaRPr>
        </a:p>
        <a:p>
          <a:r>
            <a:rPr lang="en-US" sz="1100">
              <a:solidFill>
                <a:schemeClr val="dk1"/>
              </a:solidFill>
              <a:effectLst/>
              <a:latin typeface="+mn-lt"/>
              <a:ea typeface="+mn-ea"/>
              <a:cs typeface="+mn-cs"/>
            </a:rPr>
            <a:t>(b) Distribution.</a:t>
          </a:r>
          <a:endParaRPr lang="en-US">
            <a:effectLst/>
          </a:endParaRPr>
        </a:p>
        <a:p>
          <a:r>
            <a:rPr lang="en-US" sz="1100">
              <a:solidFill>
                <a:schemeClr val="dk1"/>
              </a:solidFill>
              <a:effectLst/>
              <a:latin typeface="+mn-lt"/>
              <a:ea typeface="+mn-ea"/>
              <a:cs typeface="+mn-cs"/>
            </a:rPr>
            <a:t>You may not distribute registered copies of the JOURNALSHEET.COM SPREADSHEET to third parties. Evaluation versions available for download from JOURNALSHEET.COM's websites may be freely distributed.</a:t>
          </a:r>
          <a:endParaRPr lang="en-US">
            <a:effectLst/>
          </a:endParaRPr>
        </a:p>
        <a:p>
          <a:r>
            <a:rPr lang="en-US" sz="1100">
              <a:solidFill>
                <a:schemeClr val="dk1"/>
              </a:solidFill>
              <a:effectLst/>
              <a:latin typeface="+mn-lt"/>
              <a:ea typeface="+mn-ea"/>
              <a:cs typeface="+mn-cs"/>
            </a:rPr>
            <a:t>(c) Prohibition on Reverse Engineering, Decompilation, and Disassembly.</a:t>
          </a:r>
          <a:endParaRPr lang="en-US">
            <a:effectLst/>
          </a:endParaRPr>
        </a:p>
        <a:p>
          <a:r>
            <a:rPr lang="en-US" sz="1100">
              <a:solidFill>
                <a:schemeClr val="dk1"/>
              </a:solidFill>
              <a:effectLst/>
              <a:latin typeface="+mn-lt"/>
              <a:ea typeface="+mn-ea"/>
              <a:cs typeface="+mn-cs"/>
            </a:rPr>
            <a:t>You may not reverse engineer, decompile, or disassemble the JOURNALSHEET.COM SPREADSHEET, except and only to the extent that such activity is expressly permitted by applicable law notwithstanding this limitation.</a:t>
          </a:r>
          <a:endParaRPr lang="en-US">
            <a:effectLst/>
          </a:endParaRPr>
        </a:p>
        <a:p>
          <a:r>
            <a:rPr lang="en-US" sz="1100">
              <a:solidFill>
                <a:schemeClr val="dk1"/>
              </a:solidFill>
              <a:effectLst/>
              <a:latin typeface="+mn-lt"/>
              <a:ea typeface="+mn-ea"/>
              <a:cs typeface="+mn-cs"/>
            </a:rPr>
            <a:t>(d) Rental.</a:t>
          </a:r>
          <a:endParaRPr lang="en-US">
            <a:effectLst/>
          </a:endParaRPr>
        </a:p>
        <a:p>
          <a:r>
            <a:rPr lang="en-US" sz="1100">
              <a:solidFill>
                <a:schemeClr val="dk1"/>
              </a:solidFill>
              <a:effectLst/>
              <a:latin typeface="+mn-lt"/>
              <a:ea typeface="+mn-ea"/>
              <a:cs typeface="+mn-cs"/>
            </a:rPr>
            <a:t>You may not rent, lease, or lend the JOURNALSHEET.COM SPREADSHEET.</a:t>
          </a:r>
          <a:endParaRPr lang="en-US">
            <a:effectLst/>
          </a:endParaRPr>
        </a:p>
        <a:p>
          <a:r>
            <a:rPr lang="en-US" sz="1100">
              <a:solidFill>
                <a:schemeClr val="dk1"/>
              </a:solidFill>
              <a:effectLst/>
              <a:latin typeface="+mn-lt"/>
              <a:ea typeface="+mn-ea"/>
              <a:cs typeface="+mn-cs"/>
            </a:rPr>
            <a:t>(e) Support Services.</a:t>
          </a:r>
          <a:endParaRPr lang="en-US">
            <a:effectLst/>
          </a:endParaRPr>
        </a:p>
        <a:p>
          <a:r>
            <a:rPr lang="en-US" sz="1100">
              <a:solidFill>
                <a:schemeClr val="dk1"/>
              </a:solidFill>
              <a:effectLst/>
              <a:latin typeface="+mn-lt"/>
              <a:ea typeface="+mn-ea"/>
              <a:cs typeface="+mn-cs"/>
            </a:rPr>
            <a:t>JOURNALSHEET.COM may provide you with support services related to the JOURNALSHEET.COM SPREADSHEET ("Support Services"). Any supplemental software code provided to you as part of the Support Services shall be considered part of the JOURNALSHEET.COM SPREADSHEET and subject to the terms and conditions of this agreement.</a:t>
          </a:r>
          <a:endParaRPr lang="en-US">
            <a:effectLst/>
          </a:endParaRPr>
        </a:p>
        <a:p>
          <a:r>
            <a:rPr lang="en-US" sz="1100">
              <a:solidFill>
                <a:schemeClr val="dk1"/>
              </a:solidFill>
              <a:effectLst/>
              <a:latin typeface="+mn-lt"/>
              <a:ea typeface="+mn-ea"/>
              <a:cs typeface="+mn-cs"/>
            </a:rPr>
            <a:t>(f) Compliance with Applicable Laws.</a:t>
          </a:r>
          <a:endParaRPr lang="en-US">
            <a:effectLst/>
          </a:endParaRPr>
        </a:p>
        <a:p>
          <a:r>
            <a:rPr lang="en-US" sz="1100">
              <a:solidFill>
                <a:schemeClr val="dk1"/>
              </a:solidFill>
              <a:effectLst/>
              <a:latin typeface="+mn-lt"/>
              <a:ea typeface="+mn-ea"/>
              <a:cs typeface="+mn-cs"/>
            </a:rPr>
            <a:t>You must comply with all applicable laws regarding use of the JOURNALSHEET.COM SPREADSHEET.</a:t>
          </a:r>
        </a:p>
        <a:p>
          <a:endParaRPr lang="en-US">
            <a:effectLst/>
          </a:endParaRPr>
        </a:p>
        <a:p>
          <a:r>
            <a:rPr lang="en-US" sz="1100" b="1">
              <a:solidFill>
                <a:schemeClr val="dk1"/>
              </a:solidFill>
              <a:effectLst/>
              <a:latin typeface="+mn-lt"/>
              <a:ea typeface="+mn-ea"/>
              <a:cs typeface="+mn-cs"/>
            </a:rPr>
            <a:t>3. TERMINATION</a:t>
          </a:r>
          <a:endParaRPr lang="en-US">
            <a:effectLst/>
          </a:endParaRPr>
        </a:p>
        <a:p>
          <a:r>
            <a:rPr lang="en-US" sz="1100">
              <a:solidFill>
                <a:schemeClr val="dk1"/>
              </a:solidFill>
              <a:effectLst/>
              <a:latin typeface="+mn-lt"/>
              <a:ea typeface="+mn-ea"/>
              <a:cs typeface="+mn-cs"/>
            </a:rPr>
            <a:t>Without prejudice to any other rights, JOURNALSHEET.COM may terminate this agreement if you fail to comply with the terms and conditions of this agreement. In such event, you must destroy all copies of the JOURNALSHEET.COM SPREADSHEET in your possession.</a:t>
          </a:r>
        </a:p>
        <a:p>
          <a:endParaRPr lang="en-US">
            <a:effectLst/>
          </a:endParaRPr>
        </a:p>
        <a:p>
          <a:r>
            <a:rPr lang="en-US" sz="1100" b="1">
              <a:solidFill>
                <a:schemeClr val="dk1"/>
              </a:solidFill>
              <a:effectLst/>
              <a:latin typeface="+mn-lt"/>
              <a:ea typeface="+mn-ea"/>
              <a:cs typeface="+mn-cs"/>
            </a:rPr>
            <a:t>4. COPYRIGHT</a:t>
          </a:r>
          <a:endParaRPr lang="en-US">
            <a:effectLst/>
          </a:endParaRPr>
        </a:p>
        <a:p>
          <a:r>
            <a:rPr lang="en-US" sz="1100">
              <a:solidFill>
                <a:schemeClr val="dk1"/>
              </a:solidFill>
              <a:effectLst/>
              <a:latin typeface="+mn-lt"/>
              <a:ea typeface="+mn-ea"/>
              <a:cs typeface="+mn-cs"/>
            </a:rPr>
            <a:t>All title, including but not limited to copyrights, in and to the JOURNALSHEET.COM SPREADSHEET and any copies thereof are owned by JOURNALSHEET.COM or its suppliers. All title and intellectual property rights in and to the content which may be accessed through use of the JOURNALSHEET.COM SPREADSHEET is the property of the respective content owner and may be protected by applicable copyright or other intellectual property laws and treaties. This agreement grants you no rights to use such content. All rights not expressly granted are reserved by JOURNALSHEET.COM.</a:t>
          </a:r>
        </a:p>
        <a:p>
          <a:endParaRPr lang="en-US">
            <a:effectLst/>
          </a:endParaRPr>
        </a:p>
        <a:p>
          <a:r>
            <a:rPr lang="en-US" sz="1100" b="1">
              <a:solidFill>
                <a:schemeClr val="dk1"/>
              </a:solidFill>
              <a:effectLst/>
              <a:latin typeface="+mn-lt"/>
              <a:ea typeface="+mn-ea"/>
              <a:cs typeface="+mn-cs"/>
            </a:rPr>
            <a:t>5. NO WARRANTIES</a:t>
          </a:r>
          <a:endParaRPr lang="en-US">
            <a:effectLst/>
          </a:endParaRPr>
        </a:p>
        <a:p>
          <a:r>
            <a:rPr lang="en-US" sz="1100">
              <a:solidFill>
                <a:schemeClr val="dk1"/>
              </a:solidFill>
              <a:effectLst/>
              <a:latin typeface="+mn-lt"/>
              <a:ea typeface="+mn-ea"/>
              <a:cs typeface="+mn-cs"/>
            </a:rPr>
            <a:t>JOURNALSHEET.COM expressly disclaims any warranty for the JOURNALSHEET.COM SPREADSHEET. The JOURNALSHEET.COM SPREADSHEET is provided 'As Is' without any express or implied warranty of any kind, including but not limited to any warranties of merchantability, noninfringement, or fitness of a particular purpose. JOURNALSHEET.COM does not warrant or assume responsibility for the accuracy or completeness of any information, text, graphics, links or other items contained within the JOURNALSHEET.COM SPREADSHEET. JOURNALSHEET.COM makes no warranties respecting any harm that may be caused by the transmission of a computer virus, worm, time bomb, logic bomb, or other such computer program. JOURNALSHEET.COM further expressly disclaims any warranty or representation to Authorized Users or to any third party.</a:t>
          </a:r>
        </a:p>
        <a:p>
          <a:endParaRPr lang="en-US">
            <a:effectLst/>
          </a:endParaRPr>
        </a:p>
        <a:p>
          <a:r>
            <a:rPr lang="en-US" sz="1100" b="1">
              <a:solidFill>
                <a:schemeClr val="dk1"/>
              </a:solidFill>
              <a:effectLst/>
              <a:latin typeface="+mn-lt"/>
              <a:ea typeface="+mn-ea"/>
              <a:cs typeface="+mn-cs"/>
            </a:rPr>
            <a:t>6. LIMITATION OF LIABILITY</a:t>
          </a:r>
          <a:endParaRPr lang="en-US">
            <a:effectLst/>
          </a:endParaRPr>
        </a:p>
        <a:p>
          <a:r>
            <a:rPr lang="en-US" sz="1100">
              <a:solidFill>
                <a:schemeClr val="dk1"/>
              </a:solidFill>
              <a:effectLst/>
              <a:latin typeface="+mn-lt"/>
              <a:ea typeface="+mn-ea"/>
              <a:cs typeface="+mn-cs"/>
            </a:rPr>
            <a:t>In no event shall JOURNALSHEET.COM be liable for any damages (including, without limitation, lost profits, business interruption, or lost information) rising out of 'Authorized Users' use of or inability to use the JOURNALSHEET.COM SPREADSHEET, even if JOURNALSHEET.COM has been advised of the possibility of such damages. In no event will JOURNALSHEET.COM be liable for loss of data or for indirect, special, incidental, consequential (including lost profit), or other damages based in contract, tort or otherwise. JOURNALSHEET.COM shall have no liability with respect to the content of the JOURNALSHEET.COM SPREADSHEET or any part thereof, including but not limited to errors or omissions contained therein, libel, infringements of rights of publicity, privacy, trademark rights, business interruption, personal injury, loss of privacy, moral rights or the disclosure of confidential information.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152400</xdr:colOff>
      <xdr:row>29</xdr:row>
      <xdr:rowOff>25411</xdr:rowOff>
    </xdr:from>
    <xdr:to>
      <xdr:col>6</xdr:col>
      <xdr:colOff>1552575</xdr:colOff>
      <xdr:row>32</xdr:row>
      <xdr:rowOff>153999</xdr:rowOff>
    </xdr:to>
    <xdr:pic>
      <xdr:nvPicPr>
        <xdr:cNvPr id="3" name="Picture 2">
          <a:hlinkClick xmlns:r="http://schemas.openxmlformats.org/officeDocument/2006/relationships" r:id="rId1"/>
          <a:extLst>
            <a:ext uri="{FF2B5EF4-FFF2-40B4-BE49-F238E27FC236}">
              <a16:creationId xmlns:a16="http://schemas.microsoft.com/office/drawing/2014/main" id="{F4D03908-B543-1FE1-267A-15E9882A7A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72075" y="5568961"/>
          <a:ext cx="1400175" cy="700088"/>
        </a:xfrm>
        <a:prstGeom prst="rect">
          <a:avLst/>
        </a:prstGeom>
      </xdr:spPr>
    </xdr:pic>
    <xdr:clientData/>
  </xdr:twoCellAnchor>
  <xdr:twoCellAnchor editAs="oneCell">
    <xdr:from>
      <xdr:col>7</xdr:col>
      <xdr:colOff>180975</xdr:colOff>
      <xdr:row>29</xdr:row>
      <xdr:rowOff>34936</xdr:rowOff>
    </xdr:from>
    <xdr:to>
      <xdr:col>7</xdr:col>
      <xdr:colOff>1581150</xdr:colOff>
      <xdr:row>32</xdr:row>
      <xdr:rowOff>163524</xdr:rowOff>
    </xdr:to>
    <xdr:pic>
      <xdr:nvPicPr>
        <xdr:cNvPr id="4" name="Picture 3">
          <a:hlinkClick xmlns:r="http://schemas.openxmlformats.org/officeDocument/2006/relationships" r:id="rId3"/>
          <a:extLst>
            <a:ext uri="{FF2B5EF4-FFF2-40B4-BE49-F238E27FC236}">
              <a16:creationId xmlns:a16="http://schemas.microsoft.com/office/drawing/2014/main" id="{9FA302F0-C788-BC94-296A-131AC14D4E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15150" y="5578486"/>
          <a:ext cx="1400175" cy="700088"/>
        </a:xfrm>
        <a:prstGeom prst="rect">
          <a:avLst/>
        </a:prstGeom>
      </xdr:spPr>
    </xdr:pic>
    <xdr:clientData/>
  </xdr:twoCellAnchor>
  <xdr:twoCellAnchor>
    <xdr:from>
      <xdr:col>9</xdr:col>
      <xdr:colOff>0</xdr:colOff>
      <xdr:row>16</xdr:row>
      <xdr:rowOff>190500</xdr:rowOff>
    </xdr:from>
    <xdr:to>
      <xdr:col>14</xdr:col>
      <xdr:colOff>127000</xdr:colOff>
      <xdr:row>32</xdr:row>
      <xdr:rowOff>63500</xdr:rowOff>
    </xdr:to>
    <xdr:sp macro="" textlink="">
      <xdr:nvSpPr>
        <xdr:cNvPr id="5" name="TextBox 4">
          <a:extLst>
            <a:ext uri="{FF2B5EF4-FFF2-40B4-BE49-F238E27FC236}">
              <a16:creationId xmlns:a16="http://schemas.microsoft.com/office/drawing/2014/main" id="{85C83A93-418E-4078-9000-BDE7D534954E}"/>
            </a:ext>
          </a:extLst>
        </xdr:cNvPr>
        <xdr:cNvSpPr txBox="1"/>
      </xdr:nvSpPr>
      <xdr:spPr>
        <a:xfrm>
          <a:off x="8715375" y="3067050"/>
          <a:ext cx="3175000" cy="311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sym typeface="Wingdings"/>
            </a:rPr>
            <a:t></a:t>
          </a:r>
          <a:r>
            <a:rPr lang="en-US" sz="1100" b="1">
              <a:solidFill>
                <a:schemeClr val="dk1"/>
              </a:solidFill>
              <a:effectLst/>
              <a:latin typeface="+mn-lt"/>
              <a:ea typeface="+mn-ea"/>
              <a:cs typeface="+mn-cs"/>
            </a:rPr>
            <a:t>Click on BUY NOW button </a:t>
          </a:r>
          <a:r>
            <a:rPr lang="en-US" sz="1100">
              <a:solidFill>
                <a:schemeClr val="dk1"/>
              </a:solidFill>
              <a:effectLst/>
              <a:latin typeface="+mn-lt"/>
              <a:ea typeface="+mn-ea"/>
              <a:cs typeface="+mn-cs"/>
            </a:rPr>
            <a:t>to bring you to paypal website. You don't need to open a paypal account. You can pay with or without paypal account using paypal balance or credit card.</a:t>
          </a:r>
        </a:p>
        <a:p>
          <a:endParaRPr lang="en-US">
            <a:effectLst/>
          </a:endParaRPr>
        </a:p>
        <a:p>
          <a:r>
            <a:rPr lang="en-US" sz="1100">
              <a:solidFill>
                <a:schemeClr val="dk1"/>
              </a:solidFill>
              <a:effectLst/>
              <a:latin typeface="+mn-lt"/>
              <a:ea typeface="+mn-ea"/>
              <a:cs typeface="+mn-cs"/>
              <a:sym typeface="Wingdings"/>
            </a:rPr>
            <a:t></a:t>
          </a:r>
          <a:r>
            <a:rPr lang="en-US" sz="1100">
              <a:solidFill>
                <a:schemeClr val="dk1"/>
              </a:solidFill>
              <a:effectLst/>
              <a:latin typeface="+mn-lt"/>
              <a:ea typeface="+mn-ea"/>
              <a:cs typeface="+mn-cs"/>
            </a:rPr>
            <a:t>After successful transaction</a:t>
          </a:r>
          <a:r>
            <a:rPr lang="en-US" sz="1100" b="1">
              <a:solidFill>
                <a:schemeClr val="dk1"/>
              </a:solidFill>
              <a:effectLst/>
              <a:latin typeface="+mn-lt"/>
              <a:ea typeface="+mn-ea"/>
              <a:cs typeface="+mn-cs"/>
            </a:rPr>
            <a:t>, you will receive an email to download the file </a:t>
          </a:r>
          <a:r>
            <a:rPr lang="en-US" sz="1100">
              <a:solidFill>
                <a:schemeClr val="dk1"/>
              </a:solidFill>
              <a:effectLst/>
              <a:latin typeface="+mn-lt"/>
              <a:ea typeface="+mn-ea"/>
              <a:cs typeface="+mn-cs"/>
            </a:rPr>
            <a:t>to your paypal email address automatically</a:t>
          </a:r>
        </a:p>
        <a:p>
          <a:endParaRPr lang="en-US">
            <a:effectLst/>
          </a:endParaRPr>
        </a:p>
        <a:p>
          <a:r>
            <a:rPr lang="en-US" sz="1100">
              <a:solidFill>
                <a:schemeClr val="dk1"/>
              </a:solidFill>
              <a:effectLst/>
              <a:latin typeface="+mn-lt"/>
              <a:ea typeface="+mn-ea"/>
              <a:cs typeface="+mn-cs"/>
              <a:sym typeface="Wingdings"/>
            </a:rPr>
            <a:t></a:t>
          </a:r>
          <a:r>
            <a:rPr lang="en-US" sz="1100" b="1">
              <a:solidFill>
                <a:schemeClr val="dk1"/>
              </a:solidFill>
              <a:effectLst/>
              <a:latin typeface="+mn-lt"/>
              <a:ea typeface="+mn-ea"/>
              <a:cs typeface="+mn-cs"/>
            </a:rPr>
            <a:t>Check your SPAM folder</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if you don't receive the email in your inbox folder </a:t>
          </a:r>
          <a:r>
            <a:rPr lang="en-US" sz="1100">
              <a:solidFill>
                <a:schemeClr val="dk1"/>
              </a:solidFill>
              <a:effectLst/>
              <a:latin typeface="+mn-lt"/>
              <a:ea typeface="+mn-ea"/>
              <a:cs typeface="+mn-cs"/>
            </a:rPr>
            <a:t>after 15 minutes. Sometimes, security of your email system will direct the email that contains link to spam folder</a:t>
          </a:r>
        </a:p>
        <a:p>
          <a:endParaRPr lang="en-US">
            <a:effectLst/>
          </a:endParaRPr>
        </a:p>
        <a:p>
          <a:r>
            <a:rPr lang="en-US" sz="1100">
              <a:solidFill>
                <a:schemeClr val="dk1"/>
              </a:solidFill>
              <a:effectLst/>
              <a:latin typeface="+mn-lt"/>
              <a:ea typeface="+mn-ea"/>
              <a:cs typeface="+mn-cs"/>
              <a:sym typeface="Wingdings"/>
            </a:rPr>
            <a:t></a:t>
          </a:r>
          <a:r>
            <a:rPr lang="en-US" sz="1100">
              <a:solidFill>
                <a:schemeClr val="dk1"/>
              </a:solidFill>
              <a:effectLst/>
              <a:latin typeface="+mn-lt"/>
              <a:ea typeface="+mn-ea"/>
              <a:cs typeface="+mn-cs"/>
            </a:rPr>
            <a:t>Email us at </a:t>
          </a:r>
          <a:r>
            <a:rPr lang="en-US" sz="1100" b="1">
              <a:solidFill>
                <a:schemeClr val="dk1"/>
              </a:solidFill>
              <a:effectLst/>
              <a:latin typeface="+mn-lt"/>
              <a:ea typeface="+mn-ea"/>
              <a:cs typeface="+mn-cs"/>
            </a:rPr>
            <a:t>support@journalsheet.com</a:t>
          </a:r>
          <a:r>
            <a:rPr lang="en-US" sz="1100">
              <a:solidFill>
                <a:schemeClr val="dk1"/>
              </a:solidFill>
              <a:effectLst/>
              <a:latin typeface="+mn-lt"/>
              <a:ea typeface="+mn-ea"/>
              <a:cs typeface="+mn-cs"/>
            </a:rPr>
            <a:t> if you still don't receive it or you have issue on downloading the file</a:t>
          </a:r>
          <a:endParaRPr lang="en-US">
            <a:effectLst/>
          </a:endParaRPr>
        </a:p>
        <a:p>
          <a:endParaRPr lang="en-US" sz="1100"/>
        </a:p>
      </xdr:txBody>
    </xdr:sp>
    <xdr:clientData/>
  </xdr:twoCellAnchor>
  <xdr:twoCellAnchor>
    <xdr:from>
      <xdr:col>10</xdr:col>
      <xdr:colOff>12700</xdr:colOff>
      <xdr:row>31</xdr:row>
      <xdr:rowOff>101600</xdr:rowOff>
    </xdr:from>
    <xdr:to>
      <xdr:col>11</xdr:col>
      <xdr:colOff>57150</xdr:colOff>
      <xdr:row>33</xdr:row>
      <xdr:rowOff>228600</xdr:rowOff>
    </xdr:to>
    <xdr:sp macro="" textlink="">
      <xdr:nvSpPr>
        <xdr:cNvPr id="6" name="Bent-Up Arrow 5">
          <a:extLst>
            <a:ext uri="{FF2B5EF4-FFF2-40B4-BE49-F238E27FC236}">
              <a16:creationId xmlns:a16="http://schemas.microsoft.com/office/drawing/2014/main" id="{89BB034A-F297-4A25-9B64-D3ECB0F115F5}"/>
            </a:ext>
          </a:extLst>
        </xdr:cNvPr>
        <xdr:cNvSpPr/>
      </xdr:nvSpPr>
      <xdr:spPr>
        <a:xfrm rot="16200000" flipH="1">
          <a:off x="9410700" y="5953125"/>
          <a:ext cx="508000" cy="654050"/>
        </a:xfrm>
        <a:prstGeom prst="bentUpArrow">
          <a:avLst>
            <a:gd name="adj1" fmla="val 25000"/>
            <a:gd name="adj2" fmla="val 25000"/>
            <a:gd name="adj3" fmla="val 25000"/>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LCA6g7GNXMs" TargetMode="External"/><Relationship Id="rId2" Type="http://schemas.openxmlformats.org/officeDocument/2006/relationships/hyperlink" Target="https://youtu.be/MIx_CFNWDYI" TargetMode="External"/><Relationship Id="rId1" Type="http://schemas.openxmlformats.org/officeDocument/2006/relationships/hyperlink" Target="https://youtu.be/we2Ez3aBDEM" TargetMode="External"/><Relationship Id="rId5" Type="http://schemas.openxmlformats.org/officeDocument/2006/relationships/printerSettings" Target="../printerSettings/printerSettings1.bin"/><Relationship Id="rId4" Type="http://schemas.openxmlformats.org/officeDocument/2006/relationships/hyperlink" Target="https://youtu.be/vbGfXFC3rLk"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journalsheet.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7"/>
  <sheetViews>
    <sheetView showGridLines="0" zoomScaleNormal="100" workbookViewId="0">
      <pane ySplit="4" topLeftCell="A5" activePane="bottomLeft" state="frozen"/>
      <selection pane="bottomLeft" activeCell="B76" sqref="B76"/>
    </sheetView>
  </sheetViews>
  <sheetFormatPr defaultColWidth="8.7109375" defaultRowHeight="15" x14ac:dyDescent="0.25"/>
  <cols>
    <col min="1" max="1" width="1.5703125" style="2" customWidth="1"/>
    <col min="2" max="2" width="4.5703125" style="2" customWidth="1"/>
    <col min="3" max="3" width="87.140625" style="2" customWidth="1"/>
    <col min="4" max="4" width="3.140625" style="214" customWidth="1"/>
    <col min="5" max="8" width="13.7109375" style="2" customWidth="1"/>
    <col min="9" max="9" width="14.28515625" style="2" customWidth="1"/>
    <col min="10" max="10" width="0.85546875" style="207" customWidth="1"/>
    <col min="11" max="11" width="1.5703125" style="2" customWidth="1"/>
    <col min="12" max="12" width="2.5703125" style="2" customWidth="1"/>
    <col min="13" max="13" width="31.42578125" style="2" customWidth="1"/>
    <col min="14" max="16384" width="8.7109375" style="2"/>
  </cols>
  <sheetData>
    <row r="1" spans="1:14" s="207" customFormat="1" ht="5.0999999999999996" customHeight="1" x14ac:dyDescent="0.25">
      <c r="D1" s="213"/>
    </row>
    <row r="2" spans="1:14" ht="5.0999999999999996" customHeight="1" x14ac:dyDescent="0.25"/>
    <row r="3" spans="1:14" s="3" customFormat="1" ht="30" customHeight="1" x14ac:dyDescent="0.25">
      <c r="B3" s="4" t="s">
        <v>334</v>
      </c>
      <c r="C3" s="5"/>
      <c r="D3" s="214"/>
      <c r="E3" s="408" t="s">
        <v>401</v>
      </c>
      <c r="F3" s="408"/>
      <c r="G3" s="408"/>
      <c r="H3" s="408"/>
      <c r="J3" s="208"/>
    </row>
    <row r="4" spans="1:14" s="3" customFormat="1" ht="5.0999999999999996" customHeight="1" x14ac:dyDescent="0.25">
      <c r="D4" s="214"/>
      <c r="J4" s="208"/>
    </row>
    <row r="5" spans="1:14" s="6" customFormat="1" ht="19.5" thickBot="1" x14ac:dyDescent="0.3">
      <c r="B5" s="113" t="s">
        <v>122</v>
      </c>
      <c r="C5" s="113"/>
      <c r="D5" s="215"/>
      <c r="E5" s="114"/>
      <c r="F5" s="114"/>
      <c r="G5" s="114"/>
      <c r="H5" s="114"/>
      <c r="J5" s="209"/>
    </row>
    <row r="6" spans="1:14" s="3" customFormat="1" ht="5.0999999999999996" customHeight="1" x14ac:dyDescent="0.25">
      <c r="B6" s="7"/>
      <c r="C6" s="7"/>
      <c r="D6" s="214"/>
      <c r="J6" s="208"/>
    </row>
    <row r="7" spans="1:14" s="3" customFormat="1" x14ac:dyDescent="0.25">
      <c r="B7" s="8" t="s">
        <v>0</v>
      </c>
      <c r="C7" s="8"/>
      <c r="D7" s="214"/>
      <c r="E7" s="210" t="s">
        <v>1</v>
      </c>
      <c r="J7" s="208"/>
      <c r="M7" s="201" t="s">
        <v>234</v>
      </c>
    </row>
    <row r="8" spans="1:14" s="3" customFormat="1" x14ac:dyDescent="0.25">
      <c r="B8" s="116">
        <v>1</v>
      </c>
      <c r="C8" s="9" t="s">
        <v>2</v>
      </c>
      <c r="D8" s="216" t="s">
        <v>3</v>
      </c>
      <c r="E8" s="44">
        <v>6</v>
      </c>
      <c r="J8" s="208"/>
      <c r="M8" s="202" t="s">
        <v>235</v>
      </c>
      <c r="N8" s="96" t="s">
        <v>358</v>
      </c>
    </row>
    <row r="9" spans="1:14" s="3" customFormat="1" x14ac:dyDescent="0.25">
      <c r="B9" s="116">
        <v>2</v>
      </c>
      <c r="C9" s="9" t="s">
        <v>4</v>
      </c>
      <c r="D9" s="216" t="s">
        <v>3</v>
      </c>
      <c r="E9" s="44">
        <v>4</v>
      </c>
      <c r="J9" s="208"/>
      <c r="M9" s="203" t="s">
        <v>236</v>
      </c>
    </row>
    <row r="10" spans="1:14" s="3" customFormat="1" x14ac:dyDescent="0.25">
      <c r="B10" s="116">
        <v>3</v>
      </c>
      <c r="C10" s="9" t="s">
        <v>5</v>
      </c>
      <c r="D10" s="216" t="s">
        <v>3</v>
      </c>
      <c r="E10" s="44">
        <v>2</v>
      </c>
      <c r="J10" s="208"/>
      <c r="M10" s="204" t="s">
        <v>237</v>
      </c>
      <c r="N10" s="96" t="s">
        <v>358</v>
      </c>
    </row>
    <row r="11" spans="1:14" s="3" customFormat="1" x14ac:dyDescent="0.25">
      <c r="D11" s="214"/>
      <c r="J11" s="208"/>
    </row>
    <row r="12" spans="1:14" s="6" customFormat="1" ht="19.5" thickBot="1" x14ac:dyDescent="0.3">
      <c r="B12" s="113" t="s">
        <v>123</v>
      </c>
      <c r="C12" s="113"/>
      <c r="D12" s="217"/>
      <c r="E12" s="114"/>
      <c r="F12" s="114"/>
      <c r="G12" s="114"/>
      <c r="H12" s="114"/>
      <c r="J12" s="209"/>
    </row>
    <row r="13" spans="1:14" s="6" customFormat="1" ht="5.0999999999999996" customHeight="1" x14ac:dyDescent="0.25">
      <c r="B13" s="7"/>
      <c r="C13" s="7"/>
      <c r="D13" s="218"/>
      <c r="E13" s="10"/>
      <c r="F13" s="10"/>
      <c r="G13" s="10"/>
      <c r="H13" s="10"/>
      <c r="J13" s="209"/>
    </row>
    <row r="14" spans="1:14" s="3" customFormat="1" ht="18.75" x14ac:dyDescent="0.3">
      <c r="B14" s="11" t="s">
        <v>120</v>
      </c>
      <c r="C14" s="12"/>
      <c r="D14" s="219"/>
      <c r="J14" s="208"/>
    </row>
    <row r="15" spans="1:14" s="3" customFormat="1" x14ac:dyDescent="0.25">
      <c r="A15" s="53">
        <f>IF(E15="Tournament's Actual Results",1,0)</f>
        <v>0</v>
      </c>
      <c r="B15" s="95" t="s">
        <v>104</v>
      </c>
      <c r="C15" s="13"/>
      <c r="D15" s="216" t="s">
        <v>3</v>
      </c>
      <c r="E15" s="405" t="s">
        <v>404</v>
      </c>
      <c r="F15" s="406"/>
      <c r="G15" s="406"/>
      <c r="H15" s="407"/>
      <c r="J15" s="208"/>
      <c r="L15" s="96" t="s">
        <v>107</v>
      </c>
      <c r="M15" s="96" t="s">
        <v>108</v>
      </c>
    </row>
    <row r="16" spans="1:14" s="3" customFormat="1" x14ac:dyDescent="0.25">
      <c r="A16" s="53">
        <f>IF(E16="Included",1,0)</f>
        <v>1</v>
      </c>
      <c r="B16" s="95" t="s">
        <v>105</v>
      </c>
      <c r="C16" s="13"/>
      <c r="D16" s="216" t="s">
        <v>3</v>
      </c>
      <c r="E16" s="405" t="s">
        <v>161</v>
      </c>
      <c r="F16" s="407"/>
      <c r="J16" s="208"/>
    </row>
    <row r="17" spans="2:14" s="3" customFormat="1" ht="5.0999999999999996" customHeight="1" x14ac:dyDescent="0.25">
      <c r="D17" s="214"/>
      <c r="J17" s="208"/>
    </row>
    <row r="18" spans="2:14" s="3" customFormat="1" ht="18.75" x14ac:dyDescent="0.3">
      <c r="B18" s="14" t="s">
        <v>121</v>
      </c>
      <c r="D18" s="214"/>
      <c r="J18" s="208"/>
    </row>
    <row r="19" spans="2:14" s="3" customFormat="1" x14ac:dyDescent="0.25">
      <c r="B19" s="15" t="s">
        <v>6</v>
      </c>
      <c r="C19" s="15"/>
      <c r="D19" s="218"/>
      <c r="E19" s="211" t="s">
        <v>60</v>
      </c>
      <c r="F19" s="211" t="s">
        <v>61</v>
      </c>
      <c r="G19" s="211" t="s">
        <v>62</v>
      </c>
      <c r="H19" s="211" t="s">
        <v>7</v>
      </c>
      <c r="J19" s="208"/>
      <c r="M19" s="203" t="s">
        <v>238</v>
      </c>
    </row>
    <row r="20" spans="2:14" s="3" customFormat="1" ht="14.45" customHeight="1" x14ac:dyDescent="0.25">
      <c r="B20" s="116">
        <v>1</v>
      </c>
      <c r="C20" s="9" t="s">
        <v>2</v>
      </c>
      <c r="D20" s="216" t="s">
        <v>3</v>
      </c>
      <c r="E20" s="44">
        <v>12</v>
      </c>
      <c r="F20" s="44">
        <v>24</v>
      </c>
      <c r="G20" s="44">
        <v>48</v>
      </c>
      <c r="H20" s="44">
        <v>96</v>
      </c>
      <c r="J20" s="208"/>
      <c r="M20" s="205" t="s">
        <v>239</v>
      </c>
      <c r="N20" s="96" t="s">
        <v>358</v>
      </c>
    </row>
    <row r="21" spans="2:14" s="3" customFormat="1" x14ac:dyDescent="0.25">
      <c r="B21" s="116">
        <v>2</v>
      </c>
      <c r="C21" s="9" t="s">
        <v>4</v>
      </c>
      <c r="D21" s="216" t="s">
        <v>3</v>
      </c>
      <c r="E21" s="44">
        <v>8</v>
      </c>
      <c r="F21" s="44">
        <v>16</v>
      </c>
      <c r="G21" s="44">
        <v>32</v>
      </c>
      <c r="H21" s="44">
        <v>64</v>
      </c>
      <c r="J21" s="208"/>
    </row>
    <row r="22" spans="2:14" s="3" customFormat="1" x14ac:dyDescent="0.25">
      <c r="B22" s="116">
        <v>3</v>
      </c>
      <c r="C22" s="9" t="s">
        <v>5</v>
      </c>
      <c r="D22" s="216" t="s">
        <v>3</v>
      </c>
      <c r="E22" s="44">
        <v>6</v>
      </c>
      <c r="F22" s="44">
        <v>12</v>
      </c>
      <c r="G22" s="44">
        <v>24</v>
      </c>
      <c r="H22" s="44">
        <v>48</v>
      </c>
      <c r="J22" s="208"/>
    </row>
    <row r="23" spans="2:14" s="3" customFormat="1" ht="5.0999999999999996" customHeight="1" x14ac:dyDescent="0.25">
      <c r="D23" s="214"/>
      <c r="J23" s="208"/>
    </row>
    <row r="24" spans="2:14" s="3" customFormat="1" x14ac:dyDescent="0.25">
      <c r="B24" s="8" t="s">
        <v>8</v>
      </c>
      <c r="C24" s="8"/>
      <c r="D24" s="218"/>
      <c r="E24" s="211" t="s">
        <v>1</v>
      </c>
      <c r="J24" s="208"/>
    </row>
    <row r="25" spans="2:14" s="3" customFormat="1" x14ac:dyDescent="0.25">
      <c r="B25" s="116">
        <v>1</v>
      </c>
      <c r="C25" s="9" t="s">
        <v>2</v>
      </c>
      <c r="D25" s="216" t="s">
        <v>3</v>
      </c>
      <c r="E25" s="44">
        <v>6</v>
      </c>
      <c r="F25" s="103" t="str">
        <f>IF(KOPSO=0,"◄ Not Applied in Your Selected Game Scenario","")</f>
        <v/>
      </c>
      <c r="J25" s="208"/>
    </row>
    <row r="26" spans="2:14" s="3" customFormat="1" x14ac:dyDescent="0.25">
      <c r="B26" s="116">
        <v>2</v>
      </c>
      <c r="C26" s="9" t="s">
        <v>4</v>
      </c>
      <c r="D26" s="216" t="s">
        <v>3</v>
      </c>
      <c r="E26" s="44">
        <v>4</v>
      </c>
      <c r="F26" s="103" t="str">
        <f>IF(KOPSO=0,"◄ Not Applied in Your Selected Game Scenario","")</f>
        <v/>
      </c>
      <c r="J26" s="208"/>
    </row>
    <row r="27" spans="2:14" s="3" customFormat="1" x14ac:dyDescent="0.25">
      <c r="B27" s="116">
        <v>3</v>
      </c>
      <c r="C27" s="9" t="s">
        <v>5</v>
      </c>
      <c r="D27" s="216" t="s">
        <v>3</v>
      </c>
      <c r="E27" s="44">
        <v>2</v>
      </c>
      <c r="F27" s="103" t="str">
        <f>IF(KOPSO=0,"◄ Not Applied in Your Selected Game Scenario","")</f>
        <v/>
      </c>
      <c r="J27" s="208"/>
    </row>
    <row r="28" spans="2:14" s="3" customFormat="1" ht="14.45" customHeight="1" x14ac:dyDescent="0.25">
      <c r="D28" s="214"/>
      <c r="J28" s="208"/>
    </row>
    <row r="29" spans="2:14" s="3" customFormat="1" ht="18.95" customHeight="1" thickBot="1" x14ac:dyDescent="0.3">
      <c r="B29" s="113" t="s">
        <v>124</v>
      </c>
      <c r="C29" s="113"/>
      <c r="D29" s="217"/>
      <c r="E29" s="212"/>
      <c r="F29" s="114"/>
      <c r="G29" s="114"/>
      <c r="H29" s="114"/>
      <c r="J29" s="208"/>
    </row>
    <row r="30" spans="2:14" s="3" customFormat="1" x14ac:dyDescent="0.25">
      <c r="B30" s="8" t="s">
        <v>0</v>
      </c>
      <c r="C30" s="8"/>
      <c r="D30" s="218"/>
      <c r="E30" s="211" t="s">
        <v>1</v>
      </c>
      <c r="J30" s="208"/>
      <c r="M30" s="203" t="s">
        <v>240</v>
      </c>
    </row>
    <row r="31" spans="2:14" s="3" customFormat="1" x14ac:dyDescent="0.25">
      <c r="B31" s="116">
        <v>1</v>
      </c>
      <c r="C31" s="9" t="s">
        <v>9</v>
      </c>
      <c r="D31" s="216" t="s">
        <v>3</v>
      </c>
      <c r="E31" s="44">
        <v>24</v>
      </c>
      <c r="J31" s="208"/>
      <c r="M31" s="205" t="s">
        <v>241</v>
      </c>
    </row>
    <row r="32" spans="2:14" s="3" customFormat="1" x14ac:dyDescent="0.25">
      <c r="B32" s="116">
        <v>2</v>
      </c>
      <c r="C32" s="9" t="s">
        <v>10</v>
      </c>
      <c r="D32" s="216" t="s">
        <v>3</v>
      </c>
      <c r="E32" s="44">
        <v>12</v>
      </c>
      <c r="J32" s="208"/>
    </row>
    <row r="33" spans="2:10" s="3" customFormat="1" x14ac:dyDescent="0.25">
      <c r="B33" s="116">
        <v>3</v>
      </c>
      <c r="C33" s="9" t="s">
        <v>11</v>
      </c>
      <c r="D33" s="216" t="s">
        <v>3</v>
      </c>
      <c r="E33" s="44">
        <v>12</v>
      </c>
      <c r="J33" s="208"/>
    </row>
    <row r="34" spans="2:10" s="3" customFormat="1" x14ac:dyDescent="0.25">
      <c r="B34" s="116">
        <v>4</v>
      </c>
      <c r="C34" s="9" t="s">
        <v>12</v>
      </c>
      <c r="D34" s="216" t="s">
        <v>3</v>
      </c>
      <c r="E34" s="44">
        <v>8</v>
      </c>
      <c r="J34" s="208"/>
    </row>
    <row r="35" spans="2:10" s="3" customFormat="1" x14ac:dyDescent="0.25">
      <c r="B35" s="116">
        <v>5</v>
      </c>
      <c r="C35" s="9" t="s">
        <v>13</v>
      </c>
      <c r="D35" s="216" t="s">
        <v>3</v>
      </c>
      <c r="E35" s="44">
        <v>6</v>
      </c>
      <c r="J35" s="208"/>
    </row>
    <row r="36" spans="2:10" s="3" customFormat="1" x14ac:dyDescent="0.25">
      <c r="B36" s="116">
        <v>6</v>
      </c>
      <c r="C36" s="9" t="s">
        <v>314</v>
      </c>
      <c r="D36" s="216"/>
      <c r="E36" s="44"/>
      <c r="J36" s="208"/>
    </row>
    <row r="37" spans="2:10" s="3" customFormat="1" x14ac:dyDescent="0.25">
      <c r="B37" s="116"/>
      <c r="C37" s="9" t="s">
        <v>14</v>
      </c>
      <c r="D37" s="216" t="s">
        <v>3</v>
      </c>
      <c r="E37" s="44">
        <v>24</v>
      </c>
      <c r="J37" s="208"/>
    </row>
    <row r="38" spans="2:10" s="3" customFormat="1" x14ac:dyDescent="0.25">
      <c r="B38" s="116"/>
      <c r="C38" s="9" t="s">
        <v>15</v>
      </c>
      <c r="D38" s="216" t="s">
        <v>3</v>
      </c>
      <c r="E38" s="44">
        <v>16</v>
      </c>
      <c r="J38" s="208"/>
    </row>
    <row r="39" spans="2:10" s="3" customFormat="1" ht="15.75" thickBot="1" x14ac:dyDescent="0.3">
      <c r="B39" s="116"/>
      <c r="C39" s="9" t="s">
        <v>16</v>
      </c>
      <c r="D39" s="216" t="s">
        <v>3</v>
      </c>
      <c r="E39" s="44">
        <v>8</v>
      </c>
      <c r="J39" s="208"/>
    </row>
    <row r="40" spans="2:10" s="3" customFormat="1" x14ac:dyDescent="0.25">
      <c r="B40" s="348">
        <v>7</v>
      </c>
      <c r="C40" s="349" t="s">
        <v>318</v>
      </c>
      <c r="D40" s="350"/>
      <c r="E40" s="351"/>
      <c r="F40" s="409" t="s">
        <v>402</v>
      </c>
      <c r="G40" s="410"/>
      <c r="H40" s="411"/>
      <c r="J40" s="208"/>
    </row>
    <row r="41" spans="2:10" s="3" customFormat="1" x14ac:dyDescent="0.25">
      <c r="B41" s="352"/>
      <c r="C41" s="353" t="s">
        <v>315</v>
      </c>
      <c r="D41" s="354"/>
      <c r="E41" s="355">
        <v>8</v>
      </c>
      <c r="F41" s="412"/>
      <c r="G41" s="413"/>
      <c r="H41" s="414"/>
      <c r="J41" s="208"/>
    </row>
    <row r="42" spans="2:10" s="3" customFormat="1" x14ac:dyDescent="0.25">
      <c r="B42" s="352"/>
      <c r="C42" s="353" t="s">
        <v>316</v>
      </c>
      <c r="D42" s="354"/>
      <c r="E42" s="355">
        <v>4</v>
      </c>
      <c r="F42" s="412"/>
      <c r="G42" s="413"/>
      <c r="H42" s="414"/>
      <c r="J42" s="208"/>
    </row>
    <row r="43" spans="2:10" s="3" customFormat="1" x14ac:dyDescent="0.25">
      <c r="B43" s="352"/>
      <c r="C43" s="353" t="s">
        <v>317</v>
      </c>
      <c r="D43" s="354"/>
      <c r="E43" s="355">
        <v>2</v>
      </c>
      <c r="F43" s="412"/>
      <c r="G43" s="413"/>
      <c r="H43" s="414"/>
      <c r="J43" s="208"/>
    </row>
    <row r="44" spans="2:10" s="3" customFormat="1" x14ac:dyDescent="0.25">
      <c r="B44" s="352">
        <v>8</v>
      </c>
      <c r="C44" s="353" t="s">
        <v>321</v>
      </c>
      <c r="D44" s="354"/>
      <c r="E44" s="355"/>
      <c r="F44" s="412"/>
      <c r="G44" s="413"/>
      <c r="H44" s="414"/>
      <c r="J44" s="208"/>
    </row>
    <row r="45" spans="2:10" s="3" customFormat="1" x14ac:dyDescent="0.25">
      <c r="B45" s="352"/>
      <c r="C45" s="353" t="s">
        <v>319</v>
      </c>
      <c r="D45" s="354"/>
      <c r="E45" s="355">
        <v>8</v>
      </c>
      <c r="F45" s="412"/>
      <c r="G45" s="413"/>
      <c r="H45" s="414"/>
      <c r="J45" s="208"/>
    </row>
    <row r="46" spans="2:10" s="3" customFormat="1" x14ac:dyDescent="0.25">
      <c r="B46" s="352"/>
      <c r="C46" s="353" t="s">
        <v>320</v>
      </c>
      <c r="D46" s="354"/>
      <c r="E46" s="355">
        <v>4</v>
      </c>
      <c r="F46" s="412"/>
      <c r="G46" s="413"/>
      <c r="H46" s="414"/>
      <c r="J46" s="208"/>
    </row>
    <row r="47" spans="2:10" s="3" customFormat="1" x14ac:dyDescent="0.25">
      <c r="B47" s="352">
        <v>9</v>
      </c>
      <c r="C47" s="353" t="s">
        <v>324</v>
      </c>
      <c r="D47" s="354"/>
      <c r="E47" s="355"/>
      <c r="F47" s="412"/>
      <c r="G47" s="413"/>
      <c r="H47" s="414"/>
      <c r="J47" s="208"/>
    </row>
    <row r="48" spans="2:10" s="3" customFormat="1" x14ac:dyDescent="0.25">
      <c r="B48" s="352"/>
      <c r="C48" s="353" t="s">
        <v>322</v>
      </c>
      <c r="D48" s="354"/>
      <c r="E48" s="355">
        <v>8</v>
      </c>
      <c r="F48" s="412"/>
      <c r="G48" s="413"/>
      <c r="H48" s="414"/>
      <c r="J48" s="208"/>
    </row>
    <row r="49" spans="2:10" s="3" customFormat="1" x14ac:dyDescent="0.25">
      <c r="B49" s="352"/>
      <c r="C49" s="353" t="s">
        <v>323</v>
      </c>
      <c r="D49" s="354"/>
      <c r="E49" s="355">
        <v>4</v>
      </c>
      <c r="F49" s="412"/>
      <c r="G49" s="413"/>
      <c r="H49" s="414"/>
      <c r="J49" s="208"/>
    </row>
    <row r="50" spans="2:10" s="3" customFormat="1" ht="15" customHeight="1" x14ac:dyDescent="0.25">
      <c r="B50" s="352">
        <v>10</v>
      </c>
      <c r="C50" s="353" t="s">
        <v>17</v>
      </c>
      <c r="D50" s="354" t="s">
        <v>3</v>
      </c>
      <c r="E50" s="355">
        <v>16</v>
      </c>
      <c r="F50" s="412"/>
      <c r="G50" s="413"/>
      <c r="H50" s="414"/>
      <c r="J50" s="208"/>
    </row>
    <row r="51" spans="2:10" s="3" customFormat="1" ht="15" customHeight="1" x14ac:dyDescent="0.25">
      <c r="B51" s="352">
        <v>11</v>
      </c>
      <c r="C51" s="353" t="s">
        <v>325</v>
      </c>
      <c r="D51" s="354"/>
      <c r="E51" s="355">
        <f>SUM(E52:E55)</f>
        <v>90</v>
      </c>
      <c r="F51" s="412"/>
      <c r="G51" s="413"/>
      <c r="H51" s="414"/>
      <c r="J51" s="208"/>
    </row>
    <row r="52" spans="2:10" s="3" customFormat="1" ht="15" customHeight="1" x14ac:dyDescent="0.25">
      <c r="B52" s="352"/>
      <c r="C52" s="353" t="s">
        <v>18</v>
      </c>
      <c r="D52" s="354" t="s">
        <v>3</v>
      </c>
      <c r="E52" s="356">
        <v>6</v>
      </c>
      <c r="F52" s="412"/>
      <c r="G52" s="413"/>
      <c r="H52" s="414"/>
      <c r="J52" s="208"/>
    </row>
    <row r="53" spans="2:10" s="3" customFormat="1" ht="15" customHeight="1" x14ac:dyDescent="0.25">
      <c r="B53" s="352"/>
      <c r="C53" s="353" t="s">
        <v>19</v>
      </c>
      <c r="D53" s="354" t="s">
        <v>3</v>
      </c>
      <c r="E53" s="355">
        <v>12</v>
      </c>
      <c r="F53" s="412"/>
      <c r="G53" s="413"/>
      <c r="H53" s="414"/>
      <c r="J53" s="208"/>
    </row>
    <row r="54" spans="2:10" s="3" customFormat="1" ht="15" customHeight="1" x14ac:dyDescent="0.25">
      <c r="B54" s="352"/>
      <c r="C54" s="353" t="s">
        <v>20</v>
      </c>
      <c r="D54" s="354" t="s">
        <v>3</v>
      </c>
      <c r="E54" s="355">
        <v>24</v>
      </c>
      <c r="F54" s="412"/>
      <c r="G54" s="413"/>
      <c r="H54" s="414"/>
      <c r="J54" s="208"/>
    </row>
    <row r="55" spans="2:10" s="3" customFormat="1" ht="15" customHeight="1" x14ac:dyDescent="0.25">
      <c r="B55" s="352"/>
      <c r="C55" s="353" t="s">
        <v>21</v>
      </c>
      <c r="D55" s="354" t="s">
        <v>3</v>
      </c>
      <c r="E55" s="355">
        <v>48</v>
      </c>
      <c r="F55" s="412"/>
      <c r="G55" s="413"/>
      <c r="H55" s="414"/>
      <c r="J55" s="208"/>
    </row>
    <row r="56" spans="2:10" s="3" customFormat="1" ht="15" customHeight="1" x14ac:dyDescent="0.25">
      <c r="B56" s="352">
        <v>12</v>
      </c>
      <c r="C56" s="353" t="s">
        <v>326</v>
      </c>
      <c r="D56" s="354"/>
      <c r="E56" s="355">
        <f>SUM(E57:E59)</f>
        <v>42</v>
      </c>
      <c r="F56" s="412"/>
      <c r="G56" s="413"/>
      <c r="H56" s="414"/>
      <c r="J56" s="208"/>
    </row>
    <row r="57" spans="2:10" s="3" customFormat="1" ht="15" customHeight="1" x14ac:dyDescent="0.25">
      <c r="B57" s="352"/>
      <c r="C57" s="353" t="s">
        <v>18</v>
      </c>
      <c r="D57" s="354" t="s">
        <v>3</v>
      </c>
      <c r="E57" s="355">
        <v>6</v>
      </c>
      <c r="F57" s="412"/>
      <c r="G57" s="413"/>
      <c r="H57" s="414"/>
      <c r="J57" s="208"/>
    </row>
    <row r="58" spans="2:10" s="3" customFormat="1" ht="15" customHeight="1" x14ac:dyDescent="0.25">
      <c r="B58" s="352"/>
      <c r="C58" s="353" t="s">
        <v>19</v>
      </c>
      <c r="D58" s="354" t="s">
        <v>3</v>
      </c>
      <c r="E58" s="355">
        <v>12</v>
      </c>
      <c r="F58" s="412"/>
      <c r="G58" s="413"/>
      <c r="H58" s="414"/>
      <c r="J58" s="208"/>
    </row>
    <row r="59" spans="2:10" s="3" customFormat="1" ht="15" customHeight="1" x14ac:dyDescent="0.25">
      <c r="B59" s="352"/>
      <c r="C59" s="353" t="s">
        <v>20</v>
      </c>
      <c r="D59" s="354" t="s">
        <v>3</v>
      </c>
      <c r="E59" s="355">
        <v>24</v>
      </c>
      <c r="F59" s="412"/>
      <c r="G59" s="413"/>
      <c r="H59" s="414"/>
      <c r="J59" s="208"/>
    </row>
    <row r="60" spans="2:10" s="3" customFormat="1" ht="15" customHeight="1" x14ac:dyDescent="0.25">
      <c r="B60" s="352">
        <v>13</v>
      </c>
      <c r="C60" s="353" t="s">
        <v>327</v>
      </c>
      <c r="D60" s="354"/>
      <c r="E60" s="355">
        <f>SUM(E61:E62)</f>
        <v>18</v>
      </c>
      <c r="F60" s="412"/>
      <c r="G60" s="413"/>
      <c r="H60" s="414"/>
      <c r="J60" s="208"/>
    </row>
    <row r="61" spans="2:10" s="3" customFormat="1" ht="15" customHeight="1" x14ac:dyDescent="0.25">
      <c r="B61" s="352"/>
      <c r="C61" s="353" t="s">
        <v>18</v>
      </c>
      <c r="D61" s="354"/>
      <c r="E61" s="356">
        <v>6</v>
      </c>
      <c r="F61" s="412"/>
      <c r="G61" s="413"/>
      <c r="H61" s="414"/>
      <c r="J61" s="208"/>
    </row>
    <row r="62" spans="2:10" s="3" customFormat="1" ht="15" customHeight="1" x14ac:dyDescent="0.25">
      <c r="B62" s="357"/>
      <c r="C62" s="358" t="s">
        <v>19</v>
      </c>
      <c r="D62" s="354"/>
      <c r="E62" s="359">
        <v>12</v>
      </c>
      <c r="F62" s="412"/>
      <c r="G62" s="413"/>
      <c r="H62" s="414"/>
      <c r="J62" s="208"/>
    </row>
    <row r="63" spans="2:10" s="3" customFormat="1" ht="15" customHeight="1" x14ac:dyDescent="0.25">
      <c r="B63" s="352">
        <v>14</v>
      </c>
      <c r="C63" s="353" t="s">
        <v>22</v>
      </c>
      <c r="D63" s="354" t="s">
        <v>3</v>
      </c>
      <c r="E63" s="356">
        <v>24</v>
      </c>
      <c r="F63" s="412"/>
      <c r="G63" s="413"/>
      <c r="H63" s="414"/>
      <c r="J63" s="208"/>
    </row>
    <row r="64" spans="2:10" s="3" customFormat="1" ht="15" customHeight="1" x14ac:dyDescent="0.25">
      <c r="B64" s="352">
        <v>15</v>
      </c>
      <c r="C64" s="353" t="s">
        <v>23</v>
      </c>
      <c r="D64" s="354" t="s">
        <v>3</v>
      </c>
      <c r="E64" s="356">
        <v>24</v>
      </c>
      <c r="F64" s="412"/>
      <c r="G64" s="413"/>
      <c r="H64" s="414"/>
      <c r="J64" s="208"/>
    </row>
    <row r="65" spans="1:10" s="3" customFormat="1" ht="15" customHeight="1" thickBot="1" x14ac:dyDescent="0.3">
      <c r="B65" s="360">
        <v>16</v>
      </c>
      <c r="C65" s="361" t="s">
        <v>24</v>
      </c>
      <c r="D65" s="362" t="s">
        <v>3</v>
      </c>
      <c r="E65" s="363">
        <v>6</v>
      </c>
      <c r="F65" s="415"/>
      <c r="G65" s="416"/>
      <c r="H65" s="417"/>
      <c r="J65" s="208"/>
    </row>
    <row r="66" spans="1:10" s="3" customFormat="1" ht="15" customHeight="1" x14ac:dyDescent="0.25">
      <c r="H66" s="5"/>
      <c r="J66" s="208"/>
    </row>
    <row r="67" spans="1:10" s="3" customFormat="1" ht="15" customHeight="1" x14ac:dyDescent="0.25">
      <c r="D67" s="214"/>
      <c r="I67" s="2"/>
      <c r="J67" s="208"/>
    </row>
    <row r="68" spans="1:10" ht="15" customHeight="1" thickBot="1" x14ac:dyDescent="0.3">
      <c r="A68" s="3"/>
      <c r="B68" s="113" t="s">
        <v>125</v>
      </c>
      <c r="C68" s="113"/>
      <c r="D68" s="217"/>
      <c r="E68" s="114"/>
      <c r="F68" s="115"/>
      <c r="G68" s="115"/>
      <c r="H68" s="115"/>
    </row>
    <row r="69" spans="1:10" ht="15" customHeight="1" x14ac:dyDescent="0.25">
      <c r="A69" s="3"/>
      <c r="B69" s="3"/>
      <c r="C69" s="3"/>
      <c r="E69" s="3"/>
      <c r="F69" s="3"/>
      <c r="G69" s="3"/>
      <c r="H69" s="3"/>
    </row>
    <row r="70" spans="1:10" ht="15" customHeight="1" x14ac:dyDescent="0.25">
      <c r="A70" s="3"/>
      <c r="B70" s="3" t="s">
        <v>25</v>
      </c>
      <c r="C70" s="3"/>
      <c r="E70" s="3"/>
      <c r="F70" s="3"/>
      <c r="G70" s="3"/>
      <c r="H70" s="3"/>
    </row>
    <row r="71" spans="1:10" ht="15" customHeight="1" x14ac:dyDescent="0.25">
      <c r="A71" s="3"/>
      <c r="B71" s="125" t="s">
        <v>163</v>
      </c>
      <c r="C71" s="16" t="s">
        <v>26</v>
      </c>
      <c r="E71" s="3"/>
      <c r="F71" s="3"/>
      <c r="G71" s="3"/>
      <c r="H71" s="3"/>
    </row>
    <row r="72" spans="1:10" ht="15" customHeight="1" x14ac:dyDescent="0.25">
      <c r="A72" s="3"/>
      <c r="B72" s="125" t="s">
        <v>164</v>
      </c>
      <c r="C72" s="3" t="s">
        <v>27</v>
      </c>
      <c r="E72" s="3"/>
      <c r="F72" s="3"/>
      <c r="G72" s="3"/>
      <c r="H72" s="3"/>
    </row>
    <row r="73" spans="1:10" ht="15" customHeight="1" x14ac:dyDescent="0.25">
      <c r="B73" s="125" t="s">
        <v>165</v>
      </c>
      <c r="C73" s="3" t="s">
        <v>28</v>
      </c>
      <c r="E73" s="3"/>
      <c r="F73" s="3"/>
      <c r="G73" s="3"/>
      <c r="H73" s="3"/>
    </row>
    <row r="74" spans="1:10" ht="15" customHeight="1" x14ac:dyDescent="0.25">
      <c r="B74" s="125" t="s">
        <v>166</v>
      </c>
      <c r="C74" s="3" t="s">
        <v>29</v>
      </c>
      <c r="E74" s="3"/>
      <c r="F74" s="3"/>
      <c r="G74" s="3"/>
      <c r="H74" s="3"/>
    </row>
    <row r="75" spans="1:10" ht="15" customHeight="1" x14ac:dyDescent="0.25">
      <c r="B75" s="131" t="s">
        <v>367</v>
      </c>
      <c r="C75" s="3"/>
      <c r="E75" s="3"/>
    </row>
    <row r="76" spans="1:10" ht="15" customHeight="1" x14ac:dyDescent="0.2">
      <c r="B76" s="206" t="s">
        <v>367</v>
      </c>
      <c r="C76" s="3"/>
      <c r="E76" s="3"/>
    </row>
    <row r="77" spans="1:10" ht="15" customHeight="1" x14ac:dyDescent="0.25"/>
  </sheetData>
  <sheetProtection algorithmName="SHA-512" hashValue="2a9A4B0H4FQ5Pk2Lx6SPEkcsVY+1GZVr5ePYvt0VeMbWIKlg5tmnB4BKMgHoYJH769cAPHK0QclKziOoikX1Kg==" saltValue="xjhAg9p/11R2/ZkTN4HhQg==" spinCount="100000" sheet="1" objects="1" scenarios="1"/>
  <mergeCells count="4">
    <mergeCell ref="E15:H15"/>
    <mergeCell ref="E16:F16"/>
    <mergeCell ref="E3:H3"/>
    <mergeCell ref="F40:H65"/>
  </mergeCells>
  <conditionalFormatting sqref="E25:E27">
    <cfRule type="expression" dxfId="71" priority="3">
      <formula>KOPSO=0</formula>
    </cfRule>
  </conditionalFormatting>
  <conditionalFormatting sqref="E40:E62">
    <cfRule type="expression" dxfId="70" priority="1">
      <formula>KOMatchRule=1</formula>
    </cfRule>
  </conditionalFormatting>
  <dataValidations count="2">
    <dataValidation type="list" allowBlank="1" showInputMessage="1" showErrorMessage="1" sqref="E16" xr:uid="{00000000-0002-0000-0000-000000000000}">
      <formula1>"Included, Not Included"</formula1>
    </dataValidation>
    <dataValidation type="list" allowBlank="1" showInputMessage="1" showErrorMessage="1" sqref="E15" xr:uid="{00000000-0002-0000-0000-000001000000}">
      <formula1>"Player's Prediction Matches, Tournament's Actual Results"</formula1>
    </dataValidation>
  </dataValidations>
  <hyperlinks>
    <hyperlink ref="M8" r:id="rId1" xr:uid="{00000000-0004-0000-0000-000000000000}"/>
    <hyperlink ref="M10" r:id="rId2" xr:uid="{00000000-0004-0000-0000-000001000000}"/>
    <hyperlink ref="M20" r:id="rId3" xr:uid="{00000000-0004-0000-0000-000002000000}"/>
    <hyperlink ref="M31" r:id="rId4" xr:uid="{00000000-0004-0000-0000-000003000000}"/>
    <hyperlink ref="E3:H3" location="about" display="CLICK HERE FOR MORE PAID VERSION INFORMATION" xr:uid="{A305309C-2BEB-40F3-9ED4-B05B343D416E}"/>
  </hyperlinks>
  <pageMargins left="0.2" right="0.2" top="0.25" bottom="0.25" header="0.3" footer="0.3"/>
  <pageSetup scale="79" orientation="portrait" r:id="rId5"/>
  <headerFooter>
    <oddFooter>&amp;R&amp;"-,Italic"&amp;10(c) 2022 | journalSHEET.com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17"/>
  <sheetViews>
    <sheetView showGridLines="0" workbookViewId="0">
      <selection activeCell="E14" sqref="E14"/>
    </sheetView>
  </sheetViews>
  <sheetFormatPr defaultColWidth="8.7109375" defaultRowHeight="15" x14ac:dyDescent="0.25"/>
  <cols>
    <col min="1" max="1" width="8.7109375" style="87" customWidth="1"/>
    <col min="2" max="2" width="19.85546875" style="87" customWidth="1"/>
    <col min="3" max="4" width="23.140625" style="87" customWidth="1"/>
    <col min="5" max="5" width="18" style="87" customWidth="1"/>
    <col min="6" max="6" width="8.7109375" style="87" customWidth="1"/>
    <col min="7" max="7" width="21.140625" style="88" customWidth="1"/>
    <col min="8" max="8" width="3.140625" style="87" customWidth="1"/>
    <col min="9" max="9" width="8.7109375" style="87" customWidth="1"/>
    <col min="10" max="16384" width="8.7109375" style="87"/>
  </cols>
  <sheetData>
    <row r="2" spans="1:7" x14ac:dyDescent="0.25">
      <c r="A2" s="86" t="s">
        <v>98</v>
      </c>
    </row>
    <row r="4" spans="1:7" s="89" customFormat="1" ht="45" x14ac:dyDescent="0.25">
      <c r="A4" s="307" t="s">
        <v>32</v>
      </c>
      <c r="B4" s="307" t="s">
        <v>99</v>
      </c>
      <c r="C4" s="307" t="s">
        <v>100</v>
      </c>
      <c r="D4" s="307" t="s">
        <v>101</v>
      </c>
      <c r="E4" s="307" t="s">
        <v>102</v>
      </c>
      <c r="F4" s="307" t="s">
        <v>103</v>
      </c>
      <c r="G4" s="307" t="s">
        <v>96</v>
      </c>
    </row>
    <row r="5" spans="1:7" x14ac:dyDescent="0.25">
      <c r="A5" s="90">
        <f>IF(Scoreboard!C8&lt;&gt;"",Scoreboard!B8,"")</f>
        <v>1</v>
      </c>
      <c r="B5" s="90">
        <f ca="1">IF(Scoreboard!C8&lt;&gt;"",RANK(Scoreboard!D8,Scoreboard!D8:D17),"")</f>
        <v>1</v>
      </c>
      <c r="C5" s="90">
        <f ca="1">IF(A5&lt;&gt;"",SUMPRODUCT((B5:B14=B5)*(Scoreboard!H8:H17&gt;Scoreboard!H8)),"")</f>
        <v>0</v>
      </c>
      <c r="D5" s="90">
        <f ca="1">IF(A5&lt;&gt;"",SUMPRODUCT((B5:B14=B5)*(C5:C14=C5)*(Scoreboard!E8:E17&gt;Scoreboard!E8)),"")</f>
        <v>0</v>
      </c>
      <c r="E5" s="90">
        <f ca="1">IF(A5&lt;&gt;"",SUMPRODUCT((B5:B14=B5)*(C5:C14=C5)*(D5:D14=D5)*(A5:A14&lt;A5)),"")</f>
        <v>0</v>
      </c>
      <c r="F5" s="90">
        <f ca="1">IFERROR(B5+C5+D5+E5,"")</f>
        <v>1</v>
      </c>
      <c r="G5" s="91" t="str">
        <f>IF(A5&lt;&gt;"",Scoreboard!C8,"")</f>
        <v>Player 1</v>
      </c>
    </row>
    <row r="6" spans="1:7" x14ac:dyDescent="0.25">
      <c r="A6" s="90">
        <f>IF(Scoreboard!C9&lt;&gt;"",Scoreboard!B9,"")</f>
        <v>2</v>
      </c>
      <c r="B6" s="90">
        <f ca="1">IF(Scoreboard!C9&lt;&gt;"",RANK(Scoreboard!D9,Scoreboard!D8:D17),"")</f>
        <v>3</v>
      </c>
      <c r="C6" s="90">
        <f ca="1">IF(A6&lt;&gt;"",SUMPRODUCT((B5:B14=B6)*(Scoreboard!H8:H17&gt;Scoreboard!H9)),"")</f>
        <v>0</v>
      </c>
      <c r="D6" s="90">
        <f ca="1">IF(A6&lt;&gt;"",SUMPRODUCT((B5:B14=B6)*(C5:C14=C6)*(Scoreboard!E8:E17&gt;Scoreboard!E9)),"")</f>
        <v>0</v>
      </c>
      <c r="E6" s="90">
        <f ca="1">IF(A6&lt;&gt;"",SUMPRODUCT((B5:B14=B6)*(C5:C14=C6)*(D5:D14=D6)*(A5:A14&lt;A6)),"")</f>
        <v>0</v>
      </c>
      <c r="F6" s="90">
        <f t="shared" ref="F6:F14" ca="1" si="0">IFERROR(B6+C6+D6+E6,"")</f>
        <v>3</v>
      </c>
      <c r="G6" s="91" t="str">
        <f>IF(A6&lt;&gt;"",Scoreboard!C9,"")</f>
        <v>Player 2</v>
      </c>
    </row>
    <row r="7" spans="1:7" x14ac:dyDescent="0.25">
      <c r="A7" s="90">
        <f>IF(Scoreboard!C10&lt;&gt;"",Scoreboard!B10,"")</f>
        <v>3</v>
      </c>
      <c r="B7" s="90">
        <f ca="1">IF(Scoreboard!C10&lt;&gt;"",RANK(Scoreboard!D10,Scoreboard!D8:D17),"")</f>
        <v>2</v>
      </c>
      <c r="C7" s="90">
        <f ca="1">IF(A7&lt;&gt;"",SUMPRODUCT((B5:B14=B7)*(Scoreboard!H8:H17&gt;Scoreboard!H10)),"")</f>
        <v>0</v>
      </c>
      <c r="D7" s="90">
        <f ca="1">IF(A7&lt;&gt;"",SUMPRODUCT((B5:B14=B7)*(C5:C14=C7)*(Scoreboard!E8:E17&gt;Scoreboard!E10)),"")</f>
        <v>0</v>
      </c>
      <c r="E7" s="90">
        <f ca="1">IF(A7&lt;&gt;"",SUMPRODUCT((B5:B14=B7)*(C5:C14=C7)*(D5:D14=D7)*(A5:A14&lt;A7)),"")</f>
        <v>0</v>
      </c>
      <c r="F7" s="90">
        <f t="shared" ca="1" si="0"/>
        <v>2</v>
      </c>
      <c r="G7" s="91" t="str">
        <f>IF(A7&lt;&gt;"",Scoreboard!C10,"")</f>
        <v>Player 3</v>
      </c>
    </row>
    <row r="8" spans="1:7" x14ac:dyDescent="0.25">
      <c r="A8" s="90">
        <f>IF(Scoreboard!C11&lt;&gt;"",Scoreboard!B11,"")</f>
        <v>4</v>
      </c>
      <c r="B8" s="90">
        <f ca="1">IF(Scoreboard!C11&lt;&gt;"",RANK(Scoreboard!D11,Scoreboard!D8:D17),"")</f>
        <v>4</v>
      </c>
      <c r="C8" s="90">
        <f ca="1">IF(A8&lt;&gt;"",SUMPRODUCT((B5:B14=B8)*(Scoreboard!H8:H17&gt;Scoreboard!H11)),"")</f>
        <v>0</v>
      </c>
      <c r="D8" s="90">
        <f ca="1">IF(A8&lt;&gt;"",SUMPRODUCT((B5:B14=B8)*(C5:C14=C8)*(Scoreboard!E8:E17&gt;Scoreboard!E11)),"")</f>
        <v>0</v>
      </c>
      <c r="E8" s="90">
        <f ca="1">IF(A8&lt;&gt;"",SUMPRODUCT((B5:B14=B8)*(C5:C14=C8)*(D5:D14=D8)*(A5:A14&lt;A8)),"")</f>
        <v>0</v>
      </c>
      <c r="F8" s="90">
        <f t="shared" ca="1" si="0"/>
        <v>4</v>
      </c>
      <c r="G8" s="91" t="str">
        <f>IF(A8&lt;&gt;"",Scoreboard!C11,"")</f>
        <v>Player 4</v>
      </c>
    </row>
    <row r="9" spans="1:7" x14ac:dyDescent="0.25">
      <c r="A9" s="90">
        <f>IF(Scoreboard!C12&lt;&gt;"",Scoreboard!B12,"")</f>
        <v>5</v>
      </c>
      <c r="B9" s="90">
        <f ca="1">IF(Scoreboard!C12&lt;&gt;"",RANK(Scoreboard!D12,Scoreboard!D8:D17),"")</f>
        <v>4</v>
      </c>
      <c r="C9" s="90">
        <f ca="1">IF(A9&lt;&gt;"",SUMPRODUCT((B5:B14=B9)*(Scoreboard!H8:H17&gt;Scoreboard!H12)),"")</f>
        <v>0</v>
      </c>
      <c r="D9" s="90">
        <f ca="1">IF(A9&lt;&gt;"",SUMPRODUCT((B5:B14=B9)*(C5:C14=C9)*(Scoreboard!E8:E17&gt;Scoreboard!E12)),"")</f>
        <v>0</v>
      </c>
      <c r="E9" s="90">
        <f ca="1">IF(A9&lt;&gt;"",SUMPRODUCT((B5:B14=B9)*(C5:C14=C9)*(D5:D14=D9)*(A5:A14&lt;A9)),"")</f>
        <v>1</v>
      </c>
      <c r="F9" s="90">
        <f t="shared" ca="1" si="0"/>
        <v>5</v>
      </c>
      <c r="G9" s="91" t="str">
        <f>IF(A9&lt;&gt;"",Scoreboard!C12,"")</f>
        <v>Player 5</v>
      </c>
    </row>
    <row r="10" spans="1:7" x14ac:dyDescent="0.25">
      <c r="A10" s="90">
        <f>IF(Scoreboard!C13&lt;&gt;"",Scoreboard!B13,"")</f>
        <v>6</v>
      </c>
      <c r="B10" s="90">
        <f ca="1">IF(Scoreboard!C13&lt;&gt;"",RANK(Scoreboard!D13,Scoreboard!D8:D17),"")</f>
        <v>4</v>
      </c>
      <c r="C10" s="90">
        <f ca="1">IF(A10&lt;&gt;"",SUMPRODUCT((B5:B14=B10)*(Scoreboard!H8:H17&gt;Scoreboard!H13)),"")</f>
        <v>0</v>
      </c>
      <c r="D10" s="90">
        <f ca="1">IF(A10&lt;&gt;"",SUMPRODUCT((B5:B14=B10)*(C5:C14=C10)*(Scoreboard!E8:E17&gt;Scoreboard!E13)),"")</f>
        <v>0</v>
      </c>
      <c r="E10" s="90">
        <f ca="1">IF(A10&lt;&gt;"",SUMPRODUCT((B5:B14=B10)*(C5:C14=C10)*(D5:D14=D10)*(A5:A14&lt;A10)),"")</f>
        <v>2</v>
      </c>
      <c r="F10" s="90">
        <f t="shared" ca="1" si="0"/>
        <v>6</v>
      </c>
      <c r="G10" s="91" t="str">
        <f>IF(A10&lt;&gt;"",Scoreboard!C13,"")</f>
        <v>Player 6</v>
      </c>
    </row>
    <row r="11" spans="1:7" x14ac:dyDescent="0.25">
      <c r="A11" s="90">
        <f>IF(Scoreboard!C14&lt;&gt;"",Scoreboard!B14,"")</f>
        <v>7</v>
      </c>
      <c r="B11" s="90">
        <f ca="1">IF(Scoreboard!C14&lt;&gt;"",RANK(Scoreboard!D14,Scoreboard!D8:D17),"")</f>
        <v>4</v>
      </c>
      <c r="C11" s="90">
        <f ca="1">IF(A11&lt;&gt;"",SUMPRODUCT((B5:B14=B11)*(Scoreboard!H8:H17&gt;Scoreboard!H14)),"")</f>
        <v>0</v>
      </c>
      <c r="D11" s="90">
        <f ca="1">IF(A11&lt;&gt;"",SUMPRODUCT((B5:B14=B11)*(C5:C14=C11)*(Scoreboard!E8:E17&gt;Scoreboard!E14)),"")</f>
        <v>0</v>
      </c>
      <c r="E11" s="90">
        <f ca="1">IF(A11&lt;&gt;"",SUMPRODUCT((B5:B14=B11)*(C5:C14=C11)*(D5:D14=D11)*(A5:A14&lt;A11)),"")</f>
        <v>3</v>
      </c>
      <c r="F11" s="90">
        <f t="shared" ca="1" si="0"/>
        <v>7</v>
      </c>
      <c r="G11" s="91" t="str">
        <f>IF(A11&lt;&gt;"",Scoreboard!C14,"")</f>
        <v>Player 7</v>
      </c>
    </row>
    <row r="12" spans="1:7" x14ac:dyDescent="0.25">
      <c r="A12" s="90">
        <f>IF(Scoreboard!C15&lt;&gt;"",Scoreboard!B15,"")</f>
        <v>8</v>
      </c>
      <c r="B12" s="90">
        <f ca="1">IF(Scoreboard!C15&lt;&gt;"",RANK(Scoreboard!D15,Scoreboard!D8:D17),"")</f>
        <v>4</v>
      </c>
      <c r="C12" s="90">
        <f ca="1">IF(A12&lt;&gt;"",SUMPRODUCT((B5:B14=B12)*(Scoreboard!H8:H17&gt;Scoreboard!H15)),"")</f>
        <v>0</v>
      </c>
      <c r="D12" s="90">
        <f ca="1">IF(A12&lt;&gt;"",SUMPRODUCT((B5:B14=B12)*(C5:C14=C12)*(Scoreboard!E8:E17&gt;Scoreboard!E15)),"")</f>
        <v>0</v>
      </c>
      <c r="E12" s="90">
        <f ca="1">IF(A12&lt;&gt;"",SUMPRODUCT((B5:B14=B12)*(C5:C14=C12)*(D5:D14=D12)*(A5:A14&lt;A12)),"")</f>
        <v>4</v>
      </c>
      <c r="F12" s="90">
        <f t="shared" ca="1" si="0"/>
        <v>8</v>
      </c>
      <c r="G12" s="91" t="str">
        <f>IF(A12&lt;&gt;"",Scoreboard!C15,"")</f>
        <v>Player 8</v>
      </c>
    </row>
    <row r="13" spans="1:7" x14ac:dyDescent="0.25">
      <c r="A13" s="90">
        <f>IF(Scoreboard!C16&lt;&gt;"",Scoreboard!B16,"")</f>
        <v>9</v>
      </c>
      <c r="B13" s="90">
        <f ca="1">IF(Scoreboard!C16&lt;&gt;"",RANK(Scoreboard!D16,Scoreboard!D8:D17),"")</f>
        <v>4</v>
      </c>
      <c r="C13" s="90">
        <f ca="1">IF(A13&lt;&gt;"",SUMPRODUCT((B5:B14=B13)*(Scoreboard!H8:H17&gt;Scoreboard!H16)),"")</f>
        <v>0</v>
      </c>
      <c r="D13" s="90">
        <f ca="1">IF(A13&lt;&gt;"",SUMPRODUCT((B5:B14=B13)*(C5:C14=C13)*(Scoreboard!E8:E17&gt;Scoreboard!E16)),"")</f>
        <v>0</v>
      </c>
      <c r="E13" s="90">
        <f ca="1">IF(A13&lt;&gt;"",SUMPRODUCT((B5:B14=B13)*(C5:C14=C13)*(D5:D14=D13)*(A5:A14&lt;A13)),"")</f>
        <v>5</v>
      </c>
      <c r="F13" s="90">
        <f t="shared" ca="1" si="0"/>
        <v>9</v>
      </c>
      <c r="G13" s="91" t="str">
        <f>IF(A13&lt;&gt;"",Scoreboard!C16,"")</f>
        <v>Player 9</v>
      </c>
    </row>
    <row r="14" spans="1:7" x14ac:dyDescent="0.25">
      <c r="A14" s="90">
        <f>IF(Scoreboard!C17&lt;&gt;"",Scoreboard!B17,"")</f>
        <v>10</v>
      </c>
      <c r="B14" s="90">
        <f ca="1">IF(Scoreboard!C17&lt;&gt;"",RANK(Scoreboard!D17,Scoreboard!D8:D17),"")</f>
        <v>4</v>
      </c>
      <c r="C14" s="90">
        <f ca="1">IF(A14&lt;&gt;"",SUMPRODUCT((B5:B14=B14)*(Scoreboard!H8:H17&gt;Scoreboard!H17)),"")</f>
        <v>0</v>
      </c>
      <c r="D14" s="90">
        <f ca="1">IF(A14&lt;&gt;"",SUMPRODUCT((B5:B14=B14)*(C5:C14=C14)*(Scoreboard!E8:E17&gt;Scoreboard!E17)),"")</f>
        <v>0</v>
      </c>
      <c r="E14" s="90">
        <f ca="1">IF(A14&lt;&gt;"",SUMPRODUCT((B5:B14=B14)*(C5:C14=C14)*(D5:D14=D14)*(A5:A14&lt;A14)),"")</f>
        <v>6</v>
      </c>
      <c r="F14" s="90">
        <f t="shared" ca="1" si="0"/>
        <v>10</v>
      </c>
      <c r="G14" s="91" t="str">
        <f>IF(A14&lt;&gt;"",Scoreboard!C17,"")</f>
        <v>Player 10</v>
      </c>
    </row>
    <row r="15" spans="1:7" x14ac:dyDescent="0.25">
      <c r="A15" s="92"/>
    </row>
    <row r="16" spans="1:7" x14ac:dyDescent="0.25">
      <c r="A16" s="92"/>
    </row>
    <row r="17" spans="1:1" x14ac:dyDescent="0.25">
      <c r="A17" s="92"/>
    </row>
  </sheetData>
  <sheetProtection algorithmName="SHA-512" hashValue="z+wqgL4+VcgfxYUDRFjocq5sYErXq24TLNOe3OtctKorBEZu5LjkI2+qo4Zdf93qVZ9F2HCFaQDuDD/4mI4Kgw==" saltValue="endgqhUz1QzMsmGc/kiOKA=="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12"/>
  <sheetViews>
    <sheetView showGridLines="0" workbookViewId="0">
      <pane ySplit="3" topLeftCell="A4" activePane="bottomLeft" state="frozen"/>
      <selection pane="bottomLeft" activeCell="G13" sqref="G13"/>
    </sheetView>
  </sheetViews>
  <sheetFormatPr defaultRowHeight="15" x14ac:dyDescent="0.25"/>
  <cols>
    <col min="1" max="1" width="1.5703125" customWidth="1"/>
    <col min="2" max="2" width="4.5703125" customWidth="1"/>
  </cols>
  <sheetData>
    <row r="1" spans="2:10" s="1" customFormat="1" ht="5.0999999999999996" customHeight="1" x14ac:dyDescent="0.25">
      <c r="J1" s="100"/>
    </row>
    <row r="2" spans="2:10" s="2" customFormat="1" ht="5.0999999999999996" customHeight="1" x14ac:dyDescent="0.25">
      <c r="J2" s="101"/>
    </row>
    <row r="3" spans="2:10" s="2" customFormat="1" ht="30" customHeight="1" x14ac:dyDescent="0.25">
      <c r="B3" s="82" t="s">
        <v>167</v>
      </c>
      <c r="J3" s="101"/>
    </row>
    <row r="12" spans="2:10" x14ac:dyDescent="0.25">
      <c r="G12" s="186" t="s">
        <v>367</v>
      </c>
    </row>
  </sheetData>
  <sheetProtection algorithmName="SHA-512" hashValue="4ItO7a7G/QmWkiySDhn0XevGpynx5AOszEOsUl79gqd0ww6sZcASVJImiFQV5gHefzB7W2PhiYratk6aqwnemQ==" saltValue="iU70O5eXsl/GSlOj2qcWBQ=="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34"/>
  <sheetViews>
    <sheetView showGridLines="0" workbookViewId="0">
      <pane ySplit="4" topLeftCell="A5" activePane="bottomLeft" state="frozen"/>
      <selection pane="bottomLeft" activeCell="M11" sqref="M11"/>
    </sheetView>
  </sheetViews>
  <sheetFormatPr defaultRowHeight="15" x14ac:dyDescent="0.25"/>
  <cols>
    <col min="1" max="1" width="1.5703125" customWidth="1"/>
    <col min="2" max="2" width="2.140625" customWidth="1"/>
    <col min="3" max="3" width="13.140625" customWidth="1"/>
    <col min="4" max="4" width="2.42578125" customWidth="1"/>
    <col min="5" max="5" width="30.28515625" customWidth="1"/>
    <col min="6" max="8" width="25.7109375" customWidth="1"/>
    <col min="9" max="9" width="4" customWidth="1"/>
  </cols>
  <sheetData>
    <row r="1" spans="2:9" s="290" customFormat="1" ht="5.0999999999999996" customHeight="1" x14ac:dyDescent="0.25"/>
    <row r="2" spans="2:9" s="2" customFormat="1" ht="5.0999999999999996" customHeight="1" x14ac:dyDescent="0.25"/>
    <row r="3" spans="2:9" s="2" customFormat="1" ht="30" customHeight="1" x14ac:dyDescent="0.25">
      <c r="B3" s="82" t="s">
        <v>168</v>
      </c>
    </row>
    <row r="4" spans="2:9" ht="5.0999999999999996" customHeight="1" x14ac:dyDescent="0.25"/>
    <row r="5" spans="2:9" ht="5.0999999999999996" customHeight="1" x14ac:dyDescent="0.25">
      <c r="B5" s="309"/>
      <c r="C5" s="309"/>
      <c r="D5" s="309"/>
      <c r="E5" s="309"/>
      <c r="F5" s="309"/>
      <c r="G5" s="309"/>
      <c r="H5" s="315"/>
      <c r="I5" s="316"/>
    </row>
    <row r="6" spans="2:9" ht="28.5" x14ac:dyDescent="0.45">
      <c r="B6" s="309"/>
      <c r="C6" s="310" t="s">
        <v>212</v>
      </c>
      <c r="D6" s="309"/>
      <c r="E6" s="311"/>
      <c r="F6" s="311"/>
      <c r="G6" s="317" t="s">
        <v>369</v>
      </c>
      <c r="H6" s="318"/>
      <c r="I6" s="316"/>
    </row>
    <row r="7" spans="2:9" ht="15" customHeight="1" x14ac:dyDescent="0.25">
      <c r="B7" s="309"/>
      <c r="C7" s="309"/>
      <c r="D7" s="309"/>
      <c r="E7" s="311"/>
      <c r="F7" s="311"/>
      <c r="G7" s="501" t="s">
        <v>406</v>
      </c>
      <c r="H7" s="501"/>
      <c r="I7" s="316"/>
    </row>
    <row r="8" spans="2:9" ht="15" customHeight="1" x14ac:dyDescent="0.25">
      <c r="B8" s="309"/>
      <c r="C8" s="309" t="s">
        <v>169</v>
      </c>
      <c r="D8" s="309" t="s">
        <v>170</v>
      </c>
      <c r="E8" s="309" t="s">
        <v>370</v>
      </c>
      <c r="F8" s="309"/>
      <c r="G8" s="501"/>
      <c r="H8" s="501"/>
      <c r="I8" s="316"/>
    </row>
    <row r="9" spans="2:9" ht="15" customHeight="1" x14ac:dyDescent="0.25">
      <c r="B9" s="309"/>
      <c r="C9" s="309" t="s">
        <v>171</v>
      </c>
      <c r="D9" s="309" t="s">
        <v>170</v>
      </c>
      <c r="E9" s="312">
        <v>6.5</v>
      </c>
      <c r="F9" s="309"/>
      <c r="G9" s="317"/>
      <c r="H9" s="317"/>
      <c r="I9" s="316"/>
    </row>
    <row r="10" spans="2:9" ht="15" customHeight="1" x14ac:dyDescent="0.25">
      <c r="B10" s="309"/>
      <c r="C10" s="309" t="s">
        <v>172</v>
      </c>
      <c r="D10" s="309" t="s">
        <v>170</v>
      </c>
      <c r="E10" s="309" t="s">
        <v>173</v>
      </c>
      <c r="F10" s="309"/>
      <c r="G10" s="317"/>
      <c r="H10" s="317"/>
      <c r="I10" s="316"/>
    </row>
    <row r="11" spans="2:9" ht="15" customHeight="1" x14ac:dyDescent="0.25">
      <c r="B11" s="309"/>
      <c r="C11" s="309" t="s">
        <v>174</v>
      </c>
      <c r="D11" s="309" t="s">
        <v>170</v>
      </c>
      <c r="E11" s="309" t="s">
        <v>175</v>
      </c>
      <c r="F11" s="309"/>
      <c r="G11" s="317"/>
      <c r="H11" s="317"/>
      <c r="I11" s="316"/>
    </row>
    <row r="12" spans="2:9" ht="15" customHeight="1" x14ac:dyDescent="0.25">
      <c r="B12" s="309"/>
      <c r="C12" s="309" t="s">
        <v>176</v>
      </c>
      <c r="D12" s="309" t="s">
        <v>170</v>
      </c>
      <c r="E12" s="313" t="s">
        <v>177</v>
      </c>
      <c r="F12" s="309"/>
      <c r="G12" s="494" t="s">
        <v>231</v>
      </c>
      <c r="H12" s="494"/>
      <c r="I12" s="316"/>
    </row>
    <row r="13" spans="2:9" ht="15" customHeight="1" x14ac:dyDescent="0.25">
      <c r="B13" s="309"/>
      <c r="C13" s="309" t="s">
        <v>178</v>
      </c>
      <c r="D13" s="309" t="s">
        <v>170</v>
      </c>
      <c r="E13" s="314" t="s">
        <v>368</v>
      </c>
      <c r="F13" s="309"/>
      <c r="G13" s="495" t="s">
        <v>232</v>
      </c>
      <c r="H13" s="495"/>
      <c r="I13" s="316"/>
    </row>
    <row r="14" spans="2:9" ht="15" customHeight="1" x14ac:dyDescent="0.25">
      <c r="B14" s="309"/>
      <c r="C14" s="309"/>
      <c r="D14" s="309"/>
      <c r="E14" s="309"/>
      <c r="F14" s="309"/>
      <c r="G14" s="309"/>
      <c r="H14" s="315"/>
      <c r="I14" s="316"/>
    </row>
    <row r="16" spans="2:9" x14ac:dyDescent="0.25">
      <c r="B16" s="346"/>
      <c r="C16" s="346"/>
      <c r="D16" s="346"/>
      <c r="E16" s="346"/>
      <c r="F16" s="319" t="s">
        <v>371</v>
      </c>
      <c r="G16" s="320" t="s">
        <v>372</v>
      </c>
      <c r="H16" s="321" t="s">
        <v>373</v>
      </c>
    </row>
    <row r="17" spans="2:8" x14ac:dyDescent="0.25">
      <c r="B17" s="346"/>
      <c r="C17" s="346"/>
      <c r="D17" s="346"/>
      <c r="E17" s="346"/>
      <c r="F17" s="319" t="s">
        <v>374</v>
      </c>
      <c r="G17" s="320" t="s">
        <v>375</v>
      </c>
      <c r="H17" s="321" t="s">
        <v>376</v>
      </c>
    </row>
    <row r="18" spans="2:8" x14ac:dyDescent="0.25">
      <c r="B18" s="322" t="s">
        <v>377</v>
      </c>
      <c r="C18" s="322"/>
      <c r="D18" s="322"/>
      <c r="E18" s="322"/>
      <c r="F18" s="323">
        <v>10</v>
      </c>
      <c r="G18" s="324">
        <v>100</v>
      </c>
      <c r="H18" s="325">
        <v>100</v>
      </c>
    </row>
    <row r="19" spans="2:8" x14ac:dyDescent="0.25">
      <c r="B19" s="326" t="s">
        <v>378</v>
      </c>
      <c r="C19" s="326"/>
      <c r="D19" s="326"/>
      <c r="E19" s="327"/>
      <c r="F19" s="328"/>
      <c r="G19" s="329"/>
      <c r="H19" s="330"/>
    </row>
    <row r="20" spans="2:8" x14ac:dyDescent="0.25">
      <c r="B20" s="331" t="s">
        <v>379</v>
      </c>
      <c r="C20" s="326" t="s">
        <v>380</v>
      </c>
      <c r="D20" s="326"/>
      <c r="E20" s="327"/>
      <c r="F20" s="332" t="s">
        <v>381</v>
      </c>
      <c r="G20" s="333" t="s">
        <v>381</v>
      </c>
      <c r="H20" s="334" t="s">
        <v>381</v>
      </c>
    </row>
    <row r="21" spans="2:8" x14ac:dyDescent="0.25">
      <c r="B21" s="331" t="s">
        <v>379</v>
      </c>
      <c r="C21" s="326" t="s">
        <v>382</v>
      </c>
      <c r="D21" s="326"/>
      <c r="E21" s="327"/>
      <c r="F21" s="332" t="s">
        <v>381</v>
      </c>
      <c r="G21" s="333" t="s">
        <v>381</v>
      </c>
      <c r="H21" s="334" t="s">
        <v>381</v>
      </c>
    </row>
    <row r="22" spans="2:8" x14ac:dyDescent="0.25">
      <c r="B22" s="331" t="s">
        <v>379</v>
      </c>
      <c r="C22" s="326" t="s">
        <v>383</v>
      </c>
      <c r="D22" s="326"/>
      <c r="E22" s="327"/>
      <c r="F22" s="332" t="s">
        <v>381</v>
      </c>
      <c r="G22" s="333" t="s">
        <v>381</v>
      </c>
      <c r="H22" s="334" t="s">
        <v>381</v>
      </c>
    </row>
    <row r="23" spans="2:8" x14ac:dyDescent="0.25">
      <c r="B23" s="331" t="s">
        <v>379</v>
      </c>
      <c r="C23" s="326" t="s">
        <v>384</v>
      </c>
      <c r="D23" s="326"/>
      <c r="E23" s="327"/>
      <c r="F23" s="332" t="s">
        <v>381</v>
      </c>
      <c r="G23" s="333" t="s">
        <v>381</v>
      </c>
      <c r="H23" s="334" t="s">
        <v>381</v>
      </c>
    </row>
    <row r="24" spans="2:8" x14ac:dyDescent="0.25">
      <c r="B24" s="331" t="s">
        <v>379</v>
      </c>
      <c r="C24" s="326" t="s">
        <v>385</v>
      </c>
      <c r="D24" s="326"/>
      <c r="E24" s="327"/>
      <c r="F24" s="332" t="s">
        <v>381</v>
      </c>
      <c r="G24" s="333" t="s">
        <v>381</v>
      </c>
      <c r="H24" s="334" t="s">
        <v>381</v>
      </c>
    </row>
    <row r="25" spans="2:8" x14ac:dyDescent="0.25">
      <c r="B25" s="331" t="s">
        <v>379</v>
      </c>
      <c r="C25" s="326" t="s">
        <v>386</v>
      </c>
      <c r="D25" s="326"/>
      <c r="E25" s="326"/>
      <c r="F25" s="335" t="s">
        <v>398</v>
      </c>
      <c r="G25" s="336" t="s">
        <v>399</v>
      </c>
      <c r="H25" s="337" t="s">
        <v>399</v>
      </c>
    </row>
    <row r="26" spans="2:8" x14ac:dyDescent="0.25">
      <c r="B26" s="326" t="s">
        <v>387</v>
      </c>
      <c r="C26" s="326"/>
      <c r="D26" s="326"/>
      <c r="E26" s="326"/>
      <c r="F26" s="332" t="s">
        <v>388</v>
      </c>
      <c r="G26" s="333" t="s">
        <v>388</v>
      </c>
      <c r="H26" s="334" t="s">
        <v>389</v>
      </c>
    </row>
    <row r="27" spans="2:8" x14ac:dyDescent="0.25">
      <c r="B27" s="326" t="s">
        <v>390</v>
      </c>
      <c r="C27" s="326"/>
      <c r="D27" s="326"/>
      <c r="E27" s="326"/>
      <c r="F27" s="332" t="s">
        <v>32</v>
      </c>
      <c r="G27" s="333" t="s">
        <v>391</v>
      </c>
      <c r="H27" s="334" t="s">
        <v>392</v>
      </c>
    </row>
    <row r="28" spans="2:8" x14ac:dyDescent="0.25">
      <c r="B28" s="326" t="s">
        <v>393</v>
      </c>
      <c r="C28" s="326"/>
      <c r="D28" s="326"/>
      <c r="E28" s="326"/>
      <c r="F28" s="332" t="s">
        <v>32</v>
      </c>
      <c r="G28" s="333" t="s">
        <v>32</v>
      </c>
      <c r="H28" s="334" t="s">
        <v>381</v>
      </c>
    </row>
    <row r="29" spans="2:8" x14ac:dyDescent="0.25">
      <c r="B29" s="326" t="s">
        <v>394</v>
      </c>
      <c r="C29" s="326"/>
      <c r="D29" s="326"/>
      <c r="E29" s="326"/>
      <c r="F29" s="332" t="s">
        <v>388</v>
      </c>
      <c r="G29" s="333" t="s">
        <v>395</v>
      </c>
      <c r="H29" s="334" t="s">
        <v>395</v>
      </c>
    </row>
    <row r="30" spans="2:8" x14ac:dyDescent="0.25">
      <c r="B30" s="338"/>
      <c r="C30" s="338"/>
      <c r="D30" s="338"/>
      <c r="E30" s="338"/>
      <c r="F30" s="339"/>
      <c r="G30" s="340"/>
      <c r="H30" s="341"/>
    </row>
    <row r="31" spans="2:8" x14ac:dyDescent="0.25">
      <c r="B31" s="85"/>
      <c r="C31" s="85"/>
      <c r="D31" s="85"/>
      <c r="E31" s="85"/>
      <c r="F31" s="342"/>
      <c r="G31" s="343"/>
      <c r="H31" s="341"/>
    </row>
    <row r="32" spans="2:8" x14ac:dyDescent="0.25">
      <c r="B32" s="85"/>
      <c r="C32" s="85"/>
      <c r="D32" s="85"/>
      <c r="E32" s="85"/>
      <c r="F32" s="342"/>
      <c r="G32" s="343"/>
      <c r="H32" s="341"/>
    </row>
    <row r="33" spans="2:8" x14ac:dyDescent="0.25">
      <c r="B33" s="85"/>
      <c r="C33" s="85"/>
      <c r="D33" s="85"/>
      <c r="E33" s="85"/>
      <c r="F33" s="342"/>
      <c r="G33" s="343"/>
      <c r="H33" s="341"/>
    </row>
    <row r="34" spans="2:8" ht="18.75" x14ac:dyDescent="0.25">
      <c r="B34" s="316"/>
      <c r="C34" s="316"/>
      <c r="D34" s="316"/>
      <c r="E34" s="316"/>
      <c r="F34" s="347" t="s">
        <v>396</v>
      </c>
      <c r="G34" s="344" t="s">
        <v>400</v>
      </c>
      <c r="H34" s="345" t="s">
        <v>397</v>
      </c>
    </row>
  </sheetData>
  <sheetProtection algorithmName="SHA-512" hashValue="fc5XNheivMVnw3V35L0QRsT97k1+Acms7hmjWNBif4CqcVLvVYOTlWmvsOzfLN0PJCUQATi66rthf6LLffR37A==" saltValue="USug44z3PfWUq6schK29OA==" spinCount="100000" sheet="1" objects="1" scenarios="1"/>
  <mergeCells count="3">
    <mergeCell ref="G12:H12"/>
    <mergeCell ref="G13:H13"/>
    <mergeCell ref="G7:H8"/>
  </mergeCells>
  <hyperlinks>
    <hyperlink ref="E11" r:id="rId1" xr:uid="{00000000-0004-0000-0B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54"/>
  <sheetViews>
    <sheetView showGridLines="0" zoomScaleNormal="100" workbookViewId="0">
      <pane ySplit="5" topLeftCell="A6" activePane="bottomLeft" state="frozen"/>
      <selection activeCell="C9" sqref="C9"/>
      <selection pane="bottomLeft" activeCell="E22" sqref="E22"/>
    </sheetView>
  </sheetViews>
  <sheetFormatPr defaultColWidth="8.7109375" defaultRowHeight="15" x14ac:dyDescent="0.25"/>
  <cols>
    <col min="1" max="1" width="1.5703125" style="2" customWidth="1"/>
    <col min="2" max="3" width="4.5703125" style="2" customWidth="1"/>
    <col min="4" max="4" width="26.28515625" style="2" bestFit="1" customWidth="1"/>
    <col min="5" max="5" width="18.85546875" style="2" customWidth="1"/>
    <col min="6" max="6" width="11.42578125" style="2" customWidth="1"/>
    <col min="7" max="7" width="1.5703125" style="2" customWidth="1"/>
    <col min="8" max="8" width="0.85546875" style="290" customWidth="1"/>
    <col min="9" max="9" width="1.5703125" style="2" customWidth="1"/>
    <col min="10" max="10" width="4.5703125" style="2" customWidth="1"/>
    <col min="11" max="11" width="66.85546875" style="2" customWidth="1"/>
    <col min="12" max="14" width="20.5703125" style="2" customWidth="1"/>
    <col min="15" max="16384" width="8.7109375" style="2"/>
  </cols>
  <sheetData>
    <row r="1" spans="2:14" s="290" customFormat="1" ht="5.0999999999999996" customHeight="1" x14ac:dyDescent="0.25"/>
    <row r="2" spans="2:14" ht="5.0999999999999996" customHeight="1" x14ac:dyDescent="0.25"/>
    <row r="3" spans="2:14" ht="30" customHeight="1" x14ac:dyDescent="0.25">
      <c r="B3" s="4" t="s">
        <v>30</v>
      </c>
    </row>
    <row r="4" spans="2:14" ht="5.0999999999999996" customHeight="1" x14ac:dyDescent="0.25"/>
    <row r="5" spans="2:14" ht="30" x14ac:dyDescent="0.25">
      <c r="B5" s="291" t="s">
        <v>31</v>
      </c>
      <c r="C5" s="291" t="s">
        <v>32</v>
      </c>
      <c r="D5" s="292" t="s">
        <v>290</v>
      </c>
      <c r="E5" s="292" t="s">
        <v>48</v>
      </c>
      <c r="F5" s="293" t="s">
        <v>33</v>
      </c>
      <c r="J5" s="2" t="s">
        <v>155</v>
      </c>
    </row>
    <row r="6" spans="2:14" x14ac:dyDescent="0.25">
      <c r="B6" s="294" t="s">
        <v>34</v>
      </c>
      <c r="C6" s="294">
        <v>1</v>
      </c>
      <c r="D6" s="295" t="s">
        <v>242</v>
      </c>
      <c r="E6" s="295" t="s">
        <v>338</v>
      </c>
      <c r="F6" s="296"/>
      <c r="J6" s="118" t="s">
        <v>335</v>
      </c>
      <c r="K6" s="18"/>
    </row>
    <row r="7" spans="2:14" x14ac:dyDescent="0.25">
      <c r="B7" s="294" t="s">
        <v>34</v>
      </c>
      <c r="C7" s="294">
        <v>2</v>
      </c>
      <c r="D7" s="295" t="s">
        <v>243</v>
      </c>
      <c r="E7" s="295" t="s">
        <v>339</v>
      </c>
      <c r="F7" s="296"/>
      <c r="J7" s="26"/>
    </row>
    <row r="8" spans="2:14" x14ac:dyDescent="0.25">
      <c r="B8" s="294" t="s">
        <v>34</v>
      </c>
      <c r="C8" s="294">
        <v>3</v>
      </c>
      <c r="D8" s="295" t="s">
        <v>244</v>
      </c>
      <c r="E8" s="295" t="s">
        <v>350</v>
      </c>
      <c r="F8" s="296"/>
      <c r="J8" s="119"/>
      <c r="K8" s="119"/>
      <c r="L8" s="418" t="s">
        <v>139</v>
      </c>
      <c r="M8" s="419" t="s">
        <v>142</v>
      </c>
      <c r="N8" s="419" t="s">
        <v>143</v>
      </c>
    </row>
    <row r="9" spans="2:14" x14ac:dyDescent="0.25">
      <c r="B9" s="294" t="s">
        <v>34</v>
      </c>
      <c r="C9" s="294">
        <v>4</v>
      </c>
      <c r="D9" s="295" t="s">
        <v>245</v>
      </c>
      <c r="E9" s="295" t="s">
        <v>341</v>
      </c>
      <c r="F9" s="296"/>
      <c r="J9" s="119" t="s">
        <v>126</v>
      </c>
      <c r="K9" s="119"/>
      <c r="L9" s="418"/>
      <c r="M9" s="419"/>
      <c r="N9" s="419"/>
    </row>
    <row r="10" spans="2:14" x14ac:dyDescent="0.25">
      <c r="B10" s="19" t="s">
        <v>35</v>
      </c>
      <c r="C10" s="19">
        <f>C6</f>
        <v>1</v>
      </c>
      <c r="D10" s="20" t="s">
        <v>246</v>
      </c>
      <c r="E10" s="20" t="s">
        <v>342</v>
      </c>
      <c r="F10" s="21"/>
      <c r="J10" s="120">
        <v>1</v>
      </c>
      <c r="K10" s="120" t="s">
        <v>127</v>
      </c>
      <c r="L10" s="121" t="s">
        <v>140</v>
      </c>
      <c r="M10" s="123" t="s">
        <v>140</v>
      </c>
      <c r="N10" s="121" t="s">
        <v>140</v>
      </c>
    </row>
    <row r="11" spans="2:14" x14ac:dyDescent="0.25">
      <c r="B11" s="19" t="s">
        <v>35</v>
      </c>
      <c r="C11" s="19">
        <f t="shared" ref="C11:C37" si="0">C7</f>
        <v>2</v>
      </c>
      <c r="D11" s="20" t="s">
        <v>247</v>
      </c>
      <c r="E11" s="20" t="s">
        <v>343</v>
      </c>
      <c r="F11" s="21"/>
      <c r="J11" s="120">
        <v>2</v>
      </c>
      <c r="K11" s="120" t="s">
        <v>130</v>
      </c>
      <c r="L11" s="121" t="s">
        <v>140</v>
      </c>
      <c r="M11" s="123" t="s">
        <v>140</v>
      </c>
      <c r="N11" s="121" t="s">
        <v>140</v>
      </c>
    </row>
    <row r="12" spans="2:14" x14ac:dyDescent="0.25">
      <c r="B12" s="19" t="s">
        <v>35</v>
      </c>
      <c r="C12" s="19">
        <f t="shared" si="0"/>
        <v>3</v>
      </c>
      <c r="D12" s="20" t="s">
        <v>248</v>
      </c>
      <c r="E12" s="20" t="s">
        <v>338</v>
      </c>
      <c r="F12" s="21"/>
      <c r="J12" s="120">
        <v>3</v>
      </c>
      <c r="K12" s="120" t="s">
        <v>131</v>
      </c>
      <c r="L12" s="121" t="s">
        <v>140</v>
      </c>
      <c r="M12" s="123" t="s">
        <v>140</v>
      </c>
      <c r="N12" s="121" t="s">
        <v>140</v>
      </c>
    </row>
    <row r="13" spans="2:14" x14ac:dyDescent="0.25">
      <c r="B13" s="19" t="s">
        <v>35</v>
      </c>
      <c r="C13" s="19">
        <f t="shared" si="0"/>
        <v>4</v>
      </c>
      <c r="D13" s="20" t="s">
        <v>249</v>
      </c>
      <c r="E13" s="20" t="s">
        <v>341</v>
      </c>
      <c r="F13" s="21"/>
      <c r="J13" s="120">
        <v>4</v>
      </c>
      <c r="K13" s="120" t="s">
        <v>132</v>
      </c>
      <c r="L13" s="121" t="s">
        <v>140</v>
      </c>
      <c r="M13" s="123" t="s">
        <v>140</v>
      </c>
      <c r="N13" s="121" t="s">
        <v>140</v>
      </c>
    </row>
    <row r="14" spans="2:14" x14ac:dyDescent="0.25">
      <c r="B14" s="294" t="s">
        <v>36</v>
      </c>
      <c r="C14" s="294">
        <f t="shared" si="0"/>
        <v>1</v>
      </c>
      <c r="D14" s="295" t="s">
        <v>250</v>
      </c>
      <c r="E14" s="295" t="s">
        <v>344</v>
      </c>
      <c r="F14" s="296"/>
      <c r="J14" s="120">
        <v>5</v>
      </c>
      <c r="K14" s="120" t="s">
        <v>336</v>
      </c>
      <c r="L14" s="121" t="s">
        <v>140</v>
      </c>
      <c r="M14" s="123" t="s">
        <v>140</v>
      </c>
      <c r="N14" s="121" t="s">
        <v>140</v>
      </c>
    </row>
    <row r="15" spans="2:14" x14ac:dyDescent="0.25">
      <c r="B15" s="294" t="s">
        <v>36</v>
      </c>
      <c r="C15" s="294">
        <f t="shared" si="0"/>
        <v>2</v>
      </c>
      <c r="D15" s="295" t="s">
        <v>251</v>
      </c>
      <c r="E15" s="295" t="s">
        <v>345</v>
      </c>
      <c r="F15" s="296"/>
      <c r="J15" s="120">
        <v>6</v>
      </c>
      <c r="K15" s="120" t="s">
        <v>128</v>
      </c>
      <c r="L15" s="121" t="s">
        <v>140</v>
      </c>
      <c r="M15" s="123" t="s">
        <v>140</v>
      </c>
      <c r="N15" s="121" t="s">
        <v>140</v>
      </c>
    </row>
    <row r="16" spans="2:14" x14ac:dyDescent="0.25">
      <c r="B16" s="294" t="s">
        <v>36</v>
      </c>
      <c r="C16" s="294">
        <f t="shared" si="0"/>
        <v>3</v>
      </c>
      <c r="D16" s="295" t="s">
        <v>252</v>
      </c>
      <c r="E16" s="295" t="s">
        <v>346</v>
      </c>
      <c r="F16" s="296"/>
      <c r="J16" s="120">
        <v>7</v>
      </c>
      <c r="K16" s="120" t="s">
        <v>129</v>
      </c>
      <c r="L16" s="121" t="s">
        <v>140</v>
      </c>
      <c r="M16" s="123" t="s">
        <v>140</v>
      </c>
      <c r="N16" s="121" t="s">
        <v>140</v>
      </c>
    </row>
    <row r="17" spans="2:14" x14ac:dyDescent="0.25">
      <c r="B17" s="294" t="s">
        <v>36</v>
      </c>
      <c r="C17" s="294">
        <f t="shared" si="0"/>
        <v>4</v>
      </c>
      <c r="D17" s="295" t="s">
        <v>253</v>
      </c>
      <c r="E17" s="295" t="s">
        <v>339</v>
      </c>
      <c r="F17" s="296"/>
      <c r="J17" s="120">
        <v>8</v>
      </c>
      <c r="K17" s="120" t="s">
        <v>138</v>
      </c>
      <c r="L17" s="121" t="s">
        <v>140</v>
      </c>
      <c r="M17" s="123" t="s">
        <v>144</v>
      </c>
      <c r="N17" s="122" t="s">
        <v>146</v>
      </c>
    </row>
    <row r="18" spans="2:14" x14ac:dyDescent="0.25">
      <c r="B18" s="19" t="s">
        <v>37</v>
      </c>
      <c r="C18" s="19">
        <f t="shared" si="0"/>
        <v>1</v>
      </c>
      <c r="D18" s="20" t="s">
        <v>254</v>
      </c>
      <c r="E18" s="20" t="s">
        <v>338</v>
      </c>
      <c r="F18" s="21"/>
      <c r="J18" s="120"/>
      <c r="K18" s="120" t="s">
        <v>133</v>
      </c>
      <c r="L18" s="121"/>
      <c r="M18" s="123"/>
      <c r="N18" s="121"/>
    </row>
    <row r="19" spans="2:14" x14ac:dyDescent="0.25">
      <c r="B19" s="19" t="s">
        <v>37</v>
      </c>
      <c r="C19" s="19">
        <f t="shared" si="0"/>
        <v>2</v>
      </c>
      <c r="D19" s="20" t="s">
        <v>255</v>
      </c>
      <c r="E19" s="20" t="s">
        <v>351</v>
      </c>
      <c r="F19" s="21"/>
      <c r="J19" s="120"/>
      <c r="K19" s="120" t="s">
        <v>134</v>
      </c>
      <c r="L19" s="121"/>
      <c r="M19" s="123"/>
      <c r="N19" s="121"/>
    </row>
    <row r="20" spans="2:14" x14ac:dyDescent="0.25">
      <c r="B20" s="19" t="s">
        <v>37</v>
      </c>
      <c r="C20" s="19">
        <f t="shared" si="0"/>
        <v>3</v>
      </c>
      <c r="D20" s="20" t="s">
        <v>256</v>
      </c>
      <c r="E20" s="20" t="s">
        <v>347</v>
      </c>
      <c r="F20" s="21"/>
      <c r="J20" s="120"/>
      <c r="K20" s="120" t="s">
        <v>135</v>
      </c>
      <c r="L20" s="121"/>
      <c r="M20" s="123"/>
      <c r="N20" s="121"/>
    </row>
    <row r="21" spans="2:14" x14ac:dyDescent="0.25">
      <c r="B21" s="402" t="s">
        <v>37</v>
      </c>
      <c r="C21" s="402">
        <f t="shared" si="0"/>
        <v>4</v>
      </c>
      <c r="D21" s="403" t="s">
        <v>405</v>
      </c>
      <c r="E21" s="403" t="s">
        <v>341</v>
      </c>
      <c r="F21" s="404"/>
      <c r="J21" s="120"/>
      <c r="K21" s="120" t="s">
        <v>136</v>
      </c>
      <c r="L21" s="121"/>
      <c r="M21" s="123"/>
      <c r="N21" s="122"/>
    </row>
    <row r="22" spans="2:14" x14ac:dyDescent="0.25">
      <c r="B22" s="294" t="s">
        <v>38</v>
      </c>
      <c r="C22" s="294">
        <f t="shared" si="0"/>
        <v>1</v>
      </c>
      <c r="D22" s="295" t="s">
        <v>257</v>
      </c>
      <c r="E22" s="295" t="s">
        <v>346</v>
      </c>
      <c r="F22" s="296"/>
      <c r="J22" s="120">
        <v>9</v>
      </c>
      <c r="K22" s="120" t="s">
        <v>137</v>
      </c>
      <c r="L22" s="121" t="s">
        <v>140</v>
      </c>
      <c r="M22" s="124" t="s">
        <v>145</v>
      </c>
      <c r="N22" s="122" t="s">
        <v>147</v>
      </c>
    </row>
    <row r="23" spans="2:14" x14ac:dyDescent="0.25">
      <c r="B23" s="294" t="s">
        <v>38</v>
      </c>
      <c r="C23" s="294">
        <f t="shared" si="0"/>
        <v>2</v>
      </c>
      <c r="D23" s="295" t="s">
        <v>258</v>
      </c>
      <c r="E23" s="295" t="s">
        <v>348</v>
      </c>
      <c r="F23" s="296"/>
      <c r="K23" s="22"/>
    </row>
    <row r="24" spans="2:14" x14ac:dyDescent="0.25">
      <c r="B24" s="294" t="s">
        <v>38</v>
      </c>
      <c r="C24" s="294">
        <f t="shared" si="0"/>
        <v>3</v>
      </c>
      <c r="D24" s="295" t="s">
        <v>259</v>
      </c>
      <c r="E24" s="295" t="s">
        <v>352</v>
      </c>
      <c r="F24" s="296"/>
      <c r="J24" s="23" t="s">
        <v>141</v>
      </c>
      <c r="K24" s="18"/>
    </row>
    <row r="25" spans="2:14" x14ac:dyDescent="0.25">
      <c r="B25" s="294" t="s">
        <v>38</v>
      </c>
      <c r="C25" s="294">
        <f t="shared" si="0"/>
        <v>4</v>
      </c>
      <c r="D25" s="295" t="s">
        <v>260</v>
      </c>
      <c r="E25" s="295" t="s">
        <v>349</v>
      </c>
      <c r="F25" s="296"/>
    </row>
    <row r="26" spans="2:14" x14ac:dyDescent="0.25">
      <c r="B26" s="19" t="s">
        <v>39</v>
      </c>
      <c r="C26" s="19">
        <f t="shared" si="0"/>
        <v>1</v>
      </c>
      <c r="D26" s="20" t="s">
        <v>261</v>
      </c>
      <c r="E26" s="20" t="s">
        <v>338</v>
      </c>
      <c r="F26" s="21"/>
      <c r="J26" s="125" t="s">
        <v>148</v>
      </c>
      <c r="K26" s="3" t="s">
        <v>152</v>
      </c>
    </row>
    <row r="27" spans="2:14" x14ac:dyDescent="0.25">
      <c r="B27" s="19" t="s">
        <v>39</v>
      </c>
      <c r="C27" s="19">
        <f t="shared" si="0"/>
        <v>2</v>
      </c>
      <c r="D27" s="20" t="s">
        <v>262</v>
      </c>
      <c r="E27" s="20" t="s">
        <v>344</v>
      </c>
      <c r="F27" s="21"/>
      <c r="J27" s="126" t="s">
        <v>149</v>
      </c>
      <c r="K27" s="22" t="s">
        <v>337</v>
      </c>
    </row>
    <row r="28" spans="2:14" x14ac:dyDescent="0.25">
      <c r="B28" s="19" t="s">
        <v>39</v>
      </c>
      <c r="C28" s="19">
        <f t="shared" si="0"/>
        <v>3</v>
      </c>
      <c r="D28" s="20" t="s">
        <v>263</v>
      </c>
      <c r="E28" s="20" t="s">
        <v>353</v>
      </c>
      <c r="F28" s="21"/>
      <c r="J28" s="126" t="s">
        <v>150</v>
      </c>
      <c r="K28" s="22" t="s">
        <v>151</v>
      </c>
    </row>
    <row r="29" spans="2:14" x14ac:dyDescent="0.25">
      <c r="B29" s="19" t="s">
        <v>39</v>
      </c>
      <c r="C29" s="19">
        <f t="shared" si="0"/>
        <v>4</v>
      </c>
      <c r="D29" s="20" t="s">
        <v>264</v>
      </c>
      <c r="E29" s="20" t="s">
        <v>357</v>
      </c>
      <c r="F29" s="21"/>
      <c r="J29" s="126" t="s">
        <v>153</v>
      </c>
      <c r="K29" s="22" t="s">
        <v>154</v>
      </c>
    </row>
    <row r="30" spans="2:14" x14ac:dyDescent="0.25">
      <c r="B30" s="294" t="s">
        <v>31</v>
      </c>
      <c r="C30" s="294">
        <f t="shared" si="0"/>
        <v>1</v>
      </c>
      <c r="D30" s="295" t="s">
        <v>265</v>
      </c>
      <c r="E30" s="295" t="s">
        <v>347</v>
      </c>
      <c r="F30" s="296"/>
    </row>
    <row r="31" spans="2:14" x14ac:dyDescent="0.25">
      <c r="B31" s="294" t="s">
        <v>31</v>
      </c>
      <c r="C31" s="294">
        <f t="shared" si="0"/>
        <v>2</v>
      </c>
      <c r="D31" s="295" t="s">
        <v>266</v>
      </c>
      <c r="E31" s="295" t="s">
        <v>354</v>
      </c>
      <c r="F31" s="296"/>
    </row>
    <row r="32" spans="2:14" x14ac:dyDescent="0.25">
      <c r="B32" s="294" t="s">
        <v>31</v>
      </c>
      <c r="C32" s="294">
        <f t="shared" si="0"/>
        <v>3</v>
      </c>
      <c r="D32" s="295" t="s">
        <v>267</v>
      </c>
      <c r="E32" s="295" t="s">
        <v>355</v>
      </c>
      <c r="F32" s="296"/>
    </row>
    <row r="33" spans="2:12" x14ac:dyDescent="0.25">
      <c r="B33" s="294" t="s">
        <v>31</v>
      </c>
      <c r="C33" s="294">
        <f t="shared" si="0"/>
        <v>4</v>
      </c>
      <c r="D33" s="295" t="s">
        <v>268</v>
      </c>
      <c r="E33" s="295" t="s">
        <v>349</v>
      </c>
      <c r="F33" s="296"/>
    </row>
    <row r="34" spans="2:12" x14ac:dyDescent="0.25">
      <c r="B34" s="19" t="s">
        <v>40</v>
      </c>
      <c r="C34" s="19">
        <f t="shared" si="0"/>
        <v>1</v>
      </c>
      <c r="D34" s="20" t="s">
        <v>269</v>
      </c>
      <c r="E34" s="20" t="s">
        <v>343</v>
      </c>
      <c r="F34" s="21"/>
    </row>
    <row r="35" spans="2:12" x14ac:dyDescent="0.25">
      <c r="B35" s="19" t="s">
        <v>40</v>
      </c>
      <c r="C35" s="19">
        <f t="shared" si="0"/>
        <v>2</v>
      </c>
      <c r="D35" s="20" t="s">
        <v>270</v>
      </c>
      <c r="E35" s="20" t="s">
        <v>340</v>
      </c>
      <c r="F35" s="21"/>
    </row>
    <row r="36" spans="2:12" x14ac:dyDescent="0.25">
      <c r="B36" s="19" t="s">
        <v>40</v>
      </c>
      <c r="C36" s="19">
        <f t="shared" si="0"/>
        <v>3</v>
      </c>
      <c r="D36" s="20" t="s">
        <v>271</v>
      </c>
      <c r="E36" s="20" t="s">
        <v>352</v>
      </c>
      <c r="F36" s="21"/>
      <c r="J36" s="25"/>
      <c r="K36" s="25"/>
    </row>
    <row r="37" spans="2:12" x14ac:dyDescent="0.25">
      <c r="B37" s="19" t="s">
        <v>40</v>
      </c>
      <c r="C37" s="19">
        <f t="shared" si="0"/>
        <v>4</v>
      </c>
      <c r="D37" s="20" t="s">
        <v>272</v>
      </c>
      <c r="E37" s="20" t="s">
        <v>356</v>
      </c>
      <c r="F37" s="21"/>
    </row>
    <row r="43" spans="2:12" x14ac:dyDescent="0.25">
      <c r="I43" s="25"/>
      <c r="L43" s="25"/>
    </row>
    <row r="44" spans="2:12" x14ac:dyDescent="0.25">
      <c r="I44" s="25"/>
      <c r="L44" s="25"/>
    </row>
    <row r="49" spans="13:15" x14ac:dyDescent="0.25">
      <c r="M49" s="17"/>
    </row>
    <row r="50" spans="13:15" x14ac:dyDescent="0.25">
      <c r="M50" s="17"/>
    </row>
    <row r="51" spans="13:15" x14ac:dyDescent="0.25">
      <c r="M51" s="17"/>
    </row>
    <row r="52" spans="13:15" x14ac:dyDescent="0.25">
      <c r="M52" s="17"/>
    </row>
    <row r="53" spans="13:15" ht="14.45" customHeight="1" x14ac:dyDescent="0.25">
      <c r="M53" s="25"/>
      <c r="N53" s="25"/>
      <c r="O53" s="25"/>
    </row>
    <row r="54" spans="13:15" x14ac:dyDescent="0.25">
      <c r="M54" s="25"/>
      <c r="N54" s="25"/>
      <c r="O54" s="25"/>
    </row>
  </sheetData>
  <sheetProtection sheet="1" objects="1" scenarios="1"/>
  <mergeCells count="3">
    <mergeCell ref="L8:L9"/>
    <mergeCell ref="M8:M9"/>
    <mergeCell ref="N8:N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TO104"/>
  <sheetViews>
    <sheetView showGridLines="0" topLeftCell="A31" workbookViewId="0">
      <selection activeCell="H38" sqref="H38"/>
    </sheetView>
  </sheetViews>
  <sheetFormatPr defaultColWidth="8.7109375" defaultRowHeight="15" x14ac:dyDescent="0.25"/>
  <cols>
    <col min="1" max="1" width="1.7109375" style="399" customWidth="1"/>
    <col min="2" max="2" width="4.140625" style="395" customWidth="1"/>
    <col min="3" max="3" width="15.42578125" style="398" bestFit="1" customWidth="1"/>
    <col min="4" max="10" width="5.7109375" style="395" customWidth="1"/>
    <col min="11" max="11" width="10.42578125" style="395" bestFit="1" customWidth="1"/>
    <col min="12" max="12" width="13.140625" style="395" bestFit="1" customWidth="1"/>
    <col min="13" max="14" width="5.7109375" style="395" customWidth="1"/>
    <col min="15" max="15" width="15.42578125" style="398" bestFit="1" customWidth="1"/>
    <col min="16" max="16" width="5.5703125" style="395" bestFit="1" customWidth="1"/>
    <col min="17" max="17" width="15.42578125" style="395" bestFit="1" customWidth="1"/>
    <col min="18" max="18" width="9" style="395" bestFit="1" customWidth="1"/>
    <col min="19" max="20" width="6" style="395" bestFit="1" customWidth="1"/>
    <col min="21" max="21" width="5.7109375" style="395" customWidth="1"/>
    <col min="22" max="22" width="13.140625" style="395" bestFit="1" customWidth="1"/>
    <col min="23" max="40" width="5.7109375" style="395" customWidth="1"/>
    <col min="41" max="41" width="12" style="395" bestFit="1" customWidth="1"/>
    <col min="42" max="42" width="13.140625" style="395" bestFit="1" customWidth="1"/>
    <col min="43" max="59" width="5.7109375" style="395" customWidth="1"/>
    <col min="60" max="60" width="2.85546875" style="395" bestFit="1" customWidth="1"/>
    <col min="61" max="61" width="7.7109375" style="395" bestFit="1" customWidth="1"/>
    <col min="62" max="62" width="10.5703125" style="395" bestFit="1" customWidth="1"/>
    <col min="63" max="80" width="5.7109375" style="395" customWidth="1"/>
    <col min="81" max="81" width="16.5703125" style="395" bestFit="1" customWidth="1"/>
    <col min="82" max="82" width="10.5703125" style="395" bestFit="1" customWidth="1"/>
    <col min="83" max="100" width="5.7109375" style="395" customWidth="1"/>
    <col min="101" max="101" width="2.85546875" style="395" customWidth="1"/>
    <col min="102" max="102" width="15.42578125" style="395" bestFit="1" customWidth="1"/>
    <col min="103" max="103" width="1.85546875" style="395" bestFit="1" customWidth="1"/>
    <col min="104" max="104" width="2.85546875" style="395" bestFit="1" customWidth="1"/>
    <col min="105" max="105" width="15.42578125" style="395" bestFit="1" customWidth="1"/>
    <col min="106" max="106" width="3.140625" style="395" bestFit="1" customWidth="1"/>
    <col min="107" max="107" width="3.42578125" style="395" bestFit="1" customWidth="1"/>
    <col min="108" max="108" width="26.28515625" style="395" bestFit="1" customWidth="1"/>
    <col min="109" max="110" width="2.5703125" style="395" bestFit="1" customWidth="1"/>
    <col min="111" max="111" width="2.85546875" style="395" customWidth="1"/>
    <col min="112" max="112" width="4.140625" style="395" customWidth="1"/>
    <col min="113" max="113" width="15.42578125" style="398" bestFit="1" customWidth="1"/>
    <col min="114" max="120" width="5.7109375" style="395" customWidth="1"/>
    <col min="121" max="121" width="10.42578125" style="395" bestFit="1" customWidth="1"/>
    <col min="122" max="122" width="13.140625" style="395" bestFit="1" customWidth="1"/>
    <col min="123" max="124" width="5.7109375" style="395" customWidth="1"/>
    <col min="125" max="125" width="15.42578125" style="398" bestFit="1" customWidth="1"/>
    <col min="126" max="126" width="5.5703125" style="395" bestFit="1" customWidth="1"/>
    <col min="127" max="127" width="15.42578125" style="395" bestFit="1" customWidth="1"/>
    <col min="128" max="128" width="9" style="395" bestFit="1" customWidth="1"/>
    <col min="129" max="130" width="6" style="395" bestFit="1" customWidth="1"/>
    <col min="131" max="131" width="5.7109375" style="395" customWidth="1"/>
    <col min="132" max="132" width="13.140625" style="395" bestFit="1" customWidth="1"/>
    <col min="133" max="150" width="5.7109375" style="395" customWidth="1"/>
    <col min="151" max="151" width="12" style="395" bestFit="1" customWidth="1"/>
    <col min="152" max="152" width="13.140625" style="395" bestFit="1" customWidth="1"/>
    <col min="153" max="169" width="5.7109375" style="395" customWidth="1"/>
    <col min="170" max="170" width="2.85546875" style="395" bestFit="1" customWidth="1"/>
    <col min="171" max="171" width="7.7109375" style="395" bestFit="1" customWidth="1"/>
    <col min="172" max="172" width="10.5703125" style="395" bestFit="1" customWidth="1"/>
    <col min="173" max="190" width="5.7109375" style="395" customWidth="1"/>
    <col min="191" max="191" width="16.5703125" style="395" bestFit="1" customWidth="1"/>
    <col min="192" max="192" width="10.5703125" style="395" bestFit="1" customWidth="1"/>
    <col min="193" max="210" width="5.7109375" style="395" customWidth="1"/>
    <col min="211" max="211" width="2.85546875" style="395" customWidth="1"/>
    <col min="212" max="212" width="15.42578125" style="395" bestFit="1" customWidth="1"/>
    <col min="213" max="213" width="1.85546875" style="395" bestFit="1" customWidth="1"/>
    <col min="214" max="214" width="2.85546875" style="395" bestFit="1" customWidth="1"/>
    <col min="215" max="215" width="15.42578125" style="395" bestFit="1" customWidth="1"/>
    <col min="216" max="216" width="3.140625" style="395" bestFit="1" customWidth="1"/>
    <col min="217" max="217" width="3.42578125" style="395" bestFit="1" customWidth="1"/>
    <col min="218" max="218" width="26.28515625" style="395" bestFit="1" customWidth="1"/>
    <col min="219" max="220" width="2.5703125" style="395" bestFit="1" customWidth="1"/>
    <col min="221" max="221" width="2.85546875" style="395" customWidth="1"/>
    <col min="222" max="222" width="4.140625" style="395" customWidth="1"/>
    <col min="223" max="223" width="15.42578125" style="398" bestFit="1" customWidth="1"/>
    <col min="224" max="230" width="5.7109375" style="395" customWidth="1"/>
    <col min="231" max="231" width="10.42578125" style="395" bestFit="1" customWidth="1"/>
    <col min="232" max="232" width="13.140625" style="395" bestFit="1" customWidth="1"/>
    <col min="233" max="234" width="5.7109375" style="395" customWidth="1"/>
    <col min="235" max="235" width="15.42578125" style="398" bestFit="1" customWidth="1"/>
    <col min="236" max="236" width="5.5703125" style="395" bestFit="1" customWidth="1"/>
    <col min="237" max="237" width="15.42578125" style="395" bestFit="1" customWidth="1"/>
    <col min="238" max="238" width="9" style="395" bestFit="1" customWidth="1"/>
    <col min="239" max="240" width="6" style="395" bestFit="1" customWidth="1"/>
    <col min="241" max="241" width="5.7109375" style="395" customWidth="1"/>
    <col min="242" max="242" width="13.140625" style="395" bestFit="1" customWidth="1"/>
    <col min="243" max="260" width="5.7109375" style="395" customWidth="1"/>
    <col min="261" max="261" width="12" style="395" bestFit="1" customWidth="1"/>
    <col min="262" max="262" width="13.140625" style="395" bestFit="1" customWidth="1"/>
    <col min="263" max="279" width="5.7109375" style="395" customWidth="1"/>
    <col min="280" max="280" width="2.85546875" style="395" bestFit="1" customWidth="1"/>
    <col min="281" max="281" width="7.7109375" style="395" bestFit="1" customWidth="1"/>
    <col min="282" max="282" width="10.5703125" style="395" bestFit="1" customWidth="1"/>
    <col min="283" max="300" width="5.7109375" style="395" customWidth="1"/>
    <col min="301" max="301" width="16.5703125" style="395" bestFit="1" customWidth="1"/>
    <col min="302" max="302" width="10.5703125" style="395" bestFit="1" customWidth="1"/>
    <col min="303" max="320" width="5.7109375" style="395" customWidth="1"/>
    <col min="321" max="321" width="2.85546875" style="395" customWidth="1"/>
    <col min="322" max="322" width="15.42578125" style="395" bestFit="1" customWidth="1"/>
    <col min="323" max="323" width="1.85546875" style="395" bestFit="1" customWidth="1"/>
    <col min="324" max="324" width="2.85546875" style="395" bestFit="1" customWidth="1"/>
    <col min="325" max="325" width="15.42578125" style="395" bestFit="1" customWidth="1"/>
    <col min="326" max="326" width="3.140625" style="395" bestFit="1" customWidth="1"/>
    <col min="327" max="327" width="3.42578125" style="395" bestFit="1" customWidth="1"/>
    <col min="328" max="328" width="26.28515625" style="395" bestFit="1" customWidth="1"/>
    <col min="329" max="330" width="2.5703125" style="395" bestFit="1" customWidth="1"/>
    <col min="331" max="331" width="2.85546875" style="395" customWidth="1"/>
    <col min="332" max="332" width="4.140625" style="395" customWidth="1"/>
    <col min="333" max="333" width="15.42578125" style="398" bestFit="1" customWidth="1"/>
    <col min="334" max="340" width="5.7109375" style="395" customWidth="1"/>
    <col min="341" max="341" width="10.42578125" style="395" bestFit="1" customWidth="1"/>
    <col min="342" max="342" width="13.140625" style="395" bestFit="1" customWidth="1"/>
    <col min="343" max="344" width="5.7109375" style="395" customWidth="1"/>
    <col min="345" max="345" width="15.42578125" style="398" bestFit="1" customWidth="1"/>
    <col min="346" max="346" width="5.5703125" style="395" bestFit="1" customWidth="1"/>
    <col min="347" max="347" width="15.42578125" style="395" bestFit="1" customWidth="1"/>
    <col min="348" max="348" width="9" style="395" bestFit="1" customWidth="1"/>
    <col min="349" max="350" width="6" style="395" bestFit="1" customWidth="1"/>
    <col min="351" max="351" width="5.7109375" style="395" customWidth="1"/>
    <col min="352" max="352" width="13.140625" style="395" bestFit="1" customWidth="1"/>
    <col min="353" max="370" width="5.7109375" style="395" customWidth="1"/>
    <col min="371" max="371" width="12" style="395" bestFit="1" customWidth="1"/>
    <col min="372" max="372" width="13.140625" style="395" bestFit="1" customWidth="1"/>
    <col min="373" max="389" width="5.7109375" style="395" customWidth="1"/>
    <col min="390" max="390" width="2.85546875" style="395" bestFit="1" customWidth="1"/>
    <col min="391" max="391" width="7.7109375" style="395" bestFit="1" customWidth="1"/>
    <col min="392" max="392" width="10.5703125" style="395" bestFit="1" customWidth="1"/>
    <col min="393" max="410" width="5.7109375" style="395" customWidth="1"/>
    <col min="411" max="411" width="16.5703125" style="395" bestFit="1" customWidth="1"/>
    <col min="412" max="412" width="10.5703125" style="395" bestFit="1" customWidth="1"/>
    <col min="413" max="430" width="5.7109375" style="395" customWidth="1"/>
    <col min="431" max="431" width="2.85546875" style="395" customWidth="1"/>
    <col min="432" max="432" width="15.42578125" style="395" bestFit="1" customWidth="1"/>
    <col min="433" max="433" width="1.85546875" style="395" bestFit="1" customWidth="1"/>
    <col min="434" max="434" width="2.85546875" style="395" bestFit="1" customWidth="1"/>
    <col min="435" max="435" width="15.42578125" style="395" bestFit="1" customWidth="1"/>
    <col min="436" max="436" width="3.140625" style="395" bestFit="1" customWidth="1"/>
    <col min="437" max="437" width="3.42578125" style="395" bestFit="1" customWidth="1"/>
    <col min="438" max="438" width="26.28515625" style="395" bestFit="1" customWidth="1"/>
    <col min="439" max="440" width="2.5703125" style="395" bestFit="1" customWidth="1"/>
    <col min="441" max="441" width="2.85546875" style="395" customWidth="1"/>
    <col min="442" max="442" width="4.140625" style="395" customWidth="1"/>
    <col min="443" max="443" width="15.42578125" style="398" bestFit="1" customWidth="1"/>
    <col min="444" max="450" width="5.7109375" style="395" customWidth="1"/>
    <col min="451" max="451" width="10.42578125" style="395" bestFit="1" customWidth="1"/>
    <col min="452" max="452" width="13.140625" style="395" bestFit="1" customWidth="1"/>
    <col min="453" max="454" width="5.7109375" style="395" customWidth="1"/>
    <col min="455" max="455" width="15.42578125" style="398" bestFit="1" customWidth="1"/>
    <col min="456" max="456" width="5.5703125" style="395" bestFit="1" customWidth="1"/>
    <col min="457" max="457" width="15.42578125" style="395" bestFit="1" customWidth="1"/>
    <col min="458" max="458" width="9" style="395" bestFit="1" customWidth="1"/>
    <col min="459" max="460" width="6" style="395" bestFit="1" customWidth="1"/>
    <col min="461" max="461" width="5.7109375" style="395" customWidth="1"/>
    <col min="462" max="462" width="13.140625" style="395" bestFit="1" customWidth="1"/>
    <col min="463" max="480" width="5.7109375" style="395" customWidth="1"/>
    <col min="481" max="481" width="12" style="395" bestFit="1" customWidth="1"/>
    <col min="482" max="482" width="13.140625" style="395" bestFit="1" customWidth="1"/>
    <col min="483" max="499" width="5.7109375" style="395" customWidth="1"/>
    <col min="500" max="500" width="2.85546875" style="395" bestFit="1" customWidth="1"/>
    <col min="501" max="501" width="7.7109375" style="395" bestFit="1" customWidth="1"/>
    <col min="502" max="502" width="10.5703125" style="395" bestFit="1" customWidth="1"/>
    <col min="503" max="520" width="5.7109375" style="395" customWidth="1"/>
    <col min="521" max="521" width="16.5703125" style="395" bestFit="1" customWidth="1"/>
    <col min="522" max="522" width="10.5703125" style="395" bestFit="1" customWidth="1"/>
    <col min="523" max="540" width="5.7109375" style="395" customWidth="1"/>
    <col min="541" max="541" width="2.85546875" style="395" customWidth="1"/>
    <col min="542" max="542" width="15.42578125" style="395" bestFit="1" customWidth="1"/>
    <col min="543" max="543" width="1.85546875" style="395" bestFit="1" customWidth="1"/>
    <col min="544" max="544" width="2.85546875" style="395" bestFit="1" customWidth="1"/>
    <col min="545" max="545" width="15.42578125" style="395" bestFit="1" customWidth="1"/>
    <col min="546" max="546" width="3.140625" style="395" bestFit="1" customWidth="1"/>
    <col min="547" max="547" width="3.42578125" style="395" bestFit="1" customWidth="1"/>
    <col min="548" max="548" width="26.28515625" style="395" bestFit="1" customWidth="1"/>
    <col min="549" max="550" width="2.5703125" style="395" bestFit="1" customWidth="1"/>
    <col min="551" max="551" width="2.85546875" style="395" customWidth="1"/>
    <col min="552" max="552" width="4.140625" style="395" customWidth="1"/>
    <col min="553" max="553" width="15.42578125" style="398" bestFit="1" customWidth="1"/>
    <col min="554" max="560" width="5.7109375" style="395" customWidth="1"/>
    <col min="561" max="561" width="10.42578125" style="395" bestFit="1" customWidth="1"/>
    <col min="562" max="562" width="13.140625" style="395" bestFit="1" customWidth="1"/>
    <col min="563" max="564" width="5.7109375" style="395" customWidth="1"/>
    <col min="565" max="565" width="15.42578125" style="398" bestFit="1" customWidth="1"/>
    <col min="566" max="566" width="5.5703125" style="395" bestFit="1" customWidth="1"/>
    <col min="567" max="567" width="15.42578125" style="395" bestFit="1" customWidth="1"/>
    <col min="568" max="568" width="9" style="395" bestFit="1" customWidth="1"/>
    <col min="569" max="570" width="6" style="395" bestFit="1" customWidth="1"/>
    <col min="571" max="571" width="5.7109375" style="395" customWidth="1"/>
    <col min="572" max="572" width="13.140625" style="395" bestFit="1" customWidth="1"/>
    <col min="573" max="590" width="5.7109375" style="395" customWidth="1"/>
    <col min="591" max="591" width="12" style="395" bestFit="1" customWidth="1"/>
    <col min="592" max="592" width="13.140625" style="395" bestFit="1" customWidth="1"/>
    <col min="593" max="609" width="5.7109375" style="395" customWidth="1"/>
    <col min="610" max="610" width="2.85546875" style="395" bestFit="1" customWidth="1"/>
    <col min="611" max="611" width="7.7109375" style="395" bestFit="1" customWidth="1"/>
    <col min="612" max="612" width="10.5703125" style="395" bestFit="1" customWidth="1"/>
    <col min="613" max="630" width="5.7109375" style="395" customWidth="1"/>
    <col min="631" max="631" width="16.5703125" style="395" bestFit="1" customWidth="1"/>
    <col min="632" max="632" width="10.5703125" style="395" bestFit="1" customWidth="1"/>
    <col min="633" max="650" width="5.7109375" style="395" customWidth="1"/>
    <col min="651" max="651" width="2.85546875" style="395" customWidth="1"/>
    <col min="652" max="652" width="15.42578125" style="395" bestFit="1" customWidth="1"/>
    <col min="653" max="653" width="1.85546875" style="395" bestFit="1" customWidth="1"/>
    <col min="654" max="654" width="2.85546875" style="395" bestFit="1" customWidth="1"/>
    <col min="655" max="655" width="15.42578125" style="395" bestFit="1" customWidth="1"/>
    <col min="656" max="656" width="3.140625" style="395" bestFit="1" customWidth="1"/>
    <col min="657" max="657" width="3.42578125" style="395" bestFit="1" customWidth="1"/>
    <col min="658" max="658" width="26.28515625" style="395" bestFit="1" customWidth="1"/>
    <col min="659" max="660" width="2.5703125" style="395" bestFit="1" customWidth="1"/>
    <col min="661" max="661" width="2.85546875" style="395" customWidth="1"/>
    <col min="662" max="662" width="4.140625" style="395" customWidth="1"/>
    <col min="663" max="663" width="15.42578125" style="398" bestFit="1" customWidth="1"/>
    <col min="664" max="670" width="5.7109375" style="395" customWidth="1"/>
    <col min="671" max="671" width="10.42578125" style="395" bestFit="1" customWidth="1"/>
    <col min="672" max="672" width="13.140625" style="395" bestFit="1" customWidth="1"/>
    <col min="673" max="674" width="5.7109375" style="395" customWidth="1"/>
    <col min="675" max="675" width="15.42578125" style="398" bestFit="1" customWidth="1"/>
    <col min="676" max="676" width="5.5703125" style="395" bestFit="1" customWidth="1"/>
    <col min="677" max="677" width="15.42578125" style="395" bestFit="1" customWidth="1"/>
    <col min="678" max="678" width="9" style="395" bestFit="1" customWidth="1"/>
    <col min="679" max="680" width="6" style="395" bestFit="1" customWidth="1"/>
    <col min="681" max="681" width="5.7109375" style="395" customWidth="1"/>
    <col min="682" max="682" width="13.140625" style="395" bestFit="1" customWidth="1"/>
    <col min="683" max="700" width="5.7109375" style="395" customWidth="1"/>
    <col min="701" max="701" width="12" style="395" bestFit="1" customWidth="1"/>
    <col min="702" max="702" width="13.140625" style="395" bestFit="1" customWidth="1"/>
    <col min="703" max="719" width="5.7109375" style="395" customWidth="1"/>
    <col min="720" max="720" width="2.85546875" style="395" bestFit="1" customWidth="1"/>
    <col min="721" max="721" width="7.7109375" style="395" bestFit="1" customWidth="1"/>
    <col min="722" max="722" width="10.5703125" style="395" bestFit="1" customWidth="1"/>
    <col min="723" max="740" width="5.7109375" style="395" customWidth="1"/>
    <col min="741" max="741" width="16.5703125" style="395" bestFit="1" customWidth="1"/>
    <col min="742" max="742" width="10.5703125" style="395" bestFit="1" customWidth="1"/>
    <col min="743" max="760" width="5.7109375" style="395" customWidth="1"/>
    <col min="761" max="761" width="2.85546875" style="395" customWidth="1"/>
    <col min="762" max="762" width="15.42578125" style="395" bestFit="1" customWidth="1"/>
    <col min="763" max="763" width="1.85546875" style="395" bestFit="1" customWidth="1"/>
    <col min="764" max="764" width="2.85546875" style="395" bestFit="1" customWidth="1"/>
    <col min="765" max="765" width="15.42578125" style="395" bestFit="1" customWidth="1"/>
    <col min="766" max="766" width="3.140625" style="395" bestFit="1" customWidth="1"/>
    <col min="767" max="767" width="3.42578125" style="395" bestFit="1" customWidth="1"/>
    <col min="768" max="768" width="26.28515625" style="395" bestFit="1" customWidth="1"/>
    <col min="769" max="770" width="2.5703125" style="395" bestFit="1" customWidth="1"/>
    <col min="771" max="771" width="2.85546875" style="395" customWidth="1"/>
    <col min="772" max="772" width="4.140625" style="395" customWidth="1"/>
    <col min="773" max="773" width="15.42578125" style="398" bestFit="1" customWidth="1"/>
    <col min="774" max="780" width="5.7109375" style="395" customWidth="1"/>
    <col min="781" max="781" width="10.42578125" style="395" bestFit="1" customWidth="1"/>
    <col min="782" max="782" width="13.140625" style="395" bestFit="1" customWidth="1"/>
    <col min="783" max="784" width="5.7109375" style="395" customWidth="1"/>
    <col min="785" max="785" width="15.42578125" style="398" bestFit="1" customWidth="1"/>
    <col min="786" max="786" width="5.5703125" style="395" bestFit="1" customWidth="1"/>
    <col min="787" max="787" width="15.42578125" style="395" bestFit="1" customWidth="1"/>
    <col min="788" max="788" width="9" style="395" bestFit="1" customWidth="1"/>
    <col min="789" max="790" width="6" style="395" bestFit="1" customWidth="1"/>
    <col min="791" max="791" width="5.7109375" style="395" customWidth="1"/>
    <col min="792" max="792" width="13.140625" style="395" bestFit="1" customWidth="1"/>
    <col min="793" max="810" width="5.7109375" style="395" customWidth="1"/>
    <col min="811" max="811" width="12" style="395" bestFit="1" customWidth="1"/>
    <col min="812" max="812" width="13.140625" style="395" bestFit="1" customWidth="1"/>
    <col min="813" max="829" width="5.7109375" style="395" customWidth="1"/>
    <col min="830" max="830" width="2.85546875" style="395" bestFit="1" customWidth="1"/>
    <col min="831" max="831" width="7.7109375" style="395" bestFit="1" customWidth="1"/>
    <col min="832" max="832" width="10.5703125" style="395" bestFit="1" customWidth="1"/>
    <col min="833" max="850" width="5.7109375" style="395" customWidth="1"/>
    <col min="851" max="851" width="16.5703125" style="395" bestFit="1" customWidth="1"/>
    <col min="852" max="852" width="10.5703125" style="395" bestFit="1" customWidth="1"/>
    <col min="853" max="870" width="5.7109375" style="395" customWidth="1"/>
    <col min="871" max="871" width="2.85546875" style="395" customWidth="1"/>
    <col min="872" max="872" width="15.42578125" style="395" bestFit="1" customWidth="1"/>
    <col min="873" max="873" width="1.85546875" style="395" bestFit="1" customWidth="1"/>
    <col min="874" max="874" width="2.85546875" style="395" bestFit="1" customWidth="1"/>
    <col min="875" max="875" width="15.42578125" style="395" bestFit="1" customWidth="1"/>
    <col min="876" max="876" width="3.140625" style="395" bestFit="1" customWidth="1"/>
    <col min="877" max="877" width="3.42578125" style="395" bestFit="1" customWidth="1"/>
    <col min="878" max="878" width="26.28515625" style="395" bestFit="1" customWidth="1"/>
    <col min="879" max="880" width="2.5703125" style="395" bestFit="1" customWidth="1"/>
    <col min="881" max="881" width="2.85546875" style="395" customWidth="1"/>
    <col min="882" max="882" width="4.140625" style="395" customWidth="1"/>
    <col min="883" max="883" width="15.42578125" style="398" bestFit="1" customWidth="1"/>
    <col min="884" max="890" width="5.7109375" style="395" customWidth="1"/>
    <col min="891" max="891" width="10.42578125" style="395" bestFit="1" customWidth="1"/>
    <col min="892" max="892" width="13.140625" style="395" bestFit="1" customWidth="1"/>
    <col min="893" max="894" width="5.7109375" style="395" customWidth="1"/>
    <col min="895" max="895" width="15.42578125" style="398" bestFit="1" customWidth="1"/>
    <col min="896" max="896" width="5.5703125" style="395" bestFit="1" customWidth="1"/>
    <col min="897" max="897" width="15.42578125" style="395" bestFit="1" customWidth="1"/>
    <col min="898" max="898" width="9" style="395" bestFit="1" customWidth="1"/>
    <col min="899" max="900" width="6" style="395" bestFit="1" customWidth="1"/>
    <col min="901" max="901" width="5.7109375" style="395" customWidth="1"/>
    <col min="902" max="902" width="13.140625" style="395" bestFit="1" customWidth="1"/>
    <col min="903" max="920" width="5.7109375" style="395" customWidth="1"/>
    <col min="921" max="921" width="12" style="395" bestFit="1" customWidth="1"/>
    <col min="922" max="922" width="13.140625" style="395" bestFit="1" customWidth="1"/>
    <col min="923" max="939" width="5.7109375" style="395" customWidth="1"/>
    <col min="940" max="940" width="2.85546875" style="395" bestFit="1" customWidth="1"/>
    <col min="941" max="941" width="7.7109375" style="395" bestFit="1" customWidth="1"/>
    <col min="942" max="942" width="10.5703125" style="395" bestFit="1" customWidth="1"/>
    <col min="943" max="960" width="5.7109375" style="395" customWidth="1"/>
    <col min="961" max="961" width="16.5703125" style="395" bestFit="1" customWidth="1"/>
    <col min="962" max="962" width="10.5703125" style="395" bestFit="1" customWidth="1"/>
    <col min="963" max="980" width="5.7109375" style="395" customWidth="1"/>
    <col min="981" max="981" width="2.85546875" style="395" customWidth="1"/>
    <col min="982" max="982" width="15.42578125" style="395" bestFit="1" customWidth="1"/>
    <col min="983" max="983" width="1.85546875" style="395" bestFit="1" customWidth="1"/>
    <col min="984" max="984" width="2.85546875" style="395" bestFit="1" customWidth="1"/>
    <col min="985" max="985" width="15.42578125" style="395" bestFit="1" customWidth="1"/>
    <col min="986" max="986" width="3.140625" style="395" bestFit="1" customWidth="1"/>
    <col min="987" max="987" width="3.42578125" style="395" bestFit="1" customWidth="1"/>
    <col min="988" max="988" width="26.28515625" style="395" bestFit="1" customWidth="1"/>
    <col min="989" max="990" width="2.5703125" style="395" bestFit="1" customWidth="1"/>
    <col min="991" max="991" width="2.85546875" style="395" customWidth="1"/>
    <col min="992" max="992" width="4.140625" style="395" customWidth="1"/>
    <col min="993" max="993" width="15.42578125" style="398" bestFit="1" customWidth="1"/>
    <col min="994" max="1000" width="5.7109375" style="395" customWidth="1"/>
    <col min="1001" max="1001" width="10.42578125" style="395" bestFit="1" customWidth="1"/>
    <col min="1002" max="1002" width="13.140625" style="395" bestFit="1" customWidth="1"/>
    <col min="1003" max="1004" width="5.7109375" style="395" customWidth="1"/>
    <col min="1005" max="1005" width="15.42578125" style="398" bestFit="1" customWidth="1"/>
    <col min="1006" max="1006" width="5.5703125" style="395" bestFit="1" customWidth="1"/>
    <col min="1007" max="1007" width="15.42578125" style="395" bestFit="1" customWidth="1"/>
    <col min="1008" max="1008" width="9" style="395" bestFit="1" customWidth="1"/>
    <col min="1009" max="1010" width="6" style="395" bestFit="1" customWidth="1"/>
    <col min="1011" max="1011" width="5.7109375" style="395" customWidth="1"/>
    <col min="1012" max="1012" width="13.140625" style="395" bestFit="1" customWidth="1"/>
    <col min="1013" max="1030" width="5.7109375" style="395" customWidth="1"/>
    <col min="1031" max="1031" width="12" style="395" bestFit="1" customWidth="1"/>
    <col min="1032" max="1032" width="13.140625" style="395" bestFit="1" customWidth="1"/>
    <col min="1033" max="1049" width="5.7109375" style="395" customWidth="1"/>
    <col min="1050" max="1050" width="2.85546875" style="395" bestFit="1" customWidth="1"/>
    <col min="1051" max="1051" width="7.7109375" style="395" bestFit="1" customWidth="1"/>
    <col min="1052" max="1052" width="10.5703125" style="395" bestFit="1" customWidth="1"/>
    <col min="1053" max="1070" width="5.7109375" style="395" customWidth="1"/>
    <col min="1071" max="1071" width="16.5703125" style="395" bestFit="1" customWidth="1"/>
    <col min="1072" max="1072" width="10.5703125" style="395" bestFit="1" customWidth="1"/>
    <col min="1073" max="1090" width="5.7109375" style="395" customWidth="1"/>
    <col min="1091" max="1091" width="2.85546875" style="395" customWidth="1"/>
    <col min="1092" max="1092" width="15.42578125" style="395" bestFit="1" customWidth="1"/>
    <col min="1093" max="1093" width="1.85546875" style="395" bestFit="1" customWidth="1"/>
    <col min="1094" max="1094" width="2.85546875" style="395" bestFit="1" customWidth="1"/>
    <col min="1095" max="1095" width="15.42578125" style="395" bestFit="1" customWidth="1"/>
    <col min="1096" max="1096" width="3.140625" style="395" bestFit="1" customWidth="1"/>
    <col min="1097" max="1097" width="3.42578125" style="395" bestFit="1" customWidth="1"/>
    <col min="1098" max="1098" width="26.28515625" style="395" bestFit="1" customWidth="1"/>
    <col min="1099" max="1100" width="2.5703125" style="395" bestFit="1" customWidth="1"/>
    <col min="1101" max="1101" width="2.85546875" style="395" customWidth="1"/>
    <col min="1102" max="1102" width="4.140625" style="395" customWidth="1"/>
    <col min="1103" max="1103" width="15.42578125" style="398" bestFit="1" customWidth="1"/>
    <col min="1104" max="1110" width="5.7109375" style="395" customWidth="1"/>
    <col min="1111" max="1111" width="10.42578125" style="395" bestFit="1" customWidth="1"/>
    <col min="1112" max="1112" width="13.140625" style="395" bestFit="1" customWidth="1"/>
    <col min="1113" max="1114" width="5.7109375" style="395" customWidth="1"/>
    <col min="1115" max="1115" width="15.42578125" style="398" bestFit="1" customWidth="1"/>
    <col min="1116" max="1116" width="5.5703125" style="395" bestFit="1" customWidth="1"/>
    <col min="1117" max="1117" width="15.42578125" style="395" bestFit="1" customWidth="1"/>
    <col min="1118" max="1118" width="9" style="395" bestFit="1" customWidth="1"/>
    <col min="1119" max="1120" width="6" style="395" bestFit="1" customWidth="1"/>
    <col min="1121" max="1121" width="5.7109375" style="395" customWidth="1"/>
    <col min="1122" max="1122" width="13.140625" style="395" bestFit="1" customWidth="1"/>
    <col min="1123" max="1140" width="5.7109375" style="395" customWidth="1"/>
    <col min="1141" max="1141" width="12" style="395" bestFit="1" customWidth="1"/>
    <col min="1142" max="1142" width="13.140625" style="395" bestFit="1" customWidth="1"/>
    <col min="1143" max="1159" width="5.7109375" style="395" customWidth="1"/>
    <col min="1160" max="1160" width="2.85546875" style="395" bestFit="1" customWidth="1"/>
    <col min="1161" max="1161" width="7.7109375" style="395" bestFit="1" customWidth="1"/>
    <col min="1162" max="1162" width="10.5703125" style="395" bestFit="1" customWidth="1"/>
    <col min="1163" max="1180" width="5.7109375" style="395" customWidth="1"/>
    <col min="1181" max="1181" width="16.5703125" style="395" bestFit="1" customWidth="1"/>
    <col min="1182" max="1182" width="10.5703125" style="395" bestFit="1" customWidth="1"/>
    <col min="1183" max="1200" width="5.7109375" style="395" customWidth="1"/>
    <col min="1201" max="1201" width="2.85546875" style="395" customWidth="1"/>
    <col min="1202" max="1202" width="15.42578125" style="395" bestFit="1" customWidth="1"/>
    <col min="1203" max="1203" width="1.85546875" style="395" bestFit="1" customWidth="1"/>
    <col min="1204" max="1204" width="2.85546875" style="395" bestFit="1" customWidth="1"/>
    <col min="1205" max="1205" width="15.42578125" style="395" bestFit="1" customWidth="1"/>
    <col min="1206" max="1206" width="3.140625" style="395" bestFit="1" customWidth="1"/>
    <col min="1207" max="1207" width="3.42578125" style="395" bestFit="1" customWidth="1"/>
    <col min="1208" max="1208" width="26.28515625" style="395" bestFit="1" customWidth="1"/>
    <col min="1209" max="1210" width="2.5703125" style="395" bestFit="1" customWidth="1"/>
    <col min="1211" max="1211" width="2.85546875" style="395" customWidth="1"/>
    <col min="1212" max="16384" width="8.7109375" style="399"/>
  </cols>
  <sheetData>
    <row r="1" spans="2:1211" x14ac:dyDescent="0.25">
      <c r="B1" s="395">
        <v>1</v>
      </c>
      <c r="AH1" s="395" t="s">
        <v>273</v>
      </c>
      <c r="DH1" s="395">
        <v>2</v>
      </c>
      <c r="EN1" s="395" t="s">
        <v>273</v>
      </c>
      <c r="HH1" s="395">
        <v>0</v>
      </c>
      <c r="HN1" s="395">
        <v>3</v>
      </c>
      <c r="IT1" s="395" t="s">
        <v>273</v>
      </c>
      <c r="LN1" s="395">
        <v>11</v>
      </c>
      <c r="LT1" s="395">
        <v>4</v>
      </c>
      <c r="MZ1" s="395" t="s">
        <v>273</v>
      </c>
      <c r="PT1" s="395">
        <v>22</v>
      </c>
      <c r="PZ1" s="395">
        <v>5</v>
      </c>
      <c r="RF1" s="395" t="s">
        <v>273</v>
      </c>
      <c r="TZ1" s="395">
        <v>33</v>
      </c>
      <c r="UF1" s="395">
        <v>6</v>
      </c>
      <c r="VL1" s="395" t="s">
        <v>273</v>
      </c>
      <c r="YF1" s="395">
        <v>44</v>
      </c>
      <c r="YL1" s="395">
        <v>7</v>
      </c>
      <c r="ZR1" s="395" t="s">
        <v>273</v>
      </c>
      <c r="ACL1" s="395">
        <v>55</v>
      </c>
      <c r="ACR1" s="395">
        <v>8</v>
      </c>
      <c r="ADX1" s="395" t="s">
        <v>273</v>
      </c>
      <c r="AGR1" s="395">
        <v>66</v>
      </c>
      <c r="AGX1" s="395">
        <v>9</v>
      </c>
      <c r="AID1" s="395" t="s">
        <v>273</v>
      </c>
      <c r="AKX1" s="395">
        <v>77</v>
      </c>
      <c r="ALD1" s="395">
        <v>10</v>
      </c>
      <c r="AMJ1" s="395" t="s">
        <v>273</v>
      </c>
      <c r="APD1" s="395">
        <v>88</v>
      </c>
      <c r="APJ1" s="395">
        <v>11</v>
      </c>
      <c r="AQP1" s="395" t="s">
        <v>273</v>
      </c>
      <c r="ATJ1" s="395">
        <v>99</v>
      </c>
    </row>
    <row r="2" spans="2:1211" x14ac:dyDescent="0.25">
      <c r="V2" s="395" t="s">
        <v>274</v>
      </c>
      <c r="AH2" s="395">
        <v>1</v>
      </c>
      <c r="AI2" s="395">
        <v>2</v>
      </c>
      <c r="AJ2" s="395">
        <v>3</v>
      </c>
      <c r="AK2" s="395">
        <v>5</v>
      </c>
      <c r="AL2" s="395">
        <v>6</v>
      </c>
      <c r="AM2" s="395">
        <v>9</v>
      </c>
      <c r="AP2" s="395" t="s">
        <v>275</v>
      </c>
      <c r="BJ2" s="395" t="s">
        <v>276</v>
      </c>
      <c r="CD2" s="395" t="s">
        <v>277</v>
      </c>
      <c r="DA2" s="397">
        <f>INDEX('Game Board'!E8:E56,MATCH(65,'Game Board'!C8:C56,0),0)</f>
        <v>0</v>
      </c>
      <c r="DB2" s="395" t="s">
        <v>278</v>
      </c>
      <c r="DC2" s="395" t="s">
        <v>279</v>
      </c>
      <c r="EB2" s="395" t="s">
        <v>274</v>
      </c>
      <c r="EN2" s="395">
        <v>1</v>
      </c>
      <c r="EO2" s="395">
        <v>2</v>
      </c>
      <c r="EP2" s="395">
        <v>3</v>
      </c>
      <c r="EQ2" s="395">
        <v>5</v>
      </c>
      <c r="ER2" s="395">
        <v>6</v>
      </c>
      <c r="ES2" s="395">
        <v>9</v>
      </c>
      <c r="EV2" s="395" t="s">
        <v>275</v>
      </c>
      <c r="FP2" s="395" t="s">
        <v>276</v>
      </c>
      <c r="GJ2" s="395" t="s">
        <v>277</v>
      </c>
      <c r="HG2" s="395">
        <f>INDEX('Game Board'!E8:E56,MATCH(65,'Game Board'!C8:C56,0),0)</f>
        <v>0</v>
      </c>
      <c r="HH2" s="395" t="s">
        <v>278</v>
      </c>
      <c r="HI2" s="395" t="s">
        <v>279</v>
      </c>
      <c r="IH2" s="395" t="s">
        <v>274</v>
      </c>
      <c r="IT2" s="395">
        <v>1</v>
      </c>
      <c r="IU2" s="395">
        <v>2</v>
      </c>
      <c r="IV2" s="395">
        <v>3</v>
      </c>
      <c r="IW2" s="395">
        <v>5</v>
      </c>
      <c r="IX2" s="395">
        <v>6</v>
      </c>
      <c r="IY2" s="395">
        <v>9</v>
      </c>
      <c r="JB2" s="395" t="s">
        <v>275</v>
      </c>
      <c r="JV2" s="395" t="s">
        <v>276</v>
      </c>
      <c r="KP2" s="395" t="s">
        <v>277</v>
      </c>
      <c r="LN2" s="395" t="s">
        <v>278</v>
      </c>
      <c r="LO2" s="395" t="s">
        <v>279</v>
      </c>
      <c r="MN2" s="395" t="s">
        <v>274</v>
      </c>
      <c r="MZ2" s="395">
        <v>1</v>
      </c>
      <c r="NA2" s="395">
        <v>2</v>
      </c>
      <c r="NB2" s="395">
        <v>3</v>
      </c>
      <c r="NC2" s="395">
        <v>5</v>
      </c>
      <c r="ND2" s="395">
        <v>6</v>
      </c>
      <c r="NE2" s="395">
        <v>9</v>
      </c>
      <c r="NH2" s="395" t="s">
        <v>275</v>
      </c>
      <c r="OB2" s="395" t="s">
        <v>276</v>
      </c>
      <c r="OV2" s="395" t="s">
        <v>277</v>
      </c>
      <c r="PT2" s="395" t="s">
        <v>278</v>
      </c>
      <c r="PU2" s="395" t="s">
        <v>279</v>
      </c>
      <c r="QT2" s="395" t="s">
        <v>274</v>
      </c>
      <c r="RF2" s="395">
        <v>1</v>
      </c>
      <c r="RG2" s="395">
        <v>2</v>
      </c>
      <c r="RH2" s="395">
        <v>3</v>
      </c>
      <c r="RI2" s="395">
        <v>5</v>
      </c>
      <c r="RJ2" s="395">
        <v>6</v>
      </c>
      <c r="RK2" s="395">
        <v>9</v>
      </c>
      <c r="RN2" s="395" t="s">
        <v>275</v>
      </c>
      <c r="SH2" s="395" t="s">
        <v>276</v>
      </c>
      <c r="TB2" s="395" t="s">
        <v>277</v>
      </c>
      <c r="TZ2" s="395" t="s">
        <v>278</v>
      </c>
      <c r="UA2" s="395" t="s">
        <v>279</v>
      </c>
      <c r="UZ2" s="395" t="s">
        <v>274</v>
      </c>
      <c r="VL2" s="395">
        <v>1</v>
      </c>
      <c r="VM2" s="395">
        <v>2</v>
      </c>
      <c r="VN2" s="395">
        <v>3</v>
      </c>
      <c r="VO2" s="395">
        <v>5</v>
      </c>
      <c r="VP2" s="395">
        <v>6</v>
      </c>
      <c r="VQ2" s="395">
        <v>9</v>
      </c>
      <c r="VT2" s="395" t="s">
        <v>275</v>
      </c>
      <c r="WN2" s="395" t="s">
        <v>276</v>
      </c>
      <c r="XH2" s="395" t="s">
        <v>277</v>
      </c>
      <c r="YF2" s="395" t="s">
        <v>278</v>
      </c>
      <c r="YG2" s="395" t="s">
        <v>279</v>
      </c>
      <c r="ZF2" s="395" t="s">
        <v>274</v>
      </c>
      <c r="ZR2" s="395">
        <v>1</v>
      </c>
      <c r="ZS2" s="395">
        <v>2</v>
      </c>
      <c r="ZT2" s="395">
        <v>3</v>
      </c>
      <c r="ZU2" s="395">
        <v>5</v>
      </c>
      <c r="ZV2" s="395">
        <v>6</v>
      </c>
      <c r="ZW2" s="395">
        <v>9</v>
      </c>
      <c r="ZZ2" s="395" t="s">
        <v>275</v>
      </c>
      <c r="AAT2" s="395" t="s">
        <v>276</v>
      </c>
      <c r="ABN2" s="395" t="s">
        <v>277</v>
      </c>
      <c r="ACL2" s="395" t="s">
        <v>278</v>
      </c>
      <c r="ACM2" s="395" t="s">
        <v>279</v>
      </c>
      <c r="ADL2" s="395" t="s">
        <v>274</v>
      </c>
      <c r="ADX2" s="395">
        <v>1</v>
      </c>
      <c r="ADY2" s="395">
        <v>2</v>
      </c>
      <c r="ADZ2" s="395">
        <v>3</v>
      </c>
      <c r="AEA2" s="395">
        <v>5</v>
      </c>
      <c r="AEB2" s="395">
        <v>6</v>
      </c>
      <c r="AEC2" s="395">
        <v>9</v>
      </c>
      <c r="AEF2" s="395" t="s">
        <v>275</v>
      </c>
      <c r="AEZ2" s="395" t="s">
        <v>276</v>
      </c>
      <c r="AFT2" s="395" t="s">
        <v>277</v>
      </c>
      <c r="AGR2" s="395" t="s">
        <v>278</v>
      </c>
      <c r="AGS2" s="395" t="s">
        <v>279</v>
      </c>
      <c r="AHR2" s="395" t="s">
        <v>274</v>
      </c>
      <c r="AID2" s="395">
        <v>1</v>
      </c>
      <c r="AIE2" s="395">
        <v>2</v>
      </c>
      <c r="AIF2" s="395">
        <v>3</v>
      </c>
      <c r="AIG2" s="395">
        <v>5</v>
      </c>
      <c r="AIH2" s="395">
        <v>6</v>
      </c>
      <c r="AII2" s="395">
        <v>9</v>
      </c>
      <c r="AIL2" s="395" t="s">
        <v>275</v>
      </c>
      <c r="AJF2" s="395" t="s">
        <v>276</v>
      </c>
      <c r="AJZ2" s="395" t="s">
        <v>277</v>
      </c>
      <c r="AKX2" s="395" t="s">
        <v>278</v>
      </c>
      <c r="AKY2" s="395" t="s">
        <v>279</v>
      </c>
      <c r="ALX2" s="395" t="s">
        <v>274</v>
      </c>
      <c r="AMJ2" s="395">
        <v>1</v>
      </c>
      <c r="AMK2" s="395">
        <v>2</v>
      </c>
      <c r="AML2" s="395">
        <v>3</v>
      </c>
      <c r="AMM2" s="395">
        <v>5</v>
      </c>
      <c r="AMN2" s="395">
        <v>6</v>
      </c>
      <c r="AMO2" s="395">
        <v>9</v>
      </c>
      <c r="AMR2" s="395" t="s">
        <v>275</v>
      </c>
      <c r="ANL2" s="395" t="s">
        <v>276</v>
      </c>
      <c r="AOF2" s="395" t="s">
        <v>277</v>
      </c>
      <c r="APD2" s="395" t="s">
        <v>278</v>
      </c>
      <c r="APE2" s="395" t="s">
        <v>279</v>
      </c>
      <c r="AQD2" s="395" t="s">
        <v>274</v>
      </c>
      <c r="AQP2" s="395">
        <v>1</v>
      </c>
      <c r="AQQ2" s="395">
        <v>2</v>
      </c>
      <c r="AQR2" s="395">
        <v>3</v>
      </c>
      <c r="AQS2" s="395">
        <v>5</v>
      </c>
      <c r="AQT2" s="395">
        <v>6</v>
      </c>
      <c r="AQU2" s="395">
        <v>9</v>
      </c>
      <c r="AQX2" s="395" t="s">
        <v>275</v>
      </c>
      <c r="ARR2" s="395" t="s">
        <v>276</v>
      </c>
      <c r="ASL2" s="395" t="s">
        <v>277</v>
      </c>
      <c r="ATJ2" s="395" t="s">
        <v>278</v>
      </c>
      <c r="ATK2" s="395" t="s">
        <v>279</v>
      </c>
    </row>
    <row r="3" spans="2:1211" s="400" customFormat="1" ht="30.95" customHeight="1" x14ac:dyDescent="0.25">
      <c r="B3" s="395"/>
      <c r="C3" s="398"/>
      <c r="D3" s="395" t="s">
        <v>280</v>
      </c>
      <c r="E3" s="395" t="s">
        <v>37</v>
      </c>
      <c r="F3" s="395" t="s">
        <v>281</v>
      </c>
      <c r="G3" s="395" t="s">
        <v>278</v>
      </c>
      <c r="H3" s="395" t="s">
        <v>279</v>
      </c>
      <c r="I3" s="395" t="s">
        <v>282</v>
      </c>
      <c r="J3" s="395" t="s">
        <v>283</v>
      </c>
      <c r="K3" s="395" t="s">
        <v>50</v>
      </c>
      <c r="L3" s="395" t="s">
        <v>284</v>
      </c>
      <c r="M3" s="395"/>
      <c r="N3" s="395" t="s">
        <v>285</v>
      </c>
      <c r="O3" s="398"/>
      <c r="P3" s="395"/>
      <c r="Q3" s="395" t="s">
        <v>286</v>
      </c>
      <c r="R3" s="395" t="s">
        <v>287</v>
      </c>
      <c r="S3" s="395" t="s">
        <v>288</v>
      </c>
      <c r="T3" s="395" t="s">
        <v>289</v>
      </c>
      <c r="U3" s="395"/>
      <c r="V3" s="395" t="s">
        <v>290</v>
      </c>
      <c r="W3" s="395" t="s">
        <v>280</v>
      </c>
      <c r="X3" s="395" t="s">
        <v>37</v>
      </c>
      <c r="Y3" s="395" t="s">
        <v>281</v>
      </c>
      <c r="Z3" s="395" t="s">
        <v>278</v>
      </c>
      <c r="AA3" s="395" t="s">
        <v>279</v>
      </c>
      <c r="AB3" s="395" t="s">
        <v>282</v>
      </c>
      <c r="AC3" s="395" t="s">
        <v>291</v>
      </c>
      <c r="AD3" s="395" t="s">
        <v>292</v>
      </c>
      <c r="AE3" s="395" t="s">
        <v>293</v>
      </c>
      <c r="AF3" s="395" t="s">
        <v>294</v>
      </c>
      <c r="AG3" s="395" t="s">
        <v>295</v>
      </c>
      <c r="AH3" s="395" t="s">
        <v>233</v>
      </c>
      <c r="AI3" s="395" t="s">
        <v>296</v>
      </c>
      <c r="AJ3" s="395" t="s">
        <v>278</v>
      </c>
      <c r="AK3" s="395" t="s">
        <v>297</v>
      </c>
      <c r="AL3" s="395" t="s">
        <v>293</v>
      </c>
      <c r="AM3" s="395" t="s">
        <v>294</v>
      </c>
      <c r="AN3" s="395" t="s">
        <v>298</v>
      </c>
      <c r="AO3" s="395"/>
      <c r="AP3" s="395" t="s">
        <v>290</v>
      </c>
      <c r="AQ3" s="395" t="s">
        <v>280</v>
      </c>
      <c r="AR3" s="395" t="s">
        <v>37</v>
      </c>
      <c r="AS3" s="395" t="s">
        <v>281</v>
      </c>
      <c r="AT3" s="395" t="s">
        <v>278</v>
      </c>
      <c r="AU3" s="395" t="s">
        <v>279</v>
      </c>
      <c r="AV3" s="395" t="s">
        <v>282</v>
      </c>
      <c r="AW3" s="395" t="s">
        <v>291</v>
      </c>
      <c r="AX3" s="395" t="s">
        <v>292</v>
      </c>
      <c r="AY3" s="395" t="s">
        <v>293</v>
      </c>
      <c r="AZ3" s="395" t="s">
        <v>294</v>
      </c>
      <c r="BA3" s="395" t="s">
        <v>295</v>
      </c>
      <c r="BB3" s="395" t="s">
        <v>233</v>
      </c>
      <c r="BC3" s="395" t="s">
        <v>296</v>
      </c>
      <c r="BD3" s="395" t="s">
        <v>278</v>
      </c>
      <c r="BE3" s="395" t="s">
        <v>297</v>
      </c>
      <c r="BF3" s="395" t="s">
        <v>293</v>
      </c>
      <c r="BG3" s="395" t="s">
        <v>294</v>
      </c>
      <c r="BH3" s="395" t="s">
        <v>298</v>
      </c>
      <c r="BI3" s="395"/>
      <c r="BJ3" s="395" t="s">
        <v>290</v>
      </c>
      <c r="BK3" s="395" t="s">
        <v>280</v>
      </c>
      <c r="BL3" s="395" t="s">
        <v>37</v>
      </c>
      <c r="BM3" s="395" t="s">
        <v>281</v>
      </c>
      <c r="BN3" s="395" t="s">
        <v>278</v>
      </c>
      <c r="BO3" s="395" t="s">
        <v>279</v>
      </c>
      <c r="BP3" s="395" t="s">
        <v>282</v>
      </c>
      <c r="BQ3" s="395" t="s">
        <v>291</v>
      </c>
      <c r="BR3" s="395" t="s">
        <v>292</v>
      </c>
      <c r="BS3" s="395" t="s">
        <v>293</v>
      </c>
      <c r="BT3" s="395" t="s">
        <v>294</v>
      </c>
      <c r="BU3" s="395" t="s">
        <v>295</v>
      </c>
      <c r="BV3" s="395" t="s">
        <v>233</v>
      </c>
      <c r="BW3" s="395" t="s">
        <v>296</v>
      </c>
      <c r="BX3" s="395" t="s">
        <v>278</v>
      </c>
      <c r="BY3" s="395" t="s">
        <v>292</v>
      </c>
      <c r="BZ3" s="395" t="s">
        <v>293</v>
      </c>
      <c r="CA3" s="395" t="s">
        <v>294</v>
      </c>
      <c r="CB3" s="395" t="s">
        <v>298</v>
      </c>
      <c r="CC3" s="395"/>
      <c r="CD3" s="395" t="s">
        <v>290</v>
      </c>
      <c r="CE3" s="395" t="s">
        <v>280</v>
      </c>
      <c r="CF3" s="395" t="s">
        <v>37</v>
      </c>
      <c r="CG3" s="395" t="s">
        <v>281</v>
      </c>
      <c r="CH3" s="395" t="s">
        <v>278</v>
      </c>
      <c r="CI3" s="395" t="s">
        <v>279</v>
      </c>
      <c r="CJ3" s="395" t="s">
        <v>282</v>
      </c>
      <c r="CK3" s="395" t="s">
        <v>291</v>
      </c>
      <c r="CL3" s="395" t="s">
        <v>292</v>
      </c>
      <c r="CM3" s="395" t="s">
        <v>293</v>
      </c>
      <c r="CN3" s="395" t="s">
        <v>294</v>
      </c>
      <c r="CO3" s="395" t="s">
        <v>295</v>
      </c>
      <c r="CP3" s="395" t="s">
        <v>233</v>
      </c>
      <c r="CQ3" s="395" t="s">
        <v>296</v>
      </c>
      <c r="CR3" s="395" t="s">
        <v>278</v>
      </c>
      <c r="CS3" s="395" t="s">
        <v>292</v>
      </c>
      <c r="CT3" s="395" t="s">
        <v>293</v>
      </c>
      <c r="CU3" s="395" t="s">
        <v>294</v>
      </c>
      <c r="CV3" s="395" t="s">
        <v>298</v>
      </c>
      <c r="CW3" s="395"/>
      <c r="CX3" s="395"/>
      <c r="CY3" s="395"/>
      <c r="CZ3" s="395">
        <v>1</v>
      </c>
      <c r="DA3" s="395" t="str">
        <f>'Game Board'!F8</f>
        <v>Al Ahly</v>
      </c>
      <c r="DB3" s="395">
        <f>IF(DA2&lt;&gt;"",IF(AND('Game Board'!G8&lt;&gt;"",'Game Board'!H8&lt;&gt;""),'Game Board'!G8,0),"")</f>
        <v>0</v>
      </c>
      <c r="DC3" s="395">
        <f>IF(DA2&lt;&gt;"",IF(AND('Game Board'!G8&lt;&gt;"",'Game Board'!H8&lt;&gt;""),'Game Board'!H8,0),"")</f>
        <v>1</v>
      </c>
      <c r="DD3" s="395" t="str">
        <f>'Game Board'!I8</f>
        <v>Inter Miami</v>
      </c>
      <c r="DE3" s="395" t="str">
        <f>IF(AND('Game Board'!G8&lt;&gt;"",'Game Board'!H8&lt;&gt;""),IF(DB3&gt;DC3,"W",IF(DB3=DC3,"D","L")),"")</f>
        <v>L</v>
      </c>
      <c r="DF3" s="395" t="str">
        <f>IF(DE3&lt;&gt;"",IF(DE3="W","L",IF(DE3="L","W","D")),"")</f>
        <v>W</v>
      </c>
      <c r="DG3" s="395"/>
      <c r="DH3" s="395"/>
      <c r="DI3" s="398"/>
      <c r="DJ3" s="395" t="s">
        <v>280</v>
      </c>
      <c r="DK3" s="395" t="s">
        <v>37</v>
      </c>
      <c r="DL3" s="395" t="s">
        <v>281</v>
      </c>
      <c r="DM3" s="395" t="s">
        <v>278</v>
      </c>
      <c r="DN3" s="395" t="s">
        <v>279</v>
      </c>
      <c r="DO3" s="395" t="s">
        <v>282</v>
      </c>
      <c r="DP3" s="395" t="s">
        <v>283</v>
      </c>
      <c r="DQ3" s="395" t="s">
        <v>50</v>
      </c>
      <c r="DR3" s="395" t="s">
        <v>284</v>
      </c>
      <c r="DS3" s="395"/>
      <c r="DT3" s="395" t="s">
        <v>285</v>
      </c>
      <c r="DU3" s="398"/>
      <c r="DV3" s="395"/>
      <c r="DW3" s="395" t="s">
        <v>286</v>
      </c>
      <c r="DX3" s="395" t="s">
        <v>287</v>
      </c>
      <c r="DY3" s="395" t="s">
        <v>288</v>
      </c>
      <c r="DZ3" s="395" t="s">
        <v>289</v>
      </c>
      <c r="EA3" s="395"/>
      <c r="EB3" s="395" t="s">
        <v>290</v>
      </c>
      <c r="EC3" s="395" t="s">
        <v>280</v>
      </c>
      <c r="ED3" s="395" t="s">
        <v>37</v>
      </c>
      <c r="EE3" s="395" t="s">
        <v>281</v>
      </c>
      <c r="EF3" s="395" t="s">
        <v>278</v>
      </c>
      <c r="EG3" s="395" t="s">
        <v>279</v>
      </c>
      <c r="EH3" s="395" t="s">
        <v>282</v>
      </c>
      <c r="EI3" s="395" t="s">
        <v>291</v>
      </c>
      <c r="EJ3" s="395" t="s">
        <v>292</v>
      </c>
      <c r="EK3" s="395" t="s">
        <v>293</v>
      </c>
      <c r="EL3" s="395" t="s">
        <v>294</v>
      </c>
      <c r="EM3" s="395" t="s">
        <v>295</v>
      </c>
      <c r="EN3" s="395" t="s">
        <v>233</v>
      </c>
      <c r="EO3" s="395" t="s">
        <v>296</v>
      </c>
      <c r="EP3" s="395" t="s">
        <v>278</v>
      </c>
      <c r="EQ3" s="395" t="s">
        <v>297</v>
      </c>
      <c r="ER3" s="395" t="s">
        <v>293</v>
      </c>
      <c r="ES3" s="395" t="s">
        <v>294</v>
      </c>
      <c r="ET3" s="395" t="s">
        <v>298</v>
      </c>
      <c r="EU3" s="395"/>
      <c r="EV3" s="395" t="s">
        <v>290</v>
      </c>
      <c r="EW3" s="395" t="s">
        <v>280</v>
      </c>
      <c r="EX3" s="395" t="s">
        <v>37</v>
      </c>
      <c r="EY3" s="395" t="s">
        <v>281</v>
      </c>
      <c r="EZ3" s="395" t="s">
        <v>278</v>
      </c>
      <c r="FA3" s="395" t="s">
        <v>279</v>
      </c>
      <c r="FB3" s="395" t="s">
        <v>282</v>
      </c>
      <c r="FC3" s="395" t="s">
        <v>291</v>
      </c>
      <c r="FD3" s="395" t="s">
        <v>292</v>
      </c>
      <c r="FE3" s="395" t="s">
        <v>293</v>
      </c>
      <c r="FF3" s="395" t="s">
        <v>294</v>
      </c>
      <c r="FG3" s="395" t="s">
        <v>295</v>
      </c>
      <c r="FH3" s="395" t="s">
        <v>233</v>
      </c>
      <c r="FI3" s="395" t="s">
        <v>296</v>
      </c>
      <c r="FJ3" s="395" t="s">
        <v>278</v>
      </c>
      <c r="FK3" s="395" t="s">
        <v>297</v>
      </c>
      <c r="FL3" s="395" t="s">
        <v>293</v>
      </c>
      <c r="FM3" s="395" t="s">
        <v>294</v>
      </c>
      <c r="FN3" s="395" t="s">
        <v>298</v>
      </c>
      <c r="FO3" s="395"/>
      <c r="FP3" s="395" t="s">
        <v>290</v>
      </c>
      <c r="FQ3" s="395" t="s">
        <v>280</v>
      </c>
      <c r="FR3" s="395" t="s">
        <v>37</v>
      </c>
      <c r="FS3" s="395" t="s">
        <v>281</v>
      </c>
      <c r="FT3" s="395" t="s">
        <v>278</v>
      </c>
      <c r="FU3" s="395" t="s">
        <v>279</v>
      </c>
      <c r="FV3" s="395" t="s">
        <v>282</v>
      </c>
      <c r="FW3" s="395" t="s">
        <v>291</v>
      </c>
      <c r="FX3" s="395" t="s">
        <v>292</v>
      </c>
      <c r="FY3" s="395" t="s">
        <v>293</v>
      </c>
      <c r="FZ3" s="395" t="s">
        <v>294</v>
      </c>
      <c r="GA3" s="395" t="s">
        <v>295</v>
      </c>
      <c r="GB3" s="395" t="s">
        <v>233</v>
      </c>
      <c r="GC3" s="395" t="s">
        <v>296</v>
      </c>
      <c r="GD3" s="395" t="s">
        <v>278</v>
      </c>
      <c r="GE3" s="395" t="s">
        <v>292</v>
      </c>
      <c r="GF3" s="395" t="s">
        <v>293</v>
      </c>
      <c r="GG3" s="395" t="s">
        <v>294</v>
      </c>
      <c r="GH3" s="395" t="s">
        <v>298</v>
      </c>
      <c r="GI3" s="395"/>
      <c r="GJ3" s="395" t="s">
        <v>290</v>
      </c>
      <c r="GK3" s="395" t="s">
        <v>280</v>
      </c>
      <c r="GL3" s="395" t="s">
        <v>37</v>
      </c>
      <c r="GM3" s="395" t="s">
        <v>281</v>
      </c>
      <c r="GN3" s="395" t="s">
        <v>278</v>
      </c>
      <c r="GO3" s="395" t="s">
        <v>279</v>
      </c>
      <c r="GP3" s="395" t="s">
        <v>282</v>
      </c>
      <c r="GQ3" s="395" t="s">
        <v>291</v>
      </c>
      <c r="GR3" s="395" t="s">
        <v>292</v>
      </c>
      <c r="GS3" s="395" t="s">
        <v>293</v>
      </c>
      <c r="GT3" s="395" t="s">
        <v>294</v>
      </c>
      <c r="GU3" s="395" t="s">
        <v>295</v>
      </c>
      <c r="GV3" s="395" t="s">
        <v>233</v>
      </c>
      <c r="GW3" s="395" t="s">
        <v>296</v>
      </c>
      <c r="GX3" s="395" t="s">
        <v>278</v>
      </c>
      <c r="GY3" s="395" t="s">
        <v>292</v>
      </c>
      <c r="GZ3" s="395" t="s">
        <v>293</v>
      </c>
      <c r="HA3" s="395" t="s">
        <v>294</v>
      </c>
      <c r="HB3" s="395" t="s">
        <v>298</v>
      </c>
      <c r="HC3" s="395"/>
      <c r="HD3" s="395"/>
      <c r="HE3" s="395"/>
      <c r="HF3" s="395">
        <v>1</v>
      </c>
      <c r="HG3" s="395" t="str">
        <f>DA3</f>
        <v>Al Ahly</v>
      </c>
      <c r="HH3" s="395">
        <f ca="1">IF(HG2&lt;&gt;"",IF(OFFSET('Game Board'!O8,0,HH1)&lt;&gt;"",OFFSET('Game Board'!O8,0,HH1),0),"")</f>
        <v>2</v>
      </c>
      <c r="HI3" s="395">
        <f ca="1">IF(HG2&lt;&gt;"",IF(OFFSET('Game Board'!P8,0,HH1)&lt;&gt;"",OFFSET('Game Board'!P8,0,HH1),0),"")</f>
        <v>2</v>
      </c>
      <c r="HJ3" s="395" t="str">
        <f>DD3</f>
        <v>Inter Miami</v>
      </c>
      <c r="HK3" s="395" t="str">
        <f ca="1">IF(AND(OFFSET('Game Board'!O8,0,HH1)&lt;&gt;"",OFFSET('Game Board'!P8,0,HH1)&lt;&gt;""),IF(HH3&gt;HI3,"W",IF(HH3=HI3,"D","L")),"")</f>
        <v>D</v>
      </c>
      <c r="HL3" s="395" t="str">
        <f ca="1">IF(HK3&lt;&gt;"",IF(HK3="W","L",IF(HK3="L","W","D")),"")</f>
        <v>D</v>
      </c>
      <c r="HM3" s="395"/>
      <c r="HN3" s="395"/>
      <c r="HO3" s="398"/>
      <c r="HP3" s="395" t="s">
        <v>280</v>
      </c>
      <c r="HQ3" s="395" t="s">
        <v>37</v>
      </c>
      <c r="HR3" s="395" t="s">
        <v>281</v>
      </c>
      <c r="HS3" s="395" t="s">
        <v>278</v>
      </c>
      <c r="HT3" s="395" t="s">
        <v>279</v>
      </c>
      <c r="HU3" s="395" t="s">
        <v>282</v>
      </c>
      <c r="HV3" s="395" t="s">
        <v>283</v>
      </c>
      <c r="HW3" s="395" t="s">
        <v>50</v>
      </c>
      <c r="HX3" s="395" t="s">
        <v>284</v>
      </c>
      <c r="HY3" s="395"/>
      <c r="HZ3" s="395" t="s">
        <v>285</v>
      </c>
      <c r="IA3" s="398"/>
      <c r="IB3" s="395"/>
      <c r="IC3" s="395" t="s">
        <v>286</v>
      </c>
      <c r="ID3" s="395" t="s">
        <v>287</v>
      </c>
      <c r="IE3" s="395" t="s">
        <v>288</v>
      </c>
      <c r="IF3" s="395" t="s">
        <v>289</v>
      </c>
      <c r="IG3" s="395"/>
      <c r="IH3" s="395" t="s">
        <v>290</v>
      </c>
      <c r="II3" s="395" t="s">
        <v>280</v>
      </c>
      <c r="IJ3" s="395" t="s">
        <v>37</v>
      </c>
      <c r="IK3" s="395" t="s">
        <v>281</v>
      </c>
      <c r="IL3" s="395" t="s">
        <v>278</v>
      </c>
      <c r="IM3" s="395" t="s">
        <v>279</v>
      </c>
      <c r="IN3" s="395" t="s">
        <v>282</v>
      </c>
      <c r="IO3" s="395" t="s">
        <v>291</v>
      </c>
      <c r="IP3" s="395" t="s">
        <v>292</v>
      </c>
      <c r="IQ3" s="395" t="s">
        <v>293</v>
      </c>
      <c r="IR3" s="395" t="s">
        <v>294</v>
      </c>
      <c r="IS3" s="395" t="s">
        <v>295</v>
      </c>
      <c r="IT3" s="395" t="s">
        <v>233</v>
      </c>
      <c r="IU3" s="395" t="s">
        <v>296</v>
      </c>
      <c r="IV3" s="395" t="s">
        <v>278</v>
      </c>
      <c r="IW3" s="395" t="s">
        <v>297</v>
      </c>
      <c r="IX3" s="395" t="s">
        <v>293</v>
      </c>
      <c r="IY3" s="395" t="s">
        <v>294</v>
      </c>
      <c r="IZ3" s="395" t="s">
        <v>298</v>
      </c>
      <c r="JA3" s="395"/>
      <c r="JB3" s="395" t="s">
        <v>290</v>
      </c>
      <c r="JC3" s="395" t="s">
        <v>280</v>
      </c>
      <c r="JD3" s="395" t="s">
        <v>37</v>
      </c>
      <c r="JE3" s="395" t="s">
        <v>281</v>
      </c>
      <c r="JF3" s="395" t="s">
        <v>278</v>
      </c>
      <c r="JG3" s="395" t="s">
        <v>279</v>
      </c>
      <c r="JH3" s="395" t="s">
        <v>282</v>
      </c>
      <c r="JI3" s="395" t="s">
        <v>291</v>
      </c>
      <c r="JJ3" s="395" t="s">
        <v>292</v>
      </c>
      <c r="JK3" s="395" t="s">
        <v>293</v>
      </c>
      <c r="JL3" s="395" t="s">
        <v>294</v>
      </c>
      <c r="JM3" s="395" t="s">
        <v>295</v>
      </c>
      <c r="JN3" s="395" t="s">
        <v>233</v>
      </c>
      <c r="JO3" s="395" t="s">
        <v>296</v>
      </c>
      <c r="JP3" s="395" t="s">
        <v>278</v>
      </c>
      <c r="JQ3" s="395" t="s">
        <v>297</v>
      </c>
      <c r="JR3" s="395" t="s">
        <v>293</v>
      </c>
      <c r="JS3" s="395" t="s">
        <v>294</v>
      </c>
      <c r="JT3" s="395" t="s">
        <v>298</v>
      </c>
      <c r="JU3" s="395"/>
      <c r="JV3" s="395" t="s">
        <v>290</v>
      </c>
      <c r="JW3" s="395" t="s">
        <v>280</v>
      </c>
      <c r="JX3" s="395" t="s">
        <v>37</v>
      </c>
      <c r="JY3" s="395" t="s">
        <v>281</v>
      </c>
      <c r="JZ3" s="395" t="s">
        <v>278</v>
      </c>
      <c r="KA3" s="395" t="s">
        <v>279</v>
      </c>
      <c r="KB3" s="395" t="s">
        <v>282</v>
      </c>
      <c r="KC3" s="395" t="s">
        <v>291</v>
      </c>
      <c r="KD3" s="395" t="s">
        <v>292</v>
      </c>
      <c r="KE3" s="395" t="s">
        <v>293</v>
      </c>
      <c r="KF3" s="395" t="s">
        <v>294</v>
      </c>
      <c r="KG3" s="395" t="s">
        <v>295</v>
      </c>
      <c r="KH3" s="395" t="s">
        <v>233</v>
      </c>
      <c r="KI3" s="395" t="s">
        <v>296</v>
      </c>
      <c r="KJ3" s="395" t="s">
        <v>278</v>
      </c>
      <c r="KK3" s="395" t="s">
        <v>292</v>
      </c>
      <c r="KL3" s="395" t="s">
        <v>293</v>
      </c>
      <c r="KM3" s="395" t="s">
        <v>294</v>
      </c>
      <c r="KN3" s="395" t="s">
        <v>298</v>
      </c>
      <c r="KO3" s="395"/>
      <c r="KP3" s="395" t="s">
        <v>290</v>
      </c>
      <c r="KQ3" s="395" t="s">
        <v>280</v>
      </c>
      <c r="KR3" s="395" t="s">
        <v>37</v>
      </c>
      <c r="KS3" s="395" t="s">
        <v>281</v>
      </c>
      <c r="KT3" s="395" t="s">
        <v>278</v>
      </c>
      <c r="KU3" s="395" t="s">
        <v>279</v>
      </c>
      <c r="KV3" s="395" t="s">
        <v>282</v>
      </c>
      <c r="KW3" s="395" t="s">
        <v>291</v>
      </c>
      <c r="KX3" s="395" t="s">
        <v>292</v>
      </c>
      <c r="KY3" s="395" t="s">
        <v>293</v>
      </c>
      <c r="KZ3" s="395" t="s">
        <v>294</v>
      </c>
      <c r="LA3" s="395" t="s">
        <v>295</v>
      </c>
      <c r="LB3" s="395" t="s">
        <v>233</v>
      </c>
      <c r="LC3" s="395" t="s">
        <v>296</v>
      </c>
      <c r="LD3" s="395" t="s">
        <v>278</v>
      </c>
      <c r="LE3" s="395" t="s">
        <v>292</v>
      </c>
      <c r="LF3" s="395" t="s">
        <v>293</v>
      </c>
      <c r="LG3" s="395" t="s">
        <v>294</v>
      </c>
      <c r="LH3" s="395" t="s">
        <v>298</v>
      </c>
      <c r="LI3" s="395"/>
      <c r="LJ3" s="395"/>
      <c r="LK3" s="395"/>
      <c r="LL3" s="395">
        <v>1</v>
      </c>
      <c r="LM3" s="395" t="str">
        <f>HG3</f>
        <v>Al Ahly</v>
      </c>
      <c r="LN3" s="395">
        <f ca="1">IF(OFFSET('Game Board'!O8,0,LN1)&lt;&gt;"",OFFSET('Game Board'!O8,0,LN1),0)</f>
        <v>3</v>
      </c>
      <c r="LO3" s="395">
        <f ca="1">IF(OFFSET('Game Board'!P8,0,LN1)&lt;&gt;"",OFFSET('Game Board'!P8,0,LN1),0)</f>
        <v>0</v>
      </c>
      <c r="LP3" s="395" t="str">
        <f>HJ3</f>
        <v>Inter Miami</v>
      </c>
      <c r="LQ3" s="395" t="str">
        <f ca="1">IF(AND(OFFSET('Game Board'!O8,0,LN1)&lt;&gt;"",OFFSET('Game Board'!P8,0,LN1)&lt;&gt;""),IF(LN3&gt;LO3,"W",IF(LN3=LO3,"D","L")),"")</f>
        <v>W</v>
      </c>
      <c r="LR3" s="395" t="str">
        <f ca="1">IF(LQ3&lt;&gt;"",IF(LQ3="W","L",IF(LQ3="L","W","D")),"")</f>
        <v>L</v>
      </c>
      <c r="LS3" s="395"/>
      <c r="LT3" s="395"/>
      <c r="LU3" s="398"/>
      <c r="LV3" s="395" t="s">
        <v>280</v>
      </c>
      <c r="LW3" s="395" t="s">
        <v>37</v>
      </c>
      <c r="LX3" s="395" t="s">
        <v>281</v>
      </c>
      <c r="LY3" s="395" t="s">
        <v>278</v>
      </c>
      <c r="LZ3" s="395" t="s">
        <v>279</v>
      </c>
      <c r="MA3" s="395" t="s">
        <v>282</v>
      </c>
      <c r="MB3" s="395" t="s">
        <v>283</v>
      </c>
      <c r="MC3" s="395" t="s">
        <v>50</v>
      </c>
      <c r="MD3" s="395" t="s">
        <v>284</v>
      </c>
      <c r="ME3" s="395"/>
      <c r="MF3" s="395" t="s">
        <v>285</v>
      </c>
      <c r="MG3" s="398"/>
      <c r="MH3" s="395"/>
      <c r="MI3" s="395" t="s">
        <v>286</v>
      </c>
      <c r="MJ3" s="395" t="s">
        <v>287</v>
      </c>
      <c r="MK3" s="395" t="s">
        <v>288</v>
      </c>
      <c r="ML3" s="395" t="s">
        <v>289</v>
      </c>
      <c r="MM3" s="395"/>
      <c r="MN3" s="395" t="s">
        <v>290</v>
      </c>
      <c r="MO3" s="395" t="s">
        <v>280</v>
      </c>
      <c r="MP3" s="395" t="s">
        <v>37</v>
      </c>
      <c r="MQ3" s="395" t="s">
        <v>281</v>
      </c>
      <c r="MR3" s="395" t="s">
        <v>278</v>
      </c>
      <c r="MS3" s="395" t="s">
        <v>279</v>
      </c>
      <c r="MT3" s="395" t="s">
        <v>282</v>
      </c>
      <c r="MU3" s="395" t="s">
        <v>291</v>
      </c>
      <c r="MV3" s="395" t="s">
        <v>292</v>
      </c>
      <c r="MW3" s="395" t="s">
        <v>293</v>
      </c>
      <c r="MX3" s="395" t="s">
        <v>294</v>
      </c>
      <c r="MY3" s="395" t="s">
        <v>295</v>
      </c>
      <c r="MZ3" s="395" t="s">
        <v>233</v>
      </c>
      <c r="NA3" s="395" t="s">
        <v>296</v>
      </c>
      <c r="NB3" s="395" t="s">
        <v>278</v>
      </c>
      <c r="NC3" s="395" t="s">
        <v>297</v>
      </c>
      <c r="ND3" s="395" t="s">
        <v>293</v>
      </c>
      <c r="NE3" s="395" t="s">
        <v>294</v>
      </c>
      <c r="NF3" s="395" t="s">
        <v>298</v>
      </c>
      <c r="NG3" s="395"/>
      <c r="NH3" s="395" t="s">
        <v>290</v>
      </c>
      <c r="NI3" s="395" t="s">
        <v>280</v>
      </c>
      <c r="NJ3" s="395" t="s">
        <v>37</v>
      </c>
      <c r="NK3" s="395" t="s">
        <v>281</v>
      </c>
      <c r="NL3" s="395" t="s">
        <v>278</v>
      </c>
      <c r="NM3" s="395" t="s">
        <v>279</v>
      </c>
      <c r="NN3" s="395" t="s">
        <v>282</v>
      </c>
      <c r="NO3" s="395" t="s">
        <v>291</v>
      </c>
      <c r="NP3" s="395" t="s">
        <v>292</v>
      </c>
      <c r="NQ3" s="395" t="s">
        <v>293</v>
      </c>
      <c r="NR3" s="395" t="s">
        <v>294</v>
      </c>
      <c r="NS3" s="395" t="s">
        <v>295</v>
      </c>
      <c r="NT3" s="395" t="s">
        <v>233</v>
      </c>
      <c r="NU3" s="395" t="s">
        <v>296</v>
      </c>
      <c r="NV3" s="395" t="s">
        <v>278</v>
      </c>
      <c r="NW3" s="395" t="s">
        <v>297</v>
      </c>
      <c r="NX3" s="395" t="s">
        <v>293</v>
      </c>
      <c r="NY3" s="395" t="s">
        <v>294</v>
      </c>
      <c r="NZ3" s="395" t="s">
        <v>298</v>
      </c>
      <c r="OA3" s="395"/>
      <c r="OB3" s="395" t="s">
        <v>290</v>
      </c>
      <c r="OC3" s="395" t="s">
        <v>280</v>
      </c>
      <c r="OD3" s="395" t="s">
        <v>37</v>
      </c>
      <c r="OE3" s="395" t="s">
        <v>281</v>
      </c>
      <c r="OF3" s="395" t="s">
        <v>278</v>
      </c>
      <c r="OG3" s="395" t="s">
        <v>279</v>
      </c>
      <c r="OH3" s="395" t="s">
        <v>282</v>
      </c>
      <c r="OI3" s="395" t="s">
        <v>291</v>
      </c>
      <c r="OJ3" s="395" t="s">
        <v>292</v>
      </c>
      <c r="OK3" s="395" t="s">
        <v>293</v>
      </c>
      <c r="OL3" s="395" t="s">
        <v>294</v>
      </c>
      <c r="OM3" s="395" t="s">
        <v>295</v>
      </c>
      <c r="ON3" s="395" t="s">
        <v>233</v>
      </c>
      <c r="OO3" s="395" t="s">
        <v>296</v>
      </c>
      <c r="OP3" s="395" t="s">
        <v>278</v>
      </c>
      <c r="OQ3" s="395" t="s">
        <v>292</v>
      </c>
      <c r="OR3" s="395" t="s">
        <v>293</v>
      </c>
      <c r="OS3" s="395" t="s">
        <v>294</v>
      </c>
      <c r="OT3" s="395" t="s">
        <v>298</v>
      </c>
      <c r="OU3" s="395"/>
      <c r="OV3" s="395" t="s">
        <v>290</v>
      </c>
      <c r="OW3" s="395" t="s">
        <v>280</v>
      </c>
      <c r="OX3" s="395" t="s">
        <v>37</v>
      </c>
      <c r="OY3" s="395" t="s">
        <v>281</v>
      </c>
      <c r="OZ3" s="395" t="s">
        <v>278</v>
      </c>
      <c r="PA3" s="395" t="s">
        <v>279</v>
      </c>
      <c r="PB3" s="395" t="s">
        <v>282</v>
      </c>
      <c r="PC3" s="395" t="s">
        <v>291</v>
      </c>
      <c r="PD3" s="395" t="s">
        <v>292</v>
      </c>
      <c r="PE3" s="395" t="s">
        <v>293</v>
      </c>
      <c r="PF3" s="395" t="s">
        <v>294</v>
      </c>
      <c r="PG3" s="395" t="s">
        <v>295</v>
      </c>
      <c r="PH3" s="395" t="s">
        <v>233</v>
      </c>
      <c r="PI3" s="395" t="s">
        <v>296</v>
      </c>
      <c r="PJ3" s="395" t="s">
        <v>278</v>
      </c>
      <c r="PK3" s="395" t="s">
        <v>292</v>
      </c>
      <c r="PL3" s="395" t="s">
        <v>293</v>
      </c>
      <c r="PM3" s="395" t="s">
        <v>294</v>
      </c>
      <c r="PN3" s="395" t="s">
        <v>298</v>
      </c>
      <c r="PO3" s="395"/>
      <c r="PP3" s="395"/>
      <c r="PQ3" s="395"/>
      <c r="PR3" s="395">
        <v>1</v>
      </c>
      <c r="PS3" s="395" t="str">
        <f t="shared" ref="PS3:PS50" si="0">LM3</f>
        <v>Al Ahly</v>
      </c>
      <c r="PT3" s="395">
        <f ca="1">IF(OFFSET('Game Board'!O8,0,PT1)&lt;&gt;"",OFFSET('Game Board'!O8,0,PT1),0)</f>
        <v>1</v>
      </c>
      <c r="PU3" s="395">
        <f ca="1">IF(OFFSET('Game Board'!P8,0,PT1)&lt;&gt;"",OFFSET('Game Board'!P8,0,PT1),0)</f>
        <v>3</v>
      </c>
      <c r="PV3" s="395" t="str">
        <f t="shared" ref="PV3:PV50" si="1">LP3</f>
        <v>Inter Miami</v>
      </c>
      <c r="PW3" s="395" t="str">
        <f ca="1">IF(AND(OFFSET('Game Board'!O8,0,PT1)&lt;&gt;"",OFFSET('Game Board'!P8,0,PT1)&lt;&gt;""),IF(PT3&gt;PU3,"W",IF(PT3=PU3,"D","L")),"")</f>
        <v>L</v>
      </c>
      <c r="PX3" s="395" t="str">
        <f t="shared" ref="PX3:PX18" ca="1" si="2">IF(PW3&lt;&gt;"",IF(PW3="W","L",IF(PW3="L","W","D")),"")</f>
        <v>W</v>
      </c>
      <c r="PY3" s="395"/>
      <c r="PZ3" s="395"/>
      <c r="QA3" s="398"/>
      <c r="QB3" s="395" t="s">
        <v>280</v>
      </c>
      <c r="QC3" s="395" t="s">
        <v>37</v>
      </c>
      <c r="QD3" s="395" t="s">
        <v>281</v>
      </c>
      <c r="QE3" s="395" t="s">
        <v>278</v>
      </c>
      <c r="QF3" s="395" t="s">
        <v>279</v>
      </c>
      <c r="QG3" s="395" t="s">
        <v>282</v>
      </c>
      <c r="QH3" s="395" t="s">
        <v>283</v>
      </c>
      <c r="QI3" s="395" t="s">
        <v>50</v>
      </c>
      <c r="QJ3" s="395" t="s">
        <v>284</v>
      </c>
      <c r="QK3" s="395"/>
      <c r="QL3" s="395" t="s">
        <v>285</v>
      </c>
      <c r="QM3" s="398"/>
      <c r="QN3" s="395"/>
      <c r="QO3" s="395" t="s">
        <v>286</v>
      </c>
      <c r="QP3" s="395" t="s">
        <v>287</v>
      </c>
      <c r="QQ3" s="395" t="s">
        <v>288</v>
      </c>
      <c r="QR3" s="395" t="s">
        <v>289</v>
      </c>
      <c r="QS3" s="395"/>
      <c r="QT3" s="395" t="s">
        <v>290</v>
      </c>
      <c r="QU3" s="395" t="s">
        <v>280</v>
      </c>
      <c r="QV3" s="395" t="s">
        <v>37</v>
      </c>
      <c r="QW3" s="395" t="s">
        <v>281</v>
      </c>
      <c r="QX3" s="395" t="s">
        <v>278</v>
      </c>
      <c r="QY3" s="395" t="s">
        <v>279</v>
      </c>
      <c r="QZ3" s="395" t="s">
        <v>282</v>
      </c>
      <c r="RA3" s="395" t="s">
        <v>291</v>
      </c>
      <c r="RB3" s="395" t="s">
        <v>292</v>
      </c>
      <c r="RC3" s="395" t="s">
        <v>293</v>
      </c>
      <c r="RD3" s="395" t="s">
        <v>294</v>
      </c>
      <c r="RE3" s="395" t="s">
        <v>295</v>
      </c>
      <c r="RF3" s="395" t="s">
        <v>233</v>
      </c>
      <c r="RG3" s="395" t="s">
        <v>296</v>
      </c>
      <c r="RH3" s="395" t="s">
        <v>278</v>
      </c>
      <c r="RI3" s="395" t="s">
        <v>297</v>
      </c>
      <c r="RJ3" s="395" t="s">
        <v>293</v>
      </c>
      <c r="RK3" s="395" t="s">
        <v>294</v>
      </c>
      <c r="RL3" s="395" t="s">
        <v>298</v>
      </c>
      <c r="RM3" s="395"/>
      <c r="RN3" s="395" t="s">
        <v>290</v>
      </c>
      <c r="RO3" s="395" t="s">
        <v>280</v>
      </c>
      <c r="RP3" s="395" t="s">
        <v>37</v>
      </c>
      <c r="RQ3" s="395" t="s">
        <v>281</v>
      </c>
      <c r="RR3" s="395" t="s">
        <v>278</v>
      </c>
      <c r="RS3" s="395" t="s">
        <v>279</v>
      </c>
      <c r="RT3" s="395" t="s">
        <v>282</v>
      </c>
      <c r="RU3" s="395" t="s">
        <v>291</v>
      </c>
      <c r="RV3" s="395" t="s">
        <v>292</v>
      </c>
      <c r="RW3" s="395" t="s">
        <v>293</v>
      </c>
      <c r="RX3" s="395" t="s">
        <v>294</v>
      </c>
      <c r="RY3" s="395" t="s">
        <v>295</v>
      </c>
      <c r="RZ3" s="395" t="s">
        <v>233</v>
      </c>
      <c r="SA3" s="395" t="s">
        <v>296</v>
      </c>
      <c r="SB3" s="395" t="s">
        <v>278</v>
      </c>
      <c r="SC3" s="395" t="s">
        <v>297</v>
      </c>
      <c r="SD3" s="395" t="s">
        <v>293</v>
      </c>
      <c r="SE3" s="395" t="s">
        <v>294</v>
      </c>
      <c r="SF3" s="395" t="s">
        <v>298</v>
      </c>
      <c r="SG3" s="395"/>
      <c r="SH3" s="395" t="s">
        <v>290</v>
      </c>
      <c r="SI3" s="395" t="s">
        <v>280</v>
      </c>
      <c r="SJ3" s="395" t="s">
        <v>37</v>
      </c>
      <c r="SK3" s="395" t="s">
        <v>281</v>
      </c>
      <c r="SL3" s="395" t="s">
        <v>278</v>
      </c>
      <c r="SM3" s="395" t="s">
        <v>279</v>
      </c>
      <c r="SN3" s="395" t="s">
        <v>282</v>
      </c>
      <c r="SO3" s="395" t="s">
        <v>291</v>
      </c>
      <c r="SP3" s="395" t="s">
        <v>292</v>
      </c>
      <c r="SQ3" s="395" t="s">
        <v>293</v>
      </c>
      <c r="SR3" s="395" t="s">
        <v>294</v>
      </c>
      <c r="SS3" s="395" t="s">
        <v>295</v>
      </c>
      <c r="ST3" s="395" t="s">
        <v>233</v>
      </c>
      <c r="SU3" s="395" t="s">
        <v>296</v>
      </c>
      <c r="SV3" s="395" t="s">
        <v>278</v>
      </c>
      <c r="SW3" s="395" t="s">
        <v>292</v>
      </c>
      <c r="SX3" s="395" t="s">
        <v>293</v>
      </c>
      <c r="SY3" s="395" t="s">
        <v>294</v>
      </c>
      <c r="SZ3" s="395" t="s">
        <v>298</v>
      </c>
      <c r="TA3" s="395"/>
      <c r="TB3" s="395" t="s">
        <v>290</v>
      </c>
      <c r="TC3" s="395" t="s">
        <v>280</v>
      </c>
      <c r="TD3" s="395" t="s">
        <v>37</v>
      </c>
      <c r="TE3" s="395" t="s">
        <v>281</v>
      </c>
      <c r="TF3" s="395" t="s">
        <v>278</v>
      </c>
      <c r="TG3" s="395" t="s">
        <v>279</v>
      </c>
      <c r="TH3" s="395" t="s">
        <v>282</v>
      </c>
      <c r="TI3" s="395" t="s">
        <v>291</v>
      </c>
      <c r="TJ3" s="395" t="s">
        <v>292</v>
      </c>
      <c r="TK3" s="395" t="s">
        <v>293</v>
      </c>
      <c r="TL3" s="395" t="s">
        <v>294</v>
      </c>
      <c r="TM3" s="395" t="s">
        <v>295</v>
      </c>
      <c r="TN3" s="395" t="s">
        <v>233</v>
      </c>
      <c r="TO3" s="395" t="s">
        <v>296</v>
      </c>
      <c r="TP3" s="395" t="s">
        <v>278</v>
      </c>
      <c r="TQ3" s="395" t="s">
        <v>292</v>
      </c>
      <c r="TR3" s="395" t="s">
        <v>293</v>
      </c>
      <c r="TS3" s="395" t="s">
        <v>294</v>
      </c>
      <c r="TT3" s="395" t="s">
        <v>298</v>
      </c>
      <c r="TU3" s="395"/>
      <c r="TV3" s="395"/>
      <c r="TW3" s="395"/>
      <c r="TX3" s="395">
        <v>1</v>
      </c>
      <c r="TY3" s="395" t="str">
        <f t="shared" ref="TY3:TY50" si="3">PS3</f>
        <v>Al Ahly</v>
      </c>
      <c r="TZ3" s="395">
        <f ca="1">IF(OFFSET('Game Board'!O8,0,TZ1)&lt;&gt;"",OFFSET('Game Board'!O8,0,TZ1),0)</f>
        <v>0</v>
      </c>
      <c r="UA3" s="395">
        <f ca="1">IF(OFFSET('Game Board'!P8,0,TZ1)&lt;&gt;"",OFFSET('Game Board'!P8,0,TZ1),0)</f>
        <v>0</v>
      </c>
      <c r="UB3" s="395" t="str">
        <f t="shared" ref="UB3:UB50" si="4">PV3</f>
        <v>Inter Miami</v>
      </c>
      <c r="UC3" s="395" t="str">
        <f ca="1">IF(AND(OFFSET('Game Board'!O8,0,TZ1)&lt;&gt;"",OFFSET('Game Board'!P8,0,TZ1)&lt;&gt;""),IF(TZ3&gt;UA3,"W",IF(TZ3=UA3,"D","L")),"")</f>
        <v/>
      </c>
      <c r="UD3" s="395" t="str">
        <f t="shared" ref="UD3:UD18" ca="1" si="5">IF(UC3&lt;&gt;"",IF(UC3="W","L",IF(UC3="L","W","D")),"")</f>
        <v/>
      </c>
      <c r="UE3" s="395"/>
      <c r="UF3" s="395"/>
      <c r="UG3" s="398"/>
      <c r="UH3" s="395" t="s">
        <v>280</v>
      </c>
      <c r="UI3" s="395" t="s">
        <v>37</v>
      </c>
      <c r="UJ3" s="395" t="s">
        <v>281</v>
      </c>
      <c r="UK3" s="395" t="s">
        <v>278</v>
      </c>
      <c r="UL3" s="395" t="s">
        <v>279</v>
      </c>
      <c r="UM3" s="395" t="s">
        <v>282</v>
      </c>
      <c r="UN3" s="395" t="s">
        <v>283</v>
      </c>
      <c r="UO3" s="395" t="s">
        <v>50</v>
      </c>
      <c r="UP3" s="395" t="s">
        <v>284</v>
      </c>
      <c r="UQ3" s="395"/>
      <c r="UR3" s="395" t="s">
        <v>285</v>
      </c>
      <c r="US3" s="398"/>
      <c r="UT3" s="395"/>
      <c r="UU3" s="395" t="s">
        <v>286</v>
      </c>
      <c r="UV3" s="395" t="s">
        <v>287</v>
      </c>
      <c r="UW3" s="395" t="s">
        <v>288</v>
      </c>
      <c r="UX3" s="395" t="s">
        <v>289</v>
      </c>
      <c r="UY3" s="395"/>
      <c r="UZ3" s="395" t="s">
        <v>290</v>
      </c>
      <c r="VA3" s="395" t="s">
        <v>280</v>
      </c>
      <c r="VB3" s="395" t="s">
        <v>37</v>
      </c>
      <c r="VC3" s="395" t="s">
        <v>281</v>
      </c>
      <c r="VD3" s="395" t="s">
        <v>278</v>
      </c>
      <c r="VE3" s="395" t="s">
        <v>279</v>
      </c>
      <c r="VF3" s="395" t="s">
        <v>282</v>
      </c>
      <c r="VG3" s="395" t="s">
        <v>291</v>
      </c>
      <c r="VH3" s="395" t="s">
        <v>292</v>
      </c>
      <c r="VI3" s="395" t="s">
        <v>293</v>
      </c>
      <c r="VJ3" s="395" t="s">
        <v>294</v>
      </c>
      <c r="VK3" s="395" t="s">
        <v>295</v>
      </c>
      <c r="VL3" s="395" t="s">
        <v>233</v>
      </c>
      <c r="VM3" s="395" t="s">
        <v>296</v>
      </c>
      <c r="VN3" s="395" t="s">
        <v>278</v>
      </c>
      <c r="VO3" s="395" t="s">
        <v>297</v>
      </c>
      <c r="VP3" s="395" t="s">
        <v>293</v>
      </c>
      <c r="VQ3" s="395" t="s">
        <v>294</v>
      </c>
      <c r="VR3" s="395" t="s">
        <v>298</v>
      </c>
      <c r="VS3" s="395"/>
      <c r="VT3" s="395" t="s">
        <v>290</v>
      </c>
      <c r="VU3" s="395" t="s">
        <v>280</v>
      </c>
      <c r="VV3" s="395" t="s">
        <v>37</v>
      </c>
      <c r="VW3" s="395" t="s">
        <v>281</v>
      </c>
      <c r="VX3" s="395" t="s">
        <v>278</v>
      </c>
      <c r="VY3" s="395" t="s">
        <v>279</v>
      </c>
      <c r="VZ3" s="395" t="s">
        <v>282</v>
      </c>
      <c r="WA3" s="395" t="s">
        <v>291</v>
      </c>
      <c r="WB3" s="395" t="s">
        <v>292</v>
      </c>
      <c r="WC3" s="395" t="s">
        <v>293</v>
      </c>
      <c r="WD3" s="395" t="s">
        <v>294</v>
      </c>
      <c r="WE3" s="395" t="s">
        <v>295</v>
      </c>
      <c r="WF3" s="395" t="s">
        <v>233</v>
      </c>
      <c r="WG3" s="395" t="s">
        <v>296</v>
      </c>
      <c r="WH3" s="395" t="s">
        <v>278</v>
      </c>
      <c r="WI3" s="395" t="s">
        <v>297</v>
      </c>
      <c r="WJ3" s="395" t="s">
        <v>293</v>
      </c>
      <c r="WK3" s="395" t="s">
        <v>294</v>
      </c>
      <c r="WL3" s="395" t="s">
        <v>298</v>
      </c>
      <c r="WM3" s="395"/>
      <c r="WN3" s="395" t="s">
        <v>290</v>
      </c>
      <c r="WO3" s="395" t="s">
        <v>280</v>
      </c>
      <c r="WP3" s="395" t="s">
        <v>37</v>
      </c>
      <c r="WQ3" s="395" t="s">
        <v>281</v>
      </c>
      <c r="WR3" s="395" t="s">
        <v>278</v>
      </c>
      <c r="WS3" s="395" t="s">
        <v>279</v>
      </c>
      <c r="WT3" s="395" t="s">
        <v>282</v>
      </c>
      <c r="WU3" s="395" t="s">
        <v>291</v>
      </c>
      <c r="WV3" s="395" t="s">
        <v>292</v>
      </c>
      <c r="WW3" s="395" t="s">
        <v>293</v>
      </c>
      <c r="WX3" s="395" t="s">
        <v>294</v>
      </c>
      <c r="WY3" s="395" t="s">
        <v>295</v>
      </c>
      <c r="WZ3" s="395" t="s">
        <v>233</v>
      </c>
      <c r="XA3" s="395" t="s">
        <v>296</v>
      </c>
      <c r="XB3" s="395" t="s">
        <v>278</v>
      </c>
      <c r="XC3" s="395" t="s">
        <v>292</v>
      </c>
      <c r="XD3" s="395" t="s">
        <v>293</v>
      </c>
      <c r="XE3" s="395" t="s">
        <v>294</v>
      </c>
      <c r="XF3" s="395" t="s">
        <v>298</v>
      </c>
      <c r="XG3" s="395"/>
      <c r="XH3" s="395" t="s">
        <v>290</v>
      </c>
      <c r="XI3" s="395" t="s">
        <v>280</v>
      </c>
      <c r="XJ3" s="395" t="s">
        <v>37</v>
      </c>
      <c r="XK3" s="395" t="s">
        <v>281</v>
      </c>
      <c r="XL3" s="395" t="s">
        <v>278</v>
      </c>
      <c r="XM3" s="395" t="s">
        <v>279</v>
      </c>
      <c r="XN3" s="395" t="s">
        <v>282</v>
      </c>
      <c r="XO3" s="395" t="s">
        <v>291</v>
      </c>
      <c r="XP3" s="395" t="s">
        <v>292</v>
      </c>
      <c r="XQ3" s="395" t="s">
        <v>293</v>
      </c>
      <c r="XR3" s="395" t="s">
        <v>294</v>
      </c>
      <c r="XS3" s="395" t="s">
        <v>295</v>
      </c>
      <c r="XT3" s="395" t="s">
        <v>233</v>
      </c>
      <c r="XU3" s="395" t="s">
        <v>296</v>
      </c>
      <c r="XV3" s="395" t="s">
        <v>278</v>
      </c>
      <c r="XW3" s="395" t="s">
        <v>292</v>
      </c>
      <c r="XX3" s="395" t="s">
        <v>293</v>
      </c>
      <c r="XY3" s="395" t="s">
        <v>294</v>
      </c>
      <c r="XZ3" s="395" t="s">
        <v>298</v>
      </c>
      <c r="YA3" s="395"/>
      <c r="YB3" s="395"/>
      <c r="YC3" s="395"/>
      <c r="YD3" s="395">
        <v>1</v>
      </c>
      <c r="YE3" s="395" t="str">
        <f t="shared" ref="YE3:YE50" si="6">TY3</f>
        <v>Al Ahly</v>
      </c>
      <c r="YF3" s="395">
        <f ca="1">IF(OFFSET('Game Board'!O8,0,YF1)&lt;&gt;"",OFFSET('Game Board'!O8,0,YF1),0)</f>
        <v>0</v>
      </c>
      <c r="YG3" s="395">
        <f ca="1">IF(OFFSET('Game Board'!P8,0,YF1)&lt;&gt;"",OFFSET('Game Board'!P8,0,YF1),0)</f>
        <v>0</v>
      </c>
      <c r="YH3" s="395" t="str">
        <f t="shared" ref="YH3:YH50" si="7">UB3</f>
        <v>Inter Miami</v>
      </c>
      <c r="YI3" s="395" t="str">
        <f ca="1">IF(AND(OFFSET('Game Board'!O8,0,YF1)&lt;&gt;"",OFFSET('Game Board'!P8,0,YF1)&lt;&gt;""),IF(YF3&gt;YG3,"W",IF(YF3=YG3,"D","L")),"")</f>
        <v/>
      </c>
      <c r="YJ3" s="395" t="str">
        <f t="shared" ref="YJ3:YJ18" ca="1" si="8">IF(YI3&lt;&gt;"",IF(YI3="W","L",IF(YI3="L","W","D")),"")</f>
        <v/>
      </c>
      <c r="YK3" s="395"/>
      <c r="YL3" s="395"/>
      <c r="YM3" s="398"/>
      <c r="YN3" s="395" t="s">
        <v>280</v>
      </c>
      <c r="YO3" s="395" t="s">
        <v>37</v>
      </c>
      <c r="YP3" s="395" t="s">
        <v>281</v>
      </c>
      <c r="YQ3" s="395" t="s">
        <v>278</v>
      </c>
      <c r="YR3" s="395" t="s">
        <v>279</v>
      </c>
      <c r="YS3" s="395" t="s">
        <v>282</v>
      </c>
      <c r="YT3" s="395" t="s">
        <v>283</v>
      </c>
      <c r="YU3" s="395" t="s">
        <v>50</v>
      </c>
      <c r="YV3" s="395" t="s">
        <v>284</v>
      </c>
      <c r="YW3" s="395"/>
      <c r="YX3" s="395" t="s">
        <v>285</v>
      </c>
      <c r="YY3" s="398"/>
      <c r="YZ3" s="395"/>
      <c r="ZA3" s="395" t="s">
        <v>286</v>
      </c>
      <c r="ZB3" s="395" t="s">
        <v>287</v>
      </c>
      <c r="ZC3" s="395" t="s">
        <v>288</v>
      </c>
      <c r="ZD3" s="395" t="s">
        <v>289</v>
      </c>
      <c r="ZE3" s="395"/>
      <c r="ZF3" s="395" t="s">
        <v>290</v>
      </c>
      <c r="ZG3" s="395" t="s">
        <v>280</v>
      </c>
      <c r="ZH3" s="395" t="s">
        <v>37</v>
      </c>
      <c r="ZI3" s="395" t="s">
        <v>281</v>
      </c>
      <c r="ZJ3" s="395" t="s">
        <v>278</v>
      </c>
      <c r="ZK3" s="395" t="s">
        <v>279</v>
      </c>
      <c r="ZL3" s="395" t="s">
        <v>282</v>
      </c>
      <c r="ZM3" s="395" t="s">
        <v>291</v>
      </c>
      <c r="ZN3" s="395" t="s">
        <v>292</v>
      </c>
      <c r="ZO3" s="395" t="s">
        <v>293</v>
      </c>
      <c r="ZP3" s="395" t="s">
        <v>294</v>
      </c>
      <c r="ZQ3" s="395" t="s">
        <v>295</v>
      </c>
      <c r="ZR3" s="395" t="s">
        <v>233</v>
      </c>
      <c r="ZS3" s="395" t="s">
        <v>296</v>
      </c>
      <c r="ZT3" s="395" t="s">
        <v>278</v>
      </c>
      <c r="ZU3" s="395" t="s">
        <v>297</v>
      </c>
      <c r="ZV3" s="395" t="s">
        <v>293</v>
      </c>
      <c r="ZW3" s="395" t="s">
        <v>294</v>
      </c>
      <c r="ZX3" s="395" t="s">
        <v>298</v>
      </c>
      <c r="ZY3" s="395"/>
      <c r="ZZ3" s="395" t="s">
        <v>290</v>
      </c>
      <c r="AAA3" s="395" t="s">
        <v>280</v>
      </c>
      <c r="AAB3" s="395" t="s">
        <v>37</v>
      </c>
      <c r="AAC3" s="395" t="s">
        <v>281</v>
      </c>
      <c r="AAD3" s="395" t="s">
        <v>278</v>
      </c>
      <c r="AAE3" s="395" t="s">
        <v>279</v>
      </c>
      <c r="AAF3" s="395" t="s">
        <v>282</v>
      </c>
      <c r="AAG3" s="395" t="s">
        <v>291</v>
      </c>
      <c r="AAH3" s="395" t="s">
        <v>292</v>
      </c>
      <c r="AAI3" s="395" t="s">
        <v>293</v>
      </c>
      <c r="AAJ3" s="395" t="s">
        <v>294</v>
      </c>
      <c r="AAK3" s="395" t="s">
        <v>295</v>
      </c>
      <c r="AAL3" s="395" t="s">
        <v>233</v>
      </c>
      <c r="AAM3" s="395" t="s">
        <v>296</v>
      </c>
      <c r="AAN3" s="395" t="s">
        <v>278</v>
      </c>
      <c r="AAO3" s="395" t="s">
        <v>297</v>
      </c>
      <c r="AAP3" s="395" t="s">
        <v>293</v>
      </c>
      <c r="AAQ3" s="395" t="s">
        <v>294</v>
      </c>
      <c r="AAR3" s="395" t="s">
        <v>298</v>
      </c>
      <c r="AAS3" s="395"/>
      <c r="AAT3" s="395" t="s">
        <v>290</v>
      </c>
      <c r="AAU3" s="395" t="s">
        <v>280</v>
      </c>
      <c r="AAV3" s="395" t="s">
        <v>37</v>
      </c>
      <c r="AAW3" s="395" t="s">
        <v>281</v>
      </c>
      <c r="AAX3" s="395" t="s">
        <v>278</v>
      </c>
      <c r="AAY3" s="395" t="s">
        <v>279</v>
      </c>
      <c r="AAZ3" s="395" t="s">
        <v>282</v>
      </c>
      <c r="ABA3" s="395" t="s">
        <v>291</v>
      </c>
      <c r="ABB3" s="395" t="s">
        <v>292</v>
      </c>
      <c r="ABC3" s="395" t="s">
        <v>293</v>
      </c>
      <c r="ABD3" s="395" t="s">
        <v>294</v>
      </c>
      <c r="ABE3" s="395" t="s">
        <v>295</v>
      </c>
      <c r="ABF3" s="395" t="s">
        <v>233</v>
      </c>
      <c r="ABG3" s="395" t="s">
        <v>296</v>
      </c>
      <c r="ABH3" s="395" t="s">
        <v>278</v>
      </c>
      <c r="ABI3" s="395" t="s">
        <v>292</v>
      </c>
      <c r="ABJ3" s="395" t="s">
        <v>293</v>
      </c>
      <c r="ABK3" s="395" t="s">
        <v>294</v>
      </c>
      <c r="ABL3" s="395" t="s">
        <v>298</v>
      </c>
      <c r="ABM3" s="395"/>
      <c r="ABN3" s="395" t="s">
        <v>290</v>
      </c>
      <c r="ABO3" s="395" t="s">
        <v>280</v>
      </c>
      <c r="ABP3" s="395" t="s">
        <v>37</v>
      </c>
      <c r="ABQ3" s="395" t="s">
        <v>281</v>
      </c>
      <c r="ABR3" s="395" t="s">
        <v>278</v>
      </c>
      <c r="ABS3" s="395" t="s">
        <v>279</v>
      </c>
      <c r="ABT3" s="395" t="s">
        <v>282</v>
      </c>
      <c r="ABU3" s="395" t="s">
        <v>291</v>
      </c>
      <c r="ABV3" s="395" t="s">
        <v>292</v>
      </c>
      <c r="ABW3" s="395" t="s">
        <v>293</v>
      </c>
      <c r="ABX3" s="395" t="s">
        <v>294</v>
      </c>
      <c r="ABY3" s="395" t="s">
        <v>295</v>
      </c>
      <c r="ABZ3" s="395" t="s">
        <v>233</v>
      </c>
      <c r="ACA3" s="395" t="s">
        <v>296</v>
      </c>
      <c r="ACB3" s="395" t="s">
        <v>278</v>
      </c>
      <c r="ACC3" s="395" t="s">
        <v>292</v>
      </c>
      <c r="ACD3" s="395" t="s">
        <v>293</v>
      </c>
      <c r="ACE3" s="395" t="s">
        <v>294</v>
      </c>
      <c r="ACF3" s="395" t="s">
        <v>298</v>
      </c>
      <c r="ACG3" s="395"/>
      <c r="ACH3" s="395"/>
      <c r="ACI3" s="395"/>
      <c r="ACJ3" s="395">
        <v>1</v>
      </c>
      <c r="ACK3" s="395" t="str">
        <f t="shared" ref="ACK3:ACK50" si="9">YE3</f>
        <v>Al Ahly</v>
      </c>
      <c r="ACL3" s="395">
        <f ca="1">IF(OFFSET('Game Board'!O8,0,ACL1)&lt;&gt;"",OFFSET('Game Board'!O8,0,ACL1),0)</f>
        <v>0</v>
      </c>
      <c r="ACM3" s="395">
        <f ca="1">IF(OFFSET('Game Board'!P8,0,ACL1)&lt;&gt;"",OFFSET('Game Board'!P8,0,ACL1),0)</f>
        <v>0</v>
      </c>
      <c r="ACN3" s="395" t="str">
        <f t="shared" ref="ACN3:ACN50" si="10">YH3</f>
        <v>Inter Miami</v>
      </c>
      <c r="ACO3" s="395" t="str">
        <f ca="1">IF(AND(OFFSET('Game Board'!O8,0,ACL1)&lt;&gt;"",OFFSET('Game Board'!P8,0,ACL1)&lt;&gt;""),IF(ACL3&gt;ACM3,"W",IF(ACL3=ACM3,"D","L")),"")</f>
        <v/>
      </c>
      <c r="ACP3" s="395" t="str">
        <f t="shared" ref="ACP3:ACP18" ca="1" si="11">IF(ACO3&lt;&gt;"",IF(ACO3="W","L",IF(ACO3="L","W","D")),"")</f>
        <v/>
      </c>
      <c r="ACQ3" s="395"/>
      <c r="ACR3" s="395"/>
      <c r="ACS3" s="398"/>
      <c r="ACT3" s="395" t="s">
        <v>280</v>
      </c>
      <c r="ACU3" s="395" t="s">
        <v>37</v>
      </c>
      <c r="ACV3" s="395" t="s">
        <v>281</v>
      </c>
      <c r="ACW3" s="395" t="s">
        <v>278</v>
      </c>
      <c r="ACX3" s="395" t="s">
        <v>279</v>
      </c>
      <c r="ACY3" s="395" t="s">
        <v>282</v>
      </c>
      <c r="ACZ3" s="395" t="s">
        <v>283</v>
      </c>
      <c r="ADA3" s="395" t="s">
        <v>50</v>
      </c>
      <c r="ADB3" s="395" t="s">
        <v>284</v>
      </c>
      <c r="ADC3" s="395"/>
      <c r="ADD3" s="395" t="s">
        <v>285</v>
      </c>
      <c r="ADE3" s="398"/>
      <c r="ADF3" s="395"/>
      <c r="ADG3" s="395" t="s">
        <v>286</v>
      </c>
      <c r="ADH3" s="395" t="s">
        <v>287</v>
      </c>
      <c r="ADI3" s="395" t="s">
        <v>288</v>
      </c>
      <c r="ADJ3" s="395" t="s">
        <v>289</v>
      </c>
      <c r="ADK3" s="395"/>
      <c r="ADL3" s="395" t="s">
        <v>290</v>
      </c>
      <c r="ADM3" s="395" t="s">
        <v>280</v>
      </c>
      <c r="ADN3" s="395" t="s">
        <v>37</v>
      </c>
      <c r="ADO3" s="395" t="s">
        <v>281</v>
      </c>
      <c r="ADP3" s="395" t="s">
        <v>278</v>
      </c>
      <c r="ADQ3" s="395" t="s">
        <v>279</v>
      </c>
      <c r="ADR3" s="395" t="s">
        <v>282</v>
      </c>
      <c r="ADS3" s="395" t="s">
        <v>291</v>
      </c>
      <c r="ADT3" s="395" t="s">
        <v>292</v>
      </c>
      <c r="ADU3" s="395" t="s">
        <v>293</v>
      </c>
      <c r="ADV3" s="395" t="s">
        <v>294</v>
      </c>
      <c r="ADW3" s="395" t="s">
        <v>295</v>
      </c>
      <c r="ADX3" s="395" t="s">
        <v>233</v>
      </c>
      <c r="ADY3" s="395" t="s">
        <v>296</v>
      </c>
      <c r="ADZ3" s="395" t="s">
        <v>278</v>
      </c>
      <c r="AEA3" s="395" t="s">
        <v>297</v>
      </c>
      <c r="AEB3" s="395" t="s">
        <v>293</v>
      </c>
      <c r="AEC3" s="395" t="s">
        <v>294</v>
      </c>
      <c r="AED3" s="395" t="s">
        <v>298</v>
      </c>
      <c r="AEE3" s="395"/>
      <c r="AEF3" s="395" t="s">
        <v>290</v>
      </c>
      <c r="AEG3" s="395" t="s">
        <v>280</v>
      </c>
      <c r="AEH3" s="395" t="s">
        <v>37</v>
      </c>
      <c r="AEI3" s="395" t="s">
        <v>281</v>
      </c>
      <c r="AEJ3" s="395" t="s">
        <v>278</v>
      </c>
      <c r="AEK3" s="395" t="s">
        <v>279</v>
      </c>
      <c r="AEL3" s="395" t="s">
        <v>282</v>
      </c>
      <c r="AEM3" s="395" t="s">
        <v>291</v>
      </c>
      <c r="AEN3" s="395" t="s">
        <v>292</v>
      </c>
      <c r="AEO3" s="395" t="s">
        <v>293</v>
      </c>
      <c r="AEP3" s="395" t="s">
        <v>294</v>
      </c>
      <c r="AEQ3" s="395" t="s">
        <v>295</v>
      </c>
      <c r="AER3" s="395" t="s">
        <v>233</v>
      </c>
      <c r="AES3" s="395" t="s">
        <v>296</v>
      </c>
      <c r="AET3" s="395" t="s">
        <v>278</v>
      </c>
      <c r="AEU3" s="395" t="s">
        <v>297</v>
      </c>
      <c r="AEV3" s="395" t="s">
        <v>293</v>
      </c>
      <c r="AEW3" s="395" t="s">
        <v>294</v>
      </c>
      <c r="AEX3" s="395" t="s">
        <v>298</v>
      </c>
      <c r="AEY3" s="395"/>
      <c r="AEZ3" s="395" t="s">
        <v>290</v>
      </c>
      <c r="AFA3" s="395" t="s">
        <v>280</v>
      </c>
      <c r="AFB3" s="395" t="s">
        <v>37</v>
      </c>
      <c r="AFC3" s="395" t="s">
        <v>281</v>
      </c>
      <c r="AFD3" s="395" t="s">
        <v>278</v>
      </c>
      <c r="AFE3" s="395" t="s">
        <v>279</v>
      </c>
      <c r="AFF3" s="395" t="s">
        <v>282</v>
      </c>
      <c r="AFG3" s="395" t="s">
        <v>291</v>
      </c>
      <c r="AFH3" s="395" t="s">
        <v>292</v>
      </c>
      <c r="AFI3" s="395" t="s">
        <v>293</v>
      </c>
      <c r="AFJ3" s="395" t="s">
        <v>294</v>
      </c>
      <c r="AFK3" s="395" t="s">
        <v>295</v>
      </c>
      <c r="AFL3" s="395" t="s">
        <v>233</v>
      </c>
      <c r="AFM3" s="395" t="s">
        <v>296</v>
      </c>
      <c r="AFN3" s="395" t="s">
        <v>278</v>
      </c>
      <c r="AFO3" s="395" t="s">
        <v>292</v>
      </c>
      <c r="AFP3" s="395" t="s">
        <v>293</v>
      </c>
      <c r="AFQ3" s="395" t="s">
        <v>294</v>
      </c>
      <c r="AFR3" s="395" t="s">
        <v>298</v>
      </c>
      <c r="AFS3" s="395"/>
      <c r="AFT3" s="395" t="s">
        <v>290</v>
      </c>
      <c r="AFU3" s="395" t="s">
        <v>280</v>
      </c>
      <c r="AFV3" s="395" t="s">
        <v>37</v>
      </c>
      <c r="AFW3" s="395" t="s">
        <v>281</v>
      </c>
      <c r="AFX3" s="395" t="s">
        <v>278</v>
      </c>
      <c r="AFY3" s="395" t="s">
        <v>279</v>
      </c>
      <c r="AFZ3" s="395" t="s">
        <v>282</v>
      </c>
      <c r="AGA3" s="395" t="s">
        <v>291</v>
      </c>
      <c r="AGB3" s="395" t="s">
        <v>292</v>
      </c>
      <c r="AGC3" s="395" t="s">
        <v>293</v>
      </c>
      <c r="AGD3" s="395" t="s">
        <v>294</v>
      </c>
      <c r="AGE3" s="395" t="s">
        <v>295</v>
      </c>
      <c r="AGF3" s="395" t="s">
        <v>233</v>
      </c>
      <c r="AGG3" s="395" t="s">
        <v>296</v>
      </c>
      <c r="AGH3" s="395" t="s">
        <v>278</v>
      </c>
      <c r="AGI3" s="395" t="s">
        <v>292</v>
      </c>
      <c r="AGJ3" s="395" t="s">
        <v>293</v>
      </c>
      <c r="AGK3" s="395" t="s">
        <v>294</v>
      </c>
      <c r="AGL3" s="395" t="s">
        <v>298</v>
      </c>
      <c r="AGM3" s="395"/>
      <c r="AGN3" s="395"/>
      <c r="AGO3" s="395"/>
      <c r="AGP3" s="395">
        <v>1</v>
      </c>
      <c r="AGQ3" s="395" t="str">
        <f t="shared" ref="AGQ3:AGQ50" si="12">ACK3</f>
        <v>Al Ahly</v>
      </c>
      <c r="AGR3" s="395">
        <f ca="1">IF(OFFSET('Game Board'!O8,0,AGR1)&lt;&gt;"",OFFSET('Game Board'!O8,0,AGR1),0)</f>
        <v>0</v>
      </c>
      <c r="AGS3" s="395">
        <f ca="1">IF(OFFSET('Game Board'!P8,0,AGR1)&lt;&gt;"",OFFSET('Game Board'!P8,0,AGR1),0)</f>
        <v>0</v>
      </c>
      <c r="AGT3" s="395" t="str">
        <f t="shared" ref="AGT3:AGT50" si="13">ACN3</f>
        <v>Inter Miami</v>
      </c>
      <c r="AGU3" s="395" t="str">
        <f ca="1">IF(AND(OFFSET('Game Board'!O8,0,AGR1)&lt;&gt;"",OFFSET('Game Board'!P8,0,AGR1)&lt;&gt;""),IF(AGR3&gt;AGS3,"W",IF(AGR3=AGS3,"D","L")),"")</f>
        <v/>
      </c>
      <c r="AGV3" s="395" t="str">
        <f t="shared" ref="AGV3:AGV18" ca="1" si="14">IF(AGU3&lt;&gt;"",IF(AGU3="W","L",IF(AGU3="L","W","D")),"")</f>
        <v/>
      </c>
      <c r="AGW3" s="395"/>
      <c r="AGX3" s="395"/>
      <c r="AGY3" s="398"/>
      <c r="AGZ3" s="395" t="s">
        <v>280</v>
      </c>
      <c r="AHA3" s="395" t="s">
        <v>37</v>
      </c>
      <c r="AHB3" s="395" t="s">
        <v>281</v>
      </c>
      <c r="AHC3" s="395" t="s">
        <v>278</v>
      </c>
      <c r="AHD3" s="395" t="s">
        <v>279</v>
      </c>
      <c r="AHE3" s="395" t="s">
        <v>282</v>
      </c>
      <c r="AHF3" s="395" t="s">
        <v>283</v>
      </c>
      <c r="AHG3" s="395" t="s">
        <v>50</v>
      </c>
      <c r="AHH3" s="395" t="s">
        <v>284</v>
      </c>
      <c r="AHI3" s="395"/>
      <c r="AHJ3" s="395" t="s">
        <v>285</v>
      </c>
      <c r="AHK3" s="398"/>
      <c r="AHL3" s="395"/>
      <c r="AHM3" s="395" t="s">
        <v>286</v>
      </c>
      <c r="AHN3" s="395" t="s">
        <v>287</v>
      </c>
      <c r="AHO3" s="395" t="s">
        <v>288</v>
      </c>
      <c r="AHP3" s="395" t="s">
        <v>289</v>
      </c>
      <c r="AHQ3" s="395"/>
      <c r="AHR3" s="395" t="s">
        <v>290</v>
      </c>
      <c r="AHS3" s="395" t="s">
        <v>280</v>
      </c>
      <c r="AHT3" s="395" t="s">
        <v>37</v>
      </c>
      <c r="AHU3" s="395" t="s">
        <v>281</v>
      </c>
      <c r="AHV3" s="395" t="s">
        <v>278</v>
      </c>
      <c r="AHW3" s="395" t="s">
        <v>279</v>
      </c>
      <c r="AHX3" s="395" t="s">
        <v>282</v>
      </c>
      <c r="AHY3" s="395" t="s">
        <v>291</v>
      </c>
      <c r="AHZ3" s="395" t="s">
        <v>292</v>
      </c>
      <c r="AIA3" s="395" t="s">
        <v>293</v>
      </c>
      <c r="AIB3" s="395" t="s">
        <v>294</v>
      </c>
      <c r="AIC3" s="395" t="s">
        <v>295</v>
      </c>
      <c r="AID3" s="395" t="s">
        <v>233</v>
      </c>
      <c r="AIE3" s="395" t="s">
        <v>296</v>
      </c>
      <c r="AIF3" s="395" t="s">
        <v>278</v>
      </c>
      <c r="AIG3" s="395" t="s">
        <v>297</v>
      </c>
      <c r="AIH3" s="395" t="s">
        <v>293</v>
      </c>
      <c r="AII3" s="395" t="s">
        <v>294</v>
      </c>
      <c r="AIJ3" s="395" t="s">
        <v>298</v>
      </c>
      <c r="AIK3" s="395"/>
      <c r="AIL3" s="395" t="s">
        <v>290</v>
      </c>
      <c r="AIM3" s="395" t="s">
        <v>280</v>
      </c>
      <c r="AIN3" s="395" t="s">
        <v>37</v>
      </c>
      <c r="AIO3" s="395" t="s">
        <v>281</v>
      </c>
      <c r="AIP3" s="395" t="s">
        <v>278</v>
      </c>
      <c r="AIQ3" s="395" t="s">
        <v>279</v>
      </c>
      <c r="AIR3" s="395" t="s">
        <v>282</v>
      </c>
      <c r="AIS3" s="395" t="s">
        <v>291</v>
      </c>
      <c r="AIT3" s="395" t="s">
        <v>292</v>
      </c>
      <c r="AIU3" s="395" t="s">
        <v>293</v>
      </c>
      <c r="AIV3" s="395" t="s">
        <v>294</v>
      </c>
      <c r="AIW3" s="395" t="s">
        <v>295</v>
      </c>
      <c r="AIX3" s="395" t="s">
        <v>233</v>
      </c>
      <c r="AIY3" s="395" t="s">
        <v>296</v>
      </c>
      <c r="AIZ3" s="395" t="s">
        <v>278</v>
      </c>
      <c r="AJA3" s="395" t="s">
        <v>297</v>
      </c>
      <c r="AJB3" s="395" t="s">
        <v>293</v>
      </c>
      <c r="AJC3" s="395" t="s">
        <v>294</v>
      </c>
      <c r="AJD3" s="395" t="s">
        <v>298</v>
      </c>
      <c r="AJE3" s="395"/>
      <c r="AJF3" s="395" t="s">
        <v>290</v>
      </c>
      <c r="AJG3" s="395" t="s">
        <v>280</v>
      </c>
      <c r="AJH3" s="395" t="s">
        <v>37</v>
      </c>
      <c r="AJI3" s="395" t="s">
        <v>281</v>
      </c>
      <c r="AJJ3" s="395" t="s">
        <v>278</v>
      </c>
      <c r="AJK3" s="395" t="s">
        <v>279</v>
      </c>
      <c r="AJL3" s="395" t="s">
        <v>282</v>
      </c>
      <c r="AJM3" s="395" t="s">
        <v>291</v>
      </c>
      <c r="AJN3" s="395" t="s">
        <v>292</v>
      </c>
      <c r="AJO3" s="395" t="s">
        <v>293</v>
      </c>
      <c r="AJP3" s="395" t="s">
        <v>294</v>
      </c>
      <c r="AJQ3" s="395" t="s">
        <v>295</v>
      </c>
      <c r="AJR3" s="395" t="s">
        <v>233</v>
      </c>
      <c r="AJS3" s="395" t="s">
        <v>296</v>
      </c>
      <c r="AJT3" s="395" t="s">
        <v>278</v>
      </c>
      <c r="AJU3" s="395" t="s">
        <v>292</v>
      </c>
      <c r="AJV3" s="395" t="s">
        <v>293</v>
      </c>
      <c r="AJW3" s="395" t="s">
        <v>294</v>
      </c>
      <c r="AJX3" s="395" t="s">
        <v>298</v>
      </c>
      <c r="AJY3" s="395"/>
      <c r="AJZ3" s="395" t="s">
        <v>290</v>
      </c>
      <c r="AKA3" s="395" t="s">
        <v>280</v>
      </c>
      <c r="AKB3" s="395" t="s">
        <v>37</v>
      </c>
      <c r="AKC3" s="395" t="s">
        <v>281</v>
      </c>
      <c r="AKD3" s="395" t="s">
        <v>278</v>
      </c>
      <c r="AKE3" s="395" t="s">
        <v>279</v>
      </c>
      <c r="AKF3" s="395" t="s">
        <v>282</v>
      </c>
      <c r="AKG3" s="395" t="s">
        <v>291</v>
      </c>
      <c r="AKH3" s="395" t="s">
        <v>292</v>
      </c>
      <c r="AKI3" s="395" t="s">
        <v>293</v>
      </c>
      <c r="AKJ3" s="395" t="s">
        <v>294</v>
      </c>
      <c r="AKK3" s="395" t="s">
        <v>295</v>
      </c>
      <c r="AKL3" s="395" t="s">
        <v>233</v>
      </c>
      <c r="AKM3" s="395" t="s">
        <v>296</v>
      </c>
      <c r="AKN3" s="395" t="s">
        <v>278</v>
      </c>
      <c r="AKO3" s="395" t="s">
        <v>292</v>
      </c>
      <c r="AKP3" s="395" t="s">
        <v>293</v>
      </c>
      <c r="AKQ3" s="395" t="s">
        <v>294</v>
      </c>
      <c r="AKR3" s="395" t="s">
        <v>298</v>
      </c>
      <c r="AKS3" s="395"/>
      <c r="AKT3" s="395"/>
      <c r="AKU3" s="395"/>
      <c r="AKV3" s="395">
        <v>1</v>
      </c>
      <c r="AKW3" s="395" t="str">
        <f t="shared" ref="AKW3:AKW50" si="15">AGQ3</f>
        <v>Al Ahly</v>
      </c>
      <c r="AKX3" s="395">
        <f ca="1">IF(OFFSET('Game Board'!O8,0,AKX1)&lt;&gt;"",OFFSET('Game Board'!O8,0,AKX1),0)</f>
        <v>0</v>
      </c>
      <c r="AKY3" s="395">
        <f ca="1">IF(OFFSET('Game Board'!P8,0,AKX1)&lt;&gt;"",OFFSET('Game Board'!P8,0,AKX1),0)</f>
        <v>0</v>
      </c>
      <c r="AKZ3" s="395" t="str">
        <f t="shared" ref="AKZ3:AKZ50" si="16">AGT3</f>
        <v>Inter Miami</v>
      </c>
      <c r="ALA3" s="395" t="str">
        <f ca="1">IF(AND(OFFSET('Game Board'!O8,0,AKX1)&lt;&gt;"",OFFSET('Game Board'!P8,0,AKX1)&lt;&gt;""),IF(AKX3&gt;AKY3,"W",IF(AKX3=AKY3,"D","L")),"")</f>
        <v/>
      </c>
      <c r="ALB3" s="395" t="str">
        <f t="shared" ref="ALB3:ALB18" ca="1" si="17">IF(ALA3&lt;&gt;"",IF(ALA3="W","L",IF(ALA3="L","W","D")),"")</f>
        <v/>
      </c>
      <c r="ALC3" s="395"/>
      <c r="ALD3" s="395"/>
      <c r="ALE3" s="398"/>
      <c r="ALF3" s="395" t="s">
        <v>280</v>
      </c>
      <c r="ALG3" s="395" t="s">
        <v>37</v>
      </c>
      <c r="ALH3" s="395" t="s">
        <v>281</v>
      </c>
      <c r="ALI3" s="395" t="s">
        <v>278</v>
      </c>
      <c r="ALJ3" s="395" t="s">
        <v>279</v>
      </c>
      <c r="ALK3" s="395" t="s">
        <v>282</v>
      </c>
      <c r="ALL3" s="395" t="s">
        <v>283</v>
      </c>
      <c r="ALM3" s="395" t="s">
        <v>50</v>
      </c>
      <c r="ALN3" s="395" t="s">
        <v>284</v>
      </c>
      <c r="ALO3" s="395"/>
      <c r="ALP3" s="395" t="s">
        <v>285</v>
      </c>
      <c r="ALQ3" s="398"/>
      <c r="ALR3" s="395"/>
      <c r="ALS3" s="395" t="s">
        <v>286</v>
      </c>
      <c r="ALT3" s="395" t="s">
        <v>287</v>
      </c>
      <c r="ALU3" s="395" t="s">
        <v>288</v>
      </c>
      <c r="ALV3" s="395" t="s">
        <v>289</v>
      </c>
      <c r="ALW3" s="395"/>
      <c r="ALX3" s="395" t="s">
        <v>290</v>
      </c>
      <c r="ALY3" s="395" t="s">
        <v>280</v>
      </c>
      <c r="ALZ3" s="395" t="s">
        <v>37</v>
      </c>
      <c r="AMA3" s="395" t="s">
        <v>281</v>
      </c>
      <c r="AMB3" s="395" t="s">
        <v>278</v>
      </c>
      <c r="AMC3" s="395" t="s">
        <v>279</v>
      </c>
      <c r="AMD3" s="395" t="s">
        <v>282</v>
      </c>
      <c r="AME3" s="395" t="s">
        <v>291</v>
      </c>
      <c r="AMF3" s="395" t="s">
        <v>292</v>
      </c>
      <c r="AMG3" s="395" t="s">
        <v>293</v>
      </c>
      <c r="AMH3" s="395" t="s">
        <v>294</v>
      </c>
      <c r="AMI3" s="395" t="s">
        <v>295</v>
      </c>
      <c r="AMJ3" s="395" t="s">
        <v>233</v>
      </c>
      <c r="AMK3" s="395" t="s">
        <v>296</v>
      </c>
      <c r="AML3" s="395" t="s">
        <v>278</v>
      </c>
      <c r="AMM3" s="395" t="s">
        <v>297</v>
      </c>
      <c r="AMN3" s="395" t="s">
        <v>293</v>
      </c>
      <c r="AMO3" s="395" t="s">
        <v>294</v>
      </c>
      <c r="AMP3" s="395" t="s">
        <v>298</v>
      </c>
      <c r="AMQ3" s="395"/>
      <c r="AMR3" s="395" t="s">
        <v>290</v>
      </c>
      <c r="AMS3" s="395" t="s">
        <v>280</v>
      </c>
      <c r="AMT3" s="395" t="s">
        <v>37</v>
      </c>
      <c r="AMU3" s="395" t="s">
        <v>281</v>
      </c>
      <c r="AMV3" s="395" t="s">
        <v>278</v>
      </c>
      <c r="AMW3" s="395" t="s">
        <v>279</v>
      </c>
      <c r="AMX3" s="395" t="s">
        <v>282</v>
      </c>
      <c r="AMY3" s="395" t="s">
        <v>291</v>
      </c>
      <c r="AMZ3" s="395" t="s">
        <v>292</v>
      </c>
      <c r="ANA3" s="395" t="s">
        <v>293</v>
      </c>
      <c r="ANB3" s="395" t="s">
        <v>294</v>
      </c>
      <c r="ANC3" s="395" t="s">
        <v>295</v>
      </c>
      <c r="AND3" s="395" t="s">
        <v>233</v>
      </c>
      <c r="ANE3" s="395" t="s">
        <v>296</v>
      </c>
      <c r="ANF3" s="395" t="s">
        <v>278</v>
      </c>
      <c r="ANG3" s="395" t="s">
        <v>297</v>
      </c>
      <c r="ANH3" s="395" t="s">
        <v>293</v>
      </c>
      <c r="ANI3" s="395" t="s">
        <v>294</v>
      </c>
      <c r="ANJ3" s="395" t="s">
        <v>298</v>
      </c>
      <c r="ANK3" s="395"/>
      <c r="ANL3" s="395" t="s">
        <v>290</v>
      </c>
      <c r="ANM3" s="395" t="s">
        <v>280</v>
      </c>
      <c r="ANN3" s="395" t="s">
        <v>37</v>
      </c>
      <c r="ANO3" s="395" t="s">
        <v>281</v>
      </c>
      <c r="ANP3" s="395" t="s">
        <v>278</v>
      </c>
      <c r="ANQ3" s="395" t="s">
        <v>279</v>
      </c>
      <c r="ANR3" s="395" t="s">
        <v>282</v>
      </c>
      <c r="ANS3" s="395" t="s">
        <v>291</v>
      </c>
      <c r="ANT3" s="395" t="s">
        <v>292</v>
      </c>
      <c r="ANU3" s="395" t="s">
        <v>293</v>
      </c>
      <c r="ANV3" s="395" t="s">
        <v>294</v>
      </c>
      <c r="ANW3" s="395" t="s">
        <v>295</v>
      </c>
      <c r="ANX3" s="395" t="s">
        <v>233</v>
      </c>
      <c r="ANY3" s="395" t="s">
        <v>296</v>
      </c>
      <c r="ANZ3" s="395" t="s">
        <v>278</v>
      </c>
      <c r="AOA3" s="395" t="s">
        <v>292</v>
      </c>
      <c r="AOB3" s="395" t="s">
        <v>293</v>
      </c>
      <c r="AOC3" s="395" t="s">
        <v>294</v>
      </c>
      <c r="AOD3" s="395" t="s">
        <v>298</v>
      </c>
      <c r="AOE3" s="395"/>
      <c r="AOF3" s="395" t="s">
        <v>290</v>
      </c>
      <c r="AOG3" s="395" t="s">
        <v>280</v>
      </c>
      <c r="AOH3" s="395" t="s">
        <v>37</v>
      </c>
      <c r="AOI3" s="395" t="s">
        <v>281</v>
      </c>
      <c r="AOJ3" s="395" t="s">
        <v>278</v>
      </c>
      <c r="AOK3" s="395" t="s">
        <v>279</v>
      </c>
      <c r="AOL3" s="395" t="s">
        <v>282</v>
      </c>
      <c r="AOM3" s="395" t="s">
        <v>291</v>
      </c>
      <c r="AON3" s="395" t="s">
        <v>292</v>
      </c>
      <c r="AOO3" s="395" t="s">
        <v>293</v>
      </c>
      <c r="AOP3" s="395" t="s">
        <v>294</v>
      </c>
      <c r="AOQ3" s="395" t="s">
        <v>295</v>
      </c>
      <c r="AOR3" s="395" t="s">
        <v>233</v>
      </c>
      <c r="AOS3" s="395" t="s">
        <v>296</v>
      </c>
      <c r="AOT3" s="395" t="s">
        <v>278</v>
      </c>
      <c r="AOU3" s="395" t="s">
        <v>292</v>
      </c>
      <c r="AOV3" s="395" t="s">
        <v>293</v>
      </c>
      <c r="AOW3" s="395" t="s">
        <v>294</v>
      </c>
      <c r="AOX3" s="395" t="s">
        <v>298</v>
      </c>
      <c r="AOY3" s="395"/>
      <c r="AOZ3" s="395"/>
      <c r="APA3" s="395"/>
      <c r="APB3" s="395">
        <v>1</v>
      </c>
      <c r="APC3" s="395" t="str">
        <f t="shared" ref="APC3:APC50" si="18">AKW3</f>
        <v>Al Ahly</v>
      </c>
      <c r="APD3" s="395">
        <f ca="1">IF(OFFSET('Game Board'!O8,0,APD1)&lt;&gt;"",OFFSET('Game Board'!O8,0,APD1),0)</f>
        <v>0</v>
      </c>
      <c r="APE3" s="395">
        <f ca="1">IF(OFFSET('Game Board'!P8,0,APD1)&lt;&gt;"",OFFSET('Game Board'!P8,0,APD1),0)</f>
        <v>0</v>
      </c>
      <c r="APF3" s="395" t="str">
        <f t="shared" ref="APF3:APF50" si="19">AKZ3</f>
        <v>Inter Miami</v>
      </c>
      <c r="APG3" s="395" t="str">
        <f ca="1">IF(AND(OFFSET('Game Board'!O8,0,APD1)&lt;&gt;"",OFFSET('Game Board'!P8,0,APD1)&lt;&gt;""),IF(APD3&gt;APE3,"W",IF(APD3=APE3,"D","L")),"")</f>
        <v/>
      </c>
      <c r="APH3" s="395" t="str">
        <f t="shared" ref="APH3:APH18" ca="1" si="20">IF(APG3&lt;&gt;"",IF(APG3="W","L",IF(APG3="L","W","D")),"")</f>
        <v/>
      </c>
      <c r="API3" s="395"/>
      <c r="APJ3" s="395"/>
      <c r="APK3" s="398"/>
      <c r="APL3" s="395" t="s">
        <v>280</v>
      </c>
      <c r="APM3" s="395" t="s">
        <v>37</v>
      </c>
      <c r="APN3" s="395" t="s">
        <v>281</v>
      </c>
      <c r="APO3" s="395" t="s">
        <v>278</v>
      </c>
      <c r="APP3" s="395" t="s">
        <v>279</v>
      </c>
      <c r="APQ3" s="395" t="s">
        <v>282</v>
      </c>
      <c r="APR3" s="395" t="s">
        <v>283</v>
      </c>
      <c r="APS3" s="395" t="s">
        <v>50</v>
      </c>
      <c r="APT3" s="395" t="s">
        <v>284</v>
      </c>
      <c r="APU3" s="395"/>
      <c r="APV3" s="395" t="s">
        <v>285</v>
      </c>
      <c r="APW3" s="398"/>
      <c r="APX3" s="395"/>
      <c r="APY3" s="395" t="s">
        <v>286</v>
      </c>
      <c r="APZ3" s="395" t="s">
        <v>287</v>
      </c>
      <c r="AQA3" s="395" t="s">
        <v>288</v>
      </c>
      <c r="AQB3" s="395" t="s">
        <v>289</v>
      </c>
      <c r="AQC3" s="395"/>
      <c r="AQD3" s="395" t="s">
        <v>290</v>
      </c>
      <c r="AQE3" s="395" t="s">
        <v>280</v>
      </c>
      <c r="AQF3" s="395" t="s">
        <v>37</v>
      </c>
      <c r="AQG3" s="395" t="s">
        <v>281</v>
      </c>
      <c r="AQH3" s="395" t="s">
        <v>278</v>
      </c>
      <c r="AQI3" s="395" t="s">
        <v>279</v>
      </c>
      <c r="AQJ3" s="395" t="s">
        <v>282</v>
      </c>
      <c r="AQK3" s="395" t="s">
        <v>291</v>
      </c>
      <c r="AQL3" s="395" t="s">
        <v>292</v>
      </c>
      <c r="AQM3" s="395" t="s">
        <v>293</v>
      </c>
      <c r="AQN3" s="395" t="s">
        <v>294</v>
      </c>
      <c r="AQO3" s="395" t="s">
        <v>295</v>
      </c>
      <c r="AQP3" s="395" t="s">
        <v>233</v>
      </c>
      <c r="AQQ3" s="395" t="s">
        <v>296</v>
      </c>
      <c r="AQR3" s="395" t="s">
        <v>278</v>
      </c>
      <c r="AQS3" s="395" t="s">
        <v>297</v>
      </c>
      <c r="AQT3" s="395" t="s">
        <v>293</v>
      </c>
      <c r="AQU3" s="395" t="s">
        <v>294</v>
      </c>
      <c r="AQV3" s="395" t="s">
        <v>298</v>
      </c>
      <c r="AQW3" s="395"/>
      <c r="AQX3" s="395" t="s">
        <v>290</v>
      </c>
      <c r="AQY3" s="395" t="s">
        <v>280</v>
      </c>
      <c r="AQZ3" s="395" t="s">
        <v>37</v>
      </c>
      <c r="ARA3" s="395" t="s">
        <v>281</v>
      </c>
      <c r="ARB3" s="395" t="s">
        <v>278</v>
      </c>
      <c r="ARC3" s="395" t="s">
        <v>279</v>
      </c>
      <c r="ARD3" s="395" t="s">
        <v>282</v>
      </c>
      <c r="ARE3" s="395" t="s">
        <v>291</v>
      </c>
      <c r="ARF3" s="395" t="s">
        <v>292</v>
      </c>
      <c r="ARG3" s="395" t="s">
        <v>293</v>
      </c>
      <c r="ARH3" s="395" t="s">
        <v>294</v>
      </c>
      <c r="ARI3" s="395" t="s">
        <v>295</v>
      </c>
      <c r="ARJ3" s="395" t="s">
        <v>233</v>
      </c>
      <c r="ARK3" s="395" t="s">
        <v>296</v>
      </c>
      <c r="ARL3" s="395" t="s">
        <v>278</v>
      </c>
      <c r="ARM3" s="395" t="s">
        <v>297</v>
      </c>
      <c r="ARN3" s="395" t="s">
        <v>293</v>
      </c>
      <c r="ARO3" s="395" t="s">
        <v>294</v>
      </c>
      <c r="ARP3" s="395" t="s">
        <v>298</v>
      </c>
      <c r="ARQ3" s="395"/>
      <c r="ARR3" s="395" t="s">
        <v>290</v>
      </c>
      <c r="ARS3" s="395" t="s">
        <v>280</v>
      </c>
      <c r="ART3" s="395" t="s">
        <v>37</v>
      </c>
      <c r="ARU3" s="395" t="s">
        <v>281</v>
      </c>
      <c r="ARV3" s="395" t="s">
        <v>278</v>
      </c>
      <c r="ARW3" s="395" t="s">
        <v>279</v>
      </c>
      <c r="ARX3" s="395" t="s">
        <v>282</v>
      </c>
      <c r="ARY3" s="395" t="s">
        <v>291</v>
      </c>
      <c r="ARZ3" s="395" t="s">
        <v>292</v>
      </c>
      <c r="ASA3" s="395" t="s">
        <v>293</v>
      </c>
      <c r="ASB3" s="395" t="s">
        <v>294</v>
      </c>
      <c r="ASC3" s="395" t="s">
        <v>295</v>
      </c>
      <c r="ASD3" s="395" t="s">
        <v>233</v>
      </c>
      <c r="ASE3" s="395" t="s">
        <v>296</v>
      </c>
      <c r="ASF3" s="395" t="s">
        <v>278</v>
      </c>
      <c r="ASG3" s="395" t="s">
        <v>292</v>
      </c>
      <c r="ASH3" s="395" t="s">
        <v>293</v>
      </c>
      <c r="ASI3" s="395" t="s">
        <v>294</v>
      </c>
      <c r="ASJ3" s="395" t="s">
        <v>298</v>
      </c>
      <c r="ASK3" s="395"/>
      <c r="ASL3" s="395" t="s">
        <v>290</v>
      </c>
      <c r="ASM3" s="395" t="s">
        <v>280</v>
      </c>
      <c r="ASN3" s="395" t="s">
        <v>37</v>
      </c>
      <c r="ASO3" s="395" t="s">
        <v>281</v>
      </c>
      <c r="ASP3" s="395" t="s">
        <v>278</v>
      </c>
      <c r="ASQ3" s="395" t="s">
        <v>279</v>
      </c>
      <c r="ASR3" s="395" t="s">
        <v>282</v>
      </c>
      <c r="ASS3" s="395" t="s">
        <v>291</v>
      </c>
      <c r="AST3" s="395" t="s">
        <v>292</v>
      </c>
      <c r="ASU3" s="395" t="s">
        <v>293</v>
      </c>
      <c r="ASV3" s="395" t="s">
        <v>294</v>
      </c>
      <c r="ASW3" s="395" t="s">
        <v>295</v>
      </c>
      <c r="ASX3" s="395" t="s">
        <v>233</v>
      </c>
      <c r="ASY3" s="395" t="s">
        <v>296</v>
      </c>
      <c r="ASZ3" s="395" t="s">
        <v>278</v>
      </c>
      <c r="ATA3" s="395" t="s">
        <v>292</v>
      </c>
      <c r="ATB3" s="395" t="s">
        <v>293</v>
      </c>
      <c r="ATC3" s="395" t="s">
        <v>294</v>
      </c>
      <c r="ATD3" s="395" t="s">
        <v>298</v>
      </c>
      <c r="ATE3" s="395"/>
      <c r="ATF3" s="395"/>
      <c r="ATG3" s="395"/>
      <c r="ATH3" s="395">
        <v>1</v>
      </c>
      <c r="ATI3" s="395" t="str">
        <f t="shared" ref="ATI3:ATI50" si="21">APC3</f>
        <v>Al Ahly</v>
      </c>
      <c r="ATJ3" s="395">
        <f ca="1">IF(OFFSET('Game Board'!O8,0,ATJ1)&lt;&gt;"",OFFSET('Game Board'!O8,0,ATJ1),0)</f>
        <v>0</v>
      </c>
      <c r="ATK3" s="395">
        <f ca="1">IF(OFFSET('Game Board'!P8,0,ATJ1)&lt;&gt;"",OFFSET('Game Board'!P8,0,ATJ1),0)</f>
        <v>0</v>
      </c>
      <c r="ATL3" s="395" t="str">
        <f t="shared" ref="ATL3:ATL50" si="22">APF3</f>
        <v>Inter Miami</v>
      </c>
      <c r="ATM3" s="395" t="str">
        <f ca="1">IF(AND(OFFSET('Game Board'!O8,0,ATJ1)&lt;&gt;"",OFFSET('Game Board'!P8,0,ATJ1)&lt;&gt;""),IF(ATJ3&gt;ATK3,"W",IF(ATJ3=ATK3,"D","L")),"")</f>
        <v/>
      </c>
      <c r="ATN3" s="395" t="str">
        <f t="shared" ref="ATN3:ATN18" ca="1" si="23">IF(ATM3&lt;&gt;"",IF(ATM3="W","L",IF(ATM3="L","W","D")),"")</f>
        <v/>
      </c>
      <c r="ATO3" s="395"/>
    </row>
    <row r="4" spans="2:1211" x14ac:dyDescent="0.25">
      <c r="B4" s="395">
        <f>VLOOKUP(C4,CX4:CY8,2,FALSE)</f>
        <v>3</v>
      </c>
      <c r="C4" s="398" t="str">
        <f>'Tournament Setup'!D6</f>
        <v>Palmeiras</v>
      </c>
      <c r="D4" s="395">
        <f>SUMPRODUCT((DA3:DA54=C4)*(DE3:DE54="W"))+SUMPRODUCT((DD3:DD54=C4)*(DF3:DF54="W"))</f>
        <v>1</v>
      </c>
      <c r="E4" s="395">
        <f>SUMPRODUCT((DA3:DA54=C4)*(DE3:DE54="D"))+SUMPRODUCT((DD3:DD54=C4)*(DF3:DF54="D"))</f>
        <v>1</v>
      </c>
      <c r="F4" s="395">
        <f>SUMPRODUCT((DA3:DA54=C4)*(DE3:DE54="L"))+SUMPRODUCT((DD3:DD54=C4)*(DF3:DF54="L"))</f>
        <v>1</v>
      </c>
      <c r="G4" s="395">
        <f>SUMIF(DA3:DA72,C4,DB3:DB72)+SUMIF(DD3:DD72,C4,DC3:DC72)</f>
        <v>6</v>
      </c>
      <c r="H4" s="395">
        <f>SUMIF(DD3:DD72,C4,DB3:DB72)+SUMIF(DA3:DA72,C4,DC3:DC72)</f>
        <v>5</v>
      </c>
      <c r="I4" s="395">
        <f>G4-H4+1000</f>
        <v>1001</v>
      </c>
      <c r="J4" s="395">
        <f>D4*3+E4*1</f>
        <v>4</v>
      </c>
      <c r="K4" s="401">
        <v>27</v>
      </c>
      <c r="L4" s="395">
        <f>IF(COUNTIF(J4:J8,4)&lt;&gt;4,RANK(J4,J4:J8),J56)</f>
        <v>3</v>
      </c>
      <c r="N4" s="395">
        <f>SUMPRODUCT((L4:L7=L4)*(K4:K7&lt;K4))+L4</f>
        <v>3</v>
      </c>
      <c r="O4" s="398" t="str">
        <f>INDEX(C4:C8,MATCH(1,N4:N8,0),0)</f>
        <v>Inter Miami</v>
      </c>
      <c r="P4" s="395">
        <f>INDEX(L4:L8,MATCH(O4,C4:C8,0),0)</f>
        <v>1</v>
      </c>
      <c r="Q4" s="395" t="str">
        <f>IF(P5=1,O4,"")</f>
        <v>Inter Miami</v>
      </c>
      <c r="R4" s="395" t="str">
        <f>IF(P6=2,O5,"")</f>
        <v/>
      </c>
      <c r="S4" s="395" t="str">
        <f>IF(P7=3,O6,"")</f>
        <v/>
      </c>
      <c r="T4" s="395" t="str">
        <f>IF(P8=4,O7,"")</f>
        <v/>
      </c>
      <c r="V4" s="395" t="str">
        <f>IF(Q4&lt;&gt;"",Q4,"")</f>
        <v>Inter Miami</v>
      </c>
      <c r="W4" s="395">
        <f>SUMPRODUCT((DA3:DA54=V4)*(DD3:DD54=V5)*(DE3:DE54="W"))+SUMPRODUCT((DA3:DA54=V4)*(DD3:DD54=V6)*(DE3:DE54="W"))+SUMPRODUCT((DA3:DA54=V4)*(DD3:DD54=V7)*(DE3:DE54="W"))+SUMPRODUCT((DA3:DA54=V4)*(DD3:DD54=V8)*(DE3:DE54="W"))+SUMPRODUCT((DA3:DA54=V5)*(DD3:DD54=V4)*(DF3:DF54="W"))+SUMPRODUCT((DA3:DA54=V6)*(DD3:DD54=V4)*(DF3:DF54="W"))+SUMPRODUCT((DA3:DA54=V7)*(DD3:DD54=V4)*(DF3:DF54="W"))+SUMPRODUCT((DA3:DA54=V8)*(DD3:DD54=V4)*(DF3:DF54="W"))</f>
        <v>0</v>
      </c>
      <c r="X4" s="395">
        <f>SUMPRODUCT((DA3:DA54=V4)*(DD3:DD54=V5)*(DE3:DE54="D"))+SUMPRODUCT((DA3:DA54=V4)*(DD3:DD54=V6)*(DE3:DE54="D"))+SUMPRODUCT((DA3:DA54=V4)*(DD3:DD54=V7)*(DE3:DE54="D"))+SUMPRODUCT((DA3:DA54=V4)*(DD3:DD54=V8)*(DE3:DE54="D"))+SUMPRODUCT((DA3:DA54=V5)*(DD3:DD54=V4)*(DE3:DE54="D"))+SUMPRODUCT((DA3:DA54=V6)*(DD3:DD54=V4)*(DE3:DE54="D"))+SUMPRODUCT((DA3:DA54=V7)*(DD3:DD54=V4)*(DE3:DE54="D"))+SUMPRODUCT((DA3:DA54=V8)*(DD3:DD54=V4)*(DE3:DE54="D"))</f>
        <v>0</v>
      </c>
      <c r="Y4" s="395">
        <f>SUMPRODUCT((DA3:DA54=V4)*(DD3:DD54=V5)*(DE3:DE54="L"))+SUMPRODUCT((DA3:DA54=V4)*(DD3:DD54=V6)*(DE3:DE54="L"))+SUMPRODUCT((DA3:DA54=V4)*(DD3:DD54=V7)*(DE3:DE54="L"))+SUMPRODUCT((DA3:DA54=V4)*(DD3:DD54=V8)*(DE3:DE54="L"))+SUMPRODUCT((DA3:DA54=V5)*(DD3:DD54=V4)*(DF3:DF54="L"))+SUMPRODUCT((DA3:DA54=V6)*(DD3:DD54=V4)*(DF3:DF54="L"))+SUMPRODUCT((DA3:DA54=V7)*(DD3:DD54=V4)*(DF3:DF54="L"))+SUMPRODUCT((DA3:DA54=V8)*(DD3:DD54=V4)*(DF3:DF54="L"))</f>
        <v>1</v>
      </c>
      <c r="Z4" s="395">
        <f>SUMPRODUCT((DA3:DA54=V4)*(DD3:DD54=V5)*DB3:DB54)+SUMPRODUCT((DA3:DA54=V4)*(DD3:DD54=V6)*DB3:DB54)+SUMPRODUCT((DA3:DA54=V4)*(DD3:DD54=V7)*DB3:DB54)+SUMPRODUCT((DA3:DA54=V4)*(DD3:DD54=V8)*DB3:DB54)+SUMPRODUCT((DA3:DA54=V5)*(DD3:DD54=V4)*DC3:DC54)+SUMPRODUCT((DA3:DA54=V6)*(DD3:DD54=V4)*DC3:DC54)+SUMPRODUCT((DA3:DA54=V7)*(DD3:DD54=V4)*DC3:DC54)+SUMPRODUCT((DA3:DA54=V8)*(DD3:DD54=V4)*DC3:DC54)</f>
        <v>2</v>
      </c>
      <c r="AA4" s="395">
        <f>SUMPRODUCT((DA3:DA54=V4)*(DD3:DD54=V5)*DC3:DC54)+SUMPRODUCT((DA3:DA54=V4)*(DD3:DD54=V6)*DC3:DC54)+SUMPRODUCT((DA3:DA54=V4)*(DD3:DD54=V7)*DC3:DC54)+SUMPRODUCT((DA3:DA54=V4)*(DD3:DD54=V8)*DC3:DC54)+SUMPRODUCT((DA3:DA54=V5)*(DD3:DD54=V4)*DB3:DB54)+SUMPRODUCT((DA3:DA54=V6)*(DD3:DD54=V4)*DB3:DB54)+SUMPRODUCT((DA3:DA54=V7)*(DD3:DD54=V4)*DB3:DB54)+SUMPRODUCT((DA3:DA54=V8)*(DD3:DD54=V4)*DB3:DB54)</f>
        <v>3</v>
      </c>
      <c r="AB4" s="395">
        <f>Z4-AA4+1000</f>
        <v>999</v>
      </c>
      <c r="AC4" s="395">
        <f>IF(V4&lt;&gt;"",W4*3+X4*1,"")</f>
        <v>0</v>
      </c>
      <c r="AD4" s="395">
        <f>IF(V4&lt;&gt;"",VLOOKUP(V4,C4:I52,7,FALSE),"")</f>
        <v>1001</v>
      </c>
      <c r="AE4" s="395">
        <f>IF(V4&lt;&gt;"",VLOOKUP(V4,C4:I52,5,FALSE),"")</f>
        <v>5</v>
      </c>
      <c r="AF4" s="395">
        <f>IF(V4&lt;&gt;"",VLOOKUP(V4,C4:K52,9,FALSE),"")</f>
        <v>8</v>
      </c>
      <c r="AG4" s="395">
        <f>AC4</f>
        <v>0</v>
      </c>
      <c r="AH4" s="395">
        <f>IF(V4&lt;&gt;"",RANK(AG4,AG4:AG8),"")</f>
        <v>2</v>
      </c>
      <c r="AI4" s="395">
        <f>IF(V4&lt;&gt;"",SUMPRODUCT((AG4:AG8=AG4)*(AB4:AB8&gt;AB4)),"")</f>
        <v>0</v>
      </c>
      <c r="AJ4" s="395">
        <f>IF(V4&lt;&gt;"",SUMPRODUCT((AG4:AG8=AG4)*(AB4:AB8=AB4)*(Z4:Z8&gt;Z4)),"")</f>
        <v>0</v>
      </c>
      <c r="AK4" s="395">
        <f>IF(V4&lt;&gt;"",SUMPRODUCT((AG4:AG8=AG4)*(AB4:AB8=AB4)*(Z4:Z8=Z4)*(AD4:AD8&gt;AD4)),"")</f>
        <v>0</v>
      </c>
      <c r="AL4" s="395">
        <f>IF(V4&lt;&gt;"",SUMPRODUCT((AG4:AG8=AG4)*(AB4:AB8=AB4)*(Z4:Z8=Z4)*(AD4:AD8=AD4)*(AE4:AE8&gt;AE4)),"")</f>
        <v>0</v>
      </c>
      <c r="AM4" s="395">
        <f>IF(V4&lt;&gt;"",SUMPRODUCT((AG4:AG8=AG4)*(AB4:AB8=AB4)*(Z4:Z8=Z4)*(AD4:AD8=AD4)*(AE4:AE8=AE4)*(AF4:AF8&gt;AF4)),"")</f>
        <v>0</v>
      </c>
      <c r="AN4" s="395">
        <f>IF(V4&lt;&gt;"",IF(AN56&lt;&gt;"",IF(U55=3,AN56,AN56+U55),SUM(AH4:AM4)),"")</f>
        <v>2</v>
      </c>
      <c r="AO4" s="395" t="str">
        <f>IF(V4&lt;&gt;"",INDEX(V4:V8,MATCH(1,AN4:AN8,0),0),"")</f>
        <v>Porto</v>
      </c>
      <c r="CX4" s="395" t="str">
        <f>IF(AO4&lt;&gt;"",AO4,O4)</f>
        <v>Porto</v>
      </c>
      <c r="CY4" s="395">
        <v>1</v>
      </c>
      <c r="CZ4" s="395">
        <v>2</v>
      </c>
      <c r="DA4" s="395" t="str">
        <f>'Game Board'!F9</f>
        <v>Bayern Munich</v>
      </c>
      <c r="DB4" s="395">
        <f>IF(DA2&lt;&gt;"",IF(AND('Game Board'!G9&lt;&gt;"",'Game Board'!H9&lt;&gt;""),'Game Board'!G9,0),"")</f>
        <v>2</v>
      </c>
      <c r="DC4" s="395">
        <f>IF(DA2&lt;&gt;"",IF(AND('Game Board'!G9&lt;&gt;"",'Game Board'!H9&lt;&gt;""),'Game Board'!H9,0),"")</f>
        <v>0</v>
      </c>
      <c r="DD4" s="395" t="str">
        <f>'Game Board'!I9</f>
        <v>Auckland City</v>
      </c>
      <c r="DE4" s="395" t="str">
        <f>IF(AND('Game Board'!G9&lt;&gt;"",'Game Board'!H9&lt;&gt;""),IF(DB4&gt;DC4,"W",IF(DB4=DC4,"D","L")),"")</f>
        <v>W</v>
      </c>
      <c r="DF4" s="395" t="str">
        <f t="shared" ref="DF4:DF50" si="24">IF(DE4&lt;&gt;"",IF(DE4="W","L",IF(DE4="L","W","D")),"")</f>
        <v>L</v>
      </c>
      <c r="DH4" s="395">
        <f ca="1">VLOOKUP(DI4,HD4:HE8,2,FALSE)</f>
        <v>3</v>
      </c>
      <c r="DI4" s="398" t="str">
        <f>C4</f>
        <v>Palmeiras</v>
      </c>
      <c r="DJ4" s="395">
        <f ca="1">SUMPRODUCT((HG3:HG54=DI4)*(HK3:HK54="W"))+SUMPRODUCT((HJ3:HJ54=DI4)*(HL3:HL54="W"))</f>
        <v>1</v>
      </c>
      <c r="DK4" s="395">
        <f ca="1">SUMPRODUCT((HG3:HG54=DI4)*(HK3:HK54="D"))+SUMPRODUCT((HJ3:HJ54=DI4)*(HL3:HL54="D"))</f>
        <v>0</v>
      </c>
      <c r="DL4" s="395">
        <f ca="1">SUMPRODUCT((HG3:HG54=DI4)*(HK3:HK54="L"))+SUMPRODUCT((HJ3:HJ54=DI4)*(HL3:HL54="L"))</f>
        <v>2</v>
      </c>
      <c r="DM4" s="395">
        <f ca="1">SUMIF(HG3:HG72,DI4,HH3:HH72)+SUMIF(HJ3:HJ72,DI4,HI3:HI72)</f>
        <v>4</v>
      </c>
      <c r="DN4" s="395">
        <f ca="1">SUMIF(HJ3:HJ72,DI4,HH3:HH72)+SUMIF(HG3:HG72,DI4,HI3:HI72)</f>
        <v>5</v>
      </c>
      <c r="DO4" s="395">
        <f ca="1">DM4-DN4+1000</f>
        <v>999</v>
      </c>
      <c r="DP4" s="395">
        <f ca="1">DJ4*3+DK4*1</f>
        <v>3</v>
      </c>
      <c r="DQ4" s="401">
        <f>K4</f>
        <v>27</v>
      </c>
      <c r="DR4" s="395">
        <f ca="1">IF(COUNTIF(DP4:DP8,4)&lt;&gt;4,RANK(DP4,DP4:DP8),DP56)</f>
        <v>3</v>
      </c>
      <c r="DT4" s="395">
        <f ca="1">SUMPRODUCT((DR4:DR7=DR4)*(DQ4:DQ7&lt;DQ4))+DR4</f>
        <v>3</v>
      </c>
      <c r="DU4" s="398" t="str">
        <f ca="1">INDEX(DI4:DI8,MATCH(1,DT4:DT8,0),0)</f>
        <v>Inter Miami</v>
      </c>
      <c r="DV4" s="395">
        <f ca="1">INDEX(DR4:DR8,MATCH(DU4,DI4:DI8,0),0)</f>
        <v>1</v>
      </c>
      <c r="DW4" s="395" t="str">
        <f ca="1">IF(DV5=1,DU4,"")</f>
        <v/>
      </c>
      <c r="DX4" s="395" t="str">
        <f ca="1">IF(DV6=2,DU5,"")</f>
        <v/>
      </c>
      <c r="DY4" s="395" t="str">
        <f ca="1">IF(DV7=3,DU6,"")</f>
        <v/>
      </c>
      <c r="DZ4" s="395" t="str">
        <f>IF(DV8=4,DU7,"")</f>
        <v/>
      </c>
      <c r="EB4" s="395" t="str">
        <f ca="1">IF(DW4&lt;&gt;"",DW4,"")</f>
        <v/>
      </c>
      <c r="EC4" s="395">
        <f ca="1">SUMPRODUCT((HG3:HG54=EB4)*(HJ3:HJ54=EB5)*(HK3:HK54="W"))+SUMPRODUCT((HG3:HG54=EB4)*(HJ3:HJ54=EB6)*(HK3:HK54="W"))+SUMPRODUCT((HG3:HG54=EB4)*(HJ3:HJ54=EB7)*(HK3:HK54="W"))+SUMPRODUCT((HG3:HG54=EB4)*(HJ3:HJ54=EB8)*(HK3:HK54="W"))+SUMPRODUCT((HG3:HG54=EB5)*(HJ3:HJ54=EB4)*(HL3:HL54="W"))+SUMPRODUCT((HG3:HG54=EB6)*(HJ3:HJ54=EB4)*(HL3:HL54="W"))+SUMPRODUCT((HG3:HG54=EB7)*(HJ3:HJ54=EB4)*(HL3:HL54="W"))+SUMPRODUCT((HG3:HG54=EB8)*(HJ3:HJ54=EB4)*(HL3:HL54="W"))</f>
        <v>0</v>
      </c>
      <c r="ED4" s="395">
        <f ca="1">SUMPRODUCT((HG3:HG54=EB4)*(HJ3:HJ54=EB5)*(HK3:HK54="D"))+SUMPRODUCT((HG3:HG54=EB4)*(HJ3:HJ54=EB6)*(HK3:HK54="D"))+SUMPRODUCT((HG3:HG54=EB4)*(HJ3:HJ54=EB7)*(HK3:HK54="D"))+SUMPRODUCT((HG3:HG54=EB4)*(HJ3:HJ54=EB8)*(HK3:HK54="D"))+SUMPRODUCT((HG3:HG54=EB5)*(HJ3:HJ54=EB4)*(HK3:HK54="D"))+SUMPRODUCT((HG3:HG54=EB6)*(HJ3:HJ54=EB4)*(HK3:HK54="D"))+SUMPRODUCT((HG3:HG54=EB7)*(HJ3:HJ54=EB4)*(HK3:HK54="D"))+SUMPRODUCT((HG3:HG54=EB8)*(HJ3:HJ54=EB4)*(HK3:HK54="D"))</f>
        <v>0</v>
      </c>
      <c r="EE4" s="395">
        <f ca="1">SUMPRODUCT((HG3:HG54=EB4)*(HJ3:HJ54=EB5)*(HK3:HK54="L"))+SUMPRODUCT((HG3:HG54=EB4)*(HJ3:HJ54=EB6)*(HK3:HK54="L"))+SUMPRODUCT((HG3:HG54=EB4)*(HJ3:HJ54=EB7)*(HK3:HK54="L"))+SUMPRODUCT((HG3:HG54=EB4)*(HJ3:HJ54=EB8)*(HK3:HK54="L"))+SUMPRODUCT((HG3:HG54=EB5)*(HJ3:HJ54=EB4)*(HL3:HL54="L"))+SUMPRODUCT((HG3:HG54=EB6)*(HJ3:HJ54=EB4)*(HL3:HL54="L"))+SUMPRODUCT((HG3:HG54=EB7)*(HJ3:HJ54=EB4)*(HL3:HL54="L"))+SUMPRODUCT((HG3:HG54=EB8)*(HJ3:HJ54=EB4)*(HL3:HL54="L"))</f>
        <v>0</v>
      </c>
      <c r="EF4" s="395">
        <f ca="1">SUMPRODUCT((HG3:HG54=EB4)*(HJ3:HJ54=EB5)*HH3:HH54)+SUMPRODUCT((HG3:HG54=EB4)*(HJ3:HJ54=EB6)*HH3:HH54)+SUMPRODUCT((HG3:HG54=EB4)*(HJ3:HJ54=EB7)*HH3:HH54)+SUMPRODUCT((HG3:HG54=EB4)*(HJ3:HJ54=EB8)*HH3:HH54)+SUMPRODUCT((HG3:HG54=EB5)*(HJ3:HJ54=EB4)*HI3:HI54)+SUMPRODUCT((HG3:HG54=EB6)*(HJ3:HJ54=EB4)*HI3:HI54)+SUMPRODUCT((HG3:HG54=EB7)*(HJ3:HJ54=EB4)*HI3:HI54)+SUMPRODUCT((HG3:HG54=EB8)*(HJ3:HJ54=EB4)*HI3:HI54)</f>
        <v>0</v>
      </c>
      <c r="EG4" s="395">
        <f ca="1">SUMPRODUCT((HG3:HG54=EB4)*(HJ3:HJ54=EB5)*HI3:HI54)+SUMPRODUCT((HG3:HG54=EB4)*(HJ3:HJ54=EB6)*HI3:HI54)+SUMPRODUCT((HG3:HG54=EB4)*(HJ3:HJ54=EB7)*HI3:HI54)+SUMPRODUCT((HG3:HG54=EB4)*(HJ3:HJ54=EB8)*HI3:HI54)+SUMPRODUCT((HG3:HG54=EB5)*(HJ3:HJ54=EB4)*HH3:HH54)+SUMPRODUCT((HG3:HG54=EB6)*(HJ3:HJ54=EB4)*HH3:HH54)+SUMPRODUCT((HG3:HG54=EB7)*(HJ3:HJ54=EB4)*HH3:HH54)+SUMPRODUCT((HG3:HG54=EB8)*(HJ3:HJ54=EB4)*HH3:HH54)</f>
        <v>0</v>
      </c>
      <c r="EH4" s="395">
        <f ca="1">EF4-EG4+1000</f>
        <v>1000</v>
      </c>
      <c r="EI4" s="395" t="str">
        <f ca="1">IF(EB4&lt;&gt;"",EC4*3+ED4*1,"")</f>
        <v/>
      </c>
      <c r="EJ4" s="395" t="str">
        <f ca="1">IF(EB4&lt;&gt;"",VLOOKUP(EB4,DI4:DO52,7,FALSE),"")</f>
        <v/>
      </c>
      <c r="EK4" s="395" t="str">
        <f ca="1">IF(EB4&lt;&gt;"",VLOOKUP(EB4,DI4:DO52,5,FALSE),"")</f>
        <v/>
      </c>
      <c r="EL4" s="395" t="str">
        <f ca="1">IF(EB4&lt;&gt;"",VLOOKUP(EB4,DI4:DQ52,9,FALSE),"")</f>
        <v/>
      </c>
      <c r="EM4" s="395" t="str">
        <f ca="1">EI4</f>
        <v/>
      </c>
      <c r="EN4" s="395" t="str">
        <f ca="1">IF(EB4&lt;&gt;"",RANK(EM4,EM4:EM8),"")</f>
        <v/>
      </c>
      <c r="EO4" s="395" t="str">
        <f ca="1">IF(EB4&lt;&gt;"",SUMPRODUCT((EM4:EM8=EM4)*(EH4:EH8&gt;EH4)),"")</f>
        <v/>
      </c>
      <c r="EP4" s="395" t="str">
        <f ca="1">IF(EB4&lt;&gt;"",SUMPRODUCT((EM4:EM8=EM4)*(EH4:EH8=EH4)*(EF4:EF8&gt;EF4)),"")</f>
        <v/>
      </c>
      <c r="EQ4" s="395" t="str">
        <f ca="1">IF(EB4&lt;&gt;"",SUMPRODUCT((EM4:EM8=EM4)*(EH4:EH8=EH4)*(EF4:EF8=EF4)*(EJ4:EJ8&gt;EJ4)),"")</f>
        <v/>
      </c>
      <c r="ER4" s="395" t="str">
        <f ca="1">IF(EB4&lt;&gt;"",SUMPRODUCT((EM4:EM8=EM4)*(EH4:EH8=EH4)*(EF4:EF8=EF4)*(EJ4:EJ8=EJ4)*(EK4:EK8&gt;EK4)),"")</f>
        <v/>
      </c>
      <c r="ES4" s="395" t="str">
        <f ca="1">IF(EB4&lt;&gt;"",SUMPRODUCT((EM4:EM8=EM4)*(EH4:EH8=EH4)*(EF4:EF8=EF4)*(EJ4:EJ8=EJ4)*(EK4:EK8=EK4)*(EL4:EL8&gt;EL4)),"")</f>
        <v/>
      </c>
      <c r="ET4" s="395" t="str">
        <f ca="1">IF(EB4&lt;&gt;"",IF(ET56&lt;&gt;"",IF(EA55=3,ET56,ET56+EA55),SUM(EN4:ES4)),"")</f>
        <v/>
      </c>
      <c r="EU4" s="395" t="str">
        <f ca="1">IF(EB4&lt;&gt;"",INDEX(EB4:EB8,MATCH(1,ET4:ET8,0),0),"")</f>
        <v/>
      </c>
      <c r="HD4" s="395" t="str">
        <f ca="1">IF(EU4&lt;&gt;"",EU4,DU4)</f>
        <v>Inter Miami</v>
      </c>
      <c r="HE4" s="395">
        <v>1</v>
      </c>
      <c r="HF4" s="395">
        <v>2</v>
      </c>
      <c r="HG4" s="395" t="str">
        <f t="shared" ref="HG4:HG50" si="25">DA4</f>
        <v>Bayern Munich</v>
      </c>
      <c r="HH4" s="395">
        <f ca="1">IF(HG2&lt;&gt;"",IF(OFFSET('Game Board'!O9,0,HH1)&lt;&gt;"",OFFSET('Game Board'!O9,0,HH1),0),"")</f>
        <v>2</v>
      </c>
      <c r="HI4" s="395">
        <f ca="1">IF(HG2&lt;&gt;"",IF(OFFSET('Game Board'!P9,0,HH1)&lt;&gt;"",OFFSET('Game Board'!P9,0,HH1),0),"")</f>
        <v>1</v>
      </c>
      <c r="HJ4" s="395" t="str">
        <f t="shared" ref="HJ4:HJ50" si="26">DD4</f>
        <v>Auckland City</v>
      </c>
      <c r="HK4" s="395" t="str">
        <f ca="1">IF(AND(OFFSET('Game Board'!O9,0,HH1)&lt;&gt;"",OFFSET('Game Board'!P9,0,HH1)&lt;&gt;""),IF(HH4&gt;HI4,"W",IF(HH4=HI4,"D","L")),"")</f>
        <v>W</v>
      </c>
      <c r="HL4" s="395" t="str">
        <f t="shared" ref="HL4:HL50" ca="1" si="27">IF(HK4&lt;&gt;"",IF(HK4="W","L",IF(HK4="L","W","D")),"")</f>
        <v>L</v>
      </c>
      <c r="HN4" s="395">
        <f ca="1">VLOOKUP(HO4,LJ4:LK8,2,FALSE)</f>
        <v>3</v>
      </c>
      <c r="HO4" s="398" t="str">
        <f>DI4</f>
        <v>Palmeiras</v>
      </c>
      <c r="HP4" s="395">
        <f ca="1">SUMPRODUCT((LM3:LM54=HO4)*(LQ3:LQ54="W"))+SUMPRODUCT((LP3:LP54=HO4)*(LR3:LR54="W"))</f>
        <v>1</v>
      </c>
      <c r="HQ4" s="395">
        <f ca="1">SUMPRODUCT((LM3:LM54=HO4)*(LQ3:LQ54="D"))+SUMPRODUCT((LP3:LP54=HO4)*(LR3:LR54="D"))</f>
        <v>1</v>
      </c>
      <c r="HR4" s="395">
        <f ca="1">SUMPRODUCT((LM3:LM54=HO4)*(LQ3:LQ54="L"))+SUMPRODUCT((LP3:LP54=HO4)*(LR3:LR54="L"))</f>
        <v>1</v>
      </c>
      <c r="HS4" s="395">
        <f ca="1">SUMIF(LM3:LM72,HO4,LN3:LN72)+SUMIF(LP3:LP72,HO4,LO3:LO72)</f>
        <v>4</v>
      </c>
      <c r="HT4" s="395">
        <f ca="1">SUMIF(LP3:LP72,HO4,LN3:LN72)+SUMIF(LM3:LM72,HO4,LO3:LO72)</f>
        <v>6</v>
      </c>
      <c r="HU4" s="395">
        <f ca="1">HS4-HT4+1000</f>
        <v>998</v>
      </c>
      <c r="HV4" s="395">
        <f ca="1">HP4*3+HQ4*1</f>
        <v>4</v>
      </c>
      <c r="HW4" s="401">
        <f>DQ4</f>
        <v>27</v>
      </c>
      <c r="HX4" s="395">
        <f ca="1">IF(COUNTIF(HV4:HV8,4)&lt;&gt;4,RANK(HV4,HV4:HV8),HV56)</f>
        <v>2</v>
      </c>
      <c r="HZ4" s="395">
        <f ca="1">SUMPRODUCT((HX4:HX7=HX4)*(HW4:HW7&lt;HW4))+HX4</f>
        <v>3</v>
      </c>
      <c r="IA4" s="398" t="str">
        <f ca="1">INDEX(HO4:HO8,MATCH(1,HZ4:HZ8,0),0)</f>
        <v>Al Ahly</v>
      </c>
      <c r="IB4" s="395">
        <f ca="1">INDEX(HX4:HX8,MATCH(IA4,HO4:HO8,0),0)</f>
        <v>1</v>
      </c>
      <c r="IC4" s="395" t="str">
        <f ca="1">IF(IB5=1,IA4,"")</f>
        <v/>
      </c>
      <c r="ID4" s="395" t="str">
        <f ca="1">IF(IB6=2,IA5,"")</f>
        <v>Porto</v>
      </c>
      <c r="IE4" s="395" t="str">
        <f ca="1">IF(IB7=3,IA6,"")</f>
        <v/>
      </c>
      <c r="IF4" s="395" t="str">
        <f>IF(IB8=4,IA7,"")</f>
        <v/>
      </c>
      <c r="IH4" s="395" t="str">
        <f ca="1">IF(IC4&lt;&gt;"",IC4,"")</f>
        <v/>
      </c>
      <c r="II4" s="395">
        <f ca="1">SUMPRODUCT((LM3:LM54=IH4)*(LP3:LP54=IH5)*(LQ3:LQ54="W"))+SUMPRODUCT((LM3:LM54=IH4)*(LP3:LP54=IH6)*(LQ3:LQ54="W"))+SUMPRODUCT((LM3:LM54=IH4)*(LP3:LP54=IH7)*(LQ3:LQ54="W"))+SUMPRODUCT((LM3:LM54=IH4)*(LP3:LP54=IH8)*(LQ3:LQ54="W"))+SUMPRODUCT((LM3:LM54=IH5)*(LP3:LP54=IH4)*(LR3:LR54="W"))+SUMPRODUCT((LM3:LM54=IH6)*(LP3:LP54=IH4)*(LR3:LR54="W"))+SUMPRODUCT((LM3:LM54=IH7)*(LP3:LP54=IH4)*(LR3:LR54="W"))+SUMPRODUCT((LM3:LM54=IH8)*(LP3:LP54=IH4)*(LR3:LR54="W"))</f>
        <v>0</v>
      </c>
      <c r="IJ4" s="395">
        <f ca="1">SUMPRODUCT((LM3:LM54=IH4)*(LP3:LP54=IH5)*(LQ3:LQ54="D"))+SUMPRODUCT((LM3:LM54=IH4)*(LP3:LP54=IH6)*(LQ3:LQ54="D"))+SUMPRODUCT((LM3:LM54=IH4)*(LP3:LP54=IH7)*(LQ3:LQ54="D"))+SUMPRODUCT((LM3:LM54=IH4)*(LP3:LP54=IH8)*(LQ3:LQ54="D"))+SUMPRODUCT((LM3:LM54=IH5)*(LP3:LP54=IH4)*(LQ3:LQ54="D"))+SUMPRODUCT((LM3:LM54=IH6)*(LP3:LP54=IH4)*(LQ3:LQ54="D"))+SUMPRODUCT((LM3:LM54=IH7)*(LP3:LP54=IH4)*(LQ3:LQ54="D"))+SUMPRODUCT((LM3:LM54=IH8)*(LP3:LP54=IH4)*(LQ3:LQ54="D"))</f>
        <v>0</v>
      </c>
      <c r="IK4" s="395">
        <f ca="1">SUMPRODUCT((LM3:LM54=IH4)*(LP3:LP54=IH5)*(LQ3:LQ54="L"))+SUMPRODUCT((LM3:LM54=IH4)*(LP3:LP54=IH6)*(LQ3:LQ54="L"))+SUMPRODUCT((LM3:LM54=IH4)*(LP3:LP54=IH7)*(LQ3:LQ54="L"))+SUMPRODUCT((LM3:LM54=IH4)*(LP3:LP54=IH8)*(LQ3:LQ54="L"))+SUMPRODUCT((LM3:LM54=IH5)*(LP3:LP54=IH4)*(LR3:LR54="L"))+SUMPRODUCT((LM3:LM54=IH6)*(LP3:LP54=IH4)*(LR3:LR54="L"))+SUMPRODUCT((LM3:LM54=IH7)*(LP3:LP54=IH4)*(LR3:LR54="L"))+SUMPRODUCT((LM3:LM54=IH8)*(LP3:LP54=IH4)*(LR3:LR54="L"))</f>
        <v>0</v>
      </c>
      <c r="IL4" s="395">
        <f ca="1">SUMPRODUCT((LM3:LM54=IH4)*(LP3:LP54=IH5)*LN3:LN54)+SUMPRODUCT((LM3:LM54=IH4)*(LP3:LP54=IH6)*LN3:LN54)+SUMPRODUCT((LM3:LM54=IH4)*(LP3:LP54=IH7)*LN3:LN54)+SUMPRODUCT((LM3:LM54=IH4)*(LP3:LP54=IH8)*LN3:LN54)+SUMPRODUCT((LM3:LM54=IH5)*(LP3:LP54=IH4)*LO3:LO54)+SUMPRODUCT((LM3:LM54=IH6)*(LP3:LP54=IH4)*LO3:LO54)+SUMPRODUCT((LM3:LM54=IH7)*(LP3:LP54=IH4)*LO3:LO54)+SUMPRODUCT((LM3:LM54=IH8)*(LP3:LP54=IH4)*LO3:LO54)</f>
        <v>0</v>
      </c>
      <c r="IM4" s="395">
        <f ca="1">SUMPRODUCT((LM3:LM54=IH4)*(LP3:LP54=IH5)*LO3:LO54)+SUMPRODUCT((LM3:LM54=IH4)*(LP3:LP54=IH6)*LO3:LO54)+SUMPRODUCT((LM3:LM54=IH4)*(LP3:LP54=IH7)*LO3:LO54)+SUMPRODUCT((LM3:LM54=IH4)*(LP3:LP54=IH8)*LO3:LO54)+SUMPRODUCT((LM3:LM54=IH5)*(LP3:LP54=IH4)*LN3:LN54)+SUMPRODUCT((LM3:LM54=IH6)*(LP3:LP54=IH4)*LN3:LN54)+SUMPRODUCT((LM3:LM54=IH7)*(LP3:LP54=IH4)*LN3:LN54)+SUMPRODUCT((LM3:LM54=IH8)*(LP3:LP54=IH4)*LN3:LN54)</f>
        <v>0</v>
      </c>
      <c r="IN4" s="395">
        <f ca="1">IL4-IM4+1000</f>
        <v>1000</v>
      </c>
      <c r="IO4" s="395" t="str">
        <f ca="1">IF(IH4&lt;&gt;"",II4*3+IJ4*1,"")</f>
        <v/>
      </c>
      <c r="IP4" s="395" t="str">
        <f ca="1">IF(IH4&lt;&gt;"",VLOOKUP(IH4,HO4:HU52,7,FALSE),"")</f>
        <v/>
      </c>
      <c r="IQ4" s="395" t="str">
        <f ca="1">IF(IH4&lt;&gt;"",VLOOKUP(IH4,HO4:HU52,5,FALSE),"")</f>
        <v/>
      </c>
      <c r="IR4" s="395" t="str">
        <f ca="1">IF(IH4&lt;&gt;"",VLOOKUP(IH4,HO4:HW52,9,FALSE),"")</f>
        <v/>
      </c>
      <c r="IS4" s="395" t="str">
        <f ca="1">IO4</f>
        <v/>
      </c>
      <c r="IT4" s="395" t="str">
        <f ca="1">IF(IH4&lt;&gt;"",RANK(IS4,IS4:IS8),"")</f>
        <v/>
      </c>
      <c r="IU4" s="395" t="str">
        <f ca="1">IF(IH4&lt;&gt;"",SUMPRODUCT((IS4:IS8=IS4)*(IN4:IN8&gt;IN4)),"")</f>
        <v/>
      </c>
      <c r="IV4" s="395" t="str">
        <f ca="1">IF(IH4&lt;&gt;"",SUMPRODUCT((IS4:IS8=IS4)*(IN4:IN8=IN4)*(IL4:IL8&gt;IL4)),"")</f>
        <v/>
      </c>
      <c r="IW4" s="395" t="str">
        <f ca="1">IF(IH4&lt;&gt;"",SUMPRODUCT((IS4:IS8=IS4)*(IN4:IN8=IN4)*(IL4:IL8=IL4)*(IP4:IP8&gt;IP4)),"")</f>
        <v/>
      </c>
      <c r="IX4" s="395" t="str">
        <f ca="1">IF(IH4&lt;&gt;"",SUMPRODUCT((IS4:IS8=IS4)*(IN4:IN8=IN4)*(IL4:IL8=IL4)*(IP4:IP8=IP4)*(IQ4:IQ8&gt;IQ4)),"")</f>
        <v/>
      </c>
      <c r="IY4" s="395" t="str">
        <f ca="1">IF(IH4&lt;&gt;"",SUMPRODUCT((IS4:IS8=IS4)*(IN4:IN8=IN4)*(IL4:IL8=IL4)*(IP4:IP8=IP4)*(IQ4:IQ8=IQ4)*(IR4:IR8&gt;IR4)),"")</f>
        <v/>
      </c>
      <c r="IZ4" s="395" t="str">
        <f ca="1">IF(IH4&lt;&gt;"",IF(IZ56&lt;&gt;"",IF(IG55=3,IZ56,IZ56+IG55),SUM(IT4:IY4)),"")</f>
        <v/>
      </c>
      <c r="JA4" s="395" t="str">
        <f ca="1">IF(IH4&lt;&gt;"",INDEX(IH4:IH8,MATCH(1,IZ4:IZ8,0),0),"")</f>
        <v/>
      </c>
      <c r="LJ4" s="395" t="str">
        <f ca="1">IF(JA4&lt;&gt;"",JA4,IA4)</f>
        <v>Al Ahly</v>
      </c>
      <c r="LK4" s="395">
        <v>1</v>
      </c>
      <c r="LL4" s="395">
        <v>2</v>
      </c>
      <c r="LM4" s="395" t="str">
        <f t="shared" ref="LM4:LM50" si="28">HG4</f>
        <v>Bayern Munich</v>
      </c>
      <c r="LN4" s="395">
        <f ca="1">IF(OFFSET('Game Board'!O9,0,LN1)&lt;&gt;"",OFFSET('Game Board'!O9,0,LN1),0)</f>
        <v>3</v>
      </c>
      <c r="LO4" s="395">
        <f ca="1">IF(OFFSET('Game Board'!P9,0,LN1)&lt;&gt;"",OFFSET('Game Board'!P9,0,LN1),0)</f>
        <v>2</v>
      </c>
      <c r="LP4" s="395" t="str">
        <f t="shared" ref="LP4:LP50" si="29">HJ4</f>
        <v>Auckland City</v>
      </c>
      <c r="LQ4" s="395" t="str">
        <f ca="1">IF(AND(OFFSET('Game Board'!O9,0,LN1)&lt;&gt;"",OFFSET('Game Board'!P9,0,LN1)&lt;&gt;""),IF(LN4&gt;LO4,"W",IF(LN4=LO4,"D","L")),"")</f>
        <v>W</v>
      </c>
      <c r="LR4" s="395" t="str">
        <f t="shared" ref="LR4:LR50" ca="1" si="30">IF(LQ4&lt;&gt;"",IF(LQ4="W","L",IF(LQ4="L","W","D")),"")</f>
        <v>L</v>
      </c>
      <c r="LT4" s="395">
        <f ca="1">VLOOKUP(LU4,PP4:PQ8,2,FALSE)</f>
        <v>3</v>
      </c>
      <c r="LU4" s="398" t="str">
        <f t="shared" ref="LU4:LU7" si="31">HO4</f>
        <v>Palmeiras</v>
      </c>
      <c r="LV4" s="395">
        <f ca="1">SUMPRODUCT((PS3:PS54=LU4)*(PW3:PW54="W"))+SUMPRODUCT((PV3:PV54=LU4)*(PX3:PX54="W"))</f>
        <v>1</v>
      </c>
      <c r="LW4" s="395">
        <f ca="1">SUMPRODUCT((PS3:PS54=LU4)*(PW3:PW54="D"))+SUMPRODUCT((PV3:PV54=LU4)*(PX3:PX54="D"))</f>
        <v>0</v>
      </c>
      <c r="LX4" s="395">
        <f ca="1">SUMPRODUCT((PS3:PS54=LU4)*(PW3:PW54="L"))+SUMPRODUCT((PV3:PV54=LU4)*(PX3:PX54="L"))</f>
        <v>2</v>
      </c>
      <c r="LY4" s="395">
        <f t="shared" ref="LY4" ca="1" si="32">SUMIF(PS3:PS72,LU4,PT3:PT72)+SUMIF(PV3:PV72,LU4,PU3:PU72)</f>
        <v>5</v>
      </c>
      <c r="LZ4" s="395">
        <f t="shared" ref="LZ4" ca="1" si="33">SUMIF(PV3:PV72,LU4,PT3:PT72)+SUMIF(PS3:PS72,LU4,PU3:PU72)</f>
        <v>7</v>
      </c>
      <c r="MA4" s="395">
        <f t="shared" ref="MA4:MA7" ca="1" si="34">LY4-LZ4+1000</f>
        <v>998</v>
      </c>
      <c r="MB4" s="395">
        <f t="shared" ref="MB4:MB7" ca="1" si="35">LV4*3+LW4*1</f>
        <v>3</v>
      </c>
      <c r="MC4" s="401">
        <f t="shared" ref="MC4:MC52" si="36">HW4</f>
        <v>27</v>
      </c>
      <c r="MD4" s="395">
        <f t="shared" ref="MD4" ca="1" si="37">IF(COUNTIF(MB4:MB8,4)&lt;&gt;4,RANK(MB4,MB4:MB8),MB56)</f>
        <v>3</v>
      </c>
      <c r="MF4" s="395">
        <f t="shared" ref="MF4" ca="1" si="38">SUMPRODUCT((MD4:MD7=MD4)*(MC4:MC7&lt;MC4))+MD4</f>
        <v>3</v>
      </c>
      <c r="MG4" s="398" t="str">
        <f t="shared" ref="MG4" ca="1" si="39">INDEX(LU4:LU8,MATCH(1,MF4:MF8,0),0)</f>
        <v>Inter Miami</v>
      </c>
      <c r="MH4" s="395">
        <f t="shared" ref="MH4" ca="1" si="40">INDEX(MD4:MD8,MATCH(MG4,LU4:LU8,0),0)</f>
        <v>1</v>
      </c>
      <c r="MI4" s="395" t="str">
        <f t="shared" ref="MI4" ca="1" si="41">IF(MH5=1,MG4,"")</f>
        <v/>
      </c>
      <c r="MJ4" s="395" t="str">
        <f t="shared" ref="MJ4" ca="1" si="42">IF(MH6=2,MG5,"")</f>
        <v/>
      </c>
      <c r="MK4" s="395" t="str">
        <f t="shared" ref="MK4" ca="1" si="43">IF(MH7=3,MG6,"")</f>
        <v/>
      </c>
      <c r="ML4" s="395" t="str">
        <f t="shared" ref="ML4" si="44">IF(MH8=4,MG7,"")</f>
        <v/>
      </c>
      <c r="MN4" s="395" t="str">
        <f t="shared" ref="MN4:MN7" ca="1" si="45">IF(MI4&lt;&gt;"",MI4,"")</f>
        <v/>
      </c>
      <c r="MO4" s="395">
        <f ca="1">SUMPRODUCT((PS3:PS54=MN4)*(PV3:PV54=MN5)*(PW3:PW54="W"))+SUMPRODUCT((PS3:PS54=MN4)*(PV3:PV54=MN6)*(PW3:PW54="W"))+SUMPRODUCT((PS3:PS54=MN4)*(PV3:PV54=MN7)*(PW3:PW54="W"))+SUMPRODUCT((PS3:PS54=MN4)*(PV3:PV54=MN8)*(PW3:PW54="W"))+SUMPRODUCT((PS3:PS54=MN5)*(PV3:PV54=MN4)*(PX3:PX54="W"))+SUMPRODUCT((PS3:PS54=MN6)*(PV3:PV54=MN4)*(PX3:PX54="W"))+SUMPRODUCT((PS3:PS54=MN7)*(PV3:PV54=MN4)*(PX3:PX54="W"))+SUMPRODUCT((PS3:PS54=MN8)*(PV3:PV54=MN4)*(PX3:PX54="W"))</f>
        <v>0</v>
      </c>
      <c r="MP4" s="395">
        <f ca="1">SUMPRODUCT((PS3:PS54=MN4)*(PV3:PV54=MN5)*(PW3:PW54="D"))+SUMPRODUCT((PS3:PS54=MN4)*(PV3:PV54=MN6)*(PW3:PW54="D"))+SUMPRODUCT((PS3:PS54=MN4)*(PV3:PV54=MN7)*(PW3:PW54="D"))+SUMPRODUCT((PS3:PS54=MN4)*(PV3:PV54=MN8)*(PW3:PW54="D"))+SUMPRODUCT((PS3:PS54=MN5)*(PV3:PV54=MN4)*(PW3:PW54="D"))+SUMPRODUCT((PS3:PS54=MN6)*(PV3:PV54=MN4)*(PW3:PW54="D"))+SUMPRODUCT((PS3:PS54=MN7)*(PV3:PV54=MN4)*(PW3:PW54="D"))+SUMPRODUCT((PS3:PS54=MN8)*(PV3:PV54=MN4)*(PW3:PW54="D"))</f>
        <v>0</v>
      </c>
      <c r="MQ4" s="395">
        <f ca="1">SUMPRODUCT((PS3:PS54=MN4)*(PV3:PV54=MN5)*(PW3:PW54="L"))+SUMPRODUCT((PS3:PS54=MN4)*(PV3:PV54=MN6)*(PW3:PW54="L"))+SUMPRODUCT((PS3:PS54=MN4)*(PV3:PV54=MN7)*(PW3:PW54="L"))+SUMPRODUCT((PS3:PS54=MN4)*(PV3:PV54=MN8)*(PW3:PW54="L"))+SUMPRODUCT((PS3:PS54=MN5)*(PV3:PV54=MN4)*(PX3:PX54="L"))+SUMPRODUCT((PS3:PS54=MN6)*(PV3:PV54=MN4)*(PX3:PX54="L"))+SUMPRODUCT((PS3:PS54=MN7)*(PV3:PV54=MN4)*(PX3:PX54="L"))+SUMPRODUCT((PS3:PS54=MN8)*(PV3:PV54=MN4)*(PX3:PX54="L"))</f>
        <v>0</v>
      </c>
      <c r="MR4" s="395">
        <f ca="1">SUMPRODUCT((PS3:PS54=MN4)*(PV3:PV54=MN5)*PT3:PT54)+SUMPRODUCT((PS3:PS54=MN4)*(PV3:PV54=MN6)*PT3:PT54)+SUMPRODUCT((PS3:PS54=MN4)*(PV3:PV54=MN7)*PT3:PT54)+SUMPRODUCT((PS3:PS54=MN4)*(PV3:PV54=MN8)*PT3:PT54)+SUMPRODUCT((PS3:PS54=MN5)*(PV3:PV54=MN4)*PU3:PU54)+SUMPRODUCT((PS3:PS54=MN6)*(PV3:PV54=MN4)*PU3:PU54)+SUMPRODUCT((PS3:PS54=MN7)*(PV3:PV54=MN4)*PU3:PU54)+SUMPRODUCT((PS3:PS54=MN8)*(PV3:PV54=MN4)*PU3:PU54)</f>
        <v>0</v>
      </c>
      <c r="MS4" s="395">
        <f ca="1">SUMPRODUCT((PS3:PS54=MN4)*(PV3:PV54=MN5)*PU3:PU54)+SUMPRODUCT((PS3:PS54=MN4)*(PV3:PV54=MN6)*PU3:PU54)+SUMPRODUCT((PS3:PS54=MN4)*(PV3:PV54=MN7)*PU3:PU54)+SUMPRODUCT((PS3:PS54=MN4)*(PV3:PV54=MN8)*PU3:PU54)+SUMPRODUCT((PS3:PS54=MN5)*(PV3:PV54=MN4)*PT3:PT54)+SUMPRODUCT((PS3:PS54=MN6)*(PV3:PV54=MN4)*PT3:PT54)+SUMPRODUCT((PS3:PS54=MN7)*(PV3:PV54=MN4)*PT3:PT54)+SUMPRODUCT((PS3:PS54=MN8)*(PV3:PV54=MN4)*PT3:PT54)</f>
        <v>0</v>
      </c>
      <c r="MT4" s="395">
        <f t="shared" ref="MT4:MT7" ca="1" si="46">MR4-MS4+1000</f>
        <v>1000</v>
      </c>
      <c r="MU4" s="395" t="str">
        <f t="shared" ref="MU4:MU7" ca="1" si="47">IF(MN4&lt;&gt;"",MO4*3+MP4*1,"")</f>
        <v/>
      </c>
      <c r="MV4" s="395" t="str">
        <f ca="1">IF(MN4&lt;&gt;"",VLOOKUP(MN4,LU4:MA52,7,FALSE),"")</f>
        <v/>
      </c>
      <c r="MW4" s="395" t="str">
        <f ca="1">IF(MN4&lt;&gt;"",VLOOKUP(MN4,LU4:MA52,5,FALSE),"")</f>
        <v/>
      </c>
      <c r="MX4" s="395" t="str">
        <f ca="1">IF(MN4&lt;&gt;"",VLOOKUP(MN4,LU4:MC52,9,FALSE),"")</f>
        <v/>
      </c>
      <c r="MY4" s="395" t="str">
        <f t="shared" ref="MY4:MY7" ca="1" si="48">MU4</f>
        <v/>
      </c>
      <c r="MZ4" s="395" t="str">
        <f t="shared" ref="MZ4" ca="1" si="49">IF(MN4&lt;&gt;"",RANK(MY4,MY4:MY8),"")</f>
        <v/>
      </c>
      <c r="NA4" s="395" t="str">
        <f t="shared" ref="NA4" ca="1" si="50">IF(MN4&lt;&gt;"",SUMPRODUCT((MY4:MY8=MY4)*(MT4:MT8&gt;MT4)),"")</f>
        <v/>
      </c>
      <c r="NB4" s="395" t="str">
        <f t="shared" ref="NB4" ca="1" si="51">IF(MN4&lt;&gt;"",SUMPRODUCT((MY4:MY8=MY4)*(MT4:MT8=MT4)*(MR4:MR8&gt;MR4)),"")</f>
        <v/>
      </c>
      <c r="NC4" s="395" t="str">
        <f t="shared" ref="NC4" ca="1" si="52">IF(MN4&lt;&gt;"",SUMPRODUCT((MY4:MY8=MY4)*(MT4:MT8=MT4)*(MR4:MR8=MR4)*(MV4:MV8&gt;MV4)),"")</f>
        <v/>
      </c>
      <c r="ND4" s="395" t="str">
        <f t="shared" ref="ND4" ca="1" si="53">IF(MN4&lt;&gt;"",SUMPRODUCT((MY4:MY8=MY4)*(MT4:MT8=MT4)*(MR4:MR8=MR4)*(MV4:MV8=MV4)*(MW4:MW8&gt;MW4)),"")</f>
        <v/>
      </c>
      <c r="NE4" s="395" t="str">
        <f t="shared" ref="NE4" ca="1" si="54">IF(MN4&lt;&gt;"",SUMPRODUCT((MY4:MY8=MY4)*(MT4:MT8=MT4)*(MR4:MR8=MR4)*(MV4:MV8=MV4)*(MW4:MW8=MW4)*(MX4:MX8&gt;MX4)),"")</f>
        <v/>
      </c>
      <c r="NF4" s="395" t="str">
        <f t="shared" ref="NF4" ca="1" si="55">IF(MN4&lt;&gt;"",IF(NF56&lt;&gt;"",IF(MM55=3,NF56,NF56+MM55),SUM(MZ4:NE4)),"")</f>
        <v/>
      </c>
      <c r="NG4" s="395" t="str">
        <f t="shared" ref="NG4" ca="1" si="56">IF(MN4&lt;&gt;"",INDEX(MN4:MN8,MATCH(1,NF4:NF8,0),0),"")</f>
        <v/>
      </c>
      <c r="PP4" s="395" t="str">
        <f t="shared" ref="PP4" ca="1" si="57">IF(NG4&lt;&gt;"",NG4,MG4)</f>
        <v>Inter Miami</v>
      </c>
      <c r="PQ4" s="395">
        <v>1</v>
      </c>
      <c r="PR4" s="395">
        <v>2</v>
      </c>
      <c r="PS4" s="395" t="str">
        <f t="shared" si="0"/>
        <v>Bayern Munich</v>
      </c>
      <c r="PT4" s="395">
        <f ca="1">IF(OFFSET('Game Board'!O9,0,PT1)&lt;&gt;"",OFFSET('Game Board'!O9,0,PT1),0)</f>
        <v>1</v>
      </c>
      <c r="PU4" s="395">
        <f ca="1">IF(OFFSET('Game Board'!P9,0,PT1)&lt;&gt;"",OFFSET('Game Board'!P9,0,PT1),0)</f>
        <v>0</v>
      </c>
      <c r="PV4" s="395" t="str">
        <f t="shared" si="1"/>
        <v>Auckland City</v>
      </c>
      <c r="PW4" s="395" t="str">
        <f ca="1">IF(AND(OFFSET('Game Board'!O9,0,PT1)&lt;&gt;"",OFFSET('Game Board'!P9,0,PT1)&lt;&gt;""),IF(PT4&gt;PU4,"W",IF(PT4=PU4,"D","L")),"")</f>
        <v>W</v>
      </c>
      <c r="PX4" s="395" t="str">
        <f t="shared" ca="1" si="2"/>
        <v>L</v>
      </c>
      <c r="PZ4" s="395">
        <f ca="1">VLOOKUP(QA4,TV4:TW8,2,FALSE)</f>
        <v>1</v>
      </c>
      <c r="QA4" s="398" t="str">
        <f t="shared" ref="QA4:QA7" si="58">LU4</f>
        <v>Palmeiras</v>
      </c>
      <c r="QB4" s="395">
        <f ca="1">SUMPRODUCT((TY3:TY54=QA4)*(UC3:UC54="W"))+SUMPRODUCT((UB3:UB54=QA4)*(UD3:UD54="W"))</f>
        <v>0</v>
      </c>
      <c r="QC4" s="395">
        <f ca="1">SUMPRODUCT((TY3:TY54=QA4)*(UC3:UC54="D"))+SUMPRODUCT((UB3:UB54=QA4)*(UD3:UD54="D"))</f>
        <v>0</v>
      </c>
      <c r="QD4" s="395">
        <f ca="1">SUMPRODUCT((TY3:TY54=QA4)*(UC3:UC54="L"))+SUMPRODUCT((UB3:UB54=QA4)*(UD3:UD54="L"))</f>
        <v>0</v>
      </c>
      <c r="QE4" s="395">
        <f t="shared" ref="QE4" ca="1" si="59">SUMIF(TY3:TY72,QA4,TZ3:TZ72)+SUMIF(UB3:UB72,QA4,UA3:UA72)</f>
        <v>0</v>
      </c>
      <c r="QF4" s="395">
        <f t="shared" ref="QF4" ca="1" si="60">SUMIF(UB3:UB72,QA4,TZ3:TZ72)+SUMIF(TY3:TY72,QA4,UA3:UA72)</f>
        <v>0</v>
      </c>
      <c r="QG4" s="395">
        <f t="shared" ref="QG4:QG7" ca="1" si="61">QE4-QF4+1000</f>
        <v>1000</v>
      </c>
      <c r="QH4" s="395">
        <f t="shared" ref="QH4:QH7" ca="1" si="62">QB4*3+QC4*1</f>
        <v>0</v>
      </c>
      <c r="QI4" s="401">
        <f t="shared" ref="QI4:QI52" si="63">MC4</f>
        <v>27</v>
      </c>
      <c r="QJ4" s="395">
        <f t="shared" ref="QJ4" ca="1" si="64">IF(COUNTIF(QH4:QH8,4)&lt;&gt;4,RANK(QH4,QH4:QH8),QH56)</f>
        <v>1</v>
      </c>
      <c r="QL4" s="395">
        <f t="shared" ref="QL4" ca="1" si="65">SUMPRODUCT((QJ4:QJ7=QJ4)*(QI4:QI7&lt;QI4))+QJ4</f>
        <v>4</v>
      </c>
      <c r="QM4" s="398" t="str">
        <f t="shared" ref="QM4" ca="1" si="66">INDEX(QA4:QA8,MATCH(1,QL4:QL8,0),0)</f>
        <v>Inter Miami</v>
      </c>
      <c r="QN4" s="395">
        <f t="shared" ref="QN4" ca="1" si="67">INDEX(QJ4:QJ8,MATCH(QM4,QA4:QA8,0),0)</f>
        <v>1</v>
      </c>
      <c r="QO4" s="395" t="str">
        <f t="shared" ref="QO4" ca="1" si="68">IF(QN5=1,QM4,"")</f>
        <v>Inter Miami</v>
      </c>
      <c r="QP4" s="395" t="str">
        <f t="shared" ref="QP4" ca="1" si="69">IF(QN6=2,QM5,"")</f>
        <v/>
      </c>
      <c r="QQ4" s="395" t="str">
        <f t="shared" ref="QQ4" ca="1" si="70">IF(QN7=3,QM6,"")</f>
        <v/>
      </c>
      <c r="QR4" s="395" t="str">
        <f t="shared" ref="QR4" si="71">IF(QN8=4,QM7,"")</f>
        <v/>
      </c>
      <c r="QT4" s="395" t="str">
        <f t="shared" ref="QT4:QT7" ca="1" si="72">IF(QO4&lt;&gt;"",QO4,"")</f>
        <v>Inter Miami</v>
      </c>
      <c r="QU4" s="395">
        <f ca="1">SUMPRODUCT((TY3:TY54=QT4)*(UB3:UB54=QT5)*(UC3:UC54="W"))+SUMPRODUCT((TY3:TY54=QT4)*(UB3:UB54=QT6)*(UC3:UC54="W"))+SUMPRODUCT((TY3:TY54=QT4)*(UB3:UB54=QT7)*(UC3:UC54="W"))+SUMPRODUCT((TY3:TY54=QT4)*(UB3:UB54=QT8)*(UC3:UC54="W"))+SUMPRODUCT((TY3:TY54=QT5)*(UB3:UB54=QT4)*(UD3:UD54="W"))+SUMPRODUCT((TY3:TY54=QT6)*(UB3:UB54=QT4)*(UD3:UD54="W"))+SUMPRODUCT((TY3:TY54=QT7)*(UB3:UB54=QT4)*(UD3:UD54="W"))+SUMPRODUCT((TY3:TY54=QT8)*(UB3:UB54=QT4)*(UD3:UD54="W"))</f>
        <v>0</v>
      </c>
      <c r="QV4" s="395">
        <f ca="1">SUMPRODUCT((TY3:TY54=QT4)*(UB3:UB54=QT5)*(UC3:UC54="D"))+SUMPRODUCT((TY3:TY54=QT4)*(UB3:UB54=QT6)*(UC3:UC54="D"))+SUMPRODUCT((TY3:TY54=QT4)*(UB3:UB54=QT7)*(UC3:UC54="D"))+SUMPRODUCT((TY3:TY54=QT4)*(UB3:UB54=QT8)*(UC3:UC54="D"))+SUMPRODUCT((TY3:TY54=QT5)*(UB3:UB54=QT4)*(UC3:UC54="D"))+SUMPRODUCT((TY3:TY54=QT6)*(UB3:UB54=QT4)*(UC3:UC54="D"))+SUMPRODUCT((TY3:TY54=QT7)*(UB3:UB54=QT4)*(UC3:UC54="D"))+SUMPRODUCT((TY3:TY54=QT8)*(UB3:UB54=QT4)*(UC3:UC54="D"))</f>
        <v>0</v>
      </c>
      <c r="QW4" s="395">
        <f ca="1">SUMPRODUCT((TY3:TY54=QT4)*(UB3:UB54=QT5)*(UC3:UC54="L"))+SUMPRODUCT((TY3:TY54=QT4)*(UB3:UB54=QT6)*(UC3:UC54="L"))+SUMPRODUCT((TY3:TY54=QT4)*(UB3:UB54=QT7)*(UC3:UC54="L"))+SUMPRODUCT((TY3:TY54=QT4)*(UB3:UB54=QT8)*(UC3:UC54="L"))+SUMPRODUCT((TY3:TY54=QT5)*(UB3:UB54=QT4)*(UD3:UD54="L"))+SUMPRODUCT((TY3:TY54=QT6)*(UB3:UB54=QT4)*(UD3:UD54="L"))+SUMPRODUCT((TY3:TY54=QT7)*(UB3:UB54=QT4)*(UD3:UD54="L"))+SUMPRODUCT((TY3:TY54=QT8)*(UB3:UB54=QT4)*(UD3:UD54="L"))</f>
        <v>0</v>
      </c>
      <c r="QX4" s="395">
        <f ca="1">SUMPRODUCT((TY3:TY54=QT4)*(UB3:UB54=QT5)*TZ3:TZ54)+SUMPRODUCT((TY3:TY54=QT4)*(UB3:UB54=QT6)*TZ3:TZ54)+SUMPRODUCT((TY3:TY54=QT4)*(UB3:UB54=QT7)*TZ3:TZ54)+SUMPRODUCT((TY3:TY54=QT4)*(UB3:UB54=QT8)*TZ3:TZ54)+SUMPRODUCT((TY3:TY54=QT5)*(UB3:UB54=QT4)*UA3:UA54)+SUMPRODUCT((TY3:TY54=QT6)*(UB3:UB54=QT4)*UA3:UA54)+SUMPRODUCT((TY3:TY54=QT7)*(UB3:UB54=QT4)*UA3:UA54)+SUMPRODUCT((TY3:TY54=QT8)*(UB3:UB54=QT4)*UA3:UA54)</f>
        <v>0</v>
      </c>
      <c r="QY4" s="395">
        <f ca="1">SUMPRODUCT((TY3:TY54=QT4)*(UB3:UB54=QT5)*UA3:UA54)+SUMPRODUCT((TY3:TY54=QT4)*(UB3:UB54=QT6)*UA3:UA54)+SUMPRODUCT((TY3:TY54=QT4)*(UB3:UB54=QT7)*UA3:UA54)+SUMPRODUCT((TY3:TY54=QT4)*(UB3:UB54=QT8)*UA3:UA54)+SUMPRODUCT((TY3:TY54=QT5)*(UB3:UB54=QT4)*TZ3:TZ54)+SUMPRODUCT((TY3:TY54=QT6)*(UB3:UB54=QT4)*TZ3:TZ54)+SUMPRODUCT((TY3:TY54=QT7)*(UB3:UB54=QT4)*TZ3:TZ54)+SUMPRODUCT((TY3:TY54=QT8)*(UB3:UB54=QT4)*TZ3:TZ54)</f>
        <v>0</v>
      </c>
      <c r="QZ4" s="395">
        <f t="shared" ref="QZ4:QZ7" ca="1" si="73">QX4-QY4+1000</f>
        <v>1000</v>
      </c>
      <c r="RA4" s="395">
        <f t="shared" ref="RA4:RA7" ca="1" si="74">IF(QT4&lt;&gt;"",QU4*3+QV4*1,"")</f>
        <v>0</v>
      </c>
      <c r="RB4" s="395">
        <f ca="1">IF(QT4&lt;&gt;"",VLOOKUP(QT4,QA4:QG52,7,FALSE),"")</f>
        <v>1000</v>
      </c>
      <c r="RC4" s="395">
        <f ca="1">IF(QT4&lt;&gt;"",VLOOKUP(QT4,QA4:QG52,5,FALSE),"")</f>
        <v>0</v>
      </c>
      <c r="RD4" s="395">
        <f ca="1">IF(QT4&lt;&gt;"",VLOOKUP(QT4,QA4:QI52,9,FALSE),"")</f>
        <v>8</v>
      </c>
      <c r="RE4" s="395">
        <f t="shared" ref="RE4:RE7" ca="1" si="75">RA4</f>
        <v>0</v>
      </c>
      <c r="RF4" s="395">
        <f t="shared" ref="RF4" ca="1" si="76">IF(QT4&lt;&gt;"",RANK(RE4,RE4:RE8),"")</f>
        <v>1</v>
      </c>
      <c r="RG4" s="395">
        <f t="shared" ref="RG4" ca="1" si="77">IF(QT4&lt;&gt;"",SUMPRODUCT((RE4:RE8=RE4)*(QZ4:QZ8&gt;QZ4)),"")</f>
        <v>0</v>
      </c>
      <c r="RH4" s="395">
        <f t="shared" ref="RH4" ca="1" si="78">IF(QT4&lt;&gt;"",SUMPRODUCT((RE4:RE8=RE4)*(QZ4:QZ8=QZ4)*(QX4:QX8&gt;QX4)),"")</f>
        <v>0</v>
      </c>
      <c r="RI4" s="395">
        <f t="shared" ref="RI4" ca="1" si="79">IF(QT4&lt;&gt;"",SUMPRODUCT((RE4:RE8=RE4)*(QZ4:QZ8=QZ4)*(QX4:QX8=QX4)*(RB4:RB8&gt;RB4)),"")</f>
        <v>0</v>
      </c>
      <c r="RJ4" s="395">
        <f t="shared" ref="RJ4" ca="1" si="80">IF(QT4&lt;&gt;"",SUMPRODUCT((RE4:RE8=RE4)*(QZ4:QZ8=QZ4)*(QX4:QX8=QX4)*(RB4:RB8=RB4)*(RC4:RC8&gt;RC4)),"")</f>
        <v>0</v>
      </c>
      <c r="RK4" s="395">
        <f t="shared" ref="RK4" ca="1" si="81">IF(QT4&lt;&gt;"",SUMPRODUCT((RE4:RE8=RE4)*(QZ4:QZ8=QZ4)*(QX4:QX8=QX4)*(RB4:RB8=RB4)*(RC4:RC8=RC4)*(RD4:RD8&gt;RD4)),"")</f>
        <v>3</v>
      </c>
      <c r="RL4" s="395">
        <f t="shared" ref="RL4" ca="1" si="82">IF(QT4&lt;&gt;"",IF(RL56&lt;&gt;"",IF(QS55=3,RL56,RL56+QS55),SUM(RF4:RK4)),"")</f>
        <v>4</v>
      </c>
      <c r="RM4" s="395" t="str">
        <f t="shared" ref="RM4" ca="1" si="83">IF(QT4&lt;&gt;"",INDEX(QT4:QT8,MATCH(1,RL4:RL8,0),0),"")</f>
        <v>Palmeiras</v>
      </c>
      <c r="TV4" s="395" t="str">
        <f t="shared" ref="TV4" ca="1" si="84">IF(RM4&lt;&gt;"",RM4,QM4)</f>
        <v>Palmeiras</v>
      </c>
      <c r="TW4" s="395">
        <v>1</v>
      </c>
      <c r="TX4" s="395">
        <v>2</v>
      </c>
      <c r="TY4" s="395" t="str">
        <f t="shared" si="3"/>
        <v>Bayern Munich</v>
      </c>
      <c r="TZ4" s="395">
        <f ca="1">IF(OFFSET('Game Board'!O9,0,TZ1)&lt;&gt;"",OFFSET('Game Board'!O9,0,TZ1),0)</f>
        <v>0</v>
      </c>
      <c r="UA4" s="395">
        <f ca="1">IF(OFFSET('Game Board'!P9,0,TZ1)&lt;&gt;"",OFFSET('Game Board'!P9,0,TZ1),0)</f>
        <v>0</v>
      </c>
      <c r="UB4" s="395" t="str">
        <f t="shared" si="4"/>
        <v>Auckland City</v>
      </c>
      <c r="UC4" s="395" t="str">
        <f ca="1">IF(AND(OFFSET('Game Board'!O9,0,TZ1)&lt;&gt;"",OFFSET('Game Board'!P9,0,TZ1)&lt;&gt;""),IF(TZ4&gt;UA4,"W",IF(TZ4=UA4,"D","L")),"")</f>
        <v/>
      </c>
      <c r="UD4" s="395" t="str">
        <f t="shared" ca="1" si="5"/>
        <v/>
      </c>
      <c r="UF4" s="395">
        <f ca="1">VLOOKUP(UG4,YB4:YC8,2,FALSE)</f>
        <v>1</v>
      </c>
      <c r="UG4" s="398" t="str">
        <f t="shared" ref="UG4:UG7" si="85">QA4</f>
        <v>Palmeiras</v>
      </c>
      <c r="UH4" s="395">
        <f ca="1">SUMPRODUCT((YE3:YE54=UG4)*(YI3:YI54="W"))+SUMPRODUCT((YH3:YH54=UG4)*(YJ3:YJ54="W"))</f>
        <v>0</v>
      </c>
      <c r="UI4" s="395">
        <f ca="1">SUMPRODUCT((YE3:YE54=UG4)*(YI3:YI54="D"))+SUMPRODUCT((YH3:YH54=UG4)*(YJ3:YJ54="D"))</f>
        <v>0</v>
      </c>
      <c r="UJ4" s="395">
        <f ca="1">SUMPRODUCT((YE3:YE54=UG4)*(YI3:YI54="L"))+SUMPRODUCT((YH3:YH54=UG4)*(YJ3:YJ54="L"))</f>
        <v>0</v>
      </c>
      <c r="UK4" s="395">
        <f t="shared" ref="UK4" ca="1" si="86">SUMIF(YE3:YE72,UG4,YF3:YF72)+SUMIF(YH3:YH72,UG4,YG3:YG72)</f>
        <v>0</v>
      </c>
      <c r="UL4" s="395">
        <f t="shared" ref="UL4" ca="1" si="87">SUMIF(YH3:YH72,UG4,YF3:YF72)+SUMIF(YE3:YE72,UG4,YG3:YG72)</f>
        <v>0</v>
      </c>
      <c r="UM4" s="395">
        <f t="shared" ref="UM4:UM7" ca="1" si="88">UK4-UL4+1000</f>
        <v>1000</v>
      </c>
      <c r="UN4" s="395">
        <f t="shared" ref="UN4:UN7" ca="1" si="89">UH4*3+UI4*1</f>
        <v>0</v>
      </c>
      <c r="UO4" s="401">
        <f t="shared" ref="UO4:UO52" si="90">QI4</f>
        <v>27</v>
      </c>
      <c r="UP4" s="395">
        <f t="shared" ref="UP4" ca="1" si="91">IF(COUNTIF(UN4:UN8,4)&lt;&gt;4,RANK(UN4,UN4:UN8),UN56)</f>
        <v>1</v>
      </c>
      <c r="UR4" s="395">
        <f t="shared" ref="UR4" ca="1" si="92">SUMPRODUCT((UP4:UP7=UP4)*(UO4:UO7&lt;UO4))+UP4</f>
        <v>4</v>
      </c>
      <c r="US4" s="398" t="str">
        <f t="shared" ref="US4" ca="1" si="93">INDEX(UG4:UG8,MATCH(1,UR4:UR8,0),0)</f>
        <v>Inter Miami</v>
      </c>
      <c r="UT4" s="395">
        <f t="shared" ref="UT4" ca="1" si="94">INDEX(UP4:UP8,MATCH(US4,UG4:UG8,0),0)</f>
        <v>1</v>
      </c>
      <c r="UU4" s="395" t="str">
        <f t="shared" ref="UU4" ca="1" si="95">IF(UT5=1,US4,"")</f>
        <v>Inter Miami</v>
      </c>
      <c r="UV4" s="395" t="str">
        <f t="shared" ref="UV4" ca="1" si="96">IF(UT6=2,US5,"")</f>
        <v/>
      </c>
      <c r="UW4" s="395" t="str">
        <f t="shared" ref="UW4" ca="1" si="97">IF(UT7=3,US6,"")</f>
        <v/>
      </c>
      <c r="UX4" s="395" t="str">
        <f t="shared" ref="UX4" si="98">IF(UT8=4,US7,"")</f>
        <v/>
      </c>
      <c r="UZ4" s="395" t="str">
        <f t="shared" ref="UZ4:UZ7" ca="1" si="99">IF(UU4&lt;&gt;"",UU4,"")</f>
        <v>Inter Miami</v>
      </c>
      <c r="VA4" s="395">
        <f ca="1">SUMPRODUCT((YE3:YE54=UZ4)*(YH3:YH54=UZ5)*(YI3:YI54="W"))+SUMPRODUCT((YE3:YE54=UZ4)*(YH3:YH54=UZ6)*(YI3:YI54="W"))+SUMPRODUCT((YE3:YE54=UZ4)*(YH3:YH54=UZ7)*(YI3:YI54="W"))+SUMPRODUCT((YE3:YE54=UZ4)*(YH3:YH54=UZ8)*(YI3:YI54="W"))+SUMPRODUCT((YE3:YE54=UZ5)*(YH3:YH54=UZ4)*(YJ3:YJ54="W"))+SUMPRODUCT((YE3:YE54=UZ6)*(YH3:YH54=UZ4)*(YJ3:YJ54="W"))+SUMPRODUCT((YE3:YE54=UZ7)*(YH3:YH54=UZ4)*(YJ3:YJ54="W"))+SUMPRODUCT((YE3:YE54=UZ8)*(YH3:YH54=UZ4)*(YJ3:YJ54="W"))</f>
        <v>0</v>
      </c>
      <c r="VB4" s="395">
        <f ca="1">SUMPRODUCT((YE3:YE54=UZ4)*(YH3:YH54=UZ5)*(YI3:YI54="D"))+SUMPRODUCT((YE3:YE54=UZ4)*(YH3:YH54=UZ6)*(YI3:YI54="D"))+SUMPRODUCT((YE3:YE54=UZ4)*(YH3:YH54=UZ7)*(YI3:YI54="D"))+SUMPRODUCT((YE3:YE54=UZ4)*(YH3:YH54=UZ8)*(YI3:YI54="D"))+SUMPRODUCT((YE3:YE54=UZ5)*(YH3:YH54=UZ4)*(YI3:YI54="D"))+SUMPRODUCT((YE3:YE54=UZ6)*(YH3:YH54=UZ4)*(YI3:YI54="D"))+SUMPRODUCT((YE3:YE54=UZ7)*(YH3:YH54=UZ4)*(YI3:YI54="D"))+SUMPRODUCT((YE3:YE54=UZ8)*(YH3:YH54=UZ4)*(YI3:YI54="D"))</f>
        <v>0</v>
      </c>
      <c r="VC4" s="395">
        <f ca="1">SUMPRODUCT((YE3:YE54=UZ4)*(YH3:YH54=UZ5)*(YI3:YI54="L"))+SUMPRODUCT((YE3:YE54=UZ4)*(YH3:YH54=UZ6)*(YI3:YI54="L"))+SUMPRODUCT((YE3:YE54=UZ4)*(YH3:YH54=UZ7)*(YI3:YI54="L"))+SUMPRODUCT((YE3:YE54=UZ4)*(YH3:YH54=UZ8)*(YI3:YI54="L"))+SUMPRODUCT((YE3:YE54=UZ5)*(YH3:YH54=UZ4)*(YJ3:YJ54="L"))+SUMPRODUCT((YE3:YE54=UZ6)*(YH3:YH54=UZ4)*(YJ3:YJ54="L"))+SUMPRODUCT((YE3:YE54=UZ7)*(YH3:YH54=UZ4)*(YJ3:YJ54="L"))+SUMPRODUCT((YE3:YE54=UZ8)*(YH3:YH54=UZ4)*(YJ3:YJ54="L"))</f>
        <v>0</v>
      </c>
      <c r="VD4" s="395">
        <f ca="1">SUMPRODUCT((YE3:YE54=UZ4)*(YH3:YH54=UZ5)*YF3:YF54)+SUMPRODUCT((YE3:YE54=UZ4)*(YH3:YH54=UZ6)*YF3:YF54)+SUMPRODUCT((YE3:YE54=UZ4)*(YH3:YH54=UZ7)*YF3:YF54)+SUMPRODUCT((YE3:YE54=UZ4)*(YH3:YH54=UZ8)*YF3:YF54)+SUMPRODUCT((YE3:YE54=UZ5)*(YH3:YH54=UZ4)*YG3:YG54)+SUMPRODUCT((YE3:YE54=UZ6)*(YH3:YH54=UZ4)*YG3:YG54)+SUMPRODUCT((YE3:YE54=UZ7)*(YH3:YH54=UZ4)*YG3:YG54)+SUMPRODUCT((YE3:YE54=UZ8)*(YH3:YH54=UZ4)*YG3:YG54)</f>
        <v>0</v>
      </c>
      <c r="VE4" s="395">
        <f ca="1">SUMPRODUCT((YE3:YE54=UZ4)*(YH3:YH54=UZ5)*YG3:YG54)+SUMPRODUCT((YE3:YE54=UZ4)*(YH3:YH54=UZ6)*YG3:YG54)+SUMPRODUCT((YE3:YE54=UZ4)*(YH3:YH54=UZ7)*YG3:YG54)+SUMPRODUCT((YE3:YE54=UZ4)*(YH3:YH54=UZ8)*YG3:YG54)+SUMPRODUCT((YE3:YE54=UZ5)*(YH3:YH54=UZ4)*YF3:YF54)+SUMPRODUCT((YE3:YE54=UZ6)*(YH3:YH54=UZ4)*YF3:YF54)+SUMPRODUCT((YE3:YE54=UZ7)*(YH3:YH54=UZ4)*YF3:YF54)+SUMPRODUCT((YE3:YE54=UZ8)*(YH3:YH54=UZ4)*YF3:YF54)</f>
        <v>0</v>
      </c>
      <c r="VF4" s="395">
        <f t="shared" ref="VF4:VF7" ca="1" si="100">VD4-VE4+1000</f>
        <v>1000</v>
      </c>
      <c r="VG4" s="395">
        <f t="shared" ref="VG4:VG7" ca="1" si="101">IF(UZ4&lt;&gt;"",VA4*3+VB4*1,"")</f>
        <v>0</v>
      </c>
      <c r="VH4" s="395">
        <f ca="1">IF(UZ4&lt;&gt;"",VLOOKUP(UZ4,UG4:UM52,7,FALSE),"")</f>
        <v>1000</v>
      </c>
      <c r="VI4" s="395">
        <f ca="1">IF(UZ4&lt;&gt;"",VLOOKUP(UZ4,UG4:UM52,5,FALSE),"")</f>
        <v>0</v>
      </c>
      <c r="VJ4" s="395">
        <f ca="1">IF(UZ4&lt;&gt;"",VLOOKUP(UZ4,UG4:UO52,9,FALSE),"")</f>
        <v>8</v>
      </c>
      <c r="VK4" s="395">
        <f t="shared" ref="VK4:VK7" ca="1" si="102">VG4</f>
        <v>0</v>
      </c>
      <c r="VL4" s="395">
        <f t="shared" ref="VL4" ca="1" si="103">IF(UZ4&lt;&gt;"",RANK(VK4,VK4:VK8),"")</f>
        <v>1</v>
      </c>
      <c r="VM4" s="395">
        <f t="shared" ref="VM4" ca="1" si="104">IF(UZ4&lt;&gt;"",SUMPRODUCT((VK4:VK8=VK4)*(VF4:VF8&gt;VF4)),"")</f>
        <v>0</v>
      </c>
      <c r="VN4" s="395">
        <f t="shared" ref="VN4" ca="1" si="105">IF(UZ4&lt;&gt;"",SUMPRODUCT((VK4:VK8=VK4)*(VF4:VF8=VF4)*(VD4:VD8&gt;VD4)),"")</f>
        <v>0</v>
      </c>
      <c r="VO4" s="395">
        <f t="shared" ref="VO4" ca="1" si="106">IF(UZ4&lt;&gt;"",SUMPRODUCT((VK4:VK8=VK4)*(VF4:VF8=VF4)*(VD4:VD8=VD4)*(VH4:VH8&gt;VH4)),"")</f>
        <v>0</v>
      </c>
      <c r="VP4" s="395">
        <f t="shared" ref="VP4" ca="1" si="107">IF(UZ4&lt;&gt;"",SUMPRODUCT((VK4:VK8=VK4)*(VF4:VF8=VF4)*(VD4:VD8=VD4)*(VH4:VH8=VH4)*(VI4:VI8&gt;VI4)),"")</f>
        <v>0</v>
      </c>
      <c r="VQ4" s="395">
        <f t="shared" ref="VQ4" ca="1" si="108">IF(UZ4&lt;&gt;"",SUMPRODUCT((VK4:VK8=VK4)*(VF4:VF8=VF4)*(VD4:VD8=VD4)*(VH4:VH8=VH4)*(VI4:VI8=VI4)*(VJ4:VJ8&gt;VJ4)),"")</f>
        <v>3</v>
      </c>
      <c r="VR4" s="395">
        <f t="shared" ref="VR4" ca="1" si="109">IF(UZ4&lt;&gt;"",IF(VR56&lt;&gt;"",IF(UY55=3,VR56,VR56+UY55),SUM(VL4:VQ4)),"")</f>
        <v>4</v>
      </c>
      <c r="VS4" s="395" t="str">
        <f t="shared" ref="VS4" ca="1" si="110">IF(UZ4&lt;&gt;"",INDEX(UZ4:UZ8,MATCH(1,VR4:VR8,0),0),"")</f>
        <v>Palmeiras</v>
      </c>
      <c r="YB4" s="395" t="str">
        <f t="shared" ref="YB4" ca="1" si="111">IF(VS4&lt;&gt;"",VS4,US4)</f>
        <v>Palmeiras</v>
      </c>
      <c r="YC4" s="395">
        <v>1</v>
      </c>
      <c r="YD4" s="395">
        <v>2</v>
      </c>
      <c r="YE4" s="395" t="str">
        <f t="shared" si="6"/>
        <v>Bayern Munich</v>
      </c>
      <c r="YF4" s="395">
        <f ca="1">IF(OFFSET('Game Board'!O9,0,YF1)&lt;&gt;"",OFFSET('Game Board'!O9,0,YF1),0)</f>
        <v>0</v>
      </c>
      <c r="YG4" s="395">
        <f ca="1">IF(OFFSET('Game Board'!P9,0,YF1)&lt;&gt;"",OFFSET('Game Board'!P9,0,YF1),0)</f>
        <v>0</v>
      </c>
      <c r="YH4" s="395" t="str">
        <f t="shared" si="7"/>
        <v>Auckland City</v>
      </c>
      <c r="YI4" s="395" t="str">
        <f ca="1">IF(AND(OFFSET('Game Board'!O9,0,YF1)&lt;&gt;"",OFFSET('Game Board'!P9,0,YF1)&lt;&gt;""),IF(YF4&gt;YG4,"W",IF(YF4=YG4,"D","L")),"")</f>
        <v/>
      </c>
      <c r="YJ4" s="395" t="str">
        <f t="shared" ca="1" si="8"/>
        <v/>
      </c>
      <c r="YL4" s="395">
        <f ca="1">VLOOKUP(YM4,ACH4:ACI8,2,FALSE)</f>
        <v>1</v>
      </c>
      <c r="YM4" s="398" t="str">
        <f t="shared" ref="YM4:YM7" si="112">UG4</f>
        <v>Palmeiras</v>
      </c>
      <c r="YN4" s="395">
        <f ca="1">SUMPRODUCT((ACK3:ACK54=YM4)*(ACO3:ACO54="W"))+SUMPRODUCT((ACN3:ACN54=YM4)*(ACP3:ACP54="W"))</f>
        <v>0</v>
      </c>
      <c r="YO4" s="395">
        <f ca="1">SUMPRODUCT((ACK3:ACK54=YM4)*(ACO3:ACO54="D"))+SUMPRODUCT((ACN3:ACN54=YM4)*(ACP3:ACP54="D"))</f>
        <v>0</v>
      </c>
      <c r="YP4" s="395">
        <f ca="1">SUMPRODUCT((ACK3:ACK54=YM4)*(ACO3:ACO54="L"))+SUMPRODUCT((ACN3:ACN54=YM4)*(ACP3:ACP54="L"))</f>
        <v>0</v>
      </c>
      <c r="YQ4" s="395">
        <f t="shared" ref="YQ4" ca="1" si="113">SUMIF(ACK3:ACK72,YM4,ACL3:ACL72)+SUMIF(ACN3:ACN72,YM4,ACM3:ACM72)</f>
        <v>0</v>
      </c>
      <c r="YR4" s="395">
        <f t="shared" ref="YR4" ca="1" si="114">SUMIF(ACN3:ACN72,YM4,ACL3:ACL72)+SUMIF(ACK3:ACK72,YM4,ACM3:ACM72)</f>
        <v>0</v>
      </c>
      <c r="YS4" s="395">
        <f t="shared" ref="YS4:YS7" ca="1" si="115">YQ4-YR4+1000</f>
        <v>1000</v>
      </c>
      <c r="YT4" s="395">
        <f t="shared" ref="YT4:YT7" ca="1" si="116">YN4*3+YO4*1</f>
        <v>0</v>
      </c>
      <c r="YU4" s="401">
        <f t="shared" ref="YU4:YU52" si="117">UO4</f>
        <v>27</v>
      </c>
      <c r="YV4" s="395">
        <f t="shared" ref="YV4" ca="1" si="118">IF(COUNTIF(YT4:YT8,4)&lt;&gt;4,RANK(YT4,YT4:YT8),YT56)</f>
        <v>1</v>
      </c>
      <c r="YX4" s="395">
        <f t="shared" ref="YX4" ca="1" si="119">SUMPRODUCT((YV4:YV7=YV4)*(YU4:YU7&lt;YU4))+YV4</f>
        <v>4</v>
      </c>
      <c r="YY4" s="398" t="str">
        <f t="shared" ref="YY4" ca="1" si="120">INDEX(YM4:YM8,MATCH(1,YX4:YX8,0),0)</f>
        <v>Inter Miami</v>
      </c>
      <c r="YZ4" s="395">
        <f t="shared" ref="YZ4" ca="1" si="121">INDEX(YV4:YV8,MATCH(YY4,YM4:YM8,0),0)</f>
        <v>1</v>
      </c>
      <c r="ZA4" s="395" t="str">
        <f t="shared" ref="ZA4" ca="1" si="122">IF(YZ5=1,YY4,"")</f>
        <v>Inter Miami</v>
      </c>
      <c r="ZB4" s="395" t="str">
        <f t="shared" ref="ZB4" ca="1" si="123">IF(YZ6=2,YY5,"")</f>
        <v/>
      </c>
      <c r="ZC4" s="395" t="str">
        <f t="shared" ref="ZC4" ca="1" si="124">IF(YZ7=3,YY6,"")</f>
        <v/>
      </c>
      <c r="ZD4" s="395" t="str">
        <f t="shared" ref="ZD4" si="125">IF(YZ8=4,YY7,"")</f>
        <v/>
      </c>
      <c r="ZF4" s="395" t="str">
        <f t="shared" ref="ZF4:ZF7" ca="1" si="126">IF(ZA4&lt;&gt;"",ZA4,"")</f>
        <v>Inter Miami</v>
      </c>
      <c r="ZG4" s="395">
        <f ca="1">SUMPRODUCT((ACK3:ACK54=ZF4)*(ACN3:ACN54=ZF5)*(ACO3:ACO54="W"))+SUMPRODUCT((ACK3:ACK54=ZF4)*(ACN3:ACN54=ZF6)*(ACO3:ACO54="W"))+SUMPRODUCT((ACK3:ACK54=ZF4)*(ACN3:ACN54=ZF7)*(ACO3:ACO54="W"))+SUMPRODUCT((ACK3:ACK54=ZF4)*(ACN3:ACN54=ZF8)*(ACO3:ACO54="W"))+SUMPRODUCT((ACK3:ACK54=ZF5)*(ACN3:ACN54=ZF4)*(ACP3:ACP54="W"))+SUMPRODUCT((ACK3:ACK54=ZF6)*(ACN3:ACN54=ZF4)*(ACP3:ACP54="W"))+SUMPRODUCT((ACK3:ACK54=ZF7)*(ACN3:ACN54=ZF4)*(ACP3:ACP54="W"))+SUMPRODUCT((ACK3:ACK54=ZF8)*(ACN3:ACN54=ZF4)*(ACP3:ACP54="W"))</f>
        <v>0</v>
      </c>
      <c r="ZH4" s="395">
        <f ca="1">SUMPRODUCT((ACK3:ACK54=ZF4)*(ACN3:ACN54=ZF5)*(ACO3:ACO54="D"))+SUMPRODUCT((ACK3:ACK54=ZF4)*(ACN3:ACN54=ZF6)*(ACO3:ACO54="D"))+SUMPRODUCT((ACK3:ACK54=ZF4)*(ACN3:ACN54=ZF7)*(ACO3:ACO54="D"))+SUMPRODUCT((ACK3:ACK54=ZF4)*(ACN3:ACN54=ZF8)*(ACO3:ACO54="D"))+SUMPRODUCT((ACK3:ACK54=ZF5)*(ACN3:ACN54=ZF4)*(ACO3:ACO54="D"))+SUMPRODUCT((ACK3:ACK54=ZF6)*(ACN3:ACN54=ZF4)*(ACO3:ACO54="D"))+SUMPRODUCT((ACK3:ACK54=ZF7)*(ACN3:ACN54=ZF4)*(ACO3:ACO54="D"))+SUMPRODUCT((ACK3:ACK54=ZF8)*(ACN3:ACN54=ZF4)*(ACO3:ACO54="D"))</f>
        <v>0</v>
      </c>
      <c r="ZI4" s="395">
        <f ca="1">SUMPRODUCT((ACK3:ACK54=ZF4)*(ACN3:ACN54=ZF5)*(ACO3:ACO54="L"))+SUMPRODUCT((ACK3:ACK54=ZF4)*(ACN3:ACN54=ZF6)*(ACO3:ACO54="L"))+SUMPRODUCT((ACK3:ACK54=ZF4)*(ACN3:ACN54=ZF7)*(ACO3:ACO54="L"))+SUMPRODUCT((ACK3:ACK54=ZF4)*(ACN3:ACN54=ZF8)*(ACO3:ACO54="L"))+SUMPRODUCT((ACK3:ACK54=ZF5)*(ACN3:ACN54=ZF4)*(ACP3:ACP54="L"))+SUMPRODUCT((ACK3:ACK54=ZF6)*(ACN3:ACN54=ZF4)*(ACP3:ACP54="L"))+SUMPRODUCT((ACK3:ACK54=ZF7)*(ACN3:ACN54=ZF4)*(ACP3:ACP54="L"))+SUMPRODUCT((ACK3:ACK54=ZF8)*(ACN3:ACN54=ZF4)*(ACP3:ACP54="L"))</f>
        <v>0</v>
      </c>
      <c r="ZJ4" s="395">
        <f ca="1">SUMPRODUCT((ACK3:ACK54=ZF4)*(ACN3:ACN54=ZF5)*ACL3:ACL54)+SUMPRODUCT((ACK3:ACK54=ZF4)*(ACN3:ACN54=ZF6)*ACL3:ACL54)+SUMPRODUCT((ACK3:ACK54=ZF4)*(ACN3:ACN54=ZF7)*ACL3:ACL54)+SUMPRODUCT((ACK3:ACK54=ZF4)*(ACN3:ACN54=ZF8)*ACL3:ACL54)+SUMPRODUCT((ACK3:ACK54=ZF5)*(ACN3:ACN54=ZF4)*ACM3:ACM54)+SUMPRODUCT((ACK3:ACK54=ZF6)*(ACN3:ACN54=ZF4)*ACM3:ACM54)+SUMPRODUCT((ACK3:ACK54=ZF7)*(ACN3:ACN54=ZF4)*ACM3:ACM54)+SUMPRODUCT((ACK3:ACK54=ZF8)*(ACN3:ACN54=ZF4)*ACM3:ACM54)</f>
        <v>0</v>
      </c>
      <c r="ZK4" s="395">
        <f ca="1">SUMPRODUCT((ACK3:ACK54=ZF4)*(ACN3:ACN54=ZF5)*ACM3:ACM54)+SUMPRODUCT((ACK3:ACK54=ZF4)*(ACN3:ACN54=ZF6)*ACM3:ACM54)+SUMPRODUCT((ACK3:ACK54=ZF4)*(ACN3:ACN54=ZF7)*ACM3:ACM54)+SUMPRODUCT((ACK3:ACK54=ZF4)*(ACN3:ACN54=ZF8)*ACM3:ACM54)+SUMPRODUCT((ACK3:ACK54=ZF5)*(ACN3:ACN54=ZF4)*ACL3:ACL54)+SUMPRODUCT((ACK3:ACK54=ZF6)*(ACN3:ACN54=ZF4)*ACL3:ACL54)+SUMPRODUCT((ACK3:ACK54=ZF7)*(ACN3:ACN54=ZF4)*ACL3:ACL54)+SUMPRODUCT((ACK3:ACK54=ZF8)*(ACN3:ACN54=ZF4)*ACL3:ACL54)</f>
        <v>0</v>
      </c>
      <c r="ZL4" s="395">
        <f t="shared" ref="ZL4:ZL7" ca="1" si="127">ZJ4-ZK4+1000</f>
        <v>1000</v>
      </c>
      <c r="ZM4" s="395">
        <f t="shared" ref="ZM4:ZM7" ca="1" si="128">IF(ZF4&lt;&gt;"",ZG4*3+ZH4*1,"")</f>
        <v>0</v>
      </c>
      <c r="ZN4" s="395">
        <f ca="1">IF(ZF4&lt;&gt;"",VLOOKUP(ZF4,YM4:YS52,7,FALSE),"")</f>
        <v>1000</v>
      </c>
      <c r="ZO4" s="395">
        <f ca="1">IF(ZF4&lt;&gt;"",VLOOKUP(ZF4,YM4:YS52,5,FALSE),"")</f>
        <v>0</v>
      </c>
      <c r="ZP4" s="395">
        <f ca="1">IF(ZF4&lt;&gt;"",VLOOKUP(ZF4,YM4:YU52,9,FALSE),"")</f>
        <v>8</v>
      </c>
      <c r="ZQ4" s="395">
        <f t="shared" ref="ZQ4:ZQ7" ca="1" si="129">ZM4</f>
        <v>0</v>
      </c>
      <c r="ZR4" s="395">
        <f t="shared" ref="ZR4" ca="1" si="130">IF(ZF4&lt;&gt;"",RANK(ZQ4,ZQ4:ZQ8),"")</f>
        <v>1</v>
      </c>
      <c r="ZS4" s="395">
        <f t="shared" ref="ZS4" ca="1" si="131">IF(ZF4&lt;&gt;"",SUMPRODUCT((ZQ4:ZQ8=ZQ4)*(ZL4:ZL8&gt;ZL4)),"")</f>
        <v>0</v>
      </c>
      <c r="ZT4" s="395">
        <f t="shared" ref="ZT4" ca="1" si="132">IF(ZF4&lt;&gt;"",SUMPRODUCT((ZQ4:ZQ8=ZQ4)*(ZL4:ZL8=ZL4)*(ZJ4:ZJ8&gt;ZJ4)),"")</f>
        <v>0</v>
      </c>
      <c r="ZU4" s="395">
        <f t="shared" ref="ZU4" ca="1" si="133">IF(ZF4&lt;&gt;"",SUMPRODUCT((ZQ4:ZQ8=ZQ4)*(ZL4:ZL8=ZL4)*(ZJ4:ZJ8=ZJ4)*(ZN4:ZN8&gt;ZN4)),"")</f>
        <v>0</v>
      </c>
      <c r="ZV4" s="395">
        <f t="shared" ref="ZV4" ca="1" si="134">IF(ZF4&lt;&gt;"",SUMPRODUCT((ZQ4:ZQ8=ZQ4)*(ZL4:ZL8=ZL4)*(ZJ4:ZJ8=ZJ4)*(ZN4:ZN8=ZN4)*(ZO4:ZO8&gt;ZO4)),"")</f>
        <v>0</v>
      </c>
      <c r="ZW4" s="395">
        <f t="shared" ref="ZW4" ca="1" si="135">IF(ZF4&lt;&gt;"",SUMPRODUCT((ZQ4:ZQ8=ZQ4)*(ZL4:ZL8=ZL4)*(ZJ4:ZJ8=ZJ4)*(ZN4:ZN8=ZN4)*(ZO4:ZO8=ZO4)*(ZP4:ZP8&gt;ZP4)),"")</f>
        <v>3</v>
      </c>
      <c r="ZX4" s="395">
        <f t="shared" ref="ZX4" ca="1" si="136">IF(ZF4&lt;&gt;"",IF(ZX56&lt;&gt;"",IF(ZE55=3,ZX56,ZX56+ZE55),SUM(ZR4:ZW4)),"")</f>
        <v>4</v>
      </c>
      <c r="ZY4" s="395" t="str">
        <f t="shared" ref="ZY4" ca="1" si="137">IF(ZF4&lt;&gt;"",INDEX(ZF4:ZF8,MATCH(1,ZX4:ZX8,0),0),"")</f>
        <v>Palmeiras</v>
      </c>
      <c r="ACH4" s="395" t="str">
        <f t="shared" ref="ACH4" ca="1" si="138">IF(ZY4&lt;&gt;"",ZY4,YY4)</f>
        <v>Palmeiras</v>
      </c>
      <c r="ACI4" s="395">
        <v>1</v>
      </c>
      <c r="ACJ4" s="395">
        <v>2</v>
      </c>
      <c r="ACK4" s="395" t="str">
        <f t="shared" si="9"/>
        <v>Bayern Munich</v>
      </c>
      <c r="ACL4" s="395">
        <f ca="1">IF(OFFSET('Game Board'!O9,0,ACL1)&lt;&gt;"",OFFSET('Game Board'!O9,0,ACL1),0)</f>
        <v>0</v>
      </c>
      <c r="ACM4" s="395">
        <f ca="1">IF(OFFSET('Game Board'!P9,0,ACL1)&lt;&gt;"",OFFSET('Game Board'!P9,0,ACL1),0)</f>
        <v>0</v>
      </c>
      <c r="ACN4" s="395" t="str">
        <f t="shared" si="10"/>
        <v>Auckland City</v>
      </c>
      <c r="ACO4" s="395" t="str">
        <f ca="1">IF(AND(OFFSET('Game Board'!O9,0,ACL1)&lt;&gt;"",OFFSET('Game Board'!P9,0,ACL1)&lt;&gt;""),IF(ACL4&gt;ACM4,"W",IF(ACL4=ACM4,"D","L")),"")</f>
        <v/>
      </c>
      <c r="ACP4" s="395" t="str">
        <f t="shared" ca="1" si="11"/>
        <v/>
      </c>
      <c r="ACR4" s="395">
        <f ca="1">VLOOKUP(ACS4,AGN4:AGO8,2,FALSE)</f>
        <v>1</v>
      </c>
      <c r="ACS4" s="398" t="str">
        <f t="shared" ref="ACS4:ACS7" si="139">YM4</f>
        <v>Palmeiras</v>
      </c>
      <c r="ACT4" s="395">
        <f ca="1">SUMPRODUCT((AGQ3:AGQ54=ACS4)*(AGU3:AGU54="W"))+SUMPRODUCT((AGT3:AGT54=ACS4)*(AGV3:AGV54="W"))</f>
        <v>0</v>
      </c>
      <c r="ACU4" s="395">
        <f ca="1">SUMPRODUCT((AGQ3:AGQ54=ACS4)*(AGU3:AGU54="D"))+SUMPRODUCT((AGT3:AGT54=ACS4)*(AGV3:AGV54="D"))</f>
        <v>0</v>
      </c>
      <c r="ACV4" s="395">
        <f ca="1">SUMPRODUCT((AGQ3:AGQ54=ACS4)*(AGU3:AGU54="L"))+SUMPRODUCT((AGT3:AGT54=ACS4)*(AGV3:AGV54="L"))</f>
        <v>0</v>
      </c>
      <c r="ACW4" s="395">
        <f t="shared" ref="ACW4" ca="1" si="140">SUMIF(AGQ3:AGQ72,ACS4,AGR3:AGR72)+SUMIF(AGT3:AGT72,ACS4,AGS3:AGS72)</f>
        <v>0</v>
      </c>
      <c r="ACX4" s="395">
        <f t="shared" ref="ACX4" ca="1" si="141">SUMIF(AGT3:AGT72,ACS4,AGR3:AGR72)+SUMIF(AGQ3:AGQ72,ACS4,AGS3:AGS72)</f>
        <v>0</v>
      </c>
      <c r="ACY4" s="395">
        <f t="shared" ref="ACY4:ACY7" ca="1" si="142">ACW4-ACX4+1000</f>
        <v>1000</v>
      </c>
      <c r="ACZ4" s="395">
        <f t="shared" ref="ACZ4:ACZ7" ca="1" si="143">ACT4*3+ACU4*1</f>
        <v>0</v>
      </c>
      <c r="ADA4" s="401">
        <f t="shared" ref="ADA4:ADA52" si="144">YU4</f>
        <v>27</v>
      </c>
      <c r="ADB4" s="395">
        <f t="shared" ref="ADB4" ca="1" si="145">IF(COUNTIF(ACZ4:ACZ8,4)&lt;&gt;4,RANK(ACZ4,ACZ4:ACZ8),ACZ56)</f>
        <v>1</v>
      </c>
      <c r="ADD4" s="395">
        <f t="shared" ref="ADD4" ca="1" si="146">SUMPRODUCT((ADB4:ADB7=ADB4)*(ADA4:ADA7&lt;ADA4))+ADB4</f>
        <v>4</v>
      </c>
      <c r="ADE4" s="398" t="str">
        <f t="shared" ref="ADE4" ca="1" si="147">INDEX(ACS4:ACS8,MATCH(1,ADD4:ADD8,0),0)</f>
        <v>Inter Miami</v>
      </c>
      <c r="ADF4" s="395">
        <f t="shared" ref="ADF4" ca="1" si="148">INDEX(ADB4:ADB8,MATCH(ADE4,ACS4:ACS8,0),0)</f>
        <v>1</v>
      </c>
      <c r="ADG4" s="395" t="str">
        <f t="shared" ref="ADG4" ca="1" si="149">IF(ADF5=1,ADE4,"")</f>
        <v>Inter Miami</v>
      </c>
      <c r="ADH4" s="395" t="str">
        <f t="shared" ref="ADH4" ca="1" si="150">IF(ADF6=2,ADE5,"")</f>
        <v/>
      </c>
      <c r="ADI4" s="395" t="str">
        <f t="shared" ref="ADI4" ca="1" si="151">IF(ADF7=3,ADE6,"")</f>
        <v/>
      </c>
      <c r="ADJ4" s="395" t="str">
        <f t="shared" ref="ADJ4" si="152">IF(ADF8=4,ADE7,"")</f>
        <v/>
      </c>
      <c r="ADL4" s="395" t="str">
        <f t="shared" ref="ADL4:ADL7" ca="1" si="153">IF(ADG4&lt;&gt;"",ADG4,"")</f>
        <v>Inter Miami</v>
      </c>
      <c r="ADM4" s="395">
        <f ca="1">SUMPRODUCT((AGQ3:AGQ54=ADL4)*(AGT3:AGT54=ADL5)*(AGU3:AGU54="W"))+SUMPRODUCT((AGQ3:AGQ54=ADL4)*(AGT3:AGT54=ADL6)*(AGU3:AGU54="W"))+SUMPRODUCT((AGQ3:AGQ54=ADL4)*(AGT3:AGT54=ADL7)*(AGU3:AGU54="W"))+SUMPRODUCT((AGQ3:AGQ54=ADL4)*(AGT3:AGT54=ADL8)*(AGU3:AGU54="W"))+SUMPRODUCT((AGQ3:AGQ54=ADL5)*(AGT3:AGT54=ADL4)*(AGV3:AGV54="W"))+SUMPRODUCT((AGQ3:AGQ54=ADL6)*(AGT3:AGT54=ADL4)*(AGV3:AGV54="W"))+SUMPRODUCT((AGQ3:AGQ54=ADL7)*(AGT3:AGT54=ADL4)*(AGV3:AGV54="W"))+SUMPRODUCT((AGQ3:AGQ54=ADL8)*(AGT3:AGT54=ADL4)*(AGV3:AGV54="W"))</f>
        <v>0</v>
      </c>
      <c r="ADN4" s="395">
        <f ca="1">SUMPRODUCT((AGQ3:AGQ54=ADL4)*(AGT3:AGT54=ADL5)*(AGU3:AGU54="D"))+SUMPRODUCT((AGQ3:AGQ54=ADL4)*(AGT3:AGT54=ADL6)*(AGU3:AGU54="D"))+SUMPRODUCT((AGQ3:AGQ54=ADL4)*(AGT3:AGT54=ADL7)*(AGU3:AGU54="D"))+SUMPRODUCT((AGQ3:AGQ54=ADL4)*(AGT3:AGT54=ADL8)*(AGU3:AGU54="D"))+SUMPRODUCT((AGQ3:AGQ54=ADL5)*(AGT3:AGT54=ADL4)*(AGU3:AGU54="D"))+SUMPRODUCT((AGQ3:AGQ54=ADL6)*(AGT3:AGT54=ADL4)*(AGU3:AGU54="D"))+SUMPRODUCT((AGQ3:AGQ54=ADL7)*(AGT3:AGT54=ADL4)*(AGU3:AGU54="D"))+SUMPRODUCT((AGQ3:AGQ54=ADL8)*(AGT3:AGT54=ADL4)*(AGU3:AGU54="D"))</f>
        <v>0</v>
      </c>
      <c r="ADO4" s="395">
        <f ca="1">SUMPRODUCT((AGQ3:AGQ54=ADL4)*(AGT3:AGT54=ADL5)*(AGU3:AGU54="L"))+SUMPRODUCT((AGQ3:AGQ54=ADL4)*(AGT3:AGT54=ADL6)*(AGU3:AGU54="L"))+SUMPRODUCT((AGQ3:AGQ54=ADL4)*(AGT3:AGT54=ADL7)*(AGU3:AGU54="L"))+SUMPRODUCT((AGQ3:AGQ54=ADL4)*(AGT3:AGT54=ADL8)*(AGU3:AGU54="L"))+SUMPRODUCT((AGQ3:AGQ54=ADL5)*(AGT3:AGT54=ADL4)*(AGV3:AGV54="L"))+SUMPRODUCT((AGQ3:AGQ54=ADL6)*(AGT3:AGT54=ADL4)*(AGV3:AGV54="L"))+SUMPRODUCT((AGQ3:AGQ54=ADL7)*(AGT3:AGT54=ADL4)*(AGV3:AGV54="L"))+SUMPRODUCT((AGQ3:AGQ54=ADL8)*(AGT3:AGT54=ADL4)*(AGV3:AGV54="L"))</f>
        <v>0</v>
      </c>
      <c r="ADP4" s="395">
        <f ca="1">SUMPRODUCT((AGQ3:AGQ54=ADL4)*(AGT3:AGT54=ADL5)*AGR3:AGR54)+SUMPRODUCT((AGQ3:AGQ54=ADL4)*(AGT3:AGT54=ADL6)*AGR3:AGR54)+SUMPRODUCT((AGQ3:AGQ54=ADL4)*(AGT3:AGT54=ADL7)*AGR3:AGR54)+SUMPRODUCT((AGQ3:AGQ54=ADL4)*(AGT3:AGT54=ADL8)*AGR3:AGR54)+SUMPRODUCT((AGQ3:AGQ54=ADL5)*(AGT3:AGT54=ADL4)*AGS3:AGS54)+SUMPRODUCT((AGQ3:AGQ54=ADL6)*(AGT3:AGT54=ADL4)*AGS3:AGS54)+SUMPRODUCT((AGQ3:AGQ54=ADL7)*(AGT3:AGT54=ADL4)*AGS3:AGS54)+SUMPRODUCT((AGQ3:AGQ54=ADL8)*(AGT3:AGT54=ADL4)*AGS3:AGS54)</f>
        <v>0</v>
      </c>
      <c r="ADQ4" s="395">
        <f ca="1">SUMPRODUCT((AGQ3:AGQ54=ADL4)*(AGT3:AGT54=ADL5)*AGS3:AGS54)+SUMPRODUCT((AGQ3:AGQ54=ADL4)*(AGT3:AGT54=ADL6)*AGS3:AGS54)+SUMPRODUCT((AGQ3:AGQ54=ADL4)*(AGT3:AGT54=ADL7)*AGS3:AGS54)+SUMPRODUCT((AGQ3:AGQ54=ADL4)*(AGT3:AGT54=ADL8)*AGS3:AGS54)+SUMPRODUCT((AGQ3:AGQ54=ADL5)*(AGT3:AGT54=ADL4)*AGR3:AGR54)+SUMPRODUCT((AGQ3:AGQ54=ADL6)*(AGT3:AGT54=ADL4)*AGR3:AGR54)+SUMPRODUCT((AGQ3:AGQ54=ADL7)*(AGT3:AGT54=ADL4)*AGR3:AGR54)+SUMPRODUCT((AGQ3:AGQ54=ADL8)*(AGT3:AGT54=ADL4)*AGR3:AGR54)</f>
        <v>0</v>
      </c>
      <c r="ADR4" s="395">
        <f t="shared" ref="ADR4:ADR7" ca="1" si="154">ADP4-ADQ4+1000</f>
        <v>1000</v>
      </c>
      <c r="ADS4" s="395">
        <f t="shared" ref="ADS4:ADS7" ca="1" si="155">IF(ADL4&lt;&gt;"",ADM4*3+ADN4*1,"")</f>
        <v>0</v>
      </c>
      <c r="ADT4" s="395">
        <f ca="1">IF(ADL4&lt;&gt;"",VLOOKUP(ADL4,ACS4:ACY52,7,FALSE),"")</f>
        <v>1000</v>
      </c>
      <c r="ADU4" s="395">
        <f ca="1">IF(ADL4&lt;&gt;"",VLOOKUP(ADL4,ACS4:ACY52,5,FALSE),"")</f>
        <v>0</v>
      </c>
      <c r="ADV4" s="395">
        <f ca="1">IF(ADL4&lt;&gt;"",VLOOKUP(ADL4,ACS4:ADA52,9,FALSE),"")</f>
        <v>8</v>
      </c>
      <c r="ADW4" s="395">
        <f t="shared" ref="ADW4:ADW7" ca="1" si="156">ADS4</f>
        <v>0</v>
      </c>
      <c r="ADX4" s="395">
        <f t="shared" ref="ADX4" ca="1" si="157">IF(ADL4&lt;&gt;"",RANK(ADW4,ADW4:ADW8),"")</f>
        <v>1</v>
      </c>
      <c r="ADY4" s="395">
        <f t="shared" ref="ADY4" ca="1" si="158">IF(ADL4&lt;&gt;"",SUMPRODUCT((ADW4:ADW8=ADW4)*(ADR4:ADR8&gt;ADR4)),"")</f>
        <v>0</v>
      </c>
      <c r="ADZ4" s="395">
        <f t="shared" ref="ADZ4" ca="1" si="159">IF(ADL4&lt;&gt;"",SUMPRODUCT((ADW4:ADW8=ADW4)*(ADR4:ADR8=ADR4)*(ADP4:ADP8&gt;ADP4)),"")</f>
        <v>0</v>
      </c>
      <c r="AEA4" s="395">
        <f t="shared" ref="AEA4" ca="1" si="160">IF(ADL4&lt;&gt;"",SUMPRODUCT((ADW4:ADW8=ADW4)*(ADR4:ADR8=ADR4)*(ADP4:ADP8=ADP4)*(ADT4:ADT8&gt;ADT4)),"")</f>
        <v>0</v>
      </c>
      <c r="AEB4" s="395">
        <f t="shared" ref="AEB4" ca="1" si="161">IF(ADL4&lt;&gt;"",SUMPRODUCT((ADW4:ADW8=ADW4)*(ADR4:ADR8=ADR4)*(ADP4:ADP8=ADP4)*(ADT4:ADT8=ADT4)*(ADU4:ADU8&gt;ADU4)),"")</f>
        <v>0</v>
      </c>
      <c r="AEC4" s="395">
        <f t="shared" ref="AEC4" ca="1" si="162">IF(ADL4&lt;&gt;"",SUMPRODUCT((ADW4:ADW8=ADW4)*(ADR4:ADR8=ADR4)*(ADP4:ADP8=ADP4)*(ADT4:ADT8=ADT4)*(ADU4:ADU8=ADU4)*(ADV4:ADV8&gt;ADV4)),"")</f>
        <v>3</v>
      </c>
      <c r="AED4" s="395">
        <f t="shared" ref="AED4" ca="1" si="163">IF(ADL4&lt;&gt;"",IF(AED56&lt;&gt;"",IF(ADK55=3,AED56,AED56+ADK55),SUM(ADX4:AEC4)),"")</f>
        <v>4</v>
      </c>
      <c r="AEE4" s="395" t="str">
        <f t="shared" ref="AEE4" ca="1" si="164">IF(ADL4&lt;&gt;"",INDEX(ADL4:ADL8,MATCH(1,AED4:AED8,0),0),"")</f>
        <v>Palmeiras</v>
      </c>
      <c r="AGN4" s="395" t="str">
        <f t="shared" ref="AGN4" ca="1" si="165">IF(AEE4&lt;&gt;"",AEE4,ADE4)</f>
        <v>Palmeiras</v>
      </c>
      <c r="AGO4" s="395">
        <v>1</v>
      </c>
      <c r="AGP4" s="395">
        <v>2</v>
      </c>
      <c r="AGQ4" s="395" t="str">
        <f t="shared" si="12"/>
        <v>Bayern Munich</v>
      </c>
      <c r="AGR4" s="395">
        <f ca="1">IF(OFFSET('Game Board'!O9,0,AGR1)&lt;&gt;"",OFFSET('Game Board'!O9,0,AGR1),0)</f>
        <v>0</v>
      </c>
      <c r="AGS4" s="395">
        <f ca="1">IF(OFFSET('Game Board'!P9,0,AGR1)&lt;&gt;"",OFFSET('Game Board'!P9,0,AGR1),0)</f>
        <v>0</v>
      </c>
      <c r="AGT4" s="395" t="str">
        <f t="shared" si="13"/>
        <v>Auckland City</v>
      </c>
      <c r="AGU4" s="395" t="str">
        <f ca="1">IF(AND(OFFSET('Game Board'!O9,0,AGR1)&lt;&gt;"",OFFSET('Game Board'!P9,0,AGR1)&lt;&gt;""),IF(AGR4&gt;AGS4,"W",IF(AGR4=AGS4,"D","L")),"")</f>
        <v/>
      </c>
      <c r="AGV4" s="395" t="str">
        <f t="shared" ca="1" si="14"/>
        <v/>
      </c>
      <c r="AGX4" s="395">
        <f ca="1">VLOOKUP(AGY4,AKT4:AKU8,2,FALSE)</f>
        <v>1</v>
      </c>
      <c r="AGY4" s="398" t="str">
        <f t="shared" ref="AGY4:AGY7" si="166">ACS4</f>
        <v>Palmeiras</v>
      </c>
      <c r="AGZ4" s="395">
        <f ca="1">SUMPRODUCT((AKW3:AKW54=AGY4)*(ALA3:ALA54="W"))+SUMPRODUCT((AKZ3:AKZ54=AGY4)*(ALB3:ALB54="W"))</f>
        <v>0</v>
      </c>
      <c r="AHA4" s="395">
        <f ca="1">SUMPRODUCT((AKW3:AKW54=AGY4)*(ALA3:ALA54="D"))+SUMPRODUCT((AKZ3:AKZ54=AGY4)*(ALB3:ALB54="D"))</f>
        <v>0</v>
      </c>
      <c r="AHB4" s="395">
        <f ca="1">SUMPRODUCT((AKW3:AKW54=AGY4)*(ALA3:ALA54="L"))+SUMPRODUCT((AKZ3:AKZ54=AGY4)*(ALB3:ALB54="L"))</f>
        <v>0</v>
      </c>
      <c r="AHC4" s="395">
        <f t="shared" ref="AHC4" ca="1" si="167">SUMIF(AKW3:AKW72,AGY4,AKX3:AKX72)+SUMIF(AKZ3:AKZ72,AGY4,AKY3:AKY72)</f>
        <v>0</v>
      </c>
      <c r="AHD4" s="395">
        <f t="shared" ref="AHD4" ca="1" si="168">SUMIF(AKZ3:AKZ72,AGY4,AKX3:AKX72)+SUMIF(AKW3:AKW72,AGY4,AKY3:AKY72)</f>
        <v>0</v>
      </c>
      <c r="AHE4" s="395">
        <f t="shared" ref="AHE4:AHE7" ca="1" si="169">AHC4-AHD4+1000</f>
        <v>1000</v>
      </c>
      <c r="AHF4" s="395">
        <f t="shared" ref="AHF4:AHF7" ca="1" si="170">AGZ4*3+AHA4*1</f>
        <v>0</v>
      </c>
      <c r="AHG4" s="401">
        <f t="shared" ref="AHG4:AHG52" si="171">ADA4</f>
        <v>27</v>
      </c>
      <c r="AHH4" s="395">
        <f t="shared" ref="AHH4" ca="1" si="172">IF(COUNTIF(AHF4:AHF8,4)&lt;&gt;4,RANK(AHF4,AHF4:AHF8),AHF56)</f>
        <v>1</v>
      </c>
      <c r="AHJ4" s="395">
        <f t="shared" ref="AHJ4" ca="1" si="173">SUMPRODUCT((AHH4:AHH7=AHH4)*(AHG4:AHG7&lt;AHG4))+AHH4</f>
        <v>4</v>
      </c>
      <c r="AHK4" s="398" t="str">
        <f t="shared" ref="AHK4" ca="1" si="174">INDEX(AGY4:AGY8,MATCH(1,AHJ4:AHJ8,0),0)</f>
        <v>Inter Miami</v>
      </c>
      <c r="AHL4" s="395">
        <f t="shared" ref="AHL4" ca="1" si="175">INDEX(AHH4:AHH8,MATCH(AHK4,AGY4:AGY8,0),0)</f>
        <v>1</v>
      </c>
      <c r="AHM4" s="395" t="str">
        <f t="shared" ref="AHM4" ca="1" si="176">IF(AHL5=1,AHK4,"")</f>
        <v>Inter Miami</v>
      </c>
      <c r="AHN4" s="395" t="str">
        <f t="shared" ref="AHN4" ca="1" si="177">IF(AHL6=2,AHK5,"")</f>
        <v/>
      </c>
      <c r="AHO4" s="395" t="str">
        <f t="shared" ref="AHO4" ca="1" si="178">IF(AHL7=3,AHK6,"")</f>
        <v/>
      </c>
      <c r="AHP4" s="395" t="str">
        <f t="shared" ref="AHP4" si="179">IF(AHL8=4,AHK7,"")</f>
        <v/>
      </c>
      <c r="AHR4" s="395" t="str">
        <f t="shared" ref="AHR4:AHR7" ca="1" si="180">IF(AHM4&lt;&gt;"",AHM4,"")</f>
        <v>Inter Miami</v>
      </c>
      <c r="AHS4" s="395">
        <f ca="1">SUMPRODUCT((AKW3:AKW54=AHR4)*(AKZ3:AKZ54=AHR5)*(ALA3:ALA54="W"))+SUMPRODUCT((AKW3:AKW54=AHR4)*(AKZ3:AKZ54=AHR6)*(ALA3:ALA54="W"))+SUMPRODUCT((AKW3:AKW54=AHR4)*(AKZ3:AKZ54=AHR7)*(ALA3:ALA54="W"))+SUMPRODUCT((AKW3:AKW54=AHR4)*(AKZ3:AKZ54=AHR8)*(ALA3:ALA54="W"))+SUMPRODUCT((AKW3:AKW54=AHR5)*(AKZ3:AKZ54=AHR4)*(ALB3:ALB54="W"))+SUMPRODUCT((AKW3:AKW54=AHR6)*(AKZ3:AKZ54=AHR4)*(ALB3:ALB54="W"))+SUMPRODUCT((AKW3:AKW54=AHR7)*(AKZ3:AKZ54=AHR4)*(ALB3:ALB54="W"))+SUMPRODUCT((AKW3:AKW54=AHR8)*(AKZ3:AKZ54=AHR4)*(ALB3:ALB54="W"))</f>
        <v>0</v>
      </c>
      <c r="AHT4" s="395">
        <f ca="1">SUMPRODUCT((AKW3:AKW54=AHR4)*(AKZ3:AKZ54=AHR5)*(ALA3:ALA54="D"))+SUMPRODUCT((AKW3:AKW54=AHR4)*(AKZ3:AKZ54=AHR6)*(ALA3:ALA54="D"))+SUMPRODUCT((AKW3:AKW54=AHR4)*(AKZ3:AKZ54=AHR7)*(ALA3:ALA54="D"))+SUMPRODUCT((AKW3:AKW54=AHR4)*(AKZ3:AKZ54=AHR8)*(ALA3:ALA54="D"))+SUMPRODUCT((AKW3:AKW54=AHR5)*(AKZ3:AKZ54=AHR4)*(ALA3:ALA54="D"))+SUMPRODUCT((AKW3:AKW54=AHR6)*(AKZ3:AKZ54=AHR4)*(ALA3:ALA54="D"))+SUMPRODUCT((AKW3:AKW54=AHR7)*(AKZ3:AKZ54=AHR4)*(ALA3:ALA54="D"))+SUMPRODUCT((AKW3:AKW54=AHR8)*(AKZ3:AKZ54=AHR4)*(ALA3:ALA54="D"))</f>
        <v>0</v>
      </c>
      <c r="AHU4" s="395">
        <f ca="1">SUMPRODUCT((AKW3:AKW54=AHR4)*(AKZ3:AKZ54=AHR5)*(ALA3:ALA54="L"))+SUMPRODUCT((AKW3:AKW54=AHR4)*(AKZ3:AKZ54=AHR6)*(ALA3:ALA54="L"))+SUMPRODUCT((AKW3:AKW54=AHR4)*(AKZ3:AKZ54=AHR7)*(ALA3:ALA54="L"))+SUMPRODUCT((AKW3:AKW54=AHR4)*(AKZ3:AKZ54=AHR8)*(ALA3:ALA54="L"))+SUMPRODUCT((AKW3:AKW54=AHR5)*(AKZ3:AKZ54=AHR4)*(ALB3:ALB54="L"))+SUMPRODUCT((AKW3:AKW54=AHR6)*(AKZ3:AKZ54=AHR4)*(ALB3:ALB54="L"))+SUMPRODUCT((AKW3:AKW54=AHR7)*(AKZ3:AKZ54=AHR4)*(ALB3:ALB54="L"))+SUMPRODUCT((AKW3:AKW54=AHR8)*(AKZ3:AKZ54=AHR4)*(ALB3:ALB54="L"))</f>
        <v>0</v>
      </c>
      <c r="AHV4" s="395">
        <f ca="1">SUMPRODUCT((AKW3:AKW54=AHR4)*(AKZ3:AKZ54=AHR5)*AKX3:AKX54)+SUMPRODUCT((AKW3:AKW54=AHR4)*(AKZ3:AKZ54=AHR6)*AKX3:AKX54)+SUMPRODUCT((AKW3:AKW54=AHR4)*(AKZ3:AKZ54=AHR7)*AKX3:AKX54)+SUMPRODUCT((AKW3:AKW54=AHR4)*(AKZ3:AKZ54=AHR8)*AKX3:AKX54)+SUMPRODUCT((AKW3:AKW54=AHR5)*(AKZ3:AKZ54=AHR4)*AKY3:AKY54)+SUMPRODUCT((AKW3:AKW54=AHR6)*(AKZ3:AKZ54=AHR4)*AKY3:AKY54)+SUMPRODUCT((AKW3:AKW54=AHR7)*(AKZ3:AKZ54=AHR4)*AKY3:AKY54)+SUMPRODUCT((AKW3:AKW54=AHR8)*(AKZ3:AKZ54=AHR4)*AKY3:AKY54)</f>
        <v>0</v>
      </c>
      <c r="AHW4" s="395">
        <f ca="1">SUMPRODUCT((AKW3:AKW54=AHR4)*(AKZ3:AKZ54=AHR5)*AKY3:AKY54)+SUMPRODUCT((AKW3:AKW54=AHR4)*(AKZ3:AKZ54=AHR6)*AKY3:AKY54)+SUMPRODUCT((AKW3:AKW54=AHR4)*(AKZ3:AKZ54=AHR7)*AKY3:AKY54)+SUMPRODUCT((AKW3:AKW54=AHR4)*(AKZ3:AKZ54=AHR8)*AKY3:AKY54)+SUMPRODUCT((AKW3:AKW54=AHR5)*(AKZ3:AKZ54=AHR4)*AKX3:AKX54)+SUMPRODUCT((AKW3:AKW54=AHR6)*(AKZ3:AKZ54=AHR4)*AKX3:AKX54)+SUMPRODUCT((AKW3:AKW54=AHR7)*(AKZ3:AKZ54=AHR4)*AKX3:AKX54)+SUMPRODUCT((AKW3:AKW54=AHR8)*(AKZ3:AKZ54=AHR4)*AKX3:AKX54)</f>
        <v>0</v>
      </c>
      <c r="AHX4" s="395">
        <f t="shared" ref="AHX4:AHX7" ca="1" si="181">AHV4-AHW4+1000</f>
        <v>1000</v>
      </c>
      <c r="AHY4" s="395">
        <f t="shared" ref="AHY4:AHY7" ca="1" si="182">IF(AHR4&lt;&gt;"",AHS4*3+AHT4*1,"")</f>
        <v>0</v>
      </c>
      <c r="AHZ4" s="395">
        <f ca="1">IF(AHR4&lt;&gt;"",VLOOKUP(AHR4,AGY4:AHE52,7,FALSE),"")</f>
        <v>1000</v>
      </c>
      <c r="AIA4" s="395">
        <f ca="1">IF(AHR4&lt;&gt;"",VLOOKUP(AHR4,AGY4:AHE52,5,FALSE),"")</f>
        <v>0</v>
      </c>
      <c r="AIB4" s="395">
        <f ca="1">IF(AHR4&lt;&gt;"",VLOOKUP(AHR4,AGY4:AHG52,9,FALSE),"")</f>
        <v>8</v>
      </c>
      <c r="AIC4" s="395">
        <f t="shared" ref="AIC4:AIC7" ca="1" si="183">AHY4</f>
        <v>0</v>
      </c>
      <c r="AID4" s="395">
        <f t="shared" ref="AID4" ca="1" si="184">IF(AHR4&lt;&gt;"",RANK(AIC4,AIC4:AIC8),"")</f>
        <v>1</v>
      </c>
      <c r="AIE4" s="395">
        <f t="shared" ref="AIE4" ca="1" si="185">IF(AHR4&lt;&gt;"",SUMPRODUCT((AIC4:AIC8=AIC4)*(AHX4:AHX8&gt;AHX4)),"")</f>
        <v>0</v>
      </c>
      <c r="AIF4" s="395">
        <f t="shared" ref="AIF4" ca="1" si="186">IF(AHR4&lt;&gt;"",SUMPRODUCT((AIC4:AIC8=AIC4)*(AHX4:AHX8=AHX4)*(AHV4:AHV8&gt;AHV4)),"")</f>
        <v>0</v>
      </c>
      <c r="AIG4" s="395">
        <f t="shared" ref="AIG4" ca="1" si="187">IF(AHR4&lt;&gt;"",SUMPRODUCT((AIC4:AIC8=AIC4)*(AHX4:AHX8=AHX4)*(AHV4:AHV8=AHV4)*(AHZ4:AHZ8&gt;AHZ4)),"")</f>
        <v>0</v>
      </c>
      <c r="AIH4" s="395">
        <f t="shared" ref="AIH4" ca="1" si="188">IF(AHR4&lt;&gt;"",SUMPRODUCT((AIC4:AIC8=AIC4)*(AHX4:AHX8=AHX4)*(AHV4:AHV8=AHV4)*(AHZ4:AHZ8=AHZ4)*(AIA4:AIA8&gt;AIA4)),"")</f>
        <v>0</v>
      </c>
      <c r="AII4" s="395">
        <f t="shared" ref="AII4" ca="1" si="189">IF(AHR4&lt;&gt;"",SUMPRODUCT((AIC4:AIC8=AIC4)*(AHX4:AHX8=AHX4)*(AHV4:AHV8=AHV4)*(AHZ4:AHZ8=AHZ4)*(AIA4:AIA8=AIA4)*(AIB4:AIB8&gt;AIB4)),"")</f>
        <v>3</v>
      </c>
      <c r="AIJ4" s="395">
        <f t="shared" ref="AIJ4" ca="1" si="190">IF(AHR4&lt;&gt;"",IF(AIJ56&lt;&gt;"",IF(AHQ55=3,AIJ56,AIJ56+AHQ55),SUM(AID4:AII4)),"")</f>
        <v>4</v>
      </c>
      <c r="AIK4" s="395" t="str">
        <f t="shared" ref="AIK4" ca="1" si="191">IF(AHR4&lt;&gt;"",INDEX(AHR4:AHR8,MATCH(1,AIJ4:AIJ8,0),0),"")</f>
        <v>Palmeiras</v>
      </c>
      <c r="AKT4" s="395" t="str">
        <f t="shared" ref="AKT4" ca="1" si="192">IF(AIK4&lt;&gt;"",AIK4,AHK4)</f>
        <v>Palmeiras</v>
      </c>
      <c r="AKU4" s="395">
        <v>1</v>
      </c>
      <c r="AKV4" s="395">
        <v>2</v>
      </c>
      <c r="AKW4" s="395" t="str">
        <f t="shared" si="15"/>
        <v>Bayern Munich</v>
      </c>
      <c r="AKX4" s="395">
        <f ca="1">IF(OFFSET('Game Board'!O9,0,AKX1)&lt;&gt;"",OFFSET('Game Board'!O9,0,AKX1),0)</f>
        <v>0</v>
      </c>
      <c r="AKY4" s="395">
        <f ca="1">IF(OFFSET('Game Board'!P9,0,AKX1)&lt;&gt;"",OFFSET('Game Board'!P9,0,AKX1),0)</f>
        <v>0</v>
      </c>
      <c r="AKZ4" s="395" t="str">
        <f t="shared" si="16"/>
        <v>Auckland City</v>
      </c>
      <c r="ALA4" s="395" t="str">
        <f ca="1">IF(AND(OFFSET('Game Board'!O9,0,AKX1)&lt;&gt;"",OFFSET('Game Board'!P9,0,AKX1)&lt;&gt;""),IF(AKX4&gt;AKY4,"W",IF(AKX4=AKY4,"D","L")),"")</f>
        <v/>
      </c>
      <c r="ALB4" s="395" t="str">
        <f t="shared" ca="1" si="17"/>
        <v/>
      </c>
      <c r="ALD4" s="395">
        <f ca="1">VLOOKUP(ALE4,AOZ4:APA8,2,FALSE)</f>
        <v>1</v>
      </c>
      <c r="ALE4" s="398" t="str">
        <f t="shared" ref="ALE4:ALE7" si="193">AGY4</f>
        <v>Palmeiras</v>
      </c>
      <c r="ALF4" s="395">
        <f ca="1">SUMPRODUCT((APC3:APC54=ALE4)*(APG3:APG54="W"))+SUMPRODUCT((APF3:APF54=ALE4)*(APH3:APH54="W"))</f>
        <v>0</v>
      </c>
      <c r="ALG4" s="395">
        <f ca="1">SUMPRODUCT((APC3:APC54=ALE4)*(APG3:APG54="D"))+SUMPRODUCT((APF3:APF54=ALE4)*(APH3:APH54="D"))</f>
        <v>0</v>
      </c>
      <c r="ALH4" s="395">
        <f ca="1">SUMPRODUCT((APC3:APC54=ALE4)*(APG3:APG54="L"))+SUMPRODUCT((APF3:APF54=ALE4)*(APH3:APH54="L"))</f>
        <v>0</v>
      </c>
      <c r="ALI4" s="395">
        <f t="shared" ref="ALI4" ca="1" si="194">SUMIF(APC3:APC72,ALE4,APD3:APD72)+SUMIF(APF3:APF72,ALE4,APE3:APE72)</f>
        <v>0</v>
      </c>
      <c r="ALJ4" s="395">
        <f t="shared" ref="ALJ4" ca="1" si="195">SUMIF(APF3:APF72,ALE4,APD3:APD72)+SUMIF(APC3:APC72,ALE4,APE3:APE72)</f>
        <v>0</v>
      </c>
      <c r="ALK4" s="395">
        <f t="shared" ref="ALK4:ALK7" ca="1" si="196">ALI4-ALJ4+1000</f>
        <v>1000</v>
      </c>
      <c r="ALL4" s="395">
        <f t="shared" ref="ALL4:ALL7" ca="1" si="197">ALF4*3+ALG4*1</f>
        <v>0</v>
      </c>
      <c r="ALM4" s="401">
        <f t="shared" ref="ALM4:ALM52" si="198">AHG4</f>
        <v>27</v>
      </c>
      <c r="ALN4" s="395">
        <f t="shared" ref="ALN4" ca="1" si="199">IF(COUNTIF(ALL4:ALL8,4)&lt;&gt;4,RANK(ALL4,ALL4:ALL8),ALL56)</f>
        <v>1</v>
      </c>
      <c r="ALP4" s="395">
        <f t="shared" ref="ALP4" ca="1" si="200">SUMPRODUCT((ALN4:ALN7=ALN4)*(ALM4:ALM7&lt;ALM4))+ALN4</f>
        <v>4</v>
      </c>
      <c r="ALQ4" s="398" t="str">
        <f t="shared" ref="ALQ4" ca="1" si="201">INDEX(ALE4:ALE8,MATCH(1,ALP4:ALP8,0),0)</f>
        <v>Inter Miami</v>
      </c>
      <c r="ALR4" s="395">
        <f t="shared" ref="ALR4" ca="1" si="202">INDEX(ALN4:ALN8,MATCH(ALQ4,ALE4:ALE8,0),0)</f>
        <v>1</v>
      </c>
      <c r="ALS4" s="395" t="str">
        <f t="shared" ref="ALS4" ca="1" si="203">IF(ALR5=1,ALQ4,"")</f>
        <v>Inter Miami</v>
      </c>
      <c r="ALT4" s="395" t="str">
        <f t="shared" ref="ALT4" ca="1" si="204">IF(ALR6=2,ALQ5,"")</f>
        <v/>
      </c>
      <c r="ALU4" s="395" t="str">
        <f t="shared" ref="ALU4" ca="1" si="205">IF(ALR7=3,ALQ6,"")</f>
        <v/>
      </c>
      <c r="ALV4" s="395" t="str">
        <f t="shared" ref="ALV4" si="206">IF(ALR8=4,ALQ7,"")</f>
        <v/>
      </c>
      <c r="ALX4" s="395" t="str">
        <f t="shared" ref="ALX4:ALX7" ca="1" si="207">IF(ALS4&lt;&gt;"",ALS4,"")</f>
        <v>Inter Miami</v>
      </c>
      <c r="ALY4" s="395">
        <f ca="1">SUMPRODUCT((APC3:APC54=ALX4)*(APF3:APF54=ALX5)*(APG3:APG54="W"))+SUMPRODUCT((APC3:APC54=ALX4)*(APF3:APF54=ALX6)*(APG3:APG54="W"))+SUMPRODUCT((APC3:APC54=ALX4)*(APF3:APF54=ALX7)*(APG3:APG54="W"))+SUMPRODUCT((APC3:APC54=ALX4)*(APF3:APF54=ALX8)*(APG3:APG54="W"))+SUMPRODUCT((APC3:APC54=ALX5)*(APF3:APF54=ALX4)*(APH3:APH54="W"))+SUMPRODUCT((APC3:APC54=ALX6)*(APF3:APF54=ALX4)*(APH3:APH54="W"))+SUMPRODUCT((APC3:APC54=ALX7)*(APF3:APF54=ALX4)*(APH3:APH54="W"))+SUMPRODUCT((APC3:APC54=ALX8)*(APF3:APF54=ALX4)*(APH3:APH54="W"))</f>
        <v>0</v>
      </c>
      <c r="ALZ4" s="395">
        <f ca="1">SUMPRODUCT((APC3:APC54=ALX4)*(APF3:APF54=ALX5)*(APG3:APG54="D"))+SUMPRODUCT((APC3:APC54=ALX4)*(APF3:APF54=ALX6)*(APG3:APG54="D"))+SUMPRODUCT((APC3:APC54=ALX4)*(APF3:APF54=ALX7)*(APG3:APG54="D"))+SUMPRODUCT((APC3:APC54=ALX4)*(APF3:APF54=ALX8)*(APG3:APG54="D"))+SUMPRODUCT((APC3:APC54=ALX5)*(APF3:APF54=ALX4)*(APG3:APG54="D"))+SUMPRODUCT((APC3:APC54=ALX6)*(APF3:APF54=ALX4)*(APG3:APG54="D"))+SUMPRODUCT((APC3:APC54=ALX7)*(APF3:APF54=ALX4)*(APG3:APG54="D"))+SUMPRODUCT((APC3:APC54=ALX8)*(APF3:APF54=ALX4)*(APG3:APG54="D"))</f>
        <v>0</v>
      </c>
      <c r="AMA4" s="395">
        <f ca="1">SUMPRODUCT((APC3:APC54=ALX4)*(APF3:APF54=ALX5)*(APG3:APG54="L"))+SUMPRODUCT((APC3:APC54=ALX4)*(APF3:APF54=ALX6)*(APG3:APG54="L"))+SUMPRODUCT((APC3:APC54=ALX4)*(APF3:APF54=ALX7)*(APG3:APG54="L"))+SUMPRODUCT((APC3:APC54=ALX4)*(APF3:APF54=ALX8)*(APG3:APG54="L"))+SUMPRODUCT((APC3:APC54=ALX5)*(APF3:APF54=ALX4)*(APH3:APH54="L"))+SUMPRODUCT((APC3:APC54=ALX6)*(APF3:APF54=ALX4)*(APH3:APH54="L"))+SUMPRODUCT((APC3:APC54=ALX7)*(APF3:APF54=ALX4)*(APH3:APH54="L"))+SUMPRODUCT((APC3:APC54=ALX8)*(APF3:APF54=ALX4)*(APH3:APH54="L"))</f>
        <v>0</v>
      </c>
      <c r="AMB4" s="395">
        <f ca="1">SUMPRODUCT((APC3:APC54=ALX4)*(APF3:APF54=ALX5)*APD3:APD54)+SUMPRODUCT((APC3:APC54=ALX4)*(APF3:APF54=ALX6)*APD3:APD54)+SUMPRODUCT((APC3:APC54=ALX4)*(APF3:APF54=ALX7)*APD3:APD54)+SUMPRODUCT((APC3:APC54=ALX4)*(APF3:APF54=ALX8)*APD3:APD54)+SUMPRODUCT((APC3:APC54=ALX5)*(APF3:APF54=ALX4)*APE3:APE54)+SUMPRODUCT((APC3:APC54=ALX6)*(APF3:APF54=ALX4)*APE3:APE54)+SUMPRODUCT((APC3:APC54=ALX7)*(APF3:APF54=ALX4)*APE3:APE54)+SUMPRODUCT((APC3:APC54=ALX8)*(APF3:APF54=ALX4)*APE3:APE54)</f>
        <v>0</v>
      </c>
      <c r="AMC4" s="395">
        <f ca="1">SUMPRODUCT((APC3:APC54=ALX4)*(APF3:APF54=ALX5)*APE3:APE54)+SUMPRODUCT((APC3:APC54=ALX4)*(APF3:APF54=ALX6)*APE3:APE54)+SUMPRODUCT((APC3:APC54=ALX4)*(APF3:APF54=ALX7)*APE3:APE54)+SUMPRODUCT((APC3:APC54=ALX4)*(APF3:APF54=ALX8)*APE3:APE54)+SUMPRODUCT((APC3:APC54=ALX5)*(APF3:APF54=ALX4)*APD3:APD54)+SUMPRODUCT((APC3:APC54=ALX6)*(APF3:APF54=ALX4)*APD3:APD54)+SUMPRODUCT((APC3:APC54=ALX7)*(APF3:APF54=ALX4)*APD3:APD54)+SUMPRODUCT((APC3:APC54=ALX8)*(APF3:APF54=ALX4)*APD3:APD54)</f>
        <v>0</v>
      </c>
      <c r="AMD4" s="395">
        <f t="shared" ref="AMD4:AMD7" ca="1" si="208">AMB4-AMC4+1000</f>
        <v>1000</v>
      </c>
      <c r="AME4" s="395">
        <f t="shared" ref="AME4:AME7" ca="1" si="209">IF(ALX4&lt;&gt;"",ALY4*3+ALZ4*1,"")</f>
        <v>0</v>
      </c>
      <c r="AMF4" s="395">
        <f ca="1">IF(ALX4&lt;&gt;"",VLOOKUP(ALX4,ALE4:ALK52,7,FALSE),"")</f>
        <v>1000</v>
      </c>
      <c r="AMG4" s="395">
        <f ca="1">IF(ALX4&lt;&gt;"",VLOOKUP(ALX4,ALE4:ALK52,5,FALSE),"")</f>
        <v>0</v>
      </c>
      <c r="AMH4" s="395">
        <f ca="1">IF(ALX4&lt;&gt;"",VLOOKUP(ALX4,ALE4:ALM52,9,FALSE),"")</f>
        <v>8</v>
      </c>
      <c r="AMI4" s="395">
        <f t="shared" ref="AMI4:AMI7" ca="1" si="210">AME4</f>
        <v>0</v>
      </c>
      <c r="AMJ4" s="395">
        <f t="shared" ref="AMJ4" ca="1" si="211">IF(ALX4&lt;&gt;"",RANK(AMI4,AMI4:AMI8),"")</f>
        <v>1</v>
      </c>
      <c r="AMK4" s="395">
        <f t="shared" ref="AMK4" ca="1" si="212">IF(ALX4&lt;&gt;"",SUMPRODUCT((AMI4:AMI8=AMI4)*(AMD4:AMD8&gt;AMD4)),"")</f>
        <v>0</v>
      </c>
      <c r="AML4" s="395">
        <f t="shared" ref="AML4" ca="1" si="213">IF(ALX4&lt;&gt;"",SUMPRODUCT((AMI4:AMI8=AMI4)*(AMD4:AMD8=AMD4)*(AMB4:AMB8&gt;AMB4)),"")</f>
        <v>0</v>
      </c>
      <c r="AMM4" s="395">
        <f t="shared" ref="AMM4" ca="1" si="214">IF(ALX4&lt;&gt;"",SUMPRODUCT((AMI4:AMI8=AMI4)*(AMD4:AMD8=AMD4)*(AMB4:AMB8=AMB4)*(AMF4:AMF8&gt;AMF4)),"")</f>
        <v>0</v>
      </c>
      <c r="AMN4" s="395">
        <f t="shared" ref="AMN4" ca="1" si="215">IF(ALX4&lt;&gt;"",SUMPRODUCT((AMI4:AMI8=AMI4)*(AMD4:AMD8=AMD4)*(AMB4:AMB8=AMB4)*(AMF4:AMF8=AMF4)*(AMG4:AMG8&gt;AMG4)),"")</f>
        <v>0</v>
      </c>
      <c r="AMO4" s="395">
        <f t="shared" ref="AMO4" ca="1" si="216">IF(ALX4&lt;&gt;"",SUMPRODUCT((AMI4:AMI8=AMI4)*(AMD4:AMD8=AMD4)*(AMB4:AMB8=AMB4)*(AMF4:AMF8=AMF4)*(AMG4:AMG8=AMG4)*(AMH4:AMH8&gt;AMH4)),"")</f>
        <v>3</v>
      </c>
      <c r="AMP4" s="395">
        <f t="shared" ref="AMP4" ca="1" si="217">IF(ALX4&lt;&gt;"",IF(AMP56&lt;&gt;"",IF(ALW55=3,AMP56,AMP56+ALW55),SUM(AMJ4:AMO4)),"")</f>
        <v>4</v>
      </c>
      <c r="AMQ4" s="395" t="str">
        <f t="shared" ref="AMQ4" ca="1" si="218">IF(ALX4&lt;&gt;"",INDEX(ALX4:ALX8,MATCH(1,AMP4:AMP8,0),0),"")</f>
        <v>Palmeiras</v>
      </c>
      <c r="AOZ4" s="395" t="str">
        <f t="shared" ref="AOZ4" ca="1" si="219">IF(AMQ4&lt;&gt;"",AMQ4,ALQ4)</f>
        <v>Palmeiras</v>
      </c>
      <c r="APA4" s="395">
        <v>1</v>
      </c>
      <c r="APB4" s="395">
        <v>2</v>
      </c>
      <c r="APC4" s="395" t="str">
        <f t="shared" si="18"/>
        <v>Bayern Munich</v>
      </c>
      <c r="APD4" s="395">
        <f ca="1">IF(OFFSET('Game Board'!O9,0,APD1)&lt;&gt;"",OFFSET('Game Board'!O9,0,APD1),0)</f>
        <v>0</v>
      </c>
      <c r="APE4" s="395">
        <f ca="1">IF(OFFSET('Game Board'!P9,0,APD1)&lt;&gt;"",OFFSET('Game Board'!P9,0,APD1),0)</f>
        <v>0</v>
      </c>
      <c r="APF4" s="395" t="str">
        <f t="shared" si="19"/>
        <v>Auckland City</v>
      </c>
      <c r="APG4" s="395" t="str">
        <f ca="1">IF(AND(OFFSET('Game Board'!O9,0,APD1)&lt;&gt;"",OFFSET('Game Board'!P9,0,APD1)&lt;&gt;""),IF(APD4&gt;APE4,"W",IF(APD4=APE4,"D","L")),"")</f>
        <v/>
      </c>
      <c r="APH4" s="395" t="str">
        <f t="shared" ca="1" si="20"/>
        <v/>
      </c>
      <c r="APJ4" s="395">
        <f ca="1">VLOOKUP(APK4,ATF4:ATG8,2,FALSE)</f>
        <v>1</v>
      </c>
      <c r="APK4" s="398" t="str">
        <f t="shared" ref="APK4:APK7" si="220">ALE4</f>
        <v>Palmeiras</v>
      </c>
      <c r="APL4" s="395">
        <f ca="1">SUMPRODUCT((ATI3:ATI54=APK4)*(ATM3:ATM54="W"))+SUMPRODUCT((ATL3:ATL54=APK4)*(ATN3:ATN54="W"))</f>
        <v>0</v>
      </c>
      <c r="APM4" s="395">
        <f ca="1">SUMPRODUCT((ATI3:ATI54=APK4)*(ATM3:ATM54="D"))+SUMPRODUCT((ATL3:ATL54=APK4)*(ATN3:ATN54="D"))</f>
        <v>0</v>
      </c>
      <c r="APN4" s="395">
        <f ca="1">SUMPRODUCT((ATI3:ATI54=APK4)*(ATM3:ATM54="L"))+SUMPRODUCT((ATL3:ATL54=APK4)*(ATN3:ATN54="L"))</f>
        <v>0</v>
      </c>
      <c r="APO4" s="395">
        <f t="shared" ref="APO4" ca="1" si="221">SUMIF(ATI3:ATI72,APK4,ATJ3:ATJ72)+SUMIF(ATL3:ATL72,APK4,ATK3:ATK72)</f>
        <v>0</v>
      </c>
      <c r="APP4" s="395">
        <f t="shared" ref="APP4" ca="1" si="222">SUMIF(ATL3:ATL72,APK4,ATJ3:ATJ72)+SUMIF(ATI3:ATI72,APK4,ATK3:ATK72)</f>
        <v>0</v>
      </c>
      <c r="APQ4" s="395">
        <f t="shared" ref="APQ4:APQ7" ca="1" si="223">APO4-APP4+1000</f>
        <v>1000</v>
      </c>
      <c r="APR4" s="395">
        <f t="shared" ref="APR4:APR7" ca="1" si="224">APL4*3+APM4*1</f>
        <v>0</v>
      </c>
      <c r="APS4" s="401">
        <f t="shared" ref="APS4:APS52" si="225">ALM4</f>
        <v>27</v>
      </c>
      <c r="APT4" s="395">
        <f t="shared" ref="APT4" ca="1" si="226">IF(COUNTIF(APR4:APR8,4)&lt;&gt;4,RANK(APR4,APR4:APR8),APR56)</f>
        <v>1</v>
      </c>
      <c r="APV4" s="395">
        <f t="shared" ref="APV4" ca="1" si="227">SUMPRODUCT((APT4:APT7=APT4)*(APS4:APS7&lt;APS4))+APT4</f>
        <v>4</v>
      </c>
      <c r="APW4" s="398" t="str">
        <f t="shared" ref="APW4" ca="1" si="228">INDEX(APK4:APK8,MATCH(1,APV4:APV8,0),0)</f>
        <v>Inter Miami</v>
      </c>
      <c r="APX4" s="395">
        <f t="shared" ref="APX4" ca="1" si="229">INDEX(APT4:APT8,MATCH(APW4,APK4:APK8,0),0)</f>
        <v>1</v>
      </c>
      <c r="APY4" s="395" t="str">
        <f t="shared" ref="APY4" ca="1" si="230">IF(APX5=1,APW4,"")</f>
        <v>Inter Miami</v>
      </c>
      <c r="APZ4" s="395" t="str">
        <f t="shared" ref="APZ4" ca="1" si="231">IF(APX6=2,APW5,"")</f>
        <v/>
      </c>
      <c r="AQA4" s="395" t="str">
        <f t="shared" ref="AQA4" ca="1" si="232">IF(APX7=3,APW6,"")</f>
        <v/>
      </c>
      <c r="AQB4" s="395" t="str">
        <f t="shared" ref="AQB4" si="233">IF(APX8=4,APW7,"")</f>
        <v/>
      </c>
      <c r="AQD4" s="395" t="str">
        <f t="shared" ref="AQD4:AQD7" ca="1" si="234">IF(APY4&lt;&gt;"",APY4,"")</f>
        <v>Inter Miami</v>
      </c>
      <c r="AQE4" s="395">
        <f ca="1">SUMPRODUCT((ATI3:ATI54=AQD4)*(ATL3:ATL54=AQD5)*(ATM3:ATM54="W"))+SUMPRODUCT((ATI3:ATI54=AQD4)*(ATL3:ATL54=AQD6)*(ATM3:ATM54="W"))+SUMPRODUCT((ATI3:ATI54=AQD4)*(ATL3:ATL54=AQD7)*(ATM3:ATM54="W"))+SUMPRODUCT((ATI3:ATI54=AQD4)*(ATL3:ATL54=AQD8)*(ATM3:ATM54="W"))+SUMPRODUCT((ATI3:ATI54=AQD5)*(ATL3:ATL54=AQD4)*(ATN3:ATN54="W"))+SUMPRODUCT((ATI3:ATI54=AQD6)*(ATL3:ATL54=AQD4)*(ATN3:ATN54="W"))+SUMPRODUCT((ATI3:ATI54=AQD7)*(ATL3:ATL54=AQD4)*(ATN3:ATN54="W"))+SUMPRODUCT((ATI3:ATI54=AQD8)*(ATL3:ATL54=AQD4)*(ATN3:ATN54="W"))</f>
        <v>0</v>
      </c>
      <c r="AQF4" s="395">
        <f ca="1">SUMPRODUCT((ATI3:ATI54=AQD4)*(ATL3:ATL54=AQD5)*(ATM3:ATM54="D"))+SUMPRODUCT((ATI3:ATI54=AQD4)*(ATL3:ATL54=AQD6)*(ATM3:ATM54="D"))+SUMPRODUCT((ATI3:ATI54=AQD4)*(ATL3:ATL54=AQD7)*(ATM3:ATM54="D"))+SUMPRODUCT((ATI3:ATI54=AQD4)*(ATL3:ATL54=AQD8)*(ATM3:ATM54="D"))+SUMPRODUCT((ATI3:ATI54=AQD5)*(ATL3:ATL54=AQD4)*(ATM3:ATM54="D"))+SUMPRODUCT((ATI3:ATI54=AQD6)*(ATL3:ATL54=AQD4)*(ATM3:ATM54="D"))+SUMPRODUCT((ATI3:ATI54=AQD7)*(ATL3:ATL54=AQD4)*(ATM3:ATM54="D"))+SUMPRODUCT((ATI3:ATI54=AQD8)*(ATL3:ATL54=AQD4)*(ATM3:ATM54="D"))</f>
        <v>0</v>
      </c>
      <c r="AQG4" s="395">
        <f ca="1">SUMPRODUCT((ATI3:ATI54=AQD4)*(ATL3:ATL54=AQD5)*(ATM3:ATM54="L"))+SUMPRODUCT((ATI3:ATI54=AQD4)*(ATL3:ATL54=AQD6)*(ATM3:ATM54="L"))+SUMPRODUCT((ATI3:ATI54=AQD4)*(ATL3:ATL54=AQD7)*(ATM3:ATM54="L"))+SUMPRODUCT((ATI3:ATI54=AQD4)*(ATL3:ATL54=AQD8)*(ATM3:ATM54="L"))+SUMPRODUCT((ATI3:ATI54=AQD5)*(ATL3:ATL54=AQD4)*(ATN3:ATN54="L"))+SUMPRODUCT((ATI3:ATI54=AQD6)*(ATL3:ATL54=AQD4)*(ATN3:ATN54="L"))+SUMPRODUCT((ATI3:ATI54=AQD7)*(ATL3:ATL54=AQD4)*(ATN3:ATN54="L"))+SUMPRODUCT((ATI3:ATI54=AQD8)*(ATL3:ATL54=AQD4)*(ATN3:ATN54="L"))</f>
        <v>0</v>
      </c>
      <c r="AQH4" s="395">
        <f ca="1">SUMPRODUCT((ATI3:ATI54=AQD4)*(ATL3:ATL54=AQD5)*ATJ3:ATJ54)+SUMPRODUCT((ATI3:ATI54=AQD4)*(ATL3:ATL54=AQD6)*ATJ3:ATJ54)+SUMPRODUCT((ATI3:ATI54=AQD4)*(ATL3:ATL54=AQD7)*ATJ3:ATJ54)+SUMPRODUCT((ATI3:ATI54=AQD4)*(ATL3:ATL54=AQD8)*ATJ3:ATJ54)+SUMPRODUCT((ATI3:ATI54=AQD5)*(ATL3:ATL54=AQD4)*ATK3:ATK54)+SUMPRODUCT((ATI3:ATI54=AQD6)*(ATL3:ATL54=AQD4)*ATK3:ATK54)+SUMPRODUCT((ATI3:ATI54=AQD7)*(ATL3:ATL54=AQD4)*ATK3:ATK54)+SUMPRODUCT((ATI3:ATI54=AQD8)*(ATL3:ATL54=AQD4)*ATK3:ATK54)</f>
        <v>0</v>
      </c>
      <c r="AQI4" s="395">
        <f ca="1">SUMPRODUCT((ATI3:ATI54=AQD4)*(ATL3:ATL54=AQD5)*ATK3:ATK54)+SUMPRODUCT((ATI3:ATI54=AQD4)*(ATL3:ATL54=AQD6)*ATK3:ATK54)+SUMPRODUCT((ATI3:ATI54=AQD4)*(ATL3:ATL54=AQD7)*ATK3:ATK54)+SUMPRODUCT((ATI3:ATI54=AQD4)*(ATL3:ATL54=AQD8)*ATK3:ATK54)+SUMPRODUCT((ATI3:ATI54=AQD5)*(ATL3:ATL54=AQD4)*ATJ3:ATJ54)+SUMPRODUCT((ATI3:ATI54=AQD6)*(ATL3:ATL54=AQD4)*ATJ3:ATJ54)+SUMPRODUCT((ATI3:ATI54=AQD7)*(ATL3:ATL54=AQD4)*ATJ3:ATJ54)+SUMPRODUCT((ATI3:ATI54=AQD8)*(ATL3:ATL54=AQD4)*ATJ3:ATJ54)</f>
        <v>0</v>
      </c>
      <c r="AQJ4" s="395">
        <f t="shared" ref="AQJ4:AQJ7" ca="1" si="235">AQH4-AQI4+1000</f>
        <v>1000</v>
      </c>
      <c r="AQK4" s="395">
        <f t="shared" ref="AQK4:AQK7" ca="1" si="236">IF(AQD4&lt;&gt;"",AQE4*3+AQF4*1,"")</f>
        <v>0</v>
      </c>
      <c r="AQL4" s="395">
        <f ca="1">IF(AQD4&lt;&gt;"",VLOOKUP(AQD4,APK4:APQ52,7,FALSE),"")</f>
        <v>1000</v>
      </c>
      <c r="AQM4" s="395">
        <f ca="1">IF(AQD4&lt;&gt;"",VLOOKUP(AQD4,APK4:APQ52,5,FALSE),"")</f>
        <v>0</v>
      </c>
      <c r="AQN4" s="395">
        <f ca="1">IF(AQD4&lt;&gt;"",VLOOKUP(AQD4,APK4:APS52,9,FALSE),"")</f>
        <v>8</v>
      </c>
      <c r="AQO4" s="395">
        <f t="shared" ref="AQO4:AQO7" ca="1" si="237">AQK4</f>
        <v>0</v>
      </c>
      <c r="AQP4" s="395">
        <f t="shared" ref="AQP4" ca="1" si="238">IF(AQD4&lt;&gt;"",RANK(AQO4,AQO4:AQO8),"")</f>
        <v>1</v>
      </c>
      <c r="AQQ4" s="395">
        <f t="shared" ref="AQQ4" ca="1" si="239">IF(AQD4&lt;&gt;"",SUMPRODUCT((AQO4:AQO8=AQO4)*(AQJ4:AQJ8&gt;AQJ4)),"")</f>
        <v>0</v>
      </c>
      <c r="AQR4" s="395">
        <f t="shared" ref="AQR4" ca="1" si="240">IF(AQD4&lt;&gt;"",SUMPRODUCT((AQO4:AQO8=AQO4)*(AQJ4:AQJ8=AQJ4)*(AQH4:AQH8&gt;AQH4)),"")</f>
        <v>0</v>
      </c>
      <c r="AQS4" s="395">
        <f t="shared" ref="AQS4" ca="1" si="241">IF(AQD4&lt;&gt;"",SUMPRODUCT((AQO4:AQO8=AQO4)*(AQJ4:AQJ8=AQJ4)*(AQH4:AQH8=AQH4)*(AQL4:AQL8&gt;AQL4)),"")</f>
        <v>0</v>
      </c>
      <c r="AQT4" s="395">
        <f t="shared" ref="AQT4" ca="1" si="242">IF(AQD4&lt;&gt;"",SUMPRODUCT((AQO4:AQO8=AQO4)*(AQJ4:AQJ8=AQJ4)*(AQH4:AQH8=AQH4)*(AQL4:AQL8=AQL4)*(AQM4:AQM8&gt;AQM4)),"")</f>
        <v>0</v>
      </c>
      <c r="AQU4" s="395">
        <f t="shared" ref="AQU4" ca="1" si="243">IF(AQD4&lt;&gt;"",SUMPRODUCT((AQO4:AQO8=AQO4)*(AQJ4:AQJ8=AQJ4)*(AQH4:AQH8=AQH4)*(AQL4:AQL8=AQL4)*(AQM4:AQM8=AQM4)*(AQN4:AQN8&gt;AQN4)),"")</f>
        <v>3</v>
      </c>
      <c r="AQV4" s="395">
        <f t="shared" ref="AQV4" ca="1" si="244">IF(AQD4&lt;&gt;"",IF(AQV56&lt;&gt;"",IF(AQC55=3,AQV56,AQV56+AQC55),SUM(AQP4:AQU4)),"")</f>
        <v>4</v>
      </c>
      <c r="AQW4" s="395" t="str">
        <f t="shared" ref="AQW4" ca="1" si="245">IF(AQD4&lt;&gt;"",INDEX(AQD4:AQD8,MATCH(1,AQV4:AQV8,0),0),"")</f>
        <v>Palmeiras</v>
      </c>
      <c r="ATF4" s="395" t="str">
        <f t="shared" ref="ATF4" ca="1" si="246">IF(AQW4&lt;&gt;"",AQW4,APW4)</f>
        <v>Palmeiras</v>
      </c>
      <c r="ATG4" s="395">
        <v>1</v>
      </c>
      <c r="ATH4" s="395">
        <v>2</v>
      </c>
      <c r="ATI4" s="395" t="str">
        <f t="shared" si="21"/>
        <v>Bayern Munich</v>
      </c>
      <c r="ATJ4" s="395">
        <f ca="1">IF(OFFSET('Game Board'!O9,0,ATJ1)&lt;&gt;"",OFFSET('Game Board'!O9,0,ATJ1),0)</f>
        <v>0</v>
      </c>
      <c r="ATK4" s="395">
        <f ca="1">IF(OFFSET('Game Board'!P9,0,ATJ1)&lt;&gt;"",OFFSET('Game Board'!P9,0,ATJ1),0)</f>
        <v>0</v>
      </c>
      <c r="ATL4" s="395" t="str">
        <f t="shared" si="22"/>
        <v>Auckland City</v>
      </c>
      <c r="ATM4" s="395" t="str">
        <f ca="1">IF(AND(OFFSET('Game Board'!O9,0,ATJ1)&lt;&gt;"",OFFSET('Game Board'!P9,0,ATJ1)&lt;&gt;""),IF(ATJ4&gt;ATK4,"W",IF(ATJ4=ATK4,"D","L")),"")</f>
        <v/>
      </c>
      <c r="ATN4" s="395" t="str">
        <f t="shared" ca="1" si="23"/>
        <v/>
      </c>
    </row>
    <row r="5" spans="2:1211" x14ac:dyDescent="0.25">
      <c r="B5" s="395">
        <f>VLOOKUP(C5,CX4:CY8,2,FALSE)</f>
        <v>1</v>
      </c>
      <c r="C5" s="398" t="str">
        <f>'Tournament Setup'!D7</f>
        <v>Porto</v>
      </c>
      <c r="D5" s="395">
        <f>SUMPRODUCT((DA3:DA54=C5)*(DE3:DE54="W"))+SUMPRODUCT((DD3:DD54=C5)*(DF3:DF54="W"))</f>
        <v>2</v>
      </c>
      <c r="E5" s="395">
        <f>SUMPRODUCT((DA3:DA54=C5)*(DE3:DE54="D"))+SUMPRODUCT((DD3:DD54=C5)*(DF3:DF54="D"))</f>
        <v>0</v>
      </c>
      <c r="F5" s="395">
        <f>SUMPRODUCT((DA3:DA54=C5)*(DE3:DE54="L"))+SUMPRODUCT((DD3:DD54=C5)*(DF3:DF54="L"))</f>
        <v>1</v>
      </c>
      <c r="G5" s="395">
        <f>SUMIF(DA3:DA72,C5,DB3:DB72)+SUMIF(DD3:DD72,C5,DC3:DC72)</f>
        <v>6</v>
      </c>
      <c r="H5" s="395">
        <f>SUMIF(DD3:DD72,C5,DB3:DB72)+SUMIF(DA3:DA72,C5,DC3:DC72)</f>
        <v>6</v>
      </c>
      <c r="I5" s="395">
        <f t="shared" ref="I5:I7" si="247">G5-H5+1000</f>
        <v>1000</v>
      </c>
      <c r="J5" s="395">
        <f t="shared" ref="J5:J7" si="248">D5*3+E5*1</f>
        <v>6</v>
      </c>
      <c r="K5" s="401">
        <v>24</v>
      </c>
      <c r="L5" s="395">
        <f>IF(COUNTIF(J4:J8,4)&lt;&gt;4,RANK(J5,J4:J8),J57)</f>
        <v>1</v>
      </c>
      <c r="N5" s="395">
        <f>SUMPRODUCT((L4:L7=L5)*(K4:K7&lt;K5))+L5</f>
        <v>2</v>
      </c>
      <c r="O5" s="398" t="str">
        <f>INDEX(C4:C8,MATCH(2,N4:N8,0),0)</f>
        <v>Porto</v>
      </c>
      <c r="P5" s="395">
        <f>INDEX(L4:L8,MATCH(O5,C4:C8,0),0)</f>
        <v>1</v>
      </c>
      <c r="Q5" s="395" t="str">
        <f>IF(Q4&lt;&gt;"",O5,"")</f>
        <v>Porto</v>
      </c>
      <c r="R5" s="395" t="str">
        <f>IF(R4&lt;&gt;"",O6,"")</f>
        <v/>
      </c>
      <c r="S5" s="395" t="str">
        <f>IF(S4&lt;&gt;"",O7,"")</f>
        <v/>
      </c>
      <c r="T5" s="395" t="str">
        <f>IF(T4&lt;&gt;"",O8,"")</f>
        <v/>
      </c>
      <c r="V5" s="395" t="str">
        <f t="shared" ref="V5:V7" si="249">IF(Q5&lt;&gt;"",Q5,"")</f>
        <v>Porto</v>
      </c>
      <c r="W5" s="395">
        <f>SUMPRODUCT((DA3:DA54=V5)*(DD3:DD54=V6)*(DE3:DE54="W"))+SUMPRODUCT((DA3:DA54=V5)*(DD3:DD54=V7)*(DE3:DE54="W"))+SUMPRODUCT((DA3:DA54=V5)*(DD3:DD54=V8)*(DE3:DE54="W"))+SUMPRODUCT((DA3:DA54=V5)*(DD3:DD54=V4)*(DE3:DE54="W"))+SUMPRODUCT((DA3:DA54=V6)*(DD3:DD54=V5)*(DF3:DF54="W"))+SUMPRODUCT((DA3:DA54=V7)*(DD3:DD54=V5)*(DF3:DF54="W"))+SUMPRODUCT((DA3:DA54=V8)*(DD3:DD54=V5)*(DF3:DF54="W"))+SUMPRODUCT((DA3:DA54=V4)*(DD3:DD54=V5)*(DF3:DF54="W"))</f>
        <v>1</v>
      </c>
      <c r="X5" s="395">
        <f>SUMPRODUCT((DA3:DA54=V5)*(DD3:DD54=V6)*(DE3:DE54="D"))+SUMPRODUCT((DA3:DA54=V5)*(DD3:DD54=V7)*(DE3:DE54="D"))+SUMPRODUCT((DA3:DA54=V5)*(DD3:DD54=V8)*(DE3:DE54="D"))+SUMPRODUCT((DA3:DA54=V5)*(DD3:DD54=V4)*(DE3:DE54="D"))+SUMPRODUCT((DA3:DA54=V6)*(DD3:DD54=V5)*(DE3:DE54="D"))+SUMPRODUCT((DA3:DA54=V7)*(DD3:DD54=V5)*(DE3:DE54="D"))+SUMPRODUCT((DA3:DA54=V8)*(DD3:DD54=V5)*(DE3:DE54="D"))+SUMPRODUCT((DA3:DA54=V4)*(DD3:DD54=V5)*(DE3:DE54="D"))</f>
        <v>0</v>
      </c>
      <c r="Y5" s="395">
        <f>SUMPRODUCT((DA3:DA54=V5)*(DD3:DD54=V6)*(DE3:DE54="L"))+SUMPRODUCT((DA3:DA54=V5)*(DD3:DD54=V7)*(DE3:DE54="L"))+SUMPRODUCT((DA3:DA54=V5)*(DD3:DD54=V8)*(DE3:DE54="L"))+SUMPRODUCT((DA3:DA54=V5)*(DD3:DD54=V4)*(DE3:DE54="L"))+SUMPRODUCT((DA3:DA54=V6)*(DD3:DD54=V5)*(DF3:DF54="L"))+SUMPRODUCT((DA3:DA54=V7)*(DD3:DD54=V5)*(DF3:DF54="L"))+SUMPRODUCT((DA3:DA54=V8)*(DD3:DD54=V5)*(DF3:DF54="L"))+SUMPRODUCT((DA3:DA54=V4)*(DD3:DD54=V5)*(DF3:DF54="L"))</f>
        <v>0</v>
      </c>
      <c r="Z5" s="395">
        <f>SUMPRODUCT((DA3:DA54=V5)*(DD3:DD54=V6)*DB3:DB54)+SUMPRODUCT((DA3:DA54=V5)*(DD3:DD54=V7)*DB3:DB54)+SUMPRODUCT((DA3:DA54=V5)*(DD3:DD54=V8)*DB3:DB54)+SUMPRODUCT((DA3:DA54=V5)*(DD3:DD54=V4)*DB3:DB54)+SUMPRODUCT((DA3:DA54=V6)*(DD3:DD54=V5)*DC3:DC54)+SUMPRODUCT((DA3:DA54=V7)*(DD3:DD54=V5)*DC3:DC54)+SUMPRODUCT((DA3:DA54=V8)*(DD3:DD54=V5)*DC3:DC54)+SUMPRODUCT((DA3:DA54=V4)*(DD3:DD54=V5)*DC3:DC54)</f>
        <v>3</v>
      </c>
      <c r="AA5" s="395">
        <f>SUMPRODUCT((DA3:DA54=V5)*(DD3:DD54=V6)*DC3:DC54)+SUMPRODUCT((DA3:DA54=V5)*(DD3:DD54=V7)*DC3:DC54)+SUMPRODUCT((DA3:DA54=V5)*(DD3:DD54=V8)*DC3:DC54)+SUMPRODUCT((DA3:DA54=V5)*(DD3:DD54=V4)*DC3:DC54)+SUMPRODUCT((DA3:DA54=V6)*(DD3:DD54=V5)*DB3:DB54)+SUMPRODUCT((DA3:DA54=V7)*(DD3:DD54=V5)*DB3:DB54)+SUMPRODUCT((DA3:DA54=V8)*(DD3:DD54=V5)*DB3:DB54)+SUMPRODUCT((DA3:DA54=V4)*(DD3:DD54=V5)*DB3:DB54)</f>
        <v>2</v>
      </c>
      <c r="AB5" s="395">
        <f>Z5-AA5+1000</f>
        <v>1001</v>
      </c>
      <c r="AC5" s="395">
        <f t="shared" ref="AC5:AC7" si="250">IF(V5&lt;&gt;"",W5*3+X5*1,"")</f>
        <v>3</v>
      </c>
      <c r="AD5" s="395">
        <f>IF(V5&lt;&gt;"",VLOOKUP(V5,C4:I52,7,FALSE),"")</f>
        <v>1000</v>
      </c>
      <c r="AE5" s="395">
        <f>IF(V5&lt;&gt;"",VLOOKUP(V5,C4:I52,5,FALSE),"")</f>
        <v>6</v>
      </c>
      <c r="AF5" s="395">
        <f>IF(V5&lt;&gt;"",VLOOKUP(V5,C4:K52,9,FALSE),"")</f>
        <v>24</v>
      </c>
      <c r="AG5" s="395">
        <f t="shared" ref="AG5:AG7" si="251">AC5</f>
        <v>3</v>
      </c>
      <c r="AH5" s="395">
        <f>IF(V5&lt;&gt;"",RANK(AG5,AG4:AG8),"")</f>
        <v>1</v>
      </c>
      <c r="AI5" s="395">
        <f>IF(V5&lt;&gt;"",SUMPRODUCT((AG4:AG8=AG5)*(AB4:AB8&gt;AB5)),"")</f>
        <v>0</v>
      </c>
      <c r="AJ5" s="395">
        <f>IF(V5&lt;&gt;"",SUMPRODUCT((AG4:AG8=AG5)*(AB4:AB8=AB5)*(Z4:Z8&gt;Z5)),"")</f>
        <v>0</v>
      </c>
      <c r="AK5" s="395">
        <f>IF(V5&lt;&gt;"",SUMPRODUCT((AG4:AG8=AG5)*(AB4:AB8=AB5)*(Z4:Z8=Z5)*(AD4:AD8&gt;AD5)),"")</f>
        <v>0</v>
      </c>
      <c r="AL5" s="395">
        <f>IF(V5&lt;&gt;"",SUMPRODUCT((AG4:AG8=AG5)*(AB4:AB8=AB5)*(Z4:Z8=Z5)*(AD4:AD8=AD5)*(AE4:AE8&gt;AE5)),"")</f>
        <v>0</v>
      </c>
      <c r="AM5" s="395">
        <f>IF(V5&lt;&gt;"",SUMPRODUCT((AG4:AG8=AG5)*(AB4:AB8=AB5)*(Z4:Z8=Z5)*(AD4:AD8=AD5)*(AE4:AE8=AE5)*(AF4:AF8&gt;AF5)),"")</f>
        <v>0</v>
      </c>
      <c r="AN5" s="395">
        <f>IF(V5&lt;&gt;"",IF(AN57&lt;&gt;"",IF(U55=3,AN57,AN57+U55),SUM(AH5:AM5)),"")</f>
        <v>1</v>
      </c>
      <c r="AO5" s="395" t="str">
        <f>IF(V5&lt;&gt;"",INDEX(V4:V8,MATCH(2,AN4:AN8,0),0),"")</f>
        <v>Inter Miami</v>
      </c>
      <c r="AP5" s="395" t="str">
        <f>IF(R4&lt;&gt;"",R4,"")</f>
        <v/>
      </c>
      <c r="AQ5" s="395">
        <f>SUMPRODUCT((DA3:DA54=AP5)*(DD3:DD54=AP6)*(DE3:DE54="W"))+SUMPRODUCT((DA3:DA54=AP5)*(DD3:DD54=AP7)*(DE3:DE54="W"))+SUMPRODUCT((DA3:DA54=AP5)*(DD3:DD54=AP8)*(DE3:DE54="W"))+SUMPRODUCT((DA3:DA54=AP6)*(DD3:DD54=AP5)*(DF3:DF54="W"))+SUMPRODUCT((DA3:DA54=AP7)*(DD3:DD54=AP5)*(DF3:DF54="W"))+SUMPRODUCT((DA3:DA54=AP8)*(DD3:DD54=AP5)*(DF3:DF54="W"))</f>
        <v>0</v>
      </c>
      <c r="AR5" s="395">
        <f>SUMPRODUCT((DA3:DA54=AP5)*(DD3:DD54=AP6)*(DE3:DE54="D"))+SUMPRODUCT((DA3:DA54=AP5)*(DD3:DD54=AP7)*(DE3:DE54="D"))+SUMPRODUCT((DA3:DA54=AP5)*(DD3:DD54=AP8)*(DE3:DE54="D"))+SUMPRODUCT((DA3:DA54=AP6)*(DD3:DD54=AP5)*(DE3:DE54="D"))+SUMPRODUCT((DA3:DA54=AP7)*(DD3:DD54=AP5)*(DE3:DE54="D"))+SUMPRODUCT((DA3:DA54=AP8)*(DD3:DD54=AP5)*(DE3:DE54="D"))</f>
        <v>0</v>
      </c>
      <c r="AS5" s="395">
        <f>SUMPRODUCT((DA3:DA54=AP5)*(DD3:DD54=AP6)*(DE3:DE54="L"))+SUMPRODUCT((DA3:DA54=AP5)*(DD3:DD54=AP7)*(DE3:DE54="L"))+SUMPRODUCT((DA3:DA54=AP5)*(DD3:DD54=AP8)*(DE3:DE54="L"))+SUMPRODUCT((DA3:DA54=AP6)*(DD3:DD54=AP5)*(DF3:DF54="L"))+SUMPRODUCT((DA3:DA54=AP7)*(DD3:DD54=AP5)*(DF3:DF54="L"))+SUMPRODUCT((DA3:DA54=AP8)*(DD3:DD54=AP5)*(DF3:DF54="L"))</f>
        <v>0</v>
      </c>
      <c r="AT5" s="395">
        <f>SUMPRODUCT((DA3:DA54=AP5)*(DD3:DD54=AP6)*DB3:DB54)+SUMPRODUCT((DA3:DA54=AP5)*(DD3:DD54=AP7)*DB3:DB54)+SUMPRODUCT((DA3:DA54=AP5)*(DD3:DD54=AP8)*DB3:DB54)+SUMPRODUCT((DA3:DA54=AP5)*(DD3:DD54=AP4)*DB3:DB54)+SUMPRODUCT((DA3:DA54=AP6)*(DD3:DD54=AP5)*DC3:DC54)+SUMPRODUCT((DA3:DA54=AP7)*(DD3:DD54=AP5)*DC3:DC54)+SUMPRODUCT((DA3:DA54=AP8)*(DD3:DD54=AP5)*DC3:DC54)+SUMPRODUCT((DA3:DA54=AP4)*(DD3:DD54=AP5)*DC3:DC54)</f>
        <v>0</v>
      </c>
      <c r="AU5" s="395">
        <f>SUMPRODUCT((DA3:DA54=AP5)*(DD3:DD54=AP6)*DC3:DC54)+SUMPRODUCT((DA3:DA54=AP5)*(DD3:DD54=AP7)*DC3:DC54)+SUMPRODUCT((DA3:DA54=AP5)*(DD3:DD54=AP8)*DC3:DC54)+SUMPRODUCT((DA3:DA54=AP5)*(DD3:DD54=AP4)*DC3:DC54)+SUMPRODUCT((DA3:DA54=AP6)*(DD3:DD54=AP5)*DB3:DB54)+SUMPRODUCT((DA3:DA54=AP7)*(DD3:DD54=AP5)*DB3:DB54)+SUMPRODUCT((DA3:DA54=AP8)*(DD3:DD54=AP5)*DB3:DB54)+SUMPRODUCT((DA3:DA54=AP4)*(DD3:DD54=AP5)*DB3:DB54)</f>
        <v>0</v>
      </c>
      <c r="AV5" s="395">
        <f>AT5-AU5+1000</f>
        <v>1000</v>
      </c>
      <c r="AW5" s="395" t="str">
        <f t="shared" ref="AW5:AW7" si="252">IF(AP5&lt;&gt;"",AQ5*3+AR5*1,"")</f>
        <v/>
      </c>
      <c r="AX5" s="395" t="str">
        <f>IF(AP5&lt;&gt;"",VLOOKUP(AP5,C4:I52,7,FALSE),"")</f>
        <v/>
      </c>
      <c r="AY5" s="395" t="str">
        <f>IF(AP5&lt;&gt;"",VLOOKUP(AP5,C4:I52,5,FALSE),"")</f>
        <v/>
      </c>
      <c r="AZ5" s="395" t="str">
        <f>IF(AP5&lt;&gt;"",VLOOKUP(AP5,C4:K52,9,FALSE),"")</f>
        <v/>
      </c>
      <c r="BA5" s="395" t="str">
        <f t="shared" ref="BA5:BA7" si="253">AW5</f>
        <v/>
      </c>
      <c r="BB5" s="395" t="str">
        <f>IF(AP5&lt;&gt;"",RANK(BA5,BA4:BA8),"")</f>
        <v/>
      </c>
      <c r="BC5" s="395" t="str">
        <f>IF(AP5&lt;&gt;"",SUMPRODUCT((BA4:BA8=BA5)*(AV4:AV8&gt;AV5)),"")</f>
        <v/>
      </c>
      <c r="BD5" s="395" t="str">
        <f>IF(AP5&lt;&gt;"",SUMPRODUCT((BA4:BA8=BA5)*(AV4:AV8=AV5)*(AT4:AT8&gt;AT5)),"")</f>
        <v/>
      </c>
      <c r="BE5" s="395" t="str">
        <f>IF(AP5&lt;&gt;"",SUMPRODUCT((BA4:BA8=BA5)*(AV4:AV8=AV5)*(AT4:AT8=AT5)*(AX4:AX8&gt;AX5)),"")</f>
        <v/>
      </c>
      <c r="BF5" s="395" t="str">
        <f>IF(AP5&lt;&gt;"",SUMPRODUCT((BA4:BA8=BA5)*(AV4:AV8=AV5)*(AT4:AT8=AT5)*(AX4:AX8=AX5)*(AY4:AY8&gt;AY5)),"")</f>
        <v/>
      </c>
      <c r="BG5" s="395" t="str">
        <f>IF(AP5&lt;&gt;"",SUMPRODUCT((BA4:BA8=BA5)*(AV4:AV8=AV5)*(AT4:AT8=AT5)*(AX4:AX8=AX5)*(AY4:AY8=AY5)*(AZ4:AZ8&gt;AZ5)),"")</f>
        <v/>
      </c>
      <c r="BH5" s="395" t="str">
        <f>IF(AP5&lt;&gt;"",IF(BH57&lt;&gt;"",IF(AO55=3,BH57,BH57+AO55),SUM(BB5:BG5)+1),"")</f>
        <v/>
      </c>
      <c r="BI5" s="395" t="str">
        <f>IF(AP5&lt;&gt;"",INDEX(AP5:AP8,MATCH(2,BH5:BH8,0),0),"")</f>
        <v/>
      </c>
      <c r="CX5" s="395" t="str">
        <f>IF(BI5&lt;&gt;"",BI5,IF(AO5&lt;&gt;"",AO5,O5))</f>
        <v>Inter Miami</v>
      </c>
      <c r="CY5" s="395">
        <v>2</v>
      </c>
      <c r="CZ5" s="395">
        <v>3</v>
      </c>
      <c r="DA5" s="395" t="str">
        <f>'Game Board'!F10</f>
        <v>Paris Saint-Germain</v>
      </c>
      <c r="DB5" s="395">
        <f>IF(DA2&lt;&gt;"",IF(AND('Game Board'!G10&lt;&gt;"",'Game Board'!H10&lt;&gt;""),'Game Board'!G10,0),"")</f>
        <v>2</v>
      </c>
      <c r="DC5" s="395">
        <f>IF(DA2&lt;&gt;"",IF(AND('Game Board'!G10&lt;&gt;"",'Game Board'!H10&lt;&gt;""),'Game Board'!H10,0),"")</f>
        <v>2</v>
      </c>
      <c r="DD5" s="395" t="str">
        <f>'Game Board'!I10</f>
        <v>Atletico Madrid</v>
      </c>
      <c r="DE5" s="395" t="str">
        <f>IF(AND('Game Board'!G10&lt;&gt;"",'Game Board'!H10&lt;&gt;""),IF(DB5&gt;DC5,"W",IF(DB5=DC5,"D","L")),"")</f>
        <v>D</v>
      </c>
      <c r="DF5" s="395" t="str">
        <f t="shared" si="24"/>
        <v>D</v>
      </c>
      <c r="DH5" s="395">
        <f ca="1">VLOOKUP(DI5,HD4:HE8,2,FALSE)</f>
        <v>2</v>
      </c>
      <c r="DI5" s="398" t="str">
        <f t="shared" ref="DI5:DI7" si="254">C5</f>
        <v>Porto</v>
      </c>
      <c r="DJ5" s="395">
        <f ca="1">SUMPRODUCT((HG3:HG54=DI5)*(HK3:HK54="W"))+SUMPRODUCT((HJ3:HJ54=DI5)*(HL3:HL54="W"))</f>
        <v>2</v>
      </c>
      <c r="DK5" s="395">
        <f ca="1">SUMPRODUCT((HG3:HG54=DI5)*(HK3:HK54="D"))+SUMPRODUCT((HJ3:HJ54=DI5)*(HL3:HL54="D"))</f>
        <v>0</v>
      </c>
      <c r="DL5" s="395">
        <f ca="1">SUMPRODUCT((HG3:HG54=DI5)*(HK3:HK54="L"))+SUMPRODUCT((HJ3:HJ54=DI5)*(HL3:HL54="L"))</f>
        <v>1</v>
      </c>
      <c r="DM5" s="395">
        <f ca="1">SUMIF(HG3:HG72,DI5,HH3:HH72)+SUMIF(HJ3:HJ72,DI5,HI3:HI72)</f>
        <v>4</v>
      </c>
      <c r="DN5" s="395">
        <f ca="1">SUMIF(HJ3:HJ72,DI5,HH3:HH72)+SUMIF(HG3:HG72,DI5,HI3:HI72)</f>
        <v>3</v>
      </c>
      <c r="DO5" s="395">
        <f t="shared" ref="DO5:DO7" ca="1" si="255">DM5-DN5+1000</f>
        <v>1001</v>
      </c>
      <c r="DP5" s="395">
        <f t="shared" ref="DP5:DP7" ca="1" si="256">DJ5*3+DK5*1</f>
        <v>6</v>
      </c>
      <c r="DQ5" s="401">
        <f t="shared" ref="DQ5:DQ52" si="257">K5</f>
        <v>24</v>
      </c>
      <c r="DR5" s="395">
        <f ca="1">IF(COUNTIF(DP4:DP8,4)&lt;&gt;4,RANK(DP5,DP4:DP8),DP57)</f>
        <v>2</v>
      </c>
      <c r="DT5" s="395">
        <f ca="1">SUMPRODUCT((DR4:DR7=DR5)*(DQ4:DQ7&lt;DQ5))+DR5</f>
        <v>2</v>
      </c>
      <c r="DU5" s="398" t="str">
        <f ca="1">INDEX(DI4:DI8,MATCH(2,DT4:DT8,0),0)</f>
        <v>Porto</v>
      </c>
      <c r="DV5" s="395">
        <f ca="1">INDEX(DR4:DR8,MATCH(DU5,DI4:DI8,0),0)</f>
        <v>2</v>
      </c>
      <c r="DW5" s="395" t="str">
        <f ca="1">IF(DW4&lt;&gt;"",DU5,"")</f>
        <v/>
      </c>
      <c r="DX5" s="395" t="str">
        <f ca="1">IF(DX4&lt;&gt;"",DU6,"")</f>
        <v/>
      </c>
      <c r="DY5" s="395" t="str">
        <f ca="1">IF(DY4&lt;&gt;"",DU7,"")</f>
        <v/>
      </c>
      <c r="DZ5" s="395" t="str">
        <f>IF(DZ4&lt;&gt;"",DU8,"")</f>
        <v/>
      </c>
      <c r="EB5" s="395" t="str">
        <f t="shared" ref="EB5:EB7" ca="1" si="258">IF(DW5&lt;&gt;"",DW5,"")</f>
        <v/>
      </c>
      <c r="EC5" s="395">
        <f ca="1">SUMPRODUCT((HG3:HG54=EB5)*(HJ3:HJ54=EB6)*(HK3:HK54="W"))+SUMPRODUCT((HG3:HG54=EB5)*(HJ3:HJ54=EB7)*(HK3:HK54="W"))+SUMPRODUCT((HG3:HG54=EB5)*(HJ3:HJ54=EB8)*(HK3:HK54="W"))+SUMPRODUCT((HG3:HG54=EB5)*(HJ3:HJ54=EB4)*(HK3:HK54="W"))+SUMPRODUCT((HG3:HG54=EB6)*(HJ3:HJ54=EB5)*(HL3:HL54="W"))+SUMPRODUCT((HG3:HG54=EB7)*(HJ3:HJ54=EB5)*(HL3:HL54="W"))+SUMPRODUCT((HG3:HG54=EB8)*(HJ3:HJ54=EB5)*(HL3:HL54="W"))+SUMPRODUCT((HG3:HG54=EB4)*(HJ3:HJ54=EB5)*(HL3:HL54="W"))</f>
        <v>0</v>
      </c>
      <c r="ED5" s="395">
        <f ca="1">SUMPRODUCT((HG3:HG54=EB5)*(HJ3:HJ54=EB6)*(HK3:HK54="D"))+SUMPRODUCT((HG3:HG54=EB5)*(HJ3:HJ54=EB7)*(HK3:HK54="D"))+SUMPRODUCT((HG3:HG54=EB5)*(HJ3:HJ54=EB8)*(HK3:HK54="D"))+SUMPRODUCT((HG3:HG54=EB5)*(HJ3:HJ54=EB4)*(HK3:HK54="D"))+SUMPRODUCT((HG3:HG54=EB6)*(HJ3:HJ54=EB5)*(HK3:HK54="D"))+SUMPRODUCT((HG3:HG54=EB7)*(HJ3:HJ54=EB5)*(HK3:HK54="D"))+SUMPRODUCT((HG3:HG54=EB8)*(HJ3:HJ54=EB5)*(HK3:HK54="D"))+SUMPRODUCT((HG3:HG54=EB4)*(HJ3:HJ54=EB5)*(HK3:HK54="D"))</f>
        <v>0</v>
      </c>
      <c r="EE5" s="395">
        <f ca="1">SUMPRODUCT((HG3:HG54=EB5)*(HJ3:HJ54=EB6)*(HK3:HK54="L"))+SUMPRODUCT((HG3:HG54=EB5)*(HJ3:HJ54=EB7)*(HK3:HK54="L"))+SUMPRODUCT((HG3:HG54=EB5)*(HJ3:HJ54=EB8)*(HK3:HK54="L"))+SUMPRODUCT((HG3:HG54=EB5)*(HJ3:HJ54=EB4)*(HK3:HK54="L"))+SUMPRODUCT((HG3:HG54=EB6)*(HJ3:HJ54=EB5)*(HL3:HL54="L"))+SUMPRODUCT((HG3:HG54=EB7)*(HJ3:HJ54=EB5)*(HL3:HL54="L"))+SUMPRODUCT((HG3:HG54=EB8)*(HJ3:HJ54=EB5)*(HL3:HL54="L"))+SUMPRODUCT((HG3:HG54=EB4)*(HJ3:HJ54=EB5)*(HL3:HL54="L"))</f>
        <v>0</v>
      </c>
      <c r="EF5" s="395">
        <f ca="1">SUMPRODUCT((HG3:HG54=EB5)*(HJ3:HJ54=EB6)*HH3:HH54)+SUMPRODUCT((HG3:HG54=EB5)*(HJ3:HJ54=EB7)*HH3:HH54)+SUMPRODUCT((HG3:HG54=EB5)*(HJ3:HJ54=EB8)*HH3:HH54)+SUMPRODUCT((HG3:HG54=EB5)*(HJ3:HJ54=EB4)*HH3:HH54)+SUMPRODUCT((HG3:HG54=EB6)*(HJ3:HJ54=EB5)*HI3:HI54)+SUMPRODUCT((HG3:HG54=EB7)*(HJ3:HJ54=EB5)*HI3:HI54)+SUMPRODUCT((HG3:HG54=EB8)*(HJ3:HJ54=EB5)*HI3:HI54)+SUMPRODUCT((HG3:HG54=EB4)*(HJ3:HJ54=EB5)*HI3:HI54)</f>
        <v>0</v>
      </c>
      <c r="EG5" s="395">
        <f ca="1">SUMPRODUCT((HG3:HG54=EB5)*(HJ3:HJ54=EB6)*HI3:HI54)+SUMPRODUCT((HG3:HG54=EB5)*(HJ3:HJ54=EB7)*HI3:HI54)+SUMPRODUCT((HG3:HG54=EB5)*(HJ3:HJ54=EB8)*HI3:HI54)+SUMPRODUCT((HG3:HG54=EB5)*(HJ3:HJ54=EB4)*HI3:HI54)+SUMPRODUCT((HG3:HG54=EB6)*(HJ3:HJ54=EB5)*HH3:HH54)+SUMPRODUCT((HG3:HG54=EB7)*(HJ3:HJ54=EB5)*HH3:HH54)+SUMPRODUCT((HG3:HG54=EB8)*(HJ3:HJ54=EB5)*HH3:HH54)+SUMPRODUCT((HG3:HG54=EB4)*(HJ3:HJ54=EB5)*HH3:HH54)</f>
        <v>0</v>
      </c>
      <c r="EH5" s="395">
        <f ca="1">EF5-EG5+1000</f>
        <v>1000</v>
      </c>
      <c r="EI5" s="395" t="str">
        <f t="shared" ref="EI5:EI7" ca="1" si="259">IF(EB5&lt;&gt;"",EC5*3+ED5*1,"")</f>
        <v/>
      </c>
      <c r="EJ5" s="395" t="str">
        <f ca="1">IF(EB5&lt;&gt;"",VLOOKUP(EB5,DI4:DO52,7,FALSE),"")</f>
        <v/>
      </c>
      <c r="EK5" s="395" t="str">
        <f ca="1">IF(EB5&lt;&gt;"",VLOOKUP(EB5,DI4:DO52,5,FALSE),"")</f>
        <v/>
      </c>
      <c r="EL5" s="395" t="str">
        <f ca="1">IF(EB5&lt;&gt;"",VLOOKUP(EB5,DI4:DQ52,9,FALSE),"")</f>
        <v/>
      </c>
      <c r="EM5" s="395" t="str">
        <f t="shared" ref="EM5:EM7" ca="1" si="260">EI5</f>
        <v/>
      </c>
      <c r="EN5" s="395" t="str">
        <f ca="1">IF(EB5&lt;&gt;"",RANK(EM5,EM4:EM8),"")</f>
        <v/>
      </c>
      <c r="EO5" s="395" t="str">
        <f ca="1">IF(EB5&lt;&gt;"",SUMPRODUCT((EM4:EM8=EM5)*(EH4:EH8&gt;EH5)),"")</f>
        <v/>
      </c>
      <c r="EP5" s="395" t="str">
        <f ca="1">IF(EB5&lt;&gt;"",SUMPRODUCT((EM4:EM8=EM5)*(EH4:EH8=EH5)*(EF4:EF8&gt;EF5)),"")</f>
        <v/>
      </c>
      <c r="EQ5" s="395" t="str">
        <f ca="1">IF(EB5&lt;&gt;"",SUMPRODUCT((EM4:EM8=EM5)*(EH4:EH8=EH5)*(EF4:EF8=EF5)*(EJ4:EJ8&gt;EJ5)),"")</f>
        <v/>
      </c>
      <c r="ER5" s="395" t="str">
        <f ca="1">IF(EB5&lt;&gt;"",SUMPRODUCT((EM4:EM8=EM5)*(EH4:EH8=EH5)*(EF4:EF8=EF5)*(EJ4:EJ8=EJ5)*(EK4:EK8&gt;EK5)),"")</f>
        <v/>
      </c>
      <c r="ES5" s="395" t="str">
        <f ca="1">IF(EB5&lt;&gt;"",SUMPRODUCT((EM4:EM8=EM5)*(EH4:EH8=EH5)*(EF4:EF8=EF5)*(EJ4:EJ8=EJ5)*(EK4:EK8=EK5)*(EL4:EL8&gt;EL5)),"")</f>
        <v/>
      </c>
      <c r="ET5" s="395" t="str">
        <f ca="1">IF(EB5&lt;&gt;"",IF(ET57&lt;&gt;"",IF(EA55=3,ET57,ET57+EA55),SUM(EN5:ES5)),"")</f>
        <v/>
      </c>
      <c r="EU5" s="395" t="str">
        <f ca="1">IF(EB5&lt;&gt;"",INDEX(EB4:EB8,MATCH(2,ET4:ET8,0),0),"")</f>
        <v/>
      </c>
      <c r="EV5" s="395" t="str">
        <f ca="1">IF(DX4&lt;&gt;"",DX4,"")</f>
        <v/>
      </c>
      <c r="EW5" s="395">
        <f ca="1">SUMPRODUCT((HG3:HG54=EV5)*(HJ3:HJ54=EV6)*(HK3:HK54="W"))+SUMPRODUCT((HG3:HG54=EV5)*(HJ3:HJ54=EV7)*(HK3:HK54="W"))+SUMPRODUCT((HG3:HG54=EV5)*(HJ3:HJ54=EV8)*(HK3:HK54="W"))+SUMPRODUCT((HG3:HG54=EV6)*(HJ3:HJ54=EV5)*(HL3:HL54="W"))+SUMPRODUCT((HG3:HG54=EV7)*(HJ3:HJ54=EV5)*(HL3:HL54="W"))+SUMPRODUCT((HG3:HG54=EV8)*(HJ3:HJ54=EV5)*(HL3:HL54="W"))</f>
        <v>0</v>
      </c>
      <c r="EX5" s="395">
        <f ca="1">SUMPRODUCT((HG3:HG54=EV5)*(HJ3:HJ54=EV6)*(HK3:HK54="D"))+SUMPRODUCT((HG3:HG54=EV5)*(HJ3:HJ54=EV7)*(HK3:HK54="D"))+SUMPRODUCT((HG3:HG54=EV5)*(HJ3:HJ54=EV8)*(HK3:HK54="D"))+SUMPRODUCT((HG3:HG54=EV6)*(HJ3:HJ54=EV5)*(HK3:HK54="D"))+SUMPRODUCT((HG3:HG54=EV7)*(HJ3:HJ54=EV5)*(HK3:HK54="D"))+SUMPRODUCT((HG3:HG54=EV8)*(HJ3:HJ54=EV5)*(HK3:HK54="D"))</f>
        <v>0</v>
      </c>
      <c r="EY5" s="395">
        <f ca="1">SUMPRODUCT((HG3:HG54=EV5)*(HJ3:HJ54=EV6)*(HK3:HK54="L"))+SUMPRODUCT((HG3:HG54=EV5)*(HJ3:HJ54=EV7)*(HK3:HK54="L"))+SUMPRODUCT((HG3:HG54=EV5)*(HJ3:HJ54=EV8)*(HK3:HK54="L"))+SUMPRODUCT((HG3:HG54=EV6)*(HJ3:HJ54=EV5)*(HL3:HL54="L"))+SUMPRODUCT((HG3:HG54=EV7)*(HJ3:HJ54=EV5)*(HL3:HL54="L"))+SUMPRODUCT((HG3:HG54=EV8)*(HJ3:HJ54=EV5)*(HL3:HL54="L"))</f>
        <v>0</v>
      </c>
      <c r="EZ5" s="395">
        <f ca="1">SUMPRODUCT((HG3:HG54=EV5)*(HJ3:HJ54=EV6)*HH3:HH54)+SUMPRODUCT((HG3:HG54=EV5)*(HJ3:HJ54=EV7)*HH3:HH54)+SUMPRODUCT((HG3:HG54=EV5)*(HJ3:HJ54=EV8)*HH3:HH54)+SUMPRODUCT((HG3:HG54=EV5)*(HJ3:HJ54=EV4)*HH3:HH54)+SUMPRODUCT((HG3:HG54=EV6)*(HJ3:HJ54=EV5)*HI3:HI54)+SUMPRODUCT((HG3:HG54=EV7)*(HJ3:HJ54=EV5)*HI3:HI54)+SUMPRODUCT((HG3:HG54=EV8)*(HJ3:HJ54=EV5)*HI3:HI54)+SUMPRODUCT((HG3:HG54=EV4)*(HJ3:HJ54=EV5)*HI3:HI54)</f>
        <v>0</v>
      </c>
      <c r="FA5" s="395">
        <f ca="1">SUMPRODUCT((HG3:HG54=EV5)*(HJ3:HJ54=EV6)*HI3:HI54)+SUMPRODUCT((HG3:HG54=EV5)*(HJ3:HJ54=EV7)*HI3:HI54)+SUMPRODUCT((HG3:HG54=EV5)*(HJ3:HJ54=EV8)*HI3:HI54)+SUMPRODUCT((HG3:HG54=EV5)*(HJ3:HJ54=EV4)*HI3:HI54)+SUMPRODUCT((HG3:HG54=EV6)*(HJ3:HJ54=EV5)*HH3:HH54)+SUMPRODUCT((HG3:HG54=EV7)*(HJ3:HJ54=EV5)*HH3:HH54)+SUMPRODUCT((HG3:HG54=EV8)*(HJ3:HJ54=EV5)*HH3:HH54)+SUMPRODUCT((HG3:HG54=EV4)*(HJ3:HJ54=EV5)*HH3:HH54)</f>
        <v>0</v>
      </c>
      <c r="FB5" s="395">
        <f ca="1">EZ5-FA5+1000</f>
        <v>1000</v>
      </c>
      <c r="FC5" s="395" t="str">
        <f t="shared" ref="FC5:FC7" ca="1" si="261">IF(EV5&lt;&gt;"",EW5*3+EX5*1,"")</f>
        <v/>
      </c>
      <c r="FD5" s="395" t="str">
        <f ca="1">IF(EV5&lt;&gt;"",VLOOKUP(EV5,DI4:DO52,7,FALSE),"")</f>
        <v/>
      </c>
      <c r="FE5" s="395" t="str">
        <f ca="1">IF(EV5&lt;&gt;"",VLOOKUP(EV5,DI4:DO52,5,FALSE),"")</f>
        <v/>
      </c>
      <c r="FF5" s="395" t="str">
        <f ca="1">IF(EV5&lt;&gt;"",VLOOKUP(EV5,DI4:DQ52,9,FALSE),"")</f>
        <v/>
      </c>
      <c r="FG5" s="395" t="str">
        <f t="shared" ref="FG5:FG7" ca="1" si="262">FC5</f>
        <v/>
      </c>
      <c r="FH5" s="395" t="str">
        <f ca="1">IF(EV5&lt;&gt;"",RANK(FG5,FG4:FG8),"")</f>
        <v/>
      </c>
      <c r="FI5" s="395" t="str">
        <f ca="1">IF(EV5&lt;&gt;"",SUMPRODUCT((FG4:FG8=FG5)*(FB4:FB8&gt;FB5)),"")</f>
        <v/>
      </c>
      <c r="FJ5" s="395" t="str">
        <f ca="1">IF(EV5&lt;&gt;"",SUMPRODUCT((FG4:FG8=FG5)*(FB4:FB8=FB5)*(EZ4:EZ8&gt;EZ5)),"")</f>
        <v/>
      </c>
      <c r="FK5" s="395" t="str">
        <f ca="1">IF(EV5&lt;&gt;"",SUMPRODUCT((FG4:FG8=FG5)*(FB4:FB8=FB5)*(EZ4:EZ8=EZ5)*(FD4:FD8&gt;FD5)),"")</f>
        <v/>
      </c>
      <c r="FL5" s="395" t="str">
        <f ca="1">IF(EV5&lt;&gt;"",SUMPRODUCT((FG4:FG8=FG5)*(FB4:FB8=FB5)*(EZ4:EZ8=EZ5)*(FD4:FD8=FD5)*(FE4:FE8&gt;FE5)),"")</f>
        <v/>
      </c>
      <c r="FM5" s="395" t="str">
        <f ca="1">IF(EV5&lt;&gt;"",SUMPRODUCT((FG4:FG8=FG5)*(FB4:FB8=FB5)*(EZ4:EZ8=EZ5)*(FD4:FD8=FD5)*(FE4:FE8=FE5)*(FF4:FF8&gt;FF5)),"")</f>
        <v/>
      </c>
      <c r="FN5" s="395" t="str">
        <f ca="1">IF(EV5&lt;&gt;"",IF(FN57&lt;&gt;"",IF(EU55=3,FN57,FN57+EU55),SUM(FH5:FM5)+1),"")</f>
        <v/>
      </c>
      <c r="FO5" s="395" t="str">
        <f ca="1">IF(EV5&lt;&gt;"",INDEX(EV5:EV8,MATCH(2,FN5:FN8,0),0),"")</f>
        <v/>
      </c>
      <c r="HD5" s="395" t="str">
        <f ca="1">IF(FO5&lt;&gt;"",FO5,IF(EU5&lt;&gt;"",EU5,DU5))</f>
        <v>Porto</v>
      </c>
      <c r="HE5" s="395">
        <v>2</v>
      </c>
      <c r="HF5" s="395">
        <v>3</v>
      </c>
      <c r="HG5" s="395" t="str">
        <f t="shared" si="25"/>
        <v>Paris Saint-Germain</v>
      </c>
      <c r="HH5" s="395">
        <f ca="1">IF(HG2&lt;&gt;"",IF(OFFSET('Game Board'!O10,0,HH1)&lt;&gt;"",OFFSET('Game Board'!O10,0,HH1),0),"")</f>
        <v>2</v>
      </c>
      <c r="HI5" s="395">
        <f ca="1">IF(HG2&lt;&gt;"",IF(OFFSET('Game Board'!P10,0,HH1)&lt;&gt;"",OFFSET('Game Board'!P10,0,HH1),0),"")</f>
        <v>1</v>
      </c>
      <c r="HJ5" s="395" t="str">
        <f t="shared" si="26"/>
        <v>Atletico Madrid</v>
      </c>
      <c r="HK5" s="395" t="str">
        <f ca="1">IF(AND(OFFSET('Game Board'!O10,0,HH1)&lt;&gt;"",OFFSET('Game Board'!P10,0,HH1)&lt;&gt;""),IF(HH5&gt;HI5,"W",IF(HH5=HI5,"D","L")),"")</f>
        <v>W</v>
      </c>
      <c r="HL5" s="395" t="str">
        <f t="shared" ca="1" si="27"/>
        <v>L</v>
      </c>
      <c r="HN5" s="395">
        <f ca="1">VLOOKUP(HO5,LJ4:LK8,2,FALSE)</f>
        <v>2</v>
      </c>
      <c r="HO5" s="398" t="str">
        <f t="shared" ref="HO5:HO7" si="263">DI5</f>
        <v>Porto</v>
      </c>
      <c r="HP5" s="395">
        <f ca="1">SUMPRODUCT((LM3:LM54=HO5)*(LQ3:LQ54="W"))+SUMPRODUCT((LP3:LP54=HO5)*(LR3:LR54="W"))</f>
        <v>1</v>
      </c>
      <c r="HQ5" s="395">
        <f ca="1">SUMPRODUCT((LM3:LM54=HO5)*(LQ3:LQ54="D"))+SUMPRODUCT((LP3:LP54=HO5)*(LR3:LR54="D"))</f>
        <v>1</v>
      </c>
      <c r="HR5" s="395">
        <f ca="1">SUMPRODUCT((LM3:LM54=HO5)*(LQ3:LQ54="L"))+SUMPRODUCT((LP3:LP54=HO5)*(LR3:LR54="L"))</f>
        <v>1</v>
      </c>
      <c r="HS5" s="395">
        <f ca="1">SUMIF(LM3:LM72,HO5,LN3:LN72)+SUMIF(LP3:LP72,HO5,LO3:LO72)</f>
        <v>5</v>
      </c>
      <c r="HT5" s="395">
        <f ca="1">SUMIF(LP3:LP72,HO5,LN3:LN72)+SUMIF(LM3:LM72,HO5,LO3:LO72)</f>
        <v>5</v>
      </c>
      <c r="HU5" s="395">
        <f t="shared" ref="HU5:HU7" ca="1" si="264">HS5-HT5+1000</f>
        <v>1000</v>
      </c>
      <c r="HV5" s="395">
        <f t="shared" ref="HV5:HV7" ca="1" si="265">HP5*3+HQ5*1</f>
        <v>4</v>
      </c>
      <c r="HW5" s="401">
        <f t="shared" ref="HW5:HW52" si="266">DQ5</f>
        <v>24</v>
      </c>
      <c r="HX5" s="395">
        <f ca="1">IF(COUNTIF(HV4:HV8,4)&lt;&gt;4,RANK(HV5,HV4:HV8),HV57)</f>
        <v>2</v>
      </c>
      <c r="HZ5" s="395">
        <f ca="1">SUMPRODUCT((HX4:HX7=HX5)*(HW4:HW7&lt;HW5))+HX5</f>
        <v>2</v>
      </c>
      <c r="IA5" s="398" t="str">
        <f ca="1">INDEX(HO4:HO8,MATCH(2,HZ4:HZ8,0),0)</f>
        <v>Porto</v>
      </c>
      <c r="IB5" s="395">
        <f ca="1">INDEX(HX4:HX8,MATCH(IA5,HO4:HO8,0),0)</f>
        <v>2</v>
      </c>
      <c r="IC5" s="395" t="str">
        <f ca="1">IF(IC4&lt;&gt;"",IA5,"")</f>
        <v/>
      </c>
      <c r="ID5" s="395" t="str">
        <f ca="1">IF(ID4&lt;&gt;"",IA6,"")</f>
        <v>Palmeiras</v>
      </c>
      <c r="IE5" s="395" t="str">
        <f ca="1">IF(IE4&lt;&gt;"",IA7,"")</f>
        <v/>
      </c>
      <c r="IF5" s="395" t="str">
        <f>IF(IF4&lt;&gt;"",IA8,"")</f>
        <v/>
      </c>
      <c r="IH5" s="395" t="str">
        <f t="shared" ref="IH5:IH7" ca="1" si="267">IF(IC5&lt;&gt;"",IC5,"")</f>
        <v/>
      </c>
      <c r="II5" s="395">
        <f ca="1">SUMPRODUCT((LM3:LM54=IH5)*(LP3:LP54=IH6)*(LQ3:LQ54="W"))+SUMPRODUCT((LM3:LM54=IH5)*(LP3:LP54=IH7)*(LQ3:LQ54="W"))+SUMPRODUCT((LM3:LM54=IH5)*(LP3:LP54=IH8)*(LQ3:LQ54="W"))+SUMPRODUCT((LM3:LM54=IH5)*(LP3:LP54=IH4)*(LQ3:LQ54="W"))+SUMPRODUCT((LM3:LM54=IH6)*(LP3:LP54=IH5)*(LR3:LR54="W"))+SUMPRODUCT((LM3:LM54=IH7)*(LP3:LP54=IH5)*(LR3:LR54="W"))+SUMPRODUCT((LM3:LM54=IH8)*(LP3:LP54=IH5)*(LR3:LR54="W"))+SUMPRODUCT((LM3:LM54=IH4)*(LP3:LP54=IH5)*(LR3:LR54="W"))</f>
        <v>0</v>
      </c>
      <c r="IJ5" s="395">
        <f ca="1">SUMPRODUCT((LM3:LM54=IH5)*(LP3:LP54=IH6)*(LQ3:LQ54="D"))+SUMPRODUCT((LM3:LM54=IH5)*(LP3:LP54=IH7)*(LQ3:LQ54="D"))+SUMPRODUCT((LM3:LM54=IH5)*(LP3:LP54=IH8)*(LQ3:LQ54="D"))+SUMPRODUCT((LM3:LM54=IH5)*(LP3:LP54=IH4)*(LQ3:LQ54="D"))+SUMPRODUCT((LM3:LM54=IH6)*(LP3:LP54=IH5)*(LQ3:LQ54="D"))+SUMPRODUCT((LM3:LM54=IH7)*(LP3:LP54=IH5)*(LQ3:LQ54="D"))+SUMPRODUCT((LM3:LM54=IH8)*(LP3:LP54=IH5)*(LQ3:LQ54="D"))+SUMPRODUCT((LM3:LM54=IH4)*(LP3:LP54=IH5)*(LQ3:LQ54="D"))</f>
        <v>0</v>
      </c>
      <c r="IK5" s="395">
        <f ca="1">SUMPRODUCT((LM3:LM54=IH5)*(LP3:LP54=IH6)*(LQ3:LQ54="L"))+SUMPRODUCT((LM3:LM54=IH5)*(LP3:LP54=IH7)*(LQ3:LQ54="L"))+SUMPRODUCT((LM3:LM54=IH5)*(LP3:LP54=IH8)*(LQ3:LQ54="L"))+SUMPRODUCT((LM3:LM54=IH5)*(LP3:LP54=IH4)*(LQ3:LQ54="L"))+SUMPRODUCT((LM3:LM54=IH6)*(LP3:LP54=IH5)*(LR3:LR54="L"))+SUMPRODUCT((LM3:LM54=IH7)*(LP3:LP54=IH5)*(LR3:LR54="L"))+SUMPRODUCT((LM3:LM54=IH8)*(LP3:LP54=IH5)*(LR3:LR54="L"))+SUMPRODUCT((LM3:LM54=IH4)*(LP3:LP54=IH5)*(LR3:LR54="L"))</f>
        <v>0</v>
      </c>
      <c r="IL5" s="395">
        <f ca="1">SUMPRODUCT((LM3:LM54=IH5)*(LP3:LP54=IH6)*LN3:LN54)+SUMPRODUCT((LM3:LM54=IH5)*(LP3:LP54=IH7)*LN3:LN54)+SUMPRODUCT((LM3:LM54=IH5)*(LP3:LP54=IH8)*LN3:LN54)+SUMPRODUCT((LM3:LM54=IH5)*(LP3:LP54=IH4)*LN3:LN54)+SUMPRODUCT((LM3:LM54=IH6)*(LP3:LP54=IH5)*LO3:LO54)+SUMPRODUCT((LM3:LM54=IH7)*(LP3:LP54=IH5)*LO3:LO54)+SUMPRODUCT((LM3:LM54=IH8)*(LP3:LP54=IH5)*LO3:LO54)+SUMPRODUCT((LM3:LM54=IH4)*(LP3:LP54=IH5)*LO3:LO54)</f>
        <v>0</v>
      </c>
      <c r="IM5" s="395">
        <f ca="1">SUMPRODUCT((LM3:LM54=IH5)*(LP3:LP54=IH6)*LO3:LO54)+SUMPRODUCT((LM3:LM54=IH5)*(LP3:LP54=IH7)*LO3:LO54)+SUMPRODUCT((LM3:LM54=IH5)*(LP3:LP54=IH8)*LO3:LO54)+SUMPRODUCT((LM3:LM54=IH5)*(LP3:LP54=IH4)*LO3:LO54)+SUMPRODUCT((LM3:LM54=IH6)*(LP3:LP54=IH5)*LN3:LN54)+SUMPRODUCT((LM3:LM54=IH7)*(LP3:LP54=IH5)*LN3:LN54)+SUMPRODUCT((LM3:LM54=IH8)*(LP3:LP54=IH5)*LN3:LN54)+SUMPRODUCT((LM3:LM54=IH4)*(LP3:LP54=IH5)*LN3:LN54)</f>
        <v>0</v>
      </c>
      <c r="IN5" s="395">
        <f ca="1">IL5-IM5+1000</f>
        <v>1000</v>
      </c>
      <c r="IO5" s="395" t="str">
        <f t="shared" ref="IO5:IO7" ca="1" si="268">IF(IH5&lt;&gt;"",II5*3+IJ5*1,"")</f>
        <v/>
      </c>
      <c r="IP5" s="395" t="str">
        <f ca="1">IF(IH5&lt;&gt;"",VLOOKUP(IH5,HO4:HU52,7,FALSE),"")</f>
        <v/>
      </c>
      <c r="IQ5" s="395" t="str">
        <f ca="1">IF(IH5&lt;&gt;"",VLOOKUP(IH5,HO4:HU52,5,FALSE),"")</f>
        <v/>
      </c>
      <c r="IR5" s="395" t="str">
        <f ca="1">IF(IH5&lt;&gt;"",VLOOKUP(IH5,HO4:HW52,9,FALSE),"")</f>
        <v/>
      </c>
      <c r="IS5" s="395" t="str">
        <f t="shared" ref="IS5:IS7" ca="1" si="269">IO5</f>
        <v/>
      </c>
      <c r="IT5" s="395" t="str">
        <f ca="1">IF(IH5&lt;&gt;"",RANK(IS5,IS4:IS8),"")</f>
        <v/>
      </c>
      <c r="IU5" s="395" t="str">
        <f ca="1">IF(IH5&lt;&gt;"",SUMPRODUCT((IS4:IS8=IS5)*(IN4:IN8&gt;IN5)),"")</f>
        <v/>
      </c>
      <c r="IV5" s="395" t="str">
        <f ca="1">IF(IH5&lt;&gt;"",SUMPRODUCT((IS4:IS8=IS5)*(IN4:IN8=IN5)*(IL4:IL8&gt;IL5)),"")</f>
        <v/>
      </c>
      <c r="IW5" s="395" t="str">
        <f ca="1">IF(IH5&lt;&gt;"",SUMPRODUCT((IS4:IS8=IS5)*(IN4:IN8=IN5)*(IL4:IL8=IL5)*(IP4:IP8&gt;IP5)),"")</f>
        <v/>
      </c>
      <c r="IX5" s="395" t="str">
        <f ca="1">IF(IH5&lt;&gt;"",SUMPRODUCT((IS4:IS8=IS5)*(IN4:IN8=IN5)*(IL4:IL8=IL5)*(IP4:IP8=IP5)*(IQ4:IQ8&gt;IQ5)),"")</f>
        <v/>
      </c>
      <c r="IY5" s="395" t="str">
        <f ca="1">IF(IH5&lt;&gt;"",SUMPRODUCT((IS4:IS8=IS5)*(IN4:IN8=IN5)*(IL4:IL8=IL5)*(IP4:IP8=IP5)*(IQ4:IQ8=IQ5)*(IR4:IR8&gt;IR5)),"")</f>
        <v/>
      </c>
      <c r="IZ5" s="395" t="str">
        <f ca="1">IF(IH5&lt;&gt;"",IF(IZ57&lt;&gt;"",IF(IG55=3,IZ57,IZ57+IG55),SUM(IT5:IY5)),"")</f>
        <v/>
      </c>
      <c r="JA5" s="395" t="str">
        <f ca="1">IF(IH5&lt;&gt;"",INDEX(IH4:IH8,MATCH(2,IZ4:IZ8,0),0),"")</f>
        <v/>
      </c>
      <c r="JB5" s="395" t="str">
        <f ca="1">IF(ID4&lt;&gt;"",ID4,"")</f>
        <v>Porto</v>
      </c>
      <c r="JC5" s="395">
        <f ca="1">SUMPRODUCT((LM3:LM54=JB5)*(LP3:LP54=JB6)*(LQ3:LQ54="W"))+SUMPRODUCT((LM3:LM54=JB5)*(LP3:LP54=JB7)*(LQ3:LQ54="W"))+SUMPRODUCT((LM3:LM54=JB5)*(LP3:LP54=JB8)*(LQ3:LQ54="W"))+SUMPRODUCT((LM3:LM54=JB6)*(LP3:LP54=JB5)*(LR3:LR54="W"))+SUMPRODUCT((LM3:LM54=JB7)*(LP3:LP54=JB5)*(LR3:LR54="W"))+SUMPRODUCT((LM3:LM54=JB8)*(LP3:LP54=JB5)*(LR3:LR54="W"))</f>
        <v>0</v>
      </c>
      <c r="JD5" s="395">
        <f ca="1">SUMPRODUCT((LM3:LM54=JB5)*(LP3:LP54=JB6)*(LQ3:LQ54="D"))+SUMPRODUCT((LM3:LM54=JB5)*(LP3:LP54=JB7)*(LQ3:LQ54="D"))+SUMPRODUCT((LM3:LM54=JB5)*(LP3:LP54=JB8)*(LQ3:LQ54="D"))+SUMPRODUCT((LM3:LM54=JB6)*(LP3:LP54=JB5)*(LQ3:LQ54="D"))+SUMPRODUCT((LM3:LM54=JB7)*(LP3:LP54=JB5)*(LQ3:LQ54="D"))+SUMPRODUCT((LM3:LM54=JB8)*(LP3:LP54=JB5)*(LQ3:LQ54="D"))</f>
        <v>1</v>
      </c>
      <c r="JE5" s="395">
        <f ca="1">SUMPRODUCT((LM3:LM54=JB5)*(LP3:LP54=JB6)*(LQ3:LQ54="L"))+SUMPRODUCT((LM3:LM54=JB5)*(LP3:LP54=JB7)*(LQ3:LQ54="L"))+SUMPRODUCT((LM3:LM54=JB5)*(LP3:LP54=JB8)*(LQ3:LQ54="L"))+SUMPRODUCT((LM3:LM54=JB6)*(LP3:LP54=JB5)*(LR3:LR54="L"))+SUMPRODUCT((LM3:LM54=JB7)*(LP3:LP54=JB5)*(LR3:LR54="L"))+SUMPRODUCT((LM3:LM54=JB8)*(LP3:LP54=JB5)*(LR3:LR54="L"))</f>
        <v>0</v>
      </c>
      <c r="JF5" s="395">
        <f ca="1">SUMPRODUCT((LM3:LM54=JB5)*(LP3:LP54=JB6)*LN3:LN54)+SUMPRODUCT((LM3:LM54=JB5)*(LP3:LP54=JB7)*LN3:LN54)+SUMPRODUCT((LM3:LM54=JB5)*(LP3:LP54=JB8)*LN3:LN54)+SUMPRODUCT((LM3:LM54=JB5)*(LP3:LP54=JB4)*LN3:LN54)+SUMPRODUCT((LM3:LM54=JB6)*(LP3:LP54=JB5)*LO3:LO54)+SUMPRODUCT((LM3:LM54=JB7)*(LP3:LP54=JB5)*LO3:LO54)+SUMPRODUCT((LM3:LM54=JB8)*(LP3:LP54=JB5)*LO3:LO54)+SUMPRODUCT((LM3:LM54=JB4)*(LP3:LP54=JB5)*LO3:LO54)</f>
        <v>3</v>
      </c>
      <c r="JG5" s="395">
        <f ca="1">SUMPRODUCT((LM3:LM54=JB5)*(LP3:LP54=JB6)*LO3:LO54)+SUMPRODUCT((LM3:LM54=JB5)*(LP3:LP54=JB7)*LO3:LO54)+SUMPRODUCT((LM3:LM54=JB5)*(LP3:LP54=JB8)*LO3:LO54)+SUMPRODUCT((LM3:LM54=JB5)*(LP3:LP54=JB4)*LO3:LO54)+SUMPRODUCT((LM3:LM54=JB6)*(LP3:LP54=JB5)*LN3:LN54)+SUMPRODUCT((LM3:LM54=JB7)*(LP3:LP54=JB5)*LN3:LN54)+SUMPRODUCT((LM3:LM54=JB8)*(LP3:LP54=JB5)*LN3:LN54)+SUMPRODUCT((LM3:LM54=JB4)*(LP3:LP54=JB5)*LN3:LN54)</f>
        <v>3</v>
      </c>
      <c r="JH5" s="395">
        <f ca="1">JF5-JG5+1000</f>
        <v>1000</v>
      </c>
      <c r="JI5" s="395">
        <f t="shared" ref="JI5:JI7" ca="1" si="270">IF(JB5&lt;&gt;"",JC5*3+JD5*1,"")</f>
        <v>1</v>
      </c>
      <c r="JJ5" s="395">
        <f ca="1">IF(JB5&lt;&gt;"",VLOOKUP(JB5,HO4:HU52,7,FALSE),"")</f>
        <v>1000</v>
      </c>
      <c r="JK5" s="395">
        <f ca="1">IF(JB5&lt;&gt;"",VLOOKUP(JB5,HO4:HU52,5,FALSE),"")</f>
        <v>5</v>
      </c>
      <c r="JL5" s="395">
        <f ca="1">IF(JB5&lt;&gt;"",VLOOKUP(JB5,HO4:HW52,9,FALSE),"")</f>
        <v>24</v>
      </c>
      <c r="JM5" s="395">
        <f t="shared" ref="JM5:JM7" ca="1" si="271">JI5</f>
        <v>1</v>
      </c>
      <c r="JN5" s="395">
        <f ca="1">IF(JB5&lt;&gt;"",RANK(JM5,JM4:JM8),"")</f>
        <v>1</v>
      </c>
      <c r="JO5" s="395">
        <f ca="1">IF(JB5&lt;&gt;"",SUMPRODUCT((JM4:JM8=JM5)*(JH4:JH8&gt;JH5)),"")</f>
        <v>0</v>
      </c>
      <c r="JP5" s="395">
        <f ca="1">IF(JB5&lt;&gt;"",SUMPRODUCT((JM4:JM8=JM5)*(JH4:JH8=JH5)*(JF4:JF8&gt;JF5)),"")</f>
        <v>0</v>
      </c>
      <c r="JQ5" s="395">
        <f ca="1">IF(JB5&lt;&gt;"",SUMPRODUCT((JM4:JM8=JM5)*(JH4:JH8=JH5)*(JF4:JF8=JF5)*(JJ4:JJ8&gt;JJ5)),"")</f>
        <v>0</v>
      </c>
      <c r="JR5" s="395">
        <f ca="1">IF(JB5&lt;&gt;"",SUMPRODUCT((JM4:JM8=JM5)*(JH4:JH8=JH5)*(JF4:JF8=JF5)*(JJ4:JJ8=JJ5)*(JK4:JK8&gt;JK5)),"")</f>
        <v>0</v>
      </c>
      <c r="JS5" s="395">
        <f ca="1">IF(JB5&lt;&gt;"",SUMPRODUCT((JM4:JM8=JM5)*(JH4:JH8=JH5)*(JF4:JF8=JF5)*(JJ4:JJ8=JJ5)*(JK4:JK8=JK5)*(JL4:JL8&gt;JL5)),"")</f>
        <v>0</v>
      </c>
      <c r="JT5" s="395">
        <f ca="1">IF(JB5&lt;&gt;"",IF(JT57&lt;&gt;"",IF(JA55=3,JT57,JT57+JA55),SUM(JN5:JS5)+1),"")</f>
        <v>2</v>
      </c>
      <c r="JU5" s="395" t="str">
        <f ca="1">IF(JB5&lt;&gt;"",INDEX(JB5:JB8,MATCH(2,JT5:JT8,0),0),"")</f>
        <v>Porto</v>
      </c>
      <c r="LJ5" s="395" t="str">
        <f ca="1">IF(JU5&lt;&gt;"",JU5,IF(JA5&lt;&gt;"",JA5,IA5))</f>
        <v>Porto</v>
      </c>
      <c r="LK5" s="395">
        <v>2</v>
      </c>
      <c r="LL5" s="395">
        <v>3</v>
      </c>
      <c r="LM5" s="395" t="str">
        <f t="shared" si="28"/>
        <v>Paris Saint-Germain</v>
      </c>
      <c r="LN5" s="395">
        <f ca="1">IF(OFFSET('Game Board'!O10,0,LN1)&lt;&gt;"",OFFSET('Game Board'!O10,0,LN1),0)</f>
        <v>3</v>
      </c>
      <c r="LO5" s="395">
        <f ca="1">IF(OFFSET('Game Board'!P10,0,LN1)&lt;&gt;"",OFFSET('Game Board'!P10,0,LN1),0)</f>
        <v>3</v>
      </c>
      <c r="LP5" s="395" t="str">
        <f t="shared" si="29"/>
        <v>Atletico Madrid</v>
      </c>
      <c r="LQ5" s="395" t="str">
        <f ca="1">IF(AND(OFFSET('Game Board'!O10,0,LN1)&lt;&gt;"",OFFSET('Game Board'!P10,0,LN1)&lt;&gt;""),IF(LN5&gt;LO5,"W",IF(LN5=LO5,"D","L")),"")</f>
        <v>D</v>
      </c>
      <c r="LR5" s="395" t="str">
        <f t="shared" ca="1" si="30"/>
        <v>D</v>
      </c>
      <c r="LT5" s="395">
        <f ca="1">VLOOKUP(LU5,PP4:PQ8,2,FALSE)</f>
        <v>4</v>
      </c>
      <c r="LU5" s="398" t="str">
        <f t="shared" si="31"/>
        <v>Porto</v>
      </c>
      <c r="LV5" s="395">
        <f ca="1">SUMPRODUCT((PS3:PS54=LU5)*(PW3:PW54="W"))+SUMPRODUCT((PV3:PV54=LU5)*(PX3:PX54="W"))</f>
        <v>0</v>
      </c>
      <c r="LW5" s="395">
        <f ca="1">SUMPRODUCT((PS3:PS54=LU5)*(PW3:PW54="D"))+SUMPRODUCT((PV3:PV54=LU5)*(PX3:PX54="D"))</f>
        <v>1</v>
      </c>
      <c r="LX5" s="395">
        <f ca="1">SUMPRODUCT((PS3:PS54=LU5)*(PW3:PW54="L"))+SUMPRODUCT((PV3:PV54=LU5)*(PX3:PX54="L"))</f>
        <v>2</v>
      </c>
      <c r="LY5" s="395">
        <f t="shared" ref="LY5" ca="1" si="272">SUMIF(PS3:PS72,LU5,PT3:PT72)+SUMIF(PV3:PV72,LU5,PU3:PU72)</f>
        <v>2</v>
      </c>
      <c r="LZ5" s="395">
        <f t="shared" ref="LZ5" ca="1" si="273">SUMIF(PV3:PV72,LU5,PT3:PT72)+SUMIF(PS3:PS72,LU5,PU3:PU72)</f>
        <v>6</v>
      </c>
      <c r="MA5" s="395">
        <f t="shared" ca="1" si="34"/>
        <v>996</v>
      </c>
      <c r="MB5" s="395">
        <f t="shared" ca="1" si="35"/>
        <v>1</v>
      </c>
      <c r="MC5" s="401">
        <f t="shared" si="36"/>
        <v>24</v>
      </c>
      <c r="MD5" s="395">
        <f t="shared" ref="MD5" ca="1" si="274">IF(COUNTIF(MB4:MB8,4)&lt;&gt;4,RANK(MB5,MB4:MB8),MB57)</f>
        <v>4</v>
      </c>
      <c r="MF5" s="395">
        <f t="shared" ref="MF5" ca="1" si="275">SUMPRODUCT((MD4:MD7=MD5)*(MC4:MC7&lt;MC5))+MD5</f>
        <v>4</v>
      </c>
      <c r="MG5" s="398" t="str">
        <f t="shared" ref="MG5" ca="1" si="276">INDEX(LU4:LU8,MATCH(2,MF4:MF8,0),0)</f>
        <v>Al Ahly</v>
      </c>
      <c r="MH5" s="395">
        <f t="shared" ref="MH5" ca="1" si="277">INDEX(MD4:MD8,MATCH(MG5,LU4:LU8,0),0)</f>
        <v>2</v>
      </c>
      <c r="MI5" s="395" t="str">
        <f t="shared" ref="MI5" ca="1" si="278">IF(MI4&lt;&gt;"",MG5,"")</f>
        <v/>
      </c>
      <c r="MJ5" s="395" t="str">
        <f t="shared" ref="MJ5" ca="1" si="279">IF(MJ4&lt;&gt;"",MG6,"")</f>
        <v/>
      </c>
      <c r="MK5" s="395" t="str">
        <f t="shared" ref="MK5" ca="1" si="280">IF(MK4&lt;&gt;"",MG7,"")</f>
        <v/>
      </c>
      <c r="ML5" s="395" t="str">
        <f t="shared" ref="ML5" si="281">IF(ML4&lt;&gt;"",MG8,"")</f>
        <v/>
      </c>
      <c r="MN5" s="395" t="str">
        <f t="shared" ca="1" si="45"/>
        <v/>
      </c>
      <c r="MO5" s="395">
        <f ca="1">SUMPRODUCT((PS3:PS54=MN5)*(PV3:PV54=MN6)*(PW3:PW54="W"))+SUMPRODUCT((PS3:PS54=MN5)*(PV3:PV54=MN7)*(PW3:PW54="W"))+SUMPRODUCT((PS3:PS54=MN5)*(PV3:PV54=MN8)*(PW3:PW54="W"))+SUMPRODUCT((PS3:PS54=MN5)*(PV3:PV54=MN4)*(PW3:PW54="W"))+SUMPRODUCT((PS3:PS54=MN6)*(PV3:PV54=MN5)*(PX3:PX54="W"))+SUMPRODUCT((PS3:PS54=MN7)*(PV3:PV54=MN5)*(PX3:PX54="W"))+SUMPRODUCT((PS3:PS54=MN8)*(PV3:PV54=MN5)*(PX3:PX54="W"))+SUMPRODUCT((PS3:PS54=MN4)*(PV3:PV54=MN5)*(PX3:PX54="W"))</f>
        <v>0</v>
      </c>
      <c r="MP5" s="395">
        <f ca="1">SUMPRODUCT((PS3:PS54=MN5)*(PV3:PV54=MN6)*(PW3:PW54="D"))+SUMPRODUCT((PS3:PS54=MN5)*(PV3:PV54=MN7)*(PW3:PW54="D"))+SUMPRODUCT((PS3:PS54=MN5)*(PV3:PV54=MN8)*(PW3:PW54="D"))+SUMPRODUCT((PS3:PS54=MN5)*(PV3:PV54=MN4)*(PW3:PW54="D"))+SUMPRODUCT((PS3:PS54=MN6)*(PV3:PV54=MN5)*(PW3:PW54="D"))+SUMPRODUCT((PS3:PS54=MN7)*(PV3:PV54=MN5)*(PW3:PW54="D"))+SUMPRODUCT((PS3:PS54=MN8)*(PV3:PV54=MN5)*(PW3:PW54="D"))+SUMPRODUCT((PS3:PS54=MN4)*(PV3:PV54=MN5)*(PW3:PW54="D"))</f>
        <v>0</v>
      </c>
      <c r="MQ5" s="395">
        <f ca="1">SUMPRODUCT((PS3:PS54=MN5)*(PV3:PV54=MN6)*(PW3:PW54="L"))+SUMPRODUCT((PS3:PS54=MN5)*(PV3:PV54=MN7)*(PW3:PW54="L"))+SUMPRODUCT((PS3:PS54=MN5)*(PV3:PV54=MN8)*(PW3:PW54="L"))+SUMPRODUCT((PS3:PS54=MN5)*(PV3:PV54=MN4)*(PW3:PW54="L"))+SUMPRODUCT((PS3:PS54=MN6)*(PV3:PV54=MN5)*(PX3:PX54="L"))+SUMPRODUCT((PS3:PS54=MN7)*(PV3:PV54=MN5)*(PX3:PX54="L"))+SUMPRODUCT((PS3:PS54=MN8)*(PV3:PV54=MN5)*(PX3:PX54="L"))+SUMPRODUCT((PS3:PS54=MN4)*(PV3:PV54=MN5)*(PX3:PX54="L"))</f>
        <v>0</v>
      </c>
      <c r="MR5" s="395">
        <f ca="1">SUMPRODUCT((PS3:PS54=MN5)*(PV3:PV54=MN6)*PT3:PT54)+SUMPRODUCT((PS3:PS54=MN5)*(PV3:PV54=MN7)*PT3:PT54)+SUMPRODUCT((PS3:PS54=MN5)*(PV3:PV54=MN8)*PT3:PT54)+SUMPRODUCT((PS3:PS54=MN5)*(PV3:PV54=MN4)*PT3:PT54)+SUMPRODUCT((PS3:PS54=MN6)*(PV3:PV54=MN5)*PU3:PU54)+SUMPRODUCT((PS3:PS54=MN7)*(PV3:PV54=MN5)*PU3:PU54)+SUMPRODUCT((PS3:PS54=MN8)*(PV3:PV54=MN5)*PU3:PU54)+SUMPRODUCT((PS3:PS54=MN4)*(PV3:PV54=MN5)*PU3:PU54)</f>
        <v>0</v>
      </c>
      <c r="MS5" s="395">
        <f ca="1">SUMPRODUCT((PS3:PS54=MN5)*(PV3:PV54=MN6)*PU3:PU54)+SUMPRODUCT((PS3:PS54=MN5)*(PV3:PV54=MN7)*PU3:PU54)+SUMPRODUCT((PS3:PS54=MN5)*(PV3:PV54=MN8)*PU3:PU54)+SUMPRODUCT((PS3:PS54=MN5)*(PV3:PV54=MN4)*PU3:PU54)+SUMPRODUCT((PS3:PS54=MN6)*(PV3:PV54=MN5)*PT3:PT54)+SUMPRODUCT((PS3:PS54=MN7)*(PV3:PV54=MN5)*PT3:PT54)+SUMPRODUCT((PS3:PS54=MN8)*(PV3:PV54=MN5)*PT3:PT54)+SUMPRODUCT((PS3:PS54=MN4)*(PV3:PV54=MN5)*PT3:PT54)</f>
        <v>0</v>
      </c>
      <c r="MT5" s="395">
        <f t="shared" ca="1" si="46"/>
        <v>1000</v>
      </c>
      <c r="MU5" s="395" t="str">
        <f t="shared" ca="1" si="47"/>
        <v/>
      </c>
      <c r="MV5" s="395" t="str">
        <f ca="1">IF(MN5&lt;&gt;"",VLOOKUP(MN5,LU4:MA52,7,FALSE),"")</f>
        <v/>
      </c>
      <c r="MW5" s="395" t="str">
        <f ca="1">IF(MN5&lt;&gt;"",VLOOKUP(MN5,LU4:MA52,5,FALSE),"")</f>
        <v/>
      </c>
      <c r="MX5" s="395" t="str">
        <f ca="1">IF(MN5&lt;&gt;"",VLOOKUP(MN5,LU4:MC52,9,FALSE),"")</f>
        <v/>
      </c>
      <c r="MY5" s="395" t="str">
        <f t="shared" ca="1" si="48"/>
        <v/>
      </c>
      <c r="MZ5" s="395" t="str">
        <f t="shared" ref="MZ5" ca="1" si="282">IF(MN5&lt;&gt;"",RANK(MY5,MY4:MY8),"")</f>
        <v/>
      </c>
      <c r="NA5" s="395" t="str">
        <f t="shared" ref="NA5" ca="1" si="283">IF(MN5&lt;&gt;"",SUMPRODUCT((MY4:MY8=MY5)*(MT4:MT8&gt;MT5)),"")</f>
        <v/>
      </c>
      <c r="NB5" s="395" t="str">
        <f t="shared" ref="NB5" ca="1" si="284">IF(MN5&lt;&gt;"",SUMPRODUCT((MY4:MY8=MY5)*(MT4:MT8=MT5)*(MR4:MR8&gt;MR5)),"")</f>
        <v/>
      </c>
      <c r="NC5" s="395" t="str">
        <f t="shared" ref="NC5" ca="1" si="285">IF(MN5&lt;&gt;"",SUMPRODUCT((MY4:MY8=MY5)*(MT4:MT8=MT5)*(MR4:MR8=MR5)*(MV4:MV8&gt;MV5)),"")</f>
        <v/>
      </c>
      <c r="ND5" s="395" t="str">
        <f t="shared" ref="ND5" ca="1" si="286">IF(MN5&lt;&gt;"",SUMPRODUCT((MY4:MY8=MY5)*(MT4:MT8=MT5)*(MR4:MR8=MR5)*(MV4:MV8=MV5)*(MW4:MW8&gt;MW5)),"")</f>
        <v/>
      </c>
      <c r="NE5" s="395" t="str">
        <f t="shared" ref="NE5" ca="1" si="287">IF(MN5&lt;&gt;"",SUMPRODUCT((MY4:MY8=MY5)*(MT4:MT8=MT5)*(MR4:MR8=MR5)*(MV4:MV8=MV5)*(MW4:MW8=MW5)*(MX4:MX8&gt;MX5)),"")</f>
        <v/>
      </c>
      <c r="NF5" s="395" t="str">
        <f t="shared" ref="NF5" ca="1" si="288">IF(MN5&lt;&gt;"",IF(NF57&lt;&gt;"",IF(MM55=3,NF57,NF57+MM55),SUM(MZ5:NE5)),"")</f>
        <v/>
      </c>
      <c r="NG5" s="395" t="str">
        <f t="shared" ref="NG5" ca="1" si="289">IF(MN5&lt;&gt;"",INDEX(MN4:MN8,MATCH(2,NF4:NF8,0),0),"")</f>
        <v/>
      </c>
      <c r="NH5" s="395" t="str">
        <f t="shared" ref="NH5:NH7" ca="1" si="290">IF(MJ4&lt;&gt;"",MJ4,"")</f>
        <v/>
      </c>
      <c r="NI5" s="395">
        <f ca="1">SUMPRODUCT((PS3:PS54=NH5)*(PV3:PV54=NH6)*(PW3:PW54="W"))+SUMPRODUCT((PS3:PS54=NH5)*(PV3:PV54=NH7)*(PW3:PW54="W"))+SUMPRODUCT((PS3:PS54=NH5)*(PV3:PV54=NH8)*(PW3:PW54="W"))+SUMPRODUCT((PS3:PS54=NH6)*(PV3:PV54=NH5)*(PX3:PX54="W"))+SUMPRODUCT((PS3:PS54=NH7)*(PV3:PV54=NH5)*(PX3:PX54="W"))+SUMPRODUCT((PS3:PS54=NH8)*(PV3:PV54=NH5)*(PX3:PX54="W"))</f>
        <v>0</v>
      </c>
      <c r="NJ5" s="395">
        <f ca="1">SUMPRODUCT((PS3:PS54=NH5)*(PV3:PV54=NH6)*(PW3:PW54="D"))+SUMPRODUCT((PS3:PS54=NH5)*(PV3:PV54=NH7)*(PW3:PW54="D"))+SUMPRODUCT((PS3:PS54=NH5)*(PV3:PV54=NH8)*(PW3:PW54="D"))+SUMPRODUCT((PS3:PS54=NH6)*(PV3:PV54=NH5)*(PW3:PW54="D"))+SUMPRODUCT((PS3:PS54=NH7)*(PV3:PV54=NH5)*(PW3:PW54="D"))+SUMPRODUCT((PS3:PS54=NH8)*(PV3:PV54=NH5)*(PW3:PW54="D"))</f>
        <v>0</v>
      </c>
      <c r="NK5" s="395">
        <f ca="1">SUMPRODUCT((PS3:PS54=NH5)*(PV3:PV54=NH6)*(PW3:PW54="L"))+SUMPRODUCT((PS3:PS54=NH5)*(PV3:PV54=NH7)*(PW3:PW54="L"))+SUMPRODUCT((PS3:PS54=NH5)*(PV3:PV54=NH8)*(PW3:PW54="L"))+SUMPRODUCT((PS3:PS54=NH6)*(PV3:PV54=NH5)*(PX3:PX54="L"))+SUMPRODUCT((PS3:PS54=NH7)*(PV3:PV54=NH5)*(PX3:PX54="L"))+SUMPRODUCT((PS3:PS54=NH8)*(PV3:PV54=NH5)*(PX3:PX54="L"))</f>
        <v>0</v>
      </c>
      <c r="NL5" s="395">
        <f ca="1">SUMPRODUCT((PS3:PS54=NH5)*(PV3:PV54=NH6)*PT3:PT54)+SUMPRODUCT((PS3:PS54=NH5)*(PV3:PV54=NH7)*PT3:PT54)+SUMPRODUCT((PS3:PS54=NH5)*(PV3:PV54=NH8)*PT3:PT54)+SUMPRODUCT((PS3:PS54=NH5)*(PV3:PV54=NH4)*PT3:PT54)+SUMPRODUCT((PS3:PS54=NH6)*(PV3:PV54=NH5)*PU3:PU54)+SUMPRODUCT((PS3:PS54=NH7)*(PV3:PV54=NH5)*PU3:PU54)+SUMPRODUCT((PS3:PS54=NH8)*(PV3:PV54=NH5)*PU3:PU54)+SUMPRODUCT((PS3:PS54=NH4)*(PV3:PV54=NH5)*PU3:PU54)</f>
        <v>0</v>
      </c>
      <c r="NM5" s="395">
        <f ca="1">SUMPRODUCT((PS3:PS54=NH5)*(PV3:PV54=NH6)*PU3:PU54)+SUMPRODUCT((PS3:PS54=NH5)*(PV3:PV54=NH7)*PU3:PU54)+SUMPRODUCT((PS3:PS54=NH5)*(PV3:PV54=NH8)*PU3:PU54)+SUMPRODUCT((PS3:PS54=NH5)*(PV3:PV54=NH4)*PU3:PU54)+SUMPRODUCT((PS3:PS54=NH6)*(PV3:PV54=NH5)*PT3:PT54)+SUMPRODUCT((PS3:PS54=NH7)*(PV3:PV54=NH5)*PT3:PT54)+SUMPRODUCT((PS3:PS54=NH8)*(PV3:PV54=NH5)*PT3:PT54)+SUMPRODUCT((PS3:PS54=NH4)*(PV3:PV54=NH5)*PT3:PT54)</f>
        <v>0</v>
      </c>
      <c r="NN5" s="395">
        <f t="shared" ref="NN5:NN7" ca="1" si="291">NL5-NM5+1000</f>
        <v>1000</v>
      </c>
      <c r="NO5" s="395" t="str">
        <f t="shared" ref="NO5:NO7" ca="1" si="292">IF(NH5&lt;&gt;"",NI5*3+NJ5*1,"")</f>
        <v/>
      </c>
      <c r="NP5" s="395" t="str">
        <f ca="1">IF(NH5&lt;&gt;"",VLOOKUP(NH5,LU4:MA52,7,FALSE),"")</f>
        <v/>
      </c>
      <c r="NQ5" s="395" t="str">
        <f ca="1">IF(NH5&lt;&gt;"",VLOOKUP(NH5,LU4:MA52,5,FALSE),"")</f>
        <v/>
      </c>
      <c r="NR5" s="395" t="str">
        <f ca="1">IF(NH5&lt;&gt;"",VLOOKUP(NH5,LU4:MC52,9,FALSE),"")</f>
        <v/>
      </c>
      <c r="NS5" s="395" t="str">
        <f t="shared" ref="NS5:NS7" ca="1" si="293">NO5</f>
        <v/>
      </c>
      <c r="NT5" s="395" t="str">
        <f t="shared" ref="NT5" ca="1" si="294">IF(NH5&lt;&gt;"",RANK(NS5,NS4:NS8),"")</f>
        <v/>
      </c>
      <c r="NU5" s="395" t="str">
        <f t="shared" ref="NU5" ca="1" si="295">IF(NH5&lt;&gt;"",SUMPRODUCT((NS4:NS8=NS5)*(NN4:NN8&gt;NN5)),"")</f>
        <v/>
      </c>
      <c r="NV5" s="395" t="str">
        <f t="shared" ref="NV5" ca="1" si="296">IF(NH5&lt;&gt;"",SUMPRODUCT((NS4:NS8=NS5)*(NN4:NN8=NN5)*(NL4:NL8&gt;NL5)),"")</f>
        <v/>
      </c>
      <c r="NW5" s="395" t="str">
        <f t="shared" ref="NW5" ca="1" si="297">IF(NH5&lt;&gt;"",SUMPRODUCT((NS4:NS8=NS5)*(NN4:NN8=NN5)*(NL4:NL8=NL5)*(NP4:NP8&gt;NP5)),"")</f>
        <v/>
      </c>
      <c r="NX5" s="395" t="str">
        <f t="shared" ref="NX5" ca="1" si="298">IF(NH5&lt;&gt;"",SUMPRODUCT((NS4:NS8=NS5)*(NN4:NN8=NN5)*(NL4:NL8=NL5)*(NP4:NP8=NP5)*(NQ4:NQ8&gt;NQ5)),"")</f>
        <v/>
      </c>
      <c r="NY5" s="395" t="str">
        <f t="shared" ref="NY5" ca="1" si="299">IF(NH5&lt;&gt;"",SUMPRODUCT((NS4:NS8=NS5)*(NN4:NN8=NN5)*(NL4:NL8=NL5)*(NP4:NP8=NP5)*(NQ4:NQ8=NQ5)*(NR4:NR8&gt;NR5)),"")</f>
        <v/>
      </c>
      <c r="NZ5" s="395" t="str">
        <f t="shared" ref="NZ5" ca="1" si="300">IF(NH5&lt;&gt;"",IF(NZ57&lt;&gt;"",IF(NG55=3,NZ57,NZ57+NG55),SUM(NT5:NY5)+1),"")</f>
        <v/>
      </c>
      <c r="OA5" s="395" t="str">
        <f t="shared" ref="OA5" ca="1" si="301">IF(NH5&lt;&gt;"",INDEX(NH5:NH8,MATCH(2,NZ5:NZ8,0),0),"")</f>
        <v/>
      </c>
      <c r="PP5" s="395" t="str">
        <f t="shared" ref="PP5" ca="1" si="302">IF(OA5&lt;&gt;"",OA5,IF(NG5&lt;&gt;"",NG5,MG5))</f>
        <v>Al Ahly</v>
      </c>
      <c r="PQ5" s="395">
        <v>2</v>
      </c>
      <c r="PR5" s="395">
        <v>3</v>
      </c>
      <c r="PS5" s="395" t="str">
        <f t="shared" si="0"/>
        <v>Paris Saint-Germain</v>
      </c>
      <c r="PT5" s="395">
        <f ca="1">IF(OFFSET('Game Board'!O10,0,PT1)&lt;&gt;"",OFFSET('Game Board'!O10,0,PT1),0)</f>
        <v>0</v>
      </c>
      <c r="PU5" s="395">
        <f ca="1">IF(OFFSET('Game Board'!P10,0,PT1)&lt;&gt;"",OFFSET('Game Board'!P10,0,PT1),0)</f>
        <v>1</v>
      </c>
      <c r="PV5" s="395" t="str">
        <f t="shared" si="1"/>
        <v>Atletico Madrid</v>
      </c>
      <c r="PW5" s="395" t="str">
        <f ca="1">IF(AND(OFFSET('Game Board'!O10,0,PT1)&lt;&gt;"",OFFSET('Game Board'!P10,0,PT1)&lt;&gt;""),IF(PT5&gt;PU5,"W",IF(PT5=PU5,"D","L")),"")</f>
        <v>L</v>
      </c>
      <c r="PX5" s="395" t="str">
        <f t="shared" ca="1" si="2"/>
        <v>W</v>
      </c>
      <c r="PZ5" s="395">
        <f ca="1">VLOOKUP(QA5,TV4:TW8,2,FALSE)</f>
        <v>2</v>
      </c>
      <c r="QA5" s="398" t="str">
        <f t="shared" si="58"/>
        <v>Porto</v>
      </c>
      <c r="QB5" s="395">
        <f ca="1">SUMPRODUCT((TY3:TY54=QA5)*(UC3:UC54="W"))+SUMPRODUCT((UB3:UB54=QA5)*(UD3:UD54="W"))</f>
        <v>0</v>
      </c>
      <c r="QC5" s="395">
        <f ca="1">SUMPRODUCT((TY3:TY54=QA5)*(UC3:UC54="D"))+SUMPRODUCT((UB3:UB54=QA5)*(UD3:UD54="D"))</f>
        <v>0</v>
      </c>
      <c r="QD5" s="395">
        <f ca="1">SUMPRODUCT((TY3:TY54=QA5)*(UC3:UC54="L"))+SUMPRODUCT((UB3:UB54=QA5)*(UD3:UD54="L"))</f>
        <v>0</v>
      </c>
      <c r="QE5" s="395">
        <f t="shared" ref="QE5" ca="1" si="303">SUMIF(TY3:TY72,QA5,TZ3:TZ72)+SUMIF(UB3:UB72,QA5,UA3:UA72)</f>
        <v>0</v>
      </c>
      <c r="QF5" s="395">
        <f t="shared" ref="QF5" ca="1" si="304">SUMIF(UB3:UB72,QA5,TZ3:TZ72)+SUMIF(TY3:TY72,QA5,UA3:UA72)</f>
        <v>0</v>
      </c>
      <c r="QG5" s="395">
        <f t="shared" ca="1" si="61"/>
        <v>1000</v>
      </c>
      <c r="QH5" s="395">
        <f t="shared" ca="1" si="62"/>
        <v>0</v>
      </c>
      <c r="QI5" s="401">
        <f t="shared" si="63"/>
        <v>24</v>
      </c>
      <c r="QJ5" s="395">
        <f t="shared" ref="QJ5" ca="1" si="305">IF(COUNTIF(QH4:QH8,4)&lt;&gt;4,RANK(QH5,QH4:QH8),QH57)</f>
        <v>1</v>
      </c>
      <c r="QL5" s="395">
        <f t="shared" ref="QL5" ca="1" si="306">SUMPRODUCT((QJ4:QJ7=QJ5)*(QI4:QI7&lt;QI5))+QJ5</f>
        <v>3</v>
      </c>
      <c r="QM5" s="398" t="str">
        <f t="shared" ref="QM5" ca="1" si="307">INDEX(QA4:QA8,MATCH(2,QL4:QL8,0),0)</f>
        <v>Al Ahly</v>
      </c>
      <c r="QN5" s="395">
        <f t="shared" ref="QN5" ca="1" si="308">INDEX(QJ4:QJ8,MATCH(QM5,QA4:QA8,0),0)</f>
        <v>1</v>
      </c>
      <c r="QO5" s="395" t="str">
        <f t="shared" ref="QO5" ca="1" si="309">IF(QO4&lt;&gt;"",QM5,"")</f>
        <v>Al Ahly</v>
      </c>
      <c r="QP5" s="395" t="str">
        <f t="shared" ref="QP5" ca="1" si="310">IF(QP4&lt;&gt;"",QM6,"")</f>
        <v/>
      </c>
      <c r="QQ5" s="395" t="str">
        <f t="shared" ref="QQ5" ca="1" si="311">IF(QQ4&lt;&gt;"",QM7,"")</f>
        <v/>
      </c>
      <c r="QR5" s="395" t="str">
        <f t="shared" ref="QR5" si="312">IF(QR4&lt;&gt;"",QM8,"")</f>
        <v/>
      </c>
      <c r="QT5" s="395" t="str">
        <f t="shared" ca="1" si="72"/>
        <v>Al Ahly</v>
      </c>
      <c r="QU5" s="395">
        <f ca="1">SUMPRODUCT((TY3:TY54=QT5)*(UB3:UB54=QT6)*(UC3:UC54="W"))+SUMPRODUCT((TY3:TY54=QT5)*(UB3:UB54=QT7)*(UC3:UC54="W"))+SUMPRODUCT((TY3:TY54=QT5)*(UB3:UB54=QT8)*(UC3:UC54="W"))+SUMPRODUCT((TY3:TY54=QT5)*(UB3:UB54=QT4)*(UC3:UC54="W"))+SUMPRODUCT((TY3:TY54=QT6)*(UB3:UB54=QT5)*(UD3:UD54="W"))+SUMPRODUCT((TY3:TY54=QT7)*(UB3:UB54=QT5)*(UD3:UD54="W"))+SUMPRODUCT((TY3:TY54=QT8)*(UB3:UB54=QT5)*(UD3:UD54="W"))+SUMPRODUCT((TY3:TY54=QT4)*(UB3:UB54=QT5)*(UD3:UD54="W"))</f>
        <v>0</v>
      </c>
      <c r="QV5" s="395">
        <f ca="1">SUMPRODUCT((TY3:TY54=QT5)*(UB3:UB54=QT6)*(UC3:UC54="D"))+SUMPRODUCT((TY3:TY54=QT5)*(UB3:UB54=QT7)*(UC3:UC54="D"))+SUMPRODUCT((TY3:TY54=QT5)*(UB3:UB54=QT8)*(UC3:UC54="D"))+SUMPRODUCT((TY3:TY54=QT5)*(UB3:UB54=QT4)*(UC3:UC54="D"))+SUMPRODUCT((TY3:TY54=QT6)*(UB3:UB54=QT5)*(UC3:UC54="D"))+SUMPRODUCT((TY3:TY54=QT7)*(UB3:UB54=QT5)*(UC3:UC54="D"))+SUMPRODUCT((TY3:TY54=QT8)*(UB3:UB54=QT5)*(UC3:UC54="D"))+SUMPRODUCT((TY3:TY54=QT4)*(UB3:UB54=QT5)*(UC3:UC54="D"))</f>
        <v>0</v>
      </c>
      <c r="QW5" s="395">
        <f ca="1">SUMPRODUCT((TY3:TY54=QT5)*(UB3:UB54=QT6)*(UC3:UC54="L"))+SUMPRODUCT((TY3:TY54=QT5)*(UB3:UB54=QT7)*(UC3:UC54="L"))+SUMPRODUCT((TY3:TY54=QT5)*(UB3:UB54=QT8)*(UC3:UC54="L"))+SUMPRODUCT((TY3:TY54=QT5)*(UB3:UB54=QT4)*(UC3:UC54="L"))+SUMPRODUCT((TY3:TY54=QT6)*(UB3:UB54=QT5)*(UD3:UD54="L"))+SUMPRODUCT((TY3:TY54=QT7)*(UB3:UB54=QT5)*(UD3:UD54="L"))+SUMPRODUCT((TY3:TY54=QT8)*(UB3:UB54=QT5)*(UD3:UD54="L"))+SUMPRODUCT((TY3:TY54=QT4)*(UB3:UB54=QT5)*(UD3:UD54="L"))</f>
        <v>0</v>
      </c>
      <c r="QX5" s="395">
        <f ca="1">SUMPRODUCT((TY3:TY54=QT5)*(UB3:UB54=QT6)*TZ3:TZ54)+SUMPRODUCT((TY3:TY54=QT5)*(UB3:UB54=QT7)*TZ3:TZ54)+SUMPRODUCT((TY3:TY54=QT5)*(UB3:UB54=QT8)*TZ3:TZ54)+SUMPRODUCT((TY3:TY54=QT5)*(UB3:UB54=QT4)*TZ3:TZ54)+SUMPRODUCT((TY3:TY54=QT6)*(UB3:UB54=QT5)*UA3:UA54)+SUMPRODUCT((TY3:TY54=QT7)*(UB3:UB54=QT5)*UA3:UA54)+SUMPRODUCT((TY3:TY54=QT8)*(UB3:UB54=QT5)*UA3:UA54)+SUMPRODUCT((TY3:TY54=QT4)*(UB3:UB54=QT5)*UA3:UA54)</f>
        <v>0</v>
      </c>
      <c r="QY5" s="395">
        <f ca="1">SUMPRODUCT((TY3:TY54=QT5)*(UB3:UB54=QT6)*UA3:UA54)+SUMPRODUCT((TY3:TY54=QT5)*(UB3:UB54=QT7)*UA3:UA54)+SUMPRODUCT((TY3:TY54=QT5)*(UB3:UB54=QT8)*UA3:UA54)+SUMPRODUCT((TY3:TY54=QT5)*(UB3:UB54=QT4)*UA3:UA54)+SUMPRODUCT((TY3:TY54=QT6)*(UB3:UB54=QT5)*TZ3:TZ54)+SUMPRODUCT((TY3:TY54=QT7)*(UB3:UB54=QT5)*TZ3:TZ54)+SUMPRODUCT((TY3:TY54=QT8)*(UB3:UB54=QT5)*TZ3:TZ54)+SUMPRODUCT((TY3:TY54=QT4)*(UB3:UB54=QT5)*TZ3:TZ54)</f>
        <v>0</v>
      </c>
      <c r="QZ5" s="395">
        <f t="shared" ca="1" si="73"/>
        <v>1000</v>
      </c>
      <c r="RA5" s="395">
        <f t="shared" ca="1" si="74"/>
        <v>0</v>
      </c>
      <c r="RB5" s="395">
        <f ca="1">IF(QT5&lt;&gt;"",VLOOKUP(QT5,QA4:QG52,7,FALSE),"")</f>
        <v>1000</v>
      </c>
      <c r="RC5" s="395">
        <f ca="1">IF(QT5&lt;&gt;"",VLOOKUP(QT5,QA4:QG52,5,FALSE),"")</f>
        <v>0</v>
      </c>
      <c r="RD5" s="395">
        <f ca="1">IF(QT5&lt;&gt;"",VLOOKUP(QT5,QA4:QI52,9,FALSE),"")</f>
        <v>16</v>
      </c>
      <c r="RE5" s="395">
        <f t="shared" ca="1" si="75"/>
        <v>0</v>
      </c>
      <c r="RF5" s="395">
        <f t="shared" ref="RF5" ca="1" si="313">IF(QT5&lt;&gt;"",RANK(RE5,RE4:RE8),"")</f>
        <v>1</v>
      </c>
      <c r="RG5" s="395">
        <f t="shared" ref="RG5" ca="1" si="314">IF(QT5&lt;&gt;"",SUMPRODUCT((RE4:RE8=RE5)*(QZ4:QZ8&gt;QZ5)),"")</f>
        <v>0</v>
      </c>
      <c r="RH5" s="395">
        <f t="shared" ref="RH5" ca="1" si="315">IF(QT5&lt;&gt;"",SUMPRODUCT((RE4:RE8=RE5)*(QZ4:QZ8=QZ5)*(QX4:QX8&gt;QX5)),"")</f>
        <v>0</v>
      </c>
      <c r="RI5" s="395">
        <f t="shared" ref="RI5" ca="1" si="316">IF(QT5&lt;&gt;"",SUMPRODUCT((RE4:RE8=RE5)*(QZ4:QZ8=QZ5)*(QX4:QX8=QX5)*(RB4:RB8&gt;RB5)),"")</f>
        <v>0</v>
      </c>
      <c r="RJ5" s="395">
        <f t="shared" ref="RJ5" ca="1" si="317">IF(QT5&lt;&gt;"",SUMPRODUCT((RE4:RE8=RE5)*(QZ4:QZ8=QZ5)*(QX4:QX8=QX5)*(RB4:RB8=RB5)*(RC4:RC8&gt;RC5)),"")</f>
        <v>0</v>
      </c>
      <c r="RK5" s="395">
        <f t="shared" ref="RK5" ca="1" si="318">IF(QT5&lt;&gt;"",SUMPRODUCT((RE4:RE8=RE5)*(QZ4:QZ8=QZ5)*(QX4:QX8=QX5)*(RB4:RB8=RB5)*(RC4:RC8=RC5)*(RD4:RD8&gt;RD5)),"")</f>
        <v>2</v>
      </c>
      <c r="RL5" s="395">
        <f t="shared" ref="RL5" ca="1" si="319">IF(QT5&lt;&gt;"",IF(RL57&lt;&gt;"",IF(QS55=3,RL57,RL57+QS55),SUM(RF5:RK5)),"")</f>
        <v>3</v>
      </c>
      <c r="RM5" s="395" t="str">
        <f t="shared" ref="RM5" ca="1" si="320">IF(QT5&lt;&gt;"",INDEX(QT4:QT8,MATCH(2,RL4:RL8,0),0),"")</f>
        <v>Porto</v>
      </c>
      <c r="RN5" s="395" t="str">
        <f t="shared" ref="RN5:RN7" ca="1" si="321">IF(QP4&lt;&gt;"",QP4,"")</f>
        <v/>
      </c>
      <c r="RO5" s="395">
        <f ca="1">SUMPRODUCT((TY3:TY54=RN5)*(UB3:UB54=RN6)*(UC3:UC54="W"))+SUMPRODUCT((TY3:TY54=RN5)*(UB3:UB54=RN7)*(UC3:UC54="W"))+SUMPRODUCT((TY3:TY54=RN5)*(UB3:UB54=RN8)*(UC3:UC54="W"))+SUMPRODUCT((TY3:TY54=RN6)*(UB3:UB54=RN5)*(UD3:UD54="W"))+SUMPRODUCT((TY3:TY54=RN7)*(UB3:UB54=RN5)*(UD3:UD54="W"))+SUMPRODUCT((TY3:TY54=RN8)*(UB3:UB54=RN5)*(UD3:UD54="W"))</f>
        <v>0</v>
      </c>
      <c r="RP5" s="395">
        <f ca="1">SUMPRODUCT((TY3:TY54=RN5)*(UB3:UB54=RN6)*(UC3:UC54="D"))+SUMPRODUCT((TY3:TY54=RN5)*(UB3:UB54=RN7)*(UC3:UC54="D"))+SUMPRODUCT((TY3:TY54=RN5)*(UB3:UB54=RN8)*(UC3:UC54="D"))+SUMPRODUCT((TY3:TY54=RN6)*(UB3:UB54=RN5)*(UC3:UC54="D"))+SUMPRODUCT((TY3:TY54=RN7)*(UB3:UB54=RN5)*(UC3:UC54="D"))+SUMPRODUCT((TY3:TY54=RN8)*(UB3:UB54=RN5)*(UC3:UC54="D"))</f>
        <v>0</v>
      </c>
      <c r="RQ5" s="395">
        <f ca="1">SUMPRODUCT((TY3:TY54=RN5)*(UB3:UB54=RN6)*(UC3:UC54="L"))+SUMPRODUCT((TY3:TY54=RN5)*(UB3:UB54=RN7)*(UC3:UC54="L"))+SUMPRODUCT((TY3:TY54=RN5)*(UB3:UB54=RN8)*(UC3:UC54="L"))+SUMPRODUCT((TY3:TY54=RN6)*(UB3:UB54=RN5)*(UD3:UD54="L"))+SUMPRODUCT((TY3:TY54=RN7)*(UB3:UB54=RN5)*(UD3:UD54="L"))+SUMPRODUCT((TY3:TY54=RN8)*(UB3:UB54=RN5)*(UD3:UD54="L"))</f>
        <v>0</v>
      </c>
      <c r="RR5" s="395">
        <f ca="1">SUMPRODUCT((TY3:TY54=RN5)*(UB3:UB54=RN6)*TZ3:TZ54)+SUMPRODUCT((TY3:TY54=RN5)*(UB3:UB54=RN7)*TZ3:TZ54)+SUMPRODUCT((TY3:TY54=RN5)*(UB3:UB54=RN8)*TZ3:TZ54)+SUMPRODUCT((TY3:TY54=RN5)*(UB3:UB54=RN4)*TZ3:TZ54)+SUMPRODUCT((TY3:TY54=RN6)*(UB3:UB54=RN5)*UA3:UA54)+SUMPRODUCT((TY3:TY54=RN7)*(UB3:UB54=RN5)*UA3:UA54)+SUMPRODUCT((TY3:TY54=RN8)*(UB3:UB54=RN5)*UA3:UA54)+SUMPRODUCT((TY3:TY54=RN4)*(UB3:UB54=RN5)*UA3:UA54)</f>
        <v>0</v>
      </c>
      <c r="RS5" s="395">
        <f ca="1">SUMPRODUCT((TY3:TY54=RN5)*(UB3:UB54=RN6)*UA3:UA54)+SUMPRODUCT((TY3:TY54=RN5)*(UB3:UB54=RN7)*UA3:UA54)+SUMPRODUCT((TY3:TY54=RN5)*(UB3:UB54=RN8)*UA3:UA54)+SUMPRODUCT((TY3:TY54=RN5)*(UB3:UB54=RN4)*UA3:UA54)+SUMPRODUCT((TY3:TY54=RN6)*(UB3:UB54=RN5)*TZ3:TZ54)+SUMPRODUCT((TY3:TY54=RN7)*(UB3:UB54=RN5)*TZ3:TZ54)+SUMPRODUCT((TY3:TY54=RN8)*(UB3:UB54=RN5)*TZ3:TZ54)+SUMPRODUCT((TY3:TY54=RN4)*(UB3:UB54=RN5)*TZ3:TZ54)</f>
        <v>0</v>
      </c>
      <c r="RT5" s="395">
        <f t="shared" ref="RT5:RT7" ca="1" si="322">RR5-RS5+1000</f>
        <v>1000</v>
      </c>
      <c r="RU5" s="395" t="str">
        <f t="shared" ref="RU5:RU7" ca="1" si="323">IF(RN5&lt;&gt;"",RO5*3+RP5*1,"")</f>
        <v/>
      </c>
      <c r="RV5" s="395" t="str">
        <f ca="1">IF(RN5&lt;&gt;"",VLOOKUP(RN5,QA4:QG52,7,FALSE),"")</f>
        <v/>
      </c>
      <c r="RW5" s="395" t="str">
        <f ca="1">IF(RN5&lt;&gt;"",VLOOKUP(RN5,QA4:QG52,5,FALSE),"")</f>
        <v/>
      </c>
      <c r="RX5" s="395" t="str">
        <f ca="1">IF(RN5&lt;&gt;"",VLOOKUP(RN5,QA4:QI52,9,FALSE),"")</f>
        <v/>
      </c>
      <c r="RY5" s="395" t="str">
        <f t="shared" ref="RY5:RY7" ca="1" si="324">RU5</f>
        <v/>
      </c>
      <c r="RZ5" s="395" t="str">
        <f t="shared" ref="RZ5" ca="1" si="325">IF(RN5&lt;&gt;"",RANK(RY5,RY4:RY8),"")</f>
        <v/>
      </c>
      <c r="SA5" s="395" t="str">
        <f t="shared" ref="SA5" ca="1" si="326">IF(RN5&lt;&gt;"",SUMPRODUCT((RY4:RY8=RY5)*(RT4:RT8&gt;RT5)),"")</f>
        <v/>
      </c>
      <c r="SB5" s="395" t="str">
        <f t="shared" ref="SB5" ca="1" si="327">IF(RN5&lt;&gt;"",SUMPRODUCT((RY4:RY8=RY5)*(RT4:RT8=RT5)*(RR4:RR8&gt;RR5)),"")</f>
        <v/>
      </c>
      <c r="SC5" s="395" t="str">
        <f t="shared" ref="SC5" ca="1" si="328">IF(RN5&lt;&gt;"",SUMPRODUCT((RY4:RY8=RY5)*(RT4:RT8=RT5)*(RR4:RR8=RR5)*(RV4:RV8&gt;RV5)),"")</f>
        <v/>
      </c>
      <c r="SD5" s="395" t="str">
        <f t="shared" ref="SD5" ca="1" si="329">IF(RN5&lt;&gt;"",SUMPRODUCT((RY4:RY8=RY5)*(RT4:RT8=RT5)*(RR4:RR8=RR5)*(RV4:RV8=RV5)*(RW4:RW8&gt;RW5)),"")</f>
        <v/>
      </c>
      <c r="SE5" s="395" t="str">
        <f t="shared" ref="SE5" ca="1" si="330">IF(RN5&lt;&gt;"",SUMPRODUCT((RY4:RY8=RY5)*(RT4:RT8=RT5)*(RR4:RR8=RR5)*(RV4:RV8=RV5)*(RW4:RW8=RW5)*(RX4:RX8&gt;RX5)),"")</f>
        <v/>
      </c>
      <c r="SF5" s="395" t="str">
        <f t="shared" ref="SF5" ca="1" si="331">IF(RN5&lt;&gt;"",IF(SF57&lt;&gt;"",IF(RM55=3,SF57,SF57+RM55),SUM(RZ5:SE5)+1),"")</f>
        <v/>
      </c>
      <c r="SG5" s="395" t="str">
        <f t="shared" ref="SG5" ca="1" si="332">IF(RN5&lt;&gt;"",INDEX(RN5:RN8,MATCH(2,SF5:SF8,0),0),"")</f>
        <v/>
      </c>
      <c r="TV5" s="395" t="str">
        <f t="shared" ref="TV5" ca="1" si="333">IF(SG5&lt;&gt;"",SG5,IF(RM5&lt;&gt;"",RM5,QM5))</f>
        <v>Porto</v>
      </c>
      <c r="TW5" s="395">
        <v>2</v>
      </c>
      <c r="TX5" s="395">
        <v>3</v>
      </c>
      <c r="TY5" s="395" t="str">
        <f t="shared" si="3"/>
        <v>Paris Saint-Germain</v>
      </c>
      <c r="TZ5" s="395">
        <f ca="1">IF(OFFSET('Game Board'!O10,0,TZ1)&lt;&gt;"",OFFSET('Game Board'!O10,0,TZ1),0)</f>
        <v>0</v>
      </c>
      <c r="UA5" s="395">
        <f ca="1">IF(OFFSET('Game Board'!P10,0,TZ1)&lt;&gt;"",OFFSET('Game Board'!P10,0,TZ1),0)</f>
        <v>0</v>
      </c>
      <c r="UB5" s="395" t="str">
        <f t="shared" si="4"/>
        <v>Atletico Madrid</v>
      </c>
      <c r="UC5" s="395" t="str">
        <f ca="1">IF(AND(OFFSET('Game Board'!O10,0,TZ1)&lt;&gt;"",OFFSET('Game Board'!P10,0,TZ1)&lt;&gt;""),IF(TZ5&gt;UA5,"W",IF(TZ5=UA5,"D","L")),"")</f>
        <v/>
      </c>
      <c r="UD5" s="395" t="str">
        <f t="shared" ca="1" si="5"/>
        <v/>
      </c>
      <c r="UF5" s="395">
        <f ca="1">VLOOKUP(UG5,YB4:YC8,2,FALSE)</f>
        <v>2</v>
      </c>
      <c r="UG5" s="398" t="str">
        <f t="shared" si="85"/>
        <v>Porto</v>
      </c>
      <c r="UH5" s="395">
        <f ca="1">SUMPRODUCT((YE3:YE54=UG5)*(YI3:YI54="W"))+SUMPRODUCT((YH3:YH54=UG5)*(YJ3:YJ54="W"))</f>
        <v>0</v>
      </c>
      <c r="UI5" s="395">
        <f ca="1">SUMPRODUCT((YE3:YE54=UG5)*(YI3:YI54="D"))+SUMPRODUCT((YH3:YH54=UG5)*(YJ3:YJ54="D"))</f>
        <v>0</v>
      </c>
      <c r="UJ5" s="395">
        <f ca="1">SUMPRODUCT((YE3:YE54=UG5)*(YI3:YI54="L"))+SUMPRODUCT((YH3:YH54=UG5)*(YJ3:YJ54="L"))</f>
        <v>0</v>
      </c>
      <c r="UK5" s="395">
        <f t="shared" ref="UK5" ca="1" si="334">SUMIF(YE3:YE72,UG5,YF3:YF72)+SUMIF(YH3:YH72,UG5,YG3:YG72)</f>
        <v>0</v>
      </c>
      <c r="UL5" s="395">
        <f t="shared" ref="UL5" ca="1" si="335">SUMIF(YH3:YH72,UG5,YF3:YF72)+SUMIF(YE3:YE72,UG5,YG3:YG72)</f>
        <v>0</v>
      </c>
      <c r="UM5" s="395">
        <f t="shared" ca="1" si="88"/>
        <v>1000</v>
      </c>
      <c r="UN5" s="395">
        <f t="shared" ca="1" si="89"/>
        <v>0</v>
      </c>
      <c r="UO5" s="401">
        <f t="shared" si="90"/>
        <v>24</v>
      </c>
      <c r="UP5" s="395">
        <f t="shared" ref="UP5" ca="1" si="336">IF(COUNTIF(UN4:UN8,4)&lt;&gt;4,RANK(UN5,UN4:UN8),UN57)</f>
        <v>1</v>
      </c>
      <c r="UR5" s="395">
        <f t="shared" ref="UR5" ca="1" si="337">SUMPRODUCT((UP4:UP7=UP5)*(UO4:UO7&lt;UO5))+UP5</f>
        <v>3</v>
      </c>
      <c r="US5" s="398" t="str">
        <f t="shared" ref="US5" ca="1" si="338">INDEX(UG4:UG8,MATCH(2,UR4:UR8,0),0)</f>
        <v>Al Ahly</v>
      </c>
      <c r="UT5" s="395">
        <f t="shared" ref="UT5" ca="1" si="339">INDEX(UP4:UP8,MATCH(US5,UG4:UG8,0),0)</f>
        <v>1</v>
      </c>
      <c r="UU5" s="395" t="str">
        <f t="shared" ref="UU5" ca="1" si="340">IF(UU4&lt;&gt;"",US5,"")</f>
        <v>Al Ahly</v>
      </c>
      <c r="UV5" s="395" t="str">
        <f t="shared" ref="UV5" ca="1" si="341">IF(UV4&lt;&gt;"",US6,"")</f>
        <v/>
      </c>
      <c r="UW5" s="395" t="str">
        <f t="shared" ref="UW5" ca="1" si="342">IF(UW4&lt;&gt;"",US7,"")</f>
        <v/>
      </c>
      <c r="UX5" s="395" t="str">
        <f t="shared" ref="UX5" si="343">IF(UX4&lt;&gt;"",US8,"")</f>
        <v/>
      </c>
      <c r="UZ5" s="395" t="str">
        <f t="shared" ca="1" si="99"/>
        <v>Al Ahly</v>
      </c>
      <c r="VA5" s="395">
        <f ca="1">SUMPRODUCT((YE3:YE54=UZ5)*(YH3:YH54=UZ6)*(YI3:YI54="W"))+SUMPRODUCT((YE3:YE54=UZ5)*(YH3:YH54=UZ7)*(YI3:YI54="W"))+SUMPRODUCT((YE3:YE54=UZ5)*(YH3:YH54=UZ8)*(YI3:YI54="W"))+SUMPRODUCT((YE3:YE54=UZ5)*(YH3:YH54=UZ4)*(YI3:YI54="W"))+SUMPRODUCT((YE3:YE54=UZ6)*(YH3:YH54=UZ5)*(YJ3:YJ54="W"))+SUMPRODUCT((YE3:YE54=UZ7)*(YH3:YH54=UZ5)*(YJ3:YJ54="W"))+SUMPRODUCT((YE3:YE54=UZ8)*(YH3:YH54=UZ5)*(YJ3:YJ54="W"))+SUMPRODUCT((YE3:YE54=UZ4)*(YH3:YH54=UZ5)*(YJ3:YJ54="W"))</f>
        <v>0</v>
      </c>
      <c r="VB5" s="395">
        <f ca="1">SUMPRODUCT((YE3:YE54=UZ5)*(YH3:YH54=UZ6)*(YI3:YI54="D"))+SUMPRODUCT((YE3:YE54=UZ5)*(YH3:YH54=UZ7)*(YI3:YI54="D"))+SUMPRODUCT((YE3:YE54=UZ5)*(YH3:YH54=UZ8)*(YI3:YI54="D"))+SUMPRODUCT((YE3:YE54=UZ5)*(YH3:YH54=UZ4)*(YI3:YI54="D"))+SUMPRODUCT((YE3:YE54=UZ6)*(YH3:YH54=UZ5)*(YI3:YI54="D"))+SUMPRODUCT((YE3:YE54=UZ7)*(YH3:YH54=UZ5)*(YI3:YI54="D"))+SUMPRODUCT((YE3:YE54=UZ8)*(YH3:YH54=UZ5)*(YI3:YI54="D"))+SUMPRODUCT((YE3:YE54=UZ4)*(YH3:YH54=UZ5)*(YI3:YI54="D"))</f>
        <v>0</v>
      </c>
      <c r="VC5" s="395">
        <f ca="1">SUMPRODUCT((YE3:YE54=UZ5)*(YH3:YH54=UZ6)*(YI3:YI54="L"))+SUMPRODUCT((YE3:YE54=UZ5)*(YH3:YH54=UZ7)*(YI3:YI54="L"))+SUMPRODUCT((YE3:YE54=UZ5)*(YH3:YH54=UZ8)*(YI3:YI54="L"))+SUMPRODUCT((YE3:YE54=UZ5)*(YH3:YH54=UZ4)*(YI3:YI54="L"))+SUMPRODUCT((YE3:YE54=UZ6)*(YH3:YH54=UZ5)*(YJ3:YJ54="L"))+SUMPRODUCT((YE3:YE54=UZ7)*(YH3:YH54=UZ5)*(YJ3:YJ54="L"))+SUMPRODUCT((YE3:YE54=UZ8)*(YH3:YH54=UZ5)*(YJ3:YJ54="L"))+SUMPRODUCT((YE3:YE54=UZ4)*(YH3:YH54=UZ5)*(YJ3:YJ54="L"))</f>
        <v>0</v>
      </c>
      <c r="VD5" s="395">
        <f ca="1">SUMPRODUCT((YE3:YE54=UZ5)*(YH3:YH54=UZ6)*YF3:YF54)+SUMPRODUCT((YE3:YE54=UZ5)*(YH3:YH54=UZ7)*YF3:YF54)+SUMPRODUCT((YE3:YE54=UZ5)*(YH3:YH54=UZ8)*YF3:YF54)+SUMPRODUCT((YE3:YE54=UZ5)*(YH3:YH54=UZ4)*YF3:YF54)+SUMPRODUCT((YE3:YE54=UZ6)*(YH3:YH54=UZ5)*YG3:YG54)+SUMPRODUCT((YE3:YE54=UZ7)*(YH3:YH54=UZ5)*YG3:YG54)+SUMPRODUCT((YE3:YE54=UZ8)*(YH3:YH54=UZ5)*YG3:YG54)+SUMPRODUCT((YE3:YE54=UZ4)*(YH3:YH54=UZ5)*YG3:YG54)</f>
        <v>0</v>
      </c>
      <c r="VE5" s="395">
        <f ca="1">SUMPRODUCT((YE3:YE54=UZ5)*(YH3:YH54=UZ6)*YG3:YG54)+SUMPRODUCT((YE3:YE54=UZ5)*(YH3:YH54=UZ7)*YG3:YG54)+SUMPRODUCT((YE3:YE54=UZ5)*(YH3:YH54=UZ8)*YG3:YG54)+SUMPRODUCT((YE3:YE54=UZ5)*(YH3:YH54=UZ4)*YG3:YG54)+SUMPRODUCT((YE3:YE54=UZ6)*(YH3:YH54=UZ5)*YF3:YF54)+SUMPRODUCT((YE3:YE54=UZ7)*(YH3:YH54=UZ5)*YF3:YF54)+SUMPRODUCT((YE3:YE54=UZ8)*(YH3:YH54=UZ5)*YF3:YF54)+SUMPRODUCT((YE3:YE54=UZ4)*(YH3:YH54=UZ5)*YF3:YF54)</f>
        <v>0</v>
      </c>
      <c r="VF5" s="395">
        <f t="shared" ca="1" si="100"/>
        <v>1000</v>
      </c>
      <c r="VG5" s="395">
        <f t="shared" ca="1" si="101"/>
        <v>0</v>
      </c>
      <c r="VH5" s="395">
        <f ca="1">IF(UZ5&lt;&gt;"",VLOOKUP(UZ5,UG4:UM52,7,FALSE),"")</f>
        <v>1000</v>
      </c>
      <c r="VI5" s="395">
        <f ca="1">IF(UZ5&lt;&gt;"",VLOOKUP(UZ5,UG4:UM52,5,FALSE),"")</f>
        <v>0</v>
      </c>
      <c r="VJ5" s="395">
        <f ca="1">IF(UZ5&lt;&gt;"",VLOOKUP(UZ5,UG4:UO52,9,FALSE),"")</f>
        <v>16</v>
      </c>
      <c r="VK5" s="395">
        <f t="shared" ca="1" si="102"/>
        <v>0</v>
      </c>
      <c r="VL5" s="395">
        <f t="shared" ref="VL5" ca="1" si="344">IF(UZ5&lt;&gt;"",RANK(VK5,VK4:VK8),"")</f>
        <v>1</v>
      </c>
      <c r="VM5" s="395">
        <f t="shared" ref="VM5" ca="1" si="345">IF(UZ5&lt;&gt;"",SUMPRODUCT((VK4:VK8=VK5)*(VF4:VF8&gt;VF5)),"")</f>
        <v>0</v>
      </c>
      <c r="VN5" s="395">
        <f t="shared" ref="VN5" ca="1" si="346">IF(UZ5&lt;&gt;"",SUMPRODUCT((VK4:VK8=VK5)*(VF4:VF8=VF5)*(VD4:VD8&gt;VD5)),"")</f>
        <v>0</v>
      </c>
      <c r="VO5" s="395">
        <f t="shared" ref="VO5" ca="1" si="347">IF(UZ5&lt;&gt;"",SUMPRODUCT((VK4:VK8=VK5)*(VF4:VF8=VF5)*(VD4:VD8=VD5)*(VH4:VH8&gt;VH5)),"")</f>
        <v>0</v>
      </c>
      <c r="VP5" s="395">
        <f t="shared" ref="VP5" ca="1" si="348">IF(UZ5&lt;&gt;"",SUMPRODUCT((VK4:VK8=VK5)*(VF4:VF8=VF5)*(VD4:VD8=VD5)*(VH4:VH8=VH5)*(VI4:VI8&gt;VI5)),"")</f>
        <v>0</v>
      </c>
      <c r="VQ5" s="395">
        <f t="shared" ref="VQ5" ca="1" si="349">IF(UZ5&lt;&gt;"",SUMPRODUCT((VK4:VK8=VK5)*(VF4:VF8=VF5)*(VD4:VD8=VD5)*(VH4:VH8=VH5)*(VI4:VI8=VI5)*(VJ4:VJ8&gt;VJ5)),"")</f>
        <v>2</v>
      </c>
      <c r="VR5" s="395">
        <f t="shared" ref="VR5" ca="1" si="350">IF(UZ5&lt;&gt;"",IF(VR57&lt;&gt;"",IF(UY55=3,VR57,VR57+UY55),SUM(VL5:VQ5)),"")</f>
        <v>3</v>
      </c>
      <c r="VS5" s="395" t="str">
        <f t="shared" ref="VS5" ca="1" si="351">IF(UZ5&lt;&gt;"",INDEX(UZ4:UZ8,MATCH(2,VR4:VR8,0),0),"")</f>
        <v>Porto</v>
      </c>
      <c r="VT5" s="395" t="str">
        <f t="shared" ref="VT5:VT7" ca="1" si="352">IF(UV4&lt;&gt;"",UV4,"")</f>
        <v/>
      </c>
      <c r="VU5" s="395">
        <f ca="1">SUMPRODUCT((YE3:YE54=VT5)*(YH3:YH54=VT6)*(YI3:YI54="W"))+SUMPRODUCT((YE3:YE54=VT5)*(YH3:YH54=VT7)*(YI3:YI54="W"))+SUMPRODUCT((YE3:YE54=VT5)*(YH3:YH54=VT8)*(YI3:YI54="W"))+SUMPRODUCT((YE3:YE54=VT6)*(YH3:YH54=VT5)*(YJ3:YJ54="W"))+SUMPRODUCT((YE3:YE54=VT7)*(YH3:YH54=VT5)*(YJ3:YJ54="W"))+SUMPRODUCT((YE3:YE54=VT8)*(YH3:YH54=VT5)*(YJ3:YJ54="W"))</f>
        <v>0</v>
      </c>
      <c r="VV5" s="395">
        <f ca="1">SUMPRODUCT((YE3:YE54=VT5)*(YH3:YH54=VT6)*(YI3:YI54="D"))+SUMPRODUCT((YE3:YE54=VT5)*(YH3:YH54=VT7)*(YI3:YI54="D"))+SUMPRODUCT((YE3:YE54=VT5)*(YH3:YH54=VT8)*(YI3:YI54="D"))+SUMPRODUCT((YE3:YE54=VT6)*(YH3:YH54=VT5)*(YI3:YI54="D"))+SUMPRODUCT((YE3:YE54=VT7)*(YH3:YH54=VT5)*(YI3:YI54="D"))+SUMPRODUCT((YE3:YE54=VT8)*(YH3:YH54=VT5)*(YI3:YI54="D"))</f>
        <v>0</v>
      </c>
      <c r="VW5" s="395">
        <f ca="1">SUMPRODUCT((YE3:YE54=VT5)*(YH3:YH54=VT6)*(YI3:YI54="L"))+SUMPRODUCT((YE3:YE54=VT5)*(YH3:YH54=VT7)*(YI3:YI54="L"))+SUMPRODUCT((YE3:YE54=VT5)*(YH3:YH54=VT8)*(YI3:YI54="L"))+SUMPRODUCT((YE3:YE54=VT6)*(YH3:YH54=VT5)*(YJ3:YJ54="L"))+SUMPRODUCT((YE3:YE54=VT7)*(YH3:YH54=VT5)*(YJ3:YJ54="L"))+SUMPRODUCT((YE3:YE54=VT8)*(YH3:YH54=VT5)*(YJ3:YJ54="L"))</f>
        <v>0</v>
      </c>
      <c r="VX5" s="395">
        <f ca="1">SUMPRODUCT((YE3:YE54=VT5)*(YH3:YH54=VT6)*YF3:YF54)+SUMPRODUCT((YE3:YE54=VT5)*(YH3:YH54=VT7)*YF3:YF54)+SUMPRODUCT((YE3:YE54=VT5)*(YH3:YH54=VT8)*YF3:YF54)+SUMPRODUCT((YE3:YE54=VT5)*(YH3:YH54=VT4)*YF3:YF54)+SUMPRODUCT((YE3:YE54=VT6)*(YH3:YH54=VT5)*YG3:YG54)+SUMPRODUCT((YE3:YE54=VT7)*(YH3:YH54=VT5)*YG3:YG54)+SUMPRODUCT((YE3:YE54=VT8)*(YH3:YH54=VT5)*YG3:YG54)+SUMPRODUCT((YE3:YE54=VT4)*(YH3:YH54=VT5)*YG3:YG54)</f>
        <v>0</v>
      </c>
      <c r="VY5" s="395">
        <f ca="1">SUMPRODUCT((YE3:YE54=VT5)*(YH3:YH54=VT6)*YG3:YG54)+SUMPRODUCT((YE3:YE54=VT5)*(YH3:YH54=VT7)*YG3:YG54)+SUMPRODUCT((YE3:YE54=VT5)*(YH3:YH54=VT8)*YG3:YG54)+SUMPRODUCT((YE3:YE54=VT5)*(YH3:YH54=VT4)*YG3:YG54)+SUMPRODUCT((YE3:YE54=VT6)*(YH3:YH54=VT5)*YF3:YF54)+SUMPRODUCT((YE3:YE54=VT7)*(YH3:YH54=VT5)*YF3:YF54)+SUMPRODUCT((YE3:YE54=VT8)*(YH3:YH54=VT5)*YF3:YF54)+SUMPRODUCT((YE3:YE54=VT4)*(YH3:YH54=VT5)*YF3:YF54)</f>
        <v>0</v>
      </c>
      <c r="VZ5" s="395">
        <f t="shared" ref="VZ5:VZ7" ca="1" si="353">VX5-VY5+1000</f>
        <v>1000</v>
      </c>
      <c r="WA5" s="395" t="str">
        <f t="shared" ref="WA5:WA7" ca="1" si="354">IF(VT5&lt;&gt;"",VU5*3+VV5*1,"")</f>
        <v/>
      </c>
      <c r="WB5" s="395" t="str">
        <f ca="1">IF(VT5&lt;&gt;"",VLOOKUP(VT5,UG4:UM52,7,FALSE),"")</f>
        <v/>
      </c>
      <c r="WC5" s="395" t="str">
        <f ca="1">IF(VT5&lt;&gt;"",VLOOKUP(VT5,UG4:UM52,5,FALSE),"")</f>
        <v/>
      </c>
      <c r="WD5" s="395" t="str">
        <f ca="1">IF(VT5&lt;&gt;"",VLOOKUP(VT5,UG4:UO52,9,FALSE),"")</f>
        <v/>
      </c>
      <c r="WE5" s="395" t="str">
        <f t="shared" ref="WE5:WE7" ca="1" si="355">WA5</f>
        <v/>
      </c>
      <c r="WF5" s="395" t="str">
        <f t="shared" ref="WF5" ca="1" si="356">IF(VT5&lt;&gt;"",RANK(WE5,WE4:WE8),"")</f>
        <v/>
      </c>
      <c r="WG5" s="395" t="str">
        <f t="shared" ref="WG5" ca="1" si="357">IF(VT5&lt;&gt;"",SUMPRODUCT((WE4:WE8=WE5)*(VZ4:VZ8&gt;VZ5)),"")</f>
        <v/>
      </c>
      <c r="WH5" s="395" t="str">
        <f t="shared" ref="WH5" ca="1" si="358">IF(VT5&lt;&gt;"",SUMPRODUCT((WE4:WE8=WE5)*(VZ4:VZ8=VZ5)*(VX4:VX8&gt;VX5)),"")</f>
        <v/>
      </c>
      <c r="WI5" s="395" t="str">
        <f t="shared" ref="WI5" ca="1" si="359">IF(VT5&lt;&gt;"",SUMPRODUCT((WE4:WE8=WE5)*(VZ4:VZ8=VZ5)*(VX4:VX8=VX5)*(WB4:WB8&gt;WB5)),"")</f>
        <v/>
      </c>
      <c r="WJ5" s="395" t="str">
        <f t="shared" ref="WJ5" ca="1" si="360">IF(VT5&lt;&gt;"",SUMPRODUCT((WE4:WE8=WE5)*(VZ4:VZ8=VZ5)*(VX4:VX8=VX5)*(WB4:WB8=WB5)*(WC4:WC8&gt;WC5)),"")</f>
        <v/>
      </c>
      <c r="WK5" s="395" t="str">
        <f t="shared" ref="WK5" ca="1" si="361">IF(VT5&lt;&gt;"",SUMPRODUCT((WE4:WE8=WE5)*(VZ4:VZ8=VZ5)*(VX4:VX8=VX5)*(WB4:WB8=WB5)*(WC4:WC8=WC5)*(WD4:WD8&gt;WD5)),"")</f>
        <v/>
      </c>
      <c r="WL5" s="395" t="str">
        <f t="shared" ref="WL5" ca="1" si="362">IF(VT5&lt;&gt;"",IF(WL57&lt;&gt;"",IF(VS55=3,WL57,WL57+VS55),SUM(WF5:WK5)+1),"")</f>
        <v/>
      </c>
      <c r="WM5" s="395" t="str">
        <f t="shared" ref="WM5" ca="1" si="363">IF(VT5&lt;&gt;"",INDEX(VT5:VT8,MATCH(2,WL5:WL8,0),0),"")</f>
        <v/>
      </c>
      <c r="YB5" s="395" t="str">
        <f t="shared" ref="YB5" ca="1" si="364">IF(WM5&lt;&gt;"",WM5,IF(VS5&lt;&gt;"",VS5,US5))</f>
        <v>Porto</v>
      </c>
      <c r="YC5" s="395">
        <v>2</v>
      </c>
      <c r="YD5" s="395">
        <v>3</v>
      </c>
      <c r="YE5" s="395" t="str">
        <f t="shared" si="6"/>
        <v>Paris Saint-Germain</v>
      </c>
      <c r="YF5" s="395">
        <f ca="1">IF(OFFSET('Game Board'!O10,0,YF1)&lt;&gt;"",OFFSET('Game Board'!O10,0,YF1),0)</f>
        <v>0</v>
      </c>
      <c r="YG5" s="395">
        <f ca="1">IF(OFFSET('Game Board'!P10,0,YF1)&lt;&gt;"",OFFSET('Game Board'!P10,0,YF1),0)</f>
        <v>0</v>
      </c>
      <c r="YH5" s="395" t="str">
        <f t="shared" si="7"/>
        <v>Atletico Madrid</v>
      </c>
      <c r="YI5" s="395" t="str">
        <f ca="1">IF(AND(OFFSET('Game Board'!O10,0,YF1)&lt;&gt;"",OFFSET('Game Board'!P10,0,YF1)&lt;&gt;""),IF(YF5&gt;YG5,"W",IF(YF5=YG5,"D","L")),"")</f>
        <v/>
      </c>
      <c r="YJ5" s="395" t="str">
        <f t="shared" ca="1" si="8"/>
        <v/>
      </c>
      <c r="YL5" s="395">
        <f ca="1">VLOOKUP(YM5,ACH4:ACI8,2,FALSE)</f>
        <v>2</v>
      </c>
      <c r="YM5" s="398" t="str">
        <f t="shared" si="112"/>
        <v>Porto</v>
      </c>
      <c r="YN5" s="395">
        <f ca="1">SUMPRODUCT((ACK3:ACK54=YM5)*(ACO3:ACO54="W"))+SUMPRODUCT((ACN3:ACN54=YM5)*(ACP3:ACP54="W"))</f>
        <v>0</v>
      </c>
      <c r="YO5" s="395">
        <f ca="1">SUMPRODUCT((ACK3:ACK54=YM5)*(ACO3:ACO54="D"))+SUMPRODUCT((ACN3:ACN54=YM5)*(ACP3:ACP54="D"))</f>
        <v>0</v>
      </c>
      <c r="YP5" s="395">
        <f ca="1">SUMPRODUCT((ACK3:ACK54=YM5)*(ACO3:ACO54="L"))+SUMPRODUCT((ACN3:ACN54=YM5)*(ACP3:ACP54="L"))</f>
        <v>0</v>
      </c>
      <c r="YQ5" s="395">
        <f t="shared" ref="YQ5" ca="1" si="365">SUMIF(ACK3:ACK72,YM5,ACL3:ACL72)+SUMIF(ACN3:ACN72,YM5,ACM3:ACM72)</f>
        <v>0</v>
      </c>
      <c r="YR5" s="395">
        <f t="shared" ref="YR5" ca="1" si="366">SUMIF(ACN3:ACN72,YM5,ACL3:ACL72)+SUMIF(ACK3:ACK72,YM5,ACM3:ACM72)</f>
        <v>0</v>
      </c>
      <c r="YS5" s="395">
        <f t="shared" ca="1" si="115"/>
        <v>1000</v>
      </c>
      <c r="YT5" s="395">
        <f t="shared" ca="1" si="116"/>
        <v>0</v>
      </c>
      <c r="YU5" s="401">
        <f t="shared" si="117"/>
        <v>24</v>
      </c>
      <c r="YV5" s="395">
        <f t="shared" ref="YV5" ca="1" si="367">IF(COUNTIF(YT4:YT8,4)&lt;&gt;4,RANK(YT5,YT4:YT8),YT57)</f>
        <v>1</v>
      </c>
      <c r="YX5" s="395">
        <f t="shared" ref="YX5" ca="1" si="368">SUMPRODUCT((YV4:YV7=YV5)*(YU4:YU7&lt;YU5))+YV5</f>
        <v>3</v>
      </c>
      <c r="YY5" s="398" t="str">
        <f t="shared" ref="YY5" ca="1" si="369">INDEX(YM4:YM8,MATCH(2,YX4:YX8,0),0)</f>
        <v>Al Ahly</v>
      </c>
      <c r="YZ5" s="395">
        <f t="shared" ref="YZ5" ca="1" si="370">INDEX(YV4:YV8,MATCH(YY5,YM4:YM8,0),0)</f>
        <v>1</v>
      </c>
      <c r="ZA5" s="395" t="str">
        <f t="shared" ref="ZA5" ca="1" si="371">IF(ZA4&lt;&gt;"",YY5,"")</f>
        <v>Al Ahly</v>
      </c>
      <c r="ZB5" s="395" t="str">
        <f t="shared" ref="ZB5" ca="1" si="372">IF(ZB4&lt;&gt;"",YY6,"")</f>
        <v/>
      </c>
      <c r="ZC5" s="395" t="str">
        <f t="shared" ref="ZC5" ca="1" si="373">IF(ZC4&lt;&gt;"",YY7,"")</f>
        <v/>
      </c>
      <c r="ZD5" s="395" t="str">
        <f t="shared" ref="ZD5" si="374">IF(ZD4&lt;&gt;"",YY8,"")</f>
        <v/>
      </c>
      <c r="ZF5" s="395" t="str">
        <f t="shared" ca="1" si="126"/>
        <v>Al Ahly</v>
      </c>
      <c r="ZG5" s="395">
        <f ca="1">SUMPRODUCT((ACK3:ACK54=ZF5)*(ACN3:ACN54=ZF6)*(ACO3:ACO54="W"))+SUMPRODUCT((ACK3:ACK54=ZF5)*(ACN3:ACN54=ZF7)*(ACO3:ACO54="W"))+SUMPRODUCT((ACK3:ACK54=ZF5)*(ACN3:ACN54=ZF8)*(ACO3:ACO54="W"))+SUMPRODUCT((ACK3:ACK54=ZF5)*(ACN3:ACN54=ZF4)*(ACO3:ACO54="W"))+SUMPRODUCT((ACK3:ACK54=ZF6)*(ACN3:ACN54=ZF5)*(ACP3:ACP54="W"))+SUMPRODUCT((ACK3:ACK54=ZF7)*(ACN3:ACN54=ZF5)*(ACP3:ACP54="W"))+SUMPRODUCT((ACK3:ACK54=ZF8)*(ACN3:ACN54=ZF5)*(ACP3:ACP54="W"))+SUMPRODUCT((ACK3:ACK54=ZF4)*(ACN3:ACN54=ZF5)*(ACP3:ACP54="W"))</f>
        <v>0</v>
      </c>
      <c r="ZH5" s="395">
        <f ca="1">SUMPRODUCT((ACK3:ACK54=ZF5)*(ACN3:ACN54=ZF6)*(ACO3:ACO54="D"))+SUMPRODUCT((ACK3:ACK54=ZF5)*(ACN3:ACN54=ZF7)*(ACO3:ACO54="D"))+SUMPRODUCT((ACK3:ACK54=ZF5)*(ACN3:ACN54=ZF8)*(ACO3:ACO54="D"))+SUMPRODUCT((ACK3:ACK54=ZF5)*(ACN3:ACN54=ZF4)*(ACO3:ACO54="D"))+SUMPRODUCT((ACK3:ACK54=ZF6)*(ACN3:ACN54=ZF5)*(ACO3:ACO54="D"))+SUMPRODUCT((ACK3:ACK54=ZF7)*(ACN3:ACN54=ZF5)*(ACO3:ACO54="D"))+SUMPRODUCT((ACK3:ACK54=ZF8)*(ACN3:ACN54=ZF5)*(ACO3:ACO54="D"))+SUMPRODUCT((ACK3:ACK54=ZF4)*(ACN3:ACN54=ZF5)*(ACO3:ACO54="D"))</f>
        <v>0</v>
      </c>
      <c r="ZI5" s="395">
        <f ca="1">SUMPRODUCT((ACK3:ACK54=ZF5)*(ACN3:ACN54=ZF6)*(ACO3:ACO54="L"))+SUMPRODUCT((ACK3:ACK54=ZF5)*(ACN3:ACN54=ZF7)*(ACO3:ACO54="L"))+SUMPRODUCT((ACK3:ACK54=ZF5)*(ACN3:ACN54=ZF8)*(ACO3:ACO54="L"))+SUMPRODUCT((ACK3:ACK54=ZF5)*(ACN3:ACN54=ZF4)*(ACO3:ACO54="L"))+SUMPRODUCT((ACK3:ACK54=ZF6)*(ACN3:ACN54=ZF5)*(ACP3:ACP54="L"))+SUMPRODUCT((ACK3:ACK54=ZF7)*(ACN3:ACN54=ZF5)*(ACP3:ACP54="L"))+SUMPRODUCT((ACK3:ACK54=ZF8)*(ACN3:ACN54=ZF5)*(ACP3:ACP54="L"))+SUMPRODUCT((ACK3:ACK54=ZF4)*(ACN3:ACN54=ZF5)*(ACP3:ACP54="L"))</f>
        <v>0</v>
      </c>
      <c r="ZJ5" s="395">
        <f ca="1">SUMPRODUCT((ACK3:ACK54=ZF5)*(ACN3:ACN54=ZF6)*ACL3:ACL54)+SUMPRODUCT((ACK3:ACK54=ZF5)*(ACN3:ACN54=ZF7)*ACL3:ACL54)+SUMPRODUCT((ACK3:ACK54=ZF5)*(ACN3:ACN54=ZF8)*ACL3:ACL54)+SUMPRODUCT((ACK3:ACK54=ZF5)*(ACN3:ACN54=ZF4)*ACL3:ACL54)+SUMPRODUCT((ACK3:ACK54=ZF6)*(ACN3:ACN54=ZF5)*ACM3:ACM54)+SUMPRODUCT((ACK3:ACK54=ZF7)*(ACN3:ACN54=ZF5)*ACM3:ACM54)+SUMPRODUCT((ACK3:ACK54=ZF8)*(ACN3:ACN54=ZF5)*ACM3:ACM54)+SUMPRODUCT((ACK3:ACK54=ZF4)*(ACN3:ACN54=ZF5)*ACM3:ACM54)</f>
        <v>0</v>
      </c>
      <c r="ZK5" s="395">
        <f ca="1">SUMPRODUCT((ACK3:ACK54=ZF5)*(ACN3:ACN54=ZF6)*ACM3:ACM54)+SUMPRODUCT((ACK3:ACK54=ZF5)*(ACN3:ACN54=ZF7)*ACM3:ACM54)+SUMPRODUCT((ACK3:ACK54=ZF5)*(ACN3:ACN54=ZF8)*ACM3:ACM54)+SUMPRODUCT((ACK3:ACK54=ZF5)*(ACN3:ACN54=ZF4)*ACM3:ACM54)+SUMPRODUCT((ACK3:ACK54=ZF6)*(ACN3:ACN54=ZF5)*ACL3:ACL54)+SUMPRODUCT((ACK3:ACK54=ZF7)*(ACN3:ACN54=ZF5)*ACL3:ACL54)+SUMPRODUCT((ACK3:ACK54=ZF8)*(ACN3:ACN54=ZF5)*ACL3:ACL54)+SUMPRODUCT((ACK3:ACK54=ZF4)*(ACN3:ACN54=ZF5)*ACL3:ACL54)</f>
        <v>0</v>
      </c>
      <c r="ZL5" s="395">
        <f t="shared" ca="1" si="127"/>
        <v>1000</v>
      </c>
      <c r="ZM5" s="395">
        <f t="shared" ca="1" si="128"/>
        <v>0</v>
      </c>
      <c r="ZN5" s="395">
        <f ca="1">IF(ZF5&lt;&gt;"",VLOOKUP(ZF5,YM4:YS52,7,FALSE),"")</f>
        <v>1000</v>
      </c>
      <c r="ZO5" s="395">
        <f ca="1">IF(ZF5&lt;&gt;"",VLOOKUP(ZF5,YM4:YS52,5,FALSE),"")</f>
        <v>0</v>
      </c>
      <c r="ZP5" s="395">
        <f ca="1">IF(ZF5&lt;&gt;"",VLOOKUP(ZF5,YM4:YU52,9,FALSE),"")</f>
        <v>16</v>
      </c>
      <c r="ZQ5" s="395">
        <f t="shared" ca="1" si="129"/>
        <v>0</v>
      </c>
      <c r="ZR5" s="395">
        <f t="shared" ref="ZR5" ca="1" si="375">IF(ZF5&lt;&gt;"",RANK(ZQ5,ZQ4:ZQ8),"")</f>
        <v>1</v>
      </c>
      <c r="ZS5" s="395">
        <f t="shared" ref="ZS5" ca="1" si="376">IF(ZF5&lt;&gt;"",SUMPRODUCT((ZQ4:ZQ8=ZQ5)*(ZL4:ZL8&gt;ZL5)),"")</f>
        <v>0</v>
      </c>
      <c r="ZT5" s="395">
        <f t="shared" ref="ZT5" ca="1" si="377">IF(ZF5&lt;&gt;"",SUMPRODUCT((ZQ4:ZQ8=ZQ5)*(ZL4:ZL8=ZL5)*(ZJ4:ZJ8&gt;ZJ5)),"")</f>
        <v>0</v>
      </c>
      <c r="ZU5" s="395">
        <f t="shared" ref="ZU5" ca="1" si="378">IF(ZF5&lt;&gt;"",SUMPRODUCT((ZQ4:ZQ8=ZQ5)*(ZL4:ZL8=ZL5)*(ZJ4:ZJ8=ZJ5)*(ZN4:ZN8&gt;ZN5)),"")</f>
        <v>0</v>
      </c>
      <c r="ZV5" s="395">
        <f t="shared" ref="ZV5" ca="1" si="379">IF(ZF5&lt;&gt;"",SUMPRODUCT((ZQ4:ZQ8=ZQ5)*(ZL4:ZL8=ZL5)*(ZJ4:ZJ8=ZJ5)*(ZN4:ZN8=ZN5)*(ZO4:ZO8&gt;ZO5)),"")</f>
        <v>0</v>
      </c>
      <c r="ZW5" s="395">
        <f t="shared" ref="ZW5" ca="1" si="380">IF(ZF5&lt;&gt;"",SUMPRODUCT((ZQ4:ZQ8=ZQ5)*(ZL4:ZL8=ZL5)*(ZJ4:ZJ8=ZJ5)*(ZN4:ZN8=ZN5)*(ZO4:ZO8=ZO5)*(ZP4:ZP8&gt;ZP5)),"")</f>
        <v>2</v>
      </c>
      <c r="ZX5" s="395">
        <f t="shared" ref="ZX5" ca="1" si="381">IF(ZF5&lt;&gt;"",IF(ZX57&lt;&gt;"",IF(ZE55=3,ZX57,ZX57+ZE55),SUM(ZR5:ZW5)),"")</f>
        <v>3</v>
      </c>
      <c r="ZY5" s="395" t="str">
        <f t="shared" ref="ZY5" ca="1" si="382">IF(ZF5&lt;&gt;"",INDEX(ZF4:ZF8,MATCH(2,ZX4:ZX8,0),0),"")</f>
        <v>Porto</v>
      </c>
      <c r="ZZ5" s="395" t="str">
        <f t="shared" ref="ZZ5:ZZ7" ca="1" si="383">IF(ZB4&lt;&gt;"",ZB4,"")</f>
        <v/>
      </c>
      <c r="AAA5" s="395">
        <f ca="1">SUMPRODUCT((ACK3:ACK54=ZZ5)*(ACN3:ACN54=ZZ6)*(ACO3:ACO54="W"))+SUMPRODUCT((ACK3:ACK54=ZZ5)*(ACN3:ACN54=ZZ7)*(ACO3:ACO54="W"))+SUMPRODUCT((ACK3:ACK54=ZZ5)*(ACN3:ACN54=ZZ8)*(ACO3:ACO54="W"))+SUMPRODUCT((ACK3:ACK54=ZZ6)*(ACN3:ACN54=ZZ5)*(ACP3:ACP54="W"))+SUMPRODUCT((ACK3:ACK54=ZZ7)*(ACN3:ACN54=ZZ5)*(ACP3:ACP54="W"))+SUMPRODUCT((ACK3:ACK54=ZZ8)*(ACN3:ACN54=ZZ5)*(ACP3:ACP54="W"))</f>
        <v>0</v>
      </c>
      <c r="AAB5" s="395">
        <f ca="1">SUMPRODUCT((ACK3:ACK54=ZZ5)*(ACN3:ACN54=ZZ6)*(ACO3:ACO54="D"))+SUMPRODUCT((ACK3:ACK54=ZZ5)*(ACN3:ACN54=ZZ7)*(ACO3:ACO54="D"))+SUMPRODUCT((ACK3:ACK54=ZZ5)*(ACN3:ACN54=ZZ8)*(ACO3:ACO54="D"))+SUMPRODUCT((ACK3:ACK54=ZZ6)*(ACN3:ACN54=ZZ5)*(ACO3:ACO54="D"))+SUMPRODUCT((ACK3:ACK54=ZZ7)*(ACN3:ACN54=ZZ5)*(ACO3:ACO54="D"))+SUMPRODUCT((ACK3:ACK54=ZZ8)*(ACN3:ACN54=ZZ5)*(ACO3:ACO54="D"))</f>
        <v>0</v>
      </c>
      <c r="AAC5" s="395">
        <f ca="1">SUMPRODUCT((ACK3:ACK54=ZZ5)*(ACN3:ACN54=ZZ6)*(ACO3:ACO54="L"))+SUMPRODUCT((ACK3:ACK54=ZZ5)*(ACN3:ACN54=ZZ7)*(ACO3:ACO54="L"))+SUMPRODUCT((ACK3:ACK54=ZZ5)*(ACN3:ACN54=ZZ8)*(ACO3:ACO54="L"))+SUMPRODUCT((ACK3:ACK54=ZZ6)*(ACN3:ACN54=ZZ5)*(ACP3:ACP54="L"))+SUMPRODUCT((ACK3:ACK54=ZZ7)*(ACN3:ACN54=ZZ5)*(ACP3:ACP54="L"))+SUMPRODUCT((ACK3:ACK54=ZZ8)*(ACN3:ACN54=ZZ5)*(ACP3:ACP54="L"))</f>
        <v>0</v>
      </c>
      <c r="AAD5" s="395">
        <f ca="1">SUMPRODUCT((ACK3:ACK54=ZZ5)*(ACN3:ACN54=ZZ6)*ACL3:ACL54)+SUMPRODUCT((ACK3:ACK54=ZZ5)*(ACN3:ACN54=ZZ7)*ACL3:ACL54)+SUMPRODUCT((ACK3:ACK54=ZZ5)*(ACN3:ACN54=ZZ8)*ACL3:ACL54)+SUMPRODUCT((ACK3:ACK54=ZZ5)*(ACN3:ACN54=ZZ4)*ACL3:ACL54)+SUMPRODUCT((ACK3:ACK54=ZZ6)*(ACN3:ACN54=ZZ5)*ACM3:ACM54)+SUMPRODUCT((ACK3:ACK54=ZZ7)*(ACN3:ACN54=ZZ5)*ACM3:ACM54)+SUMPRODUCT((ACK3:ACK54=ZZ8)*(ACN3:ACN54=ZZ5)*ACM3:ACM54)+SUMPRODUCT((ACK3:ACK54=ZZ4)*(ACN3:ACN54=ZZ5)*ACM3:ACM54)</f>
        <v>0</v>
      </c>
      <c r="AAE5" s="395">
        <f ca="1">SUMPRODUCT((ACK3:ACK54=ZZ5)*(ACN3:ACN54=ZZ6)*ACM3:ACM54)+SUMPRODUCT((ACK3:ACK54=ZZ5)*(ACN3:ACN54=ZZ7)*ACM3:ACM54)+SUMPRODUCT((ACK3:ACK54=ZZ5)*(ACN3:ACN54=ZZ8)*ACM3:ACM54)+SUMPRODUCT((ACK3:ACK54=ZZ5)*(ACN3:ACN54=ZZ4)*ACM3:ACM54)+SUMPRODUCT((ACK3:ACK54=ZZ6)*(ACN3:ACN54=ZZ5)*ACL3:ACL54)+SUMPRODUCT((ACK3:ACK54=ZZ7)*(ACN3:ACN54=ZZ5)*ACL3:ACL54)+SUMPRODUCT((ACK3:ACK54=ZZ8)*(ACN3:ACN54=ZZ5)*ACL3:ACL54)+SUMPRODUCT((ACK3:ACK54=ZZ4)*(ACN3:ACN54=ZZ5)*ACL3:ACL54)</f>
        <v>0</v>
      </c>
      <c r="AAF5" s="395">
        <f t="shared" ref="AAF5:AAF7" ca="1" si="384">AAD5-AAE5+1000</f>
        <v>1000</v>
      </c>
      <c r="AAG5" s="395" t="str">
        <f t="shared" ref="AAG5:AAG7" ca="1" si="385">IF(ZZ5&lt;&gt;"",AAA5*3+AAB5*1,"")</f>
        <v/>
      </c>
      <c r="AAH5" s="395" t="str">
        <f ca="1">IF(ZZ5&lt;&gt;"",VLOOKUP(ZZ5,YM4:YS52,7,FALSE),"")</f>
        <v/>
      </c>
      <c r="AAI5" s="395" t="str">
        <f ca="1">IF(ZZ5&lt;&gt;"",VLOOKUP(ZZ5,YM4:YS52,5,FALSE),"")</f>
        <v/>
      </c>
      <c r="AAJ5" s="395" t="str">
        <f ca="1">IF(ZZ5&lt;&gt;"",VLOOKUP(ZZ5,YM4:YU52,9,FALSE),"")</f>
        <v/>
      </c>
      <c r="AAK5" s="395" t="str">
        <f t="shared" ref="AAK5:AAK7" ca="1" si="386">AAG5</f>
        <v/>
      </c>
      <c r="AAL5" s="395" t="str">
        <f t="shared" ref="AAL5" ca="1" si="387">IF(ZZ5&lt;&gt;"",RANK(AAK5,AAK4:AAK8),"")</f>
        <v/>
      </c>
      <c r="AAM5" s="395" t="str">
        <f t="shared" ref="AAM5" ca="1" si="388">IF(ZZ5&lt;&gt;"",SUMPRODUCT((AAK4:AAK8=AAK5)*(AAF4:AAF8&gt;AAF5)),"")</f>
        <v/>
      </c>
      <c r="AAN5" s="395" t="str">
        <f t="shared" ref="AAN5" ca="1" si="389">IF(ZZ5&lt;&gt;"",SUMPRODUCT((AAK4:AAK8=AAK5)*(AAF4:AAF8=AAF5)*(AAD4:AAD8&gt;AAD5)),"")</f>
        <v/>
      </c>
      <c r="AAO5" s="395" t="str">
        <f t="shared" ref="AAO5" ca="1" si="390">IF(ZZ5&lt;&gt;"",SUMPRODUCT((AAK4:AAK8=AAK5)*(AAF4:AAF8=AAF5)*(AAD4:AAD8=AAD5)*(AAH4:AAH8&gt;AAH5)),"")</f>
        <v/>
      </c>
      <c r="AAP5" s="395" t="str">
        <f t="shared" ref="AAP5" ca="1" si="391">IF(ZZ5&lt;&gt;"",SUMPRODUCT((AAK4:AAK8=AAK5)*(AAF4:AAF8=AAF5)*(AAD4:AAD8=AAD5)*(AAH4:AAH8=AAH5)*(AAI4:AAI8&gt;AAI5)),"")</f>
        <v/>
      </c>
      <c r="AAQ5" s="395" t="str">
        <f t="shared" ref="AAQ5" ca="1" si="392">IF(ZZ5&lt;&gt;"",SUMPRODUCT((AAK4:AAK8=AAK5)*(AAF4:AAF8=AAF5)*(AAD4:AAD8=AAD5)*(AAH4:AAH8=AAH5)*(AAI4:AAI8=AAI5)*(AAJ4:AAJ8&gt;AAJ5)),"")</f>
        <v/>
      </c>
      <c r="AAR5" s="395" t="str">
        <f t="shared" ref="AAR5" ca="1" si="393">IF(ZZ5&lt;&gt;"",IF(AAR57&lt;&gt;"",IF(ZY55=3,AAR57,AAR57+ZY55),SUM(AAL5:AAQ5)+1),"")</f>
        <v/>
      </c>
      <c r="AAS5" s="395" t="str">
        <f t="shared" ref="AAS5" ca="1" si="394">IF(ZZ5&lt;&gt;"",INDEX(ZZ5:ZZ8,MATCH(2,AAR5:AAR8,0),0),"")</f>
        <v/>
      </c>
      <c r="ACH5" s="395" t="str">
        <f t="shared" ref="ACH5" ca="1" si="395">IF(AAS5&lt;&gt;"",AAS5,IF(ZY5&lt;&gt;"",ZY5,YY5))</f>
        <v>Porto</v>
      </c>
      <c r="ACI5" s="395">
        <v>2</v>
      </c>
      <c r="ACJ5" s="395">
        <v>3</v>
      </c>
      <c r="ACK5" s="395" t="str">
        <f t="shared" si="9"/>
        <v>Paris Saint-Germain</v>
      </c>
      <c r="ACL5" s="395">
        <f ca="1">IF(OFFSET('Game Board'!O10,0,ACL1)&lt;&gt;"",OFFSET('Game Board'!O10,0,ACL1),0)</f>
        <v>0</v>
      </c>
      <c r="ACM5" s="395">
        <f ca="1">IF(OFFSET('Game Board'!P10,0,ACL1)&lt;&gt;"",OFFSET('Game Board'!P10,0,ACL1),0)</f>
        <v>0</v>
      </c>
      <c r="ACN5" s="395" t="str">
        <f t="shared" si="10"/>
        <v>Atletico Madrid</v>
      </c>
      <c r="ACO5" s="395" t="str">
        <f ca="1">IF(AND(OFFSET('Game Board'!O10,0,ACL1)&lt;&gt;"",OFFSET('Game Board'!P10,0,ACL1)&lt;&gt;""),IF(ACL5&gt;ACM5,"W",IF(ACL5=ACM5,"D","L")),"")</f>
        <v/>
      </c>
      <c r="ACP5" s="395" t="str">
        <f t="shared" ca="1" si="11"/>
        <v/>
      </c>
      <c r="ACR5" s="395">
        <f ca="1">VLOOKUP(ACS5,AGN4:AGO8,2,FALSE)</f>
        <v>2</v>
      </c>
      <c r="ACS5" s="398" t="str">
        <f t="shared" si="139"/>
        <v>Porto</v>
      </c>
      <c r="ACT5" s="395">
        <f ca="1">SUMPRODUCT((AGQ3:AGQ54=ACS5)*(AGU3:AGU54="W"))+SUMPRODUCT((AGT3:AGT54=ACS5)*(AGV3:AGV54="W"))</f>
        <v>0</v>
      </c>
      <c r="ACU5" s="395">
        <f ca="1">SUMPRODUCT((AGQ3:AGQ54=ACS5)*(AGU3:AGU54="D"))+SUMPRODUCT((AGT3:AGT54=ACS5)*(AGV3:AGV54="D"))</f>
        <v>0</v>
      </c>
      <c r="ACV5" s="395">
        <f ca="1">SUMPRODUCT((AGQ3:AGQ54=ACS5)*(AGU3:AGU54="L"))+SUMPRODUCT((AGT3:AGT54=ACS5)*(AGV3:AGV54="L"))</f>
        <v>0</v>
      </c>
      <c r="ACW5" s="395">
        <f t="shared" ref="ACW5" ca="1" si="396">SUMIF(AGQ3:AGQ72,ACS5,AGR3:AGR72)+SUMIF(AGT3:AGT72,ACS5,AGS3:AGS72)</f>
        <v>0</v>
      </c>
      <c r="ACX5" s="395">
        <f t="shared" ref="ACX5" ca="1" si="397">SUMIF(AGT3:AGT72,ACS5,AGR3:AGR72)+SUMIF(AGQ3:AGQ72,ACS5,AGS3:AGS72)</f>
        <v>0</v>
      </c>
      <c r="ACY5" s="395">
        <f t="shared" ca="1" si="142"/>
        <v>1000</v>
      </c>
      <c r="ACZ5" s="395">
        <f t="shared" ca="1" si="143"/>
        <v>0</v>
      </c>
      <c r="ADA5" s="401">
        <f t="shared" si="144"/>
        <v>24</v>
      </c>
      <c r="ADB5" s="395">
        <f t="shared" ref="ADB5" ca="1" si="398">IF(COUNTIF(ACZ4:ACZ8,4)&lt;&gt;4,RANK(ACZ5,ACZ4:ACZ8),ACZ57)</f>
        <v>1</v>
      </c>
      <c r="ADD5" s="395">
        <f t="shared" ref="ADD5" ca="1" si="399">SUMPRODUCT((ADB4:ADB7=ADB5)*(ADA4:ADA7&lt;ADA5))+ADB5</f>
        <v>3</v>
      </c>
      <c r="ADE5" s="398" t="str">
        <f t="shared" ref="ADE5" ca="1" si="400">INDEX(ACS4:ACS8,MATCH(2,ADD4:ADD8,0),0)</f>
        <v>Al Ahly</v>
      </c>
      <c r="ADF5" s="395">
        <f t="shared" ref="ADF5" ca="1" si="401">INDEX(ADB4:ADB8,MATCH(ADE5,ACS4:ACS8,0),0)</f>
        <v>1</v>
      </c>
      <c r="ADG5" s="395" t="str">
        <f t="shared" ref="ADG5" ca="1" si="402">IF(ADG4&lt;&gt;"",ADE5,"")</f>
        <v>Al Ahly</v>
      </c>
      <c r="ADH5" s="395" t="str">
        <f t="shared" ref="ADH5" ca="1" si="403">IF(ADH4&lt;&gt;"",ADE6,"")</f>
        <v/>
      </c>
      <c r="ADI5" s="395" t="str">
        <f t="shared" ref="ADI5" ca="1" si="404">IF(ADI4&lt;&gt;"",ADE7,"")</f>
        <v/>
      </c>
      <c r="ADJ5" s="395" t="str">
        <f t="shared" ref="ADJ5" si="405">IF(ADJ4&lt;&gt;"",ADE8,"")</f>
        <v/>
      </c>
      <c r="ADL5" s="395" t="str">
        <f t="shared" ca="1" si="153"/>
        <v>Al Ahly</v>
      </c>
      <c r="ADM5" s="395">
        <f ca="1">SUMPRODUCT((AGQ3:AGQ54=ADL5)*(AGT3:AGT54=ADL6)*(AGU3:AGU54="W"))+SUMPRODUCT((AGQ3:AGQ54=ADL5)*(AGT3:AGT54=ADL7)*(AGU3:AGU54="W"))+SUMPRODUCT((AGQ3:AGQ54=ADL5)*(AGT3:AGT54=ADL8)*(AGU3:AGU54="W"))+SUMPRODUCT((AGQ3:AGQ54=ADL5)*(AGT3:AGT54=ADL4)*(AGU3:AGU54="W"))+SUMPRODUCT((AGQ3:AGQ54=ADL6)*(AGT3:AGT54=ADL5)*(AGV3:AGV54="W"))+SUMPRODUCT((AGQ3:AGQ54=ADL7)*(AGT3:AGT54=ADL5)*(AGV3:AGV54="W"))+SUMPRODUCT((AGQ3:AGQ54=ADL8)*(AGT3:AGT54=ADL5)*(AGV3:AGV54="W"))+SUMPRODUCT((AGQ3:AGQ54=ADL4)*(AGT3:AGT54=ADL5)*(AGV3:AGV54="W"))</f>
        <v>0</v>
      </c>
      <c r="ADN5" s="395">
        <f ca="1">SUMPRODUCT((AGQ3:AGQ54=ADL5)*(AGT3:AGT54=ADL6)*(AGU3:AGU54="D"))+SUMPRODUCT((AGQ3:AGQ54=ADL5)*(AGT3:AGT54=ADL7)*(AGU3:AGU54="D"))+SUMPRODUCT((AGQ3:AGQ54=ADL5)*(AGT3:AGT54=ADL8)*(AGU3:AGU54="D"))+SUMPRODUCT((AGQ3:AGQ54=ADL5)*(AGT3:AGT54=ADL4)*(AGU3:AGU54="D"))+SUMPRODUCT((AGQ3:AGQ54=ADL6)*(AGT3:AGT54=ADL5)*(AGU3:AGU54="D"))+SUMPRODUCT((AGQ3:AGQ54=ADL7)*(AGT3:AGT54=ADL5)*(AGU3:AGU54="D"))+SUMPRODUCT((AGQ3:AGQ54=ADL8)*(AGT3:AGT54=ADL5)*(AGU3:AGU54="D"))+SUMPRODUCT((AGQ3:AGQ54=ADL4)*(AGT3:AGT54=ADL5)*(AGU3:AGU54="D"))</f>
        <v>0</v>
      </c>
      <c r="ADO5" s="395">
        <f ca="1">SUMPRODUCT((AGQ3:AGQ54=ADL5)*(AGT3:AGT54=ADL6)*(AGU3:AGU54="L"))+SUMPRODUCT((AGQ3:AGQ54=ADL5)*(AGT3:AGT54=ADL7)*(AGU3:AGU54="L"))+SUMPRODUCT((AGQ3:AGQ54=ADL5)*(AGT3:AGT54=ADL8)*(AGU3:AGU54="L"))+SUMPRODUCT((AGQ3:AGQ54=ADL5)*(AGT3:AGT54=ADL4)*(AGU3:AGU54="L"))+SUMPRODUCT((AGQ3:AGQ54=ADL6)*(AGT3:AGT54=ADL5)*(AGV3:AGV54="L"))+SUMPRODUCT((AGQ3:AGQ54=ADL7)*(AGT3:AGT54=ADL5)*(AGV3:AGV54="L"))+SUMPRODUCT((AGQ3:AGQ54=ADL8)*(AGT3:AGT54=ADL5)*(AGV3:AGV54="L"))+SUMPRODUCT((AGQ3:AGQ54=ADL4)*(AGT3:AGT54=ADL5)*(AGV3:AGV54="L"))</f>
        <v>0</v>
      </c>
      <c r="ADP5" s="395">
        <f ca="1">SUMPRODUCT((AGQ3:AGQ54=ADL5)*(AGT3:AGT54=ADL6)*AGR3:AGR54)+SUMPRODUCT((AGQ3:AGQ54=ADL5)*(AGT3:AGT54=ADL7)*AGR3:AGR54)+SUMPRODUCT((AGQ3:AGQ54=ADL5)*(AGT3:AGT54=ADL8)*AGR3:AGR54)+SUMPRODUCT((AGQ3:AGQ54=ADL5)*(AGT3:AGT54=ADL4)*AGR3:AGR54)+SUMPRODUCT((AGQ3:AGQ54=ADL6)*(AGT3:AGT54=ADL5)*AGS3:AGS54)+SUMPRODUCT((AGQ3:AGQ54=ADL7)*(AGT3:AGT54=ADL5)*AGS3:AGS54)+SUMPRODUCT((AGQ3:AGQ54=ADL8)*(AGT3:AGT54=ADL5)*AGS3:AGS54)+SUMPRODUCT((AGQ3:AGQ54=ADL4)*(AGT3:AGT54=ADL5)*AGS3:AGS54)</f>
        <v>0</v>
      </c>
      <c r="ADQ5" s="395">
        <f ca="1">SUMPRODUCT((AGQ3:AGQ54=ADL5)*(AGT3:AGT54=ADL6)*AGS3:AGS54)+SUMPRODUCT((AGQ3:AGQ54=ADL5)*(AGT3:AGT54=ADL7)*AGS3:AGS54)+SUMPRODUCT((AGQ3:AGQ54=ADL5)*(AGT3:AGT54=ADL8)*AGS3:AGS54)+SUMPRODUCT((AGQ3:AGQ54=ADL5)*(AGT3:AGT54=ADL4)*AGS3:AGS54)+SUMPRODUCT((AGQ3:AGQ54=ADL6)*(AGT3:AGT54=ADL5)*AGR3:AGR54)+SUMPRODUCT((AGQ3:AGQ54=ADL7)*(AGT3:AGT54=ADL5)*AGR3:AGR54)+SUMPRODUCT((AGQ3:AGQ54=ADL8)*(AGT3:AGT54=ADL5)*AGR3:AGR54)+SUMPRODUCT((AGQ3:AGQ54=ADL4)*(AGT3:AGT54=ADL5)*AGR3:AGR54)</f>
        <v>0</v>
      </c>
      <c r="ADR5" s="395">
        <f t="shared" ca="1" si="154"/>
        <v>1000</v>
      </c>
      <c r="ADS5" s="395">
        <f t="shared" ca="1" si="155"/>
        <v>0</v>
      </c>
      <c r="ADT5" s="395">
        <f ca="1">IF(ADL5&lt;&gt;"",VLOOKUP(ADL5,ACS4:ACY52,7,FALSE),"")</f>
        <v>1000</v>
      </c>
      <c r="ADU5" s="395">
        <f ca="1">IF(ADL5&lt;&gt;"",VLOOKUP(ADL5,ACS4:ACY52,5,FALSE),"")</f>
        <v>0</v>
      </c>
      <c r="ADV5" s="395">
        <f ca="1">IF(ADL5&lt;&gt;"",VLOOKUP(ADL5,ACS4:ADA52,9,FALSE),"")</f>
        <v>16</v>
      </c>
      <c r="ADW5" s="395">
        <f t="shared" ca="1" si="156"/>
        <v>0</v>
      </c>
      <c r="ADX5" s="395">
        <f t="shared" ref="ADX5" ca="1" si="406">IF(ADL5&lt;&gt;"",RANK(ADW5,ADW4:ADW8),"")</f>
        <v>1</v>
      </c>
      <c r="ADY5" s="395">
        <f t="shared" ref="ADY5" ca="1" si="407">IF(ADL5&lt;&gt;"",SUMPRODUCT((ADW4:ADW8=ADW5)*(ADR4:ADR8&gt;ADR5)),"")</f>
        <v>0</v>
      </c>
      <c r="ADZ5" s="395">
        <f t="shared" ref="ADZ5" ca="1" si="408">IF(ADL5&lt;&gt;"",SUMPRODUCT((ADW4:ADW8=ADW5)*(ADR4:ADR8=ADR5)*(ADP4:ADP8&gt;ADP5)),"")</f>
        <v>0</v>
      </c>
      <c r="AEA5" s="395">
        <f t="shared" ref="AEA5" ca="1" si="409">IF(ADL5&lt;&gt;"",SUMPRODUCT((ADW4:ADW8=ADW5)*(ADR4:ADR8=ADR5)*(ADP4:ADP8=ADP5)*(ADT4:ADT8&gt;ADT5)),"")</f>
        <v>0</v>
      </c>
      <c r="AEB5" s="395">
        <f t="shared" ref="AEB5" ca="1" si="410">IF(ADL5&lt;&gt;"",SUMPRODUCT((ADW4:ADW8=ADW5)*(ADR4:ADR8=ADR5)*(ADP4:ADP8=ADP5)*(ADT4:ADT8=ADT5)*(ADU4:ADU8&gt;ADU5)),"")</f>
        <v>0</v>
      </c>
      <c r="AEC5" s="395">
        <f t="shared" ref="AEC5" ca="1" si="411">IF(ADL5&lt;&gt;"",SUMPRODUCT((ADW4:ADW8=ADW5)*(ADR4:ADR8=ADR5)*(ADP4:ADP8=ADP5)*(ADT4:ADT8=ADT5)*(ADU4:ADU8=ADU5)*(ADV4:ADV8&gt;ADV5)),"")</f>
        <v>2</v>
      </c>
      <c r="AED5" s="395">
        <f t="shared" ref="AED5" ca="1" si="412">IF(ADL5&lt;&gt;"",IF(AED57&lt;&gt;"",IF(ADK55=3,AED57,AED57+ADK55),SUM(ADX5:AEC5)),"")</f>
        <v>3</v>
      </c>
      <c r="AEE5" s="395" t="str">
        <f t="shared" ref="AEE5" ca="1" si="413">IF(ADL5&lt;&gt;"",INDEX(ADL4:ADL8,MATCH(2,AED4:AED8,0),0),"")</f>
        <v>Porto</v>
      </c>
      <c r="AEF5" s="395" t="str">
        <f t="shared" ref="AEF5:AEF7" ca="1" si="414">IF(ADH4&lt;&gt;"",ADH4,"")</f>
        <v/>
      </c>
      <c r="AEG5" s="395">
        <f ca="1">SUMPRODUCT((AGQ3:AGQ54=AEF5)*(AGT3:AGT54=AEF6)*(AGU3:AGU54="W"))+SUMPRODUCT((AGQ3:AGQ54=AEF5)*(AGT3:AGT54=AEF7)*(AGU3:AGU54="W"))+SUMPRODUCT((AGQ3:AGQ54=AEF5)*(AGT3:AGT54=AEF8)*(AGU3:AGU54="W"))+SUMPRODUCT((AGQ3:AGQ54=AEF6)*(AGT3:AGT54=AEF5)*(AGV3:AGV54="W"))+SUMPRODUCT((AGQ3:AGQ54=AEF7)*(AGT3:AGT54=AEF5)*(AGV3:AGV54="W"))+SUMPRODUCT((AGQ3:AGQ54=AEF8)*(AGT3:AGT54=AEF5)*(AGV3:AGV54="W"))</f>
        <v>0</v>
      </c>
      <c r="AEH5" s="395">
        <f ca="1">SUMPRODUCT((AGQ3:AGQ54=AEF5)*(AGT3:AGT54=AEF6)*(AGU3:AGU54="D"))+SUMPRODUCT((AGQ3:AGQ54=AEF5)*(AGT3:AGT54=AEF7)*(AGU3:AGU54="D"))+SUMPRODUCT((AGQ3:AGQ54=AEF5)*(AGT3:AGT54=AEF8)*(AGU3:AGU54="D"))+SUMPRODUCT((AGQ3:AGQ54=AEF6)*(AGT3:AGT54=AEF5)*(AGU3:AGU54="D"))+SUMPRODUCT((AGQ3:AGQ54=AEF7)*(AGT3:AGT54=AEF5)*(AGU3:AGU54="D"))+SUMPRODUCT((AGQ3:AGQ54=AEF8)*(AGT3:AGT54=AEF5)*(AGU3:AGU54="D"))</f>
        <v>0</v>
      </c>
      <c r="AEI5" s="395">
        <f ca="1">SUMPRODUCT((AGQ3:AGQ54=AEF5)*(AGT3:AGT54=AEF6)*(AGU3:AGU54="L"))+SUMPRODUCT((AGQ3:AGQ54=AEF5)*(AGT3:AGT54=AEF7)*(AGU3:AGU54="L"))+SUMPRODUCT((AGQ3:AGQ54=AEF5)*(AGT3:AGT54=AEF8)*(AGU3:AGU54="L"))+SUMPRODUCT((AGQ3:AGQ54=AEF6)*(AGT3:AGT54=AEF5)*(AGV3:AGV54="L"))+SUMPRODUCT((AGQ3:AGQ54=AEF7)*(AGT3:AGT54=AEF5)*(AGV3:AGV54="L"))+SUMPRODUCT((AGQ3:AGQ54=AEF8)*(AGT3:AGT54=AEF5)*(AGV3:AGV54="L"))</f>
        <v>0</v>
      </c>
      <c r="AEJ5" s="395">
        <f ca="1">SUMPRODUCT((AGQ3:AGQ54=AEF5)*(AGT3:AGT54=AEF6)*AGR3:AGR54)+SUMPRODUCT((AGQ3:AGQ54=AEF5)*(AGT3:AGT54=AEF7)*AGR3:AGR54)+SUMPRODUCT((AGQ3:AGQ54=AEF5)*(AGT3:AGT54=AEF8)*AGR3:AGR54)+SUMPRODUCT((AGQ3:AGQ54=AEF5)*(AGT3:AGT54=AEF4)*AGR3:AGR54)+SUMPRODUCT((AGQ3:AGQ54=AEF6)*(AGT3:AGT54=AEF5)*AGS3:AGS54)+SUMPRODUCT((AGQ3:AGQ54=AEF7)*(AGT3:AGT54=AEF5)*AGS3:AGS54)+SUMPRODUCT((AGQ3:AGQ54=AEF8)*(AGT3:AGT54=AEF5)*AGS3:AGS54)+SUMPRODUCT((AGQ3:AGQ54=AEF4)*(AGT3:AGT54=AEF5)*AGS3:AGS54)</f>
        <v>0</v>
      </c>
      <c r="AEK5" s="395">
        <f ca="1">SUMPRODUCT((AGQ3:AGQ54=AEF5)*(AGT3:AGT54=AEF6)*AGS3:AGS54)+SUMPRODUCT((AGQ3:AGQ54=AEF5)*(AGT3:AGT54=AEF7)*AGS3:AGS54)+SUMPRODUCT((AGQ3:AGQ54=AEF5)*(AGT3:AGT54=AEF8)*AGS3:AGS54)+SUMPRODUCT((AGQ3:AGQ54=AEF5)*(AGT3:AGT54=AEF4)*AGS3:AGS54)+SUMPRODUCT((AGQ3:AGQ54=AEF6)*(AGT3:AGT54=AEF5)*AGR3:AGR54)+SUMPRODUCT((AGQ3:AGQ54=AEF7)*(AGT3:AGT54=AEF5)*AGR3:AGR54)+SUMPRODUCT((AGQ3:AGQ54=AEF8)*(AGT3:AGT54=AEF5)*AGR3:AGR54)+SUMPRODUCT((AGQ3:AGQ54=AEF4)*(AGT3:AGT54=AEF5)*AGR3:AGR54)</f>
        <v>0</v>
      </c>
      <c r="AEL5" s="395">
        <f t="shared" ref="AEL5:AEL7" ca="1" si="415">AEJ5-AEK5+1000</f>
        <v>1000</v>
      </c>
      <c r="AEM5" s="395" t="str">
        <f t="shared" ref="AEM5:AEM7" ca="1" si="416">IF(AEF5&lt;&gt;"",AEG5*3+AEH5*1,"")</f>
        <v/>
      </c>
      <c r="AEN5" s="395" t="str">
        <f ca="1">IF(AEF5&lt;&gt;"",VLOOKUP(AEF5,ACS4:ACY52,7,FALSE),"")</f>
        <v/>
      </c>
      <c r="AEO5" s="395" t="str">
        <f ca="1">IF(AEF5&lt;&gt;"",VLOOKUP(AEF5,ACS4:ACY52,5,FALSE),"")</f>
        <v/>
      </c>
      <c r="AEP5" s="395" t="str">
        <f ca="1">IF(AEF5&lt;&gt;"",VLOOKUP(AEF5,ACS4:ADA52,9,FALSE),"")</f>
        <v/>
      </c>
      <c r="AEQ5" s="395" t="str">
        <f t="shared" ref="AEQ5:AEQ7" ca="1" si="417">AEM5</f>
        <v/>
      </c>
      <c r="AER5" s="395" t="str">
        <f t="shared" ref="AER5" ca="1" si="418">IF(AEF5&lt;&gt;"",RANK(AEQ5,AEQ4:AEQ8),"")</f>
        <v/>
      </c>
      <c r="AES5" s="395" t="str">
        <f t="shared" ref="AES5" ca="1" si="419">IF(AEF5&lt;&gt;"",SUMPRODUCT((AEQ4:AEQ8=AEQ5)*(AEL4:AEL8&gt;AEL5)),"")</f>
        <v/>
      </c>
      <c r="AET5" s="395" t="str">
        <f t="shared" ref="AET5" ca="1" si="420">IF(AEF5&lt;&gt;"",SUMPRODUCT((AEQ4:AEQ8=AEQ5)*(AEL4:AEL8=AEL5)*(AEJ4:AEJ8&gt;AEJ5)),"")</f>
        <v/>
      </c>
      <c r="AEU5" s="395" t="str">
        <f t="shared" ref="AEU5" ca="1" si="421">IF(AEF5&lt;&gt;"",SUMPRODUCT((AEQ4:AEQ8=AEQ5)*(AEL4:AEL8=AEL5)*(AEJ4:AEJ8=AEJ5)*(AEN4:AEN8&gt;AEN5)),"")</f>
        <v/>
      </c>
      <c r="AEV5" s="395" t="str">
        <f t="shared" ref="AEV5" ca="1" si="422">IF(AEF5&lt;&gt;"",SUMPRODUCT((AEQ4:AEQ8=AEQ5)*(AEL4:AEL8=AEL5)*(AEJ4:AEJ8=AEJ5)*(AEN4:AEN8=AEN5)*(AEO4:AEO8&gt;AEO5)),"")</f>
        <v/>
      </c>
      <c r="AEW5" s="395" t="str">
        <f t="shared" ref="AEW5" ca="1" si="423">IF(AEF5&lt;&gt;"",SUMPRODUCT((AEQ4:AEQ8=AEQ5)*(AEL4:AEL8=AEL5)*(AEJ4:AEJ8=AEJ5)*(AEN4:AEN8=AEN5)*(AEO4:AEO8=AEO5)*(AEP4:AEP8&gt;AEP5)),"")</f>
        <v/>
      </c>
      <c r="AEX5" s="395" t="str">
        <f t="shared" ref="AEX5" ca="1" si="424">IF(AEF5&lt;&gt;"",IF(AEX57&lt;&gt;"",IF(AEE55=3,AEX57,AEX57+AEE55),SUM(AER5:AEW5)+1),"")</f>
        <v/>
      </c>
      <c r="AEY5" s="395" t="str">
        <f t="shared" ref="AEY5" ca="1" si="425">IF(AEF5&lt;&gt;"",INDEX(AEF5:AEF8,MATCH(2,AEX5:AEX8,0),0),"")</f>
        <v/>
      </c>
      <c r="AGN5" s="395" t="str">
        <f t="shared" ref="AGN5" ca="1" si="426">IF(AEY5&lt;&gt;"",AEY5,IF(AEE5&lt;&gt;"",AEE5,ADE5))</f>
        <v>Porto</v>
      </c>
      <c r="AGO5" s="395">
        <v>2</v>
      </c>
      <c r="AGP5" s="395">
        <v>3</v>
      </c>
      <c r="AGQ5" s="395" t="str">
        <f t="shared" si="12"/>
        <v>Paris Saint-Germain</v>
      </c>
      <c r="AGR5" s="395">
        <f ca="1">IF(OFFSET('Game Board'!O10,0,AGR1)&lt;&gt;"",OFFSET('Game Board'!O10,0,AGR1),0)</f>
        <v>0</v>
      </c>
      <c r="AGS5" s="395">
        <f ca="1">IF(OFFSET('Game Board'!P10,0,AGR1)&lt;&gt;"",OFFSET('Game Board'!P10,0,AGR1),0)</f>
        <v>0</v>
      </c>
      <c r="AGT5" s="395" t="str">
        <f t="shared" si="13"/>
        <v>Atletico Madrid</v>
      </c>
      <c r="AGU5" s="395" t="str">
        <f ca="1">IF(AND(OFFSET('Game Board'!O10,0,AGR1)&lt;&gt;"",OFFSET('Game Board'!P10,0,AGR1)&lt;&gt;""),IF(AGR5&gt;AGS5,"W",IF(AGR5=AGS5,"D","L")),"")</f>
        <v/>
      </c>
      <c r="AGV5" s="395" t="str">
        <f t="shared" ca="1" si="14"/>
        <v/>
      </c>
      <c r="AGX5" s="395">
        <f ca="1">VLOOKUP(AGY5,AKT4:AKU8,2,FALSE)</f>
        <v>2</v>
      </c>
      <c r="AGY5" s="398" t="str">
        <f t="shared" si="166"/>
        <v>Porto</v>
      </c>
      <c r="AGZ5" s="395">
        <f ca="1">SUMPRODUCT((AKW3:AKW54=AGY5)*(ALA3:ALA54="W"))+SUMPRODUCT((AKZ3:AKZ54=AGY5)*(ALB3:ALB54="W"))</f>
        <v>0</v>
      </c>
      <c r="AHA5" s="395">
        <f ca="1">SUMPRODUCT((AKW3:AKW54=AGY5)*(ALA3:ALA54="D"))+SUMPRODUCT((AKZ3:AKZ54=AGY5)*(ALB3:ALB54="D"))</f>
        <v>0</v>
      </c>
      <c r="AHB5" s="395">
        <f ca="1">SUMPRODUCT((AKW3:AKW54=AGY5)*(ALA3:ALA54="L"))+SUMPRODUCT((AKZ3:AKZ54=AGY5)*(ALB3:ALB54="L"))</f>
        <v>0</v>
      </c>
      <c r="AHC5" s="395">
        <f t="shared" ref="AHC5" ca="1" si="427">SUMIF(AKW3:AKW72,AGY5,AKX3:AKX72)+SUMIF(AKZ3:AKZ72,AGY5,AKY3:AKY72)</f>
        <v>0</v>
      </c>
      <c r="AHD5" s="395">
        <f t="shared" ref="AHD5" ca="1" si="428">SUMIF(AKZ3:AKZ72,AGY5,AKX3:AKX72)+SUMIF(AKW3:AKW72,AGY5,AKY3:AKY72)</f>
        <v>0</v>
      </c>
      <c r="AHE5" s="395">
        <f t="shared" ca="1" si="169"/>
        <v>1000</v>
      </c>
      <c r="AHF5" s="395">
        <f t="shared" ca="1" si="170"/>
        <v>0</v>
      </c>
      <c r="AHG5" s="401">
        <f t="shared" si="171"/>
        <v>24</v>
      </c>
      <c r="AHH5" s="395">
        <f t="shared" ref="AHH5" ca="1" si="429">IF(COUNTIF(AHF4:AHF8,4)&lt;&gt;4,RANK(AHF5,AHF4:AHF8),AHF57)</f>
        <v>1</v>
      </c>
      <c r="AHJ5" s="395">
        <f t="shared" ref="AHJ5" ca="1" si="430">SUMPRODUCT((AHH4:AHH7=AHH5)*(AHG4:AHG7&lt;AHG5))+AHH5</f>
        <v>3</v>
      </c>
      <c r="AHK5" s="398" t="str">
        <f t="shared" ref="AHK5" ca="1" si="431">INDEX(AGY4:AGY8,MATCH(2,AHJ4:AHJ8,0),0)</f>
        <v>Al Ahly</v>
      </c>
      <c r="AHL5" s="395">
        <f t="shared" ref="AHL5" ca="1" si="432">INDEX(AHH4:AHH8,MATCH(AHK5,AGY4:AGY8,0),0)</f>
        <v>1</v>
      </c>
      <c r="AHM5" s="395" t="str">
        <f t="shared" ref="AHM5" ca="1" si="433">IF(AHM4&lt;&gt;"",AHK5,"")</f>
        <v>Al Ahly</v>
      </c>
      <c r="AHN5" s="395" t="str">
        <f t="shared" ref="AHN5" ca="1" si="434">IF(AHN4&lt;&gt;"",AHK6,"")</f>
        <v/>
      </c>
      <c r="AHO5" s="395" t="str">
        <f t="shared" ref="AHO5" ca="1" si="435">IF(AHO4&lt;&gt;"",AHK7,"")</f>
        <v/>
      </c>
      <c r="AHP5" s="395" t="str">
        <f t="shared" ref="AHP5" si="436">IF(AHP4&lt;&gt;"",AHK8,"")</f>
        <v/>
      </c>
      <c r="AHR5" s="395" t="str">
        <f t="shared" ca="1" si="180"/>
        <v>Al Ahly</v>
      </c>
      <c r="AHS5" s="395">
        <f ca="1">SUMPRODUCT((AKW3:AKW54=AHR5)*(AKZ3:AKZ54=AHR6)*(ALA3:ALA54="W"))+SUMPRODUCT((AKW3:AKW54=AHR5)*(AKZ3:AKZ54=AHR7)*(ALA3:ALA54="W"))+SUMPRODUCT((AKW3:AKW54=AHR5)*(AKZ3:AKZ54=AHR8)*(ALA3:ALA54="W"))+SUMPRODUCT((AKW3:AKW54=AHR5)*(AKZ3:AKZ54=AHR4)*(ALA3:ALA54="W"))+SUMPRODUCT((AKW3:AKW54=AHR6)*(AKZ3:AKZ54=AHR5)*(ALB3:ALB54="W"))+SUMPRODUCT((AKW3:AKW54=AHR7)*(AKZ3:AKZ54=AHR5)*(ALB3:ALB54="W"))+SUMPRODUCT((AKW3:AKW54=AHR8)*(AKZ3:AKZ54=AHR5)*(ALB3:ALB54="W"))+SUMPRODUCT((AKW3:AKW54=AHR4)*(AKZ3:AKZ54=AHR5)*(ALB3:ALB54="W"))</f>
        <v>0</v>
      </c>
      <c r="AHT5" s="395">
        <f ca="1">SUMPRODUCT((AKW3:AKW54=AHR5)*(AKZ3:AKZ54=AHR6)*(ALA3:ALA54="D"))+SUMPRODUCT((AKW3:AKW54=AHR5)*(AKZ3:AKZ54=AHR7)*(ALA3:ALA54="D"))+SUMPRODUCT((AKW3:AKW54=AHR5)*(AKZ3:AKZ54=AHR8)*(ALA3:ALA54="D"))+SUMPRODUCT((AKW3:AKW54=AHR5)*(AKZ3:AKZ54=AHR4)*(ALA3:ALA54="D"))+SUMPRODUCT((AKW3:AKW54=AHR6)*(AKZ3:AKZ54=AHR5)*(ALA3:ALA54="D"))+SUMPRODUCT((AKW3:AKW54=AHR7)*(AKZ3:AKZ54=AHR5)*(ALA3:ALA54="D"))+SUMPRODUCT((AKW3:AKW54=AHR8)*(AKZ3:AKZ54=AHR5)*(ALA3:ALA54="D"))+SUMPRODUCT((AKW3:AKW54=AHR4)*(AKZ3:AKZ54=AHR5)*(ALA3:ALA54="D"))</f>
        <v>0</v>
      </c>
      <c r="AHU5" s="395">
        <f ca="1">SUMPRODUCT((AKW3:AKW54=AHR5)*(AKZ3:AKZ54=AHR6)*(ALA3:ALA54="L"))+SUMPRODUCT((AKW3:AKW54=AHR5)*(AKZ3:AKZ54=AHR7)*(ALA3:ALA54="L"))+SUMPRODUCT((AKW3:AKW54=AHR5)*(AKZ3:AKZ54=AHR8)*(ALA3:ALA54="L"))+SUMPRODUCT((AKW3:AKW54=AHR5)*(AKZ3:AKZ54=AHR4)*(ALA3:ALA54="L"))+SUMPRODUCT((AKW3:AKW54=AHR6)*(AKZ3:AKZ54=AHR5)*(ALB3:ALB54="L"))+SUMPRODUCT((AKW3:AKW54=AHR7)*(AKZ3:AKZ54=AHR5)*(ALB3:ALB54="L"))+SUMPRODUCT((AKW3:AKW54=AHR8)*(AKZ3:AKZ54=AHR5)*(ALB3:ALB54="L"))+SUMPRODUCT((AKW3:AKW54=AHR4)*(AKZ3:AKZ54=AHR5)*(ALB3:ALB54="L"))</f>
        <v>0</v>
      </c>
      <c r="AHV5" s="395">
        <f ca="1">SUMPRODUCT((AKW3:AKW54=AHR5)*(AKZ3:AKZ54=AHR6)*AKX3:AKX54)+SUMPRODUCT((AKW3:AKW54=AHR5)*(AKZ3:AKZ54=AHR7)*AKX3:AKX54)+SUMPRODUCT((AKW3:AKW54=AHR5)*(AKZ3:AKZ54=AHR8)*AKX3:AKX54)+SUMPRODUCT((AKW3:AKW54=AHR5)*(AKZ3:AKZ54=AHR4)*AKX3:AKX54)+SUMPRODUCT((AKW3:AKW54=AHR6)*(AKZ3:AKZ54=AHR5)*AKY3:AKY54)+SUMPRODUCT((AKW3:AKW54=AHR7)*(AKZ3:AKZ54=AHR5)*AKY3:AKY54)+SUMPRODUCT((AKW3:AKW54=AHR8)*(AKZ3:AKZ54=AHR5)*AKY3:AKY54)+SUMPRODUCT((AKW3:AKW54=AHR4)*(AKZ3:AKZ54=AHR5)*AKY3:AKY54)</f>
        <v>0</v>
      </c>
      <c r="AHW5" s="395">
        <f ca="1">SUMPRODUCT((AKW3:AKW54=AHR5)*(AKZ3:AKZ54=AHR6)*AKY3:AKY54)+SUMPRODUCT((AKW3:AKW54=AHR5)*(AKZ3:AKZ54=AHR7)*AKY3:AKY54)+SUMPRODUCT((AKW3:AKW54=AHR5)*(AKZ3:AKZ54=AHR8)*AKY3:AKY54)+SUMPRODUCT((AKW3:AKW54=AHR5)*(AKZ3:AKZ54=AHR4)*AKY3:AKY54)+SUMPRODUCT((AKW3:AKW54=AHR6)*(AKZ3:AKZ54=AHR5)*AKX3:AKX54)+SUMPRODUCT((AKW3:AKW54=AHR7)*(AKZ3:AKZ54=AHR5)*AKX3:AKX54)+SUMPRODUCT((AKW3:AKW54=AHR8)*(AKZ3:AKZ54=AHR5)*AKX3:AKX54)+SUMPRODUCT((AKW3:AKW54=AHR4)*(AKZ3:AKZ54=AHR5)*AKX3:AKX54)</f>
        <v>0</v>
      </c>
      <c r="AHX5" s="395">
        <f t="shared" ca="1" si="181"/>
        <v>1000</v>
      </c>
      <c r="AHY5" s="395">
        <f t="shared" ca="1" si="182"/>
        <v>0</v>
      </c>
      <c r="AHZ5" s="395">
        <f ca="1">IF(AHR5&lt;&gt;"",VLOOKUP(AHR5,AGY4:AHE52,7,FALSE),"")</f>
        <v>1000</v>
      </c>
      <c r="AIA5" s="395">
        <f ca="1">IF(AHR5&lt;&gt;"",VLOOKUP(AHR5,AGY4:AHE52,5,FALSE),"")</f>
        <v>0</v>
      </c>
      <c r="AIB5" s="395">
        <f ca="1">IF(AHR5&lt;&gt;"",VLOOKUP(AHR5,AGY4:AHG52,9,FALSE),"")</f>
        <v>16</v>
      </c>
      <c r="AIC5" s="395">
        <f t="shared" ca="1" si="183"/>
        <v>0</v>
      </c>
      <c r="AID5" s="395">
        <f t="shared" ref="AID5" ca="1" si="437">IF(AHR5&lt;&gt;"",RANK(AIC5,AIC4:AIC8),"")</f>
        <v>1</v>
      </c>
      <c r="AIE5" s="395">
        <f t="shared" ref="AIE5" ca="1" si="438">IF(AHR5&lt;&gt;"",SUMPRODUCT((AIC4:AIC8=AIC5)*(AHX4:AHX8&gt;AHX5)),"")</f>
        <v>0</v>
      </c>
      <c r="AIF5" s="395">
        <f t="shared" ref="AIF5" ca="1" si="439">IF(AHR5&lt;&gt;"",SUMPRODUCT((AIC4:AIC8=AIC5)*(AHX4:AHX8=AHX5)*(AHV4:AHV8&gt;AHV5)),"")</f>
        <v>0</v>
      </c>
      <c r="AIG5" s="395">
        <f t="shared" ref="AIG5" ca="1" si="440">IF(AHR5&lt;&gt;"",SUMPRODUCT((AIC4:AIC8=AIC5)*(AHX4:AHX8=AHX5)*(AHV4:AHV8=AHV5)*(AHZ4:AHZ8&gt;AHZ5)),"")</f>
        <v>0</v>
      </c>
      <c r="AIH5" s="395">
        <f t="shared" ref="AIH5" ca="1" si="441">IF(AHR5&lt;&gt;"",SUMPRODUCT((AIC4:AIC8=AIC5)*(AHX4:AHX8=AHX5)*(AHV4:AHV8=AHV5)*(AHZ4:AHZ8=AHZ5)*(AIA4:AIA8&gt;AIA5)),"")</f>
        <v>0</v>
      </c>
      <c r="AII5" s="395">
        <f t="shared" ref="AII5" ca="1" si="442">IF(AHR5&lt;&gt;"",SUMPRODUCT((AIC4:AIC8=AIC5)*(AHX4:AHX8=AHX5)*(AHV4:AHV8=AHV5)*(AHZ4:AHZ8=AHZ5)*(AIA4:AIA8=AIA5)*(AIB4:AIB8&gt;AIB5)),"")</f>
        <v>2</v>
      </c>
      <c r="AIJ5" s="395">
        <f t="shared" ref="AIJ5" ca="1" si="443">IF(AHR5&lt;&gt;"",IF(AIJ57&lt;&gt;"",IF(AHQ55=3,AIJ57,AIJ57+AHQ55),SUM(AID5:AII5)),"")</f>
        <v>3</v>
      </c>
      <c r="AIK5" s="395" t="str">
        <f t="shared" ref="AIK5" ca="1" si="444">IF(AHR5&lt;&gt;"",INDEX(AHR4:AHR8,MATCH(2,AIJ4:AIJ8,0),0),"")</f>
        <v>Porto</v>
      </c>
      <c r="AIL5" s="395" t="str">
        <f t="shared" ref="AIL5:AIL7" ca="1" si="445">IF(AHN4&lt;&gt;"",AHN4,"")</f>
        <v/>
      </c>
      <c r="AIM5" s="395">
        <f ca="1">SUMPRODUCT((AKW3:AKW54=AIL5)*(AKZ3:AKZ54=AIL6)*(ALA3:ALA54="W"))+SUMPRODUCT((AKW3:AKW54=AIL5)*(AKZ3:AKZ54=AIL7)*(ALA3:ALA54="W"))+SUMPRODUCT((AKW3:AKW54=AIL5)*(AKZ3:AKZ54=AIL8)*(ALA3:ALA54="W"))+SUMPRODUCT((AKW3:AKW54=AIL6)*(AKZ3:AKZ54=AIL5)*(ALB3:ALB54="W"))+SUMPRODUCT((AKW3:AKW54=AIL7)*(AKZ3:AKZ54=AIL5)*(ALB3:ALB54="W"))+SUMPRODUCT((AKW3:AKW54=AIL8)*(AKZ3:AKZ54=AIL5)*(ALB3:ALB54="W"))</f>
        <v>0</v>
      </c>
      <c r="AIN5" s="395">
        <f ca="1">SUMPRODUCT((AKW3:AKW54=AIL5)*(AKZ3:AKZ54=AIL6)*(ALA3:ALA54="D"))+SUMPRODUCT((AKW3:AKW54=AIL5)*(AKZ3:AKZ54=AIL7)*(ALA3:ALA54="D"))+SUMPRODUCT((AKW3:AKW54=AIL5)*(AKZ3:AKZ54=AIL8)*(ALA3:ALA54="D"))+SUMPRODUCT((AKW3:AKW54=AIL6)*(AKZ3:AKZ54=AIL5)*(ALA3:ALA54="D"))+SUMPRODUCT((AKW3:AKW54=AIL7)*(AKZ3:AKZ54=AIL5)*(ALA3:ALA54="D"))+SUMPRODUCT((AKW3:AKW54=AIL8)*(AKZ3:AKZ54=AIL5)*(ALA3:ALA54="D"))</f>
        <v>0</v>
      </c>
      <c r="AIO5" s="395">
        <f ca="1">SUMPRODUCT((AKW3:AKW54=AIL5)*(AKZ3:AKZ54=AIL6)*(ALA3:ALA54="L"))+SUMPRODUCT((AKW3:AKW54=AIL5)*(AKZ3:AKZ54=AIL7)*(ALA3:ALA54="L"))+SUMPRODUCT((AKW3:AKW54=AIL5)*(AKZ3:AKZ54=AIL8)*(ALA3:ALA54="L"))+SUMPRODUCT((AKW3:AKW54=AIL6)*(AKZ3:AKZ54=AIL5)*(ALB3:ALB54="L"))+SUMPRODUCT((AKW3:AKW54=AIL7)*(AKZ3:AKZ54=AIL5)*(ALB3:ALB54="L"))+SUMPRODUCT((AKW3:AKW54=AIL8)*(AKZ3:AKZ54=AIL5)*(ALB3:ALB54="L"))</f>
        <v>0</v>
      </c>
      <c r="AIP5" s="395">
        <f ca="1">SUMPRODUCT((AKW3:AKW54=AIL5)*(AKZ3:AKZ54=AIL6)*AKX3:AKX54)+SUMPRODUCT((AKW3:AKW54=AIL5)*(AKZ3:AKZ54=AIL7)*AKX3:AKX54)+SUMPRODUCT((AKW3:AKW54=AIL5)*(AKZ3:AKZ54=AIL8)*AKX3:AKX54)+SUMPRODUCT((AKW3:AKW54=AIL5)*(AKZ3:AKZ54=AIL4)*AKX3:AKX54)+SUMPRODUCT((AKW3:AKW54=AIL6)*(AKZ3:AKZ54=AIL5)*AKY3:AKY54)+SUMPRODUCT((AKW3:AKW54=AIL7)*(AKZ3:AKZ54=AIL5)*AKY3:AKY54)+SUMPRODUCT((AKW3:AKW54=AIL8)*(AKZ3:AKZ54=AIL5)*AKY3:AKY54)+SUMPRODUCT((AKW3:AKW54=AIL4)*(AKZ3:AKZ54=AIL5)*AKY3:AKY54)</f>
        <v>0</v>
      </c>
      <c r="AIQ5" s="395">
        <f ca="1">SUMPRODUCT((AKW3:AKW54=AIL5)*(AKZ3:AKZ54=AIL6)*AKY3:AKY54)+SUMPRODUCT((AKW3:AKW54=AIL5)*(AKZ3:AKZ54=AIL7)*AKY3:AKY54)+SUMPRODUCT((AKW3:AKW54=AIL5)*(AKZ3:AKZ54=AIL8)*AKY3:AKY54)+SUMPRODUCT((AKW3:AKW54=AIL5)*(AKZ3:AKZ54=AIL4)*AKY3:AKY54)+SUMPRODUCT((AKW3:AKW54=AIL6)*(AKZ3:AKZ54=AIL5)*AKX3:AKX54)+SUMPRODUCT((AKW3:AKW54=AIL7)*(AKZ3:AKZ54=AIL5)*AKX3:AKX54)+SUMPRODUCT((AKW3:AKW54=AIL8)*(AKZ3:AKZ54=AIL5)*AKX3:AKX54)+SUMPRODUCT((AKW3:AKW54=AIL4)*(AKZ3:AKZ54=AIL5)*AKX3:AKX54)</f>
        <v>0</v>
      </c>
      <c r="AIR5" s="395">
        <f t="shared" ref="AIR5:AIR7" ca="1" si="446">AIP5-AIQ5+1000</f>
        <v>1000</v>
      </c>
      <c r="AIS5" s="395" t="str">
        <f t="shared" ref="AIS5:AIS7" ca="1" si="447">IF(AIL5&lt;&gt;"",AIM5*3+AIN5*1,"")</f>
        <v/>
      </c>
      <c r="AIT5" s="395" t="str">
        <f ca="1">IF(AIL5&lt;&gt;"",VLOOKUP(AIL5,AGY4:AHE52,7,FALSE),"")</f>
        <v/>
      </c>
      <c r="AIU5" s="395" t="str">
        <f ca="1">IF(AIL5&lt;&gt;"",VLOOKUP(AIL5,AGY4:AHE52,5,FALSE),"")</f>
        <v/>
      </c>
      <c r="AIV5" s="395" t="str">
        <f ca="1">IF(AIL5&lt;&gt;"",VLOOKUP(AIL5,AGY4:AHG52,9,FALSE),"")</f>
        <v/>
      </c>
      <c r="AIW5" s="395" t="str">
        <f t="shared" ref="AIW5:AIW7" ca="1" si="448">AIS5</f>
        <v/>
      </c>
      <c r="AIX5" s="395" t="str">
        <f t="shared" ref="AIX5" ca="1" si="449">IF(AIL5&lt;&gt;"",RANK(AIW5,AIW4:AIW8),"")</f>
        <v/>
      </c>
      <c r="AIY5" s="395" t="str">
        <f t="shared" ref="AIY5" ca="1" si="450">IF(AIL5&lt;&gt;"",SUMPRODUCT((AIW4:AIW8=AIW5)*(AIR4:AIR8&gt;AIR5)),"")</f>
        <v/>
      </c>
      <c r="AIZ5" s="395" t="str">
        <f t="shared" ref="AIZ5" ca="1" si="451">IF(AIL5&lt;&gt;"",SUMPRODUCT((AIW4:AIW8=AIW5)*(AIR4:AIR8=AIR5)*(AIP4:AIP8&gt;AIP5)),"")</f>
        <v/>
      </c>
      <c r="AJA5" s="395" t="str">
        <f t="shared" ref="AJA5" ca="1" si="452">IF(AIL5&lt;&gt;"",SUMPRODUCT((AIW4:AIW8=AIW5)*(AIR4:AIR8=AIR5)*(AIP4:AIP8=AIP5)*(AIT4:AIT8&gt;AIT5)),"")</f>
        <v/>
      </c>
      <c r="AJB5" s="395" t="str">
        <f t="shared" ref="AJB5" ca="1" si="453">IF(AIL5&lt;&gt;"",SUMPRODUCT((AIW4:AIW8=AIW5)*(AIR4:AIR8=AIR5)*(AIP4:AIP8=AIP5)*(AIT4:AIT8=AIT5)*(AIU4:AIU8&gt;AIU5)),"")</f>
        <v/>
      </c>
      <c r="AJC5" s="395" t="str">
        <f t="shared" ref="AJC5" ca="1" si="454">IF(AIL5&lt;&gt;"",SUMPRODUCT((AIW4:AIW8=AIW5)*(AIR4:AIR8=AIR5)*(AIP4:AIP8=AIP5)*(AIT4:AIT8=AIT5)*(AIU4:AIU8=AIU5)*(AIV4:AIV8&gt;AIV5)),"")</f>
        <v/>
      </c>
      <c r="AJD5" s="395" t="str">
        <f t="shared" ref="AJD5" ca="1" si="455">IF(AIL5&lt;&gt;"",IF(AJD57&lt;&gt;"",IF(AIK55=3,AJD57,AJD57+AIK55),SUM(AIX5:AJC5)+1),"")</f>
        <v/>
      </c>
      <c r="AJE5" s="395" t="str">
        <f t="shared" ref="AJE5" ca="1" si="456">IF(AIL5&lt;&gt;"",INDEX(AIL5:AIL8,MATCH(2,AJD5:AJD8,0),0),"")</f>
        <v/>
      </c>
      <c r="AKT5" s="395" t="str">
        <f t="shared" ref="AKT5" ca="1" si="457">IF(AJE5&lt;&gt;"",AJE5,IF(AIK5&lt;&gt;"",AIK5,AHK5))</f>
        <v>Porto</v>
      </c>
      <c r="AKU5" s="395">
        <v>2</v>
      </c>
      <c r="AKV5" s="395">
        <v>3</v>
      </c>
      <c r="AKW5" s="395" t="str">
        <f t="shared" si="15"/>
        <v>Paris Saint-Germain</v>
      </c>
      <c r="AKX5" s="395">
        <f ca="1">IF(OFFSET('Game Board'!O10,0,AKX1)&lt;&gt;"",OFFSET('Game Board'!O10,0,AKX1),0)</f>
        <v>0</v>
      </c>
      <c r="AKY5" s="395">
        <f ca="1">IF(OFFSET('Game Board'!P10,0,AKX1)&lt;&gt;"",OFFSET('Game Board'!P10,0,AKX1),0)</f>
        <v>0</v>
      </c>
      <c r="AKZ5" s="395" t="str">
        <f t="shared" si="16"/>
        <v>Atletico Madrid</v>
      </c>
      <c r="ALA5" s="395" t="str">
        <f ca="1">IF(AND(OFFSET('Game Board'!O10,0,AKX1)&lt;&gt;"",OFFSET('Game Board'!P10,0,AKX1)&lt;&gt;""),IF(AKX5&gt;AKY5,"W",IF(AKX5=AKY5,"D","L")),"")</f>
        <v/>
      </c>
      <c r="ALB5" s="395" t="str">
        <f t="shared" ca="1" si="17"/>
        <v/>
      </c>
      <c r="ALD5" s="395">
        <f ca="1">VLOOKUP(ALE5,AOZ4:APA8,2,FALSE)</f>
        <v>2</v>
      </c>
      <c r="ALE5" s="398" t="str">
        <f t="shared" si="193"/>
        <v>Porto</v>
      </c>
      <c r="ALF5" s="395">
        <f ca="1">SUMPRODUCT((APC3:APC54=ALE5)*(APG3:APG54="W"))+SUMPRODUCT((APF3:APF54=ALE5)*(APH3:APH54="W"))</f>
        <v>0</v>
      </c>
      <c r="ALG5" s="395">
        <f ca="1">SUMPRODUCT((APC3:APC54=ALE5)*(APG3:APG54="D"))+SUMPRODUCT((APF3:APF54=ALE5)*(APH3:APH54="D"))</f>
        <v>0</v>
      </c>
      <c r="ALH5" s="395">
        <f ca="1">SUMPRODUCT((APC3:APC54=ALE5)*(APG3:APG54="L"))+SUMPRODUCT((APF3:APF54=ALE5)*(APH3:APH54="L"))</f>
        <v>0</v>
      </c>
      <c r="ALI5" s="395">
        <f t="shared" ref="ALI5" ca="1" si="458">SUMIF(APC3:APC72,ALE5,APD3:APD72)+SUMIF(APF3:APF72,ALE5,APE3:APE72)</f>
        <v>0</v>
      </c>
      <c r="ALJ5" s="395">
        <f t="shared" ref="ALJ5" ca="1" si="459">SUMIF(APF3:APF72,ALE5,APD3:APD72)+SUMIF(APC3:APC72,ALE5,APE3:APE72)</f>
        <v>0</v>
      </c>
      <c r="ALK5" s="395">
        <f t="shared" ca="1" si="196"/>
        <v>1000</v>
      </c>
      <c r="ALL5" s="395">
        <f t="shared" ca="1" si="197"/>
        <v>0</v>
      </c>
      <c r="ALM5" s="401">
        <f t="shared" si="198"/>
        <v>24</v>
      </c>
      <c r="ALN5" s="395">
        <f t="shared" ref="ALN5" ca="1" si="460">IF(COUNTIF(ALL4:ALL8,4)&lt;&gt;4,RANK(ALL5,ALL4:ALL8),ALL57)</f>
        <v>1</v>
      </c>
      <c r="ALP5" s="395">
        <f t="shared" ref="ALP5" ca="1" si="461">SUMPRODUCT((ALN4:ALN7=ALN5)*(ALM4:ALM7&lt;ALM5))+ALN5</f>
        <v>3</v>
      </c>
      <c r="ALQ5" s="398" t="str">
        <f t="shared" ref="ALQ5" ca="1" si="462">INDEX(ALE4:ALE8,MATCH(2,ALP4:ALP8,0),0)</f>
        <v>Al Ahly</v>
      </c>
      <c r="ALR5" s="395">
        <f t="shared" ref="ALR5" ca="1" si="463">INDEX(ALN4:ALN8,MATCH(ALQ5,ALE4:ALE8,0),0)</f>
        <v>1</v>
      </c>
      <c r="ALS5" s="395" t="str">
        <f t="shared" ref="ALS5" ca="1" si="464">IF(ALS4&lt;&gt;"",ALQ5,"")</f>
        <v>Al Ahly</v>
      </c>
      <c r="ALT5" s="395" t="str">
        <f t="shared" ref="ALT5" ca="1" si="465">IF(ALT4&lt;&gt;"",ALQ6,"")</f>
        <v/>
      </c>
      <c r="ALU5" s="395" t="str">
        <f t="shared" ref="ALU5" ca="1" si="466">IF(ALU4&lt;&gt;"",ALQ7,"")</f>
        <v/>
      </c>
      <c r="ALV5" s="395" t="str">
        <f t="shared" ref="ALV5" si="467">IF(ALV4&lt;&gt;"",ALQ8,"")</f>
        <v/>
      </c>
      <c r="ALX5" s="395" t="str">
        <f t="shared" ca="1" si="207"/>
        <v>Al Ahly</v>
      </c>
      <c r="ALY5" s="395">
        <f ca="1">SUMPRODUCT((APC3:APC54=ALX5)*(APF3:APF54=ALX6)*(APG3:APG54="W"))+SUMPRODUCT((APC3:APC54=ALX5)*(APF3:APF54=ALX7)*(APG3:APG54="W"))+SUMPRODUCT((APC3:APC54=ALX5)*(APF3:APF54=ALX8)*(APG3:APG54="W"))+SUMPRODUCT((APC3:APC54=ALX5)*(APF3:APF54=ALX4)*(APG3:APG54="W"))+SUMPRODUCT((APC3:APC54=ALX6)*(APF3:APF54=ALX5)*(APH3:APH54="W"))+SUMPRODUCT((APC3:APC54=ALX7)*(APF3:APF54=ALX5)*(APH3:APH54="W"))+SUMPRODUCT((APC3:APC54=ALX8)*(APF3:APF54=ALX5)*(APH3:APH54="W"))+SUMPRODUCT((APC3:APC54=ALX4)*(APF3:APF54=ALX5)*(APH3:APH54="W"))</f>
        <v>0</v>
      </c>
      <c r="ALZ5" s="395">
        <f ca="1">SUMPRODUCT((APC3:APC54=ALX5)*(APF3:APF54=ALX6)*(APG3:APG54="D"))+SUMPRODUCT((APC3:APC54=ALX5)*(APF3:APF54=ALX7)*(APG3:APG54="D"))+SUMPRODUCT((APC3:APC54=ALX5)*(APF3:APF54=ALX8)*(APG3:APG54="D"))+SUMPRODUCT((APC3:APC54=ALX5)*(APF3:APF54=ALX4)*(APG3:APG54="D"))+SUMPRODUCT((APC3:APC54=ALX6)*(APF3:APF54=ALX5)*(APG3:APG54="D"))+SUMPRODUCT((APC3:APC54=ALX7)*(APF3:APF54=ALX5)*(APG3:APG54="D"))+SUMPRODUCT((APC3:APC54=ALX8)*(APF3:APF54=ALX5)*(APG3:APG54="D"))+SUMPRODUCT((APC3:APC54=ALX4)*(APF3:APF54=ALX5)*(APG3:APG54="D"))</f>
        <v>0</v>
      </c>
      <c r="AMA5" s="395">
        <f ca="1">SUMPRODUCT((APC3:APC54=ALX5)*(APF3:APF54=ALX6)*(APG3:APG54="L"))+SUMPRODUCT((APC3:APC54=ALX5)*(APF3:APF54=ALX7)*(APG3:APG54="L"))+SUMPRODUCT((APC3:APC54=ALX5)*(APF3:APF54=ALX8)*(APG3:APG54="L"))+SUMPRODUCT((APC3:APC54=ALX5)*(APF3:APF54=ALX4)*(APG3:APG54="L"))+SUMPRODUCT((APC3:APC54=ALX6)*(APF3:APF54=ALX5)*(APH3:APH54="L"))+SUMPRODUCT((APC3:APC54=ALX7)*(APF3:APF54=ALX5)*(APH3:APH54="L"))+SUMPRODUCT((APC3:APC54=ALX8)*(APF3:APF54=ALX5)*(APH3:APH54="L"))+SUMPRODUCT((APC3:APC54=ALX4)*(APF3:APF54=ALX5)*(APH3:APH54="L"))</f>
        <v>0</v>
      </c>
      <c r="AMB5" s="395">
        <f ca="1">SUMPRODUCT((APC3:APC54=ALX5)*(APF3:APF54=ALX6)*APD3:APD54)+SUMPRODUCT((APC3:APC54=ALX5)*(APF3:APF54=ALX7)*APD3:APD54)+SUMPRODUCT((APC3:APC54=ALX5)*(APF3:APF54=ALX8)*APD3:APD54)+SUMPRODUCT((APC3:APC54=ALX5)*(APF3:APF54=ALX4)*APD3:APD54)+SUMPRODUCT((APC3:APC54=ALX6)*(APF3:APF54=ALX5)*APE3:APE54)+SUMPRODUCT((APC3:APC54=ALX7)*(APF3:APF54=ALX5)*APE3:APE54)+SUMPRODUCT((APC3:APC54=ALX8)*(APF3:APF54=ALX5)*APE3:APE54)+SUMPRODUCT((APC3:APC54=ALX4)*(APF3:APF54=ALX5)*APE3:APE54)</f>
        <v>0</v>
      </c>
      <c r="AMC5" s="395">
        <f ca="1">SUMPRODUCT((APC3:APC54=ALX5)*(APF3:APF54=ALX6)*APE3:APE54)+SUMPRODUCT((APC3:APC54=ALX5)*(APF3:APF54=ALX7)*APE3:APE54)+SUMPRODUCT((APC3:APC54=ALX5)*(APF3:APF54=ALX8)*APE3:APE54)+SUMPRODUCT((APC3:APC54=ALX5)*(APF3:APF54=ALX4)*APE3:APE54)+SUMPRODUCT((APC3:APC54=ALX6)*(APF3:APF54=ALX5)*APD3:APD54)+SUMPRODUCT((APC3:APC54=ALX7)*(APF3:APF54=ALX5)*APD3:APD54)+SUMPRODUCT((APC3:APC54=ALX8)*(APF3:APF54=ALX5)*APD3:APD54)+SUMPRODUCT((APC3:APC54=ALX4)*(APF3:APF54=ALX5)*APD3:APD54)</f>
        <v>0</v>
      </c>
      <c r="AMD5" s="395">
        <f t="shared" ca="1" si="208"/>
        <v>1000</v>
      </c>
      <c r="AME5" s="395">
        <f t="shared" ca="1" si="209"/>
        <v>0</v>
      </c>
      <c r="AMF5" s="395">
        <f ca="1">IF(ALX5&lt;&gt;"",VLOOKUP(ALX5,ALE4:ALK52,7,FALSE),"")</f>
        <v>1000</v>
      </c>
      <c r="AMG5" s="395">
        <f ca="1">IF(ALX5&lt;&gt;"",VLOOKUP(ALX5,ALE4:ALK52,5,FALSE),"")</f>
        <v>0</v>
      </c>
      <c r="AMH5" s="395">
        <f ca="1">IF(ALX5&lt;&gt;"",VLOOKUP(ALX5,ALE4:ALM52,9,FALSE),"")</f>
        <v>16</v>
      </c>
      <c r="AMI5" s="395">
        <f t="shared" ca="1" si="210"/>
        <v>0</v>
      </c>
      <c r="AMJ5" s="395">
        <f t="shared" ref="AMJ5" ca="1" si="468">IF(ALX5&lt;&gt;"",RANK(AMI5,AMI4:AMI8),"")</f>
        <v>1</v>
      </c>
      <c r="AMK5" s="395">
        <f t="shared" ref="AMK5" ca="1" si="469">IF(ALX5&lt;&gt;"",SUMPRODUCT((AMI4:AMI8=AMI5)*(AMD4:AMD8&gt;AMD5)),"")</f>
        <v>0</v>
      </c>
      <c r="AML5" s="395">
        <f t="shared" ref="AML5" ca="1" si="470">IF(ALX5&lt;&gt;"",SUMPRODUCT((AMI4:AMI8=AMI5)*(AMD4:AMD8=AMD5)*(AMB4:AMB8&gt;AMB5)),"")</f>
        <v>0</v>
      </c>
      <c r="AMM5" s="395">
        <f t="shared" ref="AMM5" ca="1" si="471">IF(ALX5&lt;&gt;"",SUMPRODUCT((AMI4:AMI8=AMI5)*(AMD4:AMD8=AMD5)*(AMB4:AMB8=AMB5)*(AMF4:AMF8&gt;AMF5)),"")</f>
        <v>0</v>
      </c>
      <c r="AMN5" s="395">
        <f t="shared" ref="AMN5" ca="1" si="472">IF(ALX5&lt;&gt;"",SUMPRODUCT((AMI4:AMI8=AMI5)*(AMD4:AMD8=AMD5)*(AMB4:AMB8=AMB5)*(AMF4:AMF8=AMF5)*(AMG4:AMG8&gt;AMG5)),"")</f>
        <v>0</v>
      </c>
      <c r="AMO5" s="395">
        <f t="shared" ref="AMO5" ca="1" si="473">IF(ALX5&lt;&gt;"",SUMPRODUCT((AMI4:AMI8=AMI5)*(AMD4:AMD8=AMD5)*(AMB4:AMB8=AMB5)*(AMF4:AMF8=AMF5)*(AMG4:AMG8=AMG5)*(AMH4:AMH8&gt;AMH5)),"")</f>
        <v>2</v>
      </c>
      <c r="AMP5" s="395">
        <f t="shared" ref="AMP5" ca="1" si="474">IF(ALX5&lt;&gt;"",IF(AMP57&lt;&gt;"",IF(ALW55=3,AMP57,AMP57+ALW55),SUM(AMJ5:AMO5)),"")</f>
        <v>3</v>
      </c>
      <c r="AMQ5" s="395" t="str">
        <f t="shared" ref="AMQ5" ca="1" si="475">IF(ALX5&lt;&gt;"",INDEX(ALX4:ALX8,MATCH(2,AMP4:AMP8,0),0),"")</f>
        <v>Porto</v>
      </c>
      <c r="AMR5" s="395" t="str">
        <f t="shared" ref="AMR5:AMR7" ca="1" si="476">IF(ALT4&lt;&gt;"",ALT4,"")</f>
        <v/>
      </c>
      <c r="AMS5" s="395">
        <f ca="1">SUMPRODUCT((APC3:APC54=AMR5)*(APF3:APF54=AMR6)*(APG3:APG54="W"))+SUMPRODUCT((APC3:APC54=AMR5)*(APF3:APF54=AMR7)*(APG3:APG54="W"))+SUMPRODUCT((APC3:APC54=AMR5)*(APF3:APF54=AMR8)*(APG3:APG54="W"))+SUMPRODUCT((APC3:APC54=AMR6)*(APF3:APF54=AMR5)*(APH3:APH54="W"))+SUMPRODUCT((APC3:APC54=AMR7)*(APF3:APF54=AMR5)*(APH3:APH54="W"))+SUMPRODUCT((APC3:APC54=AMR8)*(APF3:APF54=AMR5)*(APH3:APH54="W"))</f>
        <v>0</v>
      </c>
      <c r="AMT5" s="395">
        <f ca="1">SUMPRODUCT((APC3:APC54=AMR5)*(APF3:APF54=AMR6)*(APG3:APG54="D"))+SUMPRODUCT((APC3:APC54=AMR5)*(APF3:APF54=AMR7)*(APG3:APG54="D"))+SUMPRODUCT((APC3:APC54=AMR5)*(APF3:APF54=AMR8)*(APG3:APG54="D"))+SUMPRODUCT((APC3:APC54=AMR6)*(APF3:APF54=AMR5)*(APG3:APG54="D"))+SUMPRODUCT((APC3:APC54=AMR7)*(APF3:APF54=AMR5)*(APG3:APG54="D"))+SUMPRODUCT((APC3:APC54=AMR8)*(APF3:APF54=AMR5)*(APG3:APG54="D"))</f>
        <v>0</v>
      </c>
      <c r="AMU5" s="395">
        <f ca="1">SUMPRODUCT((APC3:APC54=AMR5)*(APF3:APF54=AMR6)*(APG3:APG54="L"))+SUMPRODUCT((APC3:APC54=AMR5)*(APF3:APF54=AMR7)*(APG3:APG54="L"))+SUMPRODUCT((APC3:APC54=AMR5)*(APF3:APF54=AMR8)*(APG3:APG54="L"))+SUMPRODUCT((APC3:APC54=AMR6)*(APF3:APF54=AMR5)*(APH3:APH54="L"))+SUMPRODUCT((APC3:APC54=AMR7)*(APF3:APF54=AMR5)*(APH3:APH54="L"))+SUMPRODUCT((APC3:APC54=AMR8)*(APF3:APF54=AMR5)*(APH3:APH54="L"))</f>
        <v>0</v>
      </c>
      <c r="AMV5" s="395">
        <f ca="1">SUMPRODUCT((APC3:APC54=AMR5)*(APF3:APF54=AMR6)*APD3:APD54)+SUMPRODUCT((APC3:APC54=AMR5)*(APF3:APF54=AMR7)*APD3:APD54)+SUMPRODUCT((APC3:APC54=AMR5)*(APF3:APF54=AMR8)*APD3:APD54)+SUMPRODUCT((APC3:APC54=AMR5)*(APF3:APF54=AMR4)*APD3:APD54)+SUMPRODUCT((APC3:APC54=AMR6)*(APF3:APF54=AMR5)*APE3:APE54)+SUMPRODUCT((APC3:APC54=AMR7)*(APF3:APF54=AMR5)*APE3:APE54)+SUMPRODUCT((APC3:APC54=AMR8)*(APF3:APF54=AMR5)*APE3:APE54)+SUMPRODUCT((APC3:APC54=AMR4)*(APF3:APF54=AMR5)*APE3:APE54)</f>
        <v>0</v>
      </c>
      <c r="AMW5" s="395">
        <f ca="1">SUMPRODUCT((APC3:APC54=AMR5)*(APF3:APF54=AMR6)*APE3:APE54)+SUMPRODUCT((APC3:APC54=AMR5)*(APF3:APF54=AMR7)*APE3:APE54)+SUMPRODUCT((APC3:APC54=AMR5)*(APF3:APF54=AMR8)*APE3:APE54)+SUMPRODUCT((APC3:APC54=AMR5)*(APF3:APF54=AMR4)*APE3:APE54)+SUMPRODUCT((APC3:APC54=AMR6)*(APF3:APF54=AMR5)*APD3:APD54)+SUMPRODUCT((APC3:APC54=AMR7)*(APF3:APF54=AMR5)*APD3:APD54)+SUMPRODUCT((APC3:APC54=AMR8)*(APF3:APF54=AMR5)*APD3:APD54)+SUMPRODUCT((APC3:APC54=AMR4)*(APF3:APF54=AMR5)*APD3:APD54)</f>
        <v>0</v>
      </c>
      <c r="AMX5" s="395">
        <f t="shared" ref="AMX5:AMX7" ca="1" si="477">AMV5-AMW5+1000</f>
        <v>1000</v>
      </c>
      <c r="AMY5" s="395" t="str">
        <f t="shared" ref="AMY5:AMY7" ca="1" si="478">IF(AMR5&lt;&gt;"",AMS5*3+AMT5*1,"")</f>
        <v/>
      </c>
      <c r="AMZ5" s="395" t="str">
        <f ca="1">IF(AMR5&lt;&gt;"",VLOOKUP(AMR5,ALE4:ALK52,7,FALSE),"")</f>
        <v/>
      </c>
      <c r="ANA5" s="395" t="str">
        <f ca="1">IF(AMR5&lt;&gt;"",VLOOKUP(AMR5,ALE4:ALK52,5,FALSE),"")</f>
        <v/>
      </c>
      <c r="ANB5" s="395" t="str">
        <f ca="1">IF(AMR5&lt;&gt;"",VLOOKUP(AMR5,ALE4:ALM52,9,FALSE),"")</f>
        <v/>
      </c>
      <c r="ANC5" s="395" t="str">
        <f t="shared" ref="ANC5:ANC7" ca="1" si="479">AMY5</f>
        <v/>
      </c>
      <c r="AND5" s="395" t="str">
        <f t="shared" ref="AND5" ca="1" si="480">IF(AMR5&lt;&gt;"",RANK(ANC5,ANC4:ANC8),"")</f>
        <v/>
      </c>
      <c r="ANE5" s="395" t="str">
        <f t="shared" ref="ANE5" ca="1" si="481">IF(AMR5&lt;&gt;"",SUMPRODUCT((ANC4:ANC8=ANC5)*(AMX4:AMX8&gt;AMX5)),"")</f>
        <v/>
      </c>
      <c r="ANF5" s="395" t="str">
        <f t="shared" ref="ANF5" ca="1" si="482">IF(AMR5&lt;&gt;"",SUMPRODUCT((ANC4:ANC8=ANC5)*(AMX4:AMX8=AMX5)*(AMV4:AMV8&gt;AMV5)),"")</f>
        <v/>
      </c>
      <c r="ANG5" s="395" t="str">
        <f t="shared" ref="ANG5" ca="1" si="483">IF(AMR5&lt;&gt;"",SUMPRODUCT((ANC4:ANC8=ANC5)*(AMX4:AMX8=AMX5)*(AMV4:AMV8=AMV5)*(AMZ4:AMZ8&gt;AMZ5)),"")</f>
        <v/>
      </c>
      <c r="ANH5" s="395" t="str">
        <f t="shared" ref="ANH5" ca="1" si="484">IF(AMR5&lt;&gt;"",SUMPRODUCT((ANC4:ANC8=ANC5)*(AMX4:AMX8=AMX5)*(AMV4:AMV8=AMV5)*(AMZ4:AMZ8=AMZ5)*(ANA4:ANA8&gt;ANA5)),"")</f>
        <v/>
      </c>
      <c r="ANI5" s="395" t="str">
        <f t="shared" ref="ANI5" ca="1" si="485">IF(AMR5&lt;&gt;"",SUMPRODUCT((ANC4:ANC8=ANC5)*(AMX4:AMX8=AMX5)*(AMV4:AMV8=AMV5)*(AMZ4:AMZ8=AMZ5)*(ANA4:ANA8=ANA5)*(ANB4:ANB8&gt;ANB5)),"")</f>
        <v/>
      </c>
      <c r="ANJ5" s="395" t="str">
        <f t="shared" ref="ANJ5" ca="1" si="486">IF(AMR5&lt;&gt;"",IF(ANJ57&lt;&gt;"",IF(AMQ55=3,ANJ57,ANJ57+AMQ55),SUM(AND5:ANI5)+1),"")</f>
        <v/>
      </c>
      <c r="ANK5" s="395" t="str">
        <f t="shared" ref="ANK5" ca="1" si="487">IF(AMR5&lt;&gt;"",INDEX(AMR5:AMR8,MATCH(2,ANJ5:ANJ8,0),0),"")</f>
        <v/>
      </c>
      <c r="AOZ5" s="395" t="str">
        <f t="shared" ref="AOZ5" ca="1" si="488">IF(ANK5&lt;&gt;"",ANK5,IF(AMQ5&lt;&gt;"",AMQ5,ALQ5))</f>
        <v>Porto</v>
      </c>
      <c r="APA5" s="395">
        <v>2</v>
      </c>
      <c r="APB5" s="395">
        <v>3</v>
      </c>
      <c r="APC5" s="395" t="str">
        <f t="shared" si="18"/>
        <v>Paris Saint-Germain</v>
      </c>
      <c r="APD5" s="395">
        <f ca="1">IF(OFFSET('Game Board'!O10,0,APD1)&lt;&gt;"",OFFSET('Game Board'!O10,0,APD1),0)</f>
        <v>0</v>
      </c>
      <c r="APE5" s="395">
        <f ca="1">IF(OFFSET('Game Board'!P10,0,APD1)&lt;&gt;"",OFFSET('Game Board'!P10,0,APD1),0)</f>
        <v>0</v>
      </c>
      <c r="APF5" s="395" t="str">
        <f t="shared" si="19"/>
        <v>Atletico Madrid</v>
      </c>
      <c r="APG5" s="395" t="str">
        <f ca="1">IF(AND(OFFSET('Game Board'!O10,0,APD1)&lt;&gt;"",OFFSET('Game Board'!P10,0,APD1)&lt;&gt;""),IF(APD5&gt;APE5,"W",IF(APD5=APE5,"D","L")),"")</f>
        <v/>
      </c>
      <c r="APH5" s="395" t="str">
        <f t="shared" ca="1" si="20"/>
        <v/>
      </c>
      <c r="APJ5" s="395">
        <f ca="1">VLOOKUP(APK5,ATF4:ATG8,2,FALSE)</f>
        <v>2</v>
      </c>
      <c r="APK5" s="398" t="str">
        <f t="shared" si="220"/>
        <v>Porto</v>
      </c>
      <c r="APL5" s="395">
        <f ca="1">SUMPRODUCT((ATI3:ATI54=APK5)*(ATM3:ATM54="W"))+SUMPRODUCT((ATL3:ATL54=APK5)*(ATN3:ATN54="W"))</f>
        <v>0</v>
      </c>
      <c r="APM5" s="395">
        <f ca="1">SUMPRODUCT((ATI3:ATI54=APK5)*(ATM3:ATM54="D"))+SUMPRODUCT((ATL3:ATL54=APK5)*(ATN3:ATN54="D"))</f>
        <v>0</v>
      </c>
      <c r="APN5" s="395">
        <f ca="1">SUMPRODUCT((ATI3:ATI54=APK5)*(ATM3:ATM54="L"))+SUMPRODUCT((ATL3:ATL54=APK5)*(ATN3:ATN54="L"))</f>
        <v>0</v>
      </c>
      <c r="APO5" s="395">
        <f t="shared" ref="APO5" ca="1" si="489">SUMIF(ATI3:ATI72,APK5,ATJ3:ATJ72)+SUMIF(ATL3:ATL72,APK5,ATK3:ATK72)</f>
        <v>0</v>
      </c>
      <c r="APP5" s="395">
        <f t="shared" ref="APP5" ca="1" si="490">SUMIF(ATL3:ATL72,APK5,ATJ3:ATJ72)+SUMIF(ATI3:ATI72,APK5,ATK3:ATK72)</f>
        <v>0</v>
      </c>
      <c r="APQ5" s="395">
        <f t="shared" ca="1" si="223"/>
        <v>1000</v>
      </c>
      <c r="APR5" s="395">
        <f t="shared" ca="1" si="224"/>
        <v>0</v>
      </c>
      <c r="APS5" s="401">
        <f t="shared" si="225"/>
        <v>24</v>
      </c>
      <c r="APT5" s="395">
        <f t="shared" ref="APT5" ca="1" si="491">IF(COUNTIF(APR4:APR8,4)&lt;&gt;4,RANK(APR5,APR4:APR8),APR57)</f>
        <v>1</v>
      </c>
      <c r="APV5" s="395">
        <f t="shared" ref="APV5" ca="1" si="492">SUMPRODUCT((APT4:APT7=APT5)*(APS4:APS7&lt;APS5))+APT5</f>
        <v>3</v>
      </c>
      <c r="APW5" s="398" t="str">
        <f t="shared" ref="APW5" ca="1" si="493">INDEX(APK4:APK8,MATCH(2,APV4:APV8,0),0)</f>
        <v>Al Ahly</v>
      </c>
      <c r="APX5" s="395">
        <f t="shared" ref="APX5" ca="1" si="494">INDEX(APT4:APT8,MATCH(APW5,APK4:APK8,0),0)</f>
        <v>1</v>
      </c>
      <c r="APY5" s="395" t="str">
        <f t="shared" ref="APY5" ca="1" si="495">IF(APY4&lt;&gt;"",APW5,"")</f>
        <v>Al Ahly</v>
      </c>
      <c r="APZ5" s="395" t="str">
        <f t="shared" ref="APZ5" ca="1" si="496">IF(APZ4&lt;&gt;"",APW6,"")</f>
        <v/>
      </c>
      <c r="AQA5" s="395" t="str">
        <f t="shared" ref="AQA5" ca="1" si="497">IF(AQA4&lt;&gt;"",APW7,"")</f>
        <v/>
      </c>
      <c r="AQB5" s="395" t="str">
        <f t="shared" ref="AQB5" si="498">IF(AQB4&lt;&gt;"",APW8,"")</f>
        <v/>
      </c>
      <c r="AQD5" s="395" t="str">
        <f t="shared" ca="1" si="234"/>
        <v>Al Ahly</v>
      </c>
      <c r="AQE5" s="395">
        <f ca="1">SUMPRODUCT((ATI3:ATI54=AQD5)*(ATL3:ATL54=AQD6)*(ATM3:ATM54="W"))+SUMPRODUCT((ATI3:ATI54=AQD5)*(ATL3:ATL54=AQD7)*(ATM3:ATM54="W"))+SUMPRODUCT((ATI3:ATI54=AQD5)*(ATL3:ATL54=AQD8)*(ATM3:ATM54="W"))+SUMPRODUCT((ATI3:ATI54=AQD5)*(ATL3:ATL54=AQD4)*(ATM3:ATM54="W"))+SUMPRODUCT((ATI3:ATI54=AQD6)*(ATL3:ATL54=AQD5)*(ATN3:ATN54="W"))+SUMPRODUCT((ATI3:ATI54=AQD7)*(ATL3:ATL54=AQD5)*(ATN3:ATN54="W"))+SUMPRODUCT((ATI3:ATI54=AQD8)*(ATL3:ATL54=AQD5)*(ATN3:ATN54="W"))+SUMPRODUCT((ATI3:ATI54=AQD4)*(ATL3:ATL54=AQD5)*(ATN3:ATN54="W"))</f>
        <v>0</v>
      </c>
      <c r="AQF5" s="395">
        <f ca="1">SUMPRODUCT((ATI3:ATI54=AQD5)*(ATL3:ATL54=AQD6)*(ATM3:ATM54="D"))+SUMPRODUCT((ATI3:ATI54=AQD5)*(ATL3:ATL54=AQD7)*(ATM3:ATM54="D"))+SUMPRODUCT((ATI3:ATI54=AQD5)*(ATL3:ATL54=AQD8)*(ATM3:ATM54="D"))+SUMPRODUCT((ATI3:ATI54=AQD5)*(ATL3:ATL54=AQD4)*(ATM3:ATM54="D"))+SUMPRODUCT((ATI3:ATI54=AQD6)*(ATL3:ATL54=AQD5)*(ATM3:ATM54="D"))+SUMPRODUCT((ATI3:ATI54=AQD7)*(ATL3:ATL54=AQD5)*(ATM3:ATM54="D"))+SUMPRODUCT((ATI3:ATI54=AQD8)*(ATL3:ATL54=AQD5)*(ATM3:ATM54="D"))+SUMPRODUCT((ATI3:ATI54=AQD4)*(ATL3:ATL54=AQD5)*(ATM3:ATM54="D"))</f>
        <v>0</v>
      </c>
      <c r="AQG5" s="395">
        <f ca="1">SUMPRODUCT((ATI3:ATI54=AQD5)*(ATL3:ATL54=AQD6)*(ATM3:ATM54="L"))+SUMPRODUCT((ATI3:ATI54=AQD5)*(ATL3:ATL54=AQD7)*(ATM3:ATM54="L"))+SUMPRODUCT((ATI3:ATI54=AQD5)*(ATL3:ATL54=AQD8)*(ATM3:ATM54="L"))+SUMPRODUCT((ATI3:ATI54=AQD5)*(ATL3:ATL54=AQD4)*(ATM3:ATM54="L"))+SUMPRODUCT((ATI3:ATI54=AQD6)*(ATL3:ATL54=AQD5)*(ATN3:ATN54="L"))+SUMPRODUCT((ATI3:ATI54=AQD7)*(ATL3:ATL54=AQD5)*(ATN3:ATN54="L"))+SUMPRODUCT((ATI3:ATI54=AQD8)*(ATL3:ATL54=AQD5)*(ATN3:ATN54="L"))+SUMPRODUCT((ATI3:ATI54=AQD4)*(ATL3:ATL54=AQD5)*(ATN3:ATN54="L"))</f>
        <v>0</v>
      </c>
      <c r="AQH5" s="395">
        <f ca="1">SUMPRODUCT((ATI3:ATI54=AQD5)*(ATL3:ATL54=AQD6)*ATJ3:ATJ54)+SUMPRODUCT((ATI3:ATI54=AQD5)*(ATL3:ATL54=AQD7)*ATJ3:ATJ54)+SUMPRODUCT((ATI3:ATI54=AQD5)*(ATL3:ATL54=AQD8)*ATJ3:ATJ54)+SUMPRODUCT((ATI3:ATI54=AQD5)*(ATL3:ATL54=AQD4)*ATJ3:ATJ54)+SUMPRODUCT((ATI3:ATI54=AQD6)*(ATL3:ATL54=AQD5)*ATK3:ATK54)+SUMPRODUCT((ATI3:ATI54=AQD7)*(ATL3:ATL54=AQD5)*ATK3:ATK54)+SUMPRODUCT((ATI3:ATI54=AQD8)*(ATL3:ATL54=AQD5)*ATK3:ATK54)+SUMPRODUCT((ATI3:ATI54=AQD4)*(ATL3:ATL54=AQD5)*ATK3:ATK54)</f>
        <v>0</v>
      </c>
      <c r="AQI5" s="395">
        <f ca="1">SUMPRODUCT((ATI3:ATI54=AQD5)*(ATL3:ATL54=AQD6)*ATK3:ATK54)+SUMPRODUCT((ATI3:ATI54=AQD5)*(ATL3:ATL54=AQD7)*ATK3:ATK54)+SUMPRODUCT((ATI3:ATI54=AQD5)*(ATL3:ATL54=AQD8)*ATK3:ATK54)+SUMPRODUCT((ATI3:ATI54=AQD5)*(ATL3:ATL54=AQD4)*ATK3:ATK54)+SUMPRODUCT((ATI3:ATI54=AQD6)*(ATL3:ATL54=AQD5)*ATJ3:ATJ54)+SUMPRODUCT((ATI3:ATI54=AQD7)*(ATL3:ATL54=AQD5)*ATJ3:ATJ54)+SUMPRODUCT((ATI3:ATI54=AQD8)*(ATL3:ATL54=AQD5)*ATJ3:ATJ54)+SUMPRODUCT((ATI3:ATI54=AQD4)*(ATL3:ATL54=AQD5)*ATJ3:ATJ54)</f>
        <v>0</v>
      </c>
      <c r="AQJ5" s="395">
        <f t="shared" ca="1" si="235"/>
        <v>1000</v>
      </c>
      <c r="AQK5" s="395">
        <f t="shared" ca="1" si="236"/>
        <v>0</v>
      </c>
      <c r="AQL5" s="395">
        <f ca="1">IF(AQD5&lt;&gt;"",VLOOKUP(AQD5,APK4:APQ52,7,FALSE),"")</f>
        <v>1000</v>
      </c>
      <c r="AQM5" s="395">
        <f ca="1">IF(AQD5&lt;&gt;"",VLOOKUP(AQD5,APK4:APQ52,5,FALSE),"")</f>
        <v>0</v>
      </c>
      <c r="AQN5" s="395">
        <f ca="1">IF(AQD5&lt;&gt;"",VLOOKUP(AQD5,APK4:APS52,9,FALSE),"")</f>
        <v>16</v>
      </c>
      <c r="AQO5" s="395">
        <f t="shared" ca="1" si="237"/>
        <v>0</v>
      </c>
      <c r="AQP5" s="395">
        <f t="shared" ref="AQP5" ca="1" si="499">IF(AQD5&lt;&gt;"",RANK(AQO5,AQO4:AQO8),"")</f>
        <v>1</v>
      </c>
      <c r="AQQ5" s="395">
        <f t="shared" ref="AQQ5" ca="1" si="500">IF(AQD5&lt;&gt;"",SUMPRODUCT((AQO4:AQO8=AQO5)*(AQJ4:AQJ8&gt;AQJ5)),"")</f>
        <v>0</v>
      </c>
      <c r="AQR5" s="395">
        <f t="shared" ref="AQR5" ca="1" si="501">IF(AQD5&lt;&gt;"",SUMPRODUCT((AQO4:AQO8=AQO5)*(AQJ4:AQJ8=AQJ5)*(AQH4:AQH8&gt;AQH5)),"")</f>
        <v>0</v>
      </c>
      <c r="AQS5" s="395">
        <f t="shared" ref="AQS5" ca="1" si="502">IF(AQD5&lt;&gt;"",SUMPRODUCT((AQO4:AQO8=AQO5)*(AQJ4:AQJ8=AQJ5)*(AQH4:AQH8=AQH5)*(AQL4:AQL8&gt;AQL5)),"")</f>
        <v>0</v>
      </c>
      <c r="AQT5" s="395">
        <f t="shared" ref="AQT5" ca="1" si="503">IF(AQD5&lt;&gt;"",SUMPRODUCT((AQO4:AQO8=AQO5)*(AQJ4:AQJ8=AQJ5)*(AQH4:AQH8=AQH5)*(AQL4:AQL8=AQL5)*(AQM4:AQM8&gt;AQM5)),"")</f>
        <v>0</v>
      </c>
      <c r="AQU5" s="395">
        <f t="shared" ref="AQU5" ca="1" si="504">IF(AQD5&lt;&gt;"",SUMPRODUCT((AQO4:AQO8=AQO5)*(AQJ4:AQJ8=AQJ5)*(AQH4:AQH8=AQH5)*(AQL4:AQL8=AQL5)*(AQM4:AQM8=AQM5)*(AQN4:AQN8&gt;AQN5)),"")</f>
        <v>2</v>
      </c>
      <c r="AQV5" s="395">
        <f t="shared" ref="AQV5" ca="1" si="505">IF(AQD5&lt;&gt;"",IF(AQV57&lt;&gt;"",IF(AQC55=3,AQV57,AQV57+AQC55),SUM(AQP5:AQU5)),"")</f>
        <v>3</v>
      </c>
      <c r="AQW5" s="395" t="str">
        <f t="shared" ref="AQW5" ca="1" si="506">IF(AQD5&lt;&gt;"",INDEX(AQD4:AQD8,MATCH(2,AQV4:AQV8,0),0),"")</f>
        <v>Porto</v>
      </c>
      <c r="AQX5" s="395" t="str">
        <f t="shared" ref="AQX5:AQX7" ca="1" si="507">IF(APZ4&lt;&gt;"",APZ4,"")</f>
        <v/>
      </c>
      <c r="AQY5" s="395">
        <f ca="1">SUMPRODUCT((ATI3:ATI54=AQX5)*(ATL3:ATL54=AQX6)*(ATM3:ATM54="W"))+SUMPRODUCT((ATI3:ATI54=AQX5)*(ATL3:ATL54=AQX7)*(ATM3:ATM54="W"))+SUMPRODUCT((ATI3:ATI54=AQX5)*(ATL3:ATL54=AQX8)*(ATM3:ATM54="W"))+SUMPRODUCT((ATI3:ATI54=AQX6)*(ATL3:ATL54=AQX5)*(ATN3:ATN54="W"))+SUMPRODUCT((ATI3:ATI54=AQX7)*(ATL3:ATL54=AQX5)*(ATN3:ATN54="W"))+SUMPRODUCT((ATI3:ATI54=AQX8)*(ATL3:ATL54=AQX5)*(ATN3:ATN54="W"))</f>
        <v>0</v>
      </c>
      <c r="AQZ5" s="395">
        <f ca="1">SUMPRODUCT((ATI3:ATI54=AQX5)*(ATL3:ATL54=AQX6)*(ATM3:ATM54="D"))+SUMPRODUCT((ATI3:ATI54=AQX5)*(ATL3:ATL54=AQX7)*(ATM3:ATM54="D"))+SUMPRODUCT((ATI3:ATI54=AQX5)*(ATL3:ATL54=AQX8)*(ATM3:ATM54="D"))+SUMPRODUCT((ATI3:ATI54=AQX6)*(ATL3:ATL54=AQX5)*(ATM3:ATM54="D"))+SUMPRODUCT((ATI3:ATI54=AQX7)*(ATL3:ATL54=AQX5)*(ATM3:ATM54="D"))+SUMPRODUCT((ATI3:ATI54=AQX8)*(ATL3:ATL54=AQX5)*(ATM3:ATM54="D"))</f>
        <v>0</v>
      </c>
      <c r="ARA5" s="395">
        <f ca="1">SUMPRODUCT((ATI3:ATI54=AQX5)*(ATL3:ATL54=AQX6)*(ATM3:ATM54="L"))+SUMPRODUCT((ATI3:ATI54=AQX5)*(ATL3:ATL54=AQX7)*(ATM3:ATM54="L"))+SUMPRODUCT((ATI3:ATI54=AQX5)*(ATL3:ATL54=AQX8)*(ATM3:ATM54="L"))+SUMPRODUCT((ATI3:ATI54=AQX6)*(ATL3:ATL54=AQX5)*(ATN3:ATN54="L"))+SUMPRODUCT((ATI3:ATI54=AQX7)*(ATL3:ATL54=AQX5)*(ATN3:ATN54="L"))+SUMPRODUCT((ATI3:ATI54=AQX8)*(ATL3:ATL54=AQX5)*(ATN3:ATN54="L"))</f>
        <v>0</v>
      </c>
      <c r="ARB5" s="395">
        <f ca="1">SUMPRODUCT((ATI3:ATI54=AQX5)*(ATL3:ATL54=AQX6)*ATJ3:ATJ54)+SUMPRODUCT((ATI3:ATI54=AQX5)*(ATL3:ATL54=AQX7)*ATJ3:ATJ54)+SUMPRODUCT((ATI3:ATI54=AQX5)*(ATL3:ATL54=AQX8)*ATJ3:ATJ54)+SUMPRODUCT((ATI3:ATI54=AQX5)*(ATL3:ATL54=AQX4)*ATJ3:ATJ54)+SUMPRODUCT((ATI3:ATI54=AQX6)*(ATL3:ATL54=AQX5)*ATK3:ATK54)+SUMPRODUCT((ATI3:ATI54=AQX7)*(ATL3:ATL54=AQX5)*ATK3:ATK54)+SUMPRODUCT((ATI3:ATI54=AQX8)*(ATL3:ATL54=AQX5)*ATK3:ATK54)+SUMPRODUCT((ATI3:ATI54=AQX4)*(ATL3:ATL54=AQX5)*ATK3:ATK54)</f>
        <v>0</v>
      </c>
      <c r="ARC5" s="395">
        <f ca="1">SUMPRODUCT((ATI3:ATI54=AQX5)*(ATL3:ATL54=AQX6)*ATK3:ATK54)+SUMPRODUCT((ATI3:ATI54=AQX5)*(ATL3:ATL54=AQX7)*ATK3:ATK54)+SUMPRODUCT((ATI3:ATI54=AQX5)*(ATL3:ATL54=AQX8)*ATK3:ATK54)+SUMPRODUCT((ATI3:ATI54=AQX5)*(ATL3:ATL54=AQX4)*ATK3:ATK54)+SUMPRODUCT((ATI3:ATI54=AQX6)*(ATL3:ATL54=AQX5)*ATJ3:ATJ54)+SUMPRODUCT((ATI3:ATI54=AQX7)*(ATL3:ATL54=AQX5)*ATJ3:ATJ54)+SUMPRODUCT((ATI3:ATI54=AQX8)*(ATL3:ATL54=AQX5)*ATJ3:ATJ54)+SUMPRODUCT((ATI3:ATI54=AQX4)*(ATL3:ATL54=AQX5)*ATJ3:ATJ54)</f>
        <v>0</v>
      </c>
      <c r="ARD5" s="395">
        <f t="shared" ref="ARD5:ARD7" ca="1" si="508">ARB5-ARC5+1000</f>
        <v>1000</v>
      </c>
      <c r="ARE5" s="395" t="str">
        <f t="shared" ref="ARE5:ARE7" ca="1" si="509">IF(AQX5&lt;&gt;"",AQY5*3+AQZ5*1,"")</f>
        <v/>
      </c>
      <c r="ARF5" s="395" t="str">
        <f ca="1">IF(AQX5&lt;&gt;"",VLOOKUP(AQX5,APK4:APQ52,7,FALSE),"")</f>
        <v/>
      </c>
      <c r="ARG5" s="395" t="str">
        <f ca="1">IF(AQX5&lt;&gt;"",VLOOKUP(AQX5,APK4:APQ52,5,FALSE),"")</f>
        <v/>
      </c>
      <c r="ARH5" s="395" t="str">
        <f ca="1">IF(AQX5&lt;&gt;"",VLOOKUP(AQX5,APK4:APS52,9,FALSE),"")</f>
        <v/>
      </c>
      <c r="ARI5" s="395" t="str">
        <f t="shared" ref="ARI5:ARI7" ca="1" si="510">ARE5</f>
        <v/>
      </c>
      <c r="ARJ5" s="395" t="str">
        <f t="shared" ref="ARJ5" ca="1" si="511">IF(AQX5&lt;&gt;"",RANK(ARI5,ARI4:ARI8),"")</f>
        <v/>
      </c>
      <c r="ARK5" s="395" t="str">
        <f t="shared" ref="ARK5" ca="1" si="512">IF(AQX5&lt;&gt;"",SUMPRODUCT((ARI4:ARI8=ARI5)*(ARD4:ARD8&gt;ARD5)),"")</f>
        <v/>
      </c>
      <c r="ARL5" s="395" t="str">
        <f t="shared" ref="ARL5" ca="1" si="513">IF(AQX5&lt;&gt;"",SUMPRODUCT((ARI4:ARI8=ARI5)*(ARD4:ARD8=ARD5)*(ARB4:ARB8&gt;ARB5)),"")</f>
        <v/>
      </c>
      <c r="ARM5" s="395" t="str">
        <f t="shared" ref="ARM5" ca="1" si="514">IF(AQX5&lt;&gt;"",SUMPRODUCT((ARI4:ARI8=ARI5)*(ARD4:ARD8=ARD5)*(ARB4:ARB8=ARB5)*(ARF4:ARF8&gt;ARF5)),"")</f>
        <v/>
      </c>
      <c r="ARN5" s="395" t="str">
        <f t="shared" ref="ARN5" ca="1" si="515">IF(AQX5&lt;&gt;"",SUMPRODUCT((ARI4:ARI8=ARI5)*(ARD4:ARD8=ARD5)*(ARB4:ARB8=ARB5)*(ARF4:ARF8=ARF5)*(ARG4:ARG8&gt;ARG5)),"")</f>
        <v/>
      </c>
      <c r="ARO5" s="395" t="str">
        <f t="shared" ref="ARO5" ca="1" si="516">IF(AQX5&lt;&gt;"",SUMPRODUCT((ARI4:ARI8=ARI5)*(ARD4:ARD8=ARD5)*(ARB4:ARB8=ARB5)*(ARF4:ARF8=ARF5)*(ARG4:ARG8=ARG5)*(ARH4:ARH8&gt;ARH5)),"")</f>
        <v/>
      </c>
      <c r="ARP5" s="395" t="str">
        <f t="shared" ref="ARP5" ca="1" si="517">IF(AQX5&lt;&gt;"",IF(ARP57&lt;&gt;"",IF(AQW55=3,ARP57,ARP57+AQW55),SUM(ARJ5:ARO5)+1),"")</f>
        <v/>
      </c>
      <c r="ARQ5" s="395" t="str">
        <f t="shared" ref="ARQ5" ca="1" si="518">IF(AQX5&lt;&gt;"",INDEX(AQX5:AQX8,MATCH(2,ARP5:ARP8,0),0),"")</f>
        <v/>
      </c>
      <c r="ATF5" s="395" t="str">
        <f t="shared" ref="ATF5" ca="1" si="519">IF(ARQ5&lt;&gt;"",ARQ5,IF(AQW5&lt;&gt;"",AQW5,APW5))</f>
        <v>Porto</v>
      </c>
      <c r="ATG5" s="395">
        <v>2</v>
      </c>
      <c r="ATH5" s="395">
        <v>3</v>
      </c>
      <c r="ATI5" s="395" t="str">
        <f t="shared" si="21"/>
        <v>Paris Saint-Germain</v>
      </c>
      <c r="ATJ5" s="395">
        <f ca="1">IF(OFFSET('Game Board'!O10,0,ATJ1)&lt;&gt;"",OFFSET('Game Board'!O10,0,ATJ1),0)</f>
        <v>0</v>
      </c>
      <c r="ATK5" s="395">
        <f ca="1">IF(OFFSET('Game Board'!P10,0,ATJ1)&lt;&gt;"",OFFSET('Game Board'!P10,0,ATJ1),0)</f>
        <v>0</v>
      </c>
      <c r="ATL5" s="395" t="str">
        <f t="shared" si="22"/>
        <v>Atletico Madrid</v>
      </c>
      <c r="ATM5" s="395" t="str">
        <f ca="1">IF(AND(OFFSET('Game Board'!O10,0,ATJ1)&lt;&gt;"",OFFSET('Game Board'!P10,0,ATJ1)&lt;&gt;""),IF(ATJ5&gt;ATK5,"W",IF(ATJ5=ATK5,"D","L")),"")</f>
        <v/>
      </c>
      <c r="ATN5" s="395" t="str">
        <f t="shared" ca="1" si="23"/>
        <v/>
      </c>
    </row>
    <row r="6" spans="2:1211" x14ac:dyDescent="0.25">
      <c r="B6" s="395">
        <f>VLOOKUP(C6,CX4:CY8,2,FALSE)</f>
        <v>4</v>
      </c>
      <c r="C6" s="398" t="str">
        <f>'Tournament Setup'!D8</f>
        <v>Al Ahly</v>
      </c>
      <c r="D6" s="395">
        <f>SUMPRODUCT((DA3:DA54=C6)*(DE3:DE54="W"))+SUMPRODUCT((DD3:DD54=C6)*(DF3:DF54="W"))</f>
        <v>0</v>
      </c>
      <c r="E6" s="395">
        <f>SUMPRODUCT((DA3:DA54=C6)*(DE3:DE54="D"))+SUMPRODUCT((DD3:DD54=C6)*(DF3:DF54="D"))</f>
        <v>1</v>
      </c>
      <c r="F6" s="395">
        <f>SUMPRODUCT((DA3:DA54=C6)*(DE3:DE54="L"))+SUMPRODUCT((DD3:DD54=C6)*(DF3:DF54="L"))</f>
        <v>2</v>
      </c>
      <c r="G6" s="395">
        <f>SUMIF(DA3:DA72,C6,DB3:DB72)+SUMIF(DD3:DD72,C6,DC3:DC72)</f>
        <v>3</v>
      </c>
      <c r="H6" s="395">
        <f>SUMIF(DD3:DD72,C6,DB3:DB72)+SUMIF(DA3:DA72,C6,DC3:DC72)</f>
        <v>5</v>
      </c>
      <c r="I6" s="395">
        <f t="shared" si="247"/>
        <v>998</v>
      </c>
      <c r="J6" s="395">
        <f t="shared" si="248"/>
        <v>1</v>
      </c>
      <c r="K6" s="401">
        <v>16</v>
      </c>
      <c r="L6" s="395">
        <f>IF(COUNTIF(J4:J8,4)&lt;&gt;4,RANK(J6,J4:J8),J58)</f>
        <v>4</v>
      </c>
      <c r="N6" s="395">
        <f>SUMPRODUCT((L4:L7=L6)*(K4:K7&lt;K6))+L6</f>
        <v>4</v>
      </c>
      <c r="O6" s="398" t="str">
        <f>INDEX(C4:C8,MATCH(3,N4:N8,0),0)</f>
        <v>Palmeiras</v>
      </c>
      <c r="P6" s="395">
        <f>INDEX(L4:L8,MATCH(O6,C4:C8,0),0)</f>
        <v>3</v>
      </c>
      <c r="Q6" s="395" t="str">
        <f>IF(AND(Q5&lt;&gt;"",P6=1),O6,"")</f>
        <v/>
      </c>
      <c r="R6" s="395" t="str">
        <f>IF(AND(R5&lt;&gt;"",P7=2),O7,"")</f>
        <v/>
      </c>
      <c r="S6" s="395" t="str">
        <f>IF(AND(S5&lt;&gt;"",P8=3),O8,"")</f>
        <v/>
      </c>
      <c r="V6" s="395" t="str">
        <f t="shared" si="249"/>
        <v/>
      </c>
      <c r="W6" s="395">
        <f>SUMPRODUCT((DA3:DA54=V6)*(DD3:DD54=V7)*(DE3:DE54="W"))+SUMPRODUCT((DA3:DA54=V6)*(DD3:DD54=V8)*(DE3:DE54="W"))+SUMPRODUCT((DA3:DA54=V6)*(DD3:DD54=V4)*(DE3:DE54="W"))+SUMPRODUCT((DA3:DA54=V6)*(DD3:DD54=V5)*(DE3:DE54="W"))+SUMPRODUCT((DA3:DA54=V7)*(DD3:DD54=V6)*(DF3:DF54="W"))+SUMPRODUCT((DA3:DA54=V8)*(DD3:DD54=V6)*(DF3:DF54="W"))+SUMPRODUCT((DA3:DA54=V4)*(DD3:DD54=V6)*(DF3:DF54="W"))+SUMPRODUCT((DA3:DA54=V5)*(DD3:DD54=V6)*(DF3:DF54="W"))</f>
        <v>0</v>
      </c>
      <c r="X6" s="395">
        <f>SUMPRODUCT((DA3:DA54=V6)*(DD3:DD54=V7)*(DE3:DE54="D"))+SUMPRODUCT((DA3:DA54=V6)*(DD3:DD54=V8)*(DE3:DE54="D"))+SUMPRODUCT((DA3:DA54=V6)*(DD3:DD54=V4)*(DE3:DE54="D"))+SUMPRODUCT((DA3:DA54=V6)*(DD3:DD54=V5)*(DE3:DE54="D"))+SUMPRODUCT((DA3:DA54=V7)*(DD3:DD54=V6)*(DE3:DE54="D"))+SUMPRODUCT((DA3:DA54=V8)*(DD3:DD54=V6)*(DE3:DE54="D"))+SUMPRODUCT((DA3:DA54=V4)*(DD3:DD54=V6)*(DE3:DE54="D"))+SUMPRODUCT((DA3:DA54=V5)*(DD3:DD54=V6)*(DE3:DE54="D"))</f>
        <v>0</v>
      </c>
      <c r="Y6" s="395">
        <f>SUMPRODUCT((DA3:DA54=V6)*(DD3:DD54=V7)*(DE3:DE54="L"))+SUMPRODUCT((DA3:DA54=V6)*(DD3:DD54=V8)*(DE3:DE54="L"))+SUMPRODUCT((DA3:DA54=V6)*(DD3:DD54=V4)*(DE3:DE54="L"))+SUMPRODUCT((DA3:DA54=V6)*(DD3:DD54=V5)*(DE3:DE54="L"))+SUMPRODUCT((DA3:DA54=V7)*(DD3:DD54=V6)*(DF3:DF54="L"))+SUMPRODUCT((DA3:DA54=V8)*(DD3:DD54=V6)*(DF3:DF54="L"))+SUMPRODUCT((DA3:DA54=V4)*(DD3:DD54=V6)*(DF3:DF54="L"))+SUMPRODUCT((DA3:DA54=V5)*(DD3:DD54=V6)*(DF3:DF54="L"))</f>
        <v>0</v>
      </c>
      <c r="Z6" s="395">
        <f>SUMPRODUCT((DA3:DA54=V6)*(DD3:DD54=V7)*DB3:DB54)+SUMPRODUCT((DA3:DA54=V6)*(DD3:DD54=V8)*DB3:DB54)+SUMPRODUCT((DA3:DA54=V6)*(DD3:DD54=V4)*DB3:DB54)+SUMPRODUCT((DA3:DA54=V6)*(DD3:DD54=V5)*DB3:DB54)+SUMPRODUCT((DA3:DA54=V7)*(DD3:DD54=V6)*DC3:DC54)+SUMPRODUCT((DA3:DA54=V8)*(DD3:DD54=V6)*DC3:DC54)+SUMPRODUCT((DA3:DA54=V4)*(DD3:DD54=V6)*DC3:DC54)+SUMPRODUCT((DA3:DA54=V5)*(DD3:DD54=V6)*DC3:DC54)</f>
        <v>0</v>
      </c>
      <c r="AA6" s="395">
        <f>SUMPRODUCT((DA3:DA54=V6)*(DD3:DD54=V7)*DC3:DC54)+SUMPRODUCT((DA3:DA54=V6)*(DD3:DD54=V8)*DC3:DC54)+SUMPRODUCT((DA3:DA54=V6)*(DD3:DD54=V4)*DC3:DC54)+SUMPRODUCT((DA3:DA54=V6)*(DD3:DD54=V5)*DC3:DC54)+SUMPRODUCT((DA3:DA54=V7)*(DD3:DD54=V6)*DB3:DB54)+SUMPRODUCT((DA3:DA54=V8)*(DD3:DD54=V6)*DB3:DB54)+SUMPRODUCT((DA3:DA54=V4)*(DD3:DD54=V6)*DB3:DB54)+SUMPRODUCT((DA3:DA54=V5)*(DD3:DD54=V6)*DB3:DB54)</f>
        <v>0</v>
      </c>
      <c r="AB6" s="395">
        <f>Z6-AA6+1000</f>
        <v>1000</v>
      </c>
      <c r="AC6" s="395" t="str">
        <f t="shared" si="250"/>
        <v/>
      </c>
      <c r="AD6" s="395" t="str">
        <f>IF(V6&lt;&gt;"",VLOOKUP(V6,C4:I52,7,FALSE),"")</f>
        <v/>
      </c>
      <c r="AE6" s="395" t="str">
        <f>IF(V6&lt;&gt;"",VLOOKUP(V6,C4:I52,5,FALSE),"")</f>
        <v/>
      </c>
      <c r="AF6" s="395" t="str">
        <f>IF(V6&lt;&gt;"",VLOOKUP(V6,C4:K52,9,FALSE),"")</f>
        <v/>
      </c>
      <c r="AG6" s="395" t="str">
        <f t="shared" si="251"/>
        <v/>
      </c>
      <c r="AH6" s="395" t="str">
        <f>IF(V6&lt;&gt;"",RANK(AG6,AG4:AG8),"")</f>
        <v/>
      </c>
      <c r="AI6" s="395" t="str">
        <f>IF(V6&lt;&gt;"",SUMPRODUCT((AG4:AG8=AG6)*(AB4:AB8&gt;AB6)),"")</f>
        <v/>
      </c>
      <c r="AJ6" s="395" t="str">
        <f>IF(V6&lt;&gt;"",SUMPRODUCT((AG4:AG8=AG6)*(AB4:AB8=AB6)*(Z4:Z8&gt;Z6)),"")</f>
        <v/>
      </c>
      <c r="AK6" s="395" t="str">
        <f>IF(V6&lt;&gt;"",SUMPRODUCT((AG4:AG8=AG6)*(AB4:AB8=AB6)*(Z4:Z8=Z6)*(AD4:AD8&gt;AD6)),"")</f>
        <v/>
      </c>
      <c r="AL6" s="395" t="str">
        <f>IF(V6&lt;&gt;"",SUMPRODUCT((AG4:AG8=AG6)*(AB4:AB8=AB6)*(Z4:Z8=Z6)*(AD4:AD8=AD6)*(AE4:AE8&gt;AE6)),"")</f>
        <v/>
      </c>
      <c r="AM6" s="395" t="str">
        <f>IF(V6&lt;&gt;"",SUMPRODUCT((AG4:AG8=AG6)*(AB4:AB8=AB6)*(Z4:Z8=Z6)*(AD4:AD8=AD6)*(AE4:AE8=AE6)*(AF4:AF8&gt;AF6)),"")</f>
        <v/>
      </c>
      <c r="AN6" s="395" t="str">
        <f>IF(V6&lt;&gt;"",IF(AN58&lt;&gt;"",IF(U55=3,AN58,AN58+U55),SUM(AH6:AM6)),"")</f>
        <v/>
      </c>
      <c r="AO6" s="395" t="str">
        <f>IF(V6&lt;&gt;"",INDEX(V4:V8,MATCH(3,AN4:AN8,0),0),"")</f>
        <v/>
      </c>
      <c r="AP6" s="395" t="str">
        <f>IF(R5&lt;&gt;"",R5,"")</f>
        <v/>
      </c>
      <c r="AQ6" s="395">
        <f>SUMPRODUCT((DA3:DA54=AP6)*(DD3:DD54=AP7)*(DE3:DE54="W"))+SUMPRODUCT((DA3:DA54=AP6)*(DD3:DD54=AP8)*(DE3:DE54="W"))+SUMPRODUCT((DA3:DA54=AP6)*(DD3:DD54=AP5)*(DE3:DE54="W"))+SUMPRODUCT((DA3:DA54=AP7)*(DD3:DD54=AP6)*(DF3:DF54="W"))+SUMPRODUCT((DA3:DA54=AP8)*(DD3:DD54=AP6)*(DF3:DF54="W"))+SUMPRODUCT((DA3:DA54=AP5)*(DD3:DD54=AP6)*(DF3:DF54="W"))</f>
        <v>0</v>
      </c>
      <c r="AR6" s="395">
        <f>SUMPRODUCT((DA3:DA54=AP6)*(DD3:DD54=AP7)*(DE3:DE54="D"))+SUMPRODUCT((DA3:DA54=AP6)*(DD3:DD54=AP8)*(DE3:DE54="D"))+SUMPRODUCT((DA3:DA54=AP6)*(DD3:DD54=AP5)*(DE3:DE54="D"))+SUMPRODUCT((DA3:DA54=AP7)*(DD3:DD54=AP6)*(DE3:DE54="D"))+SUMPRODUCT((DA3:DA54=AP8)*(DD3:DD54=AP6)*(DE3:DE54="D"))+SUMPRODUCT((DA3:DA54=AP5)*(DD3:DD54=AP6)*(DE3:DE54="D"))</f>
        <v>0</v>
      </c>
      <c r="AS6" s="395">
        <f>SUMPRODUCT((DA3:DA54=AP6)*(DD3:DD54=AP7)*(DE3:DE54="L"))+SUMPRODUCT((DA3:DA54=AP6)*(DD3:DD54=AP8)*(DE3:DE54="L"))+SUMPRODUCT((DA3:DA54=AP6)*(DD3:DD54=AP5)*(DE3:DE54="L"))+SUMPRODUCT((DA3:DA54=AP7)*(DD3:DD54=AP6)*(DF3:DF54="L"))+SUMPRODUCT((DA3:DA54=AP8)*(DD3:DD54=AP6)*(DF3:DF54="L"))+SUMPRODUCT((DA3:DA54=AP5)*(DD3:DD54=AP6)*(DF3:DF54="L"))</f>
        <v>0</v>
      </c>
      <c r="AT6" s="395">
        <f>SUMPRODUCT((DA3:DA54=AP6)*(DD3:DD54=AP7)*DB3:DB54)+SUMPRODUCT((DA3:DA54=AP6)*(DD3:DD54=AP8)*DB3:DB54)+SUMPRODUCT((DA3:DA54=AP6)*(DD3:DD54=AP4)*DB3:DB54)+SUMPRODUCT((DA3:DA54=AP6)*(DD3:DD54=AP5)*DB3:DB54)+SUMPRODUCT((DA3:DA54=AP7)*(DD3:DD54=AP6)*DC3:DC54)+SUMPRODUCT((DA3:DA54=AP8)*(DD3:DD54=AP6)*DC3:DC54)+SUMPRODUCT((DA3:DA54=AP4)*(DD3:DD54=AP6)*DC3:DC54)+SUMPRODUCT((DA3:DA54=AP5)*(DD3:DD54=AP6)*DC3:DC54)</f>
        <v>0</v>
      </c>
      <c r="AU6" s="395">
        <f>SUMPRODUCT((DA3:DA54=AP6)*(DD3:DD54=AP7)*DC3:DC54)+SUMPRODUCT((DA3:DA54=AP6)*(DD3:DD54=AP8)*DC3:DC54)+SUMPRODUCT((DA3:DA54=AP6)*(DD3:DD54=AP4)*DC3:DC54)+SUMPRODUCT((DA3:DA54=AP6)*(DD3:DD54=AP5)*DC3:DC54)+SUMPRODUCT((DA3:DA54=AP7)*(DD3:DD54=AP6)*DB3:DB54)+SUMPRODUCT((DA3:DA54=AP8)*(DD3:DD54=AP6)*DB3:DB54)+SUMPRODUCT((DA3:DA54=AP4)*(DD3:DD54=AP6)*DB3:DB54)+SUMPRODUCT((DA3:DA54=AP5)*(DD3:DD54=AP6)*DB3:DB54)</f>
        <v>0</v>
      </c>
      <c r="AV6" s="395">
        <f>AT6-AU6+1000</f>
        <v>1000</v>
      </c>
      <c r="AW6" s="395" t="str">
        <f t="shared" si="252"/>
        <v/>
      </c>
      <c r="AX6" s="395" t="str">
        <f>IF(AP6&lt;&gt;"",VLOOKUP(AP6,C4:I52,7,FALSE),"")</f>
        <v/>
      </c>
      <c r="AY6" s="395" t="str">
        <f>IF(AP6&lt;&gt;"",VLOOKUP(AP6,C4:I52,5,FALSE),"")</f>
        <v/>
      </c>
      <c r="AZ6" s="395" t="str">
        <f>IF(AP6&lt;&gt;"",VLOOKUP(AP6,C4:K52,9,FALSE),"")</f>
        <v/>
      </c>
      <c r="BA6" s="395" t="str">
        <f t="shared" si="253"/>
        <v/>
      </c>
      <c r="BB6" s="395" t="str">
        <f>IF(AP6&lt;&gt;"",RANK(BA6,BA4:BA8),"")</f>
        <v/>
      </c>
      <c r="BC6" s="395" t="str">
        <f>IF(AP6&lt;&gt;"",SUMPRODUCT((BA4:BA8=BA6)*(AV4:AV8&gt;AV6)),"")</f>
        <v/>
      </c>
      <c r="BD6" s="395" t="str">
        <f>IF(AP6&lt;&gt;"",SUMPRODUCT((BA4:BA8=BA6)*(AV4:AV8=AV6)*(AT4:AT8&gt;AT6)),"")</f>
        <v/>
      </c>
      <c r="BE6" s="395" t="str">
        <f>IF(AP6&lt;&gt;"",SUMPRODUCT((BA4:BA8=BA6)*(AV4:AV8=AV6)*(AT4:AT8=AT6)*(AX4:AX8&gt;AX6)),"")</f>
        <v/>
      </c>
      <c r="BF6" s="395" t="str">
        <f>IF(AP6&lt;&gt;"",SUMPRODUCT((BA4:BA8=BA6)*(AV4:AV8=AV6)*(AT4:AT8=AT6)*(AX4:AX8=AX6)*(AY4:AY8&gt;AY6)),"")</f>
        <v/>
      </c>
      <c r="BG6" s="395" t="str">
        <f>IF(AP6&lt;&gt;"",SUMPRODUCT((BA4:BA8=BA6)*(AV4:AV8=AV6)*(AT4:AT8=AT6)*(AX4:AX8=AX6)*(AY4:AY8=AY6)*(AZ4:AZ8&gt;AZ6)),"")</f>
        <v/>
      </c>
      <c r="BH6" s="395" t="str">
        <f>IF(AP6&lt;&gt;"",IF(BH58&lt;&gt;"",IF(AO55=3,BH58,BH58+AO55),SUM(BB6:BG6)+1),"")</f>
        <v/>
      </c>
      <c r="BI6" s="395" t="str">
        <f>IF(AP6&lt;&gt;"",INDEX(AP5:AP8,MATCH(3,BH5:BH8,0),0),"")</f>
        <v/>
      </c>
      <c r="BJ6" s="395" t="str">
        <f>IF(S4&lt;&gt;"",S4,"")</f>
        <v/>
      </c>
      <c r="BK6" s="395">
        <f>SUMPRODUCT((DA3:DA54=BJ6)*(DD3:DD54=BJ7)*(DE3:DE54="W"))+SUMPRODUCT((DA3:DA54=BJ6)*(DD3:DD54=BJ8)*(DE3:DE54="W"))+SUMPRODUCT((DA3:DA54=BJ6)*(DD3:DD54=BJ9)*(DE3:DE54="W"))+SUMPRODUCT((DA3:DA54=BJ7)*(DD3:DD54=BJ6)*(DF3:DF54="W"))+SUMPRODUCT((DA3:DA54=BJ8)*(DD3:DD54=BJ6)*(DF3:DF54="W"))+SUMPRODUCT((DA3:DA54=BJ9)*(DD3:DD54=BJ6)*(DF3:DF54="W"))</f>
        <v>0</v>
      </c>
      <c r="BL6" s="395">
        <f>SUMPRODUCT((DA3:DA54=BJ6)*(DD3:DD54=BJ7)*(DE3:DE54="D"))+SUMPRODUCT((DA3:DA54=BJ6)*(DD3:DD54=BJ8)*(DE3:DE54="D"))+SUMPRODUCT((DA3:DA54=BJ6)*(DD3:DD54=BJ9)*(DE3:DE54="D"))+SUMPRODUCT((DA3:DA54=BJ7)*(DD3:DD54=BJ6)*(DE3:DE54="D"))+SUMPRODUCT((DA3:DA54=BJ8)*(DD3:DD54=BJ6)*(DE3:DE54="D"))+SUMPRODUCT((DA3:DA54=BJ9)*(DD3:DD54=BJ6)*(DE3:DE54="D"))</f>
        <v>0</v>
      </c>
      <c r="BM6" s="395">
        <f>SUMPRODUCT((DA3:DA54=BJ6)*(DD3:DD54=BJ7)*(DE3:DE54="L"))+SUMPRODUCT((DA3:DA54=BJ6)*(DD3:DD54=BJ8)*(DE3:DE54="L"))+SUMPRODUCT((DA3:DA54=BJ6)*(DD3:DD54=BJ9)*(DE3:DE54="L"))+SUMPRODUCT((DA3:DA54=BJ7)*(DD3:DD54=BJ6)*(DF3:DF54="L"))+SUMPRODUCT((DA3:DA54=BJ8)*(DD3:DD54=BJ6)*(DF3:DF54="L"))+SUMPRODUCT((DA3:DA54=BJ9)*(DD3:DD54=BJ6)*(DF3:DF54="L"))</f>
        <v>0</v>
      </c>
      <c r="BN6" s="395">
        <f>SUMPRODUCT((DA3:DA54=BJ6)*(DD3:DD54=BJ7)*DB3:DB54)+SUMPRODUCT((DA3:DA54=BJ6)*(DD3:DD54=BJ8)*DB3:DB54)+SUMPRODUCT((DA3:DA54=BJ6)*(DD3:DD54=BJ4)*DB3:DB54)+SUMPRODUCT((DA3:DA54=BJ6)*(DD3:DD54=BJ5)*DB3:DB54)+SUMPRODUCT((DA3:DA54=BJ7)*(DD3:DD54=BJ6)*DC3:DC54)+SUMPRODUCT((DA3:DA54=BJ8)*(DD3:DD54=BJ6)*DC3:DC54)+SUMPRODUCT((DA3:DA54=BJ4)*(DD3:DD54=BJ6)*DC3:DC54)+SUMPRODUCT((DA3:DA54=BJ5)*(DD3:DD54=BJ6)*DC3:DC54)</f>
        <v>0</v>
      </c>
      <c r="BO6" s="395">
        <f>SUMPRODUCT((DA3:DA54=BJ6)*(DD3:DD54=BJ7)*DC3:DC54)+SUMPRODUCT((DA3:DA54=BJ6)*(DD3:DD54=BJ8)*DC3:DC54)+SUMPRODUCT((DA3:DA54=BJ6)*(DD3:DD54=BJ4)*DC3:DC54)+SUMPRODUCT((DA3:DA54=BJ6)*(DD3:DD54=BJ5)*DC3:DC54)+SUMPRODUCT((DA3:DA54=BJ7)*(DD3:DD54=BJ6)*DB3:DB54)+SUMPRODUCT((DA3:DA54=BJ8)*(DD3:DD54=BJ6)*DB3:DB54)+SUMPRODUCT((DA3:DA54=BJ4)*(DD3:DD54=BJ6)*DB3:DB54)+SUMPRODUCT((DA3:DA54=BJ5)*(DD3:DD54=BJ6)*DB3:DB54)</f>
        <v>0</v>
      </c>
      <c r="BP6" s="395">
        <f>BN6-BO6+1000</f>
        <v>1000</v>
      </c>
      <c r="BQ6" s="395" t="str">
        <f t="shared" ref="BQ6:BQ7" si="520">IF(BJ6&lt;&gt;"",BK6*3+BL6*1,"")</f>
        <v/>
      </c>
      <c r="BR6" s="395" t="str">
        <f>IF(BJ6&lt;&gt;"",VLOOKUP(BJ6,C4:I52,7,FALSE),"")</f>
        <v/>
      </c>
      <c r="BS6" s="395" t="str">
        <f>IF(BJ6&lt;&gt;"",VLOOKUP(BJ6,C4:I52,5,FALSE),"")</f>
        <v/>
      </c>
      <c r="BT6" s="395" t="str">
        <f>IF(BJ6&lt;&gt;"",VLOOKUP(BJ6,C4:K52,9,FALSE),"")</f>
        <v/>
      </c>
      <c r="BU6" s="395" t="str">
        <f t="shared" ref="BU6:BU7" si="521">BQ6</f>
        <v/>
      </c>
      <c r="BV6" s="395" t="str">
        <f>IF(BJ6&lt;&gt;"",RANK(BU6,BU4:BU8),"")</f>
        <v/>
      </c>
      <c r="BW6" s="395" t="str">
        <f>IF(BJ6&lt;&gt;"",SUMPRODUCT((BU4:BU8=BU6)*(BP4:BP8&gt;BP6)),"")</f>
        <v/>
      </c>
      <c r="BX6" s="395" t="str">
        <f>IF(BJ6&lt;&gt;"",SUMPRODUCT((BU4:BU8=BU6)*(BP4:BP8=BP6)*(BN4:BN8&gt;BN6)),"")</f>
        <v/>
      </c>
      <c r="BY6" s="395" t="str">
        <f>IF(BJ6&lt;&gt;"",SUMPRODUCT((BU4:BU8=BU6)*(BP4:BP8=BP6)*(BN4:BN8=BN6)*(BR4:BR8&gt;BR6)),"")</f>
        <v/>
      </c>
      <c r="BZ6" s="395" t="str">
        <f>IF(BJ6&lt;&gt;"",SUMPRODUCT((BU4:BU8=BU6)*(BP4:BP8=BP6)*(BN4:BN8=BN6)*(BR4:BR8=BR6)*(BS4:BS8&gt;BS6)),"")</f>
        <v/>
      </c>
      <c r="CA6" s="395" t="str">
        <f>IF(BJ6&lt;&gt;"",SUMPRODUCT((BU4:BU8=BU6)*(BP4:BP8=BP6)*(BN4:BN8=BN6)*(BR4:BR8=BR6)*(BS4:BS8=BS6)*(BT4:BT8&gt;BT6)),"")</f>
        <v/>
      </c>
      <c r="CB6" s="395" t="str">
        <f>IF(BJ6&lt;&gt;"",SUM(BV6:CA6)+2,"")</f>
        <v/>
      </c>
      <c r="CC6" s="395" t="str">
        <f>IF(BJ6&lt;&gt;"",INDEX(BJ6:BJ8,MATCH(3,CB6:CB8,0),0),"")</f>
        <v/>
      </c>
      <c r="CX6" s="395" t="str">
        <f>IF(CC6&lt;&gt;"",CC6,IF(BI6&lt;&gt;"",BI6,IF(AO6&lt;&gt;"",AO6,O6)))</f>
        <v>Palmeiras</v>
      </c>
      <c r="CY6" s="395">
        <v>3</v>
      </c>
      <c r="CZ6" s="395">
        <v>4</v>
      </c>
      <c r="DA6" s="395" t="str">
        <f>'Game Board'!F11</f>
        <v>Palmeiras</v>
      </c>
      <c r="DB6" s="395">
        <f>IF(DA2&lt;&gt;"",IF(AND('Game Board'!G11&lt;&gt;"",'Game Board'!H11&lt;&gt;""),'Game Board'!G11,0),"")</f>
        <v>3</v>
      </c>
      <c r="DC6" s="395">
        <f>IF(DA2&lt;&gt;"",IF(AND('Game Board'!G11&lt;&gt;"",'Game Board'!H11&lt;&gt;""),'Game Board'!H11,0),"")</f>
        <v>1</v>
      </c>
      <c r="DD6" s="395" t="str">
        <f>'Game Board'!I11</f>
        <v>Porto</v>
      </c>
      <c r="DE6" s="395" t="str">
        <f>IF(AND('Game Board'!G11&lt;&gt;"",'Game Board'!H11&lt;&gt;""),IF(DB6&gt;DC6,"W",IF(DB6=DC6,"D","L")),"")</f>
        <v>W</v>
      </c>
      <c r="DF6" s="395" t="str">
        <f t="shared" si="24"/>
        <v>L</v>
      </c>
      <c r="DH6" s="395">
        <f ca="1">VLOOKUP(DI6,HD4:HE8,2,FALSE)</f>
        <v>4</v>
      </c>
      <c r="DI6" s="398" t="str">
        <f t="shared" si="254"/>
        <v>Al Ahly</v>
      </c>
      <c r="DJ6" s="395">
        <f ca="1">SUMPRODUCT((HG3:HG54=DI6)*(HK3:HK54="W"))+SUMPRODUCT((HJ3:HJ54=DI6)*(HL3:HL54="W"))</f>
        <v>0</v>
      </c>
      <c r="DK6" s="395">
        <f ca="1">SUMPRODUCT((HG3:HG54=DI6)*(HK3:HK54="D"))+SUMPRODUCT((HJ3:HJ54=DI6)*(HL3:HL54="D"))</f>
        <v>1</v>
      </c>
      <c r="DL6" s="395">
        <f ca="1">SUMPRODUCT((HG3:HG54=DI6)*(HK3:HK54="L"))+SUMPRODUCT((HJ3:HJ54=DI6)*(HL3:HL54="L"))</f>
        <v>2</v>
      </c>
      <c r="DM6" s="395">
        <f ca="1">SUMIF(HG3:HG72,DI6,HH3:HH72)+SUMIF(HJ3:HJ72,DI6,HI3:HI72)</f>
        <v>2</v>
      </c>
      <c r="DN6" s="395">
        <f ca="1">SUMIF(HJ3:HJ72,DI6,HH3:HH72)+SUMIF(HG3:HG72,DI6,HI3:HI72)</f>
        <v>5</v>
      </c>
      <c r="DO6" s="395">
        <f t="shared" ca="1" si="255"/>
        <v>997</v>
      </c>
      <c r="DP6" s="395">
        <f t="shared" ca="1" si="256"/>
        <v>1</v>
      </c>
      <c r="DQ6" s="401">
        <f t="shared" si="257"/>
        <v>16</v>
      </c>
      <c r="DR6" s="395">
        <f ca="1">IF(COUNTIF(DP4:DP8,4)&lt;&gt;4,RANK(DP6,DP4:DP8),DP58)</f>
        <v>4</v>
      </c>
      <c r="DT6" s="395">
        <f ca="1">SUMPRODUCT((DR4:DR7=DR6)*(DQ4:DQ7&lt;DQ6))+DR6</f>
        <v>4</v>
      </c>
      <c r="DU6" s="398" t="str">
        <f ca="1">INDEX(DI4:DI8,MATCH(3,DT4:DT8,0),0)</f>
        <v>Palmeiras</v>
      </c>
      <c r="DV6" s="395">
        <f ca="1">INDEX(DR4:DR8,MATCH(DU6,DI4:DI8,0),0)</f>
        <v>3</v>
      </c>
      <c r="DW6" s="395" t="str">
        <f ca="1">IF(AND(DW5&lt;&gt;"",DV6=1),DU6,"")</f>
        <v/>
      </c>
      <c r="DX6" s="395" t="str">
        <f ca="1">IF(AND(DX5&lt;&gt;"",DV7=2),DU7,"")</f>
        <v/>
      </c>
      <c r="DY6" s="395" t="str">
        <f ca="1">IF(AND(DY5&lt;&gt;"",DV8=3),DU8,"")</f>
        <v/>
      </c>
      <c r="EB6" s="395" t="str">
        <f t="shared" ca="1" si="258"/>
        <v/>
      </c>
      <c r="EC6" s="395">
        <f ca="1">SUMPRODUCT((HG3:HG54=EB6)*(HJ3:HJ54=EB7)*(HK3:HK54="W"))+SUMPRODUCT((HG3:HG54=EB6)*(HJ3:HJ54=EB8)*(HK3:HK54="W"))+SUMPRODUCT((HG3:HG54=EB6)*(HJ3:HJ54=EB4)*(HK3:HK54="W"))+SUMPRODUCT((HG3:HG54=EB6)*(HJ3:HJ54=EB5)*(HK3:HK54="W"))+SUMPRODUCT((HG3:HG54=EB7)*(HJ3:HJ54=EB6)*(HL3:HL54="W"))+SUMPRODUCT((HG3:HG54=EB8)*(HJ3:HJ54=EB6)*(HL3:HL54="W"))+SUMPRODUCT((HG3:HG54=EB4)*(HJ3:HJ54=EB6)*(HL3:HL54="W"))+SUMPRODUCT((HG3:HG54=EB5)*(HJ3:HJ54=EB6)*(HL3:HL54="W"))</f>
        <v>0</v>
      </c>
      <c r="ED6" s="395">
        <f ca="1">SUMPRODUCT((HG3:HG54=EB6)*(HJ3:HJ54=EB7)*(HK3:HK54="D"))+SUMPRODUCT((HG3:HG54=EB6)*(HJ3:HJ54=EB8)*(HK3:HK54="D"))+SUMPRODUCT((HG3:HG54=EB6)*(HJ3:HJ54=EB4)*(HK3:HK54="D"))+SUMPRODUCT((HG3:HG54=EB6)*(HJ3:HJ54=EB5)*(HK3:HK54="D"))+SUMPRODUCT((HG3:HG54=EB7)*(HJ3:HJ54=EB6)*(HK3:HK54="D"))+SUMPRODUCT((HG3:HG54=EB8)*(HJ3:HJ54=EB6)*(HK3:HK54="D"))+SUMPRODUCT((HG3:HG54=EB4)*(HJ3:HJ54=EB6)*(HK3:HK54="D"))+SUMPRODUCT((HG3:HG54=EB5)*(HJ3:HJ54=EB6)*(HK3:HK54="D"))</f>
        <v>0</v>
      </c>
      <c r="EE6" s="395">
        <f ca="1">SUMPRODUCT((HG3:HG54=EB6)*(HJ3:HJ54=EB7)*(HK3:HK54="L"))+SUMPRODUCT((HG3:HG54=EB6)*(HJ3:HJ54=EB8)*(HK3:HK54="L"))+SUMPRODUCT((HG3:HG54=EB6)*(HJ3:HJ54=EB4)*(HK3:HK54="L"))+SUMPRODUCT((HG3:HG54=EB6)*(HJ3:HJ54=EB5)*(HK3:HK54="L"))+SUMPRODUCT((HG3:HG54=EB7)*(HJ3:HJ54=EB6)*(HL3:HL54="L"))+SUMPRODUCT((HG3:HG54=EB8)*(HJ3:HJ54=EB6)*(HL3:HL54="L"))+SUMPRODUCT((HG3:HG54=EB4)*(HJ3:HJ54=EB6)*(HL3:HL54="L"))+SUMPRODUCT((HG3:HG54=EB5)*(HJ3:HJ54=EB6)*(HL3:HL54="L"))</f>
        <v>0</v>
      </c>
      <c r="EF6" s="395">
        <f ca="1">SUMPRODUCT((HG3:HG54=EB6)*(HJ3:HJ54=EB7)*HH3:HH54)+SUMPRODUCT((HG3:HG54=EB6)*(HJ3:HJ54=EB8)*HH3:HH54)+SUMPRODUCT((HG3:HG54=EB6)*(HJ3:HJ54=EB4)*HH3:HH54)+SUMPRODUCT((HG3:HG54=EB6)*(HJ3:HJ54=EB5)*HH3:HH54)+SUMPRODUCT((HG3:HG54=EB7)*(HJ3:HJ54=EB6)*HI3:HI54)+SUMPRODUCT((HG3:HG54=EB8)*(HJ3:HJ54=EB6)*HI3:HI54)+SUMPRODUCT((HG3:HG54=EB4)*(HJ3:HJ54=EB6)*HI3:HI54)+SUMPRODUCT((HG3:HG54=EB5)*(HJ3:HJ54=EB6)*HI3:HI54)</f>
        <v>0</v>
      </c>
      <c r="EG6" s="395">
        <f ca="1">SUMPRODUCT((HG3:HG54=EB6)*(HJ3:HJ54=EB7)*HI3:HI54)+SUMPRODUCT((HG3:HG54=EB6)*(HJ3:HJ54=EB8)*HI3:HI54)+SUMPRODUCT((HG3:HG54=EB6)*(HJ3:HJ54=EB4)*HI3:HI54)+SUMPRODUCT((HG3:HG54=EB6)*(HJ3:HJ54=EB5)*HI3:HI54)+SUMPRODUCT((HG3:HG54=EB7)*(HJ3:HJ54=EB6)*HH3:HH54)+SUMPRODUCT((HG3:HG54=EB8)*(HJ3:HJ54=EB6)*HH3:HH54)+SUMPRODUCT((HG3:HG54=EB4)*(HJ3:HJ54=EB6)*HH3:HH54)+SUMPRODUCT((HG3:HG54=EB5)*(HJ3:HJ54=EB6)*HH3:HH54)</f>
        <v>0</v>
      </c>
      <c r="EH6" s="395">
        <f ca="1">EF6-EG6+1000</f>
        <v>1000</v>
      </c>
      <c r="EI6" s="395" t="str">
        <f t="shared" ca="1" si="259"/>
        <v/>
      </c>
      <c r="EJ6" s="395" t="str">
        <f ca="1">IF(EB6&lt;&gt;"",VLOOKUP(EB6,DI4:DO52,7,FALSE),"")</f>
        <v/>
      </c>
      <c r="EK6" s="395" t="str">
        <f ca="1">IF(EB6&lt;&gt;"",VLOOKUP(EB6,DI4:DO52,5,FALSE),"")</f>
        <v/>
      </c>
      <c r="EL6" s="395" t="str">
        <f ca="1">IF(EB6&lt;&gt;"",VLOOKUP(EB6,DI4:DQ52,9,FALSE),"")</f>
        <v/>
      </c>
      <c r="EM6" s="395" t="str">
        <f t="shared" ca="1" si="260"/>
        <v/>
      </c>
      <c r="EN6" s="395" t="str">
        <f ca="1">IF(EB6&lt;&gt;"",RANK(EM6,EM4:EM8),"")</f>
        <v/>
      </c>
      <c r="EO6" s="395" t="str">
        <f ca="1">IF(EB6&lt;&gt;"",SUMPRODUCT((EM4:EM8=EM6)*(EH4:EH8&gt;EH6)),"")</f>
        <v/>
      </c>
      <c r="EP6" s="395" t="str">
        <f ca="1">IF(EB6&lt;&gt;"",SUMPRODUCT((EM4:EM8=EM6)*(EH4:EH8=EH6)*(EF4:EF8&gt;EF6)),"")</f>
        <v/>
      </c>
      <c r="EQ6" s="395" t="str">
        <f ca="1">IF(EB6&lt;&gt;"",SUMPRODUCT((EM4:EM8=EM6)*(EH4:EH8=EH6)*(EF4:EF8=EF6)*(EJ4:EJ8&gt;EJ6)),"")</f>
        <v/>
      </c>
      <c r="ER6" s="395" t="str">
        <f ca="1">IF(EB6&lt;&gt;"",SUMPRODUCT((EM4:EM8=EM6)*(EH4:EH8=EH6)*(EF4:EF8=EF6)*(EJ4:EJ8=EJ6)*(EK4:EK8&gt;EK6)),"")</f>
        <v/>
      </c>
      <c r="ES6" s="395" t="str">
        <f ca="1">IF(EB6&lt;&gt;"",SUMPRODUCT((EM4:EM8=EM6)*(EH4:EH8=EH6)*(EF4:EF8=EF6)*(EJ4:EJ8=EJ6)*(EK4:EK8=EK6)*(EL4:EL8&gt;EL6)),"")</f>
        <v/>
      </c>
      <c r="ET6" s="395" t="str">
        <f ca="1">IF(EB6&lt;&gt;"",IF(ET58&lt;&gt;"",IF(EA55=3,ET58,ET58+EA55),SUM(EN6:ES6)),"")</f>
        <v/>
      </c>
      <c r="EU6" s="395" t="str">
        <f ca="1">IF(EB6&lt;&gt;"",INDEX(EB4:EB8,MATCH(3,ET4:ET8,0),0),"")</f>
        <v/>
      </c>
      <c r="EV6" s="395" t="str">
        <f ca="1">IF(DX5&lt;&gt;"",DX5,"")</f>
        <v/>
      </c>
      <c r="EW6" s="395">
        <f ca="1">SUMPRODUCT((HG3:HG54=EV6)*(HJ3:HJ54=EV7)*(HK3:HK54="W"))+SUMPRODUCT((HG3:HG54=EV6)*(HJ3:HJ54=EV8)*(HK3:HK54="W"))+SUMPRODUCT((HG3:HG54=EV6)*(HJ3:HJ54=EV5)*(HK3:HK54="W"))+SUMPRODUCT((HG3:HG54=EV7)*(HJ3:HJ54=EV6)*(HL3:HL54="W"))+SUMPRODUCT((HG3:HG54=EV8)*(HJ3:HJ54=EV6)*(HL3:HL54="W"))+SUMPRODUCT((HG3:HG54=EV5)*(HJ3:HJ54=EV6)*(HL3:HL54="W"))</f>
        <v>0</v>
      </c>
      <c r="EX6" s="395">
        <f ca="1">SUMPRODUCT((HG3:HG54=EV6)*(HJ3:HJ54=EV7)*(HK3:HK54="D"))+SUMPRODUCT((HG3:HG54=EV6)*(HJ3:HJ54=EV8)*(HK3:HK54="D"))+SUMPRODUCT((HG3:HG54=EV6)*(HJ3:HJ54=EV5)*(HK3:HK54="D"))+SUMPRODUCT((HG3:HG54=EV7)*(HJ3:HJ54=EV6)*(HK3:HK54="D"))+SUMPRODUCT((HG3:HG54=EV8)*(HJ3:HJ54=EV6)*(HK3:HK54="D"))+SUMPRODUCT((HG3:HG54=EV5)*(HJ3:HJ54=EV6)*(HK3:HK54="D"))</f>
        <v>0</v>
      </c>
      <c r="EY6" s="395">
        <f ca="1">SUMPRODUCT((HG3:HG54=EV6)*(HJ3:HJ54=EV7)*(HK3:HK54="L"))+SUMPRODUCT((HG3:HG54=EV6)*(HJ3:HJ54=EV8)*(HK3:HK54="L"))+SUMPRODUCT((HG3:HG54=EV6)*(HJ3:HJ54=EV5)*(HK3:HK54="L"))+SUMPRODUCT((HG3:HG54=EV7)*(HJ3:HJ54=EV6)*(HL3:HL54="L"))+SUMPRODUCT((HG3:HG54=EV8)*(HJ3:HJ54=EV6)*(HL3:HL54="L"))+SUMPRODUCT((HG3:HG54=EV5)*(HJ3:HJ54=EV6)*(HL3:HL54="L"))</f>
        <v>0</v>
      </c>
      <c r="EZ6" s="395">
        <f ca="1">SUMPRODUCT((HG3:HG54=EV6)*(HJ3:HJ54=EV7)*HH3:HH54)+SUMPRODUCT((HG3:HG54=EV6)*(HJ3:HJ54=EV8)*HH3:HH54)+SUMPRODUCT((HG3:HG54=EV6)*(HJ3:HJ54=EV4)*HH3:HH54)+SUMPRODUCT((HG3:HG54=EV6)*(HJ3:HJ54=EV5)*HH3:HH54)+SUMPRODUCT((HG3:HG54=EV7)*(HJ3:HJ54=EV6)*HI3:HI54)+SUMPRODUCT((HG3:HG54=EV8)*(HJ3:HJ54=EV6)*HI3:HI54)+SUMPRODUCT((HG3:HG54=EV4)*(HJ3:HJ54=EV6)*HI3:HI54)+SUMPRODUCT((HG3:HG54=EV5)*(HJ3:HJ54=EV6)*HI3:HI54)</f>
        <v>0</v>
      </c>
      <c r="FA6" s="395">
        <f ca="1">SUMPRODUCT((HG3:HG54=EV6)*(HJ3:HJ54=EV7)*HI3:HI54)+SUMPRODUCT((HG3:HG54=EV6)*(HJ3:HJ54=EV8)*HI3:HI54)+SUMPRODUCT((HG3:HG54=EV6)*(HJ3:HJ54=EV4)*HI3:HI54)+SUMPRODUCT((HG3:HG54=EV6)*(HJ3:HJ54=EV5)*HI3:HI54)+SUMPRODUCT((HG3:HG54=EV7)*(HJ3:HJ54=EV6)*HH3:HH54)+SUMPRODUCT((HG3:HG54=EV8)*(HJ3:HJ54=EV6)*HH3:HH54)+SUMPRODUCT((HG3:HG54=EV4)*(HJ3:HJ54=EV6)*HH3:HH54)+SUMPRODUCT((HG3:HG54=EV5)*(HJ3:HJ54=EV6)*HH3:HH54)</f>
        <v>0</v>
      </c>
      <c r="FB6" s="395">
        <f ca="1">EZ6-FA6+1000</f>
        <v>1000</v>
      </c>
      <c r="FC6" s="395" t="str">
        <f t="shared" ca="1" si="261"/>
        <v/>
      </c>
      <c r="FD6" s="395" t="str">
        <f ca="1">IF(EV6&lt;&gt;"",VLOOKUP(EV6,DI4:DO52,7,FALSE),"")</f>
        <v/>
      </c>
      <c r="FE6" s="395" t="str">
        <f ca="1">IF(EV6&lt;&gt;"",VLOOKUP(EV6,DI4:DO52,5,FALSE),"")</f>
        <v/>
      </c>
      <c r="FF6" s="395" t="str">
        <f ca="1">IF(EV6&lt;&gt;"",VLOOKUP(EV6,DI4:DQ52,9,FALSE),"")</f>
        <v/>
      </c>
      <c r="FG6" s="395" t="str">
        <f t="shared" ca="1" si="262"/>
        <v/>
      </c>
      <c r="FH6" s="395" t="str">
        <f ca="1">IF(EV6&lt;&gt;"",RANK(FG6,FG4:FG8),"")</f>
        <v/>
      </c>
      <c r="FI6" s="395" t="str">
        <f ca="1">IF(EV6&lt;&gt;"",SUMPRODUCT((FG4:FG8=FG6)*(FB4:FB8&gt;FB6)),"")</f>
        <v/>
      </c>
      <c r="FJ6" s="395" t="str">
        <f ca="1">IF(EV6&lt;&gt;"",SUMPRODUCT((FG4:FG8=FG6)*(FB4:FB8=FB6)*(EZ4:EZ8&gt;EZ6)),"")</f>
        <v/>
      </c>
      <c r="FK6" s="395" t="str">
        <f ca="1">IF(EV6&lt;&gt;"",SUMPRODUCT((FG4:FG8=FG6)*(FB4:FB8=FB6)*(EZ4:EZ8=EZ6)*(FD4:FD8&gt;FD6)),"")</f>
        <v/>
      </c>
      <c r="FL6" s="395" t="str">
        <f ca="1">IF(EV6&lt;&gt;"",SUMPRODUCT((FG4:FG8=FG6)*(FB4:FB8=FB6)*(EZ4:EZ8=EZ6)*(FD4:FD8=FD6)*(FE4:FE8&gt;FE6)),"")</f>
        <v/>
      </c>
      <c r="FM6" s="395" t="str">
        <f ca="1">IF(EV6&lt;&gt;"",SUMPRODUCT((FG4:FG8=FG6)*(FB4:FB8=FB6)*(EZ4:EZ8=EZ6)*(FD4:FD8=FD6)*(FE4:FE8=FE6)*(FF4:FF8&gt;FF6)),"")</f>
        <v/>
      </c>
      <c r="FN6" s="395" t="str">
        <f ca="1">IF(EV6&lt;&gt;"",IF(FN58&lt;&gt;"",IF(EU55=3,FN58,FN58+EU55),SUM(FH6:FM6)+1),"")</f>
        <v/>
      </c>
      <c r="FO6" s="395" t="str">
        <f ca="1">IF(EV6&lt;&gt;"",INDEX(EV5:EV8,MATCH(3,FN5:FN8,0),0),"")</f>
        <v/>
      </c>
      <c r="FP6" s="395" t="str">
        <f ca="1">IF(DY4&lt;&gt;"",DY4,"")</f>
        <v/>
      </c>
      <c r="FQ6" s="395">
        <f ca="1">SUMPRODUCT((HG3:HG54=FP6)*(HJ3:HJ54=FP7)*(HK3:HK54="W"))+SUMPRODUCT((HG3:HG54=FP6)*(HJ3:HJ54=FP8)*(HK3:HK54="W"))+SUMPRODUCT((HG3:HG54=FP6)*(HJ3:HJ54=FP9)*(HK3:HK54="W"))+SUMPRODUCT((HG3:HG54=FP7)*(HJ3:HJ54=FP6)*(HL3:HL54="W"))+SUMPRODUCT((HG3:HG54=FP8)*(HJ3:HJ54=FP6)*(HL3:HL54="W"))+SUMPRODUCT((HG3:HG54=FP9)*(HJ3:HJ54=FP6)*(HL3:HL54="W"))</f>
        <v>0</v>
      </c>
      <c r="FR6" s="395">
        <f ca="1">SUMPRODUCT((HG3:HG54=FP6)*(HJ3:HJ54=FP7)*(HK3:HK54="D"))+SUMPRODUCT((HG3:HG54=FP6)*(HJ3:HJ54=FP8)*(HK3:HK54="D"))+SUMPRODUCT((HG3:HG54=FP6)*(HJ3:HJ54=FP9)*(HK3:HK54="D"))+SUMPRODUCT((HG3:HG54=FP7)*(HJ3:HJ54=FP6)*(HK3:HK54="D"))+SUMPRODUCT((HG3:HG54=FP8)*(HJ3:HJ54=FP6)*(HK3:HK54="D"))+SUMPRODUCT((HG3:HG54=FP9)*(HJ3:HJ54=FP6)*(HK3:HK54="D"))</f>
        <v>0</v>
      </c>
      <c r="FS6" s="395">
        <f ca="1">SUMPRODUCT((HG3:HG54=FP6)*(HJ3:HJ54=FP7)*(HK3:HK54="L"))+SUMPRODUCT((HG3:HG54=FP6)*(HJ3:HJ54=FP8)*(HK3:HK54="L"))+SUMPRODUCT((HG3:HG54=FP6)*(HJ3:HJ54=FP9)*(HK3:HK54="L"))+SUMPRODUCT((HG3:HG54=FP7)*(HJ3:HJ54=FP6)*(HL3:HL54="L"))+SUMPRODUCT((HG3:HG54=FP8)*(HJ3:HJ54=FP6)*(HL3:HL54="L"))+SUMPRODUCT((HG3:HG54=FP9)*(HJ3:HJ54=FP6)*(HL3:HL54="L"))</f>
        <v>0</v>
      </c>
      <c r="FT6" s="395">
        <f ca="1">SUMPRODUCT((HG3:HG54=FP6)*(HJ3:HJ54=FP7)*HH3:HH54)+SUMPRODUCT((HG3:HG54=FP6)*(HJ3:HJ54=FP8)*HH3:HH54)+SUMPRODUCT((HG3:HG54=FP6)*(HJ3:HJ54=FP4)*HH3:HH54)+SUMPRODUCT((HG3:HG54=FP6)*(HJ3:HJ54=FP5)*HH3:HH54)+SUMPRODUCT((HG3:HG54=FP7)*(HJ3:HJ54=FP6)*HI3:HI54)+SUMPRODUCT((HG3:HG54=FP8)*(HJ3:HJ54=FP6)*HI3:HI54)+SUMPRODUCT((HG3:HG54=FP4)*(HJ3:HJ54=FP6)*HI3:HI54)+SUMPRODUCT((HG3:HG54=FP5)*(HJ3:HJ54=FP6)*HI3:HI54)</f>
        <v>0</v>
      </c>
      <c r="FU6" s="395">
        <f ca="1">SUMPRODUCT((HG3:HG54=FP6)*(HJ3:HJ54=FP7)*HI3:HI54)+SUMPRODUCT((HG3:HG54=FP6)*(HJ3:HJ54=FP8)*HI3:HI54)+SUMPRODUCT((HG3:HG54=FP6)*(HJ3:HJ54=FP4)*HI3:HI54)+SUMPRODUCT((HG3:HG54=FP6)*(HJ3:HJ54=FP5)*HI3:HI54)+SUMPRODUCT((HG3:HG54=FP7)*(HJ3:HJ54=FP6)*HH3:HH54)+SUMPRODUCT((HG3:HG54=FP8)*(HJ3:HJ54=FP6)*HH3:HH54)+SUMPRODUCT((HG3:HG54=FP4)*(HJ3:HJ54=FP6)*HH3:HH54)+SUMPRODUCT((HG3:HG54=FP5)*(HJ3:HJ54=FP6)*HH3:HH54)</f>
        <v>0</v>
      </c>
      <c r="FV6" s="395">
        <f ca="1">FT6-FU6+1000</f>
        <v>1000</v>
      </c>
      <c r="FW6" s="395" t="str">
        <f t="shared" ref="FW6:FW7" ca="1" si="522">IF(FP6&lt;&gt;"",FQ6*3+FR6*1,"")</f>
        <v/>
      </c>
      <c r="FX6" s="395" t="str">
        <f ca="1">IF(FP6&lt;&gt;"",VLOOKUP(FP6,DI4:DO52,7,FALSE),"")</f>
        <v/>
      </c>
      <c r="FY6" s="395" t="str">
        <f ca="1">IF(FP6&lt;&gt;"",VLOOKUP(FP6,DI4:DO52,5,FALSE),"")</f>
        <v/>
      </c>
      <c r="FZ6" s="395" t="str">
        <f ca="1">IF(FP6&lt;&gt;"",VLOOKUP(FP6,DI4:DQ52,9,FALSE),"")</f>
        <v/>
      </c>
      <c r="GA6" s="395" t="str">
        <f t="shared" ref="GA6:GA7" ca="1" si="523">FW6</f>
        <v/>
      </c>
      <c r="GB6" s="395" t="str">
        <f ca="1">IF(FP6&lt;&gt;"",RANK(GA6,GA4:GA8),"")</f>
        <v/>
      </c>
      <c r="GC6" s="395" t="str">
        <f ca="1">IF(FP6&lt;&gt;"",SUMPRODUCT((GA4:GA8=GA6)*(FV4:FV8&gt;FV6)),"")</f>
        <v/>
      </c>
      <c r="GD6" s="395" t="str">
        <f ca="1">IF(FP6&lt;&gt;"",SUMPRODUCT((GA4:GA8=GA6)*(FV4:FV8=FV6)*(FT4:FT8&gt;FT6)),"")</f>
        <v/>
      </c>
      <c r="GE6" s="395" t="str">
        <f ca="1">IF(FP6&lt;&gt;"",SUMPRODUCT((GA4:GA8=GA6)*(FV4:FV8=FV6)*(FT4:FT8=FT6)*(FX4:FX8&gt;FX6)),"")</f>
        <v/>
      </c>
      <c r="GF6" s="395" t="str">
        <f ca="1">IF(FP6&lt;&gt;"",SUMPRODUCT((GA4:GA8=GA6)*(FV4:FV8=FV6)*(FT4:FT8=FT6)*(FX4:FX8=FX6)*(FY4:FY8&gt;FY6)),"")</f>
        <v/>
      </c>
      <c r="GG6" s="395" t="str">
        <f ca="1">IF(FP6&lt;&gt;"",SUMPRODUCT((GA4:GA8=GA6)*(FV4:FV8=FV6)*(FT4:FT8=FT6)*(FX4:FX8=FX6)*(FY4:FY8=FY6)*(FZ4:FZ8&gt;FZ6)),"")</f>
        <v/>
      </c>
      <c r="GH6" s="395" t="str">
        <f ca="1">IF(FP6&lt;&gt;"",SUM(GB6:GG6)+2,"")</f>
        <v/>
      </c>
      <c r="GI6" s="395" t="str">
        <f ca="1">IF(FP6&lt;&gt;"",INDEX(FP6:FP8,MATCH(3,GH6:GH8,0),0),"")</f>
        <v/>
      </c>
      <c r="HD6" s="395" t="str">
        <f ca="1">IF(GI6&lt;&gt;"",GI6,IF(FO6&lt;&gt;"",FO6,IF(EU6&lt;&gt;"",EU6,DU6)))</f>
        <v>Palmeiras</v>
      </c>
      <c r="HE6" s="395">
        <v>3</v>
      </c>
      <c r="HF6" s="395">
        <v>4</v>
      </c>
      <c r="HG6" s="395" t="str">
        <f t="shared" si="25"/>
        <v>Palmeiras</v>
      </c>
      <c r="HH6" s="395">
        <f ca="1">IF(HG2&lt;&gt;"",IF(OFFSET('Game Board'!O11,0,HH1)&lt;&gt;"",OFFSET('Game Board'!O11,0,HH1),0),"")</f>
        <v>1</v>
      </c>
      <c r="HI6" s="395">
        <f ca="1">IF(HG2&lt;&gt;"",IF(OFFSET('Game Board'!P11,0,HH1)&lt;&gt;"",OFFSET('Game Board'!P11,0,HH1),0),"")</f>
        <v>2</v>
      </c>
      <c r="HJ6" s="395" t="str">
        <f t="shared" si="26"/>
        <v>Porto</v>
      </c>
      <c r="HK6" s="395" t="str">
        <f ca="1">IF(AND(OFFSET('Game Board'!O11,0,HH1)&lt;&gt;"",OFFSET('Game Board'!P11,0,HH1)&lt;&gt;""),IF(HH6&gt;HI6,"W",IF(HH6=HI6,"D","L")),"")</f>
        <v>L</v>
      </c>
      <c r="HL6" s="395" t="str">
        <f t="shared" ca="1" si="27"/>
        <v>W</v>
      </c>
      <c r="HN6" s="395">
        <f ca="1">VLOOKUP(HO6,LJ4:LK8,2,FALSE)</f>
        <v>1</v>
      </c>
      <c r="HO6" s="398" t="str">
        <f t="shared" si="263"/>
        <v>Al Ahly</v>
      </c>
      <c r="HP6" s="395">
        <f ca="1">SUMPRODUCT((LM3:LM54=HO6)*(LQ3:LQ54="W"))+SUMPRODUCT((LP3:LP54=HO6)*(LR3:LR54="W"))</f>
        <v>3</v>
      </c>
      <c r="HQ6" s="395">
        <f ca="1">SUMPRODUCT((LM3:LM54=HO6)*(LQ3:LQ54="D"))+SUMPRODUCT((LP3:LP54=HO6)*(LR3:LR54="D"))</f>
        <v>0</v>
      </c>
      <c r="HR6" s="395">
        <f ca="1">SUMPRODUCT((LM3:LM54=HO6)*(LQ3:LQ54="L"))+SUMPRODUCT((LP3:LP54=HO6)*(LR3:LR54="L"))</f>
        <v>0</v>
      </c>
      <c r="HS6" s="395">
        <f ca="1">SUMIF(LM3:LM72,HO6,LN3:LN72)+SUMIF(LP3:LP72,HO6,LO3:LO72)</f>
        <v>8</v>
      </c>
      <c r="HT6" s="395">
        <f ca="1">SUMIF(LP3:LP72,HO6,LN3:LN72)+SUMIF(LM3:LM72,HO6,LO3:LO72)</f>
        <v>1</v>
      </c>
      <c r="HU6" s="395">
        <f t="shared" ca="1" si="264"/>
        <v>1007</v>
      </c>
      <c r="HV6" s="395">
        <f t="shared" ca="1" si="265"/>
        <v>9</v>
      </c>
      <c r="HW6" s="401">
        <f t="shared" si="266"/>
        <v>16</v>
      </c>
      <c r="HX6" s="395">
        <f ca="1">IF(COUNTIF(HV4:HV8,4)&lt;&gt;4,RANK(HV6,HV4:HV8),HV58)</f>
        <v>1</v>
      </c>
      <c r="HZ6" s="395">
        <f ca="1">SUMPRODUCT((HX4:HX7=HX6)*(HW4:HW7&lt;HW6))+HX6</f>
        <v>1</v>
      </c>
      <c r="IA6" s="398" t="str">
        <f ca="1">INDEX(HO4:HO8,MATCH(3,HZ4:HZ8,0),0)</f>
        <v>Palmeiras</v>
      </c>
      <c r="IB6" s="395">
        <f ca="1">INDEX(HX4:HX8,MATCH(IA6,HO4:HO8,0),0)</f>
        <v>2</v>
      </c>
      <c r="IC6" s="395" t="str">
        <f ca="1">IF(AND(IC5&lt;&gt;"",IB6=1),IA6,"")</f>
        <v/>
      </c>
      <c r="ID6" s="395" t="str">
        <f ca="1">IF(AND(ID5&lt;&gt;"",IB7=2),IA7,"")</f>
        <v/>
      </c>
      <c r="IE6" s="395" t="str">
        <f ca="1">IF(AND(IE5&lt;&gt;"",IB8=3),IA8,"")</f>
        <v/>
      </c>
      <c r="IH6" s="395" t="str">
        <f t="shared" ca="1" si="267"/>
        <v/>
      </c>
      <c r="II6" s="395">
        <f ca="1">SUMPRODUCT((LM3:LM54=IH6)*(LP3:LP54=IH7)*(LQ3:LQ54="W"))+SUMPRODUCT((LM3:LM54=IH6)*(LP3:LP54=IH8)*(LQ3:LQ54="W"))+SUMPRODUCT((LM3:LM54=IH6)*(LP3:LP54=IH4)*(LQ3:LQ54="W"))+SUMPRODUCT((LM3:LM54=IH6)*(LP3:LP54=IH5)*(LQ3:LQ54="W"))+SUMPRODUCT((LM3:LM54=IH7)*(LP3:LP54=IH6)*(LR3:LR54="W"))+SUMPRODUCT((LM3:LM54=IH8)*(LP3:LP54=IH6)*(LR3:LR54="W"))+SUMPRODUCT((LM3:LM54=IH4)*(LP3:LP54=IH6)*(LR3:LR54="W"))+SUMPRODUCT((LM3:LM54=IH5)*(LP3:LP54=IH6)*(LR3:LR54="W"))</f>
        <v>0</v>
      </c>
      <c r="IJ6" s="395">
        <f ca="1">SUMPRODUCT((LM3:LM54=IH6)*(LP3:LP54=IH7)*(LQ3:LQ54="D"))+SUMPRODUCT((LM3:LM54=IH6)*(LP3:LP54=IH8)*(LQ3:LQ54="D"))+SUMPRODUCT((LM3:LM54=IH6)*(LP3:LP54=IH4)*(LQ3:LQ54="D"))+SUMPRODUCT((LM3:LM54=IH6)*(LP3:LP54=IH5)*(LQ3:LQ54="D"))+SUMPRODUCT((LM3:LM54=IH7)*(LP3:LP54=IH6)*(LQ3:LQ54="D"))+SUMPRODUCT((LM3:LM54=IH8)*(LP3:LP54=IH6)*(LQ3:LQ54="D"))+SUMPRODUCT((LM3:LM54=IH4)*(LP3:LP54=IH6)*(LQ3:LQ54="D"))+SUMPRODUCT((LM3:LM54=IH5)*(LP3:LP54=IH6)*(LQ3:LQ54="D"))</f>
        <v>0</v>
      </c>
      <c r="IK6" s="395">
        <f ca="1">SUMPRODUCT((LM3:LM54=IH6)*(LP3:LP54=IH7)*(LQ3:LQ54="L"))+SUMPRODUCT((LM3:LM54=IH6)*(LP3:LP54=IH8)*(LQ3:LQ54="L"))+SUMPRODUCT((LM3:LM54=IH6)*(LP3:LP54=IH4)*(LQ3:LQ54="L"))+SUMPRODUCT((LM3:LM54=IH6)*(LP3:LP54=IH5)*(LQ3:LQ54="L"))+SUMPRODUCT((LM3:LM54=IH7)*(LP3:LP54=IH6)*(LR3:LR54="L"))+SUMPRODUCT((LM3:LM54=IH8)*(LP3:LP54=IH6)*(LR3:LR54="L"))+SUMPRODUCT((LM3:LM54=IH4)*(LP3:LP54=IH6)*(LR3:LR54="L"))+SUMPRODUCT((LM3:LM54=IH5)*(LP3:LP54=IH6)*(LR3:LR54="L"))</f>
        <v>0</v>
      </c>
      <c r="IL6" s="395">
        <f ca="1">SUMPRODUCT((LM3:LM54=IH6)*(LP3:LP54=IH7)*LN3:LN54)+SUMPRODUCT((LM3:LM54=IH6)*(LP3:LP54=IH8)*LN3:LN54)+SUMPRODUCT((LM3:LM54=IH6)*(LP3:LP54=IH4)*LN3:LN54)+SUMPRODUCT((LM3:LM54=IH6)*(LP3:LP54=IH5)*LN3:LN54)+SUMPRODUCT((LM3:LM54=IH7)*(LP3:LP54=IH6)*LO3:LO54)+SUMPRODUCT((LM3:LM54=IH8)*(LP3:LP54=IH6)*LO3:LO54)+SUMPRODUCT((LM3:LM54=IH4)*(LP3:LP54=IH6)*LO3:LO54)+SUMPRODUCT((LM3:LM54=IH5)*(LP3:LP54=IH6)*LO3:LO54)</f>
        <v>0</v>
      </c>
      <c r="IM6" s="395">
        <f ca="1">SUMPRODUCT((LM3:LM54=IH6)*(LP3:LP54=IH7)*LO3:LO54)+SUMPRODUCT((LM3:LM54=IH6)*(LP3:LP54=IH8)*LO3:LO54)+SUMPRODUCT((LM3:LM54=IH6)*(LP3:LP54=IH4)*LO3:LO54)+SUMPRODUCT((LM3:LM54=IH6)*(LP3:LP54=IH5)*LO3:LO54)+SUMPRODUCT((LM3:LM54=IH7)*(LP3:LP54=IH6)*LN3:LN54)+SUMPRODUCT((LM3:LM54=IH8)*(LP3:LP54=IH6)*LN3:LN54)+SUMPRODUCT((LM3:LM54=IH4)*(LP3:LP54=IH6)*LN3:LN54)+SUMPRODUCT((LM3:LM54=IH5)*(LP3:LP54=IH6)*LN3:LN54)</f>
        <v>0</v>
      </c>
      <c r="IN6" s="395">
        <f ca="1">IL6-IM6+1000</f>
        <v>1000</v>
      </c>
      <c r="IO6" s="395" t="str">
        <f t="shared" ca="1" si="268"/>
        <v/>
      </c>
      <c r="IP6" s="395" t="str">
        <f ca="1">IF(IH6&lt;&gt;"",VLOOKUP(IH6,HO4:HU52,7,FALSE),"")</f>
        <v/>
      </c>
      <c r="IQ6" s="395" t="str">
        <f ca="1">IF(IH6&lt;&gt;"",VLOOKUP(IH6,HO4:HU52,5,FALSE),"")</f>
        <v/>
      </c>
      <c r="IR6" s="395" t="str">
        <f ca="1">IF(IH6&lt;&gt;"",VLOOKUP(IH6,HO4:HW52,9,FALSE),"")</f>
        <v/>
      </c>
      <c r="IS6" s="395" t="str">
        <f t="shared" ca="1" si="269"/>
        <v/>
      </c>
      <c r="IT6" s="395" t="str">
        <f ca="1">IF(IH6&lt;&gt;"",RANK(IS6,IS4:IS8),"")</f>
        <v/>
      </c>
      <c r="IU6" s="395" t="str">
        <f ca="1">IF(IH6&lt;&gt;"",SUMPRODUCT((IS4:IS8=IS6)*(IN4:IN8&gt;IN6)),"")</f>
        <v/>
      </c>
      <c r="IV6" s="395" t="str">
        <f ca="1">IF(IH6&lt;&gt;"",SUMPRODUCT((IS4:IS8=IS6)*(IN4:IN8=IN6)*(IL4:IL8&gt;IL6)),"")</f>
        <v/>
      </c>
      <c r="IW6" s="395" t="str">
        <f ca="1">IF(IH6&lt;&gt;"",SUMPRODUCT((IS4:IS8=IS6)*(IN4:IN8=IN6)*(IL4:IL8=IL6)*(IP4:IP8&gt;IP6)),"")</f>
        <v/>
      </c>
      <c r="IX6" s="395" t="str">
        <f ca="1">IF(IH6&lt;&gt;"",SUMPRODUCT((IS4:IS8=IS6)*(IN4:IN8=IN6)*(IL4:IL8=IL6)*(IP4:IP8=IP6)*(IQ4:IQ8&gt;IQ6)),"")</f>
        <v/>
      </c>
      <c r="IY6" s="395" t="str">
        <f ca="1">IF(IH6&lt;&gt;"",SUMPRODUCT((IS4:IS8=IS6)*(IN4:IN8=IN6)*(IL4:IL8=IL6)*(IP4:IP8=IP6)*(IQ4:IQ8=IQ6)*(IR4:IR8&gt;IR6)),"")</f>
        <v/>
      </c>
      <c r="IZ6" s="395" t="str">
        <f ca="1">IF(IH6&lt;&gt;"",IF(IZ58&lt;&gt;"",IF(IG55=3,IZ58,IZ58+IG55),SUM(IT6:IY6)),"")</f>
        <v/>
      </c>
      <c r="JA6" s="395" t="str">
        <f ca="1">IF(IH6&lt;&gt;"",INDEX(IH4:IH8,MATCH(3,IZ4:IZ8,0),0),"")</f>
        <v/>
      </c>
      <c r="JB6" s="395" t="str">
        <f ca="1">IF(ID5&lt;&gt;"",ID5,"")</f>
        <v>Palmeiras</v>
      </c>
      <c r="JC6" s="395">
        <f ca="1">SUMPRODUCT((LM3:LM54=JB6)*(LP3:LP54=JB7)*(LQ3:LQ54="W"))+SUMPRODUCT((LM3:LM54=JB6)*(LP3:LP54=JB8)*(LQ3:LQ54="W"))+SUMPRODUCT((LM3:LM54=JB6)*(LP3:LP54=JB5)*(LQ3:LQ54="W"))+SUMPRODUCT((LM3:LM54=JB7)*(LP3:LP54=JB6)*(LR3:LR54="W"))+SUMPRODUCT((LM3:LM54=JB8)*(LP3:LP54=JB6)*(LR3:LR54="W"))+SUMPRODUCT((LM3:LM54=JB5)*(LP3:LP54=JB6)*(LR3:LR54="W"))</f>
        <v>0</v>
      </c>
      <c r="JD6" s="395">
        <f ca="1">SUMPRODUCT((LM3:LM54=JB6)*(LP3:LP54=JB7)*(LQ3:LQ54="D"))+SUMPRODUCT((LM3:LM54=JB6)*(LP3:LP54=JB8)*(LQ3:LQ54="D"))+SUMPRODUCT((LM3:LM54=JB6)*(LP3:LP54=JB5)*(LQ3:LQ54="D"))+SUMPRODUCT((LM3:LM54=JB7)*(LP3:LP54=JB6)*(LQ3:LQ54="D"))+SUMPRODUCT((LM3:LM54=JB8)*(LP3:LP54=JB6)*(LQ3:LQ54="D"))+SUMPRODUCT((LM3:LM54=JB5)*(LP3:LP54=JB6)*(LQ3:LQ54="D"))</f>
        <v>1</v>
      </c>
      <c r="JE6" s="395">
        <f ca="1">SUMPRODUCT((LM3:LM54=JB6)*(LP3:LP54=JB7)*(LQ3:LQ54="L"))+SUMPRODUCT((LM3:LM54=JB6)*(LP3:LP54=JB8)*(LQ3:LQ54="L"))+SUMPRODUCT((LM3:LM54=JB6)*(LP3:LP54=JB5)*(LQ3:LQ54="L"))+SUMPRODUCT((LM3:LM54=JB7)*(LP3:LP54=JB6)*(LR3:LR54="L"))+SUMPRODUCT((LM3:LM54=JB8)*(LP3:LP54=JB6)*(LR3:LR54="L"))+SUMPRODUCT((LM3:LM54=JB5)*(LP3:LP54=JB6)*(LR3:LR54="L"))</f>
        <v>0</v>
      </c>
      <c r="JF6" s="395">
        <f ca="1">SUMPRODUCT((LM3:LM54=JB6)*(LP3:LP54=JB7)*LN3:LN54)+SUMPRODUCT((LM3:LM54=JB6)*(LP3:LP54=JB8)*LN3:LN54)+SUMPRODUCT((LM3:LM54=JB6)*(LP3:LP54=JB4)*LN3:LN54)+SUMPRODUCT((LM3:LM54=JB6)*(LP3:LP54=JB5)*LN3:LN54)+SUMPRODUCT((LM3:LM54=JB7)*(LP3:LP54=JB6)*LO3:LO54)+SUMPRODUCT((LM3:LM54=JB8)*(LP3:LP54=JB6)*LO3:LO54)+SUMPRODUCT((LM3:LM54=JB4)*(LP3:LP54=JB6)*LO3:LO54)+SUMPRODUCT((LM3:LM54=JB5)*(LP3:LP54=JB6)*LO3:LO54)</f>
        <v>3</v>
      </c>
      <c r="JG6" s="395">
        <f ca="1">SUMPRODUCT((LM3:LM54=JB6)*(LP3:LP54=JB7)*LO3:LO54)+SUMPRODUCT((LM3:LM54=JB6)*(LP3:LP54=JB8)*LO3:LO54)+SUMPRODUCT((LM3:LM54=JB6)*(LP3:LP54=JB4)*LO3:LO54)+SUMPRODUCT((LM3:LM54=JB6)*(LP3:LP54=JB5)*LO3:LO54)+SUMPRODUCT((LM3:LM54=JB7)*(LP3:LP54=JB6)*LN3:LN54)+SUMPRODUCT((LM3:LM54=JB8)*(LP3:LP54=JB6)*LN3:LN54)+SUMPRODUCT((LM3:LM54=JB4)*(LP3:LP54=JB6)*LN3:LN54)+SUMPRODUCT((LM3:LM54=JB5)*(LP3:LP54=JB6)*LN3:LN54)</f>
        <v>3</v>
      </c>
      <c r="JH6" s="395">
        <f ca="1">JF6-JG6+1000</f>
        <v>1000</v>
      </c>
      <c r="JI6" s="395">
        <f t="shared" ca="1" si="270"/>
        <v>1</v>
      </c>
      <c r="JJ6" s="395">
        <f ca="1">IF(JB6&lt;&gt;"",VLOOKUP(JB6,HO4:HU52,7,FALSE),"")</f>
        <v>998</v>
      </c>
      <c r="JK6" s="395">
        <f ca="1">IF(JB6&lt;&gt;"",VLOOKUP(JB6,HO4:HU52,5,FALSE),"")</f>
        <v>4</v>
      </c>
      <c r="JL6" s="395">
        <f ca="1">IF(JB6&lt;&gt;"",VLOOKUP(JB6,HO4:HW52,9,FALSE),"")</f>
        <v>27</v>
      </c>
      <c r="JM6" s="395">
        <f t="shared" ca="1" si="271"/>
        <v>1</v>
      </c>
      <c r="JN6" s="395">
        <f ca="1">IF(JB6&lt;&gt;"",RANK(JM6,JM4:JM8),"")</f>
        <v>1</v>
      </c>
      <c r="JO6" s="395">
        <f ca="1">IF(JB6&lt;&gt;"",SUMPRODUCT((JM4:JM8=JM6)*(JH4:JH8&gt;JH6)),"")</f>
        <v>0</v>
      </c>
      <c r="JP6" s="395">
        <f ca="1">IF(JB6&lt;&gt;"",SUMPRODUCT((JM4:JM8=JM6)*(JH4:JH8=JH6)*(JF4:JF8&gt;JF6)),"")</f>
        <v>0</v>
      </c>
      <c r="JQ6" s="395">
        <f ca="1">IF(JB6&lt;&gt;"",SUMPRODUCT((JM4:JM8=JM6)*(JH4:JH8=JH6)*(JF4:JF8=JF6)*(JJ4:JJ8&gt;JJ6)),"")</f>
        <v>1</v>
      </c>
      <c r="JR6" s="395">
        <f ca="1">IF(JB6&lt;&gt;"",SUMPRODUCT((JM4:JM8=JM6)*(JH4:JH8=JH6)*(JF4:JF8=JF6)*(JJ4:JJ8=JJ6)*(JK4:JK8&gt;JK6)),"")</f>
        <v>0</v>
      </c>
      <c r="JS6" s="395">
        <f ca="1">IF(JB6&lt;&gt;"",SUMPRODUCT((JM4:JM8=JM6)*(JH4:JH8=JH6)*(JF4:JF8=JF6)*(JJ4:JJ8=JJ6)*(JK4:JK8=JK6)*(JL4:JL8&gt;JL6)),"")</f>
        <v>0</v>
      </c>
      <c r="JT6" s="395">
        <f ca="1">IF(JB6&lt;&gt;"",IF(JT58&lt;&gt;"",IF(JA55=3,JT58,JT58+JA55),SUM(JN6:JS6)+1),"")</f>
        <v>3</v>
      </c>
      <c r="JU6" s="395" t="str">
        <f ca="1">IF(JB6&lt;&gt;"",INDEX(JB5:JB8,MATCH(3,JT5:JT8,0),0),"")</f>
        <v>Palmeiras</v>
      </c>
      <c r="JV6" s="395" t="str">
        <f ca="1">IF(IE4&lt;&gt;"",IE4,"")</f>
        <v/>
      </c>
      <c r="JW6" s="395">
        <f ca="1">SUMPRODUCT((LM3:LM54=JV6)*(LP3:LP54=JV7)*(LQ3:LQ54="W"))+SUMPRODUCT((LM3:LM54=JV6)*(LP3:LP54=JV8)*(LQ3:LQ54="W"))+SUMPRODUCT((LM3:LM54=JV6)*(LP3:LP54=JV9)*(LQ3:LQ54="W"))+SUMPRODUCT((LM3:LM54=JV7)*(LP3:LP54=JV6)*(LR3:LR54="W"))+SUMPRODUCT((LM3:LM54=JV8)*(LP3:LP54=JV6)*(LR3:LR54="W"))+SUMPRODUCT((LM3:LM54=JV9)*(LP3:LP54=JV6)*(LR3:LR54="W"))</f>
        <v>0</v>
      </c>
      <c r="JX6" s="395">
        <f ca="1">SUMPRODUCT((LM3:LM54=JV6)*(LP3:LP54=JV7)*(LQ3:LQ54="D"))+SUMPRODUCT((LM3:LM54=JV6)*(LP3:LP54=JV8)*(LQ3:LQ54="D"))+SUMPRODUCT((LM3:LM54=JV6)*(LP3:LP54=JV9)*(LQ3:LQ54="D"))+SUMPRODUCT((LM3:LM54=JV7)*(LP3:LP54=JV6)*(LQ3:LQ54="D"))+SUMPRODUCT((LM3:LM54=JV8)*(LP3:LP54=JV6)*(LQ3:LQ54="D"))+SUMPRODUCT((LM3:LM54=JV9)*(LP3:LP54=JV6)*(LQ3:LQ54="D"))</f>
        <v>0</v>
      </c>
      <c r="JY6" s="395">
        <f ca="1">SUMPRODUCT((LM3:LM54=JV6)*(LP3:LP54=JV7)*(LQ3:LQ54="L"))+SUMPRODUCT((LM3:LM54=JV6)*(LP3:LP54=JV8)*(LQ3:LQ54="L"))+SUMPRODUCT((LM3:LM54=JV6)*(LP3:LP54=JV9)*(LQ3:LQ54="L"))+SUMPRODUCT((LM3:LM54=JV7)*(LP3:LP54=JV6)*(LR3:LR54="L"))+SUMPRODUCT((LM3:LM54=JV8)*(LP3:LP54=JV6)*(LR3:LR54="L"))+SUMPRODUCT((LM3:LM54=JV9)*(LP3:LP54=JV6)*(LR3:LR54="L"))</f>
        <v>0</v>
      </c>
      <c r="JZ6" s="395">
        <f ca="1">SUMPRODUCT((LM3:LM54=JV6)*(LP3:LP54=JV7)*LN3:LN54)+SUMPRODUCT((LM3:LM54=JV6)*(LP3:LP54=JV8)*LN3:LN54)+SUMPRODUCT((LM3:LM54=JV6)*(LP3:LP54=JV4)*LN3:LN54)+SUMPRODUCT((LM3:LM54=JV6)*(LP3:LP54=JV5)*LN3:LN54)+SUMPRODUCT((LM3:LM54=JV7)*(LP3:LP54=JV6)*LO3:LO54)+SUMPRODUCT((LM3:LM54=JV8)*(LP3:LP54=JV6)*LO3:LO54)+SUMPRODUCT((LM3:LM54=JV4)*(LP3:LP54=JV6)*LO3:LO54)+SUMPRODUCT((LM3:LM54=JV5)*(LP3:LP54=JV6)*LO3:LO54)</f>
        <v>0</v>
      </c>
      <c r="KA6" s="395">
        <f ca="1">SUMPRODUCT((LM3:LM54=JV6)*(LP3:LP54=JV7)*LO3:LO54)+SUMPRODUCT((LM3:LM54=JV6)*(LP3:LP54=JV8)*LO3:LO54)+SUMPRODUCT((LM3:LM54=JV6)*(LP3:LP54=JV4)*LO3:LO54)+SUMPRODUCT((LM3:LM54=JV6)*(LP3:LP54=JV5)*LO3:LO54)+SUMPRODUCT((LM3:LM54=JV7)*(LP3:LP54=JV6)*LN3:LN54)+SUMPRODUCT((LM3:LM54=JV8)*(LP3:LP54=JV6)*LN3:LN54)+SUMPRODUCT((LM3:LM54=JV4)*(LP3:LP54=JV6)*LN3:LN54)+SUMPRODUCT((LM3:LM54=JV5)*(LP3:LP54=JV6)*LN3:LN54)</f>
        <v>0</v>
      </c>
      <c r="KB6" s="395">
        <f ca="1">JZ6-KA6+1000</f>
        <v>1000</v>
      </c>
      <c r="KC6" s="395" t="str">
        <f t="shared" ref="KC6:KC7" ca="1" si="524">IF(JV6&lt;&gt;"",JW6*3+JX6*1,"")</f>
        <v/>
      </c>
      <c r="KD6" s="395" t="str">
        <f ca="1">IF(JV6&lt;&gt;"",VLOOKUP(JV6,HO4:HU52,7,FALSE),"")</f>
        <v/>
      </c>
      <c r="KE6" s="395" t="str">
        <f ca="1">IF(JV6&lt;&gt;"",VLOOKUP(JV6,HO4:HU52,5,FALSE),"")</f>
        <v/>
      </c>
      <c r="KF6" s="395" t="str">
        <f ca="1">IF(JV6&lt;&gt;"",VLOOKUP(JV6,HO4:HW52,9,FALSE),"")</f>
        <v/>
      </c>
      <c r="KG6" s="395" t="str">
        <f t="shared" ref="KG6:KG7" ca="1" si="525">KC6</f>
        <v/>
      </c>
      <c r="KH6" s="395" t="str">
        <f ca="1">IF(JV6&lt;&gt;"",RANK(KG6,KG4:KG8),"")</f>
        <v/>
      </c>
      <c r="KI6" s="395" t="str">
        <f ca="1">IF(JV6&lt;&gt;"",SUMPRODUCT((KG4:KG8=KG6)*(KB4:KB8&gt;KB6)),"")</f>
        <v/>
      </c>
      <c r="KJ6" s="395" t="str">
        <f ca="1">IF(JV6&lt;&gt;"",SUMPRODUCT((KG4:KG8=KG6)*(KB4:KB8=KB6)*(JZ4:JZ8&gt;JZ6)),"")</f>
        <v/>
      </c>
      <c r="KK6" s="395" t="str">
        <f ca="1">IF(JV6&lt;&gt;"",SUMPRODUCT((KG4:KG8=KG6)*(KB4:KB8=KB6)*(JZ4:JZ8=JZ6)*(KD4:KD8&gt;KD6)),"")</f>
        <v/>
      </c>
      <c r="KL6" s="395" t="str">
        <f ca="1">IF(JV6&lt;&gt;"",SUMPRODUCT((KG4:KG8=KG6)*(KB4:KB8=KB6)*(JZ4:JZ8=JZ6)*(KD4:KD8=KD6)*(KE4:KE8&gt;KE6)),"")</f>
        <v/>
      </c>
      <c r="KM6" s="395" t="str">
        <f ca="1">IF(JV6&lt;&gt;"",SUMPRODUCT((KG4:KG8=KG6)*(KB4:KB8=KB6)*(JZ4:JZ8=JZ6)*(KD4:KD8=KD6)*(KE4:KE8=KE6)*(KF4:KF8&gt;KF6)),"")</f>
        <v/>
      </c>
      <c r="KN6" s="395" t="str">
        <f ca="1">IF(JV6&lt;&gt;"",SUM(KH6:KM6)+2,"")</f>
        <v/>
      </c>
      <c r="KO6" s="395" t="str">
        <f ca="1">IF(JV6&lt;&gt;"",INDEX(JV6:JV8,MATCH(3,KN6:KN8,0),0),"")</f>
        <v/>
      </c>
      <c r="LJ6" s="395" t="str">
        <f ca="1">IF(KO6&lt;&gt;"",KO6,IF(JU6&lt;&gt;"",JU6,IF(JA6&lt;&gt;"",JA6,IA6)))</f>
        <v>Palmeiras</v>
      </c>
      <c r="LK6" s="395">
        <v>3</v>
      </c>
      <c r="LL6" s="395">
        <v>4</v>
      </c>
      <c r="LM6" s="395" t="str">
        <f t="shared" si="28"/>
        <v>Palmeiras</v>
      </c>
      <c r="LN6" s="395">
        <f ca="1">IF(OFFSET('Game Board'!O11,0,LN1)&lt;&gt;"",OFFSET('Game Board'!O11,0,LN1),0)</f>
        <v>3</v>
      </c>
      <c r="LO6" s="395">
        <f ca="1">IF(OFFSET('Game Board'!P11,0,LN1)&lt;&gt;"",OFFSET('Game Board'!P11,0,LN1),0)</f>
        <v>3</v>
      </c>
      <c r="LP6" s="395" t="str">
        <f t="shared" si="29"/>
        <v>Porto</v>
      </c>
      <c r="LQ6" s="395" t="str">
        <f ca="1">IF(AND(OFFSET('Game Board'!O11,0,LN1)&lt;&gt;"",OFFSET('Game Board'!P11,0,LN1)&lt;&gt;""),IF(LN6&gt;LO6,"W",IF(LN6=LO6,"D","L")),"")</f>
        <v>D</v>
      </c>
      <c r="LR6" s="395" t="str">
        <f t="shared" ca="1" si="30"/>
        <v>D</v>
      </c>
      <c r="LT6" s="395">
        <f ca="1">VLOOKUP(LU6,PP4:PQ8,2,FALSE)</f>
        <v>2</v>
      </c>
      <c r="LU6" s="398" t="str">
        <f t="shared" si="31"/>
        <v>Al Ahly</v>
      </c>
      <c r="LV6" s="395">
        <f ca="1">SUMPRODUCT((PS3:PS54=LU6)*(PW3:PW54="W"))+SUMPRODUCT((PV3:PV54=LU6)*(PX3:PX54="W"))</f>
        <v>1</v>
      </c>
      <c r="LW6" s="395">
        <f ca="1">SUMPRODUCT((PS3:PS54=LU6)*(PW3:PW54="D"))+SUMPRODUCT((PV3:PV54=LU6)*(PX3:PX54="D"))</f>
        <v>1</v>
      </c>
      <c r="LX6" s="395">
        <f ca="1">SUMPRODUCT((PS3:PS54=LU6)*(PW3:PW54="L"))+SUMPRODUCT((PV3:PV54=LU6)*(PX3:PX54="L"))</f>
        <v>1</v>
      </c>
      <c r="LY6" s="395">
        <f t="shared" ref="LY6" ca="1" si="526">SUMIF(PS3:PS72,LU6,PT3:PT72)+SUMIF(PV3:PV72,LU6,PU3:PU72)</f>
        <v>4</v>
      </c>
      <c r="LZ6" s="395">
        <f t="shared" ref="LZ6" ca="1" si="527">SUMIF(PV3:PV72,LU6,PT3:PT72)+SUMIF(PS3:PS72,LU6,PU3:PU72)</f>
        <v>4</v>
      </c>
      <c r="MA6" s="395">
        <f t="shared" ca="1" si="34"/>
        <v>1000</v>
      </c>
      <c r="MB6" s="395">
        <f t="shared" ca="1" si="35"/>
        <v>4</v>
      </c>
      <c r="MC6" s="401">
        <f t="shared" si="36"/>
        <v>16</v>
      </c>
      <c r="MD6" s="395">
        <f t="shared" ref="MD6" ca="1" si="528">IF(COUNTIF(MB4:MB8,4)&lt;&gt;4,RANK(MB6,MB4:MB8),MB58)</f>
        <v>2</v>
      </c>
      <c r="MF6" s="395">
        <f t="shared" ref="MF6" ca="1" si="529">SUMPRODUCT((MD4:MD7=MD6)*(MC4:MC7&lt;MC6))+MD6</f>
        <v>2</v>
      </c>
      <c r="MG6" s="398" t="str">
        <f t="shared" ref="MG6" ca="1" si="530">INDEX(LU4:LU8,MATCH(3,MF4:MF8,0),0)</f>
        <v>Palmeiras</v>
      </c>
      <c r="MH6" s="395">
        <f t="shared" ref="MH6" ca="1" si="531">INDEX(MD4:MD8,MATCH(MG6,LU4:LU8,0),0)</f>
        <v>3</v>
      </c>
      <c r="MI6" s="395" t="str">
        <f t="shared" ref="MI6:MI7" ca="1" si="532">IF(AND(MI5&lt;&gt;"",MH6=1),MG6,"")</f>
        <v/>
      </c>
      <c r="MJ6" s="395" t="str">
        <f t="shared" ref="MJ6:MJ7" ca="1" si="533">IF(AND(MJ5&lt;&gt;"",MH7=2),MG7,"")</f>
        <v/>
      </c>
      <c r="MK6" s="395" t="str">
        <f t="shared" ref="MK6" ca="1" si="534">IF(AND(MK5&lt;&gt;"",MH8=3),MG8,"")</f>
        <v/>
      </c>
      <c r="MN6" s="395" t="str">
        <f t="shared" ca="1" si="45"/>
        <v/>
      </c>
      <c r="MO6" s="395">
        <f ca="1">SUMPRODUCT((PS3:PS54=MN6)*(PV3:PV54=MN7)*(PW3:PW54="W"))+SUMPRODUCT((PS3:PS54=MN6)*(PV3:PV54=MN8)*(PW3:PW54="W"))+SUMPRODUCT((PS3:PS54=MN6)*(PV3:PV54=MN4)*(PW3:PW54="W"))+SUMPRODUCT((PS3:PS54=MN6)*(PV3:PV54=MN5)*(PW3:PW54="W"))+SUMPRODUCT((PS3:PS54=MN7)*(PV3:PV54=MN6)*(PX3:PX54="W"))+SUMPRODUCT((PS3:PS54=MN8)*(PV3:PV54=MN6)*(PX3:PX54="W"))+SUMPRODUCT((PS3:PS54=MN4)*(PV3:PV54=MN6)*(PX3:PX54="W"))+SUMPRODUCT((PS3:PS54=MN5)*(PV3:PV54=MN6)*(PX3:PX54="W"))</f>
        <v>0</v>
      </c>
      <c r="MP6" s="395">
        <f ca="1">SUMPRODUCT((PS3:PS54=MN6)*(PV3:PV54=MN7)*(PW3:PW54="D"))+SUMPRODUCT((PS3:PS54=MN6)*(PV3:PV54=MN8)*(PW3:PW54="D"))+SUMPRODUCT((PS3:PS54=MN6)*(PV3:PV54=MN4)*(PW3:PW54="D"))+SUMPRODUCT((PS3:PS54=MN6)*(PV3:PV54=MN5)*(PW3:PW54="D"))+SUMPRODUCT((PS3:PS54=MN7)*(PV3:PV54=MN6)*(PW3:PW54="D"))+SUMPRODUCT((PS3:PS54=MN8)*(PV3:PV54=MN6)*(PW3:PW54="D"))+SUMPRODUCT((PS3:PS54=MN4)*(PV3:PV54=MN6)*(PW3:PW54="D"))+SUMPRODUCT((PS3:PS54=MN5)*(PV3:PV54=MN6)*(PW3:PW54="D"))</f>
        <v>0</v>
      </c>
      <c r="MQ6" s="395">
        <f ca="1">SUMPRODUCT((PS3:PS54=MN6)*(PV3:PV54=MN7)*(PW3:PW54="L"))+SUMPRODUCT((PS3:PS54=MN6)*(PV3:PV54=MN8)*(PW3:PW54="L"))+SUMPRODUCT((PS3:PS54=MN6)*(PV3:PV54=MN4)*(PW3:PW54="L"))+SUMPRODUCT((PS3:PS54=MN6)*(PV3:PV54=MN5)*(PW3:PW54="L"))+SUMPRODUCT((PS3:PS54=MN7)*(PV3:PV54=MN6)*(PX3:PX54="L"))+SUMPRODUCT((PS3:PS54=MN8)*(PV3:PV54=MN6)*(PX3:PX54="L"))+SUMPRODUCT((PS3:PS54=MN4)*(PV3:PV54=MN6)*(PX3:PX54="L"))+SUMPRODUCT((PS3:PS54=MN5)*(PV3:PV54=MN6)*(PX3:PX54="L"))</f>
        <v>0</v>
      </c>
      <c r="MR6" s="395">
        <f ca="1">SUMPRODUCT((PS3:PS54=MN6)*(PV3:PV54=MN7)*PT3:PT54)+SUMPRODUCT((PS3:PS54=MN6)*(PV3:PV54=MN8)*PT3:PT54)+SUMPRODUCT((PS3:PS54=MN6)*(PV3:PV54=MN4)*PT3:PT54)+SUMPRODUCT((PS3:PS54=MN6)*(PV3:PV54=MN5)*PT3:PT54)+SUMPRODUCT((PS3:PS54=MN7)*(PV3:PV54=MN6)*PU3:PU54)+SUMPRODUCT((PS3:PS54=MN8)*(PV3:PV54=MN6)*PU3:PU54)+SUMPRODUCT((PS3:PS54=MN4)*(PV3:PV54=MN6)*PU3:PU54)+SUMPRODUCT((PS3:PS54=MN5)*(PV3:PV54=MN6)*PU3:PU54)</f>
        <v>0</v>
      </c>
      <c r="MS6" s="395">
        <f ca="1">SUMPRODUCT((PS3:PS54=MN6)*(PV3:PV54=MN7)*PU3:PU54)+SUMPRODUCT((PS3:PS54=MN6)*(PV3:PV54=MN8)*PU3:PU54)+SUMPRODUCT((PS3:PS54=MN6)*(PV3:PV54=MN4)*PU3:PU54)+SUMPRODUCT((PS3:PS54=MN6)*(PV3:PV54=MN5)*PU3:PU54)+SUMPRODUCT((PS3:PS54=MN7)*(PV3:PV54=MN6)*PT3:PT54)+SUMPRODUCT((PS3:PS54=MN8)*(PV3:PV54=MN6)*PT3:PT54)+SUMPRODUCT((PS3:PS54=MN4)*(PV3:PV54=MN6)*PT3:PT54)+SUMPRODUCT((PS3:PS54=MN5)*(PV3:PV54=MN6)*PT3:PT54)</f>
        <v>0</v>
      </c>
      <c r="MT6" s="395">
        <f t="shared" ca="1" si="46"/>
        <v>1000</v>
      </c>
      <c r="MU6" s="395" t="str">
        <f t="shared" ca="1" si="47"/>
        <v/>
      </c>
      <c r="MV6" s="395" t="str">
        <f ca="1">IF(MN6&lt;&gt;"",VLOOKUP(MN6,LU4:MA52,7,FALSE),"")</f>
        <v/>
      </c>
      <c r="MW6" s="395" t="str">
        <f ca="1">IF(MN6&lt;&gt;"",VLOOKUP(MN6,LU4:MA52,5,FALSE),"")</f>
        <v/>
      </c>
      <c r="MX6" s="395" t="str">
        <f ca="1">IF(MN6&lt;&gt;"",VLOOKUP(MN6,LU4:MC52,9,FALSE),"")</f>
        <v/>
      </c>
      <c r="MY6" s="395" t="str">
        <f t="shared" ca="1" si="48"/>
        <v/>
      </c>
      <c r="MZ6" s="395" t="str">
        <f t="shared" ref="MZ6" ca="1" si="535">IF(MN6&lt;&gt;"",RANK(MY6,MY4:MY8),"")</f>
        <v/>
      </c>
      <c r="NA6" s="395" t="str">
        <f t="shared" ref="NA6" ca="1" si="536">IF(MN6&lt;&gt;"",SUMPRODUCT((MY4:MY8=MY6)*(MT4:MT8&gt;MT6)),"")</f>
        <v/>
      </c>
      <c r="NB6" s="395" t="str">
        <f t="shared" ref="NB6" ca="1" si="537">IF(MN6&lt;&gt;"",SUMPRODUCT((MY4:MY8=MY6)*(MT4:MT8=MT6)*(MR4:MR8&gt;MR6)),"")</f>
        <v/>
      </c>
      <c r="NC6" s="395" t="str">
        <f t="shared" ref="NC6" ca="1" si="538">IF(MN6&lt;&gt;"",SUMPRODUCT((MY4:MY8=MY6)*(MT4:MT8=MT6)*(MR4:MR8=MR6)*(MV4:MV8&gt;MV6)),"")</f>
        <v/>
      </c>
      <c r="ND6" s="395" t="str">
        <f t="shared" ref="ND6" ca="1" si="539">IF(MN6&lt;&gt;"",SUMPRODUCT((MY4:MY8=MY6)*(MT4:MT8=MT6)*(MR4:MR8=MR6)*(MV4:MV8=MV6)*(MW4:MW8&gt;MW6)),"")</f>
        <v/>
      </c>
      <c r="NE6" s="395" t="str">
        <f t="shared" ref="NE6" ca="1" si="540">IF(MN6&lt;&gt;"",SUMPRODUCT((MY4:MY8=MY6)*(MT4:MT8=MT6)*(MR4:MR8=MR6)*(MV4:MV8=MV6)*(MW4:MW8=MW6)*(MX4:MX8&gt;MX6)),"")</f>
        <v/>
      </c>
      <c r="NF6" s="395" t="str">
        <f t="shared" ref="NF6" ca="1" si="541">IF(MN6&lt;&gt;"",IF(NF58&lt;&gt;"",IF(MM55=3,NF58,NF58+MM55),SUM(MZ6:NE6)),"")</f>
        <v/>
      </c>
      <c r="NG6" s="395" t="str">
        <f t="shared" ref="NG6" ca="1" si="542">IF(MN6&lt;&gt;"",INDEX(MN4:MN8,MATCH(3,NF4:NF8,0),0),"")</f>
        <v/>
      </c>
      <c r="NH6" s="395" t="str">
        <f t="shared" ca="1" si="290"/>
        <v/>
      </c>
      <c r="NI6" s="395">
        <f ca="1">SUMPRODUCT((PS3:PS54=NH6)*(PV3:PV54=NH7)*(PW3:PW54="W"))+SUMPRODUCT((PS3:PS54=NH6)*(PV3:PV54=NH8)*(PW3:PW54="W"))+SUMPRODUCT((PS3:PS54=NH6)*(PV3:PV54=NH5)*(PW3:PW54="W"))+SUMPRODUCT((PS3:PS54=NH7)*(PV3:PV54=NH6)*(PX3:PX54="W"))+SUMPRODUCT((PS3:PS54=NH8)*(PV3:PV54=NH6)*(PX3:PX54="W"))+SUMPRODUCT((PS3:PS54=NH5)*(PV3:PV54=NH6)*(PX3:PX54="W"))</f>
        <v>0</v>
      </c>
      <c r="NJ6" s="395">
        <f ca="1">SUMPRODUCT((PS3:PS54=NH6)*(PV3:PV54=NH7)*(PW3:PW54="D"))+SUMPRODUCT((PS3:PS54=NH6)*(PV3:PV54=NH8)*(PW3:PW54="D"))+SUMPRODUCT((PS3:PS54=NH6)*(PV3:PV54=NH5)*(PW3:PW54="D"))+SUMPRODUCT((PS3:PS54=NH7)*(PV3:PV54=NH6)*(PW3:PW54="D"))+SUMPRODUCT((PS3:PS54=NH8)*(PV3:PV54=NH6)*(PW3:PW54="D"))+SUMPRODUCT((PS3:PS54=NH5)*(PV3:PV54=NH6)*(PW3:PW54="D"))</f>
        <v>0</v>
      </c>
      <c r="NK6" s="395">
        <f ca="1">SUMPRODUCT((PS3:PS54=NH6)*(PV3:PV54=NH7)*(PW3:PW54="L"))+SUMPRODUCT((PS3:PS54=NH6)*(PV3:PV54=NH8)*(PW3:PW54="L"))+SUMPRODUCT((PS3:PS54=NH6)*(PV3:PV54=NH5)*(PW3:PW54="L"))+SUMPRODUCT((PS3:PS54=NH7)*(PV3:PV54=NH6)*(PX3:PX54="L"))+SUMPRODUCT((PS3:PS54=NH8)*(PV3:PV54=NH6)*(PX3:PX54="L"))+SUMPRODUCT((PS3:PS54=NH5)*(PV3:PV54=NH6)*(PX3:PX54="L"))</f>
        <v>0</v>
      </c>
      <c r="NL6" s="395">
        <f ca="1">SUMPRODUCT((PS3:PS54=NH6)*(PV3:PV54=NH7)*PT3:PT54)+SUMPRODUCT((PS3:PS54=NH6)*(PV3:PV54=NH8)*PT3:PT54)+SUMPRODUCT((PS3:PS54=NH6)*(PV3:PV54=NH4)*PT3:PT54)+SUMPRODUCT((PS3:PS54=NH6)*(PV3:PV54=NH5)*PT3:PT54)+SUMPRODUCT((PS3:PS54=NH7)*(PV3:PV54=NH6)*PU3:PU54)+SUMPRODUCT((PS3:PS54=NH8)*(PV3:PV54=NH6)*PU3:PU54)+SUMPRODUCT((PS3:PS54=NH4)*(PV3:PV54=NH6)*PU3:PU54)+SUMPRODUCT((PS3:PS54=NH5)*(PV3:PV54=NH6)*PU3:PU54)</f>
        <v>0</v>
      </c>
      <c r="NM6" s="395">
        <f ca="1">SUMPRODUCT((PS3:PS54=NH6)*(PV3:PV54=NH7)*PU3:PU54)+SUMPRODUCT((PS3:PS54=NH6)*(PV3:PV54=NH8)*PU3:PU54)+SUMPRODUCT((PS3:PS54=NH6)*(PV3:PV54=NH4)*PU3:PU54)+SUMPRODUCT((PS3:PS54=NH6)*(PV3:PV54=NH5)*PU3:PU54)+SUMPRODUCT((PS3:PS54=NH7)*(PV3:PV54=NH6)*PT3:PT54)+SUMPRODUCT((PS3:PS54=NH8)*(PV3:PV54=NH6)*PT3:PT54)+SUMPRODUCT((PS3:PS54=NH4)*(PV3:PV54=NH6)*PT3:PT54)+SUMPRODUCT((PS3:PS54=NH5)*(PV3:PV54=NH6)*PT3:PT54)</f>
        <v>0</v>
      </c>
      <c r="NN6" s="395">
        <f t="shared" ca="1" si="291"/>
        <v>1000</v>
      </c>
      <c r="NO6" s="395" t="str">
        <f t="shared" ca="1" si="292"/>
        <v/>
      </c>
      <c r="NP6" s="395" t="str">
        <f ca="1">IF(NH6&lt;&gt;"",VLOOKUP(NH6,LU4:MA52,7,FALSE),"")</f>
        <v/>
      </c>
      <c r="NQ6" s="395" t="str">
        <f ca="1">IF(NH6&lt;&gt;"",VLOOKUP(NH6,LU4:MA52,5,FALSE),"")</f>
        <v/>
      </c>
      <c r="NR6" s="395" t="str">
        <f ca="1">IF(NH6&lt;&gt;"",VLOOKUP(NH6,LU4:MC52,9,FALSE),"")</f>
        <v/>
      </c>
      <c r="NS6" s="395" t="str">
        <f t="shared" ca="1" si="293"/>
        <v/>
      </c>
      <c r="NT6" s="395" t="str">
        <f t="shared" ref="NT6" ca="1" si="543">IF(NH6&lt;&gt;"",RANK(NS6,NS4:NS8),"")</f>
        <v/>
      </c>
      <c r="NU6" s="395" t="str">
        <f t="shared" ref="NU6" ca="1" si="544">IF(NH6&lt;&gt;"",SUMPRODUCT((NS4:NS8=NS6)*(NN4:NN8&gt;NN6)),"")</f>
        <v/>
      </c>
      <c r="NV6" s="395" t="str">
        <f t="shared" ref="NV6" ca="1" si="545">IF(NH6&lt;&gt;"",SUMPRODUCT((NS4:NS8=NS6)*(NN4:NN8=NN6)*(NL4:NL8&gt;NL6)),"")</f>
        <v/>
      </c>
      <c r="NW6" s="395" t="str">
        <f t="shared" ref="NW6" ca="1" si="546">IF(NH6&lt;&gt;"",SUMPRODUCT((NS4:NS8=NS6)*(NN4:NN8=NN6)*(NL4:NL8=NL6)*(NP4:NP8&gt;NP6)),"")</f>
        <v/>
      </c>
      <c r="NX6" s="395" t="str">
        <f t="shared" ref="NX6" ca="1" si="547">IF(NH6&lt;&gt;"",SUMPRODUCT((NS4:NS8=NS6)*(NN4:NN8=NN6)*(NL4:NL8=NL6)*(NP4:NP8=NP6)*(NQ4:NQ8&gt;NQ6)),"")</f>
        <v/>
      </c>
      <c r="NY6" s="395" t="str">
        <f t="shared" ref="NY6" ca="1" si="548">IF(NH6&lt;&gt;"",SUMPRODUCT((NS4:NS8=NS6)*(NN4:NN8=NN6)*(NL4:NL8=NL6)*(NP4:NP8=NP6)*(NQ4:NQ8=NQ6)*(NR4:NR8&gt;NR6)),"")</f>
        <v/>
      </c>
      <c r="NZ6" s="395" t="str">
        <f t="shared" ref="NZ6" ca="1" si="549">IF(NH6&lt;&gt;"",IF(NZ58&lt;&gt;"",IF(NG55=3,NZ58,NZ58+NG55),SUM(NT6:NY6)+1),"")</f>
        <v/>
      </c>
      <c r="OA6" s="395" t="str">
        <f t="shared" ref="OA6" ca="1" si="550">IF(NH6&lt;&gt;"",INDEX(NH5:NH8,MATCH(3,NZ5:NZ8,0),0),"")</f>
        <v/>
      </c>
      <c r="OB6" s="395" t="str">
        <f t="shared" ref="OB6:OB7" ca="1" si="551">IF(MK4&lt;&gt;"",MK4,"")</f>
        <v/>
      </c>
      <c r="OC6" s="395">
        <f ca="1">SUMPRODUCT((PS3:PS54=OB6)*(PV3:PV54=OB7)*(PW3:PW54="W"))+SUMPRODUCT((PS3:PS54=OB6)*(PV3:PV54=OB8)*(PW3:PW54="W"))+SUMPRODUCT((PS3:PS54=OB6)*(PV3:PV54=OB9)*(PW3:PW54="W"))+SUMPRODUCT((PS3:PS54=OB7)*(PV3:PV54=OB6)*(PX3:PX54="W"))+SUMPRODUCT((PS3:PS54=OB8)*(PV3:PV54=OB6)*(PX3:PX54="W"))+SUMPRODUCT((PS3:PS54=OB9)*(PV3:PV54=OB6)*(PX3:PX54="W"))</f>
        <v>0</v>
      </c>
      <c r="OD6" s="395">
        <f ca="1">SUMPRODUCT((PS3:PS54=OB6)*(PV3:PV54=OB7)*(PW3:PW54="D"))+SUMPRODUCT((PS3:PS54=OB6)*(PV3:PV54=OB8)*(PW3:PW54="D"))+SUMPRODUCT((PS3:PS54=OB6)*(PV3:PV54=OB9)*(PW3:PW54="D"))+SUMPRODUCT((PS3:PS54=OB7)*(PV3:PV54=OB6)*(PW3:PW54="D"))+SUMPRODUCT((PS3:PS54=OB8)*(PV3:PV54=OB6)*(PW3:PW54="D"))+SUMPRODUCT((PS3:PS54=OB9)*(PV3:PV54=OB6)*(PW3:PW54="D"))</f>
        <v>0</v>
      </c>
      <c r="OE6" s="395">
        <f ca="1">SUMPRODUCT((PS3:PS54=OB6)*(PV3:PV54=OB7)*(PW3:PW54="L"))+SUMPRODUCT((PS3:PS54=OB6)*(PV3:PV54=OB8)*(PW3:PW54="L"))+SUMPRODUCT((PS3:PS54=OB6)*(PV3:PV54=OB9)*(PW3:PW54="L"))+SUMPRODUCT((PS3:PS54=OB7)*(PV3:PV54=OB6)*(PX3:PX54="L"))+SUMPRODUCT((PS3:PS54=OB8)*(PV3:PV54=OB6)*(PX3:PX54="L"))+SUMPRODUCT((PS3:PS54=OB9)*(PV3:PV54=OB6)*(PX3:PX54="L"))</f>
        <v>0</v>
      </c>
      <c r="OF6" s="395">
        <f ca="1">SUMPRODUCT((PS3:PS54=OB6)*(PV3:PV54=OB7)*PT3:PT54)+SUMPRODUCT((PS3:PS54=OB6)*(PV3:PV54=OB8)*PT3:PT54)+SUMPRODUCT((PS3:PS54=OB6)*(PV3:PV54=OB4)*PT3:PT54)+SUMPRODUCT((PS3:PS54=OB6)*(PV3:PV54=OB5)*PT3:PT54)+SUMPRODUCT((PS3:PS54=OB7)*(PV3:PV54=OB6)*PU3:PU54)+SUMPRODUCT((PS3:PS54=OB8)*(PV3:PV54=OB6)*PU3:PU54)+SUMPRODUCT((PS3:PS54=OB4)*(PV3:PV54=OB6)*PU3:PU54)+SUMPRODUCT((PS3:PS54=OB5)*(PV3:PV54=OB6)*PU3:PU54)</f>
        <v>0</v>
      </c>
      <c r="OG6" s="395">
        <f ca="1">SUMPRODUCT((PS3:PS54=OB6)*(PV3:PV54=OB7)*PU3:PU54)+SUMPRODUCT((PS3:PS54=OB6)*(PV3:PV54=OB8)*PU3:PU54)+SUMPRODUCT((PS3:PS54=OB6)*(PV3:PV54=OB4)*PU3:PU54)+SUMPRODUCT((PS3:PS54=OB6)*(PV3:PV54=OB5)*PU3:PU54)+SUMPRODUCT((PS3:PS54=OB7)*(PV3:PV54=OB6)*PT3:PT54)+SUMPRODUCT((PS3:PS54=OB8)*(PV3:PV54=OB6)*PT3:PT54)+SUMPRODUCT((PS3:PS54=OB4)*(PV3:PV54=OB6)*PT3:PT54)+SUMPRODUCT((PS3:PS54=OB5)*(PV3:PV54=OB6)*PT3:PT54)</f>
        <v>0</v>
      </c>
      <c r="OH6" s="395">
        <f t="shared" ref="OH6:OH7" ca="1" si="552">OF6-OG6+1000</f>
        <v>1000</v>
      </c>
      <c r="OI6" s="395" t="str">
        <f t="shared" ref="OI6:OI7" ca="1" si="553">IF(OB6&lt;&gt;"",OC6*3+OD6*1,"")</f>
        <v/>
      </c>
      <c r="OJ6" s="395" t="str">
        <f ca="1">IF(OB6&lt;&gt;"",VLOOKUP(OB6,LU4:MA52,7,FALSE),"")</f>
        <v/>
      </c>
      <c r="OK6" s="395" t="str">
        <f ca="1">IF(OB6&lt;&gt;"",VLOOKUP(OB6,LU4:MA52,5,FALSE),"")</f>
        <v/>
      </c>
      <c r="OL6" s="395" t="str">
        <f ca="1">IF(OB6&lt;&gt;"",VLOOKUP(OB6,LU4:MC52,9,FALSE),"")</f>
        <v/>
      </c>
      <c r="OM6" s="395" t="str">
        <f t="shared" ref="OM6:OM7" ca="1" si="554">OI6</f>
        <v/>
      </c>
      <c r="ON6" s="395" t="str">
        <f t="shared" ref="ON6" ca="1" si="555">IF(OB6&lt;&gt;"",RANK(OM6,OM4:OM8),"")</f>
        <v/>
      </c>
      <c r="OO6" s="395" t="str">
        <f t="shared" ref="OO6" ca="1" si="556">IF(OB6&lt;&gt;"",SUMPRODUCT((OM4:OM8=OM6)*(OH4:OH8&gt;OH6)),"")</f>
        <v/>
      </c>
      <c r="OP6" s="395" t="str">
        <f t="shared" ref="OP6" ca="1" si="557">IF(OB6&lt;&gt;"",SUMPRODUCT((OM4:OM8=OM6)*(OH4:OH8=OH6)*(OF4:OF8&gt;OF6)),"")</f>
        <v/>
      </c>
      <c r="OQ6" s="395" t="str">
        <f t="shared" ref="OQ6" ca="1" si="558">IF(OB6&lt;&gt;"",SUMPRODUCT((OM4:OM8=OM6)*(OH4:OH8=OH6)*(OF4:OF8=OF6)*(OJ4:OJ8&gt;OJ6)),"")</f>
        <v/>
      </c>
      <c r="OR6" s="395" t="str">
        <f t="shared" ref="OR6" ca="1" si="559">IF(OB6&lt;&gt;"",SUMPRODUCT((OM4:OM8=OM6)*(OH4:OH8=OH6)*(OF4:OF8=OF6)*(OJ4:OJ8=OJ6)*(OK4:OK8&gt;OK6)),"")</f>
        <v/>
      </c>
      <c r="OS6" s="395" t="str">
        <f t="shared" ref="OS6" ca="1" si="560">IF(OB6&lt;&gt;"",SUMPRODUCT((OM4:OM8=OM6)*(OH4:OH8=OH6)*(OF4:OF8=OF6)*(OJ4:OJ8=OJ6)*(OK4:OK8=OK6)*(OL4:OL8&gt;OL6)),"")</f>
        <v/>
      </c>
      <c r="OT6" s="395" t="str">
        <f t="shared" ref="OT6:OT7" ca="1" si="561">IF(OB6&lt;&gt;"",SUM(ON6:OS6)+2,"")</f>
        <v/>
      </c>
      <c r="OU6" s="395" t="str">
        <f t="shared" ref="OU6" ca="1" si="562">IF(OB6&lt;&gt;"",INDEX(OB6:OB8,MATCH(3,OT6:OT8,0),0),"")</f>
        <v/>
      </c>
      <c r="PP6" s="395" t="str">
        <f t="shared" ref="PP6" ca="1" si="563">IF(OU6&lt;&gt;"",OU6,IF(OA6&lt;&gt;"",OA6,IF(NG6&lt;&gt;"",NG6,MG6)))</f>
        <v>Palmeiras</v>
      </c>
      <c r="PQ6" s="395">
        <v>3</v>
      </c>
      <c r="PR6" s="395">
        <v>4</v>
      </c>
      <c r="PS6" s="395" t="str">
        <f t="shared" si="0"/>
        <v>Palmeiras</v>
      </c>
      <c r="PT6" s="395">
        <f ca="1">IF(OFFSET('Game Board'!O11,0,PT1)&lt;&gt;"",OFFSET('Game Board'!O11,0,PT1),0)</f>
        <v>3</v>
      </c>
      <c r="PU6" s="395">
        <f ca="1">IF(OFFSET('Game Board'!P11,0,PT1)&lt;&gt;"",OFFSET('Game Board'!P11,0,PT1),0)</f>
        <v>1</v>
      </c>
      <c r="PV6" s="395" t="str">
        <f t="shared" si="1"/>
        <v>Porto</v>
      </c>
      <c r="PW6" s="395" t="str">
        <f ca="1">IF(AND(OFFSET('Game Board'!O11,0,PT1)&lt;&gt;"",OFFSET('Game Board'!P11,0,PT1)&lt;&gt;""),IF(PT6&gt;PU6,"W",IF(PT6=PU6,"D","L")),"")</f>
        <v>W</v>
      </c>
      <c r="PX6" s="395" t="str">
        <f t="shared" ca="1" si="2"/>
        <v>L</v>
      </c>
      <c r="PZ6" s="395">
        <f ca="1">VLOOKUP(QA6,TV4:TW8,2,FALSE)</f>
        <v>3</v>
      </c>
      <c r="QA6" s="398" t="str">
        <f t="shared" si="58"/>
        <v>Al Ahly</v>
      </c>
      <c r="QB6" s="395">
        <f ca="1">SUMPRODUCT((TY3:TY54=QA6)*(UC3:UC54="W"))+SUMPRODUCT((UB3:UB54=QA6)*(UD3:UD54="W"))</f>
        <v>0</v>
      </c>
      <c r="QC6" s="395">
        <f ca="1">SUMPRODUCT((TY3:TY54=QA6)*(UC3:UC54="D"))+SUMPRODUCT((UB3:UB54=QA6)*(UD3:UD54="D"))</f>
        <v>0</v>
      </c>
      <c r="QD6" s="395">
        <f ca="1">SUMPRODUCT((TY3:TY54=QA6)*(UC3:UC54="L"))+SUMPRODUCT((UB3:UB54=QA6)*(UD3:UD54="L"))</f>
        <v>0</v>
      </c>
      <c r="QE6" s="395">
        <f t="shared" ref="QE6" ca="1" si="564">SUMIF(TY3:TY72,QA6,TZ3:TZ72)+SUMIF(UB3:UB72,QA6,UA3:UA72)</f>
        <v>0</v>
      </c>
      <c r="QF6" s="395">
        <f t="shared" ref="QF6" ca="1" si="565">SUMIF(UB3:UB72,QA6,TZ3:TZ72)+SUMIF(TY3:TY72,QA6,UA3:UA72)</f>
        <v>0</v>
      </c>
      <c r="QG6" s="395">
        <f t="shared" ca="1" si="61"/>
        <v>1000</v>
      </c>
      <c r="QH6" s="395">
        <f t="shared" ca="1" si="62"/>
        <v>0</v>
      </c>
      <c r="QI6" s="401">
        <f t="shared" si="63"/>
        <v>16</v>
      </c>
      <c r="QJ6" s="395">
        <f t="shared" ref="QJ6" ca="1" si="566">IF(COUNTIF(QH4:QH8,4)&lt;&gt;4,RANK(QH6,QH4:QH8),QH58)</f>
        <v>1</v>
      </c>
      <c r="QL6" s="395">
        <f t="shared" ref="QL6" ca="1" si="567">SUMPRODUCT((QJ4:QJ7=QJ6)*(QI4:QI7&lt;QI6))+QJ6</f>
        <v>2</v>
      </c>
      <c r="QM6" s="398" t="str">
        <f t="shared" ref="QM6" ca="1" si="568">INDEX(QA4:QA8,MATCH(3,QL4:QL8,0),0)</f>
        <v>Porto</v>
      </c>
      <c r="QN6" s="395">
        <f t="shared" ref="QN6" ca="1" si="569">INDEX(QJ4:QJ8,MATCH(QM6,QA4:QA8,0),0)</f>
        <v>1</v>
      </c>
      <c r="QO6" s="395" t="str">
        <f t="shared" ref="QO6:QO7" ca="1" si="570">IF(AND(QO5&lt;&gt;"",QN6=1),QM6,"")</f>
        <v>Porto</v>
      </c>
      <c r="QP6" s="395" t="str">
        <f t="shared" ref="QP6:QP7" ca="1" si="571">IF(AND(QP5&lt;&gt;"",QN7=2),QM7,"")</f>
        <v/>
      </c>
      <c r="QQ6" s="395" t="str">
        <f t="shared" ref="QQ6" ca="1" si="572">IF(AND(QQ5&lt;&gt;"",QN8=3),QM8,"")</f>
        <v/>
      </c>
      <c r="QT6" s="395" t="str">
        <f t="shared" ca="1" si="72"/>
        <v>Porto</v>
      </c>
      <c r="QU6" s="395">
        <f ca="1">SUMPRODUCT((TY3:TY54=QT6)*(UB3:UB54=QT7)*(UC3:UC54="W"))+SUMPRODUCT((TY3:TY54=QT6)*(UB3:UB54=QT8)*(UC3:UC54="W"))+SUMPRODUCT((TY3:TY54=QT6)*(UB3:UB54=QT4)*(UC3:UC54="W"))+SUMPRODUCT((TY3:TY54=QT6)*(UB3:UB54=QT5)*(UC3:UC54="W"))+SUMPRODUCT((TY3:TY54=QT7)*(UB3:UB54=QT6)*(UD3:UD54="W"))+SUMPRODUCT((TY3:TY54=QT8)*(UB3:UB54=QT6)*(UD3:UD54="W"))+SUMPRODUCT((TY3:TY54=QT4)*(UB3:UB54=QT6)*(UD3:UD54="W"))+SUMPRODUCT((TY3:TY54=QT5)*(UB3:UB54=QT6)*(UD3:UD54="W"))</f>
        <v>0</v>
      </c>
      <c r="QV6" s="395">
        <f ca="1">SUMPRODUCT((TY3:TY54=QT6)*(UB3:UB54=QT7)*(UC3:UC54="D"))+SUMPRODUCT((TY3:TY54=QT6)*(UB3:UB54=QT8)*(UC3:UC54="D"))+SUMPRODUCT((TY3:TY54=QT6)*(UB3:UB54=QT4)*(UC3:UC54="D"))+SUMPRODUCT((TY3:TY54=QT6)*(UB3:UB54=QT5)*(UC3:UC54="D"))+SUMPRODUCT((TY3:TY54=QT7)*(UB3:UB54=QT6)*(UC3:UC54="D"))+SUMPRODUCT((TY3:TY54=QT8)*(UB3:UB54=QT6)*(UC3:UC54="D"))+SUMPRODUCT((TY3:TY54=QT4)*(UB3:UB54=QT6)*(UC3:UC54="D"))+SUMPRODUCT((TY3:TY54=QT5)*(UB3:UB54=QT6)*(UC3:UC54="D"))</f>
        <v>0</v>
      </c>
      <c r="QW6" s="395">
        <f ca="1">SUMPRODUCT((TY3:TY54=QT6)*(UB3:UB54=QT7)*(UC3:UC54="L"))+SUMPRODUCT((TY3:TY54=QT6)*(UB3:UB54=QT8)*(UC3:UC54="L"))+SUMPRODUCT((TY3:TY54=QT6)*(UB3:UB54=QT4)*(UC3:UC54="L"))+SUMPRODUCT((TY3:TY54=QT6)*(UB3:UB54=QT5)*(UC3:UC54="L"))+SUMPRODUCT((TY3:TY54=QT7)*(UB3:UB54=QT6)*(UD3:UD54="L"))+SUMPRODUCT((TY3:TY54=QT8)*(UB3:UB54=QT6)*(UD3:UD54="L"))+SUMPRODUCT((TY3:TY54=QT4)*(UB3:UB54=QT6)*(UD3:UD54="L"))+SUMPRODUCT((TY3:TY54=QT5)*(UB3:UB54=QT6)*(UD3:UD54="L"))</f>
        <v>0</v>
      </c>
      <c r="QX6" s="395">
        <f ca="1">SUMPRODUCT((TY3:TY54=QT6)*(UB3:UB54=QT7)*TZ3:TZ54)+SUMPRODUCT((TY3:TY54=QT6)*(UB3:UB54=QT8)*TZ3:TZ54)+SUMPRODUCT((TY3:TY54=QT6)*(UB3:UB54=QT4)*TZ3:TZ54)+SUMPRODUCT((TY3:TY54=QT6)*(UB3:UB54=QT5)*TZ3:TZ54)+SUMPRODUCT((TY3:TY54=QT7)*(UB3:UB54=QT6)*UA3:UA54)+SUMPRODUCT((TY3:TY54=QT8)*(UB3:UB54=QT6)*UA3:UA54)+SUMPRODUCT((TY3:TY54=QT4)*(UB3:UB54=QT6)*UA3:UA54)+SUMPRODUCT((TY3:TY54=QT5)*(UB3:UB54=QT6)*UA3:UA54)</f>
        <v>0</v>
      </c>
      <c r="QY6" s="395">
        <f ca="1">SUMPRODUCT((TY3:TY54=QT6)*(UB3:UB54=QT7)*UA3:UA54)+SUMPRODUCT((TY3:TY54=QT6)*(UB3:UB54=QT8)*UA3:UA54)+SUMPRODUCT((TY3:TY54=QT6)*(UB3:UB54=QT4)*UA3:UA54)+SUMPRODUCT((TY3:TY54=QT6)*(UB3:UB54=QT5)*UA3:UA54)+SUMPRODUCT((TY3:TY54=QT7)*(UB3:UB54=QT6)*TZ3:TZ54)+SUMPRODUCT((TY3:TY54=QT8)*(UB3:UB54=QT6)*TZ3:TZ54)+SUMPRODUCT((TY3:TY54=QT4)*(UB3:UB54=QT6)*TZ3:TZ54)+SUMPRODUCT((TY3:TY54=QT5)*(UB3:UB54=QT6)*TZ3:TZ54)</f>
        <v>0</v>
      </c>
      <c r="QZ6" s="395">
        <f t="shared" ca="1" si="73"/>
        <v>1000</v>
      </c>
      <c r="RA6" s="395">
        <f t="shared" ca="1" si="74"/>
        <v>0</v>
      </c>
      <c r="RB6" s="395">
        <f ca="1">IF(QT6&lt;&gt;"",VLOOKUP(QT6,QA4:QG52,7,FALSE),"")</f>
        <v>1000</v>
      </c>
      <c r="RC6" s="395">
        <f ca="1">IF(QT6&lt;&gt;"",VLOOKUP(QT6,QA4:QG52,5,FALSE),"")</f>
        <v>0</v>
      </c>
      <c r="RD6" s="395">
        <f ca="1">IF(QT6&lt;&gt;"",VLOOKUP(QT6,QA4:QI52,9,FALSE),"")</f>
        <v>24</v>
      </c>
      <c r="RE6" s="395">
        <f t="shared" ca="1" si="75"/>
        <v>0</v>
      </c>
      <c r="RF6" s="395">
        <f t="shared" ref="RF6" ca="1" si="573">IF(QT6&lt;&gt;"",RANK(RE6,RE4:RE8),"")</f>
        <v>1</v>
      </c>
      <c r="RG6" s="395">
        <f t="shared" ref="RG6" ca="1" si="574">IF(QT6&lt;&gt;"",SUMPRODUCT((RE4:RE8=RE6)*(QZ4:QZ8&gt;QZ6)),"")</f>
        <v>0</v>
      </c>
      <c r="RH6" s="395">
        <f t="shared" ref="RH6" ca="1" si="575">IF(QT6&lt;&gt;"",SUMPRODUCT((RE4:RE8=RE6)*(QZ4:QZ8=QZ6)*(QX4:QX8&gt;QX6)),"")</f>
        <v>0</v>
      </c>
      <c r="RI6" s="395">
        <f t="shared" ref="RI6" ca="1" si="576">IF(QT6&lt;&gt;"",SUMPRODUCT((RE4:RE8=RE6)*(QZ4:QZ8=QZ6)*(QX4:QX8=QX6)*(RB4:RB8&gt;RB6)),"")</f>
        <v>0</v>
      </c>
      <c r="RJ6" s="395">
        <f t="shared" ref="RJ6" ca="1" si="577">IF(QT6&lt;&gt;"",SUMPRODUCT((RE4:RE8=RE6)*(QZ4:QZ8=QZ6)*(QX4:QX8=QX6)*(RB4:RB8=RB6)*(RC4:RC8&gt;RC6)),"")</f>
        <v>0</v>
      </c>
      <c r="RK6" s="395">
        <f t="shared" ref="RK6" ca="1" si="578">IF(QT6&lt;&gt;"",SUMPRODUCT((RE4:RE8=RE6)*(QZ4:QZ8=QZ6)*(QX4:QX8=QX6)*(RB4:RB8=RB6)*(RC4:RC8=RC6)*(RD4:RD8&gt;RD6)),"")</f>
        <v>1</v>
      </c>
      <c r="RL6" s="395">
        <f t="shared" ref="RL6" ca="1" si="579">IF(QT6&lt;&gt;"",IF(RL58&lt;&gt;"",IF(QS55=3,RL58,RL58+QS55),SUM(RF6:RK6)),"")</f>
        <v>2</v>
      </c>
      <c r="RM6" s="395" t="str">
        <f t="shared" ref="RM6" ca="1" si="580">IF(QT6&lt;&gt;"",INDEX(QT4:QT8,MATCH(3,RL4:RL8,0),0),"")</f>
        <v>Al Ahly</v>
      </c>
      <c r="RN6" s="395" t="str">
        <f t="shared" ca="1" si="321"/>
        <v/>
      </c>
      <c r="RO6" s="395">
        <f ca="1">SUMPRODUCT((TY3:TY54=RN6)*(UB3:UB54=RN7)*(UC3:UC54="W"))+SUMPRODUCT((TY3:TY54=RN6)*(UB3:UB54=RN8)*(UC3:UC54="W"))+SUMPRODUCT((TY3:TY54=RN6)*(UB3:UB54=RN5)*(UC3:UC54="W"))+SUMPRODUCT((TY3:TY54=RN7)*(UB3:UB54=RN6)*(UD3:UD54="W"))+SUMPRODUCT((TY3:TY54=RN8)*(UB3:UB54=RN6)*(UD3:UD54="W"))+SUMPRODUCT((TY3:TY54=RN5)*(UB3:UB54=RN6)*(UD3:UD54="W"))</f>
        <v>0</v>
      </c>
      <c r="RP6" s="395">
        <f ca="1">SUMPRODUCT((TY3:TY54=RN6)*(UB3:UB54=RN7)*(UC3:UC54="D"))+SUMPRODUCT((TY3:TY54=RN6)*(UB3:UB54=RN8)*(UC3:UC54="D"))+SUMPRODUCT((TY3:TY54=RN6)*(UB3:UB54=RN5)*(UC3:UC54="D"))+SUMPRODUCT((TY3:TY54=RN7)*(UB3:UB54=RN6)*(UC3:UC54="D"))+SUMPRODUCT((TY3:TY54=RN8)*(UB3:UB54=RN6)*(UC3:UC54="D"))+SUMPRODUCT((TY3:TY54=RN5)*(UB3:UB54=RN6)*(UC3:UC54="D"))</f>
        <v>0</v>
      </c>
      <c r="RQ6" s="395">
        <f ca="1">SUMPRODUCT((TY3:TY54=RN6)*(UB3:UB54=RN7)*(UC3:UC54="L"))+SUMPRODUCT((TY3:TY54=RN6)*(UB3:UB54=RN8)*(UC3:UC54="L"))+SUMPRODUCT((TY3:TY54=RN6)*(UB3:UB54=RN5)*(UC3:UC54="L"))+SUMPRODUCT((TY3:TY54=RN7)*(UB3:UB54=RN6)*(UD3:UD54="L"))+SUMPRODUCT((TY3:TY54=RN8)*(UB3:UB54=RN6)*(UD3:UD54="L"))+SUMPRODUCT((TY3:TY54=RN5)*(UB3:UB54=RN6)*(UD3:UD54="L"))</f>
        <v>0</v>
      </c>
      <c r="RR6" s="395">
        <f ca="1">SUMPRODUCT((TY3:TY54=RN6)*(UB3:UB54=RN7)*TZ3:TZ54)+SUMPRODUCT((TY3:TY54=RN6)*(UB3:UB54=RN8)*TZ3:TZ54)+SUMPRODUCT((TY3:TY54=RN6)*(UB3:UB54=RN4)*TZ3:TZ54)+SUMPRODUCT((TY3:TY54=RN6)*(UB3:UB54=RN5)*TZ3:TZ54)+SUMPRODUCT((TY3:TY54=RN7)*(UB3:UB54=RN6)*UA3:UA54)+SUMPRODUCT((TY3:TY54=RN8)*(UB3:UB54=RN6)*UA3:UA54)+SUMPRODUCT((TY3:TY54=RN4)*(UB3:UB54=RN6)*UA3:UA54)+SUMPRODUCT((TY3:TY54=RN5)*(UB3:UB54=RN6)*UA3:UA54)</f>
        <v>0</v>
      </c>
      <c r="RS6" s="395">
        <f ca="1">SUMPRODUCT((TY3:TY54=RN6)*(UB3:UB54=RN7)*UA3:UA54)+SUMPRODUCT((TY3:TY54=RN6)*(UB3:UB54=RN8)*UA3:UA54)+SUMPRODUCT((TY3:TY54=RN6)*(UB3:UB54=RN4)*UA3:UA54)+SUMPRODUCT((TY3:TY54=RN6)*(UB3:UB54=RN5)*UA3:UA54)+SUMPRODUCT((TY3:TY54=RN7)*(UB3:UB54=RN6)*TZ3:TZ54)+SUMPRODUCT((TY3:TY54=RN8)*(UB3:UB54=RN6)*TZ3:TZ54)+SUMPRODUCT((TY3:TY54=RN4)*(UB3:UB54=RN6)*TZ3:TZ54)+SUMPRODUCT((TY3:TY54=RN5)*(UB3:UB54=RN6)*TZ3:TZ54)</f>
        <v>0</v>
      </c>
      <c r="RT6" s="395">
        <f t="shared" ca="1" si="322"/>
        <v>1000</v>
      </c>
      <c r="RU6" s="395" t="str">
        <f t="shared" ca="1" si="323"/>
        <v/>
      </c>
      <c r="RV6" s="395" t="str">
        <f ca="1">IF(RN6&lt;&gt;"",VLOOKUP(RN6,QA4:QG52,7,FALSE),"")</f>
        <v/>
      </c>
      <c r="RW6" s="395" t="str">
        <f ca="1">IF(RN6&lt;&gt;"",VLOOKUP(RN6,QA4:QG52,5,FALSE),"")</f>
        <v/>
      </c>
      <c r="RX6" s="395" t="str">
        <f ca="1">IF(RN6&lt;&gt;"",VLOOKUP(RN6,QA4:QI52,9,FALSE),"")</f>
        <v/>
      </c>
      <c r="RY6" s="395" t="str">
        <f t="shared" ca="1" si="324"/>
        <v/>
      </c>
      <c r="RZ6" s="395" t="str">
        <f t="shared" ref="RZ6" ca="1" si="581">IF(RN6&lt;&gt;"",RANK(RY6,RY4:RY8),"")</f>
        <v/>
      </c>
      <c r="SA6" s="395" t="str">
        <f t="shared" ref="SA6" ca="1" si="582">IF(RN6&lt;&gt;"",SUMPRODUCT((RY4:RY8=RY6)*(RT4:RT8&gt;RT6)),"")</f>
        <v/>
      </c>
      <c r="SB6" s="395" t="str">
        <f t="shared" ref="SB6" ca="1" si="583">IF(RN6&lt;&gt;"",SUMPRODUCT((RY4:RY8=RY6)*(RT4:RT8=RT6)*(RR4:RR8&gt;RR6)),"")</f>
        <v/>
      </c>
      <c r="SC6" s="395" t="str">
        <f t="shared" ref="SC6" ca="1" si="584">IF(RN6&lt;&gt;"",SUMPRODUCT((RY4:RY8=RY6)*(RT4:RT8=RT6)*(RR4:RR8=RR6)*(RV4:RV8&gt;RV6)),"")</f>
        <v/>
      </c>
      <c r="SD6" s="395" t="str">
        <f t="shared" ref="SD6" ca="1" si="585">IF(RN6&lt;&gt;"",SUMPRODUCT((RY4:RY8=RY6)*(RT4:RT8=RT6)*(RR4:RR8=RR6)*(RV4:RV8=RV6)*(RW4:RW8&gt;RW6)),"")</f>
        <v/>
      </c>
      <c r="SE6" s="395" t="str">
        <f t="shared" ref="SE6" ca="1" si="586">IF(RN6&lt;&gt;"",SUMPRODUCT((RY4:RY8=RY6)*(RT4:RT8=RT6)*(RR4:RR8=RR6)*(RV4:RV8=RV6)*(RW4:RW8=RW6)*(RX4:RX8&gt;RX6)),"")</f>
        <v/>
      </c>
      <c r="SF6" s="395" t="str">
        <f t="shared" ref="SF6" ca="1" si="587">IF(RN6&lt;&gt;"",IF(SF58&lt;&gt;"",IF(RM55=3,SF58,SF58+RM55),SUM(RZ6:SE6)+1),"")</f>
        <v/>
      </c>
      <c r="SG6" s="395" t="str">
        <f t="shared" ref="SG6" ca="1" si="588">IF(RN6&lt;&gt;"",INDEX(RN5:RN8,MATCH(3,SF5:SF8,0),0),"")</f>
        <v/>
      </c>
      <c r="SH6" s="395" t="str">
        <f t="shared" ref="SH6:SH7" ca="1" si="589">IF(QQ4&lt;&gt;"",QQ4,"")</f>
        <v/>
      </c>
      <c r="SI6" s="395">
        <f ca="1">SUMPRODUCT((TY3:TY54=SH6)*(UB3:UB54=SH7)*(UC3:UC54="W"))+SUMPRODUCT((TY3:TY54=SH6)*(UB3:UB54=SH8)*(UC3:UC54="W"))+SUMPRODUCT((TY3:TY54=SH6)*(UB3:UB54=SH9)*(UC3:UC54="W"))+SUMPRODUCT((TY3:TY54=SH7)*(UB3:UB54=SH6)*(UD3:UD54="W"))+SUMPRODUCT((TY3:TY54=SH8)*(UB3:UB54=SH6)*(UD3:UD54="W"))+SUMPRODUCT((TY3:TY54=SH9)*(UB3:UB54=SH6)*(UD3:UD54="W"))</f>
        <v>0</v>
      </c>
      <c r="SJ6" s="395">
        <f ca="1">SUMPRODUCT((TY3:TY54=SH6)*(UB3:UB54=SH7)*(UC3:UC54="D"))+SUMPRODUCT((TY3:TY54=SH6)*(UB3:UB54=SH8)*(UC3:UC54="D"))+SUMPRODUCT((TY3:TY54=SH6)*(UB3:UB54=SH9)*(UC3:UC54="D"))+SUMPRODUCT((TY3:TY54=SH7)*(UB3:UB54=SH6)*(UC3:UC54="D"))+SUMPRODUCT((TY3:TY54=SH8)*(UB3:UB54=SH6)*(UC3:UC54="D"))+SUMPRODUCT((TY3:TY54=SH9)*(UB3:UB54=SH6)*(UC3:UC54="D"))</f>
        <v>0</v>
      </c>
      <c r="SK6" s="395">
        <f ca="1">SUMPRODUCT((TY3:TY54=SH6)*(UB3:UB54=SH7)*(UC3:UC54="L"))+SUMPRODUCT((TY3:TY54=SH6)*(UB3:UB54=SH8)*(UC3:UC54="L"))+SUMPRODUCT((TY3:TY54=SH6)*(UB3:UB54=SH9)*(UC3:UC54="L"))+SUMPRODUCT((TY3:TY54=SH7)*(UB3:UB54=SH6)*(UD3:UD54="L"))+SUMPRODUCT((TY3:TY54=SH8)*(UB3:UB54=SH6)*(UD3:UD54="L"))+SUMPRODUCT((TY3:TY54=SH9)*(UB3:UB54=SH6)*(UD3:UD54="L"))</f>
        <v>0</v>
      </c>
      <c r="SL6" s="395">
        <f ca="1">SUMPRODUCT((TY3:TY54=SH6)*(UB3:UB54=SH7)*TZ3:TZ54)+SUMPRODUCT((TY3:TY54=SH6)*(UB3:UB54=SH8)*TZ3:TZ54)+SUMPRODUCT((TY3:TY54=SH6)*(UB3:UB54=SH4)*TZ3:TZ54)+SUMPRODUCT((TY3:TY54=SH6)*(UB3:UB54=SH5)*TZ3:TZ54)+SUMPRODUCT((TY3:TY54=SH7)*(UB3:UB54=SH6)*UA3:UA54)+SUMPRODUCT((TY3:TY54=SH8)*(UB3:UB54=SH6)*UA3:UA54)+SUMPRODUCT((TY3:TY54=SH4)*(UB3:UB54=SH6)*UA3:UA54)+SUMPRODUCT((TY3:TY54=SH5)*(UB3:UB54=SH6)*UA3:UA54)</f>
        <v>0</v>
      </c>
      <c r="SM6" s="395">
        <f ca="1">SUMPRODUCT((TY3:TY54=SH6)*(UB3:UB54=SH7)*UA3:UA54)+SUMPRODUCT((TY3:TY54=SH6)*(UB3:UB54=SH8)*UA3:UA54)+SUMPRODUCT((TY3:TY54=SH6)*(UB3:UB54=SH4)*UA3:UA54)+SUMPRODUCT((TY3:TY54=SH6)*(UB3:UB54=SH5)*UA3:UA54)+SUMPRODUCT((TY3:TY54=SH7)*(UB3:UB54=SH6)*TZ3:TZ54)+SUMPRODUCT((TY3:TY54=SH8)*(UB3:UB54=SH6)*TZ3:TZ54)+SUMPRODUCT((TY3:TY54=SH4)*(UB3:UB54=SH6)*TZ3:TZ54)+SUMPRODUCT((TY3:TY54=SH5)*(UB3:UB54=SH6)*TZ3:TZ54)</f>
        <v>0</v>
      </c>
      <c r="SN6" s="395">
        <f t="shared" ref="SN6:SN7" ca="1" si="590">SL6-SM6+1000</f>
        <v>1000</v>
      </c>
      <c r="SO6" s="395" t="str">
        <f t="shared" ref="SO6:SO7" ca="1" si="591">IF(SH6&lt;&gt;"",SI6*3+SJ6*1,"")</f>
        <v/>
      </c>
      <c r="SP6" s="395" t="str">
        <f ca="1">IF(SH6&lt;&gt;"",VLOOKUP(SH6,QA4:QG52,7,FALSE),"")</f>
        <v/>
      </c>
      <c r="SQ6" s="395" t="str">
        <f ca="1">IF(SH6&lt;&gt;"",VLOOKUP(SH6,QA4:QG52,5,FALSE),"")</f>
        <v/>
      </c>
      <c r="SR6" s="395" t="str">
        <f ca="1">IF(SH6&lt;&gt;"",VLOOKUP(SH6,QA4:QI52,9,FALSE),"")</f>
        <v/>
      </c>
      <c r="SS6" s="395" t="str">
        <f t="shared" ref="SS6:SS7" ca="1" si="592">SO6</f>
        <v/>
      </c>
      <c r="ST6" s="395" t="str">
        <f t="shared" ref="ST6" ca="1" si="593">IF(SH6&lt;&gt;"",RANK(SS6,SS4:SS8),"")</f>
        <v/>
      </c>
      <c r="SU6" s="395" t="str">
        <f t="shared" ref="SU6" ca="1" si="594">IF(SH6&lt;&gt;"",SUMPRODUCT((SS4:SS8=SS6)*(SN4:SN8&gt;SN6)),"")</f>
        <v/>
      </c>
      <c r="SV6" s="395" t="str">
        <f t="shared" ref="SV6" ca="1" si="595">IF(SH6&lt;&gt;"",SUMPRODUCT((SS4:SS8=SS6)*(SN4:SN8=SN6)*(SL4:SL8&gt;SL6)),"")</f>
        <v/>
      </c>
      <c r="SW6" s="395" t="str">
        <f t="shared" ref="SW6" ca="1" si="596">IF(SH6&lt;&gt;"",SUMPRODUCT((SS4:SS8=SS6)*(SN4:SN8=SN6)*(SL4:SL8=SL6)*(SP4:SP8&gt;SP6)),"")</f>
        <v/>
      </c>
      <c r="SX6" s="395" t="str">
        <f t="shared" ref="SX6" ca="1" si="597">IF(SH6&lt;&gt;"",SUMPRODUCT((SS4:SS8=SS6)*(SN4:SN8=SN6)*(SL4:SL8=SL6)*(SP4:SP8=SP6)*(SQ4:SQ8&gt;SQ6)),"")</f>
        <v/>
      </c>
      <c r="SY6" s="395" t="str">
        <f t="shared" ref="SY6" ca="1" si="598">IF(SH6&lt;&gt;"",SUMPRODUCT((SS4:SS8=SS6)*(SN4:SN8=SN6)*(SL4:SL8=SL6)*(SP4:SP8=SP6)*(SQ4:SQ8=SQ6)*(SR4:SR8&gt;SR6)),"")</f>
        <v/>
      </c>
      <c r="SZ6" s="395" t="str">
        <f t="shared" ref="SZ6:SZ7" ca="1" si="599">IF(SH6&lt;&gt;"",SUM(ST6:SY6)+2,"")</f>
        <v/>
      </c>
      <c r="TA6" s="395" t="str">
        <f t="shared" ref="TA6" ca="1" si="600">IF(SH6&lt;&gt;"",INDEX(SH6:SH8,MATCH(3,SZ6:SZ8,0),0),"")</f>
        <v/>
      </c>
      <c r="TV6" s="395" t="str">
        <f t="shared" ref="TV6" ca="1" si="601">IF(TA6&lt;&gt;"",TA6,IF(SG6&lt;&gt;"",SG6,IF(RM6&lt;&gt;"",RM6,QM6)))</f>
        <v>Al Ahly</v>
      </c>
      <c r="TW6" s="395">
        <v>3</v>
      </c>
      <c r="TX6" s="395">
        <v>4</v>
      </c>
      <c r="TY6" s="395" t="str">
        <f t="shared" si="3"/>
        <v>Palmeiras</v>
      </c>
      <c r="TZ6" s="395">
        <f ca="1">IF(OFFSET('Game Board'!O11,0,TZ1)&lt;&gt;"",OFFSET('Game Board'!O11,0,TZ1),0)</f>
        <v>0</v>
      </c>
      <c r="UA6" s="395">
        <f ca="1">IF(OFFSET('Game Board'!P11,0,TZ1)&lt;&gt;"",OFFSET('Game Board'!P11,0,TZ1),0)</f>
        <v>0</v>
      </c>
      <c r="UB6" s="395" t="str">
        <f t="shared" si="4"/>
        <v>Porto</v>
      </c>
      <c r="UC6" s="395" t="str">
        <f ca="1">IF(AND(OFFSET('Game Board'!O11,0,TZ1)&lt;&gt;"",OFFSET('Game Board'!P11,0,TZ1)&lt;&gt;""),IF(TZ6&gt;UA6,"W",IF(TZ6=UA6,"D","L")),"")</f>
        <v/>
      </c>
      <c r="UD6" s="395" t="str">
        <f t="shared" ca="1" si="5"/>
        <v/>
      </c>
      <c r="UF6" s="395">
        <f ca="1">VLOOKUP(UG6,YB4:YC8,2,FALSE)</f>
        <v>3</v>
      </c>
      <c r="UG6" s="398" t="str">
        <f t="shared" si="85"/>
        <v>Al Ahly</v>
      </c>
      <c r="UH6" s="395">
        <f ca="1">SUMPRODUCT((YE3:YE54=UG6)*(YI3:YI54="W"))+SUMPRODUCT((YH3:YH54=UG6)*(YJ3:YJ54="W"))</f>
        <v>0</v>
      </c>
      <c r="UI6" s="395">
        <f ca="1">SUMPRODUCT((YE3:YE54=UG6)*(YI3:YI54="D"))+SUMPRODUCT((YH3:YH54=UG6)*(YJ3:YJ54="D"))</f>
        <v>0</v>
      </c>
      <c r="UJ6" s="395">
        <f ca="1">SUMPRODUCT((YE3:YE54=UG6)*(YI3:YI54="L"))+SUMPRODUCT((YH3:YH54=UG6)*(YJ3:YJ54="L"))</f>
        <v>0</v>
      </c>
      <c r="UK6" s="395">
        <f t="shared" ref="UK6" ca="1" si="602">SUMIF(YE3:YE72,UG6,YF3:YF72)+SUMIF(YH3:YH72,UG6,YG3:YG72)</f>
        <v>0</v>
      </c>
      <c r="UL6" s="395">
        <f t="shared" ref="UL6" ca="1" si="603">SUMIF(YH3:YH72,UG6,YF3:YF72)+SUMIF(YE3:YE72,UG6,YG3:YG72)</f>
        <v>0</v>
      </c>
      <c r="UM6" s="395">
        <f t="shared" ca="1" si="88"/>
        <v>1000</v>
      </c>
      <c r="UN6" s="395">
        <f t="shared" ca="1" si="89"/>
        <v>0</v>
      </c>
      <c r="UO6" s="401">
        <f t="shared" si="90"/>
        <v>16</v>
      </c>
      <c r="UP6" s="395">
        <f t="shared" ref="UP6" ca="1" si="604">IF(COUNTIF(UN4:UN8,4)&lt;&gt;4,RANK(UN6,UN4:UN8),UN58)</f>
        <v>1</v>
      </c>
      <c r="UR6" s="395">
        <f t="shared" ref="UR6" ca="1" si="605">SUMPRODUCT((UP4:UP7=UP6)*(UO4:UO7&lt;UO6))+UP6</f>
        <v>2</v>
      </c>
      <c r="US6" s="398" t="str">
        <f t="shared" ref="US6" ca="1" si="606">INDEX(UG4:UG8,MATCH(3,UR4:UR8,0),0)</f>
        <v>Porto</v>
      </c>
      <c r="UT6" s="395">
        <f t="shared" ref="UT6" ca="1" si="607">INDEX(UP4:UP8,MATCH(US6,UG4:UG8,0),0)</f>
        <v>1</v>
      </c>
      <c r="UU6" s="395" t="str">
        <f t="shared" ref="UU6:UU7" ca="1" si="608">IF(AND(UU5&lt;&gt;"",UT6=1),US6,"")</f>
        <v>Porto</v>
      </c>
      <c r="UV6" s="395" t="str">
        <f t="shared" ref="UV6:UV7" ca="1" si="609">IF(AND(UV5&lt;&gt;"",UT7=2),US7,"")</f>
        <v/>
      </c>
      <c r="UW6" s="395" t="str">
        <f t="shared" ref="UW6" ca="1" si="610">IF(AND(UW5&lt;&gt;"",UT8=3),US8,"")</f>
        <v/>
      </c>
      <c r="UZ6" s="395" t="str">
        <f t="shared" ca="1" si="99"/>
        <v>Porto</v>
      </c>
      <c r="VA6" s="395">
        <f ca="1">SUMPRODUCT((YE3:YE54=UZ6)*(YH3:YH54=UZ7)*(YI3:YI54="W"))+SUMPRODUCT((YE3:YE54=UZ6)*(YH3:YH54=UZ8)*(YI3:YI54="W"))+SUMPRODUCT((YE3:YE54=UZ6)*(YH3:YH54=UZ4)*(YI3:YI54="W"))+SUMPRODUCT((YE3:YE54=UZ6)*(YH3:YH54=UZ5)*(YI3:YI54="W"))+SUMPRODUCT((YE3:YE54=UZ7)*(YH3:YH54=UZ6)*(YJ3:YJ54="W"))+SUMPRODUCT((YE3:YE54=UZ8)*(YH3:YH54=UZ6)*(YJ3:YJ54="W"))+SUMPRODUCT((YE3:YE54=UZ4)*(YH3:YH54=UZ6)*(YJ3:YJ54="W"))+SUMPRODUCT((YE3:YE54=UZ5)*(YH3:YH54=UZ6)*(YJ3:YJ54="W"))</f>
        <v>0</v>
      </c>
      <c r="VB6" s="395">
        <f ca="1">SUMPRODUCT((YE3:YE54=UZ6)*(YH3:YH54=UZ7)*(YI3:YI54="D"))+SUMPRODUCT((YE3:YE54=UZ6)*(YH3:YH54=UZ8)*(YI3:YI54="D"))+SUMPRODUCT((YE3:YE54=UZ6)*(YH3:YH54=UZ4)*(YI3:YI54="D"))+SUMPRODUCT((YE3:YE54=UZ6)*(YH3:YH54=UZ5)*(YI3:YI54="D"))+SUMPRODUCT((YE3:YE54=UZ7)*(YH3:YH54=UZ6)*(YI3:YI54="D"))+SUMPRODUCT((YE3:YE54=UZ8)*(YH3:YH54=UZ6)*(YI3:YI54="D"))+SUMPRODUCT((YE3:YE54=UZ4)*(YH3:YH54=UZ6)*(YI3:YI54="D"))+SUMPRODUCT((YE3:YE54=UZ5)*(YH3:YH54=UZ6)*(YI3:YI54="D"))</f>
        <v>0</v>
      </c>
      <c r="VC6" s="395">
        <f ca="1">SUMPRODUCT((YE3:YE54=UZ6)*(YH3:YH54=UZ7)*(YI3:YI54="L"))+SUMPRODUCT((YE3:YE54=UZ6)*(YH3:YH54=UZ8)*(YI3:YI54="L"))+SUMPRODUCT((YE3:YE54=UZ6)*(YH3:YH54=UZ4)*(YI3:YI54="L"))+SUMPRODUCT((YE3:YE54=UZ6)*(YH3:YH54=UZ5)*(YI3:YI54="L"))+SUMPRODUCT((YE3:YE54=UZ7)*(YH3:YH54=UZ6)*(YJ3:YJ54="L"))+SUMPRODUCT((YE3:YE54=UZ8)*(YH3:YH54=UZ6)*(YJ3:YJ54="L"))+SUMPRODUCT((YE3:YE54=UZ4)*(YH3:YH54=UZ6)*(YJ3:YJ54="L"))+SUMPRODUCT((YE3:YE54=UZ5)*(YH3:YH54=UZ6)*(YJ3:YJ54="L"))</f>
        <v>0</v>
      </c>
      <c r="VD6" s="395">
        <f ca="1">SUMPRODUCT((YE3:YE54=UZ6)*(YH3:YH54=UZ7)*YF3:YF54)+SUMPRODUCT((YE3:YE54=UZ6)*(YH3:YH54=UZ8)*YF3:YF54)+SUMPRODUCT((YE3:YE54=UZ6)*(YH3:YH54=UZ4)*YF3:YF54)+SUMPRODUCT((YE3:YE54=UZ6)*(YH3:YH54=UZ5)*YF3:YF54)+SUMPRODUCT((YE3:YE54=UZ7)*(YH3:YH54=UZ6)*YG3:YG54)+SUMPRODUCT((YE3:YE54=UZ8)*(YH3:YH54=UZ6)*YG3:YG54)+SUMPRODUCT((YE3:YE54=UZ4)*(YH3:YH54=UZ6)*YG3:YG54)+SUMPRODUCT((YE3:YE54=UZ5)*(YH3:YH54=UZ6)*YG3:YG54)</f>
        <v>0</v>
      </c>
      <c r="VE6" s="395">
        <f ca="1">SUMPRODUCT((YE3:YE54=UZ6)*(YH3:YH54=UZ7)*YG3:YG54)+SUMPRODUCT((YE3:YE54=UZ6)*(YH3:YH54=UZ8)*YG3:YG54)+SUMPRODUCT((YE3:YE54=UZ6)*(YH3:YH54=UZ4)*YG3:YG54)+SUMPRODUCT((YE3:YE54=UZ6)*(YH3:YH54=UZ5)*YG3:YG54)+SUMPRODUCT((YE3:YE54=UZ7)*(YH3:YH54=UZ6)*YF3:YF54)+SUMPRODUCT((YE3:YE54=UZ8)*(YH3:YH54=UZ6)*YF3:YF54)+SUMPRODUCT((YE3:YE54=UZ4)*(YH3:YH54=UZ6)*YF3:YF54)+SUMPRODUCT((YE3:YE54=UZ5)*(YH3:YH54=UZ6)*YF3:YF54)</f>
        <v>0</v>
      </c>
      <c r="VF6" s="395">
        <f t="shared" ca="1" si="100"/>
        <v>1000</v>
      </c>
      <c r="VG6" s="395">
        <f t="shared" ca="1" si="101"/>
        <v>0</v>
      </c>
      <c r="VH6" s="395">
        <f ca="1">IF(UZ6&lt;&gt;"",VLOOKUP(UZ6,UG4:UM52,7,FALSE),"")</f>
        <v>1000</v>
      </c>
      <c r="VI6" s="395">
        <f ca="1">IF(UZ6&lt;&gt;"",VLOOKUP(UZ6,UG4:UM52,5,FALSE),"")</f>
        <v>0</v>
      </c>
      <c r="VJ6" s="395">
        <f ca="1">IF(UZ6&lt;&gt;"",VLOOKUP(UZ6,UG4:UO52,9,FALSE),"")</f>
        <v>24</v>
      </c>
      <c r="VK6" s="395">
        <f t="shared" ca="1" si="102"/>
        <v>0</v>
      </c>
      <c r="VL6" s="395">
        <f t="shared" ref="VL6" ca="1" si="611">IF(UZ6&lt;&gt;"",RANK(VK6,VK4:VK8),"")</f>
        <v>1</v>
      </c>
      <c r="VM6" s="395">
        <f t="shared" ref="VM6" ca="1" si="612">IF(UZ6&lt;&gt;"",SUMPRODUCT((VK4:VK8=VK6)*(VF4:VF8&gt;VF6)),"")</f>
        <v>0</v>
      </c>
      <c r="VN6" s="395">
        <f t="shared" ref="VN6" ca="1" si="613">IF(UZ6&lt;&gt;"",SUMPRODUCT((VK4:VK8=VK6)*(VF4:VF8=VF6)*(VD4:VD8&gt;VD6)),"")</f>
        <v>0</v>
      </c>
      <c r="VO6" s="395">
        <f t="shared" ref="VO6" ca="1" si="614">IF(UZ6&lt;&gt;"",SUMPRODUCT((VK4:VK8=VK6)*(VF4:VF8=VF6)*(VD4:VD8=VD6)*(VH4:VH8&gt;VH6)),"")</f>
        <v>0</v>
      </c>
      <c r="VP6" s="395">
        <f t="shared" ref="VP6" ca="1" si="615">IF(UZ6&lt;&gt;"",SUMPRODUCT((VK4:VK8=VK6)*(VF4:VF8=VF6)*(VD4:VD8=VD6)*(VH4:VH8=VH6)*(VI4:VI8&gt;VI6)),"")</f>
        <v>0</v>
      </c>
      <c r="VQ6" s="395">
        <f t="shared" ref="VQ6" ca="1" si="616">IF(UZ6&lt;&gt;"",SUMPRODUCT((VK4:VK8=VK6)*(VF4:VF8=VF6)*(VD4:VD8=VD6)*(VH4:VH8=VH6)*(VI4:VI8=VI6)*(VJ4:VJ8&gt;VJ6)),"")</f>
        <v>1</v>
      </c>
      <c r="VR6" s="395">
        <f t="shared" ref="VR6" ca="1" si="617">IF(UZ6&lt;&gt;"",IF(VR58&lt;&gt;"",IF(UY55=3,VR58,VR58+UY55),SUM(VL6:VQ6)),"")</f>
        <v>2</v>
      </c>
      <c r="VS6" s="395" t="str">
        <f t="shared" ref="VS6" ca="1" si="618">IF(UZ6&lt;&gt;"",INDEX(UZ4:UZ8,MATCH(3,VR4:VR8,0),0),"")</f>
        <v>Al Ahly</v>
      </c>
      <c r="VT6" s="395" t="str">
        <f t="shared" ca="1" si="352"/>
        <v/>
      </c>
      <c r="VU6" s="395">
        <f ca="1">SUMPRODUCT((YE3:YE54=VT6)*(YH3:YH54=VT7)*(YI3:YI54="W"))+SUMPRODUCT((YE3:YE54=VT6)*(YH3:YH54=VT8)*(YI3:YI54="W"))+SUMPRODUCT((YE3:YE54=VT6)*(YH3:YH54=VT5)*(YI3:YI54="W"))+SUMPRODUCT((YE3:YE54=VT7)*(YH3:YH54=VT6)*(YJ3:YJ54="W"))+SUMPRODUCT((YE3:YE54=VT8)*(YH3:YH54=VT6)*(YJ3:YJ54="W"))+SUMPRODUCT((YE3:YE54=VT5)*(YH3:YH54=VT6)*(YJ3:YJ54="W"))</f>
        <v>0</v>
      </c>
      <c r="VV6" s="395">
        <f ca="1">SUMPRODUCT((YE3:YE54=VT6)*(YH3:YH54=VT7)*(YI3:YI54="D"))+SUMPRODUCT((YE3:YE54=VT6)*(YH3:YH54=VT8)*(YI3:YI54="D"))+SUMPRODUCT((YE3:YE54=VT6)*(YH3:YH54=VT5)*(YI3:YI54="D"))+SUMPRODUCT((YE3:YE54=VT7)*(YH3:YH54=VT6)*(YI3:YI54="D"))+SUMPRODUCT((YE3:YE54=VT8)*(YH3:YH54=VT6)*(YI3:YI54="D"))+SUMPRODUCT((YE3:YE54=VT5)*(YH3:YH54=VT6)*(YI3:YI54="D"))</f>
        <v>0</v>
      </c>
      <c r="VW6" s="395">
        <f ca="1">SUMPRODUCT((YE3:YE54=VT6)*(YH3:YH54=VT7)*(YI3:YI54="L"))+SUMPRODUCT((YE3:YE54=VT6)*(YH3:YH54=VT8)*(YI3:YI54="L"))+SUMPRODUCT((YE3:YE54=VT6)*(YH3:YH54=VT5)*(YI3:YI54="L"))+SUMPRODUCT((YE3:YE54=VT7)*(YH3:YH54=VT6)*(YJ3:YJ54="L"))+SUMPRODUCT((YE3:YE54=VT8)*(YH3:YH54=VT6)*(YJ3:YJ54="L"))+SUMPRODUCT((YE3:YE54=VT5)*(YH3:YH54=VT6)*(YJ3:YJ54="L"))</f>
        <v>0</v>
      </c>
      <c r="VX6" s="395">
        <f ca="1">SUMPRODUCT((YE3:YE54=VT6)*(YH3:YH54=VT7)*YF3:YF54)+SUMPRODUCT((YE3:YE54=VT6)*(YH3:YH54=VT8)*YF3:YF54)+SUMPRODUCT((YE3:YE54=VT6)*(YH3:YH54=VT4)*YF3:YF54)+SUMPRODUCT((YE3:YE54=VT6)*(YH3:YH54=VT5)*YF3:YF54)+SUMPRODUCT((YE3:YE54=VT7)*(YH3:YH54=VT6)*YG3:YG54)+SUMPRODUCT((YE3:YE54=VT8)*(YH3:YH54=VT6)*YG3:YG54)+SUMPRODUCT((YE3:YE54=VT4)*(YH3:YH54=VT6)*YG3:YG54)+SUMPRODUCT((YE3:YE54=VT5)*(YH3:YH54=VT6)*YG3:YG54)</f>
        <v>0</v>
      </c>
      <c r="VY6" s="395">
        <f ca="1">SUMPRODUCT((YE3:YE54=VT6)*(YH3:YH54=VT7)*YG3:YG54)+SUMPRODUCT((YE3:YE54=VT6)*(YH3:YH54=VT8)*YG3:YG54)+SUMPRODUCT((YE3:YE54=VT6)*(YH3:YH54=VT4)*YG3:YG54)+SUMPRODUCT((YE3:YE54=VT6)*(YH3:YH54=VT5)*YG3:YG54)+SUMPRODUCT((YE3:YE54=VT7)*(YH3:YH54=VT6)*YF3:YF54)+SUMPRODUCT((YE3:YE54=VT8)*(YH3:YH54=VT6)*YF3:YF54)+SUMPRODUCT((YE3:YE54=VT4)*(YH3:YH54=VT6)*YF3:YF54)+SUMPRODUCT((YE3:YE54=VT5)*(YH3:YH54=VT6)*YF3:YF54)</f>
        <v>0</v>
      </c>
      <c r="VZ6" s="395">
        <f t="shared" ca="1" si="353"/>
        <v>1000</v>
      </c>
      <c r="WA6" s="395" t="str">
        <f t="shared" ca="1" si="354"/>
        <v/>
      </c>
      <c r="WB6" s="395" t="str">
        <f ca="1">IF(VT6&lt;&gt;"",VLOOKUP(VT6,UG4:UM52,7,FALSE),"")</f>
        <v/>
      </c>
      <c r="WC6" s="395" t="str">
        <f ca="1">IF(VT6&lt;&gt;"",VLOOKUP(VT6,UG4:UM52,5,FALSE),"")</f>
        <v/>
      </c>
      <c r="WD6" s="395" t="str">
        <f ca="1">IF(VT6&lt;&gt;"",VLOOKUP(VT6,UG4:UO52,9,FALSE),"")</f>
        <v/>
      </c>
      <c r="WE6" s="395" t="str">
        <f t="shared" ca="1" si="355"/>
        <v/>
      </c>
      <c r="WF6" s="395" t="str">
        <f t="shared" ref="WF6" ca="1" si="619">IF(VT6&lt;&gt;"",RANK(WE6,WE4:WE8),"")</f>
        <v/>
      </c>
      <c r="WG6" s="395" t="str">
        <f t="shared" ref="WG6" ca="1" si="620">IF(VT6&lt;&gt;"",SUMPRODUCT((WE4:WE8=WE6)*(VZ4:VZ8&gt;VZ6)),"")</f>
        <v/>
      </c>
      <c r="WH6" s="395" t="str">
        <f t="shared" ref="WH6" ca="1" si="621">IF(VT6&lt;&gt;"",SUMPRODUCT((WE4:WE8=WE6)*(VZ4:VZ8=VZ6)*(VX4:VX8&gt;VX6)),"")</f>
        <v/>
      </c>
      <c r="WI6" s="395" t="str">
        <f t="shared" ref="WI6" ca="1" si="622">IF(VT6&lt;&gt;"",SUMPRODUCT((WE4:WE8=WE6)*(VZ4:VZ8=VZ6)*(VX4:VX8=VX6)*(WB4:WB8&gt;WB6)),"")</f>
        <v/>
      </c>
      <c r="WJ6" s="395" t="str">
        <f t="shared" ref="WJ6" ca="1" si="623">IF(VT6&lt;&gt;"",SUMPRODUCT((WE4:WE8=WE6)*(VZ4:VZ8=VZ6)*(VX4:VX8=VX6)*(WB4:WB8=WB6)*(WC4:WC8&gt;WC6)),"")</f>
        <v/>
      </c>
      <c r="WK6" s="395" t="str">
        <f t="shared" ref="WK6" ca="1" si="624">IF(VT6&lt;&gt;"",SUMPRODUCT((WE4:WE8=WE6)*(VZ4:VZ8=VZ6)*(VX4:VX8=VX6)*(WB4:WB8=WB6)*(WC4:WC8=WC6)*(WD4:WD8&gt;WD6)),"")</f>
        <v/>
      </c>
      <c r="WL6" s="395" t="str">
        <f t="shared" ref="WL6" ca="1" si="625">IF(VT6&lt;&gt;"",IF(WL58&lt;&gt;"",IF(VS55=3,WL58,WL58+VS55),SUM(WF6:WK6)+1),"")</f>
        <v/>
      </c>
      <c r="WM6" s="395" t="str">
        <f t="shared" ref="WM6" ca="1" si="626">IF(VT6&lt;&gt;"",INDEX(VT5:VT8,MATCH(3,WL5:WL8,0),0),"")</f>
        <v/>
      </c>
      <c r="WN6" s="395" t="str">
        <f t="shared" ref="WN6:WN7" ca="1" si="627">IF(UW4&lt;&gt;"",UW4,"")</f>
        <v/>
      </c>
      <c r="WO6" s="395">
        <f ca="1">SUMPRODUCT((YE3:YE54=WN6)*(YH3:YH54=WN7)*(YI3:YI54="W"))+SUMPRODUCT((YE3:YE54=WN6)*(YH3:YH54=WN8)*(YI3:YI54="W"))+SUMPRODUCT((YE3:YE54=WN6)*(YH3:YH54=WN9)*(YI3:YI54="W"))+SUMPRODUCT((YE3:YE54=WN7)*(YH3:YH54=WN6)*(YJ3:YJ54="W"))+SUMPRODUCT((YE3:YE54=WN8)*(YH3:YH54=WN6)*(YJ3:YJ54="W"))+SUMPRODUCT((YE3:YE54=WN9)*(YH3:YH54=WN6)*(YJ3:YJ54="W"))</f>
        <v>0</v>
      </c>
      <c r="WP6" s="395">
        <f ca="1">SUMPRODUCT((YE3:YE54=WN6)*(YH3:YH54=WN7)*(YI3:YI54="D"))+SUMPRODUCT((YE3:YE54=WN6)*(YH3:YH54=WN8)*(YI3:YI54="D"))+SUMPRODUCT((YE3:YE54=WN6)*(YH3:YH54=WN9)*(YI3:YI54="D"))+SUMPRODUCT((YE3:YE54=WN7)*(YH3:YH54=WN6)*(YI3:YI54="D"))+SUMPRODUCT((YE3:YE54=WN8)*(YH3:YH54=WN6)*(YI3:YI54="D"))+SUMPRODUCT((YE3:YE54=WN9)*(YH3:YH54=WN6)*(YI3:YI54="D"))</f>
        <v>0</v>
      </c>
      <c r="WQ6" s="395">
        <f ca="1">SUMPRODUCT((YE3:YE54=WN6)*(YH3:YH54=WN7)*(YI3:YI54="L"))+SUMPRODUCT((YE3:YE54=WN6)*(YH3:YH54=WN8)*(YI3:YI54="L"))+SUMPRODUCT((YE3:YE54=WN6)*(YH3:YH54=WN9)*(YI3:YI54="L"))+SUMPRODUCT((YE3:YE54=WN7)*(YH3:YH54=WN6)*(YJ3:YJ54="L"))+SUMPRODUCT((YE3:YE54=WN8)*(YH3:YH54=WN6)*(YJ3:YJ54="L"))+SUMPRODUCT((YE3:YE54=WN9)*(YH3:YH54=WN6)*(YJ3:YJ54="L"))</f>
        <v>0</v>
      </c>
      <c r="WR6" s="395">
        <f ca="1">SUMPRODUCT((YE3:YE54=WN6)*(YH3:YH54=WN7)*YF3:YF54)+SUMPRODUCT((YE3:YE54=WN6)*(YH3:YH54=WN8)*YF3:YF54)+SUMPRODUCT((YE3:YE54=WN6)*(YH3:YH54=WN4)*YF3:YF54)+SUMPRODUCT((YE3:YE54=WN6)*(YH3:YH54=WN5)*YF3:YF54)+SUMPRODUCT((YE3:YE54=WN7)*(YH3:YH54=WN6)*YG3:YG54)+SUMPRODUCT((YE3:YE54=WN8)*(YH3:YH54=WN6)*YG3:YG54)+SUMPRODUCT((YE3:YE54=WN4)*(YH3:YH54=WN6)*YG3:YG54)+SUMPRODUCT((YE3:YE54=WN5)*(YH3:YH54=WN6)*YG3:YG54)</f>
        <v>0</v>
      </c>
      <c r="WS6" s="395">
        <f ca="1">SUMPRODUCT((YE3:YE54=WN6)*(YH3:YH54=WN7)*YG3:YG54)+SUMPRODUCT((YE3:YE54=WN6)*(YH3:YH54=WN8)*YG3:YG54)+SUMPRODUCT((YE3:YE54=WN6)*(YH3:YH54=WN4)*YG3:YG54)+SUMPRODUCT((YE3:YE54=WN6)*(YH3:YH54=WN5)*YG3:YG54)+SUMPRODUCT((YE3:YE54=WN7)*(YH3:YH54=WN6)*YF3:YF54)+SUMPRODUCT((YE3:YE54=WN8)*(YH3:YH54=WN6)*YF3:YF54)+SUMPRODUCT((YE3:YE54=WN4)*(YH3:YH54=WN6)*YF3:YF54)+SUMPRODUCT((YE3:YE54=WN5)*(YH3:YH54=WN6)*YF3:YF54)</f>
        <v>0</v>
      </c>
      <c r="WT6" s="395">
        <f t="shared" ref="WT6:WT7" ca="1" si="628">WR6-WS6+1000</f>
        <v>1000</v>
      </c>
      <c r="WU6" s="395" t="str">
        <f t="shared" ref="WU6:WU7" ca="1" si="629">IF(WN6&lt;&gt;"",WO6*3+WP6*1,"")</f>
        <v/>
      </c>
      <c r="WV6" s="395" t="str">
        <f ca="1">IF(WN6&lt;&gt;"",VLOOKUP(WN6,UG4:UM52,7,FALSE),"")</f>
        <v/>
      </c>
      <c r="WW6" s="395" t="str">
        <f ca="1">IF(WN6&lt;&gt;"",VLOOKUP(WN6,UG4:UM52,5,FALSE),"")</f>
        <v/>
      </c>
      <c r="WX6" s="395" t="str">
        <f ca="1">IF(WN6&lt;&gt;"",VLOOKUP(WN6,UG4:UO52,9,FALSE),"")</f>
        <v/>
      </c>
      <c r="WY6" s="395" t="str">
        <f t="shared" ref="WY6:WY7" ca="1" si="630">WU6</f>
        <v/>
      </c>
      <c r="WZ6" s="395" t="str">
        <f t="shared" ref="WZ6" ca="1" si="631">IF(WN6&lt;&gt;"",RANK(WY6,WY4:WY8),"")</f>
        <v/>
      </c>
      <c r="XA6" s="395" t="str">
        <f t="shared" ref="XA6" ca="1" si="632">IF(WN6&lt;&gt;"",SUMPRODUCT((WY4:WY8=WY6)*(WT4:WT8&gt;WT6)),"")</f>
        <v/>
      </c>
      <c r="XB6" s="395" t="str">
        <f t="shared" ref="XB6" ca="1" si="633">IF(WN6&lt;&gt;"",SUMPRODUCT((WY4:WY8=WY6)*(WT4:WT8=WT6)*(WR4:WR8&gt;WR6)),"")</f>
        <v/>
      </c>
      <c r="XC6" s="395" t="str">
        <f t="shared" ref="XC6" ca="1" si="634">IF(WN6&lt;&gt;"",SUMPRODUCT((WY4:WY8=WY6)*(WT4:WT8=WT6)*(WR4:WR8=WR6)*(WV4:WV8&gt;WV6)),"")</f>
        <v/>
      </c>
      <c r="XD6" s="395" t="str">
        <f t="shared" ref="XD6" ca="1" si="635">IF(WN6&lt;&gt;"",SUMPRODUCT((WY4:WY8=WY6)*(WT4:WT8=WT6)*(WR4:WR8=WR6)*(WV4:WV8=WV6)*(WW4:WW8&gt;WW6)),"")</f>
        <v/>
      </c>
      <c r="XE6" s="395" t="str">
        <f t="shared" ref="XE6" ca="1" si="636">IF(WN6&lt;&gt;"",SUMPRODUCT((WY4:WY8=WY6)*(WT4:WT8=WT6)*(WR4:WR8=WR6)*(WV4:WV8=WV6)*(WW4:WW8=WW6)*(WX4:WX8&gt;WX6)),"")</f>
        <v/>
      </c>
      <c r="XF6" s="395" t="str">
        <f t="shared" ref="XF6:XF7" ca="1" si="637">IF(WN6&lt;&gt;"",SUM(WZ6:XE6)+2,"")</f>
        <v/>
      </c>
      <c r="XG6" s="395" t="str">
        <f t="shared" ref="XG6" ca="1" si="638">IF(WN6&lt;&gt;"",INDEX(WN6:WN8,MATCH(3,XF6:XF8,0),0),"")</f>
        <v/>
      </c>
      <c r="YB6" s="395" t="str">
        <f t="shared" ref="YB6" ca="1" si="639">IF(XG6&lt;&gt;"",XG6,IF(WM6&lt;&gt;"",WM6,IF(VS6&lt;&gt;"",VS6,US6)))</f>
        <v>Al Ahly</v>
      </c>
      <c r="YC6" s="395">
        <v>3</v>
      </c>
      <c r="YD6" s="395">
        <v>4</v>
      </c>
      <c r="YE6" s="395" t="str">
        <f t="shared" si="6"/>
        <v>Palmeiras</v>
      </c>
      <c r="YF6" s="395">
        <f ca="1">IF(OFFSET('Game Board'!O11,0,YF1)&lt;&gt;"",OFFSET('Game Board'!O11,0,YF1),0)</f>
        <v>0</v>
      </c>
      <c r="YG6" s="395">
        <f ca="1">IF(OFFSET('Game Board'!P11,0,YF1)&lt;&gt;"",OFFSET('Game Board'!P11,0,YF1),0)</f>
        <v>0</v>
      </c>
      <c r="YH6" s="395" t="str">
        <f t="shared" si="7"/>
        <v>Porto</v>
      </c>
      <c r="YI6" s="395" t="str">
        <f ca="1">IF(AND(OFFSET('Game Board'!O11,0,YF1)&lt;&gt;"",OFFSET('Game Board'!P11,0,YF1)&lt;&gt;""),IF(YF6&gt;YG6,"W",IF(YF6=YG6,"D","L")),"")</f>
        <v/>
      </c>
      <c r="YJ6" s="395" t="str">
        <f t="shared" ca="1" si="8"/>
        <v/>
      </c>
      <c r="YL6" s="395">
        <f ca="1">VLOOKUP(YM6,ACH4:ACI8,2,FALSE)</f>
        <v>3</v>
      </c>
      <c r="YM6" s="398" t="str">
        <f t="shared" si="112"/>
        <v>Al Ahly</v>
      </c>
      <c r="YN6" s="395">
        <f ca="1">SUMPRODUCT((ACK3:ACK54=YM6)*(ACO3:ACO54="W"))+SUMPRODUCT((ACN3:ACN54=YM6)*(ACP3:ACP54="W"))</f>
        <v>0</v>
      </c>
      <c r="YO6" s="395">
        <f ca="1">SUMPRODUCT((ACK3:ACK54=YM6)*(ACO3:ACO54="D"))+SUMPRODUCT((ACN3:ACN54=YM6)*(ACP3:ACP54="D"))</f>
        <v>0</v>
      </c>
      <c r="YP6" s="395">
        <f ca="1">SUMPRODUCT((ACK3:ACK54=YM6)*(ACO3:ACO54="L"))+SUMPRODUCT((ACN3:ACN54=YM6)*(ACP3:ACP54="L"))</f>
        <v>0</v>
      </c>
      <c r="YQ6" s="395">
        <f t="shared" ref="YQ6" ca="1" si="640">SUMIF(ACK3:ACK72,YM6,ACL3:ACL72)+SUMIF(ACN3:ACN72,YM6,ACM3:ACM72)</f>
        <v>0</v>
      </c>
      <c r="YR6" s="395">
        <f t="shared" ref="YR6" ca="1" si="641">SUMIF(ACN3:ACN72,YM6,ACL3:ACL72)+SUMIF(ACK3:ACK72,YM6,ACM3:ACM72)</f>
        <v>0</v>
      </c>
      <c r="YS6" s="395">
        <f t="shared" ca="1" si="115"/>
        <v>1000</v>
      </c>
      <c r="YT6" s="395">
        <f t="shared" ca="1" si="116"/>
        <v>0</v>
      </c>
      <c r="YU6" s="401">
        <f t="shared" si="117"/>
        <v>16</v>
      </c>
      <c r="YV6" s="395">
        <f t="shared" ref="YV6" ca="1" si="642">IF(COUNTIF(YT4:YT8,4)&lt;&gt;4,RANK(YT6,YT4:YT8),YT58)</f>
        <v>1</v>
      </c>
      <c r="YX6" s="395">
        <f t="shared" ref="YX6" ca="1" si="643">SUMPRODUCT((YV4:YV7=YV6)*(YU4:YU7&lt;YU6))+YV6</f>
        <v>2</v>
      </c>
      <c r="YY6" s="398" t="str">
        <f t="shared" ref="YY6" ca="1" si="644">INDEX(YM4:YM8,MATCH(3,YX4:YX8,0),0)</f>
        <v>Porto</v>
      </c>
      <c r="YZ6" s="395">
        <f t="shared" ref="YZ6" ca="1" si="645">INDEX(YV4:YV8,MATCH(YY6,YM4:YM8,0),0)</f>
        <v>1</v>
      </c>
      <c r="ZA6" s="395" t="str">
        <f t="shared" ref="ZA6:ZA7" ca="1" si="646">IF(AND(ZA5&lt;&gt;"",YZ6=1),YY6,"")</f>
        <v>Porto</v>
      </c>
      <c r="ZB6" s="395" t="str">
        <f t="shared" ref="ZB6:ZB7" ca="1" si="647">IF(AND(ZB5&lt;&gt;"",YZ7=2),YY7,"")</f>
        <v/>
      </c>
      <c r="ZC6" s="395" t="str">
        <f t="shared" ref="ZC6" ca="1" si="648">IF(AND(ZC5&lt;&gt;"",YZ8=3),YY8,"")</f>
        <v/>
      </c>
      <c r="ZF6" s="395" t="str">
        <f t="shared" ca="1" si="126"/>
        <v>Porto</v>
      </c>
      <c r="ZG6" s="395">
        <f ca="1">SUMPRODUCT((ACK3:ACK54=ZF6)*(ACN3:ACN54=ZF7)*(ACO3:ACO54="W"))+SUMPRODUCT((ACK3:ACK54=ZF6)*(ACN3:ACN54=ZF8)*(ACO3:ACO54="W"))+SUMPRODUCT((ACK3:ACK54=ZF6)*(ACN3:ACN54=ZF4)*(ACO3:ACO54="W"))+SUMPRODUCT((ACK3:ACK54=ZF6)*(ACN3:ACN54=ZF5)*(ACO3:ACO54="W"))+SUMPRODUCT((ACK3:ACK54=ZF7)*(ACN3:ACN54=ZF6)*(ACP3:ACP54="W"))+SUMPRODUCT((ACK3:ACK54=ZF8)*(ACN3:ACN54=ZF6)*(ACP3:ACP54="W"))+SUMPRODUCT((ACK3:ACK54=ZF4)*(ACN3:ACN54=ZF6)*(ACP3:ACP54="W"))+SUMPRODUCT((ACK3:ACK54=ZF5)*(ACN3:ACN54=ZF6)*(ACP3:ACP54="W"))</f>
        <v>0</v>
      </c>
      <c r="ZH6" s="395">
        <f ca="1">SUMPRODUCT((ACK3:ACK54=ZF6)*(ACN3:ACN54=ZF7)*(ACO3:ACO54="D"))+SUMPRODUCT((ACK3:ACK54=ZF6)*(ACN3:ACN54=ZF8)*(ACO3:ACO54="D"))+SUMPRODUCT((ACK3:ACK54=ZF6)*(ACN3:ACN54=ZF4)*(ACO3:ACO54="D"))+SUMPRODUCT((ACK3:ACK54=ZF6)*(ACN3:ACN54=ZF5)*(ACO3:ACO54="D"))+SUMPRODUCT((ACK3:ACK54=ZF7)*(ACN3:ACN54=ZF6)*(ACO3:ACO54="D"))+SUMPRODUCT((ACK3:ACK54=ZF8)*(ACN3:ACN54=ZF6)*(ACO3:ACO54="D"))+SUMPRODUCT((ACK3:ACK54=ZF4)*(ACN3:ACN54=ZF6)*(ACO3:ACO54="D"))+SUMPRODUCT((ACK3:ACK54=ZF5)*(ACN3:ACN54=ZF6)*(ACO3:ACO54="D"))</f>
        <v>0</v>
      </c>
      <c r="ZI6" s="395">
        <f ca="1">SUMPRODUCT((ACK3:ACK54=ZF6)*(ACN3:ACN54=ZF7)*(ACO3:ACO54="L"))+SUMPRODUCT((ACK3:ACK54=ZF6)*(ACN3:ACN54=ZF8)*(ACO3:ACO54="L"))+SUMPRODUCT((ACK3:ACK54=ZF6)*(ACN3:ACN54=ZF4)*(ACO3:ACO54="L"))+SUMPRODUCT((ACK3:ACK54=ZF6)*(ACN3:ACN54=ZF5)*(ACO3:ACO54="L"))+SUMPRODUCT((ACK3:ACK54=ZF7)*(ACN3:ACN54=ZF6)*(ACP3:ACP54="L"))+SUMPRODUCT((ACK3:ACK54=ZF8)*(ACN3:ACN54=ZF6)*(ACP3:ACP54="L"))+SUMPRODUCT((ACK3:ACK54=ZF4)*(ACN3:ACN54=ZF6)*(ACP3:ACP54="L"))+SUMPRODUCT((ACK3:ACK54=ZF5)*(ACN3:ACN54=ZF6)*(ACP3:ACP54="L"))</f>
        <v>0</v>
      </c>
      <c r="ZJ6" s="395">
        <f ca="1">SUMPRODUCT((ACK3:ACK54=ZF6)*(ACN3:ACN54=ZF7)*ACL3:ACL54)+SUMPRODUCT((ACK3:ACK54=ZF6)*(ACN3:ACN54=ZF8)*ACL3:ACL54)+SUMPRODUCT((ACK3:ACK54=ZF6)*(ACN3:ACN54=ZF4)*ACL3:ACL54)+SUMPRODUCT((ACK3:ACK54=ZF6)*(ACN3:ACN54=ZF5)*ACL3:ACL54)+SUMPRODUCT((ACK3:ACK54=ZF7)*(ACN3:ACN54=ZF6)*ACM3:ACM54)+SUMPRODUCT((ACK3:ACK54=ZF8)*(ACN3:ACN54=ZF6)*ACM3:ACM54)+SUMPRODUCT((ACK3:ACK54=ZF4)*(ACN3:ACN54=ZF6)*ACM3:ACM54)+SUMPRODUCT((ACK3:ACK54=ZF5)*(ACN3:ACN54=ZF6)*ACM3:ACM54)</f>
        <v>0</v>
      </c>
      <c r="ZK6" s="395">
        <f ca="1">SUMPRODUCT((ACK3:ACK54=ZF6)*(ACN3:ACN54=ZF7)*ACM3:ACM54)+SUMPRODUCT((ACK3:ACK54=ZF6)*(ACN3:ACN54=ZF8)*ACM3:ACM54)+SUMPRODUCT((ACK3:ACK54=ZF6)*(ACN3:ACN54=ZF4)*ACM3:ACM54)+SUMPRODUCT((ACK3:ACK54=ZF6)*(ACN3:ACN54=ZF5)*ACM3:ACM54)+SUMPRODUCT((ACK3:ACK54=ZF7)*(ACN3:ACN54=ZF6)*ACL3:ACL54)+SUMPRODUCT((ACK3:ACK54=ZF8)*(ACN3:ACN54=ZF6)*ACL3:ACL54)+SUMPRODUCT((ACK3:ACK54=ZF4)*(ACN3:ACN54=ZF6)*ACL3:ACL54)+SUMPRODUCT((ACK3:ACK54=ZF5)*(ACN3:ACN54=ZF6)*ACL3:ACL54)</f>
        <v>0</v>
      </c>
      <c r="ZL6" s="395">
        <f t="shared" ca="1" si="127"/>
        <v>1000</v>
      </c>
      <c r="ZM6" s="395">
        <f t="shared" ca="1" si="128"/>
        <v>0</v>
      </c>
      <c r="ZN6" s="395">
        <f ca="1">IF(ZF6&lt;&gt;"",VLOOKUP(ZF6,YM4:YS52,7,FALSE),"")</f>
        <v>1000</v>
      </c>
      <c r="ZO6" s="395">
        <f ca="1">IF(ZF6&lt;&gt;"",VLOOKUP(ZF6,YM4:YS52,5,FALSE),"")</f>
        <v>0</v>
      </c>
      <c r="ZP6" s="395">
        <f ca="1">IF(ZF6&lt;&gt;"",VLOOKUP(ZF6,YM4:YU52,9,FALSE),"")</f>
        <v>24</v>
      </c>
      <c r="ZQ6" s="395">
        <f t="shared" ca="1" si="129"/>
        <v>0</v>
      </c>
      <c r="ZR6" s="395">
        <f t="shared" ref="ZR6" ca="1" si="649">IF(ZF6&lt;&gt;"",RANK(ZQ6,ZQ4:ZQ8),"")</f>
        <v>1</v>
      </c>
      <c r="ZS6" s="395">
        <f t="shared" ref="ZS6" ca="1" si="650">IF(ZF6&lt;&gt;"",SUMPRODUCT((ZQ4:ZQ8=ZQ6)*(ZL4:ZL8&gt;ZL6)),"")</f>
        <v>0</v>
      </c>
      <c r="ZT6" s="395">
        <f t="shared" ref="ZT6" ca="1" si="651">IF(ZF6&lt;&gt;"",SUMPRODUCT((ZQ4:ZQ8=ZQ6)*(ZL4:ZL8=ZL6)*(ZJ4:ZJ8&gt;ZJ6)),"")</f>
        <v>0</v>
      </c>
      <c r="ZU6" s="395">
        <f t="shared" ref="ZU6" ca="1" si="652">IF(ZF6&lt;&gt;"",SUMPRODUCT((ZQ4:ZQ8=ZQ6)*(ZL4:ZL8=ZL6)*(ZJ4:ZJ8=ZJ6)*(ZN4:ZN8&gt;ZN6)),"")</f>
        <v>0</v>
      </c>
      <c r="ZV6" s="395">
        <f t="shared" ref="ZV6" ca="1" si="653">IF(ZF6&lt;&gt;"",SUMPRODUCT((ZQ4:ZQ8=ZQ6)*(ZL4:ZL8=ZL6)*(ZJ4:ZJ8=ZJ6)*(ZN4:ZN8=ZN6)*(ZO4:ZO8&gt;ZO6)),"")</f>
        <v>0</v>
      </c>
      <c r="ZW6" s="395">
        <f t="shared" ref="ZW6" ca="1" si="654">IF(ZF6&lt;&gt;"",SUMPRODUCT((ZQ4:ZQ8=ZQ6)*(ZL4:ZL8=ZL6)*(ZJ4:ZJ8=ZJ6)*(ZN4:ZN8=ZN6)*(ZO4:ZO8=ZO6)*(ZP4:ZP8&gt;ZP6)),"")</f>
        <v>1</v>
      </c>
      <c r="ZX6" s="395">
        <f t="shared" ref="ZX6" ca="1" si="655">IF(ZF6&lt;&gt;"",IF(ZX58&lt;&gt;"",IF(ZE55=3,ZX58,ZX58+ZE55),SUM(ZR6:ZW6)),"")</f>
        <v>2</v>
      </c>
      <c r="ZY6" s="395" t="str">
        <f t="shared" ref="ZY6" ca="1" si="656">IF(ZF6&lt;&gt;"",INDEX(ZF4:ZF8,MATCH(3,ZX4:ZX8,0),0),"")</f>
        <v>Al Ahly</v>
      </c>
      <c r="ZZ6" s="395" t="str">
        <f t="shared" ca="1" si="383"/>
        <v/>
      </c>
      <c r="AAA6" s="395">
        <f ca="1">SUMPRODUCT((ACK3:ACK54=ZZ6)*(ACN3:ACN54=ZZ7)*(ACO3:ACO54="W"))+SUMPRODUCT((ACK3:ACK54=ZZ6)*(ACN3:ACN54=ZZ8)*(ACO3:ACO54="W"))+SUMPRODUCT((ACK3:ACK54=ZZ6)*(ACN3:ACN54=ZZ5)*(ACO3:ACO54="W"))+SUMPRODUCT((ACK3:ACK54=ZZ7)*(ACN3:ACN54=ZZ6)*(ACP3:ACP54="W"))+SUMPRODUCT((ACK3:ACK54=ZZ8)*(ACN3:ACN54=ZZ6)*(ACP3:ACP54="W"))+SUMPRODUCT((ACK3:ACK54=ZZ5)*(ACN3:ACN54=ZZ6)*(ACP3:ACP54="W"))</f>
        <v>0</v>
      </c>
      <c r="AAB6" s="395">
        <f ca="1">SUMPRODUCT((ACK3:ACK54=ZZ6)*(ACN3:ACN54=ZZ7)*(ACO3:ACO54="D"))+SUMPRODUCT((ACK3:ACK54=ZZ6)*(ACN3:ACN54=ZZ8)*(ACO3:ACO54="D"))+SUMPRODUCT((ACK3:ACK54=ZZ6)*(ACN3:ACN54=ZZ5)*(ACO3:ACO54="D"))+SUMPRODUCT((ACK3:ACK54=ZZ7)*(ACN3:ACN54=ZZ6)*(ACO3:ACO54="D"))+SUMPRODUCT((ACK3:ACK54=ZZ8)*(ACN3:ACN54=ZZ6)*(ACO3:ACO54="D"))+SUMPRODUCT((ACK3:ACK54=ZZ5)*(ACN3:ACN54=ZZ6)*(ACO3:ACO54="D"))</f>
        <v>0</v>
      </c>
      <c r="AAC6" s="395">
        <f ca="1">SUMPRODUCT((ACK3:ACK54=ZZ6)*(ACN3:ACN54=ZZ7)*(ACO3:ACO54="L"))+SUMPRODUCT((ACK3:ACK54=ZZ6)*(ACN3:ACN54=ZZ8)*(ACO3:ACO54="L"))+SUMPRODUCT((ACK3:ACK54=ZZ6)*(ACN3:ACN54=ZZ5)*(ACO3:ACO54="L"))+SUMPRODUCT((ACK3:ACK54=ZZ7)*(ACN3:ACN54=ZZ6)*(ACP3:ACP54="L"))+SUMPRODUCT((ACK3:ACK54=ZZ8)*(ACN3:ACN54=ZZ6)*(ACP3:ACP54="L"))+SUMPRODUCT((ACK3:ACK54=ZZ5)*(ACN3:ACN54=ZZ6)*(ACP3:ACP54="L"))</f>
        <v>0</v>
      </c>
      <c r="AAD6" s="395">
        <f ca="1">SUMPRODUCT((ACK3:ACK54=ZZ6)*(ACN3:ACN54=ZZ7)*ACL3:ACL54)+SUMPRODUCT((ACK3:ACK54=ZZ6)*(ACN3:ACN54=ZZ8)*ACL3:ACL54)+SUMPRODUCT((ACK3:ACK54=ZZ6)*(ACN3:ACN54=ZZ4)*ACL3:ACL54)+SUMPRODUCT((ACK3:ACK54=ZZ6)*(ACN3:ACN54=ZZ5)*ACL3:ACL54)+SUMPRODUCT((ACK3:ACK54=ZZ7)*(ACN3:ACN54=ZZ6)*ACM3:ACM54)+SUMPRODUCT((ACK3:ACK54=ZZ8)*(ACN3:ACN54=ZZ6)*ACM3:ACM54)+SUMPRODUCT((ACK3:ACK54=ZZ4)*(ACN3:ACN54=ZZ6)*ACM3:ACM54)+SUMPRODUCT((ACK3:ACK54=ZZ5)*(ACN3:ACN54=ZZ6)*ACM3:ACM54)</f>
        <v>0</v>
      </c>
      <c r="AAE6" s="395">
        <f ca="1">SUMPRODUCT((ACK3:ACK54=ZZ6)*(ACN3:ACN54=ZZ7)*ACM3:ACM54)+SUMPRODUCT((ACK3:ACK54=ZZ6)*(ACN3:ACN54=ZZ8)*ACM3:ACM54)+SUMPRODUCT((ACK3:ACK54=ZZ6)*(ACN3:ACN54=ZZ4)*ACM3:ACM54)+SUMPRODUCT((ACK3:ACK54=ZZ6)*(ACN3:ACN54=ZZ5)*ACM3:ACM54)+SUMPRODUCT((ACK3:ACK54=ZZ7)*(ACN3:ACN54=ZZ6)*ACL3:ACL54)+SUMPRODUCT((ACK3:ACK54=ZZ8)*(ACN3:ACN54=ZZ6)*ACL3:ACL54)+SUMPRODUCT((ACK3:ACK54=ZZ4)*(ACN3:ACN54=ZZ6)*ACL3:ACL54)+SUMPRODUCT((ACK3:ACK54=ZZ5)*(ACN3:ACN54=ZZ6)*ACL3:ACL54)</f>
        <v>0</v>
      </c>
      <c r="AAF6" s="395">
        <f t="shared" ca="1" si="384"/>
        <v>1000</v>
      </c>
      <c r="AAG6" s="395" t="str">
        <f t="shared" ca="1" si="385"/>
        <v/>
      </c>
      <c r="AAH6" s="395" t="str">
        <f ca="1">IF(ZZ6&lt;&gt;"",VLOOKUP(ZZ6,YM4:YS52,7,FALSE),"")</f>
        <v/>
      </c>
      <c r="AAI6" s="395" t="str">
        <f ca="1">IF(ZZ6&lt;&gt;"",VLOOKUP(ZZ6,YM4:YS52,5,FALSE),"")</f>
        <v/>
      </c>
      <c r="AAJ6" s="395" t="str">
        <f ca="1">IF(ZZ6&lt;&gt;"",VLOOKUP(ZZ6,YM4:YU52,9,FALSE),"")</f>
        <v/>
      </c>
      <c r="AAK6" s="395" t="str">
        <f t="shared" ca="1" si="386"/>
        <v/>
      </c>
      <c r="AAL6" s="395" t="str">
        <f t="shared" ref="AAL6" ca="1" si="657">IF(ZZ6&lt;&gt;"",RANK(AAK6,AAK4:AAK8),"")</f>
        <v/>
      </c>
      <c r="AAM6" s="395" t="str">
        <f t="shared" ref="AAM6" ca="1" si="658">IF(ZZ6&lt;&gt;"",SUMPRODUCT((AAK4:AAK8=AAK6)*(AAF4:AAF8&gt;AAF6)),"")</f>
        <v/>
      </c>
      <c r="AAN6" s="395" t="str">
        <f t="shared" ref="AAN6" ca="1" si="659">IF(ZZ6&lt;&gt;"",SUMPRODUCT((AAK4:AAK8=AAK6)*(AAF4:AAF8=AAF6)*(AAD4:AAD8&gt;AAD6)),"")</f>
        <v/>
      </c>
      <c r="AAO6" s="395" t="str">
        <f t="shared" ref="AAO6" ca="1" si="660">IF(ZZ6&lt;&gt;"",SUMPRODUCT((AAK4:AAK8=AAK6)*(AAF4:AAF8=AAF6)*(AAD4:AAD8=AAD6)*(AAH4:AAH8&gt;AAH6)),"")</f>
        <v/>
      </c>
      <c r="AAP6" s="395" t="str">
        <f t="shared" ref="AAP6" ca="1" si="661">IF(ZZ6&lt;&gt;"",SUMPRODUCT((AAK4:AAK8=AAK6)*(AAF4:AAF8=AAF6)*(AAD4:AAD8=AAD6)*(AAH4:AAH8=AAH6)*(AAI4:AAI8&gt;AAI6)),"")</f>
        <v/>
      </c>
      <c r="AAQ6" s="395" t="str">
        <f t="shared" ref="AAQ6" ca="1" si="662">IF(ZZ6&lt;&gt;"",SUMPRODUCT((AAK4:AAK8=AAK6)*(AAF4:AAF8=AAF6)*(AAD4:AAD8=AAD6)*(AAH4:AAH8=AAH6)*(AAI4:AAI8=AAI6)*(AAJ4:AAJ8&gt;AAJ6)),"")</f>
        <v/>
      </c>
      <c r="AAR6" s="395" t="str">
        <f t="shared" ref="AAR6" ca="1" si="663">IF(ZZ6&lt;&gt;"",IF(AAR58&lt;&gt;"",IF(ZY55=3,AAR58,AAR58+ZY55),SUM(AAL6:AAQ6)+1),"")</f>
        <v/>
      </c>
      <c r="AAS6" s="395" t="str">
        <f t="shared" ref="AAS6" ca="1" si="664">IF(ZZ6&lt;&gt;"",INDEX(ZZ5:ZZ8,MATCH(3,AAR5:AAR8,0),0),"")</f>
        <v/>
      </c>
      <c r="AAT6" s="395" t="str">
        <f t="shared" ref="AAT6:AAT7" ca="1" si="665">IF(ZC4&lt;&gt;"",ZC4,"")</f>
        <v/>
      </c>
      <c r="AAU6" s="395">
        <f ca="1">SUMPRODUCT((ACK3:ACK54=AAT6)*(ACN3:ACN54=AAT7)*(ACO3:ACO54="W"))+SUMPRODUCT((ACK3:ACK54=AAT6)*(ACN3:ACN54=AAT8)*(ACO3:ACO54="W"))+SUMPRODUCT((ACK3:ACK54=AAT6)*(ACN3:ACN54=AAT9)*(ACO3:ACO54="W"))+SUMPRODUCT((ACK3:ACK54=AAT7)*(ACN3:ACN54=AAT6)*(ACP3:ACP54="W"))+SUMPRODUCT((ACK3:ACK54=AAT8)*(ACN3:ACN54=AAT6)*(ACP3:ACP54="W"))+SUMPRODUCT((ACK3:ACK54=AAT9)*(ACN3:ACN54=AAT6)*(ACP3:ACP54="W"))</f>
        <v>0</v>
      </c>
      <c r="AAV6" s="395">
        <f ca="1">SUMPRODUCT((ACK3:ACK54=AAT6)*(ACN3:ACN54=AAT7)*(ACO3:ACO54="D"))+SUMPRODUCT((ACK3:ACK54=AAT6)*(ACN3:ACN54=AAT8)*(ACO3:ACO54="D"))+SUMPRODUCT((ACK3:ACK54=AAT6)*(ACN3:ACN54=AAT9)*(ACO3:ACO54="D"))+SUMPRODUCT((ACK3:ACK54=AAT7)*(ACN3:ACN54=AAT6)*(ACO3:ACO54="D"))+SUMPRODUCT((ACK3:ACK54=AAT8)*(ACN3:ACN54=AAT6)*(ACO3:ACO54="D"))+SUMPRODUCT((ACK3:ACK54=AAT9)*(ACN3:ACN54=AAT6)*(ACO3:ACO54="D"))</f>
        <v>0</v>
      </c>
      <c r="AAW6" s="395">
        <f ca="1">SUMPRODUCT((ACK3:ACK54=AAT6)*(ACN3:ACN54=AAT7)*(ACO3:ACO54="L"))+SUMPRODUCT((ACK3:ACK54=AAT6)*(ACN3:ACN54=AAT8)*(ACO3:ACO54="L"))+SUMPRODUCT((ACK3:ACK54=AAT6)*(ACN3:ACN54=AAT9)*(ACO3:ACO54="L"))+SUMPRODUCT((ACK3:ACK54=AAT7)*(ACN3:ACN54=AAT6)*(ACP3:ACP54="L"))+SUMPRODUCT((ACK3:ACK54=AAT8)*(ACN3:ACN54=AAT6)*(ACP3:ACP54="L"))+SUMPRODUCT((ACK3:ACK54=AAT9)*(ACN3:ACN54=AAT6)*(ACP3:ACP54="L"))</f>
        <v>0</v>
      </c>
      <c r="AAX6" s="395">
        <f ca="1">SUMPRODUCT((ACK3:ACK54=AAT6)*(ACN3:ACN54=AAT7)*ACL3:ACL54)+SUMPRODUCT((ACK3:ACK54=AAT6)*(ACN3:ACN54=AAT8)*ACL3:ACL54)+SUMPRODUCT((ACK3:ACK54=AAT6)*(ACN3:ACN54=AAT4)*ACL3:ACL54)+SUMPRODUCT((ACK3:ACK54=AAT6)*(ACN3:ACN54=AAT5)*ACL3:ACL54)+SUMPRODUCT((ACK3:ACK54=AAT7)*(ACN3:ACN54=AAT6)*ACM3:ACM54)+SUMPRODUCT((ACK3:ACK54=AAT8)*(ACN3:ACN54=AAT6)*ACM3:ACM54)+SUMPRODUCT((ACK3:ACK54=AAT4)*(ACN3:ACN54=AAT6)*ACM3:ACM54)+SUMPRODUCT((ACK3:ACK54=AAT5)*(ACN3:ACN54=AAT6)*ACM3:ACM54)</f>
        <v>0</v>
      </c>
      <c r="AAY6" s="395">
        <f ca="1">SUMPRODUCT((ACK3:ACK54=AAT6)*(ACN3:ACN54=AAT7)*ACM3:ACM54)+SUMPRODUCT((ACK3:ACK54=AAT6)*(ACN3:ACN54=AAT8)*ACM3:ACM54)+SUMPRODUCT((ACK3:ACK54=AAT6)*(ACN3:ACN54=AAT4)*ACM3:ACM54)+SUMPRODUCT((ACK3:ACK54=AAT6)*(ACN3:ACN54=AAT5)*ACM3:ACM54)+SUMPRODUCT((ACK3:ACK54=AAT7)*(ACN3:ACN54=AAT6)*ACL3:ACL54)+SUMPRODUCT((ACK3:ACK54=AAT8)*(ACN3:ACN54=AAT6)*ACL3:ACL54)+SUMPRODUCT((ACK3:ACK54=AAT4)*(ACN3:ACN54=AAT6)*ACL3:ACL54)+SUMPRODUCT((ACK3:ACK54=AAT5)*(ACN3:ACN54=AAT6)*ACL3:ACL54)</f>
        <v>0</v>
      </c>
      <c r="AAZ6" s="395">
        <f t="shared" ref="AAZ6:AAZ7" ca="1" si="666">AAX6-AAY6+1000</f>
        <v>1000</v>
      </c>
      <c r="ABA6" s="395" t="str">
        <f t="shared" ref="ABA6:ABA7" ca="1" si="667">IF(AAT6&lt;&gt;"",AAU6*3+AAV6*1,"")</f>
        <v/>
      </c>
      <c r="ABB6" s="395" t="str">
        <f ca="1">IF(AAT6&lt;&gt;"",VLOOKUP(AAT6,YM4:YS52,7,FALSE),"")</f>
        <v/>
      </c>
      <c r="ABC6" s="395" t="str">
        <f ca="1">IF(AAT6&lt;&gt;"",VLOOKUP(AAT6,YM4:YS52,5,FALSE),"")</f>
        <v/>
      </c>
      <c r="ABD6" s="395" t="str">
        <f ca="1">IF(AAT6&lt;&gt;"",VLOOKUP(AAT6,YM4:YU52,9,FALSE),"")</f>
        <v/>
      </c>
      <c r="ABE6" s="395" t="str">
        <f t="shared" ref="ABE6:ABE7" ca="1" si="668">ABA6</f>
        <v/>
      </c>
      <c r="ABF6" s="395" t="str">
        <f t="shared" ref="ABF6" ca="1" si="669">IF(AAT6&lt;&gt;"",RANK(ABE6,ABE4:ABE8),"")</f>
        <v/>
      </c>
      <c r="ABG6" s="395" t="str">
        <f t="shared" ref="ABG6" ca="1" si="670">IF(AAT6&lt;&gt;"",SUMPRODUCT((ABE4:ABE8=ABE6)*(AAZ4:AAZ8&gt;AAZ6)),"")</f>
        <v/>
      </c>
      <c r="ABH6" s="395" t="str">
        <f t="shared" ref="ABH6" ca="1" si="671">IF(AAT6&lt;&gt;"",SUMPRODUCT((ABE4:ABE8=ABE6)*(AAZ4:AAZ8=AAZ6)*(AAX4:AAX8&gt;AAX6)),"")</f>
        <v/>
      </c>
      <c r="ABI6" s="395" t="str">
        <f t="shared" ref="ABI6" ca="1" si="672">IF(AAT6&lt;&gt;"",SUMPRODUCT((ABE4:ABE8=ABE6)*(AAZ4:AAZ8=AAZ6)*(AAX4:AAX8=AAX6)*(ABB4:ABB8&gt;ABB6)),"")</f>
        <v/>
      </c>
      <c r="ABJ6" s="395" t="str">
        <f t="shared" ref="ABJ6" ca="1" si="673">IF(AAT6&lt;&gt;"",SUMPRODUCT((ABE4:ABE8=ABE6)*(AAZ4:AAZ8=AAZ6)*(AAX4:AAX8=AAX6)*(ABB4:ABB8=ABB6)*(ABC4:ABC8&gt;ABC6)),"")</f>
        <v/>
      </c>
      <c r="ABK6" s="395" t="str">
        <f t="shared" ref="ABK6" ca="1" si="674">IF(AAT6&lt;&gt;"",SUMPRODUCT((ABE4:ABE8=ABE6)*(AAZ4:AAZ8=AAZ6)*(AAX4:AAX8=AAX6)*(ABB4:ABB8=ABB6)*(ABC4:ABC8=ABC6)*(ABD4:ABD8&gt;ABD6)),"")</f>
        <v/>
      </c>
      <c r="ABL6" s="395" t="str">
        <f t="shared" ref="ABL6:ABL7" ca="1" si="675">IF(AAT6&lt;&gt;"",SUM(ABF6:ABK6)+2,"")</f>
        <v/>
      </c>
      <c r="ABM6" s="395" t="str">
        <f t="shared" ref="ABM6" ca="1" si="676">IF(AAT6&lt;&gt;"",INDEX(AAT6:AAT8,MATCH(3,ABL6:ABL8,0),0),"")</f>
        <v/>
      </c>
      <c r="ACH6" s="395" t="str">
        <f t="shared" ref="ACH6" ca="1" si="677">IF(ABM6&lt;&gt;"",ABM6,IF(AAS6&lt;&gt;"",AAS6,IF(ZY6&lt;&gt;"",ZY6,YY6)))</f>
        <v>Al Ahly</v>
      </c>
      <c r="ACI6" s="395">
        <v>3</v>
      </c>
      <c r="ACJ6" s="395">
        <v>4</v>
      </c>
      <c r="ACK6" s="395" t="str">
        <f t="shared" si="9"/>
        <v>Palmeiras</v>
      </c>
      <c r="ACL6" s="395">
        <f ca="1">IF(OFFSET('Game Board'!O11,0,ACL1)&lt;&gt;"",OFFSET('Game Board'!O11,0,ACL1),0)</f>
        <v>0</v>
      </c>
      <c r="ACM6" s="395">
        <f ca="1">IF(OFFSET('Game Board'!P11,0,ACL1)&lt;&gt;"",OFFSET('Game Board'!P11,0,ACL1),0)</f>
        <v>0</v>
      </c>
      <c r="ACN6" s="395" t="str">
        <f t="shared" si="10"/>
        <v>Porto</v>
      </c>
      <c r="ACO6" s="395" t="str">
        <f ca="1">IF(AND(OFFSET('Game Board'!O11,0,ACL1)&lt;&gt;"",OFFSET('Game Board'!P11,0,ACL1)&lt;&gt;""),IF(ACL6&gt;ACM6,"W",IF(ACL6=ACM6,"D","L")),"")</f>
        <v/>
      </c>
      <c r="ACP6" s="395" t="str">
        <f t="shared" ca="1" si="11"/>
        <v/>
      </c>
      <c r="ACR6" s="395">
        <f ca="1">VLOOKUP(ACS6,AGN4:AGO8,2,FALSE)</f>
        <v>3</v>
      </c>
      <c r="ACS6" s="398" t="str">
        <f t="shared" si="139"/>
        <v>Al Ahly</v>
      </c>
      <c r="ACT6" s="395">
        <f ca="1">SUMPRODUCT((AGQ3:AGQ54=ACS6)*(AGU3:AGU54="W"))+SUMPRODUCT((AGT3:AGT54=ACS6)*(AGV3:AGV54="W"))</f>
        <v>0</v>
      </c>
      <c r="ACU6" s="395">
        <f ca="1">SUMPRODUCT((AGQ3:AGQ54=ACS6)*(AGU3:AGU54="D"))+SUMPRODUCT((AGT3:AGT54=ACS6)*(AGV3:AGV54="D"))</f>
        <v>0</v>
      </c>
      <c r="ACV6" s="395">
        <f ca="1">SUMPRODUCT((AGQ3:AGQ54=ACS6)*(AGU3:AGU54="L"))+SUMPRODUCT((AGT3:AGT54=ACS6)*(AGV3:AGV54="L"))</f>
        <v>0</v>
      </c>
      <c r="ACW6" s="395">
        <f t="shared" ref="ACW6" ca="1" si="678">SUMIF(AGQ3:AGQ72,ACS6,AGR3:AGR72)+SUMIF(AGT3:AGT72,ACS6,AGS3:AGS72)</f>
        <v>0</v>
      </c>
      <c r="ACX6" s="395">
        <f t="shared" ref="ACX6" ca="1" si="679">SUMIF(AGT3:AGT72,ACS6,AGR3:AGR72)+SUMIF(AGQ3:AGQ72,ACS6,AGS3:AGS72)</f>
        <v>0</v>
      </c>
      <c r="ACY6" s="395">
        <f t="shared" ca="1" si="142"/>
        <v>1000</v>
      </c>
      <c r="ACZ6" s="395">
        <f t="shared" ca="1" si="143"/>
        <v>0</v>
      </c>
      <c r="ADA6" s="401">
        <f t="shared" si="144"/>
        <v>16</v>
      </c>
      <c r="ADB6" s="395">
        <f t="shared" ref="ADB6" ca="1" si="680">IF(COUNTIF(ACZ4:ACZ8,4)&lt;&gt;4,RANK(ACZ6,ACZ4:ACZ8),ACZ58)</f>
        <v>1</v>
      </c>
      <c r="ADD6" s="395">
        <f t="shared" ref="ADD6" ca="1" si="681">SUMPRODUCT((ADB4:ADB7=ADB6)*(ADA4:ADA7&lt;ADA6))+ADB6</f>
        <v>2</v>
      </c>
      <c r="ADE6" s="398" t="str">
        <f t="shared" ref="ADE6" ca="1" si="682">INDEX(ACS4:ACS8,MATCH(3,ADD4:ADD8,0),0)</f>
        <v>Porto</v>
      </c>
      <c r="ADF6" s="395">
        <f t="shared" ref="ADF6" ca="1" si="683">INDEX(ADB4:ADB8,MATCH(ADE6,ACS4:ACS8,0),0)</f>
        <v>1</v>
      </c>
      <c r="ADG6" s="395" t="str">
        <f t="shared" ref="ADG6:ADG7" ca="1" si="684">IF(AND(ADG5&lt;&gt;"",ADF6=1),ADE6,"")</f>
        <v>Porto</v>
      </c>
      <c r="ADH6" s="395" t="str">
        <f t="shared" ref="ADH6:ADH7" ca="1" si="685">IF(AND(ADH5&lt;&gt;"",ADF7=2),ADE7,"")</f>
        <v/>
      </c>
      <c r="ADI6" s="395" t="str">
        <f t="shared" ref="ADI6" ca="1" si="686">IF(AND(ADI5&lt;&gt;"",ADF8=3),ADE8,"")</f>
        <v/>
      </c>
      <c r="ADL6" s="395" t="str">
        <f t="shared" ca="1" si="153"/>
        <v>Porto</v>
      </c>
      <c r="ADM6" s="395">
        <f ca="1">SUMPRODUCT((AGQ3:AGQ54=ADL6)*(AGT3:AGT54=ADL7)*(AGU3:AGU54="W"))+SUMPRODUCT((AGQ3:AGQ54=ADL6)*(AGT3:AGT54=ADL8)*(AGU3:AGU54="W"))+SUMPRODUCT((AGQ3:AGQ54=ADL6)*(AGT3:AGT54=ADL4)*(AGU3:AGU54="W"))+SUMPRODUCT((AGQ3:AGQ54=ADL6)*(AGT3:AGT54=ADL5)*(AGU3:AGU54="W"))+SUMPRODUCT((AGQ3:AGQ54=ADL7)*(AGT3:AGT54=ADL6)*(AGV3:AGV54="W"))+SUMPRODUCT((AGQ3:AGQ54=ADL8)*(AGT3:AGT54=ADL6)*(AGV3:AGV54="W"))+SUMPRODUCT((AGQ3:AGQ54=ADL4)*(AGT3:AGT54=ADL6)*(AGV3:AGV54="W"))+SUMPRODUCT((AGQ3:AGQ54=ADL5)*(AGT3:AGT54=ADL6)*(AGV3:AGV54="W"))</f>
        <v>0</v>
      </c>
      <c r="ADN6" s="395">
        <f ca="1">SUMPRODUCT((AGQ3:AGQ54=ADL6)*(AGT3:AGT54=ADL7)*(AGU3:AGU54="D"))+SUMPRODUCT((AGQ3:AGQ54=ADL6)*(AGT3:AGT54=ADL8)*(AGU3:AGU54="D"))+SUMPRODUCT((AGQ3:AGQ54=ADL6)*(AGT3:AGT54=ADL4)*(AGU3:AGU54="D"))+SUMPRODUCT((AGQ3:AGQ54=ADL6)*(AGT3:AGT54=ADL5)*(AGU3:AGU54="D"))+SUMPRODUCT((AGQ3:AGQ54=ADL7)*(AGT3:AGT54=ADL6)*(AGU3:AGU54="D"))+SUMPRODUCT((AGQ3:AGQ54=ADL8)*(AGT3:AGT54=ADL6)*(AGU3:AGU54="D"))+SUMPRODUCT((AGQ3:AGQ54=ADL4)*(AGT3:AGT54=ADL6)*(AGU3:AGU54="D"))+SUMPRODUCT((AGQ3:AGQ54=ADL5)*(AGT3:AGT54=ADL6)*(AGU3:AGU54="D"))</f>
        <v>0</v>
      </c>
      <c r="ADO6" s="395">
        <f ca="1">SUMPRODUCT((AGQ3:AGQ54=ADL6)*(AGT3:AGT54=ADL7)*(AGU3:AGU54="L"))+SUMPRODUCT((AGQ3:AGQ54=ADL6)*(AGT3:AGT54=ADL8)*(AGU3:AGU54="L"))+SUMPRODUCT((AGQ3:AGQ54=ADL6)*(AGT3:AGT54=ADL4)*(AGU3:AGU54="L"))+SUMPRODUCT((AGQ3:AGQ54=ADL6)*(AGT3:AGT54=ADL5)*(AGU3:AGU54="L"))+SUMPRODUCT((AGQ3:AGQ54=ADL7)*(AGT3:AGT54=ADL6)*(AGV3:AGV54="L"))+SUMPRODUCT((AGQ3:AGQ54=ADL8)*(AGT3:AGT54=ADL6)*(AGV3:AGV54="L"))+SUMPRODUCT((AGQ3:AGQ54=ADL4)*(AGT3:AGT54=ADL6)*(AGV3:AGV54="L"))+SUMPRODUCT((AGQ3:AGQ54=ADL5)*(AGT3:AGT54=ADL6)*(AGV3:AGV54="L"))</f>
        <v>0</v>
      </c>
      <c r="ADP6" s="395">
        <f ca="1">SUMPRODUCT((AGQ3:AGQ54=ADL6)*(AGT3:AGT54=ADL7)*AGR3:AGR54)+SUMPRODUCT((AGQ3:AGQ54=ADL6)*(AGT3:AGT54=ADL8)*AGR3:AGR54)+SUMPRODUCT((AGQ3:AGQ54=ADL6)*(AGT3:AGT54=ADL4)*AGR3:AGR54)+SUMPRODUCT((AGQ3:AGQ54=ADL6)*(AGT3:AGT54=ADL5)*AGR3:AGR54)+SUMPRODUCT((AGQ3:AGQ54=ADL7)*(AGT3:AGT54=ADL6)*AGS3:AGS54)+SUMPRODUCT((AGQ3:AGQ54=ADL8)*(AGT3:AGT54=ADL6)*AGS3:AGS54)+SUMPRODUCT((AGQ3:AGQ54=ADL4)*(AGT3:AGT54=ADL6)*AGS3:AGS54)+SUMPRODUCT((AGQ3:AGQ54=ADL5)*(AGT3:AGT54=ADL6)*AGS3:AGS54)</f>
        <v>0</v>
      </c>
      <c r="ADQ6" s="395">
        <f ca="1">SUMPRODUCT((AGQ3:AGQ54=ADL6)*(AGT3:AGT54=ADL7)*AGS3:AGS54)+SUMPRODUCT((AGQ3:AGQ54=ADL6)*(AGT3:AGT54=ADL8)*AGS3:AGS54)+SUMPRODUCT((AGQ3:AGQ54=ADL6)*(AGT3:AGT54=ADL4)*AGS3:AGS54)+SUMPRODUCT((AGQ3:AGQ54=ADL6)*(AGT3:AGT54=ADL5)*AGS3:AGS54)+SUMPRODUCT((AGQ3:AGQ54=ADL7)*(AGT3:AGT54=ADL6)*AGR3:AGR54)+SUMPRODUCT((AGQ3:AGQ54=ADL8)*(AGT3:AGT54=ADL6)*AGR3:AGR54)+SUMPRODUCT((AGQ3:AGQ54=ADL4)*(AGT3:AGT54=ADL6)*AGR3:AGR54)+SUMPRODUCT((AGQ3:AGQ54=ADL5)*(AGT3:AGT54=ADL6)*AGR3:AGR54)</f>
        <v>0</v>
      </c>
      <c r="ADR6" s="395">
        <f t="shared" ca="1" si="154"/>
        <v>1000</v>
      </c>
      <c r="ADS6" s="395">
        <f t="shared" ca="1" si="155"/>
        <v>0</v>
      </c>
      <c r="ADT6" s="395">
        <f ca="1">IF(ADL6&lt;&gt;"",VLOOKUP(ADL6,ACS4:ACY52,7,FALSE),"")</f>
        <v>1000</v>
      </c>
      <c r="ADU6" s="395">
        <f ca="1">IF(ADL6&lt;&gt;"",VLOOKUP(ADL6,ACS4:ACY52,5,FALSE),"")</f>
        <v>0</v>
      </c>
      <c r="ADV6" s="395">
        <f ca="1">IF(ADL6&lt;&gt;"",VLOOKUP(ADL6,ACS4:ADA52,9,FALSE),"")</f>
        <v>24</v>
      </c>
      <c r="ADW6" s="395">
        <f t="shared" ca="1" si="156"/>
        <v>0</v>
      </c>
      <c r="ADX6" s="395">
        <f t="shared" ref="ADX6" ca="1" si="687">IF(ADL6&lt;&gt;"",RANK(ADW6,ADW4:ADW8),"")</f>
        <v>1</v>
      </c>
      <c r="ADY6" s="395">
        <f t="shared" ref="ADY6" ca="1" si="688">IF(ADL6&lt;&gt;"",SUMPRODUCT((ADW4:ADW8=ADW6)*(ADR4:ADR8&gt;ADR6)),"")</f>
        <v>0</v>
      </c>
      <c r="ADZ6" s="395">
        <f t="shared" ref="ADZ6" ca="1" si="689">IF(ADL6&lt;&gt;"",SUMPRODUCT((ADW4:ADW8=ADW6)*(ADR4:ADR8=ADR6)*(ADP4:ADP8&gt;ADP6)),"")</f>
        <v>0</v>
      </c>
      <c r="AEA6" s="395">
        <f t="shared" ref="AEA6" ca="1" si="690">IF(ADL6&lt;&gt;"",SUMPRODUCT((ADW4:ADW8=ADW6)*(ADR4:ADR8=ADR6)*(ADP4:ADP8=ADP6)*(ADT4:ADT8&gt;ADT6)),"")</f>
        <v>0</v>
      </c>
      <c r="AEB6" s="395">
        <f t="shared" ref="AEB6" ca="1" si="691">IF(ADL6&lt;&gt;"",SUMPRODUCT((ADW4:ADW8=ADW6)*(ADR4:ADR8=ADR6)*(ADP4:ADP8=ADP6)*(ADT4:ADT8=ADT6)*(ADU4:ADU8&gt;ADU6)),"")</f>
        <v>0</v>
      </c>
      <c r="AEC6" s="395">
        <f t="shared" ref="AEC6" ca="1" si="692">IF(ADL6&lt;&gt;"",SUMPRODUCT((ADW4:ADW8=ADW6)*(ADR4:ADR8=ADR6)*(ADP4:ADP8=ADP6)*(ADT4:ADT8=ADT6)*(ADU4:ADU8=ADU6)*(ADV4:ADV8&gt;ADV6)),"")</f>
        <v>1</v>
      </c>
      <c r="AED6" s="395">
        <f t="shared" ref="AED6" ca="1" si="693">IF(ADL6&lt;&gt;"",IF(AED58&lt;&gt;"",IF(ADK55=3,AED58,AED58+ADK55),SUM(ADX6:AEC6)),"")</f>
        <v>2</v>
      </c>
      <c r="AEE6" s="395" t="str">
        <f t="shared" ref="AEE6" ca="1" si="694">IF(ADL6&lt;&gt;"",INDEX(ADL4:ADL8,MATCH(3,AED4:AED8,0),0),"")</f>
        <v>Al Ahly</v>
      </c>
      <c r="AEF6" s="395" t="str">
        <f t="shared" ca="1" si="414"/>
        <v/>
      </c>
      <c r="AEG6" s="395">
        <f ca="1">SUMPRODUCT((AGQ3:AGQ54=AEF6)*(AGT3:AGT54=AEF7)*(AGU3:AGU54="W"))+SUMPRODUCT((AGQ3:AGQ54=AEF6)*(AGT3:AGT54=AEF8)*(AGU3:AGU54="W"))+SUMPRODUCT((AGQ3:AGQ54=AEF6)*(AGT3:AGT54=AEF5)*(AGU3:AGU54="W"))+SUMPRODUCT((AGQ3:AGQ54=AEF7)*(AGT3:AGT54=AEF6)*(AGV3:AGV54="W"))+SUMPRODUCT((AGQ3:AGQ54=AEF8)*(AGT3:AGT54=AEF6)*(AGV3:AGV54="W"))+SUMPRODUCT((AGQ3:AGQ54=AEF5)*(AGT3:AGT54=AEF6)*(AGV3:AGV54="W"))</f>
        <v>0</v>
      </c>
      <c r="AEH6" s="395">
        <f ca="1">SUMPRODUCT((AGQ3:AGQ54=AEF6)*(AGT3:AGT54=AEF7)*(AGU3:AGU54="D"))+SUMPRODUCT((AGQ3:AGQ54=AEF6)*(AGT3:AGT54=AEF8)*(AGU3:AGU54="D"))+SUMPRODUCT((AGQ3:AGQ54=AEF6)*(AGT3:AGT54=AEF5)*(AGU3:AGU54="D"))+SUMPRODUCT((AGQ3:AGQ54=AEF7)*(AGT3:AGT54=AEF6)*(AGU3:AGU54="D"))+SUMPRODUCT((AGQ3:AGQ54=AEF8)*(AGT3:AGT54=AEF6)*(AGU3:AGU54="D"))+SUMPRODUCT((AGQ3:AGQ54=AEF5)*(AGT3:AGT54=AEF6)*(AGU3:AGU54="D"))</f>
        <v>0</v>
      </c>
      <c r="AEI6" s="395">
        <f ca="1">SUMPRODUCT((AGQ3:AGQ54=AEF6)*(AGT3:AGT54=AEF7)*(AGU3:AGU54="L"))+SUMPRODUCT((AGQ3:AGQ54=AEF6)*(AGT3:AGT54=AEF8)*(AGU3:AGU54="L"))+SUMPRODUCT((AGQ3:AGQ54=AEF6)*(AGT3:AGT54=AEF5)*(AGU3:AGU54="L"))+SUMPRODUCT((AGQ3:AGQ54=AEF7)*(AGT3:AGT54=AEF6)*(AGV3:AGV54="L"))+SUMPRODUCT((AGQ3:AGQ54=AEF8)*(AGT3:AGT54=AEF6)*(AGV3:AGV54="L"))+SUMPRODUCT((AGQ3:AGQ54=AEF5)*(AGT3:AGT54=AEF6)*(AGV3:AGV54="L"))</f>
        <v>0</v>
      </c>
      <c r="AEJ6" s="395">
        <f ca="1">SUMPRODUCT((AGQ3:AGQ54=AEF6)*(AGT3:AGT54=AEF7)*AGR3:AGR54)+SUMPRODUCT((AGQ3:AGQ54=AEF6)*(AGT3:AGT54=AEF8)*AGR3:AGR54)+SUMPRODUCT((AGQ3:AGQ54=AEF6)*(AGT3:AGT54=AEF4)*AGR3:AGR54)+SUMPRODUCT((AGQ3:AGQ54=AEF6)*(AGT3:AGT54=AEF5)*AGR3:AGR54)+SUMPRODUCT((AGQ3:AGQ54=AEF7)*(AGT3:AGT54=AEF6)*AGS3:AGS54)+SUMPRODUCT((AGQ3:AGQ54=AEF8)*(AGT3:AGT54=AEF6)*AGS3:AGS54)+SUMPRODUCT((AGQ3:AGQ54=AEF4)*(AGT3:AGT54=AEF6)*AGS3:AGS54)+SUMPRODUCT((AGQ3:AGQ54=AEF5)*(AGT3:AGT54=AEF6)*AGS3:AGS54)</f>
        <v>0</v>
      </c>
      <c r="AEK6" s="395">
        <f ca="1">SUMPRODUCT((AGQ3:AGQ54=AEF6)*(AGT3:AGT54=AEF7)*AGS3:AGS54)+SUMPRODUCT((AGQ3:AGQ54=AEF6)*(AGT3:AGT54=AEF8)*AGS3:AGS54)+SUMPRODUCT((AGQ3:AGQ54=AEF6)*(AGT3:AGT54=AEF4)*AGS3:AGS54)+SUMPRODUCT((AGQ3:AGQ54=AEF6)*(AGT3:AGT54=AEF5)*AGS3:AGS54)+SUMPRODUCT((AGQ3:AGQ54=AEF7)*(AGT3:AGT54=AEF6)*AGR3:AGR54)+SUMPRODUCT((AGQ3:AGQ54=AEF8)*(AGT3:AGT54=AEF6)*AGR3:AGR54)+SUMPRODUCT((AGQ3:AGQ54=AEF4)*(AGT3:AGT54=AEF6)*AGR3:AGR54)+SUMPRODUCT((AGQ3:AGQ54=AEF5)*(AGT3:AGT54=AEF6)*AGR3:AGR54)</f>
        <v>0</v>
      </c>
      <c r="AEL6" s="395">
        <f t="shared" ca="1" si="415"/>
        <v>1000</v>
      </c>
      <c r="AEM6" s="395" t="str">
        <f t="shared" ca="1" si="416"/>
        <v/>
      </c>
      <c r="AEN6" s="395" t="str">
        <f ca="1">IF(AEF6&lt;&gt;"",VLOOKUP(AEF6,ACS4:ACY52,7,FALSE),"")</f>
        <v/>
      </c>
      <c r="AEO6" s="395" t="str">
        <f ca="1">IF(AEF6&lt;&gt;"",VLOOKUP(AEF6,ACS4:ACY52,5,FALSE),"")</f>
        <v/>
      </c>
      <c r="AEP6" s="395" t="str">
        <f ca="1">IF(AEF6&lt;&gt;"",VLOOKUP(AEF6,ACS4:ADA52,9,FALSE),"")</f>
        <v/>
      </c>
      <c r="AEQ6" s="395" t="str">
        <f t="shared" ca="1" si="417"/>
        <v/>
      </c>
      <c r="AER6" s="395" t="str">
        <f t="shared" ref="AER6" ca="1" si="695">IF(AEF6&lt;&gt;"",RANK(AEQ6,AEQ4:AEQ8),"")</f>
        <v/>
      </c>
      <c r="AES6" s="395" t="str">
        <f t="shared" ref="AES6" ca="1" si="696">IF(AEF6&lt;&gt;"",SUMPRODUCT((AEQ4:AEQ8=AEQ6)*(AEL4:AEL8&gt;AEL6)),"")</f>
        <v/>
      </c>
      <c r="AET6" s="395" t="str">
        <f t="shared" ref="AET6" ca="1" si="697">IF(AEF6&lt;&gt;"",SUMPRODUCT((AEQ4:AEQ8=AEQ6)*(AEL4:AEL8=AEL6)*(AEJ4:AEJ8&gt;AEJ6)),"")</f>
        <v/>
      </c>
      <c r="AEU6" s="395" t="str">
        <f t="shared" ref="AEU6" ca="1" si="698">IF(AEF6&lt;&gt;"",SUMPRODUCT((AEQ4:AEQ8=AEQ6)*(AEL4:AEL8=AEL6)*(AEJ4:AEJ8=AEJ6)*(AEN4:AEN8&gt;AEN6)),"")</f>
        <v/>
      </c>
      <c r="AEV6" s="395" t="str">
        <f t="shared" ref="AEV6" ca="1" si="699">IF(AEF6&lt;&gt;"",SUMPRODUCT((AEQ4:AEQ8=AEQ6)*(AEL4:AEL8=AEL6)*(AEJ4:AEJ8=AEJ6)*(AEN4:AEN8=AEN6)*(AEO4:AEO8&gt;AEO6)),"")</f>
        <v/>
      </c>
      <c r="AEW6" s="395" t="str">
        <f t="shared" ref="AEW6" ca="1" si="700">IF(AEF6&lt;&gt;"",SUMPRODUCT((AEQ4:AEQ8=AEQ6)*(AEL4:AEL8=AEL6)*(AEJ4:AEJ8=AEJ6)*(AEN4:AEN8=AEN6)*(AEO4:AEO8=AEO6)*(AEP4:AEP8&gt;AEP6)),"")</f>
        <v/>
      </c>
      <c r="AEX6" s="395" t="str">
        <f t="shared" ref="AEX6" ca="1" si="701">IF(AEF6&lt;&gt;"",IF(AEX58&lt;&gt;"",IF(AEE55=3,AEX58,AEX58+AEE55),SUM(AER6:AEW6)+1),"")</f>
        <v/>
      </c>
      <c r="AEY6" s="395" t="str">
        <f t="shared" ref="AEY6" ca="1" si="702">IF(AEF6&lt;&gt;"",INDEX(AEF5:AEF8,MATCH(3,AEX5:AEX8,0),0),"")</f>
        <v/>
      </c>
      <c r="AEZ6" s="395" t="str">
        <f t="shared" ref="AEZ6:AEZ7" ca="1" si="703">IF(ADI4&lt;&gt;"",ADI4,"")</f>
        <v/>
      </c>
      <c r="AFA6" s="395">
        <f ca="1">SUMPRODUCT((AGQ3:AGQ54=AEZ6)*(AGT3:AGT54=AEZ7)*(AGU3:AGU54="W"))+SUMPRODUCT((AGQ3:AGQ54=AEZ6)*(AGT3:AGT54=AEZ8)*(AGU3:AGU54="W"))+SUMPRODUCT((AGQ3:AGQ54=AEZ6)*(AGT3:AGT54=AEZ9)*(AGU3:AGU54="W"))+SUMPRODUCT((AGQ3:AGQ54=AEZ7)*(AGT3:AGT54=AEZ6)*(AGV3:AGV54="W"))+SUMPRODUCT((AGQ3:AGQ54=AEZ8)*(AGT3:AGT54=AEZ6)*(AGV3:AGV54="W"))+SUMPRODUCT((AGQ3:AGQ54=AEZ9)*(AGT3:AGT54=AEZ6)*(AGV3:AGV54="W"))</f>
        <v>0</v>
      </c>
      <c r="AFB6" s="395">
        <f ca="1">SUMPRODUCT((AGQ3:AGQ54=AEZ6)*(AGT3:AGT54=AEZ7)*(AGU3:AGU54="D"))+SUMPRODUCT((AGQ3:AGQ54=AEZ6)*(AGT3:AGT54=AEZ8)*(AGU3:AGU54="D"))+SUMPRODUCT((AGQ3:AGQ54=AEZ6)*(AGT3:AGT54=AEZ9)*(AGU3:AGU54="D"))+SUMPRODUCT((AGQ3:AGQ54=AEZ7)*(AGT3:AGT54=AEZ6)*(AGU3:AGU54="D"))+SUMPRODUCT((AGQ3:AGQ54=AEZ8)*(AGT3:AGT54=AEZ6)*(AGU3:AGU54="D"))+SUMPRODUCT((AGQ3:AGQ54=AEZ9)*(AGT3:AGT54=AEZ6)*(AGU3:AGU54="D"))</f>
        <v>0</v>
      </c>
      <c r="AFC6" s="395">
        <f ca="1">SUMPRODUCT((AGQ3:AGQ54=AEZ6)*(AGT3:AGT54=AEZ7)*(AGU3:AGU54="L"))+SUMPRODUCT((AGQ3:AGQ54=AEZ6)*(AGT3:AGT54=AEZ8)*(AGU3:AGU54="L"))+SUMPRODUCT((AGQ3:AGQ54=AEZ6)*(AGT3:AGT54=AEZ9)*(AGU3:AGU54="L"))+SUMPRODUCT((AGQ3:AGQ54=AEZ7)*(AGT3:AGT54=AEZ6)*(AGV3:AGV54="L"))+SUMPRODUCT((AGQ3:AGQ54=AEZ8)*(AGT3:AGT54=AEZ6)*(AGV3:AGV54="L"))+SUMPRODUCT((AGQ3:AGQ54=AEZ9)*(AGT3:AGT54=AEZ6)*(AGV3:AGV54="L"))</f>
        <v>0</v>
      </c>
      <c r="AFD6" s="395">
        <f ca="1">SUMPRODUCT((AGQ3:AGQ54=AEZ6)*(AGT3:AGT54=AEZ7)*AGR3:AGR54)+SUMPRODUCT((AGQ3:AGQ54=AEZ6)*(AGT3:AGT54=AEZ8)*AGR3:AGR54)+SUMPRODUCT((AGQ3:AGQ54=AEZ6)*(AGT3:AGT54=AEZ4)*AGR3:AGR54)+SUMPRODUCT((AGQ3:AGQ54=AEZ6)*(AGT3:AGT54=AEZ5)*AGR3:AGR54)+SUMPRODUCT((AGQ3:AGQ54=AEZ7)*(AGT3:AGT54=AEZ6)*AGS3:AGS54)+SUMPRODUCT((AGQ3:AGQ54=AEZ8)*(AGT3:AGT54=AEZ6)*AGS3:AGS54)+SUMPRODUCT((AGQ3:AGQ54=AEZ4)*(AGT3:AGT54=AEZ6)*AGS3:AGS54)+SUMPRODUCT((AGQ3:AGQ54=AEZ5)*(AGT3:AGT54=AEZ6)*AGS3:AGS54)</f>
        <v>0</v>
      </c>
      <c r="AFE6" s="395">
        <f ca="1">SUMPRODUCT((AGQ3:AGQ54=AEZ6)*(AGT3:AGT54=AEZ7)*AGS3:AGS54)+SUMPRODUCT((AGQ3:AGQ54=AEZ6)*(AGT3:AGT54=AEZ8)*AGS3:AGS54)+SUMPRODUCT((AGQ3:AGQ54=AEZ6)*(AGT3:AGT54=AEZ4)*AGS3:AGS54)+SUMPRODUCT((AGQ3:AGQ54=AEZ6)*(AGT3:AGT54=AEZ5)*AGS3:AGS54)+SUMPRODUCT((AGQ3:AGQ54=AEZ7)*(AGT3:AGT54=AEZ6)*AGR3:AGR54)+SUMPRODUCT((AGQ3:AGQ54=AEZ8)*(AGT3:AGT54=AEZ6)*AGR3:AGR54)+SUMPRODUCT((AGQ3:AGQ54=AEZ4)*(AGT3:AGT54=AEZ6)*AGR3:AGR54)+SUMPRODUCT((AGQ3:AGQ54=AEZ5)*(AGT3:AGT54=AEZ6)*AGR3:AGR54)</f>
        <v>0</v>
      </c>
      <c r="AFF6" s="395">
        <f t="shared" ref="AFF6:AFF7" ca="1" si="704">AFD6-AFE6+1000</f>
        <v>1000</v>
      </c>
      <c r="AFG6" s="395" t="str">
        <f t="shared" ref="AFG6:AFG7" ca="1" si="705">IF(AEZ6&lt;&gt;"",AFA6*3+AFB6*1,"")</f>
        <v/>
      </c>
      <c r="AFH6" s="395" t="str">
        <f ca="1">IF(AEZ6&lt;&gt;"",VLOOKUP(AEZ6,ACS4:ACY52,7,FALSE),"")</f>
        <v/>
      </c>
      <c r="AFI6" s="395" t="str">
        <f ca="1">IF(AEZ6&lt;&gt;"",VLOOKUP(AEZ6,ACS4:ACY52,5,FALSE),"")</f>
        <v/>
      </c>
      <c r="AFJ6" s="395" t="str">
        <f ca="1">IF(AEZ6&lt;&gt;"",VLOOKUP(AEZ6,ACS4:ADA52,9,FALSE),"")</f>
        <v/>
      </c>
      <c r="AFK6" s="395" t="str">
        <f t="shared" ref="AFK6:AFK7" ca="1" si="706">AFG6</f>
        <v/>
      </c>
      <c r="AFL6" s="395" t="str">
        <f t="shared" ref="AFL6" ca="1" si="707">IF(AEZ6&lt;&gt;"",RANK(AFK6,AFK4:AFK8),"")</f>
        <v/>
      </c>
      <c r="AFM6" s="395" t="str">
        <f t="shared" ref="AFM6" ca="1" si="708">IF(AEZ6&lt;&gt;"",SUMPRODUCT((AFK4:AFK8=AFK6)*(AFF4:AFF8&gt;AFF6)),"")</f>
        <v/>
      </c>
      <c r="AFN6" s="395" t="str">
        <f t="shared" ref="AFN6" ca="1" si="709">IF(AEZ6&lt;&gt;"",SUMPRODUCT((AFK4:AFK8=AFK6)*(AFF4:AFF8=AFF6)*(AFD4:AFD8&gt;AFD6)),"")</f>
        <v/>
      </c>
      <c r="AFO6" s="395" t="str">
        <f t="shared" ref="AFO6" ca="1" si="710">IF(AEZ6&lt;&gt;"",SUMPRODUCT((AFK4:AFK8=AFK6)*(AFF4:AFF8=AFF6)*(AFD4:AFD8=AFD6)*(AFH4:AFH8&gt;AFH6)),"")</f>
        <v/>
      </c>
      <c r="AFP6" s="395" t="str">
        <f t="shared" ref="AFP6" ca="1" si="711">IF(AEZ6&lt;&gt;"",SUMPRODUCT((AFK4:AFK8=AFK6)*(AFF4:AFF8=AFF6)*(AFD4:AFD8=AFD6)*(AFH4:AFH8=AFH6)*(AFI4:AFI8&gt;AFI6)),"")</f>
        <v/>
      </c>
      <c r="AFQ6" s="395" t="str">
        <f t="shared" ref="AFQ6" ca="1" si="712">IF(AEZ6&lt;&gt;"",SUMPRODUCT((AFK4:AFK8=AFK6)*(AFF4:AFF8=AFF6)*(AFD4:AFD8=AFD6)*(AFH4:AFH8=AFH6)*(AFI4:AFI8=AFI6)*(AFJ4:AFJ8&gt;AFJ6)),"")</f>
        <v/>
      </c>
      <c r="AFR6" s="395" t="str">
        <f t="shared" ref="AFR6:AFR7" ca="1" si="713">IF(AEZ6&lt;&gt;"",SUM(AFL6:AFQ6)+2,"")</f>
        <v/>
      </c>
      <c r="AFS6" s="395" t="str">
        <f t="shared" ref="AFS6" ca="1" si="714">IF(AEZ6&lt;&gt;"",INDEX(AEZ6:AEZ8,MATCH(3,AFR6:AFR8,0),0),"")</f>
        <v/>
      </c>
      <c r="AGN6" s="395" t="str">
        <f t="shared" ref="AGN6" ca="1" si="715">IF(AFS6&lt;&gt;"",AFS6,IF(AEY6&lt;&gt;"",AEY6,IF(AEE6&lt;&gt;"",AEE6,ADE6)))</f>
        <v>Al Ahly</v>
      </c>
      <c r="AGO6" s="395">
        <v>3</v>
      </c>
      <c r="AGP6" s="395">
        <v>4</v>
      </c>
      <c r="AGQ6" s="395" t="str">
        <f t="shared" si="12"/>
        <v>Palmeiras</v>
      </c>
      <c r="AGR6" s="395">
        <f ca="1">IF(OFFSET('Game Board'!O11,0,AGR1)&lt;&gt;"",OFFSET('Game Board'!O11,0,AGR1),0)</f>
        <v>0</v>
      </c>
      <c r="AGS6" s="395">
        <f ca="1">IF(OFFSET('Game Board'!P11,0,AGR1)&lt;&gt;"",OFFSET('Game Board'!P11,0,AGR1),0)</f>
        <v>0</v>
      </c>
      <c r="AGT6" s="395" t="str">
        <f t="shared" si="13"/>
        <v>Porto</v>
      </c>
      <c r="AGU6" s="395" t="str">
        <f ca="1">IF(AND(OFFSET('Game Board'!O11,0,AGR1)&lt;&gt;"",OFFSET('Game Board'!P11,0,AGR1)&lt;&gt;""),IF(AGR6&gt;AGS6,"W",IF(AGR6=AGS6,"D","L")),"")</f>
        <v/>
      </c>
      <c r="AGV6" s="395" t="str">
        <f t="shared" ca="1" si="14"/>
        <v/>
      </c>
      <c r="AGX6" s="395">
        <f ca="1">VLOOKUP(AGY6,AKT4:AKU8,2,FALSE)</f>
        <v>3</v>
      </c>
      <c r="AGY6" s="398" t="str">
        <f t="shared" si="166"/>
        <v>Al Ahly</v>
      </c>
      <c r="AGZ6" s="395">
        <f ca="1">SUMPRODUCT((AKW3:AKW54=AGY6)*(ALA3:ALA54="W"))+SUMPRODUCT((AKZ3:AKZ54=AGY6)*(ALB3:ALB54="W"))</f>
        <v>0</v>
      </c>
      <c r="AHA6" s="395">
        <f ca="1">SUMPRODUCT((AKW3:AKW54=AGY6)*(ALA3:ALA54="D"))+SUMPRODUCT((AKZ3:AKZ54=AGY6)*(ALB3:ALB54="D"))</f>
        <v>0</v>
      </c>
      <c r="AHB6" s="395">
        <f ca="1">SUMPRODUCT((AKW3:AKW54=AGY6)*(ALA3:ALA54="L"))+SUMPRODUCT((AKZ3:AKZ54=AGY6)*(ALB3:ALB54="L"))</f>
        <v>0</v>
      </c>
      <c r="AHC6" s="395">
        <f t="shared" ref="AHC6" ca="1" si="716">SUMIF(AKW3:AKW72,AGY6,AKX3:AKX72)+SUMIF(AKZ3:AKZ72,AGY6,AKY3:AKY72)</f>
        <v>0</v>
      </c>
      <c r="AHD6" s="395">
        <f t="shared" ref="AHD6" ca="1" si="717">SUMIF(AKZ3:AKZ72,AGY6,AKX3:AKX72)+SUMIF(AKW3:AKW72,AGY6,AKY3:AKY72)</f>
        <v>0</v>
      </c>
      <c r="AHE6" s="395">
        <f t="shared" ca="1" si="169"/>
        <v>1000</v>
      </c>
      <c r="AHF6" s="395">
        <f t="shared" ca="1" si="170"/>
        <v>0</v>
      </c>
      <c r="AHG6" s="401">
        <f t="shared" si="171"/>
        <v>16</v>
      </c>
      <c r="AHH6" s="395">
        <f t="shared" ref="AHH6" ca="1" si="718">IF(COUNTIF(AHF4:AHF8,4)&lt;&gt;4,RANK(AHF6,AHF4:AHF8),AHF58)</f>
        <v>1</v>
      </c>
      <c r="AHJ6" s="395">
        <f t="shared" ref="AHJ6" ca="1" si="719">SUMPRODUCT((AHH4:AHH7=AHH6)*(AHG4:AHG7&lt;AHG6))+AHH6</f>
        <v>2</v>
      </c>
      <c r="AHK6" s="398" t="str">
        <f t="shared" ref="AHK6" ca="1" si="720">INDEX(AGY4:AGY8,MATCH(3,AHJ4:AHJ8,0),0)</f>
        <v>Porto</v>
      </c>
      <c r="AHL6" s="395">
        <f t="shared" ref="AHL6" ca="1" si="721">INDEX(AHH4:AHH8,MATCH(AHK6,AGY4:AGY8,0),0)</f>
        <v>1</v>
      </c>
      <c r="AHM6" s="395" t="str">
        <f t="shared" ref="AHM6:AHM7" ca="1" si="722">IF(AND(AHM5&lt;&gt;"",AHL6=1),AHK6,"")</f>
        <v>Porto</v>
      </c>
      <c r="AHN6" s="395" t="str">
        <f t="shared" ref="AHN6:AHN7" ca="1" si="723">IF(AND(AHN5&lt;&gt;"",AHL7=2),AHK7,"")</f>
        <v/>
      </c>
      <c r="AHO6" s="395" t="str">
        <f t="shared" ref="AHO6" ca="1" si="724">IF(AND(AHO5&lt;&gt;"",AHL8=3),AHK8,"")</f>
        <v/>
      </c>
      <c r="AHR6" s="395" t="str">
        <f t="shared" ca="1" si="180"/>
        <v>Porto</v>
      </c>
      <c r="AHS6" s="395">
        <f ca="1">SUMPRODUCT((AKW3:AKW54=AHR6)*(AKZ3:AKZ54=AHR7)*(ALA3:ALA54="W"))+SUMPRODUCT((AKW3:AKW54=AHR6)*(AKZ3:AKZ54=AHR8)*(ALA3:ALA54="W"))+SUMPRODUCT((AKW3:AKW54=AHR6)*(AKZ3:AKZ54=AHR4)*(ALA3:ALA54="W"))+SUMPRODUCT((AKW3:AKW54=AHR6)*(AKZ3:AKZ54=AHR5)*(ALA3:ALA54="W"))+SUMPRODUCT((AKW3:AKW54=AHR7)*(AKZ3:AKZ54=AHR6)*(ALB3:ALB54="W"))+SUMPRODUCT((AKW3:AKW54=AHR8)*(AKZ3:AKZ54=AHR6)*(ALB3:ALB54="W"))+SUMPRODUCT((AKW3:AKW54=AHR4)*(AKZ3:AKZ54=AHR6)*(ALB3:ALB54="W"))+SUMPRODUCT((AKW3:AKW54=AHR5)*(AKZ3:AKZ54=AHR6)*(ALB3:ALB54="W"))</f>
        <v>0</v>
      </c>
      <c r="AHT6" s="395">
        <f ca="1">SUMPRODUCT((AKW3:AKW54=AHR6)*(AKZ3:AKZ54=AHR7)*(ALA3:ALA54="D"))+SUMPRODUCT((AKW3:AKW54=AHR6)*(AKZ3:AKZ54=AHR8)*(ALA3:ALA54="D"))+SUMPRODUCT((AKW3:AKW54=AHR6)*(AKZ3:AKZ54=AHR4)*(ALA3:ALA54="D"))+SUMPRODUCT((AKW3:AKW54=AHR6)*(AKZ3:AKZ54=AHR5)*(ALA3:ALA54="D"))+SUMPRODUCT((AKW3:AKW54=AHR7)*(AKZ3:AKZ54=AHR6)*(ALA3:ALA54="D"))+SUMPRODUCT((AKW3:AKW54=AHR8)*(AKZ3:AKZ54=AHR6)*(ALA3:ALA54="D"))+SUMPRODUCT((AKW3:AKW54=AHR4)*(AKZ3:AKZ54=AHR6)*(ALA3:ALA54="D"))+SUMPRODUCT((AKW3:AKW54=AHR5)*(AKZ3:AKZ54=AHR6)*(ALA3:ALA54="D"))</f>
        <v>0</v>
      </c>
      <c r="AHU6" s="395">
        <f ca="1">SUMPRODUCT((AKW3:AKW54=AHR6)*(AKZ3:AKZ54=AHR7)*(ALA3:ALA54="L"))+SUMPRODUCT((AKW3:AKW54=AHR6)*(AKZ3:AKZ54=AHR8)*(ALA3:ALA54="L"))+SUMPRODUCT((AKW3:AKW54=AHR6)*(AKZ3:AKZ54=AHR4)*(ALA3:ALA54="L"))+SUMPRODUCT((AKW3:AKW54=AHR6)*(AKZ3:AKZ54=AHR5)*(ALA3:ALA54="L"))+SUMPRODUCT((AKW3:AKW54=AHR7)*(AKZ3:AKZ54=AHR6)*(ALB3:ALB54="L"))+SUMPRODUCT((AKW3:AKW54=AHR8)*(AKZ3:AKZ54=AHR6)*(ALB3:ALB54="L"))+SUMPRODUCT((AKW3:AKW54=AHR4)*(AKZ3:AKZ54=AHR6)*(ALB3:ALB54="L"))+SUMPRODUCT((AKW3:AKW54=AHR5)*(AKZ3:AKZ54=AHR6)*(ALB3:ALB54="L"))</f>
        <v>0</v>
      </c>
      <c r="AHV6" s="395">
        <f ca="1">SUMPRODUCT((AKW3:AKW54=AHR6)*(AKZ3:AKZ54=AHR7)*AKX3:AKX54)+SUMPRODUCT((AKW3:AKW54=AHR6)*(AKZ3:AKZ54=AHR8)*AKX3:AKX54)+SUMPRODUCT((AKW3:AKW54=AHR6)*(AKZ3:AKZ54=AHR4)*AKX3:AKX54)+SUMPRODUCT((AKW3:AKW54=AHR6)*(AKZ3:AKZ54=AHR5)*AKX3:AKX54)+SUMPRODUCT((AKW3:AKW54=AHR7)*(AKZ3:AKZ54=AHR6)*AKY3:AKY54)+SUMPRODUCT((AKW3:AKW54=AHR8)*(AKZ3:AKZ54=AHR6)*AKY3:AKY54)+SUMPRODUCT((AKW3:AKW54=AHR4)*(AKZ3:AKZ54=AHR6)*AKY3:AKY54)+SUMPRODUCT((AKW3:AKW54=AHR5)*(AKZ3:AKZ54=AHR6)*AKY3:AKY54)</f>
        <v>0</v>
      </c>
      <c r="AHW6" s="395">
        <f ca="1">SUMPRODUCT((AKW3:AKW54=AHR6)*(AKZ3:AKZ54=AHR7)*AKY3:AKY54)+SUMPRODUCT((AKW3:AKW54=AHR6)*(AKZ3:AKZ54=AHR8)*AKY3:AKY54)+SUMPRODUCT((AKW3:AKW54=AHR6)*(AKZ3:AKZ54=AHR4)*AKY3:AKY54)+SUMPRODUCT((AKW3:AKW54=AHR6)*(AKZ3:AKZ54=AHR5)*AKY3:AKY54)+SUMPRODUCT((AKW3:AKW54=AHR7)*(AKZ3:AKZ54=AHR6)*AKX3:AKX54)+SUMPRODUCT((AKW3:AKW54=AHR8)*(AKZ3:AKZ54=AHR6)*AKX3:AKX54)+SUMPRODUCT((AKW3:AKW54=AHR4)*(AKZ3:AKZ54=AHR6)*AKX3:AKX54)+SUMPRODUCT((AKW3:AKW54=AHR5)*(AKZ3:AKZ54=AHR6)*AKX3:AKX54)</f>
        <v>0</v>
      </c>
      <c r="AHX6" s="395">
        <f t="shared" ca="1" si="181"/>
        <v>1000</v>
      </c>
      <c r="AHY6" s="395">
        <f t="shared" ca="1" si="182"/>
        <v>0</v>
      </c>
      <c r="AHZ6" s="395">
        <f ca="1">IF(AHR6&lt;&gt;"",VLOOKUP(AHR6,AGY4:AHE52,7,FALSE),"")</f>
        <v>1000</v>
      </c>
      <c r="AIA6" s="395">
        <f ca="1">IF(AHR6&lt;&gt;"",VLOOKUP(AHR6,AGY4:AHE52,5,FALSE),"")</f>
        <v>0</v>
      </c>
      <c r="AIB6" s="395">
        <f ca="1">IF(AHR6&lt;&gt;"",VLOOKUP(AHR6,AGY4:AHG52,9,FALSE),"")</f>
        <v>24</v>
      </c>
      <c r="AIC6" s="395">
        <f t="shared" ca="1" si="183"/>
        <v>0</v>
      </c>
      <c r="AID6" s="395">
        <f t="shared" ref="AID6" ca="1" si="725">IF(AHR6&lt;&gt;"",RANK(AIC6,AIC4:AIC8),"")</f>
        <v>1</v>
      </c>
      <c r="AIE6" s="395">
        <f t="shared" ref="AIE6" ca="1" si="726">IF(AHR6&lt;&gt;"",SUMPRODUCT((AIC4:AIC8=AIC6)*(AHX4:AHX8&gt;AHX6)),"")</f>
        <v>0</v>
      </c>
      <c r="AIF6" s="395">
        <f t="shared" ref="AIF6" ca="1" si="727">IF(AHR6&lt;&gt;"",SUMPRODUCT((AIC4:AIC8=AIC6)*(AHX4:AHX8=AHX6)*(AHV4:AHV8&gt;AHV6)),"")</f>
        <v>0</v>
      </c>
      <c r="AIG6" s="395">
        <f t="shared" ref="AIG6" ca="1" si="728">IF(AHR6&lt;&gt;"",SUMPRODUCT((AIC4:AIC8=AIC6)*(AHX4:AHX8=AHX6)*(AHV4:AHV8=AHV6)*(AHZ4:AHZ8&gt;AHZ6)),"")</f>
        <v>0</v>
      </c>
      <c r="AIH6" s="395">
        <f t="shared" ref="AIH6" ca="1" si="729">IF(AHR6&lt;&gt;"",SUMPRODUCT((AIC4:AIC8=AIC6)*(AHX4:AHX8=AHX6)*(AHV4:AHV8=AHV6)*(AHZ4:AHZ8=AHZ6)*(AIA4:AIA8&gt;AIA6)),"")</f>
        <v>0</v>
      </c>
      <c r="AII6" s="395">
        <f t="shared" ref="AII6" ca="1" si="730">IF(AHR6&lt;&gt;"",SUMPRODUCT((AIC4:AIC8=AIC6)*(AHX4:AHX8=AHX6)*(AHV4:AHV8=AHV6)*(AHZ4:AHZ8=AHZ6)*(AIA4:AIA8=AIA6)*(AIB4:AIB8&gt;AIB6)),"")</f>
        <v>1</v>
      </c>
      <c r="AIJ6" s="395">
        <f t="shared" ref="AIJ6" ca="1" si="731">IF(AHR6&lt;&gt;"",IF(AIJ58&lt;&gt;"",IF(AHQ55=3,AIJ58,AIJ58+AHQ55),SUM(AID6:AII6)),"")</f>
        <v>2</v>
      </c>
      <c r="AIK6" s="395" t="str">
        <f t="shared" ref="AIK6" ca="1" si="732">IF(AHR6&lt;&gt;"",INDEX(AHR4:AHR8,MATCH(3,AIJ4:AIJ8,0),0),"")</f>
        <v>Al Ahly</v>
      </c>
      <c r="AIL6" s="395" t="str">
        <f t="shared" ca="1" si="445"/>
        <v/>
      </c>
      <c r="AIM6" s="395">
        <f ca="1">SUMPRODUCT((AKW3:AKW54=AIL6)*(AKZ3:AKZ54=AIL7)*(ALA3:ALA54="W"))+SUMPRODUCT((AKW3:AKW54=AIL6)*(AKZ3:AKZ54=AIL8)*(ALA3:ALA54="W"))+SUMPRODUCT((AKW3:AKW54=AIL6)*(AKZ3:AKZ54=AIL5)*(ALA3:ALA54="W"))+SUMPRODUCT((AKW3:AKW54=AIL7)*(AKZ3:AKZ54=AIL6)*(ALB3:ALB54="W"))+SUMPRODUCT((AKW3:AKW54=AIL8)*(AKZ3:AKZ54=AIL6)*(ALB3:ALB54="W"))+SUMPRODUCT((AKW3:AKW54=AIL5)*(AKZ3:AKZ54=AIL6)*(ALB3:ALB54="W"))</f>
        <v>0</v>
      </c>
      <c r="AIN6" s="395">
        <f ca="1">SUMPRODUCT((AKW3:AKW54=AIL6)*(AKZ3:AKZ54=AIL7)*(ALA3:ALA54="D"))+SUMPRODUCT((AKW3:AKW54=AIL6)*(AKZ3:AKZ54=AIL8)*(ALA3:ALA54="D"))+SUMPRODUCT((AKW3:AKW54=AIL6)*(AKZ3:AKZ54=AIL5)*(ALA3:ALA54="D"))+SUMPRODUCT((AKW3:AKW54=AIL7)*(AKZ3:AKZ54=AIL6)*(ALA3:ALA54="D"))+SUMPRODUCT((AKW3:AKW54=AIL8)*(AKZ3:AKZ54=AIL6)*(ALA3:ALA54="D"))+SUMPRODUCT((AKW3:AKW54=AIL5)*(AKZ3:AKZ54=AIL6)*(ALA3:ALA54="D"))</f>
        <v>0</v>
      </c>
      <c r="AIO6" s="395">
        <f ca="1">SUMPRODUCT((AKW3:AKW54=AIL6)*(AKZ3:AKZ54=AIL7)*(ALA3:ALA54="L"))+SUMPRODUCT((AKW3:AKW54=AIL6)*(AKZ3:AKZ54=AIL8)*(ALA3:ALA54="L"))+SUMPRODUCT((AKW3:AKW54=AIL6)*(AKZ3:AKZ54=AIL5)*(ALA3:ALA54="L"))+SUMPRODUCT((AKW3:AKW54=AIL7)*(AKZ3:AKZ54=AIL6)*(ALB3:ALB54="L"))+SUMPRODUCT((AKW3:AKW54=AIL8)*(AKZ3:AKZ54=AIL6)*(ALB3:ALB54="L"))+SUMPRODUCT((AKW3:AKW54=AIL5)*(AKZ3:AKZ54=AIL6)*(ALB3:ALB54="L"))</f>
        <v>0</v>
      </c>
      <c r="AIP6" s="395">
        <f ca="1">SUMPRODUCT((AKW3:AKW54=AIL6)*(AKZ3:AKZ54=AIL7)*AKX3:AKX54)+SUMPRODUCT((AKW3:AKW54=AIL6)*(AKZ3:AKZ54=AIL8)*AKX3:AKX54)+SUMPRODUCT((AKW3:AKW54=AIL6)*(AKZ3:AKZ54=AIL4)*AKX3:AKX54)+SUMPRODUCT((AKW3:AKW54=AIL6)*(AKZ3:AKZ54=AIL5)*AKX3:AKX54)+SUMPRODUCT((AKW3:AKW54=AIL7)*(AKZ3:AKZ54=AIL6)*AKY3:AKY54)+SUMPRODUCT((AKW3:AKW54=AIL8)*(AKZ3:AKZ54=AIL6)*AKY3:AKY54)+SUMPRODUCT((AKW3:AKW54=AIL4)*(AKZ3:AKZ54=AIL6)*AKY3:AKY54)+SUMPRODUCT((AKW3:AKW54=AIL5)*(AKZ3:AKZ54=AIL6)*AKY3:AKY54)</f>
        <v>0</v>
      </c>
      <c r="AIQ6" s="395">
        <f ca="1">SUMPRODUCT((AKW3:AKW54=AIL6)*(AKZ3:AKZ54=AIL7)*AKY3:AKY54)+SUMPRODUCT((AKW3:AKW54=AIL6)*(AKZ3:AKZ54=AIL8)*AKY3:AKY54)+SUMPRODUCT((AKW3:AKW54=AIL6)*(AKZ3:AKZ54=AIL4)*AKY3:AKY54)+SUMPRODUCT((AKW3:AKW54=AIL6)*(AKZ3:AKZ54=AIL5)*AKY3:AKY54)+SUMPRODUCT((AKW3:AKW54=AIL7)*(AKZ3:AKZ54=AIL6)*AKX3:AKX54)+SUMPRODUCT((AKW3:AKW54=AIL8)*(AKZ3:AKZ54=AIL6)*AKX3:AKX54)+SUMPRODUCT((AKW3:AKW54=AIL4)*(AKZ3:AKZ54=AIL6)*AKX3:AKX54)+SUMPRODUCT((AKW3:AKW54=AIL5)*(AKZ3:AKZ54=AIL6)*AKX3:AKX54)</f>
        <v>0</v>
      </c>
      <c r="AIR6" s="395">
        <f t="shared" ca="1" si="446"/>
        <v>1000</v>
      </c>
      <c r="AIS6" s="395" t="str">
        <f t="shared" ca="1" si="447"/>
        <v/>
      </c>
      <c r="AIT6" s="395" t="str">
        <f ca="1">IF(AIL6&lt;&gt;"",VLOOKUP(AIL6,AGY4:AHE52,7,FALSE),"")</f>
        <v/>
      </c>
      <c r="AIU6" s="395" t="str">
        <f ca="1">IF(AIL6&lt;&gt;"",VLOOKUP(AIL6,AGY4:AHE52,5,FALSE),"")</f>
        <v/>
      </c>
      <c r="AIV6" s="395" t="str">
        <f ca="1">IF(AIL6&lt;&gt;"",VLOOKUP(AIL6,AGY4:AHG52,9,FALSE),"")</f>
        <v/>
      </c>
      <c r="AIW6" s="395" t="str">
        <f t="shared" ca="1" si="448"/>
        <v/>
      </c>
      <c r="AIX6" s="395" t="str">
        <f t="shared" ref="AIX6" ca="1" si="733">IF(AIL6&lt;&gt;"",RANK(AIW6,AIW4:AIW8),"")</f>
        <v/>
      </c>
      <c r="AIY6" s="395" t="str">
        <f t="shared" ref="AIY6" ca="1" si="734">IF(AIL6&lt;&gt;"",SUMPRODUCT((AIW4:AIW8=AIW6)*(AIR4:AIR8&gt;AIR6)),"")</f>
        <v/>
      </c>
      <c r="AIZ6" s="395" t="str">
        <f t="shared" ref="AIZ6" ca="1" si="735">IF(AIL6&lt;&gt;"",SUMPRODUCT((AIW4:AIW8=AIW6)*(AIR4:AIR8=AIR6)*(AIP4:AIP8&gt;AIP6)),"")</f>
        <v/>
      </c>
      <c r="AJA6" s="395" t="str">
        <f t="shared" ref="AJA6" ca="1" si="736">IF(AIL6&lt;&gt;"",SUMPRODUCT((AIW4:AIW8=AIW6)*(AIR4:AIR8=AIR6)*(AIP4:AIP8=AIP6)*(AIT4:AIT8&gt;AIT6)),"")</f>
        <v/>
      </c>
      <c r="AJB6" s="395" t="str">
        <f t="shared" ref="AJB6" ca="1" si="737">IF(AIL6&lt;&gt;"",SUMPRODUCT((AIW4:AIW8=AIW6)*(AIR4:AIR8=AIR6)*(AIP4:AIP8=AIP6)*(AIT4:AIT8=AIT6)*(AIU4:AIU8&gt;AIU6)),"")</f>
        <v/>
      </c>
      <c r="AJC6" s="395" t="str">
        <f t="shared" ref="AJC6" ca="1" si="738">IF(AIL6&lt;&gt;"",SUMPRODUCT((AIW4:AIW8=AIW6)*(AIR4:AIR8=AIR6)*(AIP4:AIP8=AIP6)*(AIT4:AIT8=AIT6)*(AIU4:AIU8=AIU6)*(AIV4:AIV8&gt;AIV6)),"")</f>
        <v/>
      </c>
      <c r="AJD6" s="395" t="str">
        <f t="shared" ref="AJD6" ca="1" si="739">IF(AIL6&lt;&gt;"",IF(AJD58&lt;&gt;"",IF(AIK55=3,AJD58,AJD58+AIK55),SUM(AIX6:AJC6)+1),"")</f>
        <v/>
      </c>
      <c r="AJE6" s="395" t="str">
        <f t="shared" ref="AJE6" ca="1" si="740">IF(AIL6&lt;&gt;"",INDEX(AIL5:AIL8,MATCH(3,AJD5:AJD8,0),0),"")</f>
        <v/>
      </c>
      <c r="AJF6" s="395" t="str">
        <f t="shared" ref="AJF6:AJF7" ca="1" si="741">IF(AHO4&lt;&gt;"",AHO4,"")</f>
        <v/>
      </c>
      <c r="AJG6" s="395">
        <f ca="1">SUMPRODUCT((AKW3:AKW54=AJF6)*(AKZ3:AKZ54=AJF7)*(ALA3:ALA54="W"))+SUMPRODUCT((AKW3:AKW54=AJF6)*(AKZ3:AKZ54=AJF8)*(ALA3:ALA54="W"))+SUMPRODUCT((AKW3:AKW54=AJF6)*(AKZ3:AKZ54=AJF9)*(ALA3:ALA54="W"))+SUMPRODUCT((AKW3:AKW54=AJF7)*(AKZ3:AKZ54=AJF6)*(ALB3:ALB54="W"))+SUMPRODUCT((AKW3:AKW54=AJF8)*(AKZ3:AKZ54=AJF6)*(ALB3:ALB54="W"))+SUMPRODUCT((AKW3:AKW54=AJF9)*(AKZ3:AKZ54=AJF6)*(ALB3:ALB54="W"))</f>
        <v>0</v>
      </c>
      <c r="AJH6" s="395">
        <f ca="1">SUMPRODUCT((AKW3:AKW54=AJF6)*(AKZ3:AKZ54=AJF7)*(ALA3:ALA54="D"))+SUMPRODUCT((AKW3:AKW54=AJF6)*(AKZ3:AKZ54=AJF8)*(ALA3:ALA54="D"))+SUMPRODUCT((AKW3:AKW54=AJF6)*(AKZ3:AKZ54=AJF9)*(ALA3:ALA54="D"))+SUMPRODUCT((AKW3:AKW54=AJF7)*(AKZ3:AKZ54=AJF6)*(ALA3:ALA54="D"))+SUMPRODUCT((AKW3:AKW54=AJF8)*(AKZ3:AKZ54=AJF6)*(ALA3:ALA54="D"))+SUMPRODUCT((AKW3:AKW54=AJF9)*(AKZ3:AKZ54=AJF6)*(ALA3:ALA54="D"))</f>
        <v>0</v>
      </c>
      <c r="AJI6" s="395">
        <f ca="1">SUMPRODUCT((AKW3:AKW54=AJF6)*(AKZ3:AKZ54=AJF7)*(ALA3:ALA54="L"))+SUMPRODUCT((AKW3:AKW54=AJF6)*(AKZ3:AKZ54=AJF8)*(ALA3:ALA54="L"))+SUMPRODUCT((AKW3:AKW54=AJF6)*(AKZ3:AKZ54=AJF9)*(ALA3:ALA54="L"))+SUMPRODUCT((AKW3:AKW54=AJF7)*(AKZ3:AKZ54=AJF6)*(ALB3:ALB54="L"))+SUMPRODUCT((AKW3:AKW54=AJF8)*(AKZ3:AKZ54=AJF6)*(ALB3:ALB54="L"))+SUMPRODUCT((AKW3:AKW54=AJF9)*(AKZ3:AKZ54=AJF6)*(ALB3:ALB54="L"))</f>
        <v>0</v>
      </c>
      <c r="AJJ6" s="395">
        <f ca="1">SUMPRODUCT((AKW3:AKW54=AJF6)*(AKZ3:AKZ54=AJF7)*AKX3:AKX54)+SUMPRODUCT((AKW3:AKW54=AJF6)*(AKZ3:AKZ54=AJF8)*AKX3:AKX54)+SUMPRODUCT((AKW3:AKW54=AJF6)*(AKZ3:AKZ54=AJF4)*AKX3:AKX54)+SUMPRODUCT((AKW3:AKW54=AJF6)*(AKZ3:AKZ54=AJF5)*AKX3:AKX54)+SUMPRODUCT((AKW3:AKW54=AJF7)*(AKZ3:AKZ54=AJF6)*AKY3:AKY54)+SUMPRODUCT((AKW3:AKW54=AJF8)*(AKZ3:AKZ54=AJF6)*AKY3:AKY54)+SUMPRODUCT((AKW3:AKW54=AJF4)*(AKZ3:AKZ54=AJF6)*AKY3:AKY54)+SUMPRODUCT((AKW3:AKW54=AJF5)*(AKZ3:AKZ54=AJF6)*AKY3:AKY54)</f>
        <v>0</v>
      </c>
      <c r="AJK6" s="395">
        <f ca="1">SUMPRODUCT((AKW3:AKW54=AJF6)*(AKZ3:AKZ54=AJF7)*AKY3:AKY54)+SUMPRODUCT((AKW3:AKW54=AJF6)*(AKZ3:AKZ54=AJF8)*AKY3:AKY54)+SUMPRODUCT((AKW3:AKW54=AJF6)*(AKZ3:AKZ54=AJF4)*AKY3:AKY54)+SUMPRODUCT((AKW3:AKW54=AJF6)*(AKZ3:AKZ54=AJF5)*AKY3:AKY54)+SUMPRODUCT((AKW3:AKW54=AJF7)*(AKZ3:AKZ54=AJF6)*AKX3:AKX54)+SUMPRODUCT((AKW3:AKW54=AJF8)*(AKZ3:AKZ54=AJF6)*AKX3:AKX54)+SUMPRODUCT((AKW3:AKW54=AJF4)*(AKZ3:AKZ54=AJF6)*AKX3:AKX54)+SUMPRODUCT((AKW3:AKW54=AJF5)*(AKZ3:AKZ54=AJF6)*AKX3:AKX54)</f>
        <v>0</v>
      </c>
      <c r="AJL6" s="395">
        <f t="shared" ref="AJL6:AJL7" ca="1" si="742">AJJ6-AJK6+1000</f>
        <v>1000</v>
      </c>
      <c r="AJM6" s="395" t="str">
        <f t="shared" ref="AJM6:AJM7" ca="1" si="743">IF(AJF6&lt;&gt;"",AJG6*3+AJH6*1,"")</f>
        <v/>
      </c>
      <c r="AJN6" s="395" t="str">
        <f ca="1">IF(AJF6&lt;&gt;"",VLOOKUP(AJF6,AGY4:AHE52,7,FALSE),"")</f>
        <v/>
      </c>
      <c r="AJO6" s="395" t="str">
        <f ca="1">IF(AJF6&lt;&gt;"",VLOOKUP(AJF6,AGY4:AHE52,5,FALSE),"")</f>
        <v/>
      </c>
      <c r="AJP6" s="395" t="str">
        <f ca="1">IF(AJF6&lt;&gt;"",VLOOKUP(AJF6,AGY4:AHG52,9,FALSE),"")</f>
        <v/>
      </c>
      <c r="AJQ6" s="395" t="str">
        <f t="shared" ref="AJQ6:AJQ7" ca="1" si="744">AJM6</f>
        <v/>
      </c>
      <c r="AJR6" s="395" t="str">
        <f t="shared" ref="AJR6" ca="1" si="745">IF(AJF6&lt;&gt;"",RANK(AJQ6,AJQ4:AJQ8),"")</f>
        <v/>
      </c>
      <c r="AJS6" s="395" t="str">
        <f t="shared" ref="AJS6" ca="1" si="746">IF(AJF6&lt;&gt;"",SUMPRODUCT((AJQ4:AJQ8=AJQ6)*(AJL4:AJL8&gt;AJL6)),"")</f>
        <v/>
      </c>
      <c r="AJT6" s="395" t="str">
        <f t="shared" ref="AJT6" ca="1" si="747">IF(AJF6&lt;&gt;"",SUMPRODUCT((AJQ4:AJQ8=AJQ6)*(AJL4:AJL8=AJL6)*(AJJ4:AJJ8&gt;AJJ6)),"")</f>
        <v/>
      </c>
      <c r="AJU6" s="395" t="str">
        <f t="shared" ref="AJU6" ca="1" si="748">IF(AJF6&lt;&gt;"",SUMPRODUCT((AJQ4:AJQ8=AJQ6)*(AJL4:AJL8=AJL6)*(AJJ4:AJJ8=AJJ6)*(AJN4:AJN8&gt;AJN6)),"")</f>
        <v/>
      </c>
      <c r="AJV6" s="395" t="str">
        <f t="shared" ref="AJV6" ca="1" si="749">IF(AJF6&lt;&gt;"",SUMPRODUCT((AJQ4:AJQ8=AJQ6)*(AJL4:AJL8=AJL6)*(AJJ4:AJJ8=AJJ6)*(AJN4:AJN8=AJN6)*(AJO4:AJO8&gt;AJO6)),"")</f>
        <v/>
      </c>
      <c r="AJW6" s="395" t="str">
        <f t="shared" ref="AJW6" ca="1" si="750">IF(AJF6&lt;&gt;"",SUMPRODUCT((AJQ4:AJQ8=AJQ6)*(AJL4:AJL8=AJL6)*(AJJ4:AJJ8=AJJ6)*(AJN4:AJN8=AJN6)*(AJO4:AJO8=AJO6)*(AJP4:AJP8&gt;AJP6)),"")</f>
        <v/>
      </c>
      <c r="AJX6" s="395" t="str">
        <f t="shared" ref="AJX6:AJX7" ca="1" si="751">IF(AJF6&lt;&gt;"",SUM(AJR6:AJW6)+2,"")</f>
        <v/>
      </c>
      <c r="AJY6" s="395" t="str">
        <f t="shared" ref="AJY6" ca="1" si="752">IF(AJF6&lt;&gt;"",INDEX(AJF6:AJF8,MATCH(3,AJX6:AJX8,0),0),"")</f>
        <v/>
      </c>
      <c r="AKT6" s="395" t="str">
        <f t="shared" ref="AKT6" ca="1" si="753">IF(AJY6&lt;&gt;"",AJY6,IF(AJE6&lt;&gt;"",AJE6,IF(AIK6&lt;&gt;"",AIK6,AHK6)))</f>
        <v>Al Ahly</v>
      </c>
      <c r="AKU6" s="395">
        <v>3</v>
      </c>
      <c r="AKV6" s="395">
        <v>4</v>
      </c>
      <c r="AKW6" s="395" t="str">
        <f t="shared" si="15"/>
        <v>Palmeiras</v>
      </c>
      <c r="AKX6" s="395">
        <f ca="1">IF(OFFSET('Game Board'!O11,0,AKX1)&lt;&gt;"",OFFSET('Game Board'!O11,0,AKX1),0)</f>
        <v>0</v>
      </c>
      <c r="AKY6" s="395">
        <f ca="1">IF(OFFSET('Game Board'!P11,0,AKX1)&lt;&gt;"",OFFSET('Game Board'!P11,0,AKX1),0)</f>
        <v>0</v>
      </c>
      <c r="AKZ6" s="395" t="str">
        <f t="shared" si="16"/>
        <v>Porto</v>
      </c>
      <c r="ALA6" s="395" t="str">
        <f ca="1">IF(AND(OFFSET('Game Board'!O11,0,AKX1)&lt;&gt;"",OFFSET('Game Board'!P11,0,AKX1)&lt;&gt;""),IF(AKX6&gt;AKY6,"W",IF(AKX6=AKY6,"D","L")),"")</f>
        <v/>
      </c>
      <c r="ALB6" s="395" t="str">
        <f t="shared" ca="1" si="17"/>
        <v/>
      </c>
      <c r="ALD6" s="395">
        <f ca="1">VLOOKUP(ALE6,AOZ4:APA8,2,FALSE)</f>
        <v>3</v>
      </c>
      <c r="ALE6" s="398" t="str">
        <f t="shared" si="193"/>
        <v>Al Ahly</v>
      </c>
      <c r="ALF6" s="395">
        <f ca="1">SUMPRODUCT((APC3:APC54=ALE6)*(APG3:APG54="W"))+SUMPRODUCT((APF3:APF54=ALE6)*(APH3:APH54="W"))</f>
        <v>0</v>
      </c>
      <c r="ALG6" s="395">
        <f ca="1">SUMPRODUCT((APC3:APC54=ALE6)*(APG3:APG54="D"))+SUMPRODUCT((APF3:APF54=ALE6)*(APH3:APH54="D"))</f>
        <v>0</v>
      </c>
      <c r="ALH6" s="395">
        <f ca="1">SUMPRODUCT((APC3:APC54=ALE6)*(APG3:APG54="L"))+SUMPRODUCT((APF3:APF54=ALE6)*(APH3:APH54="L"))</f>
        <v>0</v>
      </c>
      <c r="ALI6" s="395">
        <f t="shared" ref="ALI6" ca="1" si="754">SUMIF(APC3:APC72,ALE6,APD3:APD72)+SUMIF(APF3:APF72,ALE6,APE3:APE72)</f>
        <v>0</v>
      </c>
      <c r="ALJ6" s="395">
        <f t="shared" ref="ALJ6" ca="1" si="755">SUMIF(APF3:APF72,ALE6,APD3:APD72)+SUMIF(APC3:APC72,ALE6,APE3:APE72)</f>
        <v>0</v>
      </c>
      <c r="ALK6" s="395">
        <f t="shared" ca="1" si="196"/>
        <v>1000</v>
      </c>
      <c r="ALL6" s="395">
        <f t="shared" ca="1" si="197"/>
        <v>0</v>
      </c>
      <c r="ALM6" s="401">
        <f t="shared" si="198"/>
        <v>16</v>
      </c>
      <c r="ALN6" s="395">
        <f t="shared" ref="ALN6" ca="1" si="756">IF(COUNTIF(ALL4:ALL8,4)&lt;&gt;4,RANK(ALL6,ALL4:ALL8),ALL58)</f>
        <v>1</v>
      </c>
      <c r="ALP6" s="395">
        <f t="shared" ref="ALP6" ca="1" si="757">SUMPRODUCT((ALN4:ALN7=ALN6)*(ALM4:ALM7&lt;ALM6))+ALN6</f>
        <v>2</v>
      </c>
      <c r="ALQ6" s="398" t="str">
        <f t="shared" ref="ALQ6" ca="1" si="758">INDEX(ALE4:ALE8,MATCH(3,ALP4:ALP8,0),0)</f>
        <v>Porto</v>
      </c>
      <c r="ALR6" s="395">
        <f t="shared" ref="ALR6" ca="1" si="759">INDEX(ALN4:ALN8,MATCH(ALQ6,ALE4:ALE8,0),0)</f>
        <v>1</v>
      </c>
      <c r="ALS6" s="395" t="str">
        <f t="shared" ref="ALS6:ALS7" ca="1" si="760">IF(AND(ALS5&lt;&gt;"",ALR6=1),ALQ6,"")</f>
        <v>Porto</v>
      </c>
      <c r="ALT6" s="395" t="str">
        <f t="shared" ref="ALT6:ALT7" ca="1" si="761">IF(AND(ALT5&lt;&gt;"",ALR7=2),ALQ7,"")</f>
        <v/>
      </c>
      <c r="ALU6" s="395" t="str">
        <f t="shared" ref="ALU6" ca="1" si="762">IF(AND(ALU5&lt;&gt;"",ALR8=3),ALQ8,"")</f>
        <v/>
      </c>
      <c r="ALX6" s="395" t="str">
        <f t="shared" ca="1" si="207"/>
        <v>Porto</v>
      </c>
      <c r="ALY6" s="395">
        <f ca="1">SUMPRODUCT((APC3:APC54=ALX6)*(APF3:APF54=ALX7)*(APG3:APG54="W"))+SUMPRODUCT((APC3:APC54=ALX6)*(APF3:APF54=ALX8)*(APG3:APG54="W"))+SUMPRODUCT((APC3:APC54=ALX6)*(APF3:APF54=ALX4)*(APG3:APG54="W"))+SUMPRODUCT((APC3:APC54=ALX6)*(APF3:APF54=ALX5)*(APG3:APG54="W"))+SUMPRODUCT((APC3:APC54=ALX7)*(APF3:APF54=ALX6)*(APH3:APH54="W"))+SUMPRODUCT((APC3:APC54=ALX8)*(APF3:APF54=ALX6)*(APH3:APH54="W"))+SUMPRODUCT((APC3:APC54=ALX4)*(APF3:APF54=ALX6)*(APH3:APH54="W"))+SUMPRODUCT((APC3:APC54=ALX5)*(APF3:APF54=ALX6)*(APH3:APH54="W"))</f>
        <v>0</v>
      </c>
      <c r="ALZ6" s="395">
        <f ca="1">SUMPRODUCT((APC3:APC54=ALX6)*(APF3:APF54=ALX7)*(APG3:APG54="D"))+SUMPRODUCT((APC3:APC54=ALX6)*(APF3:APF54=ALX8)*(APG3:APG54="D"))+SUMPRODUCT((APC3:APC54=ALX6)*(APF3:APF54=ALX4)*(APG3:APG54="D"))+SUMPRODUCT((APC3:APC54=ALX6)*(APF3:APF54=ALX5)*(APG3:APG54="D"))+SUMPRODUCT((APC3:APC54=ALX7)*(APF3:APF54=ALX6)*(APG3:APG54="D"))+SUMPRODUCT((APC3:APC54=ALX8)*(APF3:APF54=ALX6)*(APG3:APG54="D"))+SUMPRODUCT((APC3:APC54=ALX4)*(APF3:APF54=ALX6)*(APG3:APG54="D"))+SUMPRODUCT((APC3:APC54=ALX5)*(APF3:APF54=ALX6)*(APG3:APG54="D"))</f>
        <v>0</v>
      </c>
      <c r="AMA6" s="395">
        <f ca="1">SUMPRODUCT((APC3:APC54=ALX6)*(APF3:APF54=ALX7)*(APG3:APG54="L"))+SUMPRODUCT((APC3:APC54=ALX6)*(APF3:APF54=ALX8)*(APG3:APG54="L"))+SUMPRODUCT((APC3:APC54=ALX6)*(APF3:APF54=ALX4)*(APG3:APG54="L"))+SUMPRODUCT((APC3:APC54=ALX6)*(APF3:APF54=ALX5)*(APG3:APG54="L"))+SUMPRODUCT((APC3:APC54=ALX7)*(APF3:APF54=ALX6)*(APH3:APH54="L"))+SUMPRODUCT((APC3:APC54=ALX8)*(APF3:APF54=ALX6)*(APH3:APH54="L"))+SUMPRODUCT((APC3:APC54=ALX4)*(APF3:APF54=ALX6)*(APH3:APH54="L"))+SUMPRODUCT((APC3:APC54=ALX5)*(APF3:APF54=ALX6)*(APH3:APH54="L"))</f>
        <v>0</v>
      </c>
      <c r="AMB6" s="395">
        <f ca="1">SUMPRODUCT((APC3:APC54=ALX6)*(APF3:APF54=ALX7)*APD3:APD54)+SUMPRODUCT((APC3:APC54=ALX6)*(APF3:APF54=ALX8)*APD3:APD54)+SUMPRODUCT((APC3:APC54=ALX6)*(APF3:APF54=ALX4)*APD3:APD54)+SUMPRODUCT((APC3:APC54=ALX6)*(APF3:APF54=ALX5)*APD3:APD54)+SUMPRODUCT((APC3:APC54=ALX7)*(APF3:APF54=ALX6)*APE3:APE54)+SUMPRODUCT((APC3:APC54=ALX8)*(APF3:APF54=ALX6)*APE3:APE54)+SUMPRODUCT((APC3:APC54=ALX4)*(APF3:APF54=ALX6)*APE3:APE54)+SUMPRODUCT((APC3:APC54=ALX5)*(APF3:APF54=ALX6)*APE3:APE54)</f>
        <v>0</v>
      </c>
      <c r="AMC6" s="395">
        <f ca="1">SUMPRODUCT((APC3:APC54=ALX6)*(APF3:APF54=ALX7)*APE3:APE54)+SUMPRODUCT((APC3:APC54=ALX6)*(APF3:APF54=ALX8)*APE3:APE54)+SUMPRODUCT((APC3:APC54=ALX6)*(APF3:APF54=ALX4)*APE3:APE54)+SUMPRODUCT((APC3:APC54=ALX6)*(APF3:APF54=ALX5)*APE3:APE54)+SUMPRODUCT((APC3:APC54=ALX7)*(APF3:APF54=ALX6)*APD3:APD54)+SUMPRODUCT((APC3:APC54=ALX8)*(APF3:APF54=ALX6)*APD3:APD54)+SUMPRODUCT((APC3:APC54=ALX4)*(APF3:APF54=ALX6)*APD3:APD54)+SUMPRODUCT((APC3:APC54=ALX5)*(APF3:APF54=ALX6)*APD3:APD54)</f>
        <v>0</v>
      </c>
      <c r="AMD6" s="395">
        <f t="shared" ca="1" si="208"/>
        <v>1000</v>
      </c>
      <c r="AME6" s="395">
        <f t="shared" ca="1" si="209"/>
        <v>0</v>
      </c>
      <c r="AMF6" s="395">
        <f ca="1">IF(ALX6&lt;&gt;"",VLOOKUP(ALX6,ALE4:ALK52,7,FALSE),"")</f>
        <v>1000</v>
      </c>
      <c r="AMG6" s="395">
        <f ca="1">IF(ALX6&lt;&gt;"",VLOOKUP(ALX6,ALE4:ALK52,5,FALSE),"")</f>
        <v>0</v>
      </c>
      <c r="AMH6" s="395">
        <f ca="1">IF(ALX6&lt;&gt;"",VLOOKUP(ALX6,ALE4:ALM52,9,FALSE),"")</f>
        <v>24</v>
      </c>
      <c r="AMI6" s="395">
        <f t="shared" ca="1" si="210"/>
        <v>0</v>
      </c>
      <c r="AMJ6" s="395">
        <f t="shared" ref="AMJ6" ca="1" si="763">IF(ALX6&lt;&gt;"",RANK(AMI6,AMI4:AMI8),"")</f>
        <v>1</v>
      </c>
      <c r="AMK6" s="395">
        <f t="shared" ref="AMK6" ca="1" si="764">IF(ALX6&lt;&gt;"",SUMPRODUCT((AMI4:AMI8=AMI6)*(AMD4:AMD8&gt;AMD6)),"")</f>
        <v>0</v>
      </c>
      <c r="AML6" s="395">
        <f t="shared" ref="AML6" ca="1" si="765">IF(ALX6&lt;&gt;"",SUMPRODUCT((AMI4:AMI8=AMI6)*(AMD4:AMD8=AMD6)*(AMB4:AMB8&gt;AMB6)),"")</f>
        <v>0</v>
      </c>
      <c r="AMM6" s="395">
        <f t="shared" ref="AMM6" ca="1" si="766">IF(ALX6&lt;&gt;"",SUMPRODUCT((AMI4:AMI8=AMI6)*(AMD4:AMD8=AMD6)*(AMB4:AMB8=AMB6)*(AMF4:AMF8&gt;AMF6)),"")</f>
        <v>0</v>
      </c>
      <c r="AMN6" s="395">
        <f t="shared" ref="AMN6" ca="1" si="767">IF(ALX6&lt;&gt;"",SUMPRODUCT((AMI4:AMI8=AMI6)*(AMD4:AMD8=AMD6)*(AMB4:AMB8=AMB6)*(AMF4:AMF8=AMF6)*(AMG4:AMG8&gt;AMG6)),"")</f>
        <v>0</v>
      </c>
      <c r="AMO6" s="395">
        <f t="shared" ref="AMO6" ca="1" si="768">IF(ALX6&lt;&gt;"",SUMPRODUCT((AMI4:AMI8=AMI6)*(AMD4:AMD8=AMD6)*(AMB4:AMB8=AMB6)*(AMF4:AMF8=AMF6)*(AMG4:AMG8=AMG6)*(AMH4:AMH8&gt;AMH6)),"")</f>
        <v>1</v>
      </c>
      <c r="AMP6" s="395">
        <f t="shared" ref="AMP6" ca="1" si="769">IF(ALX6&lt;&gt;"",IF(AMP58&lt;&gt;"",IF(ALW55=3,AMP58,AMP58+ALW55),SUM(AMJ6:AMO6)),"")</f>
        <v>2</v>
      </c>
      <c r="AMQ6" s="395" t="str">
        <f t="shared" ref="AMQ6" ca="1" si="770">IF(ALX6&lt;&gt;"",INDEX(ALX4:ALX8,MATCH(3,AMP4:AMP8,0),0),"")</f>
        <v>Al Ahly</v>
      </c>
      <c r="AMR6" s="395" t="str">
        <f t="shared" ca="1" si="476"/>
        <v/>
      </c>
      <c r="AMS6" s="395">
        <f ca="1">SUMPRODUCT((APC3:APC54=AMR6)*(APF3:APF54=AMR7)*(APG3:APG54="W"))+SUMPRODUCT((APC3:APC54=AMR6)*(APF3:APF54=AMR8)*(APG3:APG54="W"))+SUMPRODUCT((APC3:APC54=AMR6)*(APF3:APF54=AMR5)*(APG3:APG54="W"))+SUMPRODUCT((APC3:APC54=AMR7)*(APF3:APF54=AMR6)*(APH3:APH54="W"))+SUMPRODUCT((APC3:APC54=AMR8)*(APF3:APF54=AMR6)*(APH3:APH54="W"))+SUMPRODUCT((APC3:APC54=AMR5)*(APF3:APF54=AMR6)*(APH3:APH54="W"))</f>
        <v>0</v>
      </c>
      <c r="AMT6" s="395">
        <f ca="1">SUMPRODUCT((APC3:APC54=AMR6)*(APF3:APF54=AMR7)*(APG3:APG54="D"))+SUMPRODUCT((APC3:APC54=AMR6)*(APF3:APF54=AMR8)*(APG3:APG54="D"))+SUMPRODUCT((APC3:APC54=AMR6)*(APF3:APF54=AMR5)*(APG3:APG54="D"))+SUMPRODUCT((APC3:APC54=AMR7)*(APF3:APF54=AMR6)*(APG3:APG54="D"))+SUMPRODUCT((APC3:APC54=AMR8)*(APF3:APF54=AMR6)*(APG3:APG54="D"))+SUMPRODUCT((APC3:APC54=AMR5)*(APF3:APF54=AMR6)*(APG3:APG54="D"))</f>
        <v>0</v>
      </c>
      <c r="AMU6" s="395">
        <f ca="1">SUMPRODUCT((APC3:APC54=AMR6)*(APF3:APF54=AMR7)*(APG3:APG54="L"))+SUMPRODUCT((APC3:APC54=AMR6)*(APF3:APF54=AMR8)*(APG3:APG54="L"))+SUMPRODUCT((APC3:APC54=AMR6)*(APF3:APF54=AMR5)*(APG3:APG54="L"))+SUMPRODUCT((APC3:APC54=AMR7)*(APF3:APF54=AMR6)*(APH3:APH54="L"))+SUMPRODUCT((APC3:APC54=AMR8)*(APF3:APF54=AMR6)*(APH3:APH54="L"))+SUMPRODUCT((APC3:APC54=AMR5)*(APF3:APF54=AMR6)*(APH3:APH54="L"))</f>
        <v>0</v>
      </c>
      <c r="AMV6" s="395">
        <f ca="1">SUMPRODUCT((APC3:APC54=AMR6)*(APF3:APF54=AMR7)*APD3:APD54)+SUMPRODUCT((APC3:APC54=AMR6)*(APF3:APF54=AMR8)*APD3:APD54)+SUMPRODUCT((APC3:APC54=AMR6)*(APF3:APF54=AMR4)*APD3:APD54)+SUMPRODUCT((APC3:APC54=AMR6)*(APF3:APF54=AMR5)*APD3:APD54)+SUMPRODUCT((APC3:APC54=AMR7)*(APF3:APF54=AMR6)*APE3:APE54)+SUMPRODUCT((APC3:APC54=AMR8)*(APF3:APF54=AMR6)*APE3:APE54)+SUMPRODUCT((APC3:APC54=AMR4)*(APF3:APF54=AMR6)*APE3:APE54)+SUMPRODUCT((APC3:APC54=AMR5)*(APF3:APF54=AMR6)*APE3:APE54)</f>
        <v>0</v>
      </c>
      <c r="AMW6" s="395">
        <f ca="1">SUMPRODUCT((APC3:APC54=AMR6)*(APF3:APF54=AMR7)*APE3:APE54)+SUMPRODUCT((APC3:APC54=AMR6)*(APF3:APF54=AMR8)*APE3:APE54)+SUMPRODUCT((APC3:APC54=AMR6)*(APF3:APF54=AMR4)*APE3:APE54)+SUMPRODUCT((APC3:APC54=AMR6)*(APF3:APF54=AMR5)*APE3:APE54)+SUMPRODUCT((APC3:APC54=AMR7)*(APF3:APF54=AMR6)*APD3:APD54)+SUMPRODUCT((APC3:APC54=AMR8)*(APF3:APF54=AMR6)*APD3:APD54)+SUMPRODUCT((APC3:APC54=AMR4)*(APF3:APF54=AMR6)*APD3:APD54)+SUMPRODUCT((APC3:APC54=AMR5)*(APF3:APF54=AMR6)*APD3:APD54)</f>
        <v>0</v>
      </c>
      <c r="AMX6" s="395">
        <f t="shared" ca="1" si="477"/>
        <v>1000</v>
      </c>
      <c r="AMY6" s="395" t="str">
        <f t="shared" ca="1" si="478"/>
        <v/>
      </c>
      <c r="AMZ6" s="395" t="str">
        <f ca="1">IF(AMR6&lt;&gt;"",VLOOKUP(AMR6,ALE4:ALK52,7,FALSE),"")</f>
        <v/>
      </c>
      <c r="ANA6" s="395" t="str">
        <f ca="1">IF(AMR6&lt;&gt;"",VLOOKUP(AMR6,ALE4:ALK52,5,FALSE),"")</f>
        <v/>
      </c>
      <c r="ANB6" s="395" t="str">
        <f ca="1">IF(AMR6&lt;&gt;"",VLOOKUP(AMR6,ALE4:ALM52,9,FALSE),"")</f>
        <v/>
      </c>
      <c r="ANC6" s="395" t="str">
        <f t="shared" ca="1" si="479"/>
        <v/>
      </c>
      <c r="AND6" s="395" t="str">
        <f t="shared" ref="AND6" ca="1" si="771">IF(AMR6&lt;&gt;"",RANK(ANC6,ANC4:ANC8),"")</f>
        <v/>
      </c>
      <c r="ANE6" s="395" t="str">
        <f t="shared" ref="ANE6" ca="1" si="772">IF(AMR6&lt;&gt;"",SUMPRODUCT((ANC4:ANC8=ANC6)*(AMX4:AMX8&gt;AMX6)),"")</f>
        <v/>
      </c>
      <c r="ANF6" s="395" t="str">
        <f t="shared" ref="ANF6" ca="1" si="773">IF(AMR6&lt;&gt;"",SUMPRODUCT((ANC4:ANC8=ANC6)*(AMX4:AMX8=AMX6)*(AMV4:AMV8&gt;AMV6)),"")</f>
        <v/>
      </c>
      <c r="ANG6" s="395" t="str">
        <f t="shared" ref="ANG6" ca="1" si="774">IF(AMR6&lt;&gt;"",SUMPRODUCT((ANC4:ANC8=ANC6)*(AMX4:AMX8=AMX6)*(AMV4:AMV8=AMV6)*(AMZ4:AMZ8&gt;AMZ6)),"")</f>
        <v/>
      </c>
      <c r="ANH6" s="395" t="str">
        <f t="shared" ref="ANH6" ca="1" si="775">IF(AMR6&lt;&gt;"",SUMPRODUCT((ANC4:ANC8=ANC6)*(AMX4:AMX8=AMX6)*(AMV4:AMV8=AMV6)*(AMZ4:AMZ8=AMZ6)*(ANA4:ANA8&gt;ANA6)),"")</f>
        <v/>
      </c>
      <c r="ANI6" s="395" t="str">
        <f t="shared" ref="ANI6" ca="1" si="776">IF(AMR6&lt;&gt;"",SUMPRODUCT((ANC4:ANC8=ANC6)*(AMX4:AMX8=AMX6)*(AMV4:AMV8=AMV6)*(AMZ4:AMZ8=AMZ6)*(ANA4:ANA8=ANA6)*(ANB4:ANB8&gt;ANB6)),"")</f>
        <v/>
      </c>
      <c r="ANJ6" s="395" t="str">
        <f t="shared" ref="ANJ6" ca="1" si="777">IF(AMR6&lt;&gt;"",IF(ANJ58&lt;&gt;"",IF(AMQ55=3,ANJ58,ANJ58+AMQ55),SUM(AND6:ANI6)+1),"")</f>
        <v/>
      </c>
      <c r="ANK6" s="395" t="str">
        <f t="shared" ref="ANK6" ca="1" si="778">IF(AMR6&lt;&gt;"",INDEX(AMR5:AMR8,MATCH(3,ANJ5:ANJ8,0),0),"")</f>
        <v/>
      </c>
      <c r="ANL6" s="395" t="str">
        <f t="shared" ref="ANL6:ANL7" ca="1" si="779">IF(ALU4&lt;&gt;"",ALU4,"")</f>
        <v/>
      </c>
      <c r="ANM6" s="395">
        <f ca="1">SUMPRODUCT((APC3:APC54=ANL6)*(APF3:APF54=ANL7)*(APG3:APG54="W"))+SUMPRODUCT((APC3:APC54=ANL6)*(APF3:APF54=ANL8)*(APG3:APG54="W"))+SUMPRODUCT((APC3:APC54=ANL6)*(APF3:APF54=ANL9)*(APG3:APG54="W"))+SUMPRODUCT((APC3:APC54=ANL7)*(APF3:APF54=ANL6)*(APH3:APH54="W"))+SUMPRODUCT((APC3:APC54=ANL8)*(APF3:APF54=ANL6)*(APH3:APH54="W"))+SUMPRODUCT((APC3:APC54=ANL9)*(APF3:APF54=ANL6)*(APH3:APH54="W"))</f>
        <v>0</v>
      </c>
      <c r="ANN6" s="395">
        <f ca="1">SUMPRODUCT((APC3:APC54=ANL6)*(APF3:APF54=ANL7)*(APG3:APG54="D"))+SUMPRODUCT((APC3:APC54=ANL6)*(APF3:APF54=ANL8)*(APG3:APG54="D"))+SUMPRODUCT((APC3:APC54=ANL6)*(APF3:APF54=ANL9)*(APG3:APG54="D"))+SUMPRODUCT((APC3:APC54=ANL7)*(APF3:APF54=ANL6)*(APG3:APG54="D"))+SUMPRODUCT((APC3:APC54=ANL8)*(APF3:APF54=ANL6)*(APG3:APG54="D"))+SUMPRODUCT((APC3:APC54=ANL9)*(APF3:APF54=ANL6)*(APG3:APG54="D"))</f>
        <v>0</v>
      </c>
      <c r="ANO6" s="395">
        <f ca="1">SUMPRODUCT((APC3:APC54=ANL6)*(APF3:APF54=ANL7)*(APG3:APG54="L"))+SUMPRODUCT((APC3:APC54=ANL6)*(APF3:APF54=ANL8)*(APG3:APG54="L"))+SUMPRODUCT((APC3:APC54=ANL6)*(APF3:APF54=ANL9)*(APG3:APG54="L"))+SUMPRODUCT((APC3:APC54=ANL7)*(APF3:APF54=ANL6)*(APH3:APH54="L"))+SUMPRODUCT((APC3:APC54=ANL8)*(APF3:APF54=ANL6)*(APH3:APH54="L"))+SUMPRODUCT((APC3:APC54=ANL9)*(APF3:APF54=ANL6)*(APH3:APH54="L"))</f>
        <v>0</v>
      </c>
      <c r="ANP6" s="395">
        <f ca="1">SUMPRODUCT((APC3:APC54=ANL6)*(APF3:APF54=ANL7)*APD3:APD54)+SUMPRODUCT((APC3:APC54=ANL6)*(APF3:APF54=ANL8)*APD3:APD54)+SUMPRODUCT((APC3:APC54=ANL6)*(APF3:APF54=ANL4)*APD3:APD54)+SUMPRODUCT((APC3:APC54=ANL6)*(APF3:APF54=ANL5)*APD3:APD54)+SUMPRODUCT((APC3:APC54=ANL7)*(APF3:APF54=ANL6)*APE3:APE54)+SUMPRODUCT((APC3:APC54=ANL8)*(APF3:APF54=ANL6)*APE3:APE54)+SUMPRODUCT((APC3:APC54=ANL4)*(APF3:APF54=ANL6)*APE3:APE54)+SUMPRODUCT((APC3:APC54=ANL5)*(APF3:APF54=ANL6)*APE3:APE54)</f>
        <v>0</v>
      </c>
      <c r="ANQ6" s="395">
        <f ca="1">SUMPRODUCT((APC3:APC54=ANL6)*(APF3:APF54=ANL7)*APE3:APE54)+SUMPRODUCT((APC3:APC54=ANL6)*(APF3:APF54=ANL8)*APE3:APE54)+SUMPRODUCT((APC3:APC54=ANL6)*(APF3:APF54=ANL4)*APE3:APE54)+SUMPRODUCT((APC3:APC54=ANL6)*(APF3:APF54=ANL5)*APE3:APE54)+SUMPRODUCT((APC3:APC54=ANL7)*(APF3:APF54=ANL6)*APD3:APD54)+SUMPRODUCT((APC3:APC54=ANL8)*(APF3:APF54=ANL6)*APD3:APD54)+SUMPRODUCT((APC3:APC54=ANL4)*(APF3:APF54=ANL6)*APD3:APD54)+SUMPRODUCT((APC3:APC54=ANL5)*(APF3:APF54=ANL6)*APD3:APD54)</f>
        <v>0</v>
      </c>
      <c r="ANR6" s="395">
        <f t="shared" ref="ANR6:ANR7" ca="1" si="780">ANP6-ANQ6+1000</f>
        <v>1000</v>
      </c>
      <c r="ANS6" s="395" t="str">
        <f t="shared" ref="ANS6:ANS7" ca="1" si="781">IF(ANL6&lt;&gt;"",ANM6*3+ANN6*1,"")</f>
        <v/>
      </c>
      <c r="ANT6" s="395" t="str">
        <f ca="1">IF(ANL6&lt;&gt;"",VLOOKUP(ANL6,ALE4:ALK52,7,FALSE),"")</f>
        <v/>
      </c>
      <c r="ANU6" s="395" t="str">
        <f ca="1">IF(ANL6&lt;&gt;"",VLOOKUP(ANL6,ALE4:ALK52,5,FALSE),"")</f>
        <v/>
      </c>
      <c r="ANV6" s="395" t="str">
        <f ca="1">IF(ANL6&lt;&gt;"",VLOOKUP(ANL6,ALE4:ALM52,9,FALSE),"")</f>
        <v/>
      </c>
      <c r="ANW6" s="395" t="str">
        <f t="shared" ref="ANW6:ANW7" ca="1" si="782">ANS6</f>
        <v/>
      </c>
      <c r="ANX6" s="395" t="str">
        <f t="shared" ref="ANX6" ca="1" si="783">IF(ANL6&lt;&gt;"",RANK(ANW6,ANW4:ANW8),"")</f>
        <v/>
      </c>
      <c r="ANY6" s="395" t="str">
        <f t="shared" ref="ANY6" ca="1" si="784">IF(ANL6&lt;&gt;"",SUMPRODUCT((ANW4:ANW8=ANW6)*(ANR4:ANR8&gt;ANR6)),"")</f>
        <v/>
      </c>
      <c r="ANZ6" s="395" t="str">
        <f t="shared" ref="ANZ6" ca="1" si="785">IF(ANL6&lt;&gt;"",SUMPRODUCT((ANW4:ANW8=ANW6)*(ANR4:ANR8=ANR6)*(ANP4:ANP8&gt;ANP6)),"")</f>
        <v/>
      </c>
      <c r="AOA6" s="395" t="str">
        <f t="shared" ref="AOA6" ca="1" si="786">IF(ANL6&lt;&gt;"",SUMPRODUCT((ANW4:ANW8=ANW6)*(ANR4:ANR8=ANR6)*(ANP4:ANP8=ANP6)*(ANT4:ANT8&gt;ANT6)),"")</f>
        <v/>
      </c>
      <c r="AOB6" s="395" t="str">
        <f t="shared" ref="AOB6" ca="1" si="787">IF(ANL6&lt;&gt;"",SUMPRODUCT((ANW4:ANW8=ANW6)*(ANR4:ANR8=ANR6)*(ANP4:ANP8=ANP6)*(ANT4:ANT8=ANT6)*(ANU4:ANU8&gt;ANU6)),"")</f>
        <v/>
      </c>
      <c r="AOC6" s="395" t="str">
        <f t="shared" ref="AOC6" ca="1" si="788">IF(ANL6&lt;&gt;"",SUMPRODUCT((ANW4:ANW8=ANW6)*(ANR4:ANR8=ANR6)*(ANP4:ANP8=ANP6)*(ANT4:ANT8=ANT6)*(ANU4:ANU8=ANU6)*(ANV4:ANV8&gt;ANV6)),"")</f>
        <v/>
      </c>
      <c r="AOD6" s="395" t="str">
        <f t="shared" ref="AOD6:AOD7" ca="1" si="789">IF(ANL6&lt;&gt;"",SUM(ANX6:AOC6)+2,"")</f>
        <v/>
      </c>
      <c r="AOE6" s="395" t="str">
        <f t="shared" ref="AOE6" ca="1" si="790">IF(ANL6&lt;&gt;"",INDEX(ANL6:ANL8,MATCH(3,AOD6:AOD8,0),0),"")</f>
        <v/>
      </c>
      <c r="AOZ6" s="395" t="str">
        <f t="shared" ref="AOZ6" ca="1" si="791">IF(AOE6&lt;&gt;"",AOE6,IF(ANK6&lt;&gt;"",ANK6,IF(AMQ6&lt;&gt;"",AMQ6,ALQ6)))</f>
        <v>Al Ahly</v>
      </c>
      <c r="APA6" s="395">
        <v>3</v>
      </c>
      <c r="APB6" s="395">
        <v>4</v>
      </c>
      <c r="APC6" s="395" t="str">
        <f t="shared" si="18"/>
        <v>Palmeiras</v>
      </c>
      <c r="APD6" s="395">
        <f ca="1">IF(OFFSET('Game Board'!O11,0,APD1)&lt;&gt;"",OFFSET('Game Board'!O11,0,APD1),0)</f>
        <v>0</v>
      </c>
      <c r="APE6" s="395">
        <f ca="1">IF(OFFSET('Game Board'!P11,0,APD1)&lt;&gt;"",OFFSET('Game Board'!P11,0,APD1),0)</f>
        <v>0</v>
      </c>
      <c r="APF6" s="395" t="str">
        <f t="shared" si="19"/>
        <v>Porto</v>
      </c>
      <c r="APG6" s="395" t="str">
        <f ca="1">IF(AND(OFFSET('Game Board'!O11,0,APD1)&lt;&gt;"",OFFSET('Game Board'!P11,0,APD1)&lt;&gt;""),IF(APD6&gt;APE6,"W",IF(APD6=APE6,"D","L")),"")</f>
        <v/>
      </c>
      <c r="APH6" s="395" t="str">
        <f t="shared" ca="1" si="20"/>
        <v/>
      </c>
      <c r="APJ6" s="395">
        <f ca="1">VLOOKUP(APK6,ATF4:ATG8,2,FALSE)</f>
        <v>3</v>
      </c>
      <c r="APK6" s="398" t="str">
        <f t="shared" si="220"/>
        <v>Al Ahly</v>
      </c>
      <c r="APL6" s="395">
        <f ca="1">SUMPRODUCT((ATI3:ATI54=APK6)*(ATM3:ATM54="W"))+SUMPRODUCT((ATL3:ATL54=APK6)*(ATN3:ATN54="W"))</f>
        <v>0</v>
      </c>
      <c r="APM6" s="395">
        <f ca="1">SUMPRODUCT((ATI3:ATI54=APK6)*(ATM3:ATM54="D"))+SUMPRODUCT((ATL3:ATL54=APK6)*(ATN3:ATN54="D"))</f>
        <v>0</v>
      </c>
      <c r="APN6" s="395">
        <f ca="1">SUMPRODUCT((ATI3:ATI54=APK6)*(ATM3:ATM54="L"))+SUMPRODUCT((ATL3:ATL54=APK6)*(ATN3:ATN54="L"))</f>
        <v>0</v>
      </c>
      <c r="APO6" s="395">
        <f t="shared" ref="APO6" ca="1" si="792">SUMIF(ATI3:ATI72,APK6,ATJ3:ATJ72)+SUMIF(ATL3:ATL72,APK6,ATK3:ATK72)</f>
        <v>0</v>
      </c>
      <c r="APP6" s="395">
        <f t="shared" ref="APP6" ca="1" si="793">SUMIF(ATL3:ATL72,APK6,ATJ3:ATJ72)+SUMIF(ATI3:ATI72,APK6,ATK3:ATK72)</f>
        <v>0</v>
      </c>
      <c r="APQ6" s="395">
        <f t="shared" ca="1" si="223"/>
        <v>1000</v>
      </c>
      <c r="APR6" s="395">
        <f t="shared" ca="1" si="224"/>
        <v>0</v>
      </c>
      <c r="APS6" s="401">
        <f t="shared" si="225"/>
        <v>16</v>
      </c>
      <c r="APT6" s="395">
        <f t="shared" ref="APT6" ca="1" si="794">IF(COUNTIF(APR4:APR8,4)&lt;&gt;4,RANK(APR6,APR4:APR8),APR58)</f>
        <v>1</v>
      </c>
      <c r="APV6" s="395">
        <f t="shared" ref="APV6" ca="1" si="795">SUMPRODUCT((APT4:APT7=APT6)*(APS4:APS7&lt;APS6))+APT6</f>
        <v>2</v>
      </c>
      <c r="APW6" s="398" t="str">
        <f t="shared" ref="APW6" ca="1" si="796">INDEX(APK4:APK8,MATCH(3,APV4:APV8,0),0)</f>
        <v>Porto</v>
      </c>
      <c r="APX6" s="395">
        <f t="shared" ref="APX6" ca="1" si="797">INDEX(APT4:APT8,MATCH(APW6,APK4:APK8,0),0)</f>
        <v>1</v>
      </c>
      <c r="APY6" s="395" t="str">
        <f t="shared" ref="APY6:APY7" ca="1" si="798">IF(AND(APY5&lt;&gt;"",APX6=1),APW6,"")</f>
        <v>Porto</v>
      </c>
      <c r="APZ6" s="395" t="str">
        <f t="shared" ref="APZ6:APZ7" ca="1" si="799">IF(AND(APZ5&lt;&gt;"",APX7=2),APW7,"")</f>
        <v/>
      </c>
      <c r="AQA6" s="395" t="str">
        <f t="shared" ref="AQA6" ca="1" si="800">IF(AND(AQA5&lt;&gt;"",APX8=3),APW8,"")</f>
        <v/>
      </c>
      <c r="AQD6" s="395" t="str">
        <f t="shared" ca="1" si="234"/>
        <v>Porto</v>
      </c>
      <c r="AQE6" s="395">
        <f ca="1">SUMPRODUCT((ATI3:ATI54=AQD6)*(ATL3:ATL54=AQD7)*(ATM3:ATM54="W"))+SUMPRODUCT((ATI3:ATI54=AQD6)*(ATL3:ATL54=AQD8)*(ATM3:ATM54="W"))+SUMPRODUCT((ATI3:ATI54=AQD6)*(ATL3:ATL54=AQD4)*(ATM3:ATM54="W"))+SUMPRODUCT((ATI3:ATI54=AQD6)*(ATL3:ATL54=AQD5)*(ATM3:ATM54="W"))+SUMPRODUCT((ATI3:ATI54=AQD7)*(ATL3:ATL54=AQD6)*(ATN3:ATN54="W"))+SUMPRODUCT((ATI3:ATI54=AQD8)*(ATL3:ATL54=AQD6)*(ATN3:ATN54="W"))+SUMPRODUCT((ATI3:ATI54=AQD4)*(ATL3:ATL54=AQD6)*(ATN3:ATN54="W"))+SUMPRODUCT((ATI3:ATI54=AQD5)*(ATL3:ATL54=AQD6)*(ATN3:ATN54="W"))</f>
        <v>0</v>
      </c>
      <c r="AQF6" s="395">
        <f ca="1">SUMPRODUCT((ATI3:ATI54=AQD6)*(ATL3:ATL54=AQD7)*(ATM3:ATM54="D"))+SUMPRODUCT((ATI3:ATI54=AQD6)*(ATL3:ATL54=AQD8)*(ATM3:ATM54="D"))+SUMPRODUCT((ATI3:ATI54=AQD6)*(ATL3:ATL54=AQD4)*(ATM3:ATM54="D"))+SUMPRODUCT((ATI3:ATI54=AQD6)*(ATL3:ATL54=AQD5)*(ATM3:ATM54="D"))+SUMPRODUCT((ATI3:ATI54=AQD7)*(ATL3:ATL54=AQD6)*(ATM3:ATM54="D"))+SUMPRODUCT((ATI3:ATI54=AQD8)*(ATL3:ATL54=AQD6)*(ATM3:ATM54="D"))+SUMPRODUCT((ATI3:ATI54=AQD4)*(ATL3:ATL54=AQD6)*(ATM3:ATM54="D"))+SUMPRODUCT((ATI3:ATI54=AQD5)*(ATL3:ATL54=AQD6)*(ATM3:ATM54="D"))</f>
        <v>0</v>
      </c>
      <c r="AQG6" s="395">
        <f ca="1">SUMPRODUCT((ATI3:ATI54=AQD6)*(ATL3:ATL54=AQD7)*(ATM3:ATM54="L"))+SUMPRODUCT((ATI3:ATI54=AQD6)*(ATL3:ATL54=AQD8)*(ATM3:ATM54="L"))+SUMPRODUCT((ATI3:ATI54=AQD6)*(ATL3:ATL54=AQD4)*(ATM3:ATM54="L"))+SUMPRODUCT((ATI3:ATI54=AQD6)*(ATL3:ATL54=AQD5)*(ATM3:ATM54="L"))+SUMPRODUCT((ATI3:ATI54=AQD7)*(ATL3:ATL54=AQD6)*(ATN3:ATN54="L"))+SUMPRODUCT((ATI3:ATI54=AQD8)*(ATL3:ATL54=AQD6)*(ATN3:ATN54="L"))+SUMPRODUCT((ATI3:ATI54=AQD4)*(ATL3:ATL54=AQD6)*(ATN3:ATN54="L"))+SUMPRODUCT((ATI3:ATI54=AQD5)*(ATL3:ATL54=AQD6)*(ATN3:ATN54="L"))</f>
        <v>0</v>
      </c>
      <c r="AQH6" s="395">
        <f ca="1">SUMPRODUCT((ATI3:ATI54=AQD6)*(ATL3:ATL54=AQD7)*ATJ3:ATJ54)+SUMPRODUCT((ATI3:ATI54=AQD6)*(ATL3:ATL54=AQD8)*ATJ3:ATJ54)+SUMPRODUCT((ATI3:ATI54=AQD6)*(ATL3:ATL54=AQD4)*ATJ3:ATJ54)+SUMPRODUCT((ATI3:ATI54=AQD6)*(ATL3:ATL54=AQD5)*ATJ3:ATJ54)+SUMPRODUCT((ATI3:ATI54=AQD7)*(ATL3:ATL54=AQD6)*ATK3:ATK54)+SUMPRODUCT((ATI3:ATI54=AQD8)*(ATL3:ATL54=AQD6)*ATK3:ATK54)+SUMPRODUCT((ATI3:ATI54=AQD4)*(ATL3:ATL54=AQD6)*ATK3:ATK54)+SUMPRODUCT((ATI3:ATI54=AQD5)*(ATL3:ATL54=AQD6)*ATK3:ATK54)</f>
        <v>0</v>
      </c>
      <c r="AQI6" s="395">
        <f ca="1">SUMPRODUCT((ATI3:ATI54=AQD6)*(ATL3:ATL54=AQD7)*ATK3:ATK54)+SUMPRODUCT((ATI3:ATI54=AQD6)*(ATL3:ATL54=AQD8)*ATK3:ATK54)+SUMPRODUCT((ATI3:ATI54=AQD6)*(ATL3:ATL54=AQD4)*ATK3:ATK54)+SUMPRODUCT((ATI3:ATI54=AQD6)*(ATL3:ATL54=AQD5)*ATK3:ATK54)+SUMPRODUCT((ATI3:ATI54=AQD7)*(ATL3:ATL54=AQD6)*ATJ3:ATJ54)+SUMPRODUCT((ATI3:ATI54=AQD8)*(ATL3:ATL54=AQD6)*ATJ3:ATJ54)+SUMPRODUCT((ATI3:ATI54=AQD4)*(ATL3:ATL54=AQD6)*ATJ3:ATJ54)+SUMPRODUCT((ATI3:ATI54=AQD5)*(ATL3:ATL54=AQD6)*ATJ3:ATJ54)</f>
        <v>0</v>
      </c>
      <c r="AQJ6" s="395">
        <f t="shared" ca="1" si="235"/>
        <v>1000</v>
      </c>
      <c r="AQK6" s="395">
        <f t="shared" ca="1" si="236"/>
        <v>0</v>
      </c>
      <c r="AQL6" s="395">
        <f ca="1">IF(AQD6&lt;&gt;"",VLOOKUP(AQD6,APK4:APQ52,7,FALSE),"")</f>
        <v>1000</v>
      </c>
      <c r="AQM6" s="395">
        <f ca="1">IF(AQD6&lt;&gt;"",VLOOKUP(AQD6,APK4:APQ52,5,FALSE),"")</f>
        <v>0</v>
      </c>
      <c r="AQN6" s="395">
        <f ca="1">IF(AQD6&lt;&gt;"",VLOOKUP(AQD6,APK4:APS52,9,FALSE),"")</f>
        <v>24</v>
      </c>
      <c r="AQO6" s="395">
        <f t="shared" ca="1" si="237"/>
        <v>0</v>
      </c>
      <c r="AQP6" s="395">
        <f t="shared" ref="AQP6" ca="1" si="801">IF(AQD6&lt;&gt;"",RANK(AQO6,AQO4:AQO8),"")</f>
        <v>1</v>
      </c>
      <c r="AQQ6" s="395">
        <f t="shared" ref="AQQ6" ca="1" si="802">IF(AQD6&lt;&gt;"",SUMPRODUCT((AQO4:AQO8=AQO6)*(AQJ4:AQJ8&gt;AQJ6)),"")</f>
        <v>0</v>
      </c>
      <c r="AQR6" s="395">
        <f t="shared" ref="AQR6" ca="1" si="803">IF(AQD6&lt;&gt;"",SUMPRODUCT((AQO4:AQO8=AQO6)*(AQJ4:AQJ8=AQJ6)*(AQH4:AQH8&gt;AQH6)),"")</f>
        <v>0</v>
      </c>
      <c r="AQS6" s="395">
        <f t="shared" ref="AQS6" ca="1" si="804">IF(AQD6&lt;&gt;"",SUMPRODUCT((AQO4:AQO8=AQO6)*(AQJ4:AQJ8=AQJ6)*(AQH4:AQH8=AQH6)*(AQL4:AQL8&gt;AQL6)),"")</f>
        <v>0</v>
      </c>
      <c r="AQT6" s="395">
        <f t="shared" ref="AQT6" ca="1" si="805">IF(AQD6&lt;&gt;"",SUMPRODUCT((AQO4:AQO8=AQO6)*(AQJ4:AQJ8=AQJ6)*(AQH4:AQH8=AQH6)*(AQL4:AQL8=AQL6)*(AQM4:AQM8&gt;AQM6)),"")</f>
        <v>0</v>
      </c>
      <c r="AQU6" s="395">
        <f t="shared" ref="AQU6" ca="1" si="806">IF(AQD6&lt;&gt;"",SUMPRODUCT((AQO4:AQO8=AQO6)*(AQJ4:AQJ8=AQJ6)*(AQH4:AQH8=AQH6)*(AQL4:AQL8=AQL6)*(AQM4:AQM8=AQM6)*(AQN4:AQN8&gt;AQN6)),"")</f>
        <v>1</v>
      </c>
      <c r="AQV6" s="395">
        <f t="shared" ref="AQV6" ca="1" si="807">IF(AQD6&lt;&gt;"",IF(AQV58&lt;&gt;"",IF(AQC55=3,AQV58,AQV58+AQC55),SUM(AQP6:AQU6)),"")</f>
        <v>2</v>
      </c>
      <c r="AQW6" s="395" t="str">
        <f t="shared" ref="AQW6" ca="1" si="808">IF(AQD6&lt;&gt;"",INDEX(AQD4:AQD8,MATCH(3,AQV4:AQV8,0),0),"")</f>
        <v>Al Ahly</v>
      </c>
      <c r="AQX6" s="395" t="str">
        <f t="shared" ca="1" si="507"/>
        <v/>
      </c>
      <c r="AQY6" s="395">
        <f ca="1">SUMPRODUCT((ATI3:ATI54=AQX6)*(ATL3:ATL54=AQX7)*(ATM3:ATM54="W"))+SUMPRODUCT((ATI3:ATI54=AQX6)*(ATL3:ATL54=AQX8)*(ATM3:ATM54="W"))+SUMPRODUCT((ATI3:ATI54=AQX6)*(ATL3:ATL54=AQX5)*(ATM3:ATM54="W"))+SUMPRODUCT((ATI3:ATI54=AQX7)*(ATL3:ATL54=AQX6)*(ATN3:ATN54="W"))+SUMPRODUCT((ATI3:ATI54=AQX8)*(ATL3:ATL54=AQX6)*(ATN3:ATN54="W"))+SUMPRODUCT((ATI3:ATI54=AQX5)*(ATL3:ATL54=AQX6)*(ATN3:ATN54="W"))</f>
        <v>0</v>
      </c>
      <c r="AQZ6" s="395">
        <f ca="1">SUMPRODUCT((ATI3:ATI54=AQX6)*(ATL3:ATL54=AQX7)*(ATM3:ATM54="D"))+SUMPRODUCT((ATI3:ATI54=AQX6)*(ATL3:ATL54=AQX8)*(ATM3:ATM54="D"))+SUMPRODUCT((ATI3:ATI54=AQX6)*(ATL3:ATL54=AQX5)*(ATM3:ATM54="D"))+SUMPRODUCT((ATI3:ATI54=AQX7)*(ATL3:ATL54=AQX6)*(ATM3:ATM54="D"))+SUMPRODUCT((ATI3:ATI54=AQX8)*(ATL3:ATL54=AQX6)*(ATM3:ATM54="D"))+SUMPRODUCT((ATI3:ATI54=AQX5)*(ATL3:ATL54=AQX6)*(ATM3:ATM54="D"))</f>
        <v>0</v>
      </c>
      <c r="ARA6" s="395">
        <f ca="1">SUMPRODUCT((ATI3:ATI54=AQX6)*(ATL3:ATL54=AQX7)*(ATM3:ATM54="L"))+SUMPRODUCT((ATI3:ATI54=AQX6)*(ATL3:ATL54=AQX8)*(ATM3:ATM54="L"))+SUMPRODUCT((ATI3:ATI54=AQX6)*(ATL3:ATL54=AQX5)*(ATM3:ATM54="L"))+SUMPRODUCT((ATI3:ATI54=AQX7)*(ATL3:ATL54=AQX6)*(ATN3:ATN54="L"))+SUMPRODUCT((ATI3:ATI54=AQX8)*(ATL3:ATL54=AQX6)*(ATN3:ATN54="L"))+SUMPRODUCT((ATI3:ATI54=AQX5)*(ATL3:ATL54=AQX6)*(ATN3:ATN54="L"))</f>
        <v>0</v>
      </c>
      <c r="ARB6" s="395">
        <f ca="1">SUMPRODUCT((ATI3:ATI54=AQX6)*(ATL3:ATL54=AQX7)*ATJ3:ATJ54)+SUMPRODUCT((ATI3:ATI54=AQX6)*(ATL3:ATL54=AQX8)*ATJ3:ATJ54)+SUMPRODUCT((ATI3:ATI54=AQX6)*(ATL3:ATL54=AQX4)*ATJ3:ATJ54)+SUMPRODUCT((ATI3:ATI54=AQX6)*(ATL3:ATL54=AQX5)*ATJ3:ATJ54)+SUMPRODUCT((ATI3:ATI54=AQX7)*(ATL3:ATL54=AQX6)*ATK3:ATK54)+SUMPRODUCT((ATI3:ATI54=AQX8)*(ATL3:ATL54=AQX6)*ATK3:ATK54)+SUMPRODUCT((ATI3:ATI54=AQX4)*(ATL3:ATL54=AQX6)*ATK3:ATK54)+SUMPRODUCT((ATI3:ATI54=AQX5)*(ATL3:ATL54=AQX6)*ATK3:ATK54)</f>
        <v>0</v>
      </c>
      <c r="ARC6" s="395">
        <f ca="1">SUMPRODUCT((ATI3:ATI54=AQX6)*(ATL3:ATL54=AQX7)*ATK3:ATK54)+SUMPRODUCT((ATI3:ATI54=AQX6)*(ATL3:ATL54=AQX8)*ATK3:ATK54)+SUMPRODUCT((ATI3:ATI54=AQX6)*(ATL3:ATL54=AQX4)*ATK3:ATK54)+SUMPRODUCT((ATI3:ATI54=AQX6)*(ATL3:ATL54=AQX5)*ATK3:ATK54)+SUMPRODUCT((ATI3:ATI54=AQX7)*(ATL3:ATL54=AQX6)*ATJ3:ATJ54)+SUMPRODUCT((ATI3:ATI54=AQX8)*(ATL3:ATL54=AQX6)*ATJ3:ATJ54)+SUMPRODUCT((ATI3:ATI54=AQX4)*(ATL3:ATL54=AQX6)*ATJ3:ATJ54)+SUMPRODUCT((ATI3:ATI54=AQX5)*(ATL3:ATL54=AQX6)*ATJ3:ATJ54)</f>
        <v>0</v>
      </c>
      <c r="ARD6" s="395">
        <f t="shared" ca="1" si="508"/>
        <v>1000</v>
      </c>
      <c r="ARE6" s="395" t="str">
        <f t="shared" ca="1" si="509"/>
        <v/>
      </c>
      <c r="ARF6" s="395" t="str">
        <f ca="1">IF(AQX6&lt;&gt;"",VLOOKUP(AQX6,APK4:APQ52,7,FALSE),"")</f>
        <v/>
      </c>
      <c r="ARG6" s="395" t="str">
        <f ca="1">IF(AQX6&lt;&gt;"",VLOOKUP(AQX6,APK4:APQ52,5,FALSE),"")</f>
        <v/>
      </c>
      <c r="ARH6" s="395" t="str">
        <f ca="1">IF(AQX6&lt;&gt;"",VLOOKUP(AQX6,APK4:APS52,9,FALSE),"")</f>
        <v/>
      </c>
      <c r="ARI6" s="395" t="str">
        <f t="shared" ca="1" si="510"/>
        <v/>
      </c>
      <c r="ARJ6" s="395" t="str">
        <f t="shared" ref="ARJ6" ca="1" si="809">IF(AQX6&lt;&gt;"",RANK(ARI6,ARI4:ARI8),"")</f>
        <v/>
      </c>
      <c r="ARK6" s="395" t="str">
        <f t="shared" ref="ARK6" ca="1" si="810">IF(AQX6&lt;&gt;"",SUMPRODUCT((ARI4:ARI8=ARI6)*(ARD4:ARD8&gt;ARD6)),"")</f>
        <v/>
      </c>
      <c r="ARL6" s="395" t="str">
        <f t="shared" ref="ARL6" ca="1" si="811">IF(AQX6&lt;&gt;"",SUMPRODUCT((ARI4:ARI8=ARI6)*(ARD4:ARD8=ARD6)*(ARB4:ARB8&gt;ARB6)),"")</f>
        <v/>
      </c>
      <c r="ARM6" s="395" t="str">
        <f t="shared" ref="ARM6" ca="1" si="812">IF(AQX6&lt;&gt;"",SUMPRODUCT((ARI4:ARI8=ARI6)*(ARD4:ARD8=ARD6)*(ARB4:ARB8=ARB6)*(ARF4:ARF8&gt;ARF6)),"")</f>
        <v/>
      </c>
      <c r="ARN6" s="395" t="str">
        <f t="shared" ref="ARN6" ca="1" si="813">IF(AQX6&lt;&gt;"",SUMPRODUCT((ARI4:ARI8=ARI6)*(ARD4:ARD8=ARD6)*(ARB4:ARB8=ARB6)*(ARF4:ARF8=ARF6)*(ARG4:ARG8&gt;ARG6)),"")</f>
        <v/>
      </c>
      <c r="ARO6" s="395" t="str">
        <f t="shared" ref="ARO6" ca="1" si="814">IF(AQX6&lt;&gt;"",SUMPRODUCT((ARI4:ARI8=ARI6)*(ARD4:ARD8=ARD6)*(ARB4:ARB8=ARB6)*(ARF4:ARF8=ARF6)*(ARG4:ARG8=ARG6)*(ARH4:ARH8&gt;ARH6)),"")</f>
        <v/>
      </c>
      <c r="ARP6" s="395" t="str">
        <f t="shared" ref="ARP6" ca="1" si="815">IF(AQX6&lt;&gt;"",IF(ARP58&lt;&gt;"",IF(AQW55=3,ARP58,ARP58+AQW55),SUM(ARJ6:ARO6)+1),"")</f>
        <v/>
      </c>
      <c r="ARQ6" s="395" t="str">
        <f t="shared" ref="ARQ6" ca="1" si="816">IF(AQX6&lt;&gt;"",INDEX(AQX5:AQX8,MATCH(3,ARP5:ARP8,0),0),"")</f>
        <v/>
      </c>
      <c r="ARR6" s="395" t="str">
        <f t="shared" ref="ARR6:ARR7" ca="1" si="817">IF(AQA4&lt;&gt;"",AQA4,"")</f>
        <v/>
      </c>
      <c r="ARS6" s="395">
        <f ca="1">SUMPRODUCT((ATI3:ATI54=ARR6)*(ATL3:ATL54=ARR7)*(ATM3:ATM54="W"))+SUMPRODUCT((ATI3:ATI54=ARR6)*(ATL3:ATL54=ARR8)*(ATM3:ATM54="W"))+SUMPRODUCT((ATI3:ATI54=ARR6)*(ATL3:ATL54=ARR9)*(ATM3:ATM54="W"))+SUMPRODUCT((ATI3:ATI54=ARR7)*(ATL3:ATL54=ARR6)*(ATN3:ATN54="W"))+SUMPRODUCT((ATI3:ATI54=ARR8)*(ATL3:ATL54=ARR6)*(ATN3:ATN54="W"))+SUMPRODUCT((ATI3:ATI54=ARR9)*(ATL3:ATL54=ARR6)*(ATN3:ATN54="W"))</f>
        <v>0</v>
      </c>
      <c r="ART6" s="395">
        <f ca="1">SUMPRODUCT((ATI3:ATI54=ARR6)*(ATL3:ATL54=ARR7)*(ATM3:ATM54="D"))+SUMPRODUCT((ATI3:ATI54=ARR6)*(ATL3:ATL54=ARR8)*(ATM3:ATM54="D"))+SUMPRODUCT((ATI3:ATI54=ARR6)*(ATL3:ATL54=ARR9)*(ATM3:ATM54="D"))+SUMPRODUCT((ATI3:ATI54=ARR7)*(ATL3:ATL54=ARR6)*(ATM3:ATM54="D"))+SUMPRODUCT((ATI3:ATI54=ARR8)*(ATL3:ATL54=ARR6)*(ATM3:ATM54="D"))+SUMPRODUCT((ATI3:ATI54=ARR9)*(ATL3:ATL54=ARR6)*(ATM3:ATM54="D"))</f>
        <v>0</v>
      </c>
      <c r="ARU6" s="395">
        <f ca="1">SUMPRODUCT((ATI3:ATI54=ARR6)*(ATL3:ATL54=ARR7)*(ATM3:ATM54="L"))+SUMPRODUCT((ATI3:ATI54=ARR6)*(ATL3:ATL54=ARR8)*(ATM3:ATM54="L"))+SUMPRODUCT((ATI3:ATI54=ARR6)*(ATL3:ATL54=ARR9)*(ATM3:ATM54="L"))+SUMPRODUCT((ATI3:ATI54=ARR7)*(ATL3:ATL54=ARR6)*(ATN3:ATN54="L"))+SUMPRODUCT((ATI3:ATI54=ARR8)*(ATL3:ATL54=ARR6)*(ATN3:ATN54="L"))+SUMPRODUCT((ATI3:ATI54=ARR9)*(ATL3:ATL54=ARR6)*(ATN3:ATN54="L"))</f>
        <v>0</v>
      </c>
      <c r="ARV6" s="395">
        <f ca="1">SUMPRODUCT((ATI3:ATI54=ARR6)*(ATL3:ATL54=ARR7)*ATJ3:ATJ54)+SUMPRODUCT((ATI3:ATI54=ARR6)*(ATL3:ATL54=ARR8)*ATJ3:ATJ54)+SUMPRODUCT((ATI3:ATI54=ARR6)*(ATL3:ATL54=ARR4)*ATJ3:ATJ54)+SUMPRODUCT((ATI3:ATI54=ARR6)*(ATL3:ATL54=ARR5)*ATJ3:ATJ54)+SUMPRODUCT((ATI3:ATI54=ARR7)*(ATL3:ATL54=ARR6)*ATK3:ATK54)+SUMPRODUCT((ATI3:ATI54=ARR8)*(ATL3:ATL54=ARR6)*ATK3:ATK54)+SUMPRODUCT((ATI3:ATI54=ARR4)*(ATL3:ATL54=ARR6)*ATK3:ATK54)+SUMPRODUCT((ATI3:ATI54=ARR5)*(ATL3:ATL54=ARR6)*ATK3:ATK54)</f>
        <v>0</v>
      </c>
      <c r="ARW6" s="395">
        <f ca="1">SUMPRODUCT((ATI3:ATI54=ARR6)*(ATL3:ATL54=ARR7)*ATK3:ATK54)+SUMPRODUCT((ATI3:ATI54=ARR6)*(ATL3:ATL54=ARR8)*ATK3:ATK54)+SUMPRODUCT((ATI3:ATI54=ARR6)*(ATL3:ATL54=ARR4)*ATK3:ATK54)+SUMPRODUCT((ATI3:ATI54=ARR6)*(ATL3:ATL54=ARR5)*ATK3:ATK54)+SUMPRODUCT((ATI3:ATI54=ARR7)*(ATL3:ATL54=ARR6)*ATJ3:ATJ54)+SUMPRODUCT((ATI3:ATI54=ARR8)*(ATL3:ATL54=ARR6)*ATJ3:ATJ54)+SUMPRODUCT((ATI3:ATI54=ARR4)*(ATL3:ATL54=ARR6)*ATJ3:ATJ54)+SUMPRODUCT((ATI3:ATI54=ARR5)*(ATL3:ATL54=ARR6)*ATJ3:ATJ54)</f>
        <v>0</v>
      </c>
      <c r="ARX6" s="395">
        <f t="shared" ref="ARX6:ARX7" ca="1" si="818">ARV6-ARW6+1000</f>
        <v>1000</v>
      </c>
      <c r="ARY6" s="395" t="str">
        <f t="shared" ref="ARY6:ARY7" ca="1" si="819">IF(ARR6&lt;&gt;"",ARS6*3+ART6*1,"")</f>
        <v/>
      </c>
      <c r="ARZ6" s="395" t="str">
        <f ca="1">IF(ARR6&lt;&gt;"",VLOOKUP(ARR6,APK4:APQ52,7,FALSE),"")</f>
        <v/>
      </c>
      <c r="ASA6" s="395" t="str">
        <f ca="1">IF(ARR6&lt;&gt;"",VLOOKUP(ARR6,APK4:APQ52,5,FALSE),"")</f>
        <v/>
      </c>
      <c r="ASB6" s="395" t="str">
        <f ca="1">IF(ARR6&lt;&gt;"",VLOOKUP(ARR6,APK4:APS52,9,FALSE),"")</f>
        <v/>
      </c>
      <c r="ASC6" s="395" t="str">
        <f t="shared" ref="ASC6:ASC7" ca="1" si="820">ARY6</f>
        <v/>
      </c>
      <c r="ASD6" s="395" t="str">
        <f t="shared" ref="ASD6" ca="1" si="821">IF(ARR6&lt;&gt;"",RANK(ASC6,ASC4:ASC8),"")</f>
        <v/>
      </c>
      <c r="ASE6" s="395" t="str">
        <f t="shared" ref="ASE6" ca="1" si="822">IF(ARR6&lt;&gt;"",SUMPRODUCT((ASC4:ASC8=ASC6)*(ARX4:ARX8&gt;ARX6)),"")</f>
        <v/>
      </c>
      <c r="ASF6" s="395" t="str">
        <f t="shared" ref="ASF6" ca="1" si="823">IF(ARR6&lt;&gt;"",SUMPRODUCT((ASC4:ASC8=ASC6)*(ARX4:ARX8=ARX6)*(ARV4:ARV8&gt;ARV6)),"")</f>
        <v/>
      </c>
      <c r="ASG6" s="395" t="str">
        <f t="shared" ref="ASG6" ca="1" si="824">IF(ARR6&lt;&gt;"",SUMPRODUCT((ASC4:ASC8=ASC6)*(ARX4:ARX8=ARX6)*(ARV4:ARV8=ARV6)*(ARZ4:ARZ8&gt;ARZ6)),"")</f>
        <v/>
      </c>
      <c r="ASH6" s="395" t="str">
        <f t="shared" ref="ASH6" ca="1" si="825">IF(ARR6&lt;&gt;"",SUMPRODUCT((ASC4:ASC8=ASC6)*(ARX4:ARX8=ARX6)*(ARV4:ARV8=ARV6)*(ARZ4:ARZ8=ARZ6)*(ASA4:ASA8&gt;ASA6)),"")</f>
        <v/>
      </c>
      <c r="ASI6" s="395" t="str">
        <f t="shared" ref="ASI6" ca="1" si="826">IF(ARR6&lt;&gt;"",SUMPRODUCT((ASC4:ASC8=ASC6)*(ARX4:ARX8=ARX6)*(ARV4:ARV8=ARV6)*(ARZ4:ARZ8=ARZ6)*(ASA4:ASA8=ASA6)*(ASB4:ASB8&gt;ASB6)),"")</f>
        <v/>
      </c>
      <c r="ASJ6" s="395" t="str">
        <f t="shared" ref="ASJ6:ASJ7" ca="1" si="827">IF(ARR6&lt;&gt;"",SUM(ASD6:ASI6)+2,"")</f>
        <v/>
      </c>
      <c r="ASK6" s="395" t="str">
        <f t="shared" ref="ASK6" ca="1" si="828">IF(ARR6&lt;&gt;"",INDEX(ARR6:ARR8,MATCH(3,ASJ6:ASJ8,0),0),"")</f>
        <v/>
      </c>
      <c r="ATF6" s="395" t="str">
        <f t="shared" ref="ATF6" ca="1" si="829">IF(ASK6&lt;&gt;"",ASK6,IF(ARQ6&lt;&gt;"",ARQ6,IF(AQW6&lt;&gt;"",AQW6,APW6)))</f>
        <v>Al Ahly</v>
      </c>
      <c r="ATG6" s="395">
        <v>3</v>
      </c>
      <c r="ATH6" s="395">
        <v>4</v>
      </c>
      <c r="ATI6" s="395" t="str">
        <f t="shared" si="21"/>
        <v>Palmeiras</v>
      </c>
      <c r="ATJ6" s="395">
        <f ca="1">IF(OFFSET('Game Board'!O11,0,ATJ1)&lt;&gt;"",OFFSET('Game Board'!O11,0,ATJ1),0)</f>
        <v>0</v>
      </c>
      <c r="ATK6" s="395">
        <f ca="1">IF(OFFSET('Game Board'!P11,0,ATJ1)&lt;&gt;"",OFFSET('Game Board'!P11,0,ATJ1),0)</f>
        <v>0</v>
      </c>
      <c r="ATL6" s="395" t="str">
        <f t="shared" si="22"/>
        <v>Porto</v>
      </c>
      <c r="ATM6" s="395" t="str">
        <f ca="1">IF(AND(OFFSET('Game Board'!O11,0,ATJ1)&lt;&gt;"",OFFSET('Game Board'!P11,0,ATJ1)&lt;&gt;""),IF(ATJ6&gt;ATK6,"W",IF(ATJ6=ATK6,"D","L")),"")</f>
        <v/>
      </c>
      <c r="ATN6" s="395" t="str">
        <f t="shared" ca="1" si="23"/>
        <v/>
      </c>
    </row>
    <row r="7" spans="2:1211" x14ac:dyDescent="0.25">
      <c r="B7" s="395">
        <f>VLOOKUP(C7,CX4:CY8,2,FALSE)</f>
        <v>2</v>
      </c>
      <c r="C7" s="398" t="str">
        <f>'Tournament Setup'!D9</f>
        <v>Inter Miami</v>
      </c>
      <c r="D7" s="395">
        <f>SUMPRODUCT((DA3:DA54=C7)*(DE3:DE54="W"))+SUMPRODUCT((DD3:DD54=C7)*(DF3:DF54="W"))</f>
        <v>2</v>
      </c>
      <c r="E7" s="395">
        <f>SUMPRODUCT((DA3:DA54=C7)*(DE3:DE54="D"))+SUMPRODUCT((DD3:DD54=C7)*(DF3:DF54="D"))</f>
        <v>0</v>
      </c>
      <c r="F7" s="395">
        <f>SUMPRODUCT((DA3:DA54=C7)*(DE3:DE54="L"))+SUMPRODUCT((DD3:DD54=C7)*(DF3:DF54="L"))</f>
        <v>1</v>
      </c>
      <c r="G7" s="395">
        <f>SUMIF(DA3:DA72,C7,DB3:DB72)+SUMIF(DD3:DD72,C7,DC3:DC72)</f>
        <v>5</v>
      </c>
      <c r="H7" s="395">
        <f>SUMIF(DD3:DD72,C7,DB3:DB72)+SUMIF(DA3:DA72,C7,DC3:DC72)</f>
        <v>4</v>
      </c>
      <c r="I7" s="395">
        <f t="shared" si="247"/>
        <v>1001</v>
      </c>
      <c r="J7" s="395">
        <f t="shared" si="248"/>
        <v>6</v>
      </c>
      <c r="K7" s="401">
        <v>8</v>
      </c>
      <c r="L7" s="395">
        <f>IF(COUNTIF(J4:J8,4)&lt;&gt;4,RANK(J7,J4:J8),J59)</f>
        <v>1</v>
      </c>
      <c r="N7" s="395">
        <f>SUMPRODUCT((L4:L7=L7)*(K4:K7&lt;K7))+L7</f>
        <v>1</v>
      </c>
      <c r="O7" s="398" t="str">
        <f>INDEX(C4:C8,MATCH(4,N4:N8,0),0)</f>
        <v>Al Ahly</v>
      </c>
      <c r="P7" s="395">
        <f>INDEX(L4:L8,MATCH(O7,C4:C8,0),0)</f>
        <v>4</v>
      </c>
      <c r="Q7" s="395" t="str">
        <f>IF(AND(Q6&lt;&gt;"",P7=1),O7,"")</f>
        <v/>
      </c>
      <c r="R7" s="395" t="str">
        <f>IF(AND(R6&lt;&gt;"",P8=2),O8,"")</f>
        <v/>
      </c>
      <c r="V7" s="395" t="str">
        <f t="shared" si="249"/>
        <v/>
      </c>
      <c r="W7" s="395">
        <f>SUMPRODUCT((DA3:DA54=V7)*(DD3:DD54=V8)*(DE3:DE54="W"))+SUMPRODUCT((DA3:DA54=V7)*(DD3:DD54=V4)*(DE3:DE54="W"))+SUMPRODUCT((DA3:DA54=V7)*(DD3:DD54=V5)*(DE3:DE54="W"))+SUMPRODUCT((DA3:DA54=V7)*(DD3:DD54=V6)*(DE3:DE54="W"))+SUMPRODUCT((DA3:DA54=V8)*(DD3:DD54=V7)*(DF3:DF54="W"))+SUMPRODUCT((DA3:DA54=V4)*(DD3:DD54=V7)*(DF3:DF54="W"))+SUMPRODUCT((DA3:DA54=V5)*(DD3:DD54=V7)*(DF3:DF54="W"))+SUMPRODUCT((DA3:DA54=V6)*(DD3:DD54=V7)*(DF3:DF54="W"))</f>
        <v>0</v>
      </c>
      <c r="X7" s="395">
        <f>SUMPRODUCT((DA3:DA54=V7)*(DD3:DD54=V8)*(DE3:DE54="D"))+SUMPRODUCT((DA3:DA54=V7)*(DD3:DD54=V4)*(DE3:DE54="D"))+SUMPRODUCT((DA3:DA54=V7)*(DD3:DD54=V5)*(DE3:DE54="D"))+SUMPRODUCT((DA3:DA54=V7)*(DD3:DD54=V6)*(DE3:DE54="D"))+SUMPRODUCT((DA3:DA54=V8)*(DD3:DD54=V7)*(DE3:DE54="D"))+SUMPRODUCT((DA3:DA54=V4)*(DD3:DD54=V7)*(DE3:DE54="D"))+SUMPRODUCT((DA3:DA54=V5)*(DD3:DD54=V7)*(DE3:DE54="D"))+SUMPRODUCT((DA3:DA54=V6)*(DD3:DD54=V7)*(DE3:DE54="D"))</f>
        <v>0</v>
      </c>
      <c r="Y7" s="395">
        <f>SUMPRODUCT((DA3:DA54=V7)*(DD3:DD54=V8)*(DE3:DE54="L"))+SUMPRODUCT((DA3:DA54=V7)*(DD3:DD54=V4)*(DE3:DE54="L"))+SUMPRODUCT((DA3:DA54=V7)*(DD3:DD54=V5)*(DE3:DE54="L"))+SUMPRODUCT((DA3:DA54=V7)*(DD3:DD54=V6)*(DE3:DE54="L"))+SUMPRODUCT((DA3:DA54=V8)*(DD3:DD54=V7)*(DF3:DF54="L"))+SUMPRODUCT((DA3:DA54=V4)*(DD3:DD54=V7)*(DF3:DF54="L"))+SUMPRODUCT((DA3:DA54=V5)*(DD3:DD54=V7)*(DF3:DF54="L"))+SUMPRODUCT((DA3:DA54=V6)*(DD3:DD54=V7)*(DF3:DF54="L"))</f>
        <v>0</v>
      </c>
      <c r="Z7" s="395">
        <f>SUMPRODUCT((DA3:DA54=V7)*(DD3:DD54=V8)*DB3:DB54)+SUMPRODUCT((DA3:DA54=V7)*(DD3:DD54=V4)*DB3:DB54)+SUMPRODUCT((DA3:DA54=V7)*(DD3:DD54=V5)*DB3:DB54)+SUMPRODUCT((DA3:DA54=V7)*(DD3:DD54=V6)*DB3:DB54)+SUMPRODUCT((DA3:DA54=V8)*(DD3:DD54=V7)*DC3:DC54)+SUMPRODUCT((DA3:DA54=V4)*(DD3:DD54=V7)*DC3:DC54)+SUMPRODUCT((DA3:DA54=V5)*(DD3:DD54=V7)*DC3:DC54)+SUMPRODUCT((DA3:DA54=V6)*(DD3:DD54=V7)*DC3:DC54)</f>
        <v>0</v>
      </c>
      <c r="AA7" s="395">
        <f>SUMPRODUCT((DA3:DA54=V7)*(DD3:DD54=V8)*DC3:DC54)+SUMPRODUCT((DA3:DA54=V7)*(DD3:DD54=V4)*DC3:DC54)+SUMPRODUCT((DA3:DA54=V7)*(DD3:DD54=V5)*DC3:DC54)+SUMPRODUCT((DA3:DA54=V7)*(DD3:DD54=V6)*DC3:DC54)+SUMPRODUCT((DA3:DA54=V8)*(DD3:DD54=V7)*DB3:DB54)+SUMPRODUCT((DA3:DA54=V4)*(DD3:DD54=V7)*DB3:DB54)+SUMPRODUCT((DA3:DA54=V5)*(DD3:DD54=V7)*DB3:DB54)+SUMPRODUCT((DA3:DA54=V6)*(DD3:DD54=V7)*DB3:DB54)</f>
        <v>0</v>
      </c>
      <c r="AB7" s="395">
        <f>Z7-AA7+1000</f>
        <v>1000</v>
      </c>
      <c r="AC7" s="395" t="str">
        <f t="shared" si="250"/>
        <v/>
      </c>
      <c r="AD7" s="395" t="str">
        <f>IF(V7&lt;&gt;"",VLOOKUP(V7,C4:I52,7,FALSE),"")</f>
        <v/>
      </c>
      <c r="AE7" s="395" t="str">
        <f>IF(V7&lt;&gt;"",VLOOKUP(V7,C4:I52,5,FALSE),"")</f>
        <v/>
      </c>
      <c r="AF7" s="395" t="str">
        <f>IF(V7&lt;&gt;"",VLOOKUP(V7,C4:K52,9,FALSE),"")</f>
        <v/>
      </c>
      <c r="AG7" s="395" t="str">
        <f t="shared" si="251"/>
        <v/>
      </c>
      <c r="AH7" s="395" t="str">
        <f>IF(V7&lt;&gt;"",RANK(AG7,AG4:AG8),"")</f>
        <v/>
      </c>
      <c r="AI7" s="395" t="str">
        <f>IF(V7&lt;&gt;"",SUMPRODUCT((AG4:AG8=AG7)*(AB4:AB8&gt;AB7)),"")</f>
        <v/>
      </c>
      <c r="AJ7" s="395" t="str">
        <f>IF(V7&lt;&gt;"",SUMPRODUCT((AG4:AG8=AG7)*(AB4:AB8=AB7)*(Z4:Z8&gt;Z7)),"")</f>
        <v/>
      </c>
      <c r="AK7" s="395" t="str">
        <f>IF(V7&lt;&gt;"",SUMPRODUCT((AG4:AG8=AG7)*(AB4:AB8=AB7)*(Z4:Z8=Z7)*(AD4:AD8&gt;AD7)),"")</f>
        <v/>
      </c>
      <c r="AL7" s="395" t="str">
        <f>IF(V7&lt;&gt;"",SUMPRODUCT((AG4:AG8=AG7)*(AB4:AB8=AB7)*(Z4:Z8=Z7)*(AD4:AD8=AD7)*(AE4:AE8&gt;AE7)),"")</f>
        <v/>
      </c>
      <c r="AM7" s="395" t="str">
        <f>IF(V7&lt;&gt;"",SUMPRODUCT((AG4:AG8=AG7)*(AB4:AB8=AB7)*(Z4:Z8=Z7)*(AD4:AD8=AD7)*(AE4:AE8=AE7)*(AF4:AF8&gt;AF7)),"")</f>
        <v/>
      </c>
      <c r="AN7" s="395" t="str">
        <f>IF(V7&lt;&gt;"",IF(AN59&lt;&gt;"",IF(U55=3,AN59,AN59+U55),SUM(AH7:AM7)),"")</f>
        <v/>
      </c>
      <c r="AO7" s="395" t="str">
        <f>IF(V7&lt;&gt;"",INDEX(V4:V8,MATCH(4,AN4:AN8,0),0),"")</f>
        <v/>
      </c>
      <c r="AP7" s="395" t="str">
        <f>IF(R6&lt;&gt;"",R6,"")</f>
        <v/>
      </c>
      <c r="AQ7" s="395">
        <f>SUMPRODUCT((DA3:DA54=AP7)*(DD3:DD54=AP8)*(DE3:DE54="W"))+SUMPRODUCT((DA3:DA54=AP7)*(DD3:DD54=AP5)*(DE3:DE54="W"))+SUMPRODUCT((DA3:DA54=AP7)*(DD3:DD54=AP6)*(DE3:DE54="W"))+SUMPRODUCT((DA3:DA54=AP8)*(DD3:DD54=AP7)*(DF3:DF54="W"))+SUMPRODUCT((DA3:DA54=AP5)*(DD3:DD54=AP7)*(DF3:DF54="W"))+SUMPRODUCT((DA3:DA54=AP6)*(DD3:DD54=AP7)*(DF3:DF54="W"))</f>
        <v>0</v>
      </c>
      <c r="AR7" s="395">
        <f>SUMPRODUCT((DA3:DA54=AP7)*(DD3:DD54=AP8)*(DE3:DE54="D"))+SUMPRODUCT((DA3:DA54=AP7)*(DD3:DD54=AP5)*(DE3:DE54="D"))+SUMPRODUCT((DA3:DA54=AP7)*(DD3:DD54=AP6)*(DE3:DE54="D"))+SUMPRODUCT((DA3:DA54=AP8)*(DD3:DD54=AP7)*(DE3:DE54="D"))+SUMPRODUCT((DA3:DA54=AP5)*(DD3:DD54=AP7)*(DE3:DE54="D"))+SUMPRODUCT((DA3:DA54=AP6)*(DD3:DD54=AP7)*(DE3:DE54="D"))</f>
        <v>0</v>
      </c>
      <c r="AS7" s="395">
        <f>SUMPRODUCT((DA3:DA54=AP7)*(DD3:DD54=AP8)*(DE3:DE54="L"))+SUMPRODUCT((DA3:DA54=AP7)*(DD3:DD54=AP5)*(DE3:DE54="L"))+SUMPRODUCT((DA3:DA54=AP7)*(DD3:DD54=AP6)*(DE3:DE54="L"))+SUMPRODUCT((DA3:DA54=AP8)*(DD3:DD54=AP7)*(DF3:DF54="L"))+SUMPRODUCT((DA3:DA54=AP5)*(DD3:DD54=AP7)*(DF3:DF54="L"))+SUMPRODUCT((DA3:DA54=AP6)*(DD3:DD54=AP7)*(DF3:DF54="L"))</f>
        <v>0</v>
      </c>
      <c r="AT7" s="395">
        <f>SUMPRODUCT((DA3:DA54=AP7)*(DD3:DD54=AP8)*DB3:DB54)+SUMPRODUCT((DA3:DA54=AP7)*(DD3:DD54=AP4)*DB3:DB54)+SUMPRODUCT((DA3:DA54=AP7)*(DD3:DD54=AP5)*DB3:DB54)+SUMPRODUCT((DA3:DA54=AP7)*(DD3:DD54=AP6)*DB3:DB54)+SUMPRODUCT((DA3:DA54=AP8)*(DD3:DD54=AP7)*DC3:DC54)+SUMPRODUCT((DA3:DA54=AP4)*(DD3:DD54=AP7)*DC3:DC54)+SUMPRODUCT((DA3:DA54=AP5)*(DD3:DD54=AP7)*DC3:DC54)+SUMPRODUCT((DA3:DA54=AP6)*(DD3:DD54=AP7)*DC3:DC54)</f>
        <v>0</v>
      </c>
      <c r="AU7" s="395">
        <f>SUMPRODUCT((DA3:DA54=AP7)*(DD3:DD54=AP8)*DC3:DC54)+SUMPRODUCT((DA3:DA54=AP7)*(DD3:DD54=AP4)*DC3:DC54)+SUMPRODUCT((DA3:DA54=AP7)*(DD3:DD54=AP5)*DC3:DC54)+SUMPRODUCT((DA3:DA54=AP7)*(DD3:DD54=AP6)*DC3:DC54)+SUMPRODUCT((DA3:DA54=AP8)*(DD3:DD54=AP7)*DB3:DB54)+SUMPRODUCT((DA3:DA54=AP4)*(DD3:DD54=AP7)*DB3:DB54)+SUMPRODUCT((DA3:DA54=AP5)*(DD3:DD54=AP7)*DB3:DB54)+SUMPRODUCT((DA3:DA54=AP6)*(DD3:DD54=AP7)*DB3:DB54)</f>
        <v>0</v>
      </c>
      <c r="AV7" s="395">
        <f>AT7-AU7+1000</f>
        <v>1000</v>
      </c>
      <c r="AW7" s="395" t="str">
        <f t="shared" si="252"/>
        <v/>
      </c>
      <c r="AX7" s="395" t="str">
        <f>IF(AP7&lt;&gt;"",VLOOKUP(AP7,C4:I52,7,FALSE),"")</f>
        <v/>
      </c>
      <c r="AY7" s="395" t="str">
        <f>IF(AP7&lt;&gt;"",VLOOKUP(AP7,C4:I52,5,FALSE),"")</f>
        <v/>
      </c>
      <c r="AZ7" s="395" t="str">
        <f>IF(AP7&lt;&gt;"",VLOOKUP(AP7,C4:K52,9,FALSE),"")</f>
        <v/>
      </c>
      <c r="BA7" s="395" t="str">
        <f t="shared" si="253"/>
        <v/>
      </c>
      <c r="BB7" s="395" t="str">
        <f>IF(AP7&lt;&gt;"",RANK(BA7,BA4:BA8),"")</f>
        <v/>
      </c>
      <c r="BC7" s="395" t="str">
        <f>IF(AP7&lt;&gt;"",SUMPRODUCT((BA4:BA8=BA7)*(AV4:AV8&gt;AV7)),"")</f>
        <v/>
      </c>
      <c r="BD7" s="395" t="str">
        <f>IF(AP7&lt;&gt;"",SUMPRODUCT((BA4:BA8=BA7)*(AV4:AV8=AV7)*(AT4:AT8&gt;AT7)),"")</f>
        <v/>
      </c>
      <c r="BE7" s="395" t="str">
        <f>IF(AP7&lt;&gt;"",SUMPRODUCT((BA4:BA8=BA7)*(AV4:AV8=AV7)*(AT4:AT8=AT7)*(AX4:AX8&gt;AX7)),"")</f>
        <v/>
      </c>
      <c r="BF7" s="395" t="str">
        <f>IF(AP7&lt;&gt;"",SUMPRODUCT((BA4:BA8=BA7)*(AV4:AV8=AV7)*(AT4:AT8=AT7)*(AX4:AX8=AX7)*(AY4:AY8&gt;AY7)),"")</f>
        <v/>
      </c>
      <c r="BG7" s="395" t="str">
        <f>IF(AP7&lt;&gt;"",SUMPRODUCT((BA4:BA8=BA7)*(AV4:AV8=AV7)*(AT4:AT8=AT7)*(AX4:AX8=AX7)*(AY4:AY8=AY7)*(AZ4:AZ8&gt;AZ7)),"")</f>
        <v/>
      </c>
      <c r="BH7" s="395" t="str">
        <f>IF(AP7&lt;&gt;"",IF(BH59&lt;&gt;"",IF(AO55=3,BH59,BH59+AO55),SUM(BB7:BG7)+1),"")</f>
        <v/>
      </c>
      <c r="BI7" s="395" t="str">
        <f>IF(AP7&lt;&gt;"",INDEX(AP5:AP8,MATCH(4,BH5:BH8,0),0),"")</f>
        <v/>
      </c>
      <c r="BJ7" s="395" t="str">
        <f>IF(S5&lt;&gt;"",S5,"")</f>
        <v/>
      </c>
      <c r="BK7" s="395">
        <f>SUMPRODUCT((DA3:DA54=BJ7)*(DD3:DD54=BJ8)*(DE3:DE54="W"))+SUMPRODUCT((DA3:DA54=BJ7)*(DD3:DD54=BJ9)*(DE3:DE54="W"))+SUMPRODUCT((DA3:DA54=BJ7)*(DD3:DD54=BJ6)*(DE3:DE54="W"))+SUMPRODUCT((DA3:DA54=BJ8)*(DD3:DD54=BJ7)*(DF3:DF54="W"))+SUMPRODUCT((DA3:DA54=BJ9)*(DD3:DD54=BJ7)*(DF3:DF54="W"))+SUMPRODUCT((DA3:DA54=BJ6)*(DD3:DD54=BJ7)*(DF3:DF54="W"))</f>
        <v>0</v>
      </c>
      <c r="BL7" s="395">
        <f>SUMPRODUCT((DA3:DA54=BJ7)*(DD3:DD54=BJ8)*(DE3:DE54="D"))+SUMPRODUCT((DA3:DA54=BJ7)*(DD3:DD54=BJ9)*(DE3:DE54="D"))+SUMPRODUCT((DA3:DA54=BJ7)*(DD3:DD54=BJ6)*(DE3:DE54="D"))+SUMPRODUCT((DA3:DA54=BJ8)*(DD3:DD54=BJ7)*(DE3:DE54="D"))+SUMPRODUCT((DA3:DA54=BJ9)*(DD3:DD54=BJ7)*(DE3:DE54="D"))+SUMPRODUCT((DA3:DA54=BJ6)*(DD3:DD54=BJ7)*(DE3:DE54="D"))</f>
        <v>0</v>
      </c>
      <c r="BM7" s="395">
        <f>SUMPRODUCT((DA3:DA54=BJ7)*(DD3:DD54=BJ8)*(DE3:DE54="L"))+SUMPRODUCT((DA3:DA54=BJ7)*(DD3:DD54=BJ9)*(DE3:DE54="L"))+SUMPRODUCT((DA3:DA54=BJ7)*(DD3:DD54=BJ6)*(DE3:DE54="L"))+SUMPRODUCT((DA3:DA54=BJ8)*(DD3:DD54=BJ7)*(DF3:DF54="L"))+SUMPRODUCT((DA3:DA54=BJ9)*(DD3:DD54=BJ7)*(DF3:DF54="L"))+SUMPRODUCT((DA3:DA54=BJ6)*(DD3:DD54=BJ7)*(DF3:DF54="L"))</f>
        <v>0</v>
      </c>
      <c r="BN7" s="395">
        <f>SUMPRODUCT((DA3:DA54=BJ7)*(DD3:DD54=BJ8)*DB3:DB54)+SUMPRODUCT((DA3:DA54=BJ7)*(DD3:DD54=BJ4)*DB3:DB54)+SUMPRODUCT((DA3:DA54=BJ7)*(DD3:DD54=BJ5)*DB3:DB54)+SUMPRODUCT((DA3:DA54=BJ7)*(DD3:DD54=BJ6)*DB3:DB54)+SUMPRODUCT((DA3:DA54=BJ8)*(DD3:DD54=BJ7)*DC3:DC54)+SUMPRODUCT((DA3:DA54=BJ4)*(DD3:DD54=BJ7)*DC3:DC54)+SUMPRODUCT((DA3:DA54=BJ5)*(DD3:DD54=BJ7)*DC3:DC54)+SUMPRODUCT((DA3:DA54=BJ6)*(DD3:DD54=BJ7)*DC3:DC54)</f>
        <v>0</v>
      </c>
      <c r="BO7" s="395">
        <f>SUMPRODUCT((DA3:DA54=BJ7)*(DD3:DD54=BJ8)*DC3:DC54)+SUMPRODUCT((DA3:DA54=BJ7)*(DD3:DD54=BJ4)*DC3:DC54)+SUMPRODUCT((DA3:DA54=BJ7)*(DD3:DD54=BJ5)*DC3:DC54)+SUMPRODUCT((DA3:DA54=BJ7)*(DD3:DD54=BJ6)*DC3:DC54)+SUMPRODUCT((DA3:DA54=BJ8)*(DD3:DD54=BJ7)*DB3:DB54)+SUMPRODUCT((DA3:DA54=BJ4)*(DD3:DD54=BJ7)*DB3:DB54)+SUMPRODUCT((DA3:DA54=BJ5)*(DD3:DD54=BJ7)*DB3:DB54)+SUMPRODUCT((DA3:DA54=BJ6)*(DD3:DD54=BJ7)*DB3:DB54)</f>
        <v>0</v>
      </c>
      <c r="BP7" s="395">
        <f>BN7-BO7+1000</f>
        <v>1000</v>
      </c>
      <c r="BQ7" s="395" t="str">
        <f t="shared" si="520"/>
        <v/>
      </c>
      <c r="BR7" s="395" t="str">
        <f>IF(BJ7&lt;&gt;"",VLOOKUP(BJ7,C4:I52,7,FALSE),"")</f>
        <v/>
      </c>
      <c r="BS7" s="395" t="str">
        <f>IF(BJ7&lt;&gt;"",VLOOKUP(BJ7,C4:I52,5,FALSE),"")</f>
        <v/>
      </c>
      <c r="BT7" s="395" t="str">
        <f>IF(BJ7&lt;&gt;"",VLOOKUP(BJ7,C4:K52,9,FALSE),"")</f>
        <v/>
      </c>
      <c r="BU7" s="395" t="str">
        <f t="shared" si="521"/>
        <v/>
      </c>
      <c r="BV7" s="395" t="str">
        <f>IF(BJ7&lt;&gt;"",RANK(BU7,BU4:BU8),"")</f>
        <v/>
      </c>
      <c r="BW7" s="395" t="str">
        <f>IF(BJ7&lt;&gt;"",SUMPRODUCT((BU4:BU8=BU7)*(BP4:BP8&gt;BP7)),"")</f>
        <v/>
      </c>
      <c r="BX7" s="395" t="str">
        <f>IF(BJ7&lt;&gt;"",SUMPRODUCT((BU4:BU8=BU7)*(BP4:BP8=BP7)*(BN4:BN8&gt;BN7)),"")</f>
        <v/>
      </c>
      <c r="BY7" s="395" t="str">
        <f>IF(BJ7&lt;&gt;"",SUMPRODUCT((BU4:BU8=BU7)*(BP4:BP8=BP7)*(BN4:BN8=BN7)*(BR4:BR8&gt;BR7)),"")</f>
        <v/>
      </c>
      <c r="BZ7" s="395" t="str">
        <f>IF(BJ7&lt;&gt;"",SUMPRODUCT((BU4:BU8=BU7)*(BP4:BP8=BP7)*(BN4:BN8=BN7)*(BR4:BR8=BR7)*(BS4:BS8&gt;BS7)),"")</f>
        <v/>
      </c>
      <c r="CA7" s="395" t="str">
        <f>IF(BJ7&lt;&gt;"",SUMPRODUCT((BU4:BU8=BU7)*(BP4:BP8=BP7)*(BN4:BN8=BN7)*(BR4:BR8=BR7)*(BS4:BS8=BS7)*(BT4:BT8&gt;BT7)),"")</f>
        <v/>
      </c>
      <c r="CB7" s="395" t="str">
        <f>IF(BJ7&lt;&gt;"",SUM(BV7:CA7)+2,"")</f>
        <v/>
      </c>
      <c r="CC7" s="395" t="str">
        <f>IF(BJ7&lt;&gt;"",INDEX(BJ6:BJ8,MATCH(4,CB6:CB8,0),0),"")</f>
        <v/>
      </c>
      <c r="CD7" s="395" t="str">
        <f>IF(T4&lt;&gt;"",T4,"")</f>
        <v/>
      </c>
      <c r="CE7" s="395">
        <f>SUMPRODUCT((DA3:DA54=CD7)*(DD3:DD54=CD8)*(DE3:DE54="W"))+SUMPRODUCT((DA3:DA54=CD7)*(DD3:DD54=CD9)*(DE3:DE54="W"))+SUMPRODUCT((DA3:DA54=CD7)*(DD3:DD54=CD10)*(DE3:DE54="W"))+SUMPRODUCT((DA3:DA54=CD8)*(DD3:DD54=CD7)*(DF3:DF54="W"))+SUMPRODUCT((DA3:DA54=CD9)*(DD3:DD54=CD7)*(DF3:DF54="W"))+SUMPRODUCT((DA3:DA54=CD10)*(DD3:DD54=CD7)*(DF3:DF54="W"))</f>
        <v>0</v>
      </c>
      <c r="CF7" s="395">
        <f>SUMPRODUCT((DA3:DA54=CD7)*(DD3:DD54=CD8)*(DE3:DE54="D"))+SUMPRODUCT((DA3:DA54=CD7)*(DD3:DD54=CD9)*(DE3:DE54="D"))+SUMPRODUCT((DA3:DA54=CD7)*(DD3:DD54=CD10)*(DE3:DE54="D"))+SUMPRODUCT((DA3:DA54=CD8)*(DD3:DD54=CD7)*(DE3:DE54="D"))+SUMPRODUCT((DA3:DA54=CD9)*(DD3:DD54=CD7)*(DE3:DE54="D"))+SUMPRODUCT((DA3:DA54=CD10)*(DD3:DD54=CD7)*(DE3:DE54="D"))</f>
        <v>0</v>
      </c>
      <c r="CG7" s="395">
        <f>SUMPRODUCT((DA3:DA54=CD7)*(DD3:DD54=CD8)*(DE3:DE54="L"))+SUMPRODUCT((DA3:DA54=CD7)*(DD3:DD54=CD9)*(DE3:DE54="L"))+SUMPRODUCT((DA3:DA54=CD7)*(DD3:DD54=CD10)*(DE3:DE54="L"))+SUMPRODUCT((DA3:DA54=CD8)*(DD3:DD54=CD7)*(DF3:DF54="L"))+SUMPRODUCT((DA3:DA54=CD9)*(DD3:DD54=CD7)*(DF3:DF54="L"))+SUMPRODUCT((DA3:DA54=CD10)*(DD3:DD54=CD7)*(DF3:DF54="L"))</f>
        <v>0</v>
      </c>
      <c r="CH7" s="395">
        <f>SUMPRODUCT((DA3:DA54=CD7)*(DD3:DD54=CD8)*DB3:DB54)+SUMPRODUCT((DA3:DA54=CD7)*(DD3:DD54=CD4)*DB3:DB54)+SUMPRODUCT((DA3:DA54=CD7)*(DD3:DD54=CD5)*DB3:DB54)+SUMPRODUCT((DA3:DA54=CD7)*(DD3:DD54=CD6)*DB3:DB54)+SUMPRODUCT((DA3:DA54=CD8)*(DD3:DD54=CD7)*DC3:DC54)+SUMPRODUCT((DA3:DA54=CD4)*(DD3:DD54=CD7)*DC3:DC54)+SUMPRODUCT((DA3:DA54=CD5)*(DD3:DD54=CD7)*DC3:DC54)+SUMPRODUCT((DA3:DA54=CD6)*(DD3:DD54=CD7)*DC3:DC54)</f>
        <v>0</v>
      </c>
      <c r="CI7" s="395">
        <f>SUMPRODUCT((DA3:DA54=CD7)*(DD3:DD54=CD8)*DC3:DC54)+SUMPRODUCT((DA3:DA54=CD7)*(DD3:DD54=CD4)*DC3:DC54)+SUMPRODUCT((DA3:DA54=CD7)*(DD3:DD54=CD5)*DC3:DC54)+SUMPRODUCT((DA3:DA54=CD7)*(DD3:DD54=CD6)*DC3:DC54)+SUMPRODUCT((DA3:DA54=CD8)*(DD3:DD54=CD7)*DB3:DB54)+SUMPRODUCT((DA3:DA54=CD4)*(DD3:DD54=CD7)*DB3:DB54)+SUMPRODUCT((DA3:DA54=CD5)*(DD3:DD54=CD7)*DB3:DB54)+SUMPRODUCT((DA3:DA54=CD6)*(DD3:DD54=CD7)*DB3:DB54)</f>
        <v>0</v>
      </c>
      <c r="CJ7" s="395">
        <f>CH7-CI7+1000</f>
        <v>1000</v>
      </c>
      <c r="CK7" s="395" t="str">
        <f t="shared" ref="CK7" si="830">IF(CD7&lt;&gt;"",CE7*3+CF7*1,"")</f>
        <v/>
      </c>
      <c r="CL7" s="395" t="str">
        <f>IF(CD7&lt;&gt;"",VLOOKUP(CD7,C4:I52,7,FALSE),"")</f>
        <v/>
      </c>
      <c r="CM7" s="395" t="str">
        <f>IF(CD7&lt;&gt;"",VLOOKUP(CD7,C4:I52,5,FALSE),"")</f>
        <v/>
      </c>
      <c r="CN7" s="395" t="str">
        <f>IF(CD7&lt;&gt;"",VLOOKUP(CD7,C4:K52,9,FALSE),"")</f>
        <v/>
      </c>
      <c r="CO7" s="395" t="str">
        <f t="shared" ref="CO7" si="831">CK7</f>
        <v/>
      </c>
      <c r="CP7" s="395" t="str">
        <f>IF(CD7&lt;&gt;"",RANK(CO7,CO4:CO8),"")</f>
        <v/>
      </c>
      <c r="CQ7" s="395" t="str">
        <f>IF(CD7&lt;&gt;"",SUMPRODUCT((CO4:CO8=CO7)*(CJ4:CJ8&gt;CJ7)),"")</f>
        <v/>
      </c>
      <c r="CR7" s="395" t="str">
        <f>IF(CD7&lt;&gt;"",SUMPRODUCT((CO4:CO8=CO7)*(CJ4:CJ8=CJ7)*(CH4:CH8&gt;CH7)),"")</f>
        <v/>
      </c>
      <c r="CS7" s="395" t="str">
        <f>IF(CD7&lt;&gt;"",SUMPRODUCT((CO4:CO8=CO7)*(CJ4:CJ8=CJ7)*(CH4:CH8=CH7)*(CL4:CL8&gt;CL7)),"")</f>
        <v/>
      </c>
      <c r="CT7" s="395" t="str">
        <f>IF(CD7&lt;&gt;"",SUMPRODUCT((CO4:CO8=CO7)*(CJ4:CJ8=CJ7)*(CH4:CH8=CH7)*(CL4:CL8=CL7)*(CM4:CM8&gt;CM7)),"")</f>
        <v/>
      </c>
      <c r="CU7" s="395" t="str">
        <f>IF(CD7&lt;&gt;"",SUMPRODUCT((CO4:CO8=CO7)*(CJ4:CJ8=CJ7)*(CH4:CH8=CH7)*(CL4:CL8=CL7)*(CM4:CM8=CM7)*(CN4:CN8&gt;CN7)),"")</f>
        <v/>
      </c>
      <c r="CV7" s="395" t="str">
        <f>IF(CD7&lt;&gt;"",SUM(CP7:CU7)+3,"")</f>
        <v/>
      </c>
      <c r="CW7" s="395" t="str">
        <f>IF(CD7&lt;&gt;"",IF(CV7=4,CD7,CD8),"")</f>
        <v/>
      </c>
      <c r="CX7" s="395" t="str">
        <f>IF(CW7&lt;&gt;"",CW7,IF(CC7&lt;&gt;"",CC7,IF(BI7&lt;&gt;"",BI7,IF(AO7&lt;&gt;"",AO7,O7))))</f>
        <v>Al Ahly</v>
      </c>
      <c r="CY7" s="395">
        <v>4</v>
      </c>
      <c r="CZ7" s="395">
        <v>5</v>
      </c>
      <c r="DA7" s="395" t="str">
        <f>'Game Board'!F12</f>
        <v>Botafogo</v>
      </c>
      <c r="DB7" s="395">
        <f>IF(DA2&lt;&gt;"",IF(AND('Game Board'!G12&lt;&gt;"",'Game Board'!H12&lt;&gt;""),'Game Board'!G12,0),"")</f>
        <v>0</v>
      </c>
      <c r="DC7" s="395">
        <f>IF(DA2&lt;&gt;"",IF(AND('Game Board'!G12&lt;&gt;"",'Game Board'!H12&lt;&gt;""),'Game Board'!H12,0),"")</f>
        <v>0</v>
      </c>
      <c r="DD7" s="395" t="str">
        <f>'Game Board'!I12</f>
        <v>Seattle Sounders</v>
      </c>
      <c r="DE7" s="395" t="str">
        <f>IF(AND('Game Board'!G12&lt;&gt;"",'Game Board'!H12&lt;&gt;""),IF(DB7&gt;DC7,"W",IF(DB7=DC7,"D","L")),"")</f>
        <v>D</v>
      </c>
      <c r="DF7" s="395" t="str">
        <f t="shared" si="24"/>
        <v>D</v>
      </c>
      <c r="DH7" s="395">
        <f ca="1">VLOOKUP(DI7,HD4:HE8,2,FALSE)</f>
        <v>1</v>
      </c>
      <c r="DI7" s="398" t="str">
        <f t="shared" si="254"/>
        <v>Inter Miami</v>
      </c>
      <c r="DJ7" s="395">
        <f ca="1">SUMPRODUCT((HG3:HG54=DI7)*(HK3:HK54="W"))+SUMPRODUCT((HJ3:HJ54=DI7)*(HL3:HL54="W"))</f>
        <v>2</v>
      </c>
      <c r="DK7" s="395">
        <f ca="1">SUMPRODUCT((HG3:HG54=DI7)*(HK3:HK54="D"))+SUMPRODUCT((HJ3:HJ54=DI7)*(HL3:HL54="D"))</f>
        <v>1</v>
      </c>
      <c r="DL7" s="395">
        <f ca="1">SUMPRODUCT((HG3:HG54=DI7)*(HK3:HK54="L"))+SUMPRODUCT((HJ3:HJ54=DI7)*(HL3:HL54="L"))</f>
        <v>0</v>
      </c>
      <c r="DM7" s="395">
        <f ca="1">SUMIF(HG3:HG72,DI7,HH3:HH72)+SUMIF(HJ3:HJ72,DI7,HI3:HI72)</f>
        <v>7</v>
      </c>
      <c r="DN7" s="395">
        <f ca="1">SUMIF(HJ3:HJ72,DI7,HH3:HH72)+SUMIF(HG3:HG72,DI7,HI3:HI72)</f>
        <v>4</v>
      </c>
      <c r="DO7" s="395">
        <f t="shared" ca="1" si="255"/>
        <v>1003</v>
      </c>
      <c r="DP7" s="395">
        <f t="shared" ca="1" si="256"/>
        <v>7</v>
      </c>
      <c r="DQ7" s="401">
        <f t="shared" si="257"/>
        <v>8</v>
      </c>
      <c r="DR7" s="395">
        <f ca="1">IF(COUNTIF(DP4:DP8,4)&lt;&gt;4,RANK(DP7,DP4:DP8),DP59)</f>
        <v>1</v>
      </c>
      <c r="DT7" s="395">
        <f ca="1">SUMPRODUCT((DR4:DR7=DR7)*(DQ4:DQ7&lt;DQ7))+DR7</f>
        <v>1</v>
      </c>
      <c r="DU7" s="398" t="str">
        <f ca="1">INDEX(DI4:DI8,MATCH(4,DT4:DT8,0),0)</f>
        <v>Al Ahly</v>
      </c>
      <c r="DV7" s="395">
        <f ca="1">INDEX(DR4:DR8,MATCH(DU7,DI4:DI8,0),0)</f>
        <v>4</v>
      </c>
      <c r="DW7" s="395" t="str">
        <f ca="1">IF(AND(DW6&lt;&gt;"",DV7=1),DU7,"")</f>
        <v/>
      </c>
      <c r="DX7" s="395" t="str">
        <f ca="1">IF(AND(DX6&lt;&gt;"",DV8=2),DU8,"")</f>
        <v/>
      </c>
      <c r="EB7" s="395" t="str">
        <f t="shared" ca="1" si="258"/>
        <v/>
      </c>
      <c r="EC7" s="395">
        <f ca="1">SUMPRODUCT((HG3:HG54=EB7)*(HJ3:HJ54=EB8)*(HK3:HK54="W"))+SUMPRODUCT((HG3:HG54=EB7)*(HJ3:HJ54=EB4)*(HK3:HK54="W"))+SUMPRODUCT((HG3:HG54=EB7)*(HJ3:HJ54=EB5)*(HK3:HK54="W"))+SUMPRODUCT((HG3:HG54=EB7)*(HJ3:HJ54=EB6)*(HK3:HK54="W"))+SUMPRODUCT((HG3:HG54=EB8)*(HJ3:HJ54=EB7)*(HL3:HL54="W"))+SUMPRODUCT((HG3:HG54=EB4)*(HJ3:HJ54=EB7)*(HL3:HL54="W"))+SUMPRODUCT((HG3:HG54=EB5)*(HJ3:HJ54=EB7)*(HL3:HL54="W"))+SUMPRODUCT((HG3:HG54=EB6)*(HJ3:HJ54=EB7)*(HL3:HL54="W"))</f>
        <v>0</v>
      </c>
      <c r="ED7" s="395">
        <f ca="1">SUMPRODUCT((HG3:HG54=EB7)*(HJ3:HJ54=EB8)*(HK3:HK54="D"))+SUMPRODUCT((HG3:HG54=EB7)*(HJ3:HJ54=EB4)*(HK3:HK54="D"))+SUMPRODUCT((HG3:HG54=EB7)*(HJ3:HJ54=EB5)*(HK3:HK54="D"))+SUMPRODUCT((HG3:HG54=EB7)*(HJ3:HJ54=EB6)*(HK3:HK54="D"))+SUMPRODUCT((HG3:HG54=EB8)*(HJ3:HJ54=EB7)*(HK3:HK54="D"))+SUMPRODUCT((HG3:HG54=EB4)*(HJ3:HJ54=EB7)*(HK3:HK54="D"))+SUMPRODUCT((HG3:HG54=EB5)*(HJ3:HJ54=EB7)*(HK3:HK54="D"))+SUMPRODUCT((HG3:HG54=EB6)*(HJ3:HJ54=EB7)*(HK3:HK54="D"))</f>
        <v>0</v>
      </c>
      <c r="EE7" s="395">
        <f ca="1">SUMPRODUCT((HG3:HG54=EB7)*(HJ3:HJ54=EB8)*(HK3:HK54="L"))+SUMPRODUCT((HG3:HG54=EB7)*(HJ3:HJ54=EB4)*(HK3:HK54="L"))+SUMPRODUCT((HG3:HG54=EB7)*(HJ3:HJ54=EB5)*(HK3:HK54="L"))+SUMPRODUCT((HG3:HG54=EB7)*(HJ3:HJ54=EB6)*(HK3:HK54="L"))+SUMPRODUCT((HG3:HG54=EB8)*(HJ3:HJ54=EB7)*(HL3:HL54="L"))+SUMPRODUCT((HG3:HG54=EB4)*(HJ3:HJ54=EB7)*(HL3:HL54="L"))+SUMPRODUCT((HG3:HG54=EB5)*(HJ3:HJ54=EB7)*(HL3:HL54="L"))+SUMPRODUCT((HG3:HG54=EB6)*(HJ3:HJ54=EB7)*(HL3:HL54="L"))</f>
        <v>0</v>
      </c>
      <c r="EF7" s="395">
        <f ca="1">SUMPRODUCT((HG3:HG54=EB7)*(HJ3:HJ54=EB8)*HH3:HH54)+SUMPRODUCT((HG3:HG54=EB7)*(HJ3:HJ54=EB4)*HH3:HH54)+SUMPRODUCT((HG3:HG54=EB7)*(HJ3:HJ54=EB5)*HH3:HH54)+SUMPRODUCT((HG3:HG54=EB7)*(HJ3:HJ54=EB6)*HH3:HH54)+SUMPRODUCT((HG3:HG54=EB8)*(HJ3:HJ54=EB7)*HI3:HI54)+SUMPRODUCT((HG3:HG54=EB4)*(HJ3:HJ54=EB7)*HI3:HI54)+SUMPRODUCT((HG3:HG54=EB5)*(HJ3:HJ54=EB7)*HI3:HI54)+SUMPRODUCT((HG3:HG54=EB6)*(HJ3:HJ54=EB7)*HI3:HI54)</f>
        <v>0</v>
      </c>
      <c r="EG7" s="395">
        <f ca="1">SUMPRODUCT((HG3:HG54=EB7)*(HJ3:HJ54=EB8)*HI3:HI54)+SUMPRODUCT((HG3:HG54=EB7)*(HJ3:HJ54=EB4)*HI3:HI54)+SUMPRODUCT((HG3:HG54=EB7)*(HJ3:HJ54=EB5)*HI3:HI54)+SUMPRODUCT((HG3:HG54=EB7)*(HJ3:HJ54=EB6)*HI3:HI54)+SUMPRODUCT((HG3:HG54=EB8)*(HJ3:HJ54=EB7)*HH3:HH54)+SUMPRODUCT((HG3:HG54=EB4)*(HJ3:HJ54=EB7)*HH3:HH54)+SUMPRODUCT((HG3:HG54=EB5)*(HJ3:HJ54=EB7)*HH3:HH54)+SUMPRODUCT((HG3:HG54=EB6)*(HJ3:HJ54=EB7)*HH3:HH54)</f>
        <v>0</v>
      </c>
      <c r="EH7" s="395">
        <f ca="1">EF7-EG7+1000</f>
        <v>1000</v>
      </c>
      <c r="EI7" s="395" t="str">
        <f t="shared" ca="1" si="259"/>
        <v/>
      </c>
      <c r="EJ7" s="395" t="str">
        <f ca="1">IF(EB7&lt;&gt;"",VLOOKUP(EB7,DI4:DO52,7,FALSE),"")</f>
        <v/>
      </c>
      <c r="EK7" s="395" t="str">
        <f ca="1">IF(EB7&lt;&gt;"",VLOOKUP(EB7,DI4:DO52,5,FALSE),"")</f>
        <v/>
      </c>
      <c r="EL7" s="395" t="str">
        <f ca="1">IF(EB7&lt;&gt;"",VLOOKUP(EB7,DI4:DQ52,9,FALSE),"")</f>
        <v/>
      </c>
      <c r="EM7" s="395" t="str">
        <f t="shared" ca="1" si="260"/>
        <v/>
      </c>
      <c r="EN7" s="395" t="str">
        <f ca="1">IF(EB7&lt;&gt;"",RANK(EM7,EM4:EM8),"")</f>
        <v/>
      </c>
      <c r="EO7" s="395" t="str">
        <f ca="1">IF(EB7&lt;&gt;"",SUMPRODUCT((EM4:EM8=EM7)*(EH4:EH8&gt;EH7)),"")</f>
        <v/>
      </c>
      <c r="EP7" s="395" t="str">
        <f ca="1">IF(EB7&lt;&gt;"",SUMPRODUCT((EM4:EM8=EM7)*(EH4:EH8=EH7)*(EF4:EF8&gt;EF7)),"")</f>
        <v/>
      </c>
      <c r="EQ7" s="395" t="str">
        <f ca="1">IF(EB7&lt;&gt;"",SUMPRODUCT((EM4:EM8=EM7)*(EH4:EH8=EH7)*(EF4:EF8=EF7)*(EJ4:EJ8&gt;EJ7)),"")</f>
        <v/>
      </c>
      <c r="ER7" s="395" t="str">
        <f ca="1">IF(EB7&lt;&gt;"",SUMPRODUCT((EM4:EM8=EM7)*(EH4:EH8=EH7)*(EF4:EF8=EF7)*(EJ4:EJ8=EJ7)*(EK4:EK8&gt;EK7)),"")</f>
        <v/>
      </c>
      <c r="ES7" s="395" t="str">
        <f ca="1">IF(EB7&lt;&gt;"",SUMPRODUCT((EM4:EM8=EM7)*(EH4:EH8=EH7)*(EF4:EF8=EF7)*(EJ4:EJ8=EJ7)*(EK4:EK8=EK7)*(EL4:EL8&gt;EL7)),"")</f>
        <v/>
      </c>
      <c r="ET7" s="395" t="str">
        <f ca="1">IF(EB7&lt;&gt;"",IF(ET59&lt;&gt;"",IF(EA55=3,ET59,ET59+EA55),SUM(EN7:ES7)),"")</f>
        <v/>
      </c>
      <c r="EU7" s="395" t="str">
        <f ca="1">IF(EB7&lt;&gt;"",INDEX(EB4:EB8,MATCH(4,ET4:ET8,0),0),"")</f>
        <v/>
      </c>
      <c r="EV7" s="395" t="str">
        <f ca="1">IF(DX6&lt;&gt;"",DX6,"")</f>
        <v/>
      </c>
      <c r="EW7" s="395">
        <f ca="1">SUMPRODUCT((HG3:HG54=EV7)*(HJ3:HJ54=EV8)*(HK3:HK54="W"))+SUMPRODUCT((HG3:HG54=EV7)*(HJ3:HJ54=EV5)*(HK3:HK54="W"))+SUMPRODUCT((HG3:HG54=EV7)*(HJ3:HJ54=EV6)*(HK3:HK54="W"))+SUMPRODUCT((HG3:HG54=EV8)*(HJ3:HJ54=EV7)*(HL3:HL54="W"))+SUMPRODUCT((HG3:HG54=EV5)*(HJ3:HJ54=EV7)*(HL3:HL54="W"))+SUMPRODUCT((HG3:HG54=EV6)*(HJ3:HJ54=EV7)*(HL3:HL54="W"))</f>
        <v>0</v>
      </c>
      <c r="EX7" s="395">
        <f ca="1">SUMPRODUCT((HG3:HG54=EV7)*(HJ3:HJ54=EV8)*(HK3:HK54="D"))+SUMPRODUCT((HG3:HG54=EV7)*(HJ3:HJ54=EV5)*(HK3:HK54="D"))+SUMPRODUCT((HG3:HG54=EV7)*(HJ3:HJ54=EV6)*(HK3:HK54="D"))+SUMPRODUCT((HG3:HG54=EV8)*(HJ3:HJ54=EV7)*(HK3:HK54="D"))+SUMPRODUCT((HG3:HG54=EV5)*(HJ3:HJ54=EV7)*(HK3:HK54="D"))+SUMPRODUCT((HG3:HG54=EV6)*(HJ3:HJ54=EV7)*(HK3:HK54="D"))</f>
        <v>0</v>
      </c>
      <c r="EY7" s="395">
        <f ca="1">SUMPRODUCT((HG3:HG54=EV7)*(HJ3:HJ54=EV8)*(HK3:HK54="L"))+SUMPRODUCT((HG3:HG54=EV7)*(HJ3:HJ54=EV5)*(HK3:HK54="L"))+SUMPRODUCT((HG3:HG54=EV7)*(HJ3:HJ54=EV6)*(HK3:HK54="L"))+SUMPRODUCT((HG3:HG54=EV8)*(HJ3:HJ54=EV7)*(HL3:HL54="L"))+SUMPRODUCT((HG3:HG54=EV5)*(HJ3:HJ54=EV7)*(HL3:HL54="L"))+SUMPRODUCT((HG3:HG54=EV6)*(HJ3:HJ54=EV7)*(HL3:HL54="L"))</f>
        <v>0</v>
      </c>
      <c r="EZ7" s="395">
        <f ca="1">SUMPRODUCT((HG3:HG54=EV7)*(HJ3:HJ54=EV8)*HH3:HH54)+SUMPRODUCT((HG3:HG54=EV7)*(HJ3:HJ54=EV4)*HH3:HH54)+SUMPRODUCT((HG3:HG54=EV7)*(HJ3:HJ54=EV5)*HH3:HH54)+SUMPRODUCT((HG3:HG54=EV7)*(HJ3:HJ54=EV6)*HH3:HH54)+SUMPRODUCT((HG3:HG54=EV8)*(HJ3:HJ54=EV7)*HI3:HI54)+SUMPRODUCT((HG3:HG54=EV4)*(HJ3:HJ54=EV7)*HI3:HI54)+SUMPRODUCT((HG3:HG54=EV5)*(HJ3:HJ54=EV7)*HI3:HI54)+SUMPRODUCT((HG3:HG54=EV6)*(HJ3:HJ54=EV7)*HI3:HI54)</f>
        <v>0</v>
      </c>
      <c r="FA7" s="395">
        <f ca="1">SUMPRODUCT((HG3:HG54=EV7)*(HJ3:HJ54=EV8)*HI3:HI54)+SUMPRODUCT((HG3:HG54=EV7)*(HJ3:HJ54=EV4)*HI3:HI54)+SUMPRODUCT((HG3:HG54=EV7)*(HJ3:HJ54=EV5)*HI3:HI54)+SUMPRODUCT((HG3:HG54=EV7)*(HJ3:HJ54=EV6)*HI3:HI54)+SUMPRODUCT((HG3:HG54=EV8)*(HJ3:HJ54=EV7)*HH3:HH54)+SUMPRODUCT((HG3:HG54=EV4)*(HJ3:HJ54=EV7)*HH3:HH54)+SUMPRODUCT((HG3:HG54=EV5)*(HJ3:HJ54=EV7)*HH3:HH54)+SUMPRODUCT((HG3:HG54=EV6)*(HJ3:HJ54=EV7)*HH3:HH54)</f>
        <v>0</v>
      </c>
      <c r="FB7" s="395">
        <f ca="1">EZ7-FA7+1000</f>
        <v>1000</v>
      </c>
      <c r="FC7" s="395" t="str">
        <f t="shared" ca="1" si="261"/>
        <v/>
      </c>
      <c r="FD7" s="395" t="str">
        <f ca="1">IF(EV7&lt;&gt;"",VLOOKUP(EV7,DI4:DO52,7,FALSE),"")</f>
        <v/>
      </c>
      <c r="FE7" s="395" t="str">
        <f ca="1">IF(EV7&lt;&gt;"",VLOOKUP(EV7,DI4:DO52,5,FALSE),"")</f>
        <v/>
      </c>
      <c r="FF7" s="395" t="str">
        <f ca="1">IF(EV7&lt;&gt;"",VLOOKUP(EV7,DI4:DQ52,9,FALSE),"")</f>
        <v/>
      </c>
      <c r="FG7" s="395" t="str">
        <f t="shared" ca="1" si="262"/>
        <v/>
      </c>
      <c r="FH7" s="395" t="str">
        <f ca="1">IF(EV7&lt;&gt;"",RANK(FG7,FG4:FG8),"")</f>
        <v/>
      </c>
      <c r="FI7" s="395" t="str">
        <f ca="1">IF(EV7&lt;&gt;"",SUMPRODUCT((FG4:FG8=FG7)*(FB4:FB8&gt;FB7)),"")</f>
        <v/>
      </c>
      <c r="FJ7" s="395" t="str">
        <f ca="1">IF(EV7&lt;&gt;"",SUMPRODUCT((FG4:FG8=FG7)*(FB4:FB8=FB7)*(EZ4:EZ8&gt;EZ7)),"")</f>
        <v/>
      </c>
      <c r="FK7" s="395" t="str">
        <f ca="1">IF(EV7&lt;&gt;"",SUMPRODUCT((FG4:FG8=FG7)*(FB4:FB8=FB7)*(EZ4:EZ8=EZ7)*(FD4:FD8&gt;FD7)),"")</f>
        <v/>
      </c>
      <c r="FL7" s="395" t="str">
        <f ca="1">IF(EV7&lt;&gt;"",SUMPRODUCT((FG4:FG8=FG7)*(FB4:FB8=FB7)*(EZ4:EZ8=EZ7)*(FD4:FD8=FD7)*(FE4:FE8&gt;FE7)),"")</f>
        <v/>
      </c>
      <c r="FM7" s="395" t="str">
        <f ca="1">IF(EV7&lt;&gt;"",SUMPRODUCT((FG4:FG8=FG7)*(FB4:FB8=FB7)*(EZ4:EZ8=EZ7)*(FD4:FD8=FD7)*(FE4:FE8=FE7)*(FF4:FF8&gt;FF7)),"")</f>
        <v/>
      </c>
      <c r="FN7" s="395" t="str">
        <f ca="1">IF(EV7&lt;&gt;"",IF(FN59&lt;&gt;"",IF(EU55=3,FN59,FN59+EU55),SUM(FH7:FM7)+1),"")</f>
        <v/>
      </c>
      <c r="FO7" s="395" t="str">
        <f ca="1">IF(EV7&lt;&gt;"",INDEX(EV5:EV8,MATCH(4,FN5:FN8,0),0),"")</f>
        <v/>
      </c>
      <c r="FP7" s="395" t="str">
        <f ca="1">IF(DY5&lt;&gt;"",DY5,"")</f>
        <v/>
      </c>
      <c r="FQ7" s="395">
        <f ca="1">SUMPRODUCT((HG3:HG54=FP7)*(HJ3:HJ54=FP8)*(HK3:HK54="W"))+SUMPRODUCT((HG3:HG54=FP7)*(HJ3:HJ54=FP9)*(HK3:HK54="W"))+SUMPRODUCT((HG3:HG54=FP7)*(HJ3:HJ54=FP6)*(HK3:HK54="W"))+SUMPRODUCT((HG3:HG54=FP8)*(HJ3:HJ54=FP7)*(HL3:HL54="W"))+SUMPRODUCT((HG3:HG54=FP9)*(HJ3:HJ54=FP7)*(HL3:HL54="W"))+SUMPRODUCT((HG3:HG54=FP6)*(HJ3:HJ54=FP7)*(HL3:HL54="W"))</f>
        <v>0</v>
      </c>
      <c r="FR7" s="395">
        <f ca="1">SUMPRODUCT((HG3:HG54=FP7)*(HJ3:HJ54=FP8)*(HK3:HK54="D"))+SUMPRODUCT((HG3:HG54=FP7)*(HJ3:HJ54=FP9)*(HK3:HK54="D"))+SUMPRODUCT((HG3:HG54=FP7)*(HJ3:HJ54=FP6)*(HK3:HK54="D"))+SUMPRODUCT((HG3:HG54=FP8)*(HJ3:HJ54=FP7)*(HK3:HK54="D"))+SUMPRODUCT((HG3:HG54=FP9)*(HJ3:HJ54=FP7)*(HK3:HK54="D"))+SUMPRODUCT((HG3:HG54=FP6)*(HJ3:HJ54=FP7)*(HK3:HK54="D"))</f>
        <v>0</v>
      </c>
      <c r="FS7" s="395">
        <f ca="1">SUMPRODUCT((HG3:HG54=FP7)*(HJ3:HJ54=FP8)*(HK3:HK54="L"))+SUMPRODUCT((HG3:HG54=FP7)*(HJ3:HJ54=FP9)*(HK3:HK54="L"))+SUMPRODUCT((HG3:HG54=FP7)*(HJ3:HJ54=FP6)*(HK3:HK54="L"))+SUMPRODUCT((HG3:HG54=FP8)*(HJ3:HJ54=FP7)*(HL3:HL54="L"))+SUMPRODUCT((HG3:HG54=FP9)*(HJ3:HJ54=FP7)*(HL3:HL54="L"))+SUMPRODUCT((HG3:HG54=FP6)*(HJ3:HJ54=FP7)*(HL3:HL54="L"))</f>
        <v>0</v>
      </c>
      <c r="FT7" s="395">
        <f ca="1">SUMPRODUCT((HG3:HG54=FP7)*(HJ3:HJ54=FP8)*HH3:HH54)+SUMPRODUCT((HG3:HG54=FP7)*(HJ3:HJ54=FP4)*HH3:HH54)+SUMPRODUCT((HG3:HG54=FP7)*(HJ3:HJ54=FP5)*HH3:HH54)+SUMPRODUCT((HG3:HG54=FP7)*(HJ3:HJ54=FP6)*HH3:HH54)+SUMPRODUCT((HG3:HG54=FP8)*(HJ3:HJ54=FP7)*HI3:HI54)+SUMPRODUCT((HG3:HG54=FP4)*(HJ3:HJ54=FP7)*HI3:HI54)+SUMPRODUCT((HG3:HG54=FP5)*(HJ3:HJ54=FP7)*HI3:HI54)+SUMPRODUCT((HG3:HG54=FP6)*(HJ3:HJ54=FP7)*HI3:HI54)</f>
        <v>0</v>
      </c>
      <c r="FU7" s="395">
        <f ca="1">SUMPRODUCT((HG3:HG54=FP7)*(HJ3:HJ54=FP8)*HI3:HI54)+SUMPRODUCT((HG3:HG54=FP7)*(HJ3:HJ54=FP4)*HI3:HI54)+SUMPRODUCT((HG3:HG54=FP7)*(HJ3:HJ54=FP5)*HI3:HI54)+SUMPRODUCT((HG3:HG54=FP7)*(HJ3:HJ54=FP6)*HI3:HI54)+SUMPRODUCT((HG3:HG54=FP8)*(HJ3:HJ54=FP7)*HH3:HH54)+SUMPRODUCT((HG3:HG54=FP4)*(HJ3:HJ54=FP7)*HH3:HH54)+SUMPRODUCT((HG3:HG54=FP5)*(HJ3:HJ54=FP7)*HH3:HH54)+SUMPRODUCT((HG3:HG54=FP6)*(HJ3:HJ54=FP7)*HH3:HH54)</f>
        <v>0</v>
      </c>
      <c r="FV7" s="395">
        <f ca="1">FT7-FU7+1000</f>
        <v>1000</v>
      </c>
      <c r="FW7" s="395" t="str">
        <f t="shared" ca="1" si="522"/>
        <v/>
      </c>
      <c r="FX7" s="395" t="str">
        <f ca="1">IF(FP7&lt;&gt;"",VLOOKUP(FP7,DI4:DO52,7,FALSE),"")</f>
        <v/>
      </c>
      <c r="FY7" s="395" t="str">
        <f ca="1">IF(FP7&lt;&gt;"",VLOOKUP(FP7,DI4:DO52,5,FALSE),"")</f>
        <v/>
      </c>
      <c r="FZ7" s="395" t="str">
        <f ca="1">IF(FP7&lt;&gt;"",VLOOKUP(FP7,DI4:DQ52,9,FALSE),"")</f>
        <v/>
      </c>
      <c r="GA7" s="395" t="str">
        <f t="shared" ca="1" si="523"/>
        <v/>
      </c>
      <c r="GB7" s="395" t="str">
        <f ca="1">IF(FP7&lt;&gt;"",RANK(GA7,GA4:GA8),"")</f>
        <v/>
      </c>
      <c r="GC7" s="395" t="str">
        <f ca="1">IF(FP7&lt;&gt;"",SUMPRODUCT((GA4:GA8=GA7)*(FV4:FV8&gt;FV7)),"")</f>
        <v/>
      </c>
      <c r="GD7" s="395" t="str">
        <f ca="1">IF(FP7&lt;&gt;"",SUMPRODUCT((GA4:GA8=GA7)*(FV4:FV8=FV7)*(FT4:FT8&gt;FT7)),"")</f>
        <v/>
      </c>
      <c r="GE7" s="395" t="str">
        <f ca="1">IF(FP7&lt;&gt;"",SUMPRODUCT((GA4:GA8=GA7)*(FV4:FV8=FV7)*(FT4:FT8=FT7)*(FX4:FX8&gt;FX7)),"")</f>
        <v/>
      </c>
      <c r="GF7" s="395" t="str">
        <f ca="1">IF(FP7&lt;&gt;"",SUMPRODUCT((GA4:GA8=GA7)*(FV4:FV8=FV7)*(FT4:FT8=FT7)*(FX4:FX8=FX7)*(FY4:FY8&gt;FY7)),"")</f>
        <v/>
      </c>
      <c r="GG7" s="395" t="str">
        <f ca="1">IF(FP7&lt;&gt;"",SUMPRODUCT((GA4:GA8=GA7)*(FV4:FV8=FV7)*(FT4:FT8=FT7)*(FX4:FX8=FX7)*(FY4:FY8=FY7)*(FZ4:FZ8&gt;FZ7)),"")</f>
        <v/>
      </c>
      <c r="GH7" s="395" t="str">
        <f ca="1">IF(FP7&lt;&gt;"",SUM(GB7:GG7)+2,"")</f>
        <v/>
      </c>
      <c r="GI7" s="395" t="str">
        <f ca="1">IF(FP7&lt;&gt;"",INDEX(FP6:FP8,MATCH(4,GH6:GH8,0),0),"")</f>
        <v/>
      </c>
      <c r="GJ7" s="395" t="str">
        <f>IF(DZ4&lt;&gt;"",DZ4,"")</f>
        <v/>
      </c>
      <c r="GK7" s="395">
        <f ca="1">SUMPRODUCT((HG3:HG54=GJ7)*(HJ3:HJ54=GJ8)*(HK3:HK54="W"))+SUMPRODUCT((HG3:HG54=GJ7)*(HJ3:HJ54=GJ9)*(HK3:HK54="W"))+SUMPRODUCT((HG3:HG54=GJ7)*(HJ3:HJ54=GJ10)*(HK3:HK54="W"))+SUMPRODUCT((HG3:HG54=GJ8)*(HJ3:HJ54=GJ7)*(HL3:HL54="W"))+SUMPRODUCT((HG3:HG54=GJ9)*(HJ3:HJ54=GJ7)*(HL3:HL54="W"))+SUMPRODUCT((HG3:HG54=GJ10)*(HJ3:HJ54=GJ7)*(HL3:HL54="W"))</f>
        <v>0</v>
      </c>
      <c r="GL7" s="395">
        <f ca="1">SUMPRODUCT((HG3:HG54=GJ7)*(HJ3:HJ54=GJ8)*(HK3:HK54="D"))+SUMPRODUCT((HG3:HG54=GJ7)*(HJ3:HJ54=GJ9)*(HK3:HK54="D"))+SUMPRODUCT((HG3:HG54=GJ7)*(HJ3:HJ54=GJ10)*(HK3:HK54="D"))+SUMPRODUCT((HG3:HG54=GJ8)*(HJ3:HJ54=GJ7)*(HK3:HK54="D"))+SUMPRODUCT((HG3:HG54=GJ9)*(HJ3:HJ54=GJ7)*(HK3:HK54="D"))+SUMPRODUCT((HG3:HG54=GJ10)*(HJ3:HJ54=GJ7)*(HK3:HK54="D"))</f>
        <v>0</v>
      </c>
      <c r="GM7" s="395">
        <f ca="1">SUMPRODUCT((HG3:HG54=GJ7)*(HJ3:HJ54=GJ8)*(HK3:HK54="L"))+SUMPRODUCT((HG3:HG54=GJ7)*(HJ3:HJ54=GJ9)*(HK3:HK54="L"))+SUMPRODUCT((HG3:HG54=GJ7)*(HJ3:HJ54=GJ10)*(HK3:HK54="L"))+SUMPRODUCT((HG3:HG54=GJ8)*(HJ3:HJ54=GJ7)*(HL3:HL54="L"))+SUMPRODUCT((HG3:HG54=GJ9)*(HJ3:HJ54=GJ7)*(HL3:HL54="L"))+SUMPRODUCT((HG3:HG54=GJ10)*(HJ3:HJ54=GJ7)*(HL3:HL54="L"))</f>
        <v>0</v>
      </c>
      <c r="GN7" s="395">
        <f ca="1">SUMPRODUCT((HG3:HG54=GJ7)*(HJ3:HJ54=GJ8)*HH3:HH54)+SUMPRODUCT((HG3:HG54=GJ7)*(HJ3:HJ54=GJ4)*HH3:HH54)+SUMPRODUCT((HG3:HG54=GJ7)*(HJ3:HJ54=GJ5)*HH3:HH54)+SUMPRODUCT((HG3:HG54=GJ7)*(HJ3:HJ54=GJ6)*HH3:HH54)+SUMPRODUCT((HG3:HG54=GJ8)*(HJ3:HJ54=GJ7)*HI3:HI54)+SUMPRODUCT((HG3:HG54=GJ4)*(HJ3:HJ54=GJ7)*HI3:HI54)+SUMPRODUCT((HG3:HG54=GJ5)*(HJ3:HJ54=GJ7)*HI3:HI54)+SUMPRODUCT((HG3:HG54=GJ6)*(HJ3:HJ54=GJ7)*HI3:HI54)</f>
        <v>0</v>
      </c>
      <c r="GO7" s="395">
        <f ca="1">SUMPRODUCT((HG3:HG54=GJ7)*(HJ3:HJ54=GJ8)*HI3:HI54)+SUMPRODUCT((HG3:HG54=GJ7)*(HJ3:HJ54=GJ4)*HI3:HI54)+SUMPRODUCT((HG3:HG54=GJ7)*(HJ3:HJ54=GJ5)*HI3:HI54)+SUMPRODUCT((HG3:HG54=GJ7)*(HJ3:HJ54=GJ6)*HI3:HI54)+SUMPRODUCT((HG3:HG54=GJ8)*(HJ3:HJ54=GJ7)*HH3:HH54)+SUMPRODUCT((HG3:HG54=GJ4)*(HJ3:HJ54=GJ7)*HH3:HH54)+SUMPRODUCT((HG3:HG54=GJ5)*(HJ3:HJ54=GJ7)*HH3:HH54)+SUMPRODUCT((HG3:HG54=GJ6)*(HJ3:HJ54=GJ7)*HH3:HH54)</f>
        <v>0</v>
      </c>
      <c r="GP7" s="395">
        <f ca="1">GN7-GO7+1000</f>
        <v>1000</v>
      </c>
      <c r="GQ7" s="395" t="str">
        <f t="shared" ref="GQ7" si="832">IF(GJ7&lt;&gt;"",GK7*3+GL7*1,"")</f>
        <v/>
      </c>
      <c r="GR7" s="395" t="str">
        <f>IF(GJ7&lt;&gt;"",VLOOKUP(GJ7,DI4:DO52,7,FALSE),"")</f>
        <v/>
      </c>
      <c r="GS7" s="395" t="str">
        <f>IF(GJ7&lt;&gt;"",VLOOKUP(GJ7,DI4:DO52,5,FALSE),"")</f>
        <v/>
      </c>
      <c r="GT7" s="395" t="str">
        <f>IF(GJ7&lt;&gt;"",VLOOKUP(GJ7,DI4:DQ52,9,FALSE),"")</f>
        <v/>
      </c>
      <c r="GU7" s="395" t="str">
        <f t="shared" ref="GU7" si="833">GQ7</f>
        <v/>
      </c>
      <c r="GV7" s="395" t="str">
        <f>IF(GJ7&lt;&gt;"",RANK(GU7,GU4:GU8),"")</f>
        <v/>
      </c>
      <c r="GW7" s="395" t="str">
        <f>IF(GJ7&lt;&gt;"",SUMPRODUCT((GU4:GU8=GU7)*(GP4:GP8&gt;GP7)),"")</f>
        <v/>
      </c>
      <c r="GX7" s="395" t="str">
        <f>IF(GJ7&lt;&gt;"",SUMPRODUCT((GU4:GU8=GU7)*(GP4:GP8=GP7)*(GN4:GN8&gt;GN7)),"")</f>
        <v/>
      </c>
      <c r="GY7" s="395" t="str">
        <f>IF(GJ7&lt;&gt;"",SUMPRODUCT((GU4:GU8=GU7)*(GP4:GP8=GP7)*(GN4:GN8=GN7)*(GR4:GR8&gt;GR7)),"")</f>
        <v/>
      </c>
      <c r="GZ7" s="395" t="str">
        <f>IF(GJ7&lt;&gt;"",SUMPRODUCT((GU4:GU8=GU7)*(GP4:GP8=GP7)*(GN4:GN8=GN7)*(GR4:GR8=GR7)*(GS4:GS8&gt;GS7)),"")</f>
        <v/>
      </c>
      <c r="HA7" s="395" t="str">
        <f>IF(GJ7&lt;&gt;"",SUMPRODUCT((GU4:GU8=GU7)*(GP4:GP8=GP7)*(GN4:GN8=GN7)*(GR4:GR8=GR7)*(GS4:GS8=GS7)*(GT4:GT8&gt;GT7)),"")</f>
        <v/>
      </c>
      <c r="HB7" s="395" t="str">
        <f>IF(GJ7&lt;&gt;"",SUM(GV7:HA7)+3,"")</f>
        <v/>
      </c>
      <c r="HC7" s="395" t="str">
        <f>IF(GJ7&lt;&gt;"",IF(HB7=4,GJ7,GJ8),"")</f>
        <v/>
      </c>
      <c r="HD7" s="395" t="str">
        <f ca="1">IF(HC7&lt;&gt;"",HC7,IF(GI7&lt;&gt;"",GI7,IF(FO7&lt;&gt;"",FO7,IF(EU7&lt;&gt;"",EU7,DU7))))</f>
        <v>Al Ahly</v>
      </c>
      <c r="HE7" s="395">
        <v>4</v>
      </c>
      <c r="HF7" s="395">
        <v>5</v>
      </c>
      <c r="HG7" s="395" t="str">
        <f t="shared" si="25"/>
        <v>Botafogo</v>
      </c>
      <c r="HH7" s="395">
        <f ca="1">IF(HG2&lt;&gt;"",IF(OFFSET('Game Board'!O12,0,HH1)&lt;&gt;"",OFFSET('Game Board'!O12,0,HH1),0),"")</f>
        <v>2</v>
      </c>
      <c r="HI7" s="395">
        <f ca="1">IF(HG2&lt;&gt;"",IF(OFFSET('Game Board'!P12,0,HH1)&lt;&gt;"",OFFSET('Game Board'!P12,0,HH1),0),"")</f>
        <v>1</v>
      </c>
      <c r="HJ7" s="395" t="str">
        <f t="shared" si="26"/>
        <v>Seattle Sounders</v>
      </c>
      <c r="HK7" s="395" t="str">
        <f ca="1">IF(AND(OFFSET('Game Board'!O12,0,HH1)&lt;&gt;"",OFFSET('Game Board'!P12,0,HH1)&lt;&gt;""),IF(HH7&gt;HI7,"W",IF(HH7=HI7,"D","L")),"")</f>
        <v>W</v>
      </c>
      <c r="HL7" s="395" t="str">
        <f t="shared" ca="1" si="27"/>
        <v>L</v>
      </c>
      <c r="HN7" s="395">
        <f ca="1">VLOOKUP(HO7,LJ4:LK8,2,FALSE)</f>
        <v>4</v>
      </c>
      <c r="HO7" s="398" t="str">
        <f t="shared" si="263"/>
        <v>Inter Miami</v>
      </c>
      <c r="HP7" s="395">
        <f ca="1">SUMPRODUCT((LM3:LM54=HO7)*(LQ3:LQ54="W"))+SUMPRODUCT((LP3:LP54=HO7)*(LR3:LR54="W"))</f>
        <v>0</v>
      </c>
      <c r="HQ7" s="395">
        <f ca="1">SUMPRODUCT((LM3:LM54=HO7)*(LQ3:LQ54="D"))+SUMPRODUCT((LP3:LP54=HO7)*(LR3:LR54="D"))</f>
        <v>0</v>
      </c>
      <c r="HR7" s="395">
        <f ca="1">SUMPRODUCT((LM3:LM54=HO7)*(LQ3:LQ54="L"))+SUMPRODUCT((LP3:LP54=HO7)*(LR3:LR54="L"))</f>
        <v>3</v>
      </c>
      <c r="HS7" s="395">
        <f ca="1">SUMIF(LM3:LM72,HO7,LN3:LN72)+SUMIF(LP3:LP72,HO7,LO3:LO72)</f>
        <v>0</v>
      </c>
      <c r="HT7" s="395">
        <f ca="1">SUMIF(LP3:LP72,HO7,LN3:LN72)+SUMIF(LM3:LM72,HO7,LO3:LO72)</f>
        <v>5</v>
      </c>
      <c r="HU7" s="395">
        <f t="shared" ca="1" si="264"/>
        <v>995</v>
      </c>
      <c r="HV7" s="395">
        <f t="shared" ca="1" si="265"/>
        <v>0</v>
      </c>
      <c r="HW7" s="401">
        <f t="shared" si="266"/>
        <v>8</v>
      </c>
      <c r="HX7" s="395">
        <f ca="1">IF(COUNTIF(HV4:HV8,4)&lt;&gt;4,RANK(HV7,HV4:HV8),HV59)</f>
        <v>4</v>
      </c>
      <c r="HZ7" s="395">
        <f ca="1">SUMPRODUCT((HX4:HX7=HX7)*(HW4:HW7&lt;HW7))+HX7</f>
        <v>4</v>
      </c>
      <c r="IA7" s="398" t="str">
        <f ca="1">INDEX(HO4:HO8,MATCH(4,HZ4:HZ8,0),0)</f>
        <v>Inter Miami</v>
      </c>
      <c r="IB7" s="395">
        <f ca="1">INDEX(HX4:HX8,MATCH(IA7,HO4:HO8,0),0)</f>
        <v>4</v>
      </c>
      <c r="IC7" s="395" t="str">
        <f ca="1">IF(AND(IC6&lt;&gt;"",IB7=1),IA7,"")</f>
        <v/>
      </c>
      <c r="ID7" s="395" t="str">
        <f ca="1">IF(AND(ID6&lt;&gt;"",IB8=2),IA8,"")</f>
        <v/>
      </c>
      <c r="IH7" s="395" t="str">
        <f t="shared" ca="1" si="267"/>
        <v/>
      </c>
      <c r="II7" s="395">
        <f ca="1">SUMPRODUCT((LM3:LM54=IH7)*(LP3:LP54=IH8)*(LQ3:LQ54="W"))+SUMPRODUCT((LM3:LM54=IH7)*(LP3:LP54=IH4)*(LQ3:LQ54="W"))+SUMPRODUCT((LM3:LM54=IH7)*(LP3:LP54=IH5)*(LQ3:LQ54="W"))+SUMPRODUCT((LM3:LM54=IH7)*(LP3:LP54=IH6)*(LQ3:LQ54="W"))+SUMPRODUCT((LM3:LM54=IH8)*(LP3:LP54=IH7)*(LR3:LR54="W"))+SUMPRODUCT((LM3:LM54=IH4)*(LP3:LP54=IH7)*(LR3:LR54="W"))+SUMPRODUCT((LM3:LM54=IH5)*(LP3:LP54=IH7)*(LR3:LR54="W"))+SUMPRODUCT((LM3:LM54=IH6)*(LP3:LP54=IH7)*(LR3:LR54="W"))</f>
        <v>0</v>
      </c>
      <c r="IJ7" s="395">
        <f ca="1">SUMPRODUCT((LM3:LM54=IH7)*(LP3:LP54=IH8)*(LQ3:LQ54="D"))+SUMPRODUCT((LM3:LM54=IH7)*(LP3:LP54=IH4)*(LQ3:LQ54="D"))+SUMPRODUCT((LM3:LM54=IH7)*(LP3:LP54=IH5)*(LQ3:LQ54="D"))+SUMPRODUCT((LM3:LM54=IH7)*(LP3:LP54=IH6)*(LQ3:LQ54="D"))+SUMPRODUCT((LM3:LM54=IH8)*(LP3:LP54=IH7)*(LQ3:LQ54="D"))+SUMPRODUCT((LM3:LM54=IH4)*(LP3:LP54=IH7)*(LQ3:LQ54="D"))+SUMPRODUCT((LM3:LM54=IH5)*(LP3:LP54=IH7)*(LQ3:LQ54="D"))+SUMPRODUCT((LM3:LM54=IH6)*(LP3:LP54=IH7)*(LQ3:LQ54="D"))</f>
        <v>0</v>
      </c>
      <c r="IK7" s="395">
        <f ca="1">SUMPRODUCT((LM3:LM54=IH7)*(LP3:LP54=IH8)*(LQ3:LQ54="L"))+SUMPRODUCT((LM3:LM54=IH7)*(LP3:LP54=IH4)*(LQ3:LQ54="L"))+SUMPRODUCT((LM3:LM54=IH7)*(LP3:LP54=IH5)*(LQ3:LQ54="L"))+SUMPRODUCT((LM3:LM54=IH7)*(LP3:LP54=IH6)*(LQ3:LQ54="L"))+SUMPRODUCT((LM3:LM54=IH8)*(LP3:LP54=IH7)*(LR3:LR54="L"))+SUMPRODUCT((LM3:LM54=IH4)*(LP3:LP54=IH7)*(LR3:LR54="L"))+SUMPRODUCT((LM3:LM54=IH5)*(LP3:LP54=IH7)*(LR3:LR54="L"))+SUMPRODUCT((LM3:LM54=IH6)*(LP3:LP54=IH7)*(LR3:LR54="L"))</f>
        <v>0</v>
      </c>
      <c r="IL7" s="395">
        <f ca="1">SUMPRODUCT((LM3:LM54=IH7)*(LP3:LP54=IH8)*LN3:LN54)+SUMPRODUCT((LM3:LM54=IH7)*(LP3:LP54=IH4)*LN3:LN54)+SUMPRODUCT((LM3:LM54=IH7)*(LP3:LP54=IH5)*LN3:LN54)+SUMPRODUCT((LM3:LM54=IH7)*(LP3:LP54=IH6)*LN3:LN54)+SUMPRODUCT((LM3:LM54=IH8)*(LP3:LP54=IH7)*LO3:LO54)+SUMPRODUCT((LM3:LM54=IH4)*(LP3:LP54=IH7)*LO3:LO54)+SUMPRODUCT((LM3:LM54=IH5)*(LP3:LP54=IH7)*LO3:LO54)+SUMPRODUCT((LM3:LM54=IH6)*(LP3:LP54=IH7)*LO3:LO54)</f>
        <v>0</v>
      </c>
      <c r="IM7" s="395">
        <f ca="1">SUMPRODUCT((LM3:LM54=IH7)*(LP3:LP54=IH8)*LO3:LO54)+SUMPRODUCT((LM3:LM54=IH7)*(LP3:LP54=IH4)*LO3:LO54)+SUMPRODUCT((LM3:LM54=IH7)*(LP3:LP54=IH5)*LO3:LO54)+SUMPRODUCT((LM3:LM54=IH7)*(LP3:LP54=IH6)*LO3:LO54)+SUMPRODUCT((LM3:LM54=IH8)*(LP3:LP54=IH7)*LN3:LN54)+SUMPRODUCT((LM3:LM54=IH4)*(LP3:LP54=IH7)*LN3:LN54)+SUMPRODUCT((LM3:LM54=IH5)*(LP3:LP54=IH7)*LN3:LN54)+SUMPRODUCT((LM3:LM54=IH6)*(LP3:LP54=IH7)*LN3:LN54)</f>
        <v>0</v>
      </c>
      <c r="IN7" s="395">
        <f ca="1">IL7-IM7+1000</f>
        <v>1000</v>
      </c>
      <c r="IO7" s="395" t="str">
        <f t="shared" ca="1" si="268"/>
        <v/>
      </c>
      <c r="IP7" s="395" t="str">
        <f ca="1">IF(IH7&lt;&gt;"",VLOOKUP(IH7,HO4:HU52,7,FALSE),"")</f>
        <v/>
      </c>
      <c r="IQ7" s="395" t="str">
        <f ca="1">IF(IH7&lt;&gt;"",VLOOKUP(IH7,HO4:HU52,5,FALSE),"")</f>
        <v/>
      </c>
      <c r="IR7" s="395" t="str">
        <f ca="1">IF(IH7&lt;&gt;"",VLOOKUP(IH7,HO4:HW52,9,FALSE),"")</f>
        <v/>
      </c>
      <c r="IS7" s="395" t="str">
        <f t="shared" ca="1" si="269"/>
        <v/>
      </c>
      <c r="IT7" s="395" t="str">
        <f ca="1">IF(IH7&lt;&gt;"",RANK(IS7,IS4:IS8),"")</f>
        <v/>
      </c>
      <c r="IU7" s="395" t="str">
        <f ca="1">IF(IH7&lt;&gt;"",SUMPRODUCT((IS4:IS8=IS7)*(IN4:IN8&gt;IN7)),"")</f>
        <v/>
      </c>
      <c r="IV7" s="395" t="str">
        <f ca="1">IF(IH7&lt;&gt;"",SUMPRODUCT((IS4:IS8=IS7)*(IN4:IN8=IN7)*(IL4:IL8&gt;IL7)),"")</f>
        <v/>
      </c>
      <c r="IW7" s="395" t="str">
        <f ca="1">IF(IH7&lt;&gt;"",SUMPRODUCT((IS4:IS8=IS7)*(IN4:IN8=IN7)*(IL4:IL8=IL7)*(IP4:IP8&gt;IP7)),"")</f>
        <v/>
      </c>
      <c r="IX7" s="395" t="str">
        <f ca="1">IF(IH7&lt;&gt;"",SUMPRODUCT((IS4:IS8=IS7)*(IN4:IN8=IN7)*(IL4:IL8=IL7)*(IP4:IP8=IP7)*(IQ4:IQ8&gt;IQ7)),"")</f>
        <v/>
      </c>
      <c r="IY7" s="395" t="str">
        <f ca="1">IF(IH7&lt;&gt;"",SUMPRODUCT((IS4:IS8=IS7)*(IN4:IN8=IN7)*(IL4:IL8=IL7)*(IP4:IP8=IP7)*(IQ4:IQ8=IQ7)*(IR4:IR8&gt;IR7)),"")</f>
        <v/>
      </c>
      <c r="IZ7" s="395" t="str">
        <f ca="1">IF(IH7&lt;&gt;"",IF(IZ59&lt;&gt;"",IF(IG55=3,IZ59,IZ59+IG55),SUM(IT7:IY7)),"")</f>
        <v/>
      </c>
      <c r="JA7" s="395" t="str">
        <f ca="1">IF(IH7&lt;&gt;"",INDEX(IH4:IH8,MATCH(4,IZ4:IZ8,0),0),"")</f>
        <v/>
      </c>
      <c r="JB7" s="395" t="str">
        <f ca="1">IF(ID6&lt;&gt;"",ID6,"")</f>
        <v/>
      </c>
      <c r="JC7" s="395">
        <f ca="1">SUMPRODUCT((LM3:LM54=JB7)*(LP3:LP54=JB8)*(LQ3:LQ54="W"))+SUMPRODUCT((LM3:LM54=JB7)*(LP3:LP54=JB5)*(LQ3:LQ54="W"))+SUMPRODUCT((LM3:LM54=JB7)*(LP3:LP54=JB6)*(LQ3:LQ54="W"))+SUMPRODUCT((LM3:LM54=JB8)*(LP3:LP54=JB7)*(LR3:LR54="W"))+SUMPRODUCT((LM3:LM54=JB5)*(LP3:LP54=JB7)*(LR3:LR54="W"))+SUMPRODUCT((LM3:LM54=JB6)*(LP3:LP54=JB7)*(LR3:LR54="W"))</f>
        <v>0</v>
      </c>
      <c r="JD7" s="395">
        <f ca="1">SUMPRODUCT((LM3:LM54=JB7)*(LP3:LP54=JB8)*(LQ3:LQ54="D"))+SUMPRODUCT((LM3:LM54=JB7)*(LP3:LP54=JB5)*(LQ3:LQ54="D"))+SUMPRODUCT((LM3:LM54=JB7)*(LP3:LP54=JB6)*(LQ3:LQ54="D"))+SUMPRODUCT((LM3:LM54=JB8)*(LP3:LP54=JB7)*(LQ3:LQ54="D"))+SUMPRODUCT((LM3:LM54=JB5)*(LP3:LP54=JB7)*(LQ3:LQ54="D"))+SUMPRODUCT((LM3:LM54=JB6)*(LP3:LP54=JB7)*(LQ3:LQ54="D"))</f>
        <v>0</v>
      </c>
      <c r="JE7" s="395">
        <f ca="1">SUMPRODUCT((LM3:LM54=JB7)*(LP3:LP54=JB8)*(LQ3:LQ54="L"))+SUMPRODUCT((LM3:LM54=JB7)*(LP3:LP54=JB5)*(LQ3:LQ54="L"))+SUMPRODUCT((LM3:LM54=JB7)*(LP3:LP54=JB6)*(LQ3:LQ54="L"))+SUMPRODUCT((LM3:LM54=JB8)*(LP3:LP54=JB7)*(LR3:LR54="L"))+SUMPRODUCT((LM3:LM54=JB5)*(LP3:LP54=JB7)*(LR3:LR54="L"))+SUMPRODUCT((LM3:LM54=JB6)*(LP3:LP54=JB7)*(LR3:LR54="L"))</f>
        <v>0</v>
      </c>
      <c r="JF7" s="395">
        <f ca="1">SUMPRODUCT((LM3:LM54=JB7)*(LP3:LP54=JB8)*LN3:LN54)+SUMPRODUCT((LM3:LM54=JB7)*(LP3:LP54=JB4)*LN3:LN54)+SUMPRODUCT((LM3:LM54=JB7)*(LP3:LP54=JB5)*LN3:LN54)+SUMPRODUCT((LM3:LM54=JB7)*(LP3:LP54=JB6)*LN3:LN54)+SUMPRODUCT((LM3:LM54=JB8)*(LP3:LP54=JB7)*LO3:LO54)+SUMPRODUCT((LM3:LM54=JB4)*(LP3:LP54=JB7)*LO3:LO54)+SUMPRODUCT((LM3:LM54=JB5)*(LP3:LP54=JB7)*LO3:LO54)+SUMPRODUCT((LM3:LM54=JB6)*(LP3:LP54=JB7)*LO3:LO54)</f>
        <v>0</v>
      </c>
      <c r="JG7" s="395">
        <f ca="1">SUMPRODUCT((LM3:LM54=JB7)*(LP3:LP54=JB8)*LO3:LO54)+SUMPRODUCT((LM3:LM54=JB7)*(LP3:LP54=JB4)*LO3:LO54)+SUMPRODUCT((LM3:LM54=JB7)*(LP3:LP54=JB5)*LO3:LO54)+SUMPRODUCT((LM3:LM54=JB7)*(LP3:LP54=JB6)*LO3:LO54)+SUMPRODUCT((LM3:LM54=JB8)*(LP3:LP54=JB7)*LN3:LN54)+SUMPRODUCT((LM3:LM54=JB4)*(LP3:LP54=JB7)*LN3:LN54)+SUMPRODUCT((LM3:LM54=JB5)*(LP3:LP54=JB7)*LN3:LN54)+SUMPRODUCT((LM3:LM54=JB6)*(LP3:LP54=JB7)*LN3:LN54)</f>
        <v>0</v>
      </c>
      <c r="JH7" s="395">
        <f ca="1">JF7-JG7+1000</f>
        <v>1000</v>
      </c>
      <c r="JI7" s="395" t="str">
        <f t="shared" ca="1" si="270"/>
        <v/>
      </c>
      <c r="JJ7" s="395" t="str">
        <f ca="1">IF(JB7&lt;&gt;"",VLOOKUP(JB7,HO4:HU52,7,FALSE),"")</f>
        <v/>
      </c>
      <c r="JK7" s="395" t="str">
        <f ca="1">IF(JB7&lt;&gt;"",VLOOKUP(JB7,HO4:HU52,5,FALSE),"")</f>
        <v/>
      </c>
      <c r="JL7" s="395" t="str">
        <f ca="1">IF(JB7&lt;&gt;"",VLOOKUP(JB7,HO4:HW52,9,FALSE),"")</f>
        <v/>
      </c>
      <c r="JM7" s="395" t="str">
        <f t="shared" ca="1" si="271"/>
        <v/>
      </c>
      <c r="JN7" s="395" t="str">
        <f ca="1">IF(JB7&lt;&gt;"",RANK(JM7,JM4:JM8),"")</f>
        <v/>
      </c>
      <c r="JO7" s="395" t="str">
        <f ca="1">IF(JB7&lt;&gt;"",SUMPRODUCT((JM4:JM8=JM7)*(JH4:JH8&gt;JH7)),"")</f>
        <v/>
      </c>
      <c r="JP7" s="395" t="str">
        <f ca="1">IF(JB7&lt;&gt;"",SUMPRODUCT((JM4:JM8=JM7)*(JH4:JH8=JH7)*(JF4:JF8&gt;JF7)),"")</f>
        <v/>
      </c>
      <c r="JQ7" s="395" t="str">
        <f ca="1">IF(JB7&lt;&gt;"",SUMPRODUCT((JM4:JM8=JM7)*(JH4:JH8=JH7)*(JF4:JF8=JF7)*(JJ4:JJ8&gt;JJ7)),"")</f>
        <v/>
      </c>
      <c r="JR7" s="395" t="str">
        <f ca="1">IF(JB7&lt;&gt;"",SUMPRODUCT((JM4:JM8=JM7)*(JH4:JH8=JH7)*(JF4:JF8=JF7)*(JJ4:JJ8=JJ7)*(JK4:JK8&gt;JK7)),"")</f>
        <v/>
      </c>
      <c r="JS7" s="395" t="str">
        <f ca="1">IF(JB7&lt;&gt;"",SUMPRODUCT((JM4:JM8=JM7)*(JH4:JH8=JH7)*(JF4:JF8=JF7)*(JJ4:JJ8=JJ7)*(JK4:JK8=JK7)*(JL4:JL8&gt;JL7)),"")</f>
        <v/>
      </c>
      <c r="JT7" s="395" t="str">
        <f ca="1">IF(JB7&lt;&gt;"",IF(JT59&lt;&gt;"",IF(JA55=3,JT59,JT59+JA55),SUM(JN7:JS7)+1),"")</f>
        <v/>
      </c>
      <c r="JU7" s="395" t="str">
        <f ca="1">IF(JB7&lt;&gt;"",INDEX(JB5:JB8,MATCH(4,JT5:JT8,0),0),"")</f>
        <v/>
      </c>
      <c r="JV7" s="395" t="str">
        <f ca="1">IF(IE5&lt;&gt;"",IE5,"")</f>
        <v/>
      </c>
      <c r="JW7" s="395">
        <f ca="1">SUMPRODUCT((LM3:LM54=JV7)*(LP3:LP54=JV8)*(LQ3:LQ54="W"))+SUMPRODUCT((LM3:LM54=JV7)*(LP3:LP54=JV9)*(LQ3:LQ54="W"))+SUMPRODUCT((LM3:LM54=JV7)*(LP3:LP54=JV6)*(LQ3:LQ54="W"))+SUMPRODUCT((LM3:LM54=JV8)*(LP3:LP54=JV7)*(LR3:LR54="W"))+SUMPRODUCT((LM3:LM54=JV9)*(LP3:LP54=JV7)*(LR3:LR54="W"))+SUMPRODUCT((LM3:LM54=JV6)*(LP3:LP54=JV7)*(LR3:LR54="W"))</f>
        <v>0</v>
      </c>
      <c r="JX7" s="395">
        <f ca="1">SUMPRODUCT((LM3:LM54=JV7)*(LP3:LP54=JV8)*(LQ3:LQ54="D"))+SUMPRODUCT((LM3:LM54=JV7)*(LP3:LP54=JV9)*(LQ3:LQ54="D"))+SUMPRODUCT((LM3:LM54=JV7)*(LP3:LP54=JV6)*(LQ3:LQ54="D"))+SUMPRODUCT((LM3:LM54=JV8)*(LP3:LP54=JV7)*(LQ3:LQ54="D"))+SUMPRODUCT((LM3:LM54=JV9)*(LP3:LP54=JV7)*(LQ3:LQ54="D"))+SUMPRODUCT((LM3:LM54=JV6)*(LP3:LP54=JV7)*(LQ3:LQ54="D"))</f>
        <v>0</v>
      </c>
      <c r="JY7" s="395">
        <f ca="1">SUMPRODUCT((LM3:LM54=JV7)*(LP3:LP54=JV8)*(LQ3:LQ54="L"))+SUMPRODUCT((LM3:LM54=JV7)*(LP3:LP54=JV9)*(LQ3:LQ54="L"))+SUMPRODUCT((LM3:LM54=JV7)*(LP3:LP54=JV6)*(LQ3:LQ54="L"))+SUMPRODUCT((LM3:LM54=JV8)*(LP3:LP54=JV7)*(LR3:LR54="L"))+SUMPRODUCT((LM3:LM54=JV9)*(LP3:LP54=JV7)*(LR3:LR54="L"))+SUMPRODUCT((LM3:LM54=JV6)*(LP3:LP54=JV7)*(LR3:LR54="L"))</f>
        <v>0</v>
      </c>
      <c r="JZ7" s="395">
        <f ca="1">SUMPRODUCT((LM3:LM54=JV7)*(LP3:LP54=JV8)*LN3:LN54)+SUMPRODUCT((LM3:LM54=JV7)*(LP3:LP54=JV4)*LN3:LN54)+SUMPRODUCT((LM3:LM54=JV7)*(LP3:LP54=JV5)*LN3:LN54)+SUMPRODUCT((LM3:LM54=JV7)*(LP3:LP54=JV6)*LN3:LN54)+SUMPRODUCT((LM3:LM54=JV8)*(LP3:LP54=JV7)*LO3:LO54)+SUMPRODUCT((LM3:LM54=JV4)*(LP3:LP54=JV7)*LO3:LO54)+SUMPRODUCT((LM3:LM54=JV5)*(LP3:LP54=JV7)*LO3:LO54)+SUMPRODUCT((LM3:LM54=JV6)*(LP3:LP54=JV7)*LO3:LO54)</f>
        <v>0</v>
      </c>
      <c r="KA7" s="395">
        <f ca="1">SUMPRODUCT((LM3:LM54=JV7)*(LP3:LP54=JV8)*LO3:LO54)+SUMPRODUCT((LM3:LM54=JV7)*(LP3:LP54=JV4)*LO3:LO54)+SUMPRODUCT((LM3:LM54=JV7)*(LP3:LP54=JV5)*LO3:LO54)+SUMPRODUCT((LM3:LM54=JV7)*(LP3:LP54=JV6)*LO3:LO54)+SUMPRODUCT((LM3:LM54=JV8)*(LP3:LP54=JV7)*LN3:LN54)+SUMPRODUCT((LM3:LM54=JV4)*(LP3:LP54=JV7)*LN3:LN54)+SUMPRODUCT((LM3:LM54=JV5)*(LP3:LP54=JV7)*LN3:LN54)+SUMPRODUCT((LM3:LM54=JV6)*(LP3:LP54=JV7)*LN3:LN54)</f>
        <v>0</v>
      </c>
      <c r="KB7" s="395">
        <f ca="1">JZ7-KA7+1000</f>
        <v>1000</v>
      </c>
      <c r="KC7" s="395" t="str">
        <f t="shared" ca="1" si="524"/>
        <v/>
      </c>
      <c r="KD7" s="395" t="str">
        <f ca="1">IF(JV7&lt;&gt;"",VLOOKUP(JV7,HO4:HU52,7,FALSE),"")</f>
        <v/>
      </c>
      <c r="KE7" s="395" t="str">
        <f ca="1">IF(JV7&lt;&gt;"",VLOOKUP(JV7,HO4:HU52,5,FALSE),"")</f>
        <v/>
      </c>
      <c r="KF7" s="395" t="str">
        <f ca="1">IF(JV7&lt;&gt;"",VLOOKUP(JV7,HO4:HW52,9,FALSE),"")</f>
        <v/>
      </c>
      <c r="KG7" s="395" t="str">
        <f t="shared" ca="1" si="525"/>
        <v/>
      </c>
      <c r="KH7" s="395" t="str">
        <f ca="1">IF(JV7&lt;&gt;"",RANK(KG7,KG4:KG8),"")</f>
        <v/>
      </c>
      <c r="KI7" s="395" t="str">
        <f ca="1">IF(JV7&lt;&gt;"",SUMPRODUCT((KG4:KG8=KG7)*(KB4:KB8&gt;KB7)),"")</f>
        <v/>
      </c>
      <c r="KJ7" s="395" t="str">
        <f ca="1">IF(JV7&lt;&gt;"",SUMPRODUCT((KG4:KG8=KG7)*(KB4:KB8=KB7)*(JZ4:JZ8&gt;JZ7)),"")</f>
        <v/>
      </c>
      <c r="KK7" s="395" t="str">
        <f ca="1">IF(JV7&lt;&gt;"",SUMPRODUCT((KG4:KG8=KG7)*(KB4:KB8=KB7)*(JZ4:JZ8=JZ7)*(KD4:KD8&gt;KD7)),"")</f>
        <v/>
      </c>
      <c r="KL7" s="395" t="str">
        <f ca="1">IF(JV7&lt;&gt;"",SUMPRODUCT((KG4:KG8=KG7)*(KB4:KB8=KB7)*(JZ4:JZ8=JZ7)*(KD4:KD8=KD7)*(KE4:KE8&gt;KE7)),"")</f>
        <v/>
      </c>
      <c r="KM7" s="395" t="str">
        <f ca="1">IF(JV7&lt;&gt;"",SUMPRODUCT((KG4:KG8=KG7)*(KB4:KB8=KB7)*(JZ4:JZ8=JZ7)*(KD4:KD8=KD7)*(KE4:KE8=KE7)*(KF4:KF8&gt;KF7)),"")</f>
        <v/>
      </c>
      <c r="KN7" s="395" t="str">
        <f ca="1">IF(JV7&lt;&gt;"",SUM(KH7:KM7)+2,"")</f>
        <v/>
      </c>
      <c r="KO7" s="395" t="str">
        <f ca="1">IF(JV7&lt;&gt;"",INDEX(JV6:JV8,MATCH(4,KN6:KN8,0),0),"")</f>
        <v/>
      </c>
      <c r="KP7" s="395" t="str">
        <f>IF(IF4&lt;&gt;"",IF4,"")</f>
        <v/>
      </c>
      <c r="KQ7" s="395">
        <f ca="1">SUMPRODUCT((LM3:LM54=KP7)*(LP3:LP54=KP8)*(LQ3:LQ54="W"))+SUMPRODUCT((LM3:LM54=KP7)*(LP3:LP54=KP9)*(LQ3:LQ54="W"))+SUMPRODUCT((LM3:LM54=KP7)*(LP3:LP54=KP10)*(LQ3:LQ54="W"))+SUMPRODUCT((LM3:LM54=KP8)*(LP3:LP54=KP7)*(LR3:LR54="W"))+SUMPRODUCT((LM3:LM54=KP9)*(LP3:LP54=KP7)*(LR3:LR54="W"))+SUMPRODUCT((LM3:LM54=KP10)*(LP3:LP54=KP7)*(LR3:LR54="W"))</f>
        <v>0</v>
      </c>
      <c r="KR7" s="395">
        <f ca="1">SUMPRODUCT((LM3:LM54=KP7)*(LP3:LP54=KP8)*(LQ3:LQ54="D"))+SUMPRODUCT((LM3:LM54=KP7)*(LP3:LP54=KP9)*(LQ3:LQ54="D"))+SUMPRODUCT((LM3:LM54=KP7)*(LP3:LP54=KP10)*(LQ3:LQ54="D"))+SUMPRODUCT((LM3:LM54=KP8)*(LP3:LP54=KP7)*(LQ3:LQ54="D"))+SUMPRODUCT((LM3:LM54=KP9)*(LP3:LP54=KP7)*(LQ3:LQ54="D"))+SUMPRODUCT((LM3:LM54=KP10)*(LP3:LP54=KP7)*(LQ3:LQ54="D"))</f>
        <v>0</v>
      </c>
      <c r="KS7" s="395">
        <f ca="1">SUMPRODUCT((LM3:LM54=KP7)*(LP3:LP54=KP8)*(LQ3:LQ54="L"))+SUMPRODUCT((LM3:LM54=KP7)*(LP3:LP54=KP9)*(LQ3:LQ54="L"))+SUMPRODUCT((LM3:LM54=KP7)*(LP3:LP54=KP10)*(LQ3:LQ54="L"))+SUMPRODUCT((LM3:LM54=KP8)*(LP3:LP54=KP7)*(LR3:LR54="L"))+SUMPRODUCT((LM3:LM54=KP9)*(LP3:LP54=KP7)*(LR3:LR54="L"))+SUMPRODUCT((LM3:LM54=KP10)*(LP3:LP54=KP7)*(LR3:LR54="L"))</f>
        <v>0</v>
      </c>
      <c r="KT7" s="395">
        <f ca="1">SUMPRODUCT((LM3:LM54=KP7)*(LP3:LP54=KP8)*LN3:LN54)+SUMPRODUCT((LM3:LM54=KP7)*(LP3:LP54=KP4)*LN3:LN54)+SUMPRODUCT((LM3:LM54=KP7)*(LP3:LP54=KP5)*LN3:LN54)+SUMPRODUCT((LM3:LM54=KP7)*(LP3:LP54=KP6)*LN3:LN54)+SUMPRODUCT((LM3:LM54=KP8)*(LP3:LP54=KP7)*LO3:LO54)+SUMPRODUCT((LM3:LM54=KP4)*(LP3:LP54=KP7)*LO3:LO54)+SUMPRODUCT((LM3:LM54=KP5)*(LP3:LP54=KP7)*LO3:LO54)+SUMPRODUCT((LM3:LM54=KP6)*(LP3:LP54=KP7)*LO3:LO54)</f>
        <v>0</v>
      </c>
      <c r="KU7" s="395">
        <f ca="1">SUMPRODUCT((LM3:LM54=KP7)*(LP3:LP54=KP8)*LO3:LO54)+SUMPRODUCT((LM3:LM54=KP7)*(LP3:LP54=KP4)*LO3:LO54)+SUMPRODUCT((LM3:LM54=KP7)*(LP3:LP54=KP5)*LO3:LO54)+SUMPRODUCT((LM3:LM54=KP7)*(LP3:LP54=KP6)*LO3:LO54)+SUMPRODUCT((LM3:LM54=KP8)*(LP3:LP54=KP7)*LN3:LN54)+SUMPRODUCT((LM3:LM54=KP4)*(LP3:LP54=KP7)*LN3:LN54)+SUMPRODUCT((LM3:LM54=KP5)*(LP3:LP54=KP7)*LN3:LN54)+SUMPRODUCT((LM3:LM54=KP6)*(LP3:LP54=KP7)*LN3:LN54)</f>
        <v>0</v>
      </c>
      <c r="KV7" s="395">
        <f ca="1">KT7-KU7+1000</f>
        <v>1000</v>
      </c>
      <c r="KW7" s="395" t="str">
        <f t="shared" ref="KW7" si="834">IF(KP7&lt;&gt;"",KQ7*3+KR7*1,"")</f>
        <v/>
      </c>
      <c r="KX7" s="395" t="str">
        <f>IF(KP7&lt;&gt;"",VLOOKUP(KP7,HO4:HU52,7,FALSE),"")</f>
        <v/>
      </c>
      <c r="KY7" s="395" t="str">
        <f>IF(KP7&lt;&gt;"",VLOOKUP(KP7,HO4:HU52,5,FALSE),"")</f>
        <v/>
      </c>
      <c r="KZ7" s="395" t="str">
        <f>IF(KP7&lt;&gt;"",VLOOKUP(KP7,HO4:HW52,9,FALSE),"")</f>
        <v/>
      </c>
      <c r="LA7" s="395" t="str">
        <f t="shared" ref="LA7" si="835">KW7</f>
        <v/>
      </c>
      <c r="LB7" s="395" t="str">
        <f>IF(KP7&lt;&gt;"",RANK(LA7,LA4:LA8),"")</f>
        <v/>
      </c>
      <c r="LC7" s="395" t="str">
        <f>IF(KP7&lt;&gt;"",SUMPRODUCT((LA4:LA8=LA7)*(KV4:KV8&gt;KV7)),"")</f>
        <v/>
      </c>
      <c r="LD7" s="395" t="str">
        <f>IF(KP7&lt;&gt;"",SUMPRODUCT((LA4:LA8=LA7)*(KV4:KV8=KV7)*(KT4:KT8&gt;KT7)),"")</f>
        <v/>
      </c>
      <c r="LE7" s="395" t="str">
        <f>IF(KP7&lt;&gt;"",SUMPRODUCT((LA4:LA8=LA7)*(KV4:KV8=KV7)*(KT4:KT8=KT7)*(KX4:KX8&gt;KX7)),"")</f>
        <v/>
      </c>
      <c r="LF7" s="395" t="str">
        <f>IF(KP7&lt;&gt;"",SUMPRODUCT((LA4:LA8=LA7)*(KV4:KV8=KV7)*(KT4:KT8=KT7)*(KX4:KX8=KX7)*(KY4:KY8&gt;KY7)),"")</f>
        <v/>
      </c>
      <c r="LG7" s="395" t="str">
        <f>IF(KP7&lt;&gt;"",SUMPRODUCT((LA4:LA8=LA7)*(KV4:KV8=KV7)*(KT4:KT8=KT7)*(KX4:KX8=KX7)*(KY4:KY8=KY7)*(KZ4:KZ8&gt;KZ7)),"")</f>
        <v/>
      </c>
      <c r="LH7" s="395" t="str">
        <f>IF(KP7&lt;&gt;"",SUM(LB7:LG7)+3,"")</f>
        <v/>
      </c>
      <c r="LI7" s="395" t="str">
        <f>IF(KP7&lt;&gt;"",IF(LH7=4,KP7,KP8),"")</f>
        <v/>
      </c>
      <c r="LJ7" s="395" t="str">
        <f ca="1">IF(LI7&lt;&gt;"",LI7,IF(KO7&lt;&gt;"",KO7,IF(JU7&lt;&gt;"",JU7,IF(JA7&lt;&gt;"",JA7,IA7))))</f>
        <v>Inter Miami</v>
      </c>
      <c r="LK7" s="395">
        <v>4</v>
      </c>
      <c r="LL7" s="395">
        <v>5</v>
      </c>
      <c r="LM7" s="395" t="str">
        <f t="shared" si="28"/>
        <v>Botafogo</v>
      </c>
      <c r="LN7" s="395">
        <f ca="1">IF(OFFSET('Game Board'!O12,0,LN1)&lt;&gt;"",OFFSET('Game Board'!O12,0,LN1),0)</f>
        <v>3</v>
      </c>
      <c r="LO7" s="395">
        <f ca="1">IF(OFFSET('Game Board'!P12,0,LN1)&lt;&gt;"",OFFSET('Game Board'!P12,0,LN1),0)</f>
        <v>3</v>
      </c>
      <c r="LP7" s="395" t="str">
        <f t="shared" si="29"/>
        <v>Seattle Sounders</v>
      </c>
      <c r="LQ7" s="395" t="str">
        <f ca="1">IF(AND(OFFSET('Game Board'!O12,0,LN1)&lt;&gt;"",OFFSET('Game Board'!P12,0,LN1)&lt;&gt;""),IF(LN7&gt;LO7,"W",IF(LN7=LO7,"D","L")),"")</f>
        <v>D</v>
      </c>
      <c r="LR7" s="395" t="str">
        <f t="shared" ca="1" si="30"/>
        <v>D</v>
      </c>
      <c r="LT7" s="395">
        <f ca="1">VLOOKUP(LU7,PP4:PQ8,2,FALSE)</f>
        <v>1</v>
      </c>
      <c r="LU7" s="398" t="str">
        <f t="shared" si="31"/>
        <v>Inter Miami</v>
      </c>
      <c r="LV7" s="395">
        <f ca="1">SUMPRODUCT((PS3:PS54=LU7)*(PW3:PW54="W"))+SUMPRODUCT((PV3:PV54=LU7)*(PX3:PX54="W"))</f>
        <v>3</v>
      </c>
      <c r="LW7" s="395">
        <f ca="1">SUMPRODUCT((PS3:PS54=LU7)*(PW3:PW54="D"))+SUMPRODUCT((PV3:PV54=LU7)*(PX3:PX54="D"))</f>
        <v>0</v>
      </c>
      <c r="LX7" s="395">
        <f ca="1">SUMPRODUCT((PS3:PS54=LU7)*(PW3:PW54="L"))+SUMPRODUCT((PV3:PV54=LU7)*(PX3:PX54="L"))</f>
        <v>0</v>
      </c>
      <c r="LY7" s="395">
        <f t="shared" ref="LY7" ca="1" si="836">SUMIF(PS3:PS72,LU7,PT3:PT72)+SUMIF(PV3:PV72,LU7,PU3:PU72)</f>
        <v>9</v>
      </c>
      <c r="LZ7" s="395">
        <f t="shared" ref="LZ7" ca="1" si="837">SUMIF(PV3:PV72,LU7,PT3:PT72)+SUMIF(PS3:PS72,LU7,PU3:PU72)</f>
        <v>3</v>
      </c>
      <c r="MA7" s="395">
        <f t="shared" ca="1" si="34"/>
        <v>1006</v>
      </c>
      <c r="MB7" s="395">
        <f t="shared" ca="1" si="35"/>
        <v>9</v>
      </c>
      <c r="MC7" s="401">
        <f t="shared" si="36"/>
        <v>8</v>
      </c>
      <c r="MD7" s="395">
        <f t="shared" ref="MD7" ca="1" si="838">IF(COUNTIF(MB4:MB8,4)&lt;&gt;4,RANK(MB7,MB4:MB8),MB59)</f>
        <v>1</v>
      </c>
      <c r="MF7" s="395">
        <f t="shared" ref="MF7" ca="1" si="839">SUMPRODUCT((MD4:MD7=MD7)*(MC4:MC7&lt;MC7))+MD7</f>
        <v>1</v>
      </c>
      <c r="MG7" s="398" t="str">
        <f t="shared" ref="MG7" ca="1" si="840">INDEX(LU4:LU8,MATCH(4,MF4:MF8,0),0)</f>
        <v>Porto</v>
      </c>
      <c r="MH7" s="395">
        <f t="shared" ref="MH7" ca="1" si="841">INDEX(MD4:MD8,MATCH(MG7,LU4:LU8,0),0)</f>
        <v>4</v>
      </c>
      <c r="MI7" s="395" t="str">
        <f t="shared" ca="1" si="532"/>
        <v/>
      </c>
      <c r="MJ7" s="395" t="str">
        <f t="shared" ca="1" si="533"/>
        <v/>
      </c>
      <c r="MN7" s="395" t="str">
        <f t="shared" ca="1" si="45"/>
        <v/>
      </c>
      <c r="MO7" s="395">
        <f ca="1">SUMPRODUCT((PS3:PS54=MN7)*(PV3:PV54=MN8)*(PW3:PW54="W"))+SUMPRODUCT((PS3:PS54=MN7)*(PV3:PV54=MN4)*(PW3:PW54="W"))+SUMPRODUCT((PS3:PS54=MN7)*(PV3:PV54=MN5)*(PW3:PW54="W"))+SUMPRODUCT((PS3:PS54=MN7)*(PV3:PV54=MN6)*(PW3:PW54="W"))+SUMPRODUCT((PS3:PS54=MN8)*(PV3:PV54=MN7)*(PX3:PX54="W"))+SUMPRODUCT((PS3:PS54=MN4)*(PV3:PV54=MN7)*(PX3:PX54="W"))+SUMPRODUCT((PS3:PS54=MN5)*(PV3:PV54=MN7)*(PX3:PX54="W"))+SUMPRODUCT((PS3:PS54=MN6)*(PV3:PV54=MN7)*(PX3:PX54="W"))</f>
        <v>0</v>
      </c>
      <c r="MP7" s="395">
        <f ca="1">SUMPRODUCT((PS3:PS54=MN7)*(PV3:PV54=MN8)*(PW3:PW54="D"))+SUMPRODUCT((PS3:PS54=MN7)*(PV3:PV54=MN4)*(PW3:PW54="D"))+SUMPRODUCT((PS3:PS54=MN7)*(PV3:PV54=MN5)*(PW3:PW54="D"))+SUMPRODUCT((PS3:PS54=MN7)*(PV3:PV54=MN6)*(PW3:PW54="D"))+SUMPRODUCT((PS3:PS54=MN8)*(PV3:PV54=MN7)*(PW3:PW54="D"))+SUMPRODUCT((PS3:PS54=MN4)*(PV3:PV54=MN7)*(PW3:PW54="D"))+SUMPRODUCT((PS3:PS54=MN5)*(PV3:PV54=MN7)*(PW3:PW54="D"))+SUMPRODUCT((PS3:PS54=MN6)*(PV3:PV54=MN7)*(PW3:PW54="D"))</f>
        <v>0</v>
      </c>
      <c r="MQ7" s="395">
        <f ca="1">SUMPRODUCT((PS3:PS54=MN7)*(PV3:PV54=MN8)*(PW3:PW54="L"))+SUMPRODUCT((PS3:PS54=MN7)*(PV3:PV54=MN4)*(PW3:PW54="L"))+SUMPRODUCT((PS3:PS54=MN7)*(PV3:PV54=MN5)*(PW3:PW54="L"))+SUMPRODUCT((PS3:PS54=MN7)*(PV3:PV54=MN6)*(PW3:PW54="L"))+SUMPRODUCT((PS3:PS54=MN8)*(PV3:PV54=MN7)*(PX3:PX54="L"))+SUMPRODUCT((PS3:PS54=MN4)*(PV3:PV54=MN7)*(PX3:PX54="L"))+SUMPRODUCT((PS3:PS54=MN5)*(PV3:PV54=MN7)*(PX3:PX54="L"))+SUMPRODUCT((PS3:PS54=MN6)*(PV3:PV54=MN7)*(PX3:PX54="L"))</f>
        <v>0</v>
      </c>
      <c r="MR7" s="395">
        <f ca="1">SUMPRODUCT((PS3:PS54=MN7)*(PV3:PV54=MN8)*PT3:PT54)+SUMPRODUCT((PS3:PS54=MN7)*(PV3:PV54=MN4)*PT3:PT54)+SUMPRODUCT((PS3:PS54=MN7)*(PV3:PV54=MN5)*PT3:PT54)+SUMPRODUCT((PS3:PS54=MN7)*(PV3:PV54=MN6)*PT3:PT54)+SUMPRODUCT((PS3:PS54=MN8)*(PV3:PV54=MN7)*PU3:PU54)+SUMPRODUCT((PS3:PS54=MN4)*(PV3:PV54=MN7)*PU3:PU54)+SUMPRODUCT((PS3:PS54=MN5)*(PV3:PV54=MN7)*PU3:PU54)+SUMPRODUCT((PS3:PS54=MN6)*(PV3:PV54=MN7)*PU3:PU54)</f>
        <v>0</v>
      </c>
      <c r="MS7" s="395">
        <f ca="1">SUMPRODUCT((PS3:PS54=MN7)*(PV3:PV54=MN8)*PU3:PU54)+SUMPRODUCT((PS3:PS54=MN7)*(PV3:PV54=MN4)*PU3:PU54)+SUMPRODUCT((PS3:PS54=MN7)*(PV3:PV54=MN5)*PU3:PU54)+SUMPRODUCT((PS3:PS54=MN7)*(PV3:PV54=MN6)*PU3:PU54)+SUMPRODUCT((PS3:PS54=MN8)*(PV3:PV54=MN7)*PT3:PT54)+SUMPRODUCT((PS3:PS54=MN4)*(PV3:PV54=MN7)*PT3:PT54)+SUMPRODUCT((PS3:PS54=MN5)*(PV3:PV54=MN7)*PT3:PT54)+SUMPRODUCT((PS3:PS54=MN6)*(PV3:PV54=MN7)*PT3:PT54)</f>
        <v>0</v>
      </c>
      <c r="MT7" s="395">
        <f t="shared" ca="1" si="46"/>
        <v>1000</v>
      </c>
      <c r="MU7" s="395" t="str">
        <f t="shared" ca="1" si="47"/>
        <v/>
      </c>
      <c r="MV7" s="395" t="str">
        <f ca="1">IF(MN7&lt;&gt;"",VLOOKUP(MN7,LU4:MA52,7,FALSE),"")</f>
        <v/>
      </c>
      <c r="MW7" s="395" t="str">
        <f ca="1">IF(MN7&lt;&gt;"",VLOOKUP(MN7,LU4:MA52,5,FALSE),"")</f>
        <v/>
      </c>
      <c r="MX7" s="395" t="str">
        <f ca="1">IF(MN7&lt;&gt;"",VLOOKUP(MN7,LU4:MC52,9,FALSE),"")</f>
        <v/>
      </c>
      <c r="MY7" s="395" t="str">
        <f t="shared" ca="1" si="48"/>
        <v/>
      </c>
      <c r="MZ7" s="395" t="str">
        <f t="shared" ref="MZ7" ca="1" si="842">IF(MN7&lt;&gt;"",RANK(MY7,MY4:MY8),"")</f>
        <v/>
      </c>
      <c r="NA7" s="395" t="str">
        <f t="shared" ref="NA7" ca="1" si="843">IF(MN7&lt;&gt;"",SUMPRODUCT((MY4:MY8=MY7)*(MT4:MT8&gt;MT7)),"")</f>
        <v/>
      </c>
      <c r="NB7" s="395" t="str">
        <f t="shared" ref="NB7" ca="1" si="844">IF(MN7&lt;&gt;"",SUMPRODUCT((MY4:MY8=MY7)*(MT4:MT8=MT7)*(MR4:MR8&gt;MR7)),"")</f>
        <v/>
      </c>
      <c r="NC7" s="395" t="str">
        <f t="shared" ref="NC7" ca="1" si="845">IF(MN7&lt;&gt;"",SUMPRODUCT((MY4:MY8=MY7)*(MT4:MT8=MT7)*(MR4:MR8=MR7)*(MV4:MV8&gt;MV7)),"")</f>
        <v/>
      </c>
      <c r="ND7" s="395" t="str">
        <f t="shared" ref="ND7" ca="1" si="846">IF(MN7&lt;&gt;"",SUMPRODUCT((MY4:MY8=MY7)*(MT4:MT8=MT7)*(MR4:MR8=MR7)*(MV4:MV8=MV7)*(MW4:MW8&gt;MW7)),"")</f>
        <v/>
      </c>
      <c r="NE7" s="395" t="str">
        <f t="shared" ref="NE7" ca="1" si="847">IF(MN7&lt;&gt;"",SUMPRODUCT((MY4:MY8=MY7)*(MT4:MT8=MT7)*(MR4:MR8=MR7)*(MV4:MV8=MV7)*(MW4:MW8=MW7)*(MX4:MX8&gt;MX7)),"")</f>
        <v/>
      </c>
      <c r="NF7" s="395" t="str">
        <f t="shared" ref="NF7" ca="1" si="848">IF(MN7&lt;&gt;"",IF(NF59&lt;&gt;"",IF(MM55=3,NF59,NF59+MM55),SUM(MZ7:NE7)),"")</f>
        <v/>
      </c>
      <c r="NG7" s="395" t="str">
        <f t="shared" ref="NG7" ca="1" si="849">IF(MN7&lt;&gt;"",INDEX(MN4:MN8,MATCH(4,NF4:NF8,0),0),"")</f>
        <v/>
      </c>
      <c r="NH7" s="395" t="str">
        <f t="shared" ca="1" si="290"/>
        <v/>
      </c>
      <c r="NI7" s="395">
        <f ca="1">SUMPRODUCT((PS3:PS54=NH7)*(PV3:PV54=NH8)*(PW3:PW54="W"))+SUMPRODUCT((PS3:PS54=NH7)*(PV3:PV54=NH5)*(PW3:PW54="W"))+SUMPRODUCT((PS3:PS54=NH7)*(PV3:PV54=NH6)*(PW3:PW54="W"))+SUMPRODUCT((PS3:PS54=NH8)*(PV3:PV54=NH7)*(PX3:PX54="W"))+SUMPRODUCT((PS3:PS54=NH5)*(PV3:PV54=NH7)*(PX3:PX54="W"))+SUMPRODUCT((PS3:PS54=NH6)*(PV3:PV54=NH7)*(PX3:PX54="W"))</f>
        <v>0</v>
      </c>
      <c r="NJ7" s="395">
        <f ca="1">SUMPRODUCT((PS3:PS54=NH7)*(PV3:PV54=NH8)*(PW3:PW54="D"))+SUMPRODUCT((PS3:PS54=NH7)*(PV3:PV54=NH5)*(PW3:PW54="D"))+SUMPRODUCT((PS3:PS54=NH7)*(PV3:PV54=NH6)*(PW3:PW54="D"))+SUMPRODUCT((PS3:PS54=NH8)*(PV3:PV54=NH7)*(PW3:PW54="D"))+SUMPRODUCT((PS3:PS54=NH5)*(PV3:PV54=NH7)*(PW3:PW54="D"))+SUMPRODUCT((PS3:PS54=NH6)*(PV3:PV54=NH7)*(PW3:PW54="D"))</f>
        <v>0</v>
      </c>
      <c r="NK7" s="395">
        <f ca="1">SUMPRODUCT((PS3:PS54=NH7)*(PV3:PV54=NH8)*(PW3:PW54="L"))+SUMPRODUCT((PS3:PS54=NH7)*(PV3:PV54=NH5)*(PW3:PW54="L"))+SUMPRODUCT((PS3:PS54=NH7)*(PV3:PV54=NH6)*(PW3:PW54="L"))+SUMPRODUCT((PS3:PS54=NH8)*(PV3:PV54=NH7)*(PX3:PX54="L"))+SUMPRODUCT((PS3:PS54=NH5)*(PV3:PV54=NH7)*(PX3:PX54="L"))+SUMPRODUCT((PS3:PS54=NH6)*(PV3:PV54=NH7)*(PX3:PX54="L"))</f>
        <v>0</v>
      </c>
      <c r="NL7" s="395">
        <f ca="1">SUMPRODUCT((PS3:PS54=NH7)*(PV3:PV54=NH8)*PT3:PT54)+SUMPRODUCT((PS3:PS54=NH7)*(PV3:PV54=NH4)*PT3:PT54)+SUMPRODUCT((PS3:PS54=NH7)*(PV3:PV54=NH5)*PT3:PT54)+SUMPRODUCT((PS3:PS54=NH7)*(PV3:PV54=NH6)*PT3:PT54)+SUMPRODUCT((PS3:PS54=NH8)*(PV3:PV54=NH7)*PU3:PU54)+SUMPRODUCT((PS3:PS54=NH4)*(PV3:PV54=NH7)*PU3:PU54)+SUMPRODUCT((PS3:PS54=NH5)*(PV3:PV54=NH7)*PU3:PU54)+SUMPRODUCT((PS3:PS54=NH6)*(PV3:PV54=NH7)*PU3:PU54)</f>
        <v>0</v>
      </c>
      <c r="NM7" s="395">
        <f ca="1">SUMPRODUCT((PS3:PS54=NH7)*(PV3:PV54=NH8)*PU3:PU54)+SUMPRODUCT((PS3:PS54=NH7)*(PV3:PV54=NH4)*PU3:PU54)+SUMPRODUCT((PS3:PS54=NH7)*(PV3:PV54=NH5)*PU3:PU54)+SUMPRODUCT((PS3:PS54=NH7)*(PV3:PV54=NH6)*PU3:PU54)+SUMPRODUCT((PS3:PS54=NH8)*(PV3:PV54=NH7)*PT3:PT54)+SUMPRODUCT((PS3:PS54=NH4)*(PV3:PV54=NH7)*PT3:PT54)+SUMPRODUCT((PS3:PS54=NH5)*(PV3:PV54=NH7)*PT3:PT54)+SUMPRODUCT((PS3:PS54=NH6)*(PV3:PV54=NH7)*PT3:PT54)</f>
        <v>0</v>
      </c>
      <c r="NN7" s="395">
        <f t="shared" ca="1" si="291"/>
        <v>1000</v>
      </c>
      <c r="NO7" s="395" t="str">
        <f t="shared" ca="1" si="292"/>
        <v/>
      </c>
      <c r="NP7" s="395" t="str">
        <f ca="1">IF(NH7&lt;&gt;"",VLOOKUP(NH7,LU4:MA52,7,FALSE),"")</f>
        <v/>
      </c>
      <c r="NQ7" s="395" t="str">
        <f ca="1">IF(NH7&lt;&gt;"",VLOOKUP(NH7,LU4:MA52,5,FALSE),"")</f>
        <v/>
      </c>
      <c r="NR7" s="395" t="str">
        <f ca="1">IF(NH7&lt;&gt;"",VLOOKUP(NH7,LU4:MC52,9,FALSE),"")</f>
        <v/>
      </c>
      <c r="NS7" s="395" t="str">
        <f t="shared" ca="1" si="293"/>
        <v/>
      </c>
      <c r="NT7" s="395" t="str">
        <f t="shared" ref="NT7" ca="1" si="850">IF(NH7&lt;&gt;"",RANK(NS7,NS4:NS8),"")</f>
        <v/>
      </c>
      <c r="NU7" s="395" t="str">
        <f t="shared" ref="NU7" ca="1" si="851">IF(NH7&lt;&gt;"",SUMPRODUCT((NS4:NS8=NS7)*(NN4:NN8&gt;NN7)),"")</f>
        <v/>
      </c>
      <c r="NV7" s="395" t="str">
        <f t="shared" ref="NV7" ca="1" si="852">IF(NH7&lt;&gt;"",SUMPRODUCT((NS4:NS8=NS7)*(NN4:NN8=NN7)*(NL4:NL8&gt;NL7)),"")</f>
        <v/>
      </c>
      <c r="NW7" s="395" t="str">
        <f t="shared" ref="NW7" ca="1" si="853">IF(NH7&lt;&gt;"",SUMPRODUCT((NS4:NS8=NS7)*(NN4:NN8=NN7)*(NL4:NL8=NL7)*(NP4:NP8&gt;NP7)),"")</f>
        <v/>
      </c>
      <c r="NX7" s="395" t="str">
        <f t="shared" ref="NX7" ca="1" si="854">IF(NH7&lt;&gt;"",SUMPRODUCT((NS4:NS8=NS7)*(NN4:NN8=NN7)*(NL4:NL8=NL7)*(NP4:NP8=NP7)*(NQ4:NQ8&gt;NQ7)),"")</f>
        <v/>
      </c>
      <c r="NY7" s="395" t="str">
        <f t="shared" ref="NY7" ca="1" si="855">IF(NH7&lt;&gt;"",SUMPRODUCT((NS4:NS8=NS7)*(NN4:NN8=NN7)*(NL4:NL8=NL7)*(NP4:NP8=NP7)*(NQ4:NQ8=NQ7)*(NR4:NR8&gt;NR7)),"")</f>
        <v/>
      </c>
      <c r="NZ7" s="395" t="str">
        <f t="shared" ref="NZ7" ca="1" si="856">IF(NH7&lt;&gt;"",IF(NZ59&lt;&gt;"",IF(NG55=3,NZ59,NZ59+NG55),SUM(NT7:NY7)+1),"")</f>
        <v/>
      </c>
      <c r="OA7" s="395" t="str">
        <f t="shared" ref="OA7" ca="1" si="857">IF(NH7&lt;&gt;"",INDEX(NH5:NH8,MATCH(4,NZ5:NZ8,0),0),"")</f>
        <v/>
      </c>
      <c r="OB7" s="395" t="str">
        <f t="shared" ca="1" si="551"/>
        <v/>
      </c>
      <c r="OC7" s="395">
        <f ca="1">SUMPRODUCT((PS3:PS54=OB7)*(PV3:PV54=OB8)*(PW3:PW54="W"))+SUMPRODUCT((PS3:PS54=OB7)*(PV3:PV54=OB9)*(PW3:PW54="W"))+SUMPRODUCT((PS3:PS54=OB7)*(PV3:PV54=OB6)*(PW3:PW54="W"))+SUMPRODUCT((PS3:PS54=OB8)*(PV3:PV54=OB7)*(PX3:PX54="W"))+SUMPRODUCT((PS3:PS54=OB9)*(PV3:PV54=OB7)*(PX3:PX54="W"))+SUMPRODUCT((PS3:PS54=OB6)*(PV3:PV54=OB7)*(PX3:PX54="W"))</f>
        <v>0</v>
      </c>
      <c r="OD7" s="395">
        <f ca="1">SUMPRODUCT((PS3:PS54=OB7)*(PV3:PV54=OB8)*(PW3:PW54="D"))+SUMPRODUCT((PS3:PS54=OB7)*(PV3:PV54=OB9)*(PW3:PW54="D"))+SUMPRODUCT((PS3:PS54=OB7)*(PV3:PV54=OB6)*(PW3:PW54="D"))+SUMPRODUCT((PS3:PS54=OB8)*(PV3:PV54=OB7)*(PW3:PW54="D"))+SUMPRODUCT((PS3:PS54=OB9)*(PV3:PV54=OB7)*(PW3:PW54="D"))+SUMPRODUCT((PS3:PS54=OB6)*(PV3:PV54=OB7)*(PW3:PW54="D"))</f>
        <v>0</v>
      </c>
      <c r="OE7" s="395">
        <f ca="1">SUMPRODUCT((PS3:PS54=OB7)*(PV3:PV54=OB8)*(PW3:PW54="L"))+SUMPRODUCT((PS3:PS54=OB7)*(PV3:PV54=OB9)*(PW3:PW54="L"))+SUMPRODUCT((PS3:PS54=OB7)*(PV3:PV54=OB6)*(PW3:PW54="L"))+SUMPRODUCT((PS3:PS54=OB8)*(PV3:PV54=OB7)*(PX3:PX54="L"))+SUMPRODUCT((PS3:PS54=OB9)*(PV3:PV54=OB7)*(PX3:PX54="L"))+SUMPRODUCT((PS3:PS54=OB6)*(PV3:PV54=OB7)*(PX3:PX54="L"))</f>
        <v>0</v>
      </c>
      <c r="OF7" s="395">
        <f ca="1">SUMPRODUCT((PS3:PS54=OB7)*(PV3:PV54=OB8)*PT3:PT54)+SUMPRODUCT((PS3:PS54=OB7)*(PV3:PV54=OB4)*PT3:PT54)+SUMPRODUCT((PS3:PS54=OB7)*(PV3:PV54=OB5)*PT3:PT54)+SUMPRODUCT((PS3:PS54=OB7)*(PV3:PV54=OB6)*PT3:PT54)+SUMPRODUCT((PS3:PS54=OB8)*(PV3:PV54=OB7)*PU3:PU54)+SUMPRODUCT((PS3:PS54=OB4)*(PV3:PV54=OB7)*PU3:PU54)+SUMPRODUCT((PS3:PS54=OB5)*(PV3:PV54=OB7)*PU3:PU54)+SUMPRODUCT((PS3:PS54=OB6)*(PV3:PV54=OB7)*PU3:PU54)</f>
        <v>0</v>
      </c>
      <c r="OG7" s="395">
        <f ca="1">SUMPRODUCT((PS3:PS54=OB7)*(PV3:PV54=OB8)*PU3:PU54)+SUMPRODUCT((PS3:PS54=OB7)*(PV3:PV54=OB4)*PU3:PU54)+SUMPRODUCT((PS3:PS54=OB7)*(PV3:PV54=OB5)*PU3:PU54)+SUMPRODUCT((PS3:PS54=OB7)*(PV3:PV54=OB6)*PU3:PU54)+SUMPRODUCT((PS3:PS54=OB8)*(PV3:PV54=OB7)*PT3:PT54)+SUMPRODUCT((PS3:PS54=OB4)*(PV3:PV54=OB7)*PT3:PT54)+SUMPRODUCT((PS3:PS54=OB5)*(PV3:PV54=OB7)*PT3:PT54)+SUMPRODUCT((PS3:PS54=OB6)*(PV3:PV54=OB7)*PT3:PT54)</f>
        <v>0</v>
      </c>
      <c r="OH7" s="395">
        <f t="shared" ca="1" si="552"/>
        <v>1000</v>
      </c>
      <c r="OI7" s="395" t="str">
        <f t="shared" ca="1" si="553"/>
        <v/>
      </c>
      <c r="OJ7" s="395" t="str">
        <f ca="1">IF(OB7&lt;&gt;"",VLOOKUP(OB7,LU4:MA52,7,FALSE),"")</f>
        <v/>
      </c>
      <c r="OK7" s="395" t="str">
        <f ca="1">IF(OB7&lt;&gt;"",VLOOKUP(OB7,LU4:MA52,5,FALSE),"")</f>
        <v/>
      </c>
      <c r="OL7" s="395" t="str">
        <f ca="1">IF(OB7&lt;&gt;"",VLOOKUP(OB7,LU4:MC52,9,FALSE),"")</f>
        <v/>
      </c>
      <c r="OM7" s="395" t="str">
        <f t="shared" ca="1" si="554"/>
        <v/>
      </c>
      <c r="ON7" s="395" t="str">
        <f t="shared" ref="ON7" ca="1" si="858">IF(OB7&lt;&gt;"",RANK(OM7,OM4:OM8),"")</f>
        <v/>
      </c>
      <c r="OO7" s="395" t="str">
        <f t="shared" ref="OO7" ca="1" si="859">IF(OB7&lt;&gt;"",SUMPRODUCT((OM4:OM8=OM7)*(OH4:OH8&gt;OH7)),"")</f>
        <v/>
      </c>
      <c r="OP7" s="395" t="str">
        <f t="shared" ref="OP7" ca="1" si="860">IF(OB7&lt;&gt;"",SUMPRODUCT((OM4:OM8=OM7)*(OH4:OH8=OH7)*(OF4:OF8&gt;OF7)),"")</f>
        <v/>
      </c>
      <c r="OQ7" s="395" t="str">
        <f t="shared" ref="OQ7" ca="1" si="861">IF(OB7&lt;&gt;"",SUMPRODUCT((OM4:OM8=OM7)*(OH4:OH8=OH7)*(OF4:OF8=OF7)*(OJ4:OJ8&gt;OJ7)),"")</f>
        <v/>
      </c>
      <c r="OR7" s="395" t="str">
        <f t="shared" ref="OR7" ca="1" si="862">IF(OB7&lt;&gt;"",SUMPRODUCT((OM4:OM8=OM7)*(OH4:OH8=OH7)*(OF4:OF8=OF7)*(OJ4:OJ8=OJ7)*(OK4:OK8&gt;OK7)),"")</f>
        <v/>
      </c>
      <c r="OS7" s="395" t="str">
        <f t="shared" ref="OS7" ca="1" si="863">IF(OB7&lt;&gt;"",SUMPRODUCT((OM4:OM8=OM7)*(OH4:OH8=OH7)*(OF4:OF8=OF7)*(OJ4:OJ8=OJ7)*(OK4:OK8=OK7)*(OL4:OL8&gt;OL7)),"")</f>
        <v/>
      </c>
      <c r="OT7" s="395" t="str">
        <f t="shared" ca="1" si="561"/>
        <v/>
      </c>
      <c r="OU7" s="395" t="str">
        <f t="shared" ref="OU7" ca="1" si="864">IF(OB7&lt;&gt;"",INDEX(OB6:OB8,MATCH(4,OT6:OT8,0),0),"")</f>
        <v/>
      </c>
      <c r="OV7" s="395" t="str">
        <f t="shared" ref="OV7" si="865">IF(ML4&lt;&gt;"",ML4,"")</f>
        <v/>
      </c>
      <c r="OW7" s="395">
        <f ca="1">SUMPRODUCT((PS3:PS54=OV7)*(PV3:PV54=OV8)*(PW3:PW54="W"))+SUMPRODUCT((PS3:PS54=OV7)*(PV3:PV54=OV9)*(PW3:PW54="W"))+SUMPRODUCT((PS3:PS54=OV7)*(PV3:PV54=OV10)*(PW3:PW54="W"))+SUMPRODUCT((PS3:PS54=OV8)*(PV3:PV54=OV7)*(PX3:PX54="W"))+SUMPRODUCT((PS3:PS54=OV9)*(PV3:PV54=OV7)*(PX3:PX54="W"))+SUMPRODUCT((PS3:PS54=OV10)*(PV3:PV54=OV7)*(PX3:PX54="W"))</f>
        <v>0</v>
      </c>
      <c r="OX7" s="395">
        <f ca="1">SUMPRODUCT((PS3:PS54=OV7)*(PV3:PV54=OV8)*(PW3:PW54="D"))+SUMPRODUCT((PS3:PS54=OV7)*(PV3:PV54=OV9)*(PW3:PW54="D"))+SUMPRODUCT((PS3:PS54=OV7)*(PV3:PV54=OV10)*(PW3:PW54="D"))+SUMPRODUCT((PS3:PS54=OV8)*(PV3:PV54=OV7)*(PW3:PW54="D"))+SUMPRODUCT((PS3:PS54=OV9)*(PV3:PV54=OV7)*(PW3:PW54="D"))+SUMPRODUCT((PS3:PS54=OV10)*(PV3:PV54=OV7)*(PW3:PW54="D"))</f>
        <v>0</v>
      </c>
      <c r="OY7" s="395">
        <f ca="1">SUMPRODUCT((PS3:PS54=OV7)*(PV3:PV54=OV8)*(PW3:PW54="L"))+SUMPRODUCT((PS3:PS54=OV7)*(PV3:PV54=OV9)*(PW3:PW54="L"))+SUMPRODUCT((PS3:PS54=OV7)*(PV3:PV54=OV10)*(PW3:PW54="L"))+SUMPRODUCT((PS3:PS54=OV8)*(PV3:PV54=OV7)*(PX3:PX54="L"))+SUMPRODUCT((PS3:PS54=OV9)*(PV3:PV54=OV7)*(PX3:PX54="L"))+SUMPRODUCT((PS3:PS54=OV10)*(PV3:PV54=OV7)*(PX3:PX54="L"))</f>
        <v>0</v>
      </c>
      <c r="OZ7" s="395">
        <f ca="1">SUMPRODUCT((PS3:PS54=OV7)*(PV3:PV54=OV8)*PT3:PT54)+SUMPRODUCT((PS3:PS54=OV7)*(PV3:PV54=OV4)*PT3:PT54)+SUMPRODUCT((PS3:PS54=OV7)*(PV3:PV54=OV5)*PT3:PT54)+SUMPRODUCT((PS3:PS54=OV7)*(PV3:PV54=OV6)*PT3:PT54)+SUMPRODUCT((PS3:PS54=OV8)*(PV3:PV54=OV7)*PU3:PU54)+SUMPRODUCT((PS3:PS54=OV4)*(PV3:PV54=OV7)*PU3:PU54)+SUMPRODUCT((PS3:PS54=OV5)*(PV3:PV54=OV7)*PU3:PU54)+SUMPRODUCT((PS3:PS54=OV6)*(PV3:PV54=OV7)*PU3:PU54)</f>
        <v>0</v>
      </c>
      <c r="PA7" s="395">
        <f ca="1">SUMPRODUCT((PS3:PS54=OV7)*(PV3:PV54=OV8)*PU3:PU54)+SUMPRODUCT((PS3:PS54=OV7)*(PV3:PV54=OV4)*PU3:PU54)+SUMPRODUCT((PS3:PS54=OV7)*(PV3:PV54=OV5)*PU3:PU54)+SUMPRODUCT((PS3:PS54=OV7)*(PV3:PV54=OV6)*PU3:PU54)+SUMPRODUCT((PS3:PS54=OV8)*(PV3:PV54=OV7)*PT3:PT54)+SUMPRODUCT((PS3:PS54=OV4)*(PV3:PV54=OV7)*PT3:PT54)+SUMPRODUCT((PS3:PS54=OV5)*(PV3:PV54=OV7)*PT3:PT54)+SUMPRODUCT((PS3:PS54=OV6)*(PV3:PV54=OV7)*PT3:PT54)</f>
        <v>0</v>
      </c>
      <c r="PB7" s="395">
        <f t="shared" ref="PB7" ca="1" si="866">OZ7-PA7+1000</f>
        <v>1000</v>
      </c>
      <c r="PC7" s="395" t="str">
        <f t="shared" ref="PC7" si="867">IF(OV7&lt;&gt;"",OW7*3+OX7*1,"")</f>
        <v/>
      </c>
      <c r="PD7" s="395" t="str">
        <f>IF(OV7&lt;&gt;"",VLOOKUP(OV7,LU4:MA52,7,FALSE),"")</f>
        <v/>
      </c>
      <c r="PE7" s="395" t="str">
        <f>IF(OV7&lt;&gt;"",VLOOKUP(OV7,LU4:MA52,5,FALSE),"")</f>
        <v/>
      </c>
      <c r="PF7" s="395" t="str">
        <f>IF(OV7&lt;&gt;"",VLOOKUP(OV7,LU4:MC52,9,FALSE),"")</f>
        <v/>
      </c>
      <c r="PG7" s="395" t="str">
        <f t="shared" ref="PG7" si="868">PC7</f>
        <v/>
      </c>
      <c r="PH7" s="395" t="str">
        <f t="shared" ref="PH7" si="869">IF(OV7&lt;&gt;"",RANK(PG7,PG4:PG8),"")</f>
        <v/>
      </c>
      <c r="PI7" s="395" t="str">
        <f t="shared" ref="PI7" si="870">IF(OV7&lt;&gt;"",SUMPRODUCT((PG4:PG8=PG7)*(PB4:PB8&gt;PB7)),"")</f>
        <v/>
      </c>
      <c r="PJ7" s="395" t="str">
        <f t="shared" ref="PJ7" si="871">IF(OV7&lt;&gt;"",SUMPRODUCT((PG4:PG8=PG7)*(PB4:PB8=PB7)*(OZ4:OZ8&gt;OZ7)),"")</f>
        <v/>
      </c>
      <c r="PK7" s="395" t="str">
        <f t="shared" ref="PK7" si="872">IF(OV7&lt;&gt;"",SUMPRODUCT((PG4:PG8=PG7)*(PB4:PB8=PB7)*(OZ4:OZ8=OZ7)*(PD4:PD8&gt;PD7)),"")</f>
        <v/>
      </c>
      <c r="PL7" s="395" t="str">
        <f t="shared" ref="PL7" si="873">IF(OV7&lt;&gt;"",SUMPRODUCT((PG4:PG8=PG7)*(PB4:PB8=PB7)*(OZ4:OZ8=OZ7)*(PD4:PD8=PD7)*(PE4:PE8&gt;PE7)),"")</f>
        <v/>
      </c>
      <c r="PM7" s="395" t="str">
        <f t="shared" ref="PM7" si="874">IF(OV7&lt;&gt;"",SUMPRODUCT((PG4:PG8=PG7)*(PB4:PB8=PB7)*(OZ4:OZ8=OZ7)*(PD4:PD8=PD7)*(PE4:PE8=PE7)*(PF4:PF8&gt;PF7)),"")</f>
        <v/>
      </c>
      <c r="PN7" s="395" t="str">
        <f t="shared" ref="PN7" si="875">IF(OV7&lt;&gt;"",SUM(PH7:PM7)+3,"")</f>
        <v/>
      </c>
      <c r="PO7" s="395" t="str">
        <f t="shared" ref="PO7" si="876">IF(OV7&lt;&gt;"",IF(PN7=4,OV7,OV8),"")</f>
        <v/>
      </c>
      <c r="PP7" s="395" t="str">
        <f t="shared" ref="PP7" ca="1" si="877">IF(PO7&lt;&gt;"",PO7,IF(OU7&lt;&gt;"",OU7,IF(OA7&lt;&gt;"",OA7,IF(NG7&lt;&gt;"",NG7,MG7))))</f>
        <v>Porto</v>
      </c>
      <c r="PQ7" s="395">
        <v>4</v>
      </c>
      <c r="PR7" s="395">
        <v>5</v>
      </c>
      <c r="PS7" s="395" t="str">
        <f t="shared" si="0"/>
        <v>Botafogo</v>
      </c>
      <c r="PT7" s="395">
        <f ca="1">IF(OFFSET('Game Board'!O12,0,PT1)&lt;&gt;"",OFFSET('Game Board'!O12,0,PT1),0)</f>
        <v>0</v>
      </c>
      <c r="PU7" s="395">
        <f ca="1">IF(OFFSET('Game Board'!P12,0,PT1)&lt;&gt;"",OFFSET('Game Board'!P12,0,PT1),0)</f>
        <v>3</v>
      </c>
      <c r="PV7" s="395" t="str">
        <f t="shared" si="1"/>
        <v>Seattle Sounders</v>
      </c>
      <c r="PW7" s="395" t="str">
        <f ca="1">IF(AND(OFFSET('Game Board'!O12,0,PT1)&lt;&gt;"",OFFSET('Game Board'!P12,0,PT1)&lt;&gt;""),IF(PT7&gt;PU7,"W",IF(PT7=PU7,"D","L")),"")</f>
        <v>L</v>
      </c>
      <c r="PX7" s="395" t="str">
        <f t="shared" ca="1" si="2"/>
        <v>W</v>
      </c>
      <c r="PZ7" s="395">
        <f ca="1">VLOOKUP(QA7,TV4:TW8,2,FALSE)</f>
        <v>4</v>
      </c>
      <c r="QA7" s="398" t="str">
        <f t="shared" si="58"/>
        <v>Inter Miami</v>
      </c>
      <c r="QB7" s="395">
        <f ca="1">SUMPRODUCT((TY3:TY54=QA7)*(UC3:UC54="W"))+SUMPRODUCT((UB3:UB54=QA7)*(UD3:UD54="W"))</f>
        <v>0</v>
      </c>
      <c r="QC7" s="395">
        <f ca="1">SUMPRODUCT((TY3:TY54=QA7)*(UC3:UC54="D"))+SUMPRODUCT((UB3:UB54=QA7)*(UD3:UD54="D"))</f>
        <v>0</v>
      </c>
      <c r="QD7" s="395">
        <f ca="1">SUMPRODUCT((TY3:TY54=QA7)*(UC3:UC54="L"))+SUMPRODUCT((UB3:UB54=QA7)*(UD3:UD54="L"))</f>
        <v>0</v>
      </c>
      <c r="QE7" s="395">
        <f t="shared" ref="QE7" ca="1" si="878">SUMIF(TY3:TY72,QA7,TZ3:TZ72)+SUMIF(UB3:UB72,QA7,UA3:UA72)</f>
        <v>0</v>
      </c>
      <c r="QF7" s="395">
        <f t="shared" ref="QF7" ca="1" si="879">SUMIF(UB3:UB72,QA7,TZ3:TZ72)+SUMIF(TY3:TY72,QA7,UA3:UA72)</f>
        <v>0</v>
      </c>
      <c r="QG7" s="395">
        <f t="shared" ca="1" si="61"/>
        <v>1000</v>
      </c>
      <c r="QH7" s="395">
        <f t="shared" ca="1" si="62"/>
        <v>0</v>
      </c>
      <c r="QI7" s="401">
        <f t="shared" si="63"/>
        <v>8</v>
      </c>
      <c r="QJ7" s="395">
        <f t="shared" ref="QJ7" ca="1" si="880">IF(COUNTIF(QH4:QH8,4)&lt;&gt;4,RANK(QH7,QH4:QH8),QH59)</f>
        <v>1</v>
      </c>
      <c r="QL7" s="395">
        <f t="shared" ref="QL7" ca="1" si="881">SUMPRODUCT((QJ4:QJ7=QJ7)*(QI4:QI7&lt;QI7))+QJ7</f>
        <v>1</v>
      </c>
      <c r="QM7" s="398" t="str">
        <f t="shared" ref="QM7" ca="1" si="882">INDEX(QA4:QA8,MATCH(4,QL4:QL8,0),0)</f>
        <v>Palmeiras</v>
      </c>
      <c r="QN7" s="395">
        <f t="shared" ref="QN7" ca="1" si="883">INDEX(QJ4:QJ8,MATCH(QM7,QA4:QA8,0),0)</f>
        <v>1</v>
      </c>
      <c r="QO7" s="395" t="str">
        <f t="shared" ca="1" si="570"/>
        <v>Palmeiras</v>
      </c>
      <c r="QP7" s="395" t="str">
        <f t="shared" ca="1" si="571"/>
        <v/>
      </c>
      <c r="QT7" s="395" t="str">
        <f t="shared" ca="1" si="72"/>
        <v>Palmeiras</v>
      </c>
      <c r="QU7" s="395">
        <f ca="1">SUMPRODUCT((TY3:TY54=QT7)*(UB3:UB54=QT8)*(UC3:UC54="W"))+SUMPRODUCT((TY3:TY54=QT7)*(UB3:UB54=QT4)*(UC3:UC54="W"))+SUMPRODUCT((TY3:TY54=QT7)*(UB3:UB54=QT5)*(UC3:UC54="W"))+SUMPRODUCT((TY3:TY54=QT7)*(UB3:UB54=QT6)*(UC3:UC54="W"))+SUMPRODUCT((TY3:TY54=QT8)*(UB3:UB54=QT7)*(UD3:UD54="W"))+SUMPRODUCT((TY3:TY54=QT4)*(UB3:UB54=QT7)*(UD3:UD54="W"))+SUMPRODUCT((TY3:TY54=QT5)*(UB3:UB54=QT7)*(UD3:UD54="W"))+SUMPRODUCT((TY3:TY54=QT6)*(UB3:UB54=QT7)*(UD3:UD54="W"))</f>
        <v>0</v>
      </c>
      <c r="QV7" s="395">
        <f ca="1">SUMPRODUCT((TY3:TY54=QT7)*(UB3:UB54=QT8)*(UC3:UC54="D"))+SUMPRODUCT((TY3:TY54=QT7)*(UB3:UB54=QT4)*(UC3:UC54="D"))+SUMPRODUCT((TY3:TY54=QT7)*(UB3:UB54=QT5)*(UC3:UC54="D"))+SUMPRODUCT((TY3:TY54=QT7)*(UB3:UB54=QT6)*(UC3:UC54="D"))+SUMPRODUCT((TY3:TY54=QT8)*(UB3:UB54=QT7)*(UC3:UC54="D"))+SUMPRODUCT((TY3:TY54=QT4)*(UB3:UB54=QT7)*(UC3:UC54="D"))+SUMPRODUCT((TY3:TY54=QT5)*(UB3:UB54=QT7)*(UC3:UC54="D"))+SUMPRODUCT((TY3:TY54=QT6)*(UB3:UB54=QT7)*(UC3:UC54="D"))</f>
        <v>0</v>
      </c>
      <c r="QW7" s="395">
        <f ca="1">SUMPRODUCT((TY3:TY54=QT7)*(UB3:UB54=QT8)*(UC3:UC54="L"))+SUMPRODUCT((TY3:TY54=QT7)*(UB3:UB54=QT4)*(UC3:UC54="L"))+SUMPRODUCT((TY3:TY54=QT7)*(UB3:UB54=QT5)*(UC3:UC54="L"))+SUMPRODUCT((TY3:TY54=QT7)*(UB3:UB54=QT6)*(UC3:UC54="L"))+SUMPRODUCT((TY3:TY54=QT8)*(UB3:UB54=QT7)*(UD3:UD54="L"))+SUMPRODUCT((TY3:TY54=QT4)*(UB3:UB54=QT7)*(UD3:UD54="L"))+SUMPRODUCT((TY3:TY54=QT5)*(UB3:UB54=QT7)*(UD3:UD54="L"))+SUMPRODUCT((TY3:TY54=QT6)*(UB3:UB54=QT7)*(UD3:UD54="L"))</f>
        <v>0</v>
      </c>
      <c r="QX7" s="395">
        <f ca="1">SUMPRODUCT((TY3:TY54=QT7)*(UB3:UB54=QT8)*TZ3:TZ54)+SUMPRODUCT((TY3:TY54=QT7)*(UB3:UB54=QT4)*TZ3:TZ54)+SUMPRODUCT((TY3:TY54=QT7)*(UB3:UB54=QT5)*TZ3:TZ54)+SUMPRODUCT((TY3:TY54=QT7)*(UB3:UB54=QT6)*TZ3:TZ54)+SUMPRODUCT((TY3:TY54=QT8)*(UB3:UB54=QT7)*UA3:UA54)+SUMPRODUCT((TY3:TY54=QT4)*(UB3:UB54=QT7)*UA3:UA54)+SUMPRODUCT((TY3:TY54=QT5)*(UB3:UB54=QT7)*UA3:UA54)+SUMPRODUCT((TY3:TY54=QT6)*(UB3:UB54=QT7)*UA3:UA54)</f>
        <v>0</v>
      </c>
      <c r="QY7" s="395">
        <f ca="1">SUMPRODUCT((TY3:TY54=QT7)*(UB3:UB54=QT8)*UA3:UA54)+SUMPRODUCT((TY3:TY54=QT7)*(UB3:UB54=QT4)*UA3:UA54)+SUMPRODUCT((TY3:TY54=QT7)*(UB3:UB54=QT5)*UA3:UA54)+SUMPRODUCT((TY3:TY54=QT7)*(UB3:UB54=QT6)*UA3:UA54)+SUMPRODUCT((TY3:TY54=QT8)*(UB3:UB54=QT7)*TZ3:TZ54)+SUMPRODUCT((TY3:TY54=QT4)*(UB3:UB54=QT7)*TZ3:TZ54)+SUMPRODUCT((TY3:TY54=QT5)*(UB3:UB54=QT7)*TZ3:TZ54)+SUMPRODUCT((TY3:TY54=QT6)*(UB3:UB54=QT7)*TZ3:TZ54)</f>
        <v>0</v>
      </c>
      <c r="QZ7" s="395">
        <f t="shared" ca="1" si="73"/>
        <v>1000</v>
      </c>
      <c r="RA7" s="395">
        <f t="shared" ca="1" si="74"/>
        <v>0</v>
      </c>
      <c r="RB7" s="395">
        <f ca="1">IF(QT7&lt;&gt;"",VLOOKUP(QT7,QA4:QG52,7,FALSE),"")</f>
        <v>1000</v>
      </c>
      <c r="RC7" s="395">
        <f ca="1">IF(QT7&lt;&gt;"",VLOOKUP(QT7,QA4:QG52,5,FALSE),"")</f>
        <v>0</v>
      </c>
      <c r="RD7" s="395">
        <f ca="1">IF(QT7&lt;&gt;"",VLOOKUP(QT7,QA4:QI52,9,FALSE),"")</f>
        <v>27</v>
      </c>
      <c r="RE7" s="395">
        <f t="shared" ca="1" si="75"/>
        <v>0</v>
      </c>
      <c r="RF7" s="395">
        <f t="shared" ref="RF7" ca="1" si="884">IF(QT7&lt;&gt;"",RANK(RE7,RE4:RE8),"")</f>
        <v>1</v>
      </c>
      <c r="RG7" s="395">
        <f t="shared" ref="RG7" ca="1" si="885">IF(QT7&lt;&gt;"",SUMPRODUCT((RE4:RE8=RE7)*(QZ4:QZ8&gt;QZ7)),"")</f>
        <v>0</v>
      </c>
      <c r="RH7" s="395">
        <f t="shared" ref="RH7" ca="1" si="886">IF(QT7&lt;&gt;"",SUMPRODUCT((RE4:RE8=RE7)*(QZ4:QZ8=QZ7)*(QX4:QX8&gt;QX7)),"")</f>
        <v>0</v>
      </c>
      <c r="RI7" s="395">
        <f t="shared" ref="RI7" ca="1" si="887">IF(QT7&lt;&gt;"",SUMPRODUCT((RE4:RE8=RE7)*(QZ4:QZ8=QZ7)*(QX4:QX8=QX7)*(RB4:RB8&gt;RB7)),"")</f>
        <v>0</v>
      </c>
      <c r="RJ7" s="395">
        <f t="shared" ref="RJ7" ca="1" si="888">IF(QT7&lt;&gt;"",SUMPRODUCT((RE4:RE8=RE7)*(QZ4:QZ8=QZ7)*(QX4:QX8=QX7)*(RB4:RB8=RB7)*(RC4:RC8&gt;RC7)),"")</f>
        <v>0</v>
      </c>
      <c r="RK7" s="395">
        <f t="shared" ref="RK7" ca="1" si="889">IF(QT7&lt;&gt;"",SUMPRODUCT((RE4:RE8=RE7)*(QZ4:QZ8=QZ7)*(QX4:QX8=QX7)*(RB4:RB8=RB7)*(RC4:RC8=RC7)*(RD4:RD8&gt;RD7)),"")</f>
        <v>0</v>
      </c>
      <c r="RL7" s="395">
        <f t="shared" ref="RL7" ca="1" si="890">IF(QT7&lt;&gt;"",IF(RL59&lt;&gt;"",IF(QS55=3,RL59,RL59+QS55),SUM(RF7:RK7)),"")</f>
        <v>1</v>
      </c>
      <c r="RM7" s="395" t="str">
        <f t="shared" ref="RM7" ca="1" si="891">IF(QT7&lt;&gt;"",INDEX(QT4:QT8,MATCH(4,RL4:RL8,0),0),"")</f>
        <v>Inter Miami</v>
      </c>
      <c r="RN7" s="395" t="str">
        <f t="shared" ca="1" si="321"/>
        <v/>
      </c>
      <c r="RO7" s="395">
        <f ca="1">SUMPRODUCT((TY3:TY54=RN7)*(UB3:UB54=RN8)*(UC3:UC54="W"))+SUMPRODUCT((TY3:TY54=RN7)*(UB3:UB54=RN5)*(UC3:UC54="W"))+SUMPRODUCT((TY3:TY54=RN7)*(UB3:UB54=RN6)*(UC3:UC54="W"))+SUMPRODUCT((TY3:TY54=RN8)*(UB3:UB54=RN7)*(UD3:UD54="W"))+SUMPRODUCT((TY3:TY54=RN5)*(UB3:UB54=RN7)*(UD3:UD54="W"))+SUMPRODUCT((TY3:TY54=RN6)*(UB3:UB54=RN7)*(UD3:UD54="W"))</f>
        <v>0</v>
      </c>
      <c r="RP7" s="395">
        <f ca="1">SUMPRODUCT((TY3:TY54=RN7)*(UB3:UB54=RN8)*(UC3:UC54="D"))+SUMPRODUCT((TY3:TY54=RN7)*(UB3:UB54=RN5)*(UC3:UC54="D"))+SUMPRODUCT((TY3:TY54=RN7)*(UB3:UB54=RN6)*(UC3:UC54="D"))+SUMPRODUCT((TY3:TY54=RN8)*(UB3:UB54=RN7)*(UC3:UC54="D"))+SUMPRODUCT((TY3:TY54=RN5)*(UB3:UB54=RN7)*(UC3:UC54="D"))+SUMPRODUCT((TY3:TY54=RN6)*(UB3:UB54=RN7)*(UC3:UC54="D"))</f>
        <v>0</v>
      </c>
      <c r="RQ7" s="395">
        <f ca="1">SUMPRODUCT((TY3:TY54=RN7)*(UB3:UB54=RN8)*(UC3:UC54="L"))+SUMPRODUCT((TY3:TY54=RN7)*(UB3:UB54=RN5)*(UC3:UC54="L"))+SUMPRODUCT((TY3:TY54=RN7)*(UB3:UB54=RN6)*(UC3:UC54="L"))+SUMPRODUCT((TY3:TY54=RN8)*(UB3:UB54=RN7)*(UD3:UD54="L"))+SUMPRODUCT((TY3:TY54=RN5)*(UB3:UB54=RN7)*(UD3:UD54="L"))+SUMPRODUCT((TY3:TY54=RN6)*(UB3:UB54=RN7)*(UD3:UD54="L"))</f>
        <v>0</v>
      </c>
      <c r="RR7" s="395">
        <f ca="1">SUMPRODUCT((TY3:TY54=RN7)*(UB3:UB54=RN8)*TZ3:TZ54)+SUMPRODUCT((TY3:TY54=RN7)*(UB3:UB54=RN4)*TZ3:TZ54)+SUMPRODUCT((TY3:TY54=RN7)*(UB3:UB54=RN5)*TZ3:TZ54)+SUMPRODUCT((TY3:TY54=RN7)*(UB3:UB54=RN6)*TZ3:TZ54)+SUMPRODUCT((TY3:TY54=RN8)*(UB3:UB54=RN7)*UA3:UA54)+SUMPRODUCT((TY3:TY54=RN4)*(UB3:UB54=RN7)*UA3:UA54)+SUMPRODUCT((TY3:TY54=RN5)*(UB3:UB54=RN7)*UA3:UA54)+SUMPRODUCT((TY3:TY54=RN6)*(UB3:UB54=RN7)*UA3:UA54)</f>
        <v>0</v>
      </c>
      <c r="RS7" s="395">
        <f ca="1">SUMPRODUCT((TY3:TY54=RN7)*(UB3:UB54=RN8)*UA3:UA54)+SUMPRODUCT((TY3:TY54=RN7)*(UB3:UB54=RN4)*UA3:UA54)+SUMPRODUCT((TY3:TY54=RN7)*(UB3:UB54=RN5)*UA3:UA54)+SUMPRODUCT((TY3:TY54=RN7)*(UB3:UB54=RN6)*UA3:UA54)+SUMPRODUCT((TY3:TY54=RN8)*(UB3:UB54=RN7)*TZ3:TZ54)+SUMPRODUCT((TY3:TY54=RN4)*(UB3:UB54=RN7)*TZ3:TZ54)+SUMPRODUCT((TY3:TY54=RN5)*(UB3:UB54=RN7)*TZ3:TZ54)+SUMPRODUCT((TY3:TY54=RN6)*(UB3:UB54=RN7)*TZ3:TZ54)</f>
        <v>0</v>
      </c>
      <c r="RT7" s="395">
        <f t="shared" ca="1" si="322"/>
        <v>1000</v>
      </c>
      <c r="RU7" s="395" t="str">
        <f t="shared" ca="1" si="323"/>
        <v/>
      </c>
      <c r="RV7" s="395" t="str">
        <f ca="1">IF(RN7&lt;&gt;"",VLOOKUP(RN7,QA4:QG52,7,FALSE),"")</f>
        <v/>
      </c>
      <c r="RW7" s="395" t="str">
        <f ca="1">IF(RN7&lt;&gt;"",VLOOKUP(RN7,QA4:QG52,5,FALSE),"")</f>
        <v/>
      </c>
      <c r="RX7" s="395" t="str">
        <f ca="1">IF(RN7&lt;&gt;"",VLOOKUP(RN7,QA4:QI52,9,FALSE),"")</f>
        <v/>
      </c>
      <c r="RY7" s="395" t="str">
        <f t="shared" ca="1" si="324"/>
        <v/>
      </c>
      <c r="RZ7" s="395" t="str">
        <f t="shared" ref="RZ7" ca="1" si="892">IF(RN7&lt;&gt;"",RANK(RY7,RY4:RY8),"")</f>
        <v/>
      </c>
      <c r="SA7" s="395" t="str">
        <f t="shared" ref="SA7" ca="1" si="893">IF(RN7&lt;&gt;"",SUMPRODUCT((RY4:RY8=RY7)*(RT4:RT8&gt;RT7)),"")</f>
        <v/>
      </c>
      <c r="SB7" s="395" t="str">
        <f t="shared" ref="SB7" ca="1" si="894">IF(RN7&lt;&gt;"",SUMPRODUCT((RY4:RY8=RY7)*(RT4:RT8=RT7)*(RR4:RR8&gt;RR7)),"")</f>
        <v/>
      </c>
      <c r="SC7" s="395" t="str">
        <f t="shared" ref="SC7" ca="1" si="895">IF(RN7&lt;&gt;"",SUMPRODUCT((RY4:RY8=RY7)*(RT4:RT8=RT7)*(RR4:RR8=RR7)*(RV4:RV8&gt;RV7)),"")</f>
        <v/>
      </c>
      <c r="SD7" s="395" t="str">
        <f t="shared" ref="SD7" ca="1" si="896">IF(RN7&lt;&gt;"",SUMPRODUCT((RY4:RY8=RY7)*(RT4:RT8=RT7)*(RR4:RR8=RR7)*(RV4:RV8=RV7)*(RW4:RW8&gt;RW7)),"")</f>
        <v/>
      </c>
      <c r="SE7" s="395" t="str">
        <f t="shared" ref="SE7" ca="1" si="897">IF(RN7&lt;&gt;"",SUMPRODUCT((RY4:RY8=RY7)*(RT4:RT8=RT7)*(RR4:RR8=RR7)*(RV4:RV8=RV7)*(RW4:RW8=RW7)*(RX4:RX8&gt;RX7)),"")</f>
        <v/>
      </c>
      <c r="SF7" s="395" t="str">
        <f t="shared" ref="SF7" ca="1" si="898">IF(RN7&lt;&gt;"",IF(SF59&lt;&gt;"",IF(RM55=3,SF59,SF59+RM55),SUM(RZ7:SE7)+1),"")</f>
        <v/>
      </c>
      <c r="SG7" s="395" t="str">
        <f t="shared" ref="SG7" ca="1" si="899">IF(RN7&lt;&gt;"",INDEX(RN5:RN8,MATCH(4,SF5:SF8,0),0),"")</f>
        <v/>
      </c>
      <c r="SH7" s="395" t="str">
        <f t="shared" ca="1" si="589"/>
        <v/>
      </c>
      <c r="SI7" s="395">
        <f ca="1">SUMPRODUCT((TY3:TY54=SH7)*(UB3:UB54=SH8)*(UC3:UC54="W"))+SUMPRODUCT((TY3:TY54=SH7)*(UB3:UB54=SH9)*(UC3:UC54="W"))+SUMPRODUCT((TY3:TY54=SH7)*(UB3:UB54=SH6)*(UC3:UC54="W"))+SUMPRODUCT((TY3:TY54=SH8)*(UB3:UB54=SH7)*(UD3:UD54="W"))+SUMPRODUCT((TY3:TY54=SH9)*(UB3:UB54=SH7)*(UD3:UD54="W"))+SUMPRODUCT((TY3:TY54=SH6)*(UB3:UB54=SH7)*(UD3:UD54="W"))</f>
        <v>0</v>
      </c>
      <c r="SJ7" s="395">
        <f ca="1">SUMPRODUCT((TY3:TY54=SH7)*(UB3:UB54=SH8)*(UC3:UC54="D"))+SUMPRODUCT((TY3:TY54=SH7)*(UB3:UB54=SH9)*(UC3:UC54="D"))+SUMPRODUCT((TY3:TY54=SH7)*(UB3:UB54=SH6)*(UC3:UC54="D"))+SUMPRODUCT((TY3:TY54=SH8)*(UB3:UB54=SH7)*(UC3:UC54="D"))+SUMPRODUCT((TY3:TY54=SH9)*(UB3:UB54=SH7)*(UC3:UC54="D"))+SUMPRODUCT((TY3:TY54=SH6)*(UB3:UB54=SH7)*(UC3:UC54="D"))</f>
        <v>0</v>
      </c>
      <c r="SK7" s="395">
        <f ca="1">SUMPRODUCT((TY3:TY54=SH7)*(UB3:UB54=SH8)*(UC3:UC54="L"))+SUMPRODUCT((TY3:TY54=SH7)*(UB3:UB54=SH9)*(UC3:UC54="L"))+SUMPRODUCT((TY3:TY54=SH7)*(UB3:UB54=SH6)*(UC3:UC54="L"))+SUMPRODUCT((TY3:TY54=SH8)*(UB3:UB54=SH7)*(UD3:UD54="L"))+SUMPRODUCT((TY3:TY54=SH9)*(UB3:UB54=SH7)*(UD3:UD54="L"))+SUMPRODUCT((TY3:TY54=SH6)*(UB3:UB54=SH7)*(UD3:UD54="L"))</f>
        <v>0</v>
      </c>
      <c r="SL7" s="395">
        <f ca="1">SUMPRODUCT((TY3:TY54=SH7)*(UB3:UB54=SH8)*TZ3:TZ54)+SUMPRODUCT((TY3:TY54=SH7)*(UB3:UB54=SH4)*TZ3:TZ54)+SUMPRODUCT((TY3:TY54=SH7)*(UB3:UB54=SH5)*TZ3:TZ54)+SUMPRODUCT((TY3:TY54=SH7)*(UB3:UB54=SH6)*TZ3:TZ54)+SUMPRODUCT((TY3:TY54=SH8)*(UB3:UB54=SH7)*UA3:UA54)+SUMPRODUCT((TY3:TY54=SH4)*(UB3:UB54=SH7)*UA3:UA54)+SUMPRODUCT((TY3:TY54=SH5)*(UB3:UB54=SH7)*UA3:UA54)+SUMPRODUCT((TY3:TY54=SH6)*(UB3:UB54=SH7)*UA3:UA54)</f>
        <v>0</v>
      </c>
      <c r="SM7" s="395">
        <f ca="1">SUMPRODUCT((TY3:TY54=SH7)*(UB3:UB54=SH8)*UA3:UA54)+SUMPRODUCT((TY3:TY54=SH7)*(UB3:UB54=SH4)*UA3:UA54)+SUMPRODUCT((TY3:TY54=SH7)*(UB3:UB54=SH5)*UA3:UA54)+SUMPRODUCT((TY3:TY54=SH7)*(UB3:UB54=SH6)*UA3:UA54)+SUMPRODUCT((TY3:TY54=SH8)*(UB3:UB54=SH7)*TZ3:TZ54)+SUMPRODUCT((TY3:TY54=SH4)*(UB3:UB54=SH7)*TZ3:TZ54)+SUMPRODUCT((TY3:TY54=SH5)*(UB3:UB54=SH7)*TZ3:TZ54)+SUMPRODUCT((TY3:TY54=SH6)*(UB3:UB54=SH7)*TZ3:TZ54)</f>
        <v>0</v>
      </c>
      <c r="SN7" s="395">
        <f t="shared" ca="1" si="590"/>
        <v>1000</v>
      </c>
      <c r="SO7" s="395" t="str">
        <f t="shared" ca="1" si="591"/>
        <v/>
      </c>
      <c r="SP7" s="395" t="str">
        <f ca="1">IF(SH7&lt;&gt;"",VLOOKUP(SH7,QA4:QG52,7,FALSE),"")</f>
        <v/>
      </c>
      <c r="SQ7" s="395" t="str">
        <f ca="1">IF(SH7&lt;&gt;"",VLOOKUP(SH7,QA4:QG52,5,FALSE),"")</f>
        <v/>
      </c>
      <c r="SR7" s="395" t="str">
        <f ca="1">IF(SH7&lt;&gt;"",VLOOKUP(SH7,QA4:QI52,9,FALSE),"")</f>
        <v/>
      </c>
      <c r="SS7" s="395" t="str">
        <f t="shared" ca="1" si="592"/>
        <v/>
      </c>
      <c r="ST7" s="395" t="str">
        <f t="shared" ref="ST7" ca="1" si="900">IF(SH7&lt;&gt;"",RANK(SS7,SS4:SS8),"")</f>
        <v/>
      </c>
      <c r="SU7" s="395" t="str">
        <f t="shared" ref="SU7" ca="1" si="901">IF(SH7&lt;&gt;"",SUMPRODUCT((SS4:SS8=SS7)*(SN4:SN8&gt;SN7)),"")</f>
        <v/>
      </c>
      <c r="SV7" s="395" t="str">
        <f t="shared" ref="SV7" ca="1" si="902">IF(SH7&lt;&gt;"",SUMPRODUCT((SS4:SS8=SS7)*(SN4:SN8=SN7)*(SL4:SL8&gt;SL7)),"")</f>
        <v/>
      </c>
      <c r="SW7" s="395" t="str">
        <f t="shared" ref="SW7" ca="1" si="903">IF(SH7&lt;&gt;"",SUMPRODUCT((SS4:SS8=SS7)*(SN4:SN8=SN7)*(SL4:SL8=SL7)*(SP4:SP8&gt;SP7)),"")</f>
        <v/>
      </c>
      <c r="SX7" s="395" t="str">
        <f t="shared" ref="SX7" ca="1" si="904">IF(SH7&lt;&gt;"",SUMPRODUCT((SS4:SS8=SS7)*(SN4:SN8=SN7)*(SL4:SL8=SL7)*(SP4:SP8=SP7)*(SQ4:SQ8&gt;SQ7)),"")</f>
        <v/>
      </c>
      <c r="SY7" s="395" t="str">
        <f t="shared" ref="SY7" ca="1" si="905">IF(SH7&lt;&gt;"",SUMPRODUCT((SS4:SS8=SS7)*(SN4:SN8=SN7)*(SL4:SL8=SL7)*(SP4:SP8=SP7)*(SQ4:SQ8=SQ7)*(SR4:SR8&gt;SR7)),"")</f>
        <v/>
      </c>
      <c r="SZ7" s="395" t="str">
        <f t="shared" ca="1" si="599"/>
        <v/>
      </c>
      <c r="TA7" s="395" t="str">
        <f t="shared" ref="TA7" ca="1" si="906">IF(SH7&lt;&gt;"",INDEX(SH6:SH8,MATCH(4,SZ6:SZ8,0),0),"")</f>
        <v/>
      </c>
      <c r="TB7" s="395" t="str">
        <f t="shared" ref="TB7" si="907">IF(QR4&lt;&gt;"",QR4,"")</f>
        <v/>
      </c>
      <c r="TC7" s="395">
        <f ca="1">SUMPRODUCT((TY3:TY54=TB7)*(UB3:UB54=TB8)*(UC3:UC54="W"))+SUMPRODUCT((TY3:TY54=TB7)*(UB3:UB54=TB9)*(UC3:UC54="W"))+SUMPRODUCT((TY3:TY54=TB7)*(UB3:UB54=TB10)*(UC3:UC54="W"))+SUMPRODUCT((TY3:TY54=TB8)*(UB3:UB54=TB7)*(UD3:UD54="W"))+SUMPRODUCT((TY3:TY54=TB9)*(UB3:UB54=TB7)*(UD3:UD54="W"))+SUMPRODUCT((TY3:TY54=TB10)*(UB3:UB54=TB7)*(UD3:UD54="W"))</f>
        <v>0</v>
      </c>
      <c r="TD7" s="395">
        <f ca="1">SUMPRODUCT((TY3:TY54=TB7)*(UB3:UB54=TB8)*(UC3:UC54="D"))+SUMPRODUCT((TY3:TY54=TB7)*(UB3:UB54=TB9)*(UC3:UC54="D"))+SUMPRODUCT((TY3:TY54=TB7)*(UB3:UB54=TB10)*(UC3:UC54="D"))+SUMPRODUCT((TY3:TY54=TB8)*(UB3:UB54=TB7)*(UC3:UC54="D"))+SUMPRODUCT((TY3:TY54=TB9)*(UB3:UB54=TB7)*(UC3:UC54="D"))+SUMPRODUCT((TY3:TY54=TB10)*(UB3:UB54=TB7)*(UC3:UC54="D"))</f>
        <v>0</v>
      </c>
      <c r="TE7" s="395">
        <f ca="1">SUMPRODUCT((TY3:TY54=TB7)*(UB3:UB54=TB8)*(UC3:UC54="L"))+SUMPRODUCT((TY3:TY54=TB7)*(UB3:UB54=TB9)*(UC3:UC54="L"))+SUMPRODUCT((TY3:TY54=TB7)*(UB3:UB54=TB10)*(UC3:UC54="L"))+SUMPRODUCT((TY3:TY54=TB8)*(UB3:UB54=TB7)*(UD3:UD54="L"))+SUMPRODUCT((TY3:TY54=TB9)*(UB3:UB54=TB7)*(UD3:UD54="L"))+SUMPRODUCT((TY3:TY54=TB10)*(UB3:UB54=TB7)*(UD3:UD54="L"))</f>
        <v>0</v>
      </c>
      <c r="TF7" s="395">
        <f ca="1">SUMPRODUCT((TY3:TY54=TB7)*(UB3:UB54=TB8)*TZ3:TZ54)+SUMPRODUCT((TY3:TY54=TB7)*(UB3:UB54=TB4)*TZ3:TZ54)+SUMPRODUCT((TY3:TY54=TB7)*(UB3:UB54=TB5)*TZ3:TZ54)+SUMPRODUCT((TY3:TY54=TB7)*(UB3:UB54=TB6)*TZ3:TZ54)+SUMPRODUCT((TY3:TY54=TB8)*(UB3:UB54=TB7)*UA3:UA54)+SUMPRODUCT((TY3:TY54=TB4)*(UB3:UB54=TB7)*UA3:UA54)+SUMPRODUCT((TY3:TY54=TB5)*(UB3:UB54=TB7)*UA3:UA54)+SUMPRODUCT((TY3:TY54=TB6)*(UB3:UB54=TB7)*UA3:UA54)</f>
        <v>0</v>
      </c>
      <c r="TG7" s="395">
        <f ca="1">SUMPRODUCT((TY3:TY54=TB7)*(UB3:UB54=TB8)*UA3:UA54)+SUMPRODUCT((TY3:TY54=TB7)*(UB3:UB54=TB4)*UA3:UA54)+SUMPRODUCT((TY3:TY54=TB7)*(UB3:UB54=TB5)*UA3:UA54)+SUMPRODUCT((TY3:TY54=TB7)*(UB3:UB54=TB6)*UA3:UA54)+SUMPRODUCT((TY3:TY54=TB8)*(UB3:UB54=TB7)*TZ3:TZ54)+SUMPRODUCT((TY3:TY54=TB4)*(UB3:UB54=TB7)*TZ3:TZ54)+SUMPRODUCT((TY3:TY54=TB5)*(UB3:UB54=TB7)*TZ3:TZ54)+SUMPRODUCT((TY3:TY54=TB6)*(UB3:UB54=TB7)*TZ3:TZ54)</f>
        <v>0</v>
      </c>
      <c r="TH7" s="395">
        <f t="shared" ref="TH7" ca="1" si="908">TF7-TG7+1000</f>
        <v>1000</v>
      </c>
      <c r="TI7" s="395" t="str">
        <f t="shared" ref="TI7" si="909">IF(TB7&lt;&gt;"",TC7*3+TD7*1,"")</f>
        <v/>
      </c>
      <c r="TJ7" s="395" t="str">
        <f>IF(TB7&lt;&gt;"",VLOOKUP(TB7,QA4:QG52,7,FALSE),"")</f>
        <v/>
      </c>
      <c r="TK7" s="395" t="str">
        <f>IF(TB7&lt;&gt;"",VLOOKUP(TB7,QA4:QG52,5,FALSE),"")</f>
        <v/>
      </c>
      <c r="TL7" s="395" t="str">
        <f>IF(TB7&lt;&gt;"",VLOOKUP(TB7,QA4:QI52,9,FALSE),"")</f>
        <v/>
      </c>
      <c r="TM7" s="395" t="str">
        <f t="shared" ref="TM7" si="910">TI7</f>
        <v/>
      </c>
      <c r="TN7" s="395" t="str">
        <f t="shared" ref="TN7" si="911">IF(TB7&lt;&gt;"",RANK(TM7,TM4:TM8),"")</f>
        <v/>
      </c>
      <c r="TO7" s="395" t="str">
        <f t="shared" ref="TO7" si="912">IF(TB7&lt;&gt;"",SUMPRODUCT((TM4:TM8=TM7)*(TH4:TH8&gt;TH7)),"")</f>
        <v/>
      </c>
      <c r="TP7" s="395" t="str">
        <f t="shared" ref="TP7" si="913">IF(TB7&lt;&gt;"",SUMPRODUCT((TM4:TM8=TM7)*(TH4:TH8=TH7)*(TF4:TF8&gt;TF7)),"")</f>
        <v/>
      </c>
      <c r="TQ7" s="395" t="str">
        <f t="shared" ref="TQ7" si="914">IF(TB7&lt;&gt;"",SUMPRODUCT((TM4:TM8=TM7)*(TH4:TH8=TH7)*(TF4:TF8=TF7)*(TJ4:TJ8&gt;TJ7)),"")</f>
        <v/>
      </c>
      <c r="TR7" s="395" t="str">
        <f t="shared" ref="TR7" si="915">IF(TB7&lt;&gt;"",SUMPRODUCT((TM4:TM8=TM7)*(TH4:TH8=TH7)*(TF4:TF8=TF7)*(TJ4:TJ8=TJ7)*(TK4:TK8&gt;TK7)),"")</f>
        <v/>
      </c>
      <c r="TS7" s="395" t="str">
        <f t="shared" ref="TS7" si="916">IF(TB7&lt;&gt;"",SUMPRODUCT((TM4:TM8=TM7)*(TH4:TH8=TH7)*(TF4:TF8=TF7)*(TJ4:TJ8=TJ7)*(TK4:TK8=TK7)*(TL4:TL8&gt;TL7)),"")</f>
        <v/>
      </c>
      <c r="TT7" s="395" t="str">
        <f t="shared" ref="TT7" si="917">IF(TB7&lt;&gt;"",SUM(TN7:TS7)+3,"")</f>
        <v/>
      </c>
      <c r="TU7" s="395" t="str">
        <f t="shared" ref="TU7" si="918">IF(TB7&lt;&gt;"",IF(TT7=4,TB7,TB8),"")</f>
        <v/>
      </c>
      <c r="TV7" s="395" t="str">
        <f t="shared" ref="TV7" ca="1" si="919">IF(TU7&lt;&gt;"",TU7,IF(TA7&lt;&gt;"",TA7,IF(SG7&lt;&gt;"",SG7,IF(RM7&lt;&gt;"",RM7,QM7))))</f>
        <v>Inter Miami</v>
      </c>
      <c r="TW7" s="395">
        <v>4</v>
      </c>
      <c r="TX7" s="395">
        <v>5</v>
      </c>
      <c r="TY7" s="395" t="str">
        <f t="shared" si="3"/>
        <v>Botafogo</v>
      </c>
      <c r="TZ7" s="395">
        <f ca="1">IF(OFFSET('Game Board'!O12,0,TZ1)&lt;&gt;"",OFFSET('Game Board'!O12,0,TZ1),0)</f>
        <v>0</v>
      </c>
      <c r="UA7" s="395">
        <f ca="1">IF(OFFSET('Game Board'!P12,0,TZ1)&lt;&gt;"",OFFSET('Game Board'!P12,0,TZ1),0)</f>
        <v>0</v>
      </c>
      <c r="UB7" s="395" t="str">
        <f t="shared" si="4"/>
        <v>Seattle Sounders</v>
      </c>
      <c r="UC7" s="395" t="str">
        <f ca="1">IF(AND(OFFSET('Game Board'!O12,0,TZ1)&lt;&gt;"",OFFSET('Game Board'!P12,0,TZ1)&lt;&gt;""),IF(TZ7&gt;UA7,"W",IF(TZ7=UA7,"D","L")),"")</f>
        <v/>
      </c>
      <c r="UD7" s="395" t="str">
        <f t="shared" ca="1" si="5"/>
        <v/>
      </c>
      <c r="UF7" s="395">
        <f ca="1">VLOOKUP(UG7,YB4:YC8,2,FALSE)</f>
        <v>4</v>
      </c>
      <c r="UG7" s="398" t="str">
        <f t="shared" si="85"/>
        <v>Inter Miami</v>
      </c>
      <c r="UH7" s="395">
        <f ca="1">SUMPRODUCT((YE3:YE54=UG7)*(YI3:YI54="W"))+SUMPRODUCT((YH3:YH54=UG7)*(YJ3:YJ54="W"))</f>
        <v>0</v>
      </c>
      <c r="UI7" s="395">
        <f ca="1">SUMPRODUCT((YE3:YE54=UG7)*(YI3:YI54="D"))+SUMPRODUCT((YH3:YH54=UG7)*(YJ3:YJ54="D"))</f>
        <v>0</v>
      </c>
      <c r="UJ7" s="395">
        <f ca="1">SUMPRODUCT((YE3:YE54=UG7)*(YI3:YI54="L"))+SUMPRODUCT((YH3:YH54=UG7)*(YJ3:YJ54="L"))</f>
        <v>0</v>
      </c>
      <c r="UK7" s="395">
        <f t="shared" ref="UK7" ca="1" si="920">SUMIF(YE3:YE72,UG7,YF3:YF72)+SUMIF(YH3:YH72,UG7,YG3:YG72)</f>
        <v>0</v>
      </c>
      <c r="UL7" s="395">
        <f t="shared" ref="UL7" ca="1" si="921">SUMIF(YH3:YH72,UG7,YF3:YF72)+SUMIF(YE3:YE72,UG7,YG3:YG72)</f>
        <v>0</v>
      </c>
      <c r="UM7" s="395">
        <f t="shared" ca="1" si="88"/>
        <v>1000</v>
      </c>
      <c r="UN7" s="395">
        <f t="shared" ca="1" si="89"/>
        <v>0</v>
      </c>
      <c r="UO7" s="401">
        <f t="shared" si="90"/>
        <v>8</v>
      </c>
      <c r="UP7" s="395">
        <f t="shared" ref="UP7" ca="1" si="922">IF(COUNTIF(UN4:UN8,4)&lt;&gt;4,RANK(UN7,UN4:UN8),UN59)</f>
        <v>1</v>
      </c>
      <c r="UR7" s="395">
        <f t="shared" ref="UR7" ca="1" si="923">SUMPRODUCT((UP4:UP7=UP7)*(UO4:UO7&lt;UO7))+UP7</f>
        <v>1</v>
      </c>
      <c r="US7" s="398" t="str">
        <f t="shared" ref="US7" ca="1" si="924">INDEX(UG4:UG8,MATCH(4,UR4:UR8,0),0)</f>
        <v>Palmeiras</v>
      </c>
      <c r="UT7" s="395">
        <f t="shared" ref="UT7" ca="1" si="925">INDEX(UP4:UP8,MATCH(US7,UG4:UG8,0),0)</f>
        <v>1</v>
      </c>
      <c r="UU7" s="395" t="str">
        <f t="shared" ca="1" si="608"/>
        <v>Palmeiras</v>
      </c>
      <c r="UV7" s="395" t="str">
        <f t="shared" ca="1" si="609"/>
        <v/>
      </c>
      <c r="UZ7" s="395" t="str">
        <f t="shared" ca="1" si="99"/>
        <v>Palmeiras</v>
      </c>
      <c r="VA7" s="395">
        <f ca="1">SUMPRODUCT((YE3:YE54=UZ7)*(YH3:YH54=UZ8)*(YI3:YI54="W"))+SUMPRODUCT((YE3:YE54=UZ7)*(YH3:YH54=UZ4)*(YI3:YI54="W"))+SUMPRODUCT((YE3:YE54=UZ7)*(YH3:YH54=UZ5)*(YI3:YI54="W"))+SUMPRODUCT((YE3:YE54=UZ7)*(YH3:YH54=UZ6)*(YI3:YI54="W"))+SUMPRODUCT((YE3:YE54=UZ8)*(YH3:YH54=UZ7)*(YJ3:YJ54="W"))+SUMPRODUCT((YE3:YE54=UZ4)*(YH3:YH54=UZ7)*(YJ3:YJ54="W"))+SUMPRODUCT((YE3:YE54=UZ5)*(YH3:YH54=UZ7)*(YJ3:YJ54="W"))+SUMPRODUCT((YE3:YE54=UZ6)*(YH3:YH54=UZ7)*(YJ3:YJ54="W"))</f>
        <v>0</v>
      </c>
      <c r="VB7" s="395">
        <f ca="1">SUMPRODUCT((YE3:YE54=UZ7)*(YH3:YH54=UZ8)*(YI3:YI54="D"))+SUMPRODUCT((YE3:YE54=UZ7)*(YH3:YH54=UZ4)*(YI3:YI54="D"))+SUMPRODUCT((YE3:YE54=UZ7)*(YH3:YH54=UZ5)*(YI3:YI54="D"))+SUMPRODUCT((YE3:YE54=UZ7)*(YH3:YH54=UZ6)*(YI3:YI54="D"))+SUMPRODUCT((YE3:YE54=UZ8)*(YH3:YH54=UZ7)*(YI3:YI54="D"))+SUMPRODUCT((YE3:YE54=UZ4)*(YH3:YH54=UZ7)*(YI3:YI54="D"))+SUMPRODUCT((YE3:YE54=UZ5)*(YH3:YH54=UZ7)*(YI3:YI54="D"))+SUMPRODUCT((YE3:YE54=UZ6)*(YH3:YH54=UZ7)*(YI3:YI54="D"))</f>
        <v>0</v>
      </c>
      <c r="VC7" s="395">
        <f ca="1">SUMPRODUCT((YE3:YE54=UZ7)*(YH3:YH54=UZ8)*(YI3:YI54="L"))+SUMPRODUCT((YE3:YE54=UZ7)*(YH3:YH54=UZ4)*(YI3:YI54="L"))+SUMPRODUCT((YE3:YE54=UZ7)*(YH3:YH54=UZ5)*(YI3:YI54="L"))+SUMPRODUCT((YE3:YE54=UZ7)*(YH3:YH54=UZ6)*(YI3:YI54="L"))+SUMPRODUCT((YE3:YE54=UZ8)*(YH3:YH54=UZ7)*(YJ3:YJ54="L"))+SUMPRODUCT((YE3:YE54=UZ4)*(YH3:YH54=UZ7)*(YJ3:YJ54="L"))+SUMPRODUCT((YE3:YE54=UZ5)*(YH3:YH54=UZ7)*(YJ3:YJ54="L"))+SUMPRODUCT((YE3:YE54=UZ6)*(YH3:YH54=UZ7)*(YJ3:YJ54="L"))</f>
        <v>0</v>
      </c>
      <c r="VD7" s="395">
        <f ca="1">SUMPRODUCT((YE3:YE54=UZ7)*(YH3:YH54=UZ8)*YF3:YF54)+SUMPRODUCT((YE3:YE54=UZ7)*(YH3:YH54=UZ4)*YF3:YF54)+SUMPRODUCT((YE3:YE54=UZ7)*(YH3:YH54=UZ5)*YF3:YF54)+SUMPRODUCT((YE3:YE54=UZ7)*(YH3:YH54=UZ6)*YF3:YF54)+SUMPRODUCT((YE3:YE54=UZ8)*(YH3:YH54=UZ7)*YG3:YG54)+SUMPRODUCT((YE3:YE54=UZ4)*(YH3:YH54=UZ7)*YG3:YG54)+SUMPRODUCT((YE3:YE54=UZ5)*(YH3:YH54=UZ7)*YG3:YG54)+SUMPRODUCT((YE3:YE54=UZ6)*(YH3:YH54=UZ7)*YG3:YG54)</f>
        <v>0</v>
      </c>
      <c r="VE7" s="395">
        <f ca="1">SUMPRODUCT((YE3:YE54=UZ7)*(YH3:YH54=UZ8)*YG3:YG54)+SUMPRODUCT((YE3:YE54=UZ7)*(YH3:YH54=UZ4)*YG3:YG54)+SUMPRODUCT((YE3:YE54=UZ7)*(YH3:YH54=UZ5)*YG3:YG54)+SUMPRODUCT((YE3:YE54=UZ7)*(YH3:YH54=UZ6)*YG3:YG54)+SUMPRODUCT((YE3:YE54=UZ8)*(YH3:YH54=UZ7)*YF3:YF54)+SUMPRODUCT((YE3:YE54=UZ4)*(YH3:YH54=UZ7)*YF3:YF54)+SUMPRODUCT((YE3:YE54=UZ5)*(YH3:YH54=UZ7)*YF3:YF54)+SUMPRODUCT((YE3:YE54=UZ6)*(YH3:YH54=UZ7)*YF3:YF54)</f>
        <v>0</v>
      </c>
      <c r="VF7" s="395">
        <f t="shared" ca="1" si="100"/>
        <v>1000</v>
      </c>
      <c r="VG7" s="395">
        <f t="shared" ca="1" si="101"/>
        <v>0</v>
      </c>
      <c r="VH7" s="395">
        <f ca="1">IF(UZ7&lt;&gt;"",VLOOKUP(UZ7,UG4:UM52,7,FALSE),"")</f>
        <v>1000</v>
      </c>
      <c r="VI7" s="395">
        <f ca="1">IF(UZ7&lt;&gt;"",VLOOKUP(UZ7,UG4:UM52,5,FALSE),"")</f>
        <v>0</v>
      </c>
      <c r="VJ7" s="395">
        <f ca="1">IF(UZ7&lt;&gt;"",VLOOKUP(UZ7,UG4:UO52,9,FALSE),"")</f>
        <v>27</v>
      </c>
      <c r="VK7" s="395">
        <f t="shared" ca="1" si="102"/>
        <v>0</v>
      </c>
      <c r="VL7" s="395">
        <f t="shared" ref="VL7" ca="1" si="926">IF(UZ7&lt;&gt;"",RANK(VK7,VK4:VK8),"")</f>
        <v>1</v>
      </c>
      <c r="VM7" s="395">
        <f t="shared" ref="VM7" ca="1" si="927">IF(UZ7&lt;&gt;"",SUMPRODUCT((VK4:VK8=VK7)*(VF4:VF8&gt;VF7)),"")</f>
        <v>0</v>
      </c>
      <c r="VN7" s="395">
        <f t="shared" ref="VN7" ca="1" si="928">IF(UZ7&lt;&gt;"",SUMPRODUCT((VK4:VK8=VK7)*(VF4:VF8=VF7)*(VD4:VD8&gt;VD7)),"")</f>
        <v>0</v>
      </c>
      <c r="VO7" s="395">
        <f t="shared" ref="VO7" ca="1" si="929">IF(UZ7&lt;&gt;"",SUMPRODUCT((VK4:VK8=VK7)*(VF4:VF8=VF7)*(VD4:VD8=VD7)*(VH4:VH8&gt;VH7)),"")</f>
        <v>0</v>
      </c>
      <c r="VP7" s="395">
        <f t="shared" ref="VP7" ca="1" si="930">IF(UZ7&lt;&gt;"",SUMPRODUCT((VK4:VK8=VK7)*(VF4:VF8=VF7)*(VD4:VD8=VD7)*(VH4:VH8=VH7)*(VI4:VI8&gt;VI7)),"")</f>
        <v>0</v>
      </c>
      <c r="VQ7" s="395">
        <f t="shared" ref="VQ7" ca="1" si="931">IF(UZ7&lt;&gt;"",SUMPRODUCT((VK4:VK8=VK7)*(VF4:VF8=VF7)*(VD4:VD8=VD7)*(VH4:VH8=VH7)*(VI4:VI8=VI7)*(VJ4:VJ8&gt;VJ7)),"")</f>
        <v>0</v>
      </c>
      <c r="VR7" s="395">
        <f t="shared" ref="VR7" ca="1" si="932">IF(UZ7&lt;&gt;"",IF(VR59&lt;&gt;"",IF(UY55=3,VR59,VR59+UY55),SUM(VL7:VQ7)),"")</f>
        <v>1</v>
      </c>
      <c r="VS7" s="395" t="str">
        <f t="shared" ref="VS7" ca="1" si="933">IF(UZ7&lt;&gt;"",INDEX(UZ4:UZ8,MATCH(4,VR4:VR8,0),0),"")</f>
        <v>Inter Miami</v>
      </c>
      <c r="VT7" s="395" t="str">
        <f t="shared" ca="1" si="352"/>
        <v/>
      </c>
      <c r="VU7" s="395">
        <f ca="1">SUMPRODUCT((YE3:YE54=VT7)*(YH3:YH54=VT8)*(YI3:YI54="W"))+SUMPRODUCT((YE3:YE54=VT7)*(YH3:YH54=VT5)*(YI3:YI54="W"))+SUMPRODUCT((YE3:YE54=VT7)*(YH3:YH54=VT6)*(YI3:YI54="W"))+SUMPRODUCT((YE3:YE54=VT8)*(YH3:YH54=VT7)*(YJ3:YJ54="W"))+SUMPRODUCT((YE3:YE54=VT5)*(YH3:YH54=VT7)*(YJ3:YJ54="W"))+SUMPRODUCT((YE3:YE54=VT6)*(YH3:YH54=VT7)*(YJ3:YJ54="W"))</f>
        <v>0</v>
      </c>
      <c r="VV7" s="395">
        <f ca="1">SUMPRODUCT((YE3:YE54=VT7)*(YH3:YH54=VT8)*(YI3:YI54="D"))+SUMPRODUCT((YE3:YE54=VT7)*(YH3:YH54=VT5)*(YI3:YI54="D"))+SUMPRODUCT((YE3:YE54=VT7)*(YH3:YH54=VT6)*(YI3:YI54="D"))+SUMPRODUCT((YE3:YE54=VT8)*(YH3:YH54=VT7)*(YI3:YI54="D"))+SUMPRODUCT((YE3:YE54=VT5)*(YH3:YH54=VT7)*(YI3:YI54="D"))+SUMPRODUCT((YE3:YE54=VT6)*(YH3:YH54=VT7)*(YI3:YI54="D"))</f>
        <v>0</v>
      </c>
      <c r="VW7" s="395">
        <f ca="1">SUMPRODUCT((YE3:YE54=VT7)*(YH3:YH54=VT8)*(YI3:YI54="L"))+SUMPRODUCT((YE3:YE54=VT7)*(YH3:YH54=VT5)*(YI3:YI54="L"))+SUMPRODUCT((YE3:YE54=VT7)*(YH3:YH54=VT6)*(YI3:YI54="L"))+SUMPRODUCT((YE3:YE54=VT8)*(YH3:YH54=VT7)*(YJ3:YJ54="L"))+SUMPRODUCT((YE3:YE54=VT5)*(YH3:YH54=VT7)*(YJ3:YJ54="L"))+SUMPRODUCT((YE3:YE54=VT6)*(YH3:YH54=VT7)*(YJ3:YJ54="L"))</f>
        <v>0</v>
      </c>
      <c r="VX7" s="395">
        <f ca="1">SUMPRODUCT((YE3:YE54=VT7)*(YH3:YH54=VT8)*YF3:YF54)+SUMPRODUCT((YE3:YE54=VT7)*(YH3:YH54=VT4)*YF3:YF54)+SUMPRODUCT((YE3:YE54=VT7)*(YH3:YH54=VT5)*YF3:YF54)+SUMPRODUCT((YE3:YE54=VT7)*(YH3:YH54=VT6)*YF3:YF54)+SUMPRODUCT((YE3:YE54=VT8)*(YH3:YH54=VT7)*YG3:YG54)+SUMPRODUCT((YE3:YE54=VT4)*(YH3:YH54=VT7)*YG3:YG54)+SUMPRODUCT((YE3:YE54=VT5)*(YH3:YH54=VT7)*YG3:YG54)+SUMPRODUCT((YE3:YE54=VT6)*(YH3:YH54=VT7)*YG3:YG54)</f>
        <v>0</v>
      </c>
      <c r="VY7" s="395">
        <f ca="1">SUMPRODUCT((YE3:YE54=VT7)*(YH3:YH54=VT8)*YG3:YG54)+SUMPRODUCT((YE3:YE54=VT7)*(YH3:YH54=VT4)*YG3:YG54)+SUMPRODUCT((YE3:YE54=VT7)*(YH3:YH54=VT5)*YG3:YG54)+SUMPRODUCT((YE3:YE54=VT7)*(YH3:YH54=VT6)*YG3:YG54)+SUMPRODUCT((YE3:YE54=VT8)*(YH3:YH54=VT7)*YF3:YF54)+SUMPRODUCT((YE3:YE54=VT4)*(YH3:YH54=VT7)*YF3:YF54)+SUMPRODUCT((YE3:YE54=VT5)*(YH3:YH54=VT7)*YF3:YF54)+SUMPRODUCT((YE3:YE54=VT6)*(YH3:YH54=VT7)*YF3:YF54)</f>
        <v>0</v>
      </c>
      <c r="VZ7" s="395">
        <f t="shared" ca="1" si="353"/>
        <v>1000</v>
      </c>
      <c r="WA7" s="395" t="str">
        <f t="shared" ca="1" si="354"/>
        <v/>
      </c>
      <c r="WB7" s="395" t="str">
        <f ca="1">IF(VT7&lt;&gt;"",VLOOKUP(VT7,UG4:UM52,7,FALSE),"")</f>
        <v/>
      </c>
      <c r="WC7" s="395" t="str">
        <f ca="1">IF(VT7&lt;&gt;"",VLOOKUP(VT7,UG4:UM52,5,FALSE),"")</f>
        <v/>
      </c>
      <c r="WD7" s="395" t="str">
        <f ca="1">IF(VT7&lt;&gt;"",VLOOKUP(VT7,UG4:UO52,9,FALSE),"")</f>
        <v/>
      </c>
      <c r="WE7" s="395" t="str">
        <f t="shared" ca="1" si="355"/>
        <v/>
      </c>
      <c r="WF7" s="395" t="str">
        <f t="shared" ref="WF7" ca="1" si="934">IF(VT7&lt;&gt;"",RANK(WE7,WE4:WE8),"")</f>
        <v/>
      </c>
      <c r="WG7" s="395" t="str">
        <f t="shared" ref="WG7" ca="1" si="935">IF(VT7&lt;&gt;"",SUMPRODUCT((WE4:WE8=WE7)*(VZ4:VZ8&gt;VZ7)),"")</f>
        <v/>
      </c>
      <c r="WH7" s="395" t="str">
        <f t="shared" ref="WH7" ca="1" si="936">IF(VT7&lt;&gt;"",SUMPRODUCT((WE4:WE8=WE7)*(VZ4:VZ8=VZ7)*(VX4:VX8&gt;VX7)),"")</f>
        <v/>
      </c>
      <c r="WI7" s="395" t="str">
        <f t="shared" ref="WI7" ca="1" si="937">IF(VT7&lt;&gt;"",SUMPRODUCT((WE4:WE8=WE7)*(VZ4:VZ8=VZ7)*(VX4:VX8=VX7)*(WB4:WB8&gt;WB7)),"")</f>
        <v/>
      </c>
      <c r="WJ7" s="395" t="str">
        <f t="shared" ref="WJ7" ca="1" si="938">IF(VT7&lt;&gt;"",SUMPRODUCT((WE4:WE8=WE7)*(VZ4:VZ8=VZ7)*(VX4:VX8=VX7)*(WB4:WB8=WB7)*(WC4:WC8&gt;WC7)),"")</f>
        <v/>
      </c>
      <c r="WK7" s="395" t="str">
        <f t="shared" ref="WK7" ca="1" si="939">IF(VT7&lt;&gt;"",SUMPRODUCT((WE4:WE8=WE7)*(VZ4:VZ8=VZ7)*(VX4:VX8=VX7)*(WB4:WB8=WB7)*(WC4:WC8=WC7)*(WD4:WD8&gt;WD7)),"")</f>
        <v/>
      </c>
      <c r="WL7" s="395" t="str">
        <f t="shared" ref="WL7" ca="1" si="940">IF(VT7&lt;&gt;"",IF(WL59&lt;&gt;"",IF(VS55=3,WL59,WL59+VS55),SUM(WF7:WK7)+1),"")</f>
        <v/>
      </c>
      <c r="WM7" s="395" t="str">
        <f t="shared" ref="WM7" ca="1" si="941">IF(VT7&lt;&gt;"",INDEX(VT5:VT8,MATCH(4,WL5:WL8,0),0),"")</f>
        <v/>
      </c>
      <c r="WN7" s="395" t="str">
        <f t="shared" ca="1" si="627"/>
        <v/>
      </c>
      <c r="WO7" s="395">
        <f ca="1">SUMPRODUCT((YE3:YE54=WN7)*(YH3:YH54=WN8)*(YI3:YI54="W"))+SUMPRODUCT((YE3:YE54=WN7)*(YH3:YH54=WN9)*(YI3:YI54="W"))+SUMPRODUCT((YE3:YE54=WN7)*(YH3:YH54=WN6)*(YI3:YI54="W"))+SUMPRODUCT((YE3:YE54=WN8)*(YH3:YH54=WN7)*(YJ3:YJ54="W"))+SUMPRODUCT((YE3:YE54=WN9)*(YH3:YH54=WN7)*(YJ3:YJ54="W"))+SUMPRODUCT((YE3:YE54=WN6)*(YH3:YH54=WN7)*(YJ3:YJ54="W"))</f>
        <v>0</v>
      </c>
      <c r="WP7" s="395">
        <f ca="1">SUMPRODUCT((YE3:YE54=WN7)*(YH3:YH54=WN8)*(YI3:YI54="D"))+SUMPRODUCT((YE3:YE54=WN7)*(YH3:YH54=WN9)*(YI3:YI54="D"))+SUMPRODUCT((YE3:YE54=WN7)*(YH3:YH54=WN6)*(YI3:YI54="D"))+SUMPRODUCT((YE3:YE54=WN8)*(YH3:YH54=WN7)*(YI3:YI54="D"))+SUMPRODUCT((YE3:YE54=WN9)*(YH3:YH54=WN7)*(YI3:YI54="D"))+SUMPRODUCT((YE3:YE54=WN6)*(YH3:YH54=WN7)*(YI3:YI54="D"))</f>
        <v>0</v>
      </c>
      <c r="WQ7" s="395">
        <f ca="1">SUMPRODUCT((YE3:YE54=WN7)*(YH3:YH54=WN8)*(YI3:YI54="L"))+SUMPRODUCT((YE3:YE54=WN7)*(YH3:YH54=WN9)*(YI3:YI54="L"))+SUMPRODUCT((YE3:YE54=WN7)*(YH3:YH54=WN6)*(YI3:YI54="L"))+SUMPRODUCT((YE3:YE54=WN8)*(YH3:YH54=WN7)*(YJ3:YJ54="L"))+SUMPRODUCT((YE3:YE54=WN9)*(YH3:YH54=WN7)*(YJ3:YJ54="L"))+SUMPRODUCT((YE3:YE54=WN6)*(YH3:YH54=WN7)*(YJ3:YJ54="L"))</f>
        <v>0</v>
      </c>
      <c r="WR7" s="395">
        <f ca="1">SUMPRODUCT((YE3:YE54=WN7)*(YH3:YH54=WN8)*YF3:YF54)+SUMPRODUCT((YE3:YE54=WN7)*(YH3:YH54=WN4)*YF3:YF54)+SUMPRODUCT((YE3:YE54=WN7)*(YH3:YH54=WN5)*YF3:YF54)+SUMPRODUCT((YE3:YE54=WN7)*(YH3:YH54=WN6)*YF3:YF54)+SUMPRODUCT((YE3:YE54=WN8)*(YH3:YH54=WN7)*YG3:YG54)+SUMPRODUCT((YE3:YE54=WN4)*(YH3:YH54=WN7)*YG3:YG54)+SUMPRODUCT((YE3:YE54=WN5)*(YH3:YH54=WN7)*YG3:YG54)+SUMPRODUCT((YE3:YE54=WN6)*(YH3:YH54=WN7)*YG3:YG54)</f>
        <v>0</v>
      </c>
      <c r="WS7" s="395">
        <f ca="1">SUMPRODUCT((YE3:YE54=WN7)*(YH3:YH54=WN8)*YG3:YG54)+SUMPRODUCT((YE3:YE54=WN7)*(YH3:YH54=WN4)*YG3:YG54)+SUMPRODUCT((YE3:YE54=WN7)*(YH3:YH54=WN5)*YG3:YG54)+SUMPRODUCT((YE3:YE54=WN7)*(YH3:YH54=WN6)*YG3:YG54)+SUMPRODUCT((YE3:YE54=WN8)*(YH3:YH54=WN7)*YF3:YF54)+SUMPRODUCT((YE3:YE54=WN4)*(YH3:YH54=WN7)*YF3:YF54)+SUMPRODUCT((YE3:YE54=WN5)*(YH3:YH54=WN7)*YF3:YF54)+SUMPRODUCT((YE3:YE54=WN6)*(YH3:YH54=WN7)*YF3:YF54)</f>
        <v>0</v>
      </c>
      <c r="WT7" s="395">
        <f t="shared" ca="1" si="628"/>
        <v>1000</v>
      </c>
      <c r="WU7" s="395" t="str">
        <f t="shared" ca="1" si="629"/>
        <v/>
      </c>
      <c r="WV7" s="395" t="str">
        <f ca="1">IF(WN7&lt;&gt;"",VLOOKUP(WN7,UG4:UM52,7,FALSE),"")</f>
        <v/>
      </c>
      <c r="WW7" s="395" t="str">
        <f ca="1">IF(WN7&lt;&gt;"",VLOOKUP(WN7,UG4:UM52,5,FALSE),"")</f>
        <v/>
      </c>
      <c r="WX7" s="395" t="str">
        <f ca="1">IF(WN7&lt;&gt;"",VLOOKUP(WN7,UG4:UO52,9,FALSE),"")</f>
        <v/>
      </c>
      <c r="WY7" s="395" t="str">
        <f t="shared" ca="1" si="630"/>
        <v/>
      </c>
      <c r="WZ7" s="395" t="str">
        <f t="shared" ref="WZ7" ca="1" si="942">IF(WN7&lt;&gt;"",RANK(WY7,WY4:WY8),"")</f>
        <v/>
      </c>
      <c r="XA7" s="395" t="str">
        <f t="shared" ref="XA7" ca="1" si="943">IF(WN7&lt;&gt;"",SUMPRODUCT((WY4:WY8=WY7)*(WT4:WT8&gt;WT7)),"")</f>
        <v/>
      </c>
      <c r="XB7" s="395" t="str">
        <f t="shared" ref="XB7" ca="1" si="944">IF(WN7&lt;&gt;"",SUMPRODUCT((WY4:WY8=WY7)*(WT4:WT8=WT7)*(WR4:WR8&gt;WR7)),"")</f>
        <v/>
      </c>
      <c r="XC7" s="395" t="str">
        <f t="shared" ref="XC7" ca="1" si="945">IF(WN7&lt;&gt;"",SUMPRODUCT((WY4:WY8=WY7)*(WT4:WT8=WT7)*(WR4:WR8=WR7)*(WV4:WV8&gt;WV7)),"")</f>
        <v/>
      </c>
      <c r="XD7" s="395" t="str">
        <f t="shared" ref="XD7" ca="1" si="946">IF(WN7&lt;&gt;"",SUMPRODUCT((WY4:WY8=WY7)*(WT4:WT8=WT7)*(WR4:WR8=WR7)*(WV4:WV8=WV7)*(WW4:WW8&gt;WW7)),"")</f>
        <v/>
      </c>
      <c r="XE7" s="395" t="str">
        <f t="shared" ref="XE7" ca="1" si="947">IF(WN7&lt;&gt;"",SUMPRODUCT((WY4:WY8=WY7)*(WT4:WT8=WT7)*(WR4:WR8=WR7)*(WV4:WV8=WV7)*(WW4:WW8=WW7)*(WX4:WX8&gt;WX7)),"")</f>
        <v/>
      </c>
      <c r="XF7" s="395" t="str">
        <f t="shared" ca="1" si="637"/>
        <v/>
      </c>
      <c r="XG7" s="395" t="str">
        <f t="shared" ref="XG7" ca="1" si="948">IF(WN7&lt;&gt;"",INDEX(WN6:WN8,MATCH(4,XF6:XF8,0),0),"")</f>
        <v/>
      </c>
      <c r="XH7" s="395" t="str">
        <f t="shared" ref="XH7" si="949">IF(UX4&lt;&gt;"",UX4,"")</f>
        <v/>
      </c>
      <c r="XI7" s="395">
        <f ca="1">SUMPRODUCT((YE3:YE54=XH7)*(YH3:YH54=XH8)*(YI3:YI54="W"))+SUMPRODUCT((YE3:YE54=XH7)*(YH3:YH54=XH9)*(YI3:YI54="W"))+SUMPRODUCT((YE3:YE54=XH7)*(YH3:YH54=XH10)*(YI3:YI54="W"))+SUMPRODUCT((YE3:YE54=XH8)*(YH3:YH54=XH7)*(YJ3:YJ54="W"))+SUMPRODUCT((YE3:YE54=XH9)*(YH3:YH54=XH7)*(YJ3:YJ54="W"))+SUMPRODUCT((YE3:YE54=XH10)*(YH3:YH54=XH7)*(YJ3:YJ54="W"))</f>
        <v>0</v>
      </c>
      <c r="XJ7" s="395">
        <f ca="1">SUMPRODUCT((YE3:YE54=XH7)*(YH3:YH54=XH8)*(YI3:YI54="D"))+SUMPRODUCT((YE3:YE54=XH7)*(YH3:YH54=XH9)*(YI3:YI54="D"))+SUMPRODUCT((YE3:YE54=XH7)*(YH3:YH54=XH10)*(YI3:YI54="D"))+SUMPRODUCT((YE3:YE54=XH8)*(YH3:YH54=XH7)*(YI3:YI54="D"))+SUMPRODUCT((YE3:YE54=XH9)*(YH3:YH54=XH7)*(YI3:YI54="D"))+SUMPRODUCT((YE3:YE54=XH10)*(YH3:YH54=XH7)*(YI3:YI54="D"))</f>
        <v>0</v>
      </c>
      <c r="XK7" s="395">
        <f ca="1">SUMPRODUCT((YE3:YE54=XH7)*(YH3:YH54=XH8)*(YI3:YI54="L"))+SUMPRODUCT((YE3:YE54=XH7)*(YH3:YH54=XH9)*(YI3:YI54="L"))+SUMPRODUCT((YE3:YE54=XH7)*(YH3:YH54=XH10)*(YI3:YI54="L"))+SUMPRODUCT((YE3:YE54=XH8)*(YH3:YH54=XH7)*(YJ3:YJ54="L"))+SUMPRODUCT((YE3:YE54=XH9)*(YH3:YH54=XH7)*(YJ3:YJ54="L"))+SUMPRODUCT((YE3:YE54=XH10)*(YH3:YH54=XH7)*(YJ3:YJ54="L"))</f>
        <v>0</v>
      </c>
      <c r="XL7" s="395">
        <f ca="1">SUMPRODUCT((YE3:YE54=XH7)*(YH3:YH54=XH8)*YF3:YF54)+SUMPRODUCT((YE3:YE54=XH7)*(YH3:YH54=XH4)*YF3:YF54)+SUMPRODUCT((YE3:YE54=XH7)*(YH3:YH54=XH5)*YF3:YF54)+SUMPRODUCT((YE3:YE54=XH7)*(YH3:YH54=XH6)*YF3:YF54)+SUMPRODUCT((YE3:YE54=XH8)*(YH3:YH54=XH7)*YG3:YG54)+SUMPRODUCT((YE3:YE54=XH4)*(YH3:YH54=XH7)*YG3:YG54)+SUMPRODUCT((YE3:YE54=XH5)*(YH3:YH54=XH7)*YG3:YG54)+SUMPRODUCT((YE3:YE54=XH6)*(YH3:YH54=XH7)*YG3:YG54)</f>
        <v>0</v>
      </c>
      <c r="XM7" s="395">
        <f ca="1">SUMPRODUCT((YE3:YE54=XH7)*(YH3:YH54=XH8)*YG3:YG54)+SUMPRODUCT((YE3:YE54=XH7)*(YH3:YH54=XH4)*YG3:YG54)+SUMPRODUCT((YE3:YE54=XH7)*(YH3:YH54=XH5)*YG3:YG54)+SUMPRODUCT((YE3:YE54=XH7)*(YH3:YH54=XH6)*YG3:YG54)+SUMPRODUCT((YE3:YE54=XH8)*(YH3:YH54=XH7)*YF3:YF54)+SUMPRODUCT((YE3:YE54=XH4)*(YH3:YH54=XH7)*YF3:YF54)+SUMPRODUCT((YE3:YE54=XH5)*(YH3:YH54=XH7)*YF3:YF54)+SUMPRODUCT((YE3:YE54=XH6)*(YH3:YH54=XH7)*YF3:YF54)</f>
        <v>0</v>
      </c>
      <c r="XN7" s="395">
        <f t="shared" ref="XN7" ca="1" si="950">XL7-XM7+1000</f>
        <v>1000</v>
      </c>
      <c r="XO7" s="395" t="str">
        <f t="shared" ref="XO7" si="951">IF(XH7&lt;&gt;"",XI7*3+XJ7*1,"")</f>
        <v/>
      </c>
      <c r="XP7" s="395" t="str">
        <f>IF(XH7&lt;&gt;"",VLOOKUP(XH7,UG4:UM52,7,FALSE),"")</f>
        <v/>
      </c>
      <c r="XQ7" s="395" t="str">
        <f>IF(XH7&lt;&gt;"",VLOOKUP(XH7,UG4:UM52,5,FALSE),"")</f>
        <v/>
      </c>
      <c r="XR7" s="395" t="str">
        <f>IF(XH7&lt;&gt;"",VLOOKUP(XH7,UG4:UO52,9,FALSE),"")</f>
        <v/>
      </c>
      <c r="XS7" s="395" t="str">
        <f t="shared" ref="XS7" si="952">XO7</f>
        <v/>
      </c>
      <c r="XT7" s="395" t="str">
        <f t="shared" ref="XT7" si="953">IF(XH7&lt;&gt;"",RANK(XS7,XS4:XS8),"")</f>
        <v/>
      </c>
      <c r="XU7" s="395" t="str">
        <f t="shared" ref="XU7" si="954">IF(XH7&lt;&gt;"",SUMPRODUCT((XS4:XS8=XS7)*(XN4:XN8&gt;XN7)),"")</f>
        <v/>
      </c>
      <c r="XV7" s="395" t="str">
        <f t="shared" ref="XV7" si="955">IF(XH7&lt;&gt;"",SUMPRODUCT((XS4:XS8=XS7)*(XN4:XN8=XN7)*(XL4:XL8&gt;XL7)),"")</f>
        <v/>
      </c>
      <c r="XW7" s="395" t="str">
        <f t="shared" ref="XW7" si="956">IF(XH7&lt;&gt;"",SUMPRODUCT((XS4:XS8=XS7)*(XN4:XN8=XN7)*(XL4:XL8=XL7)*(XP4:XP8&gt;XP7)),"")</f>
        <v/>
      </c>
      <c r="XX7" s="395" t="str">
        <f t="shared" ref="XX7" si="957">IF(XH7&lt;&gt;"",SUMPRODUCT((XS4:XS8=XS7)*(XN4:XN8=XN7)*(XL4:XL8=XL7)*(XP4:XP8=XP7)*(XQ4:XQ8&gt;XQ7)),"")</f>
        <v/>
      </c>
      <c r="XY7" s="395" t="str">
        <f t="shared" ref="XY7" si="958">IF(XH7&lt;&gt;"",SUMPRODUCT((XS4:XS8=XS7)*(XN4:XN8=XN7)*(XL4:XL8=XL7)*(XP4:XP8=XP7)*(XQ4:XQ8=XQ7)*(XR4:XR8&gt;XR7)),"")</f>
        <v/>
      </c>
      <c r="XZ7" s="395" t="str">
        <f t="shared" ref="XZ7" si="959">IF(XH7&lt;&gt;"",SUM(XT7:XY7)+3,"")</f>
        <v/>
      </c>
      <c r="YA7" s="395" t="str">
        <f t="shared" ref="YA7" si="960">IF(XH7&lt;&gt;"",IF(XZ7=4,XH7,XH8),"")</f>
        <v/>
      </c>
      <c r="YB7" s="395" t="str">
        <f t="shared" ref="YB7" ca="1" si="961">IF(YA7&lt;&gt;"",YA7,IF(XG7&lt;&gt;"",XG7,IF(WM7&lt;&gt;"",WM7,IF(VS7&lt;&gt;"",VS7,US7))))</f>
        <v>Inter Miami</v>
      </c>
      <c r="YC7" s="395">
        <v>4</v>
      </c>
      <c r="YD7" s="395">
        <v>5</v>
      </c>
      <c r="YE7" s="395" t="str">
        <f t="shared" si="6"/>
        <v>Botafogo</v>
      </c>
      <c r="YF7" s="395">
        <f ca="1">IF(OFFSET('Game Board'!O12,0,YF1)&lt;&gt;"",OFFSET('Game Board'!O12,0,YF1),0)</f>
        <v>0</v>
      </c>
      <c r="YG7" s="395">
        <f ca="1">IF(OFFSET('Game Board'!P12,0,YF1)&lt;&gt;"",OFFSET('Game Board'!P12,0,YF1),0)</f>
        <v>0</v>
      </c>
      <c r="YH7" s="395" t="str">
        <f t="shared" si="7"/>
        <v>Seattle Sounders</v>
      </c>
      <c r="YI7" s="395" t="str">
        <f ca="1">IF(AND(OFFSET('Game Board'!O12,0,YF1)&lt;&gt;"",OFFSET('Game Board'!P12,0,YF1)&lt;&gt;""),IF(YF7&gt;YG7,"W",IF(YF7=YG7,"D","L")),"")</f>
        <v/>
      </c>
      <c r="YJ7" s="395" t="str">
        <f t="shared" ca="1" si="8"/>
        <v/>
      </c>
      <c r="YL7" s="395">
        <f ca="1">VLOOKUP(YM7,ACH4:ACI8,2,FALSE)</f>
        <v>4</v>
      </c>
      <c r="YM7" s="398" t="str">
        <f t="shared" si="112"/>
        <v>Inter Miami</v>
      </c>
      <c r="YN7" s="395">
        <f ca="1">SUMPRODUCT((ACK3:ACK54=YM7)*(ACO3:ACO54="W"))+SUMPRODUCT((ACN3:ACN54=YM7)*(ACP3:ACP54="W"))</f>
        <v>0</v>
      </c>
      <c r="YO7" s="395">
        <f ca="1">SUMPRODUCT((ACK3:ACK54=YM7)*(ACO3:ACO54="D"))+SUMPRODUCT((ACN3:ACN54=YM7)*(ACP3:ACP54="D"))</f>
        <v>0</v>
      </c>
      <c r="YP7" s="395">
        <f ca="1">SUMPRODUCT((ACK3:ACK54=YM7)*(ACO3:ACO54="L"))+SUMPRODUCT((ACN3:ACN54=YM7)*(ACP3:ACP54="L"))</f>
        <v>0</v>
      </c>
      <c r="YQ7" s="395">
        <f t="shared" ref="YQ7" ca="1" si="962">SUMIF(ACK3:ACK72,YM7,ACL3:ACL72)+SUMIF(ACN3:ACN72,YM7,ACM3:ACM72)</f>
        <v>0</v>
      </c>
      <c r="YR7" s="395">
        <f t="shared" ref="YR7" ca="1" si="963">SUMIF(ACN3:ACN72,YM7,ACL3:ACL72)+SUMIF(ACK3:ACK72,YM7,ACM3:ACM72)</f>
        <v>0</v>
      </c>
      <c r="YS7" s="395">
        <f t="shared" ca="1" si="115"/>
        <v>1000</v>
      </c>
      <c r="YT7" s="395">
        <f t="shared" ca="1" si="116"/>
        <v>0</v>
      </c>
      <c r="YU7" s="401">
        <f t="shared" si="117"/>
        <v>8</v>
      </c>
      <c r="YV7" s="395">
        <f t="shared" ref="YV7" ca="1" si="964">IF(COUNTIF(YT4:YT8,4)&lt;&gt;4,RANK(YT7,YT4:YT8),YT59)</f>
        <v>1</v>
      </c>
      <c r="YX7" s="395">
        <f t="shared" ref="YX7" ca="1" si="965">SUMPRODUCT((YV4:YV7=YV7)*(YU4:YU7&lt;YU7))+YV7</f>
        <v>1</v>
      </c>
      <c r="YY7" s="398" t="str">
        <f t="shared" ref="YY7" ca="1" si="966">INDEX(YM4:YM8,MATCH(4,YX4:YX8,0),0)</f>
        <v>Palmeiras</v>
      </c>
      <c r="YZ7" s="395">
        <f t="shared" ref="YZ7" ca="1" si="967">INDEX(YV4:YV8,MATCH(YY7,YM4:YM8,0),0)</f>
        <v>1</v>
      </c>
      <c r="ZA7" s="395" t="str">
        <f t="shared" ca="1" si="646"/>
        <v>Palmeiras</v>
      </c>
      <c r="ZB7" s="395" t="str">
        <f t="shared" ca="1" si="647"/>
        <v/>
      </c>
      <c r="ZF7" s="395" t="str">
        <f t="shared" ca="1" si="126"/>
        <v>Palmeiras</v>
      </c>
      <c r="ZG7" s="395">
        <f ca="1">SUMPRODUCT((ACK3:ACK54=ZF7)*(ACN3:ACN54=ZF8)*(ACO3:ACO54="W"))+SUMPRODUCT((ACK3:ACK54=ZF7)*(ACN3:ACN54=ZF4)*(ACO3:ACO54="W"))+SUMPRODUCT((ACK3:ACK54=ZF7)*(ACN3:ACN54=ZF5)*(ACO3:ACO54="W"))+SUMPRODUCT((ACK3:ACK54=ZF7)*(ACN3:ACN54=ZF6)*(ACO3:ACO54="W"))+SUMPRODUCT((ACK3:ACK54=ZF8)*(ACN3:ACN54=ZF7)*(ACP3:ACP54="W"))+SUMPRODUCT((ACK3:ACK54=ZF4)*(ACN3:ACN54=ZF7)*(ACP3:ACP54="W"))+SUMPRODUCT((ACK3:ACK54=ZF5)*(ACN3:ACN54=ZF7)*(ACP3:ACP54="W"))+SUMPRODUCT((ACK3:ACK54=ZF6)*(ACN3:ACN54=ZF7)*(ACP3:ACP54="W"))</f>
        <v>0</v>
      </c>
      <c r="ZH7" s="395">
        <f ca="1">SUMPRODUCT((ACK3:ACK54=ZF7)*(ACN3:ACN54=ZF8)*(ACO3:ACO54="D"))+SUMPRODUCT((ACK3:ACK54=ZF7)*(ACN3:ACN54=ZF4)*(ACO3:ACO54="D"))+SUMPRODUCT((ACK3:ACK54=ZF7)*(ACN3:ACN54=ZF5)*(ACO3:ACO54="D"))+SUMPRODUCT((ACK3:ACK54=ZF7)*(ACN3:ACN54=ZF6)*(ACO3:ACO54="D"))+SUMPRODUCT((ACK3:ACK54=ZF8)*(ACN3:ACN54=ZF7)*(ACO3:ACO54="D"))+SUMPRODUCT((ACK3:ACK54=ZF4)*(ACN3:ACN54=ZF7)*(ACO3:ACO54="D"))+SUMPRODUCT((ACK3:ACK54=ZF5)*(ACN3:ACN54=ZF7)*(ACO3:ACO54="D"))+SUMPRODUCT((ACK3:ACK54=ZF6)*(ACN3:ACN54=ZF7)*(ACO3:ACO54="D"))</f>
        <v>0</v>
      </c>
      <c r="ZI7" s="395">
        <f ca="1">SUMPRODUCT((ACK3:ACK54=ZF7)*(ACN3:ACN54=ZF8)*(ACO3:ACO54="L"))+SUMPRODUCT((ACK3:ACK54=ZF7)*(ACN3:ACN54=ZF4)*(ACO3:ACO54="L"))+SUMPRODUCT((ACK3:ACK54=ZF7)*(ACN3:ACN54=ZF5)*(ACO3:ACO54="L"))+SUMPRODUCT((ACK3:ACK54=ZF7)*(ACN3:ACN54=ZF6)*(ACO3:ACO54="L"))+SUMPRODUCT((ACK3:ACK54=ZF8)*(ACN3:ACN54=ZF7)*(ACP3:ACP54="L"))+SUMPRODUCT((ACK3:ACK54=ZF4)*(ACN3:ACN54=ZF7)*(ACP3:ACP54="L"))+SUMPRODUCT((ACK3:ACK54=ZF5)*(ACN3:ACN54=ZF7)*(ACP3:ACP54="L"))+SUMPRODUCT((ACK3:ACK54=ZF6)*(ACN3:ACN54=ZF7)*(ACP3:ACP54="L"))</f>
        <v>0</v>
      </c>
      <c r="ZJ7" s="395">
        <f ca="1">SUMPRODUCT((ACK3:ACK54=ZF7)*(ACN3:ACN54=ZF8)*ACL3:ACL54)+SUMPRODUCT((ACK3:ACK54=ZF7)*(ACN3:ACN54=ZF4)*ACL3:ACL54)+SUMPRODUCT((ACK3:ACK54=ZF7)*(ACN3:ACN54=ZF5)*ACL3:ACL54)+SUMPRODUCT((ACK3:ACK54=ZF7)*(ACN3:ACN54=ZF6)*ACL3:ACL54)+SUMPRODUCT((ACK3:ACK54=ZF8)*(ACN3:ACN54=ZF7)*ACM3:ACM54)+SUMPRODUCT((ACK3:ACK54=ZF4)*(ACN3:ACN54=ZF7)*ACM3:ACM54)+SUMPRODUCT((ACK3:ACK54=ZF5)*(ACN3:ACN54=ZF7)*ACM3:ACM54)+SUMPRODUCT((ACK3:ACK54=ZF6)*(ACN3:ACN54=ZF7)*ACM3:ACM54)</f>
        <v>0</v>
      </c>
      <c r="ZK7" s="395">
        <f ca="1">SUMPRODUCT((ACK3:ACK54=ZF7)*(ACN3:ACN54=ZF8)*ACM3:ACM54)+SUMPRODUCT((ACK3:ACK54=ZF7)*(ACN3:ACN54=ZF4)*ACM3:ACM54)+SUMPRODUCT((ACK3:ACK54=ZF7)*(ACN3:ACN54=ZF5)*ACM3:ACM54)+SUMPRODUCT((ACK3:ACK54=ZF7)*(ACN3:ACN54=ZF6)*ACM3:ACM54)+SUMPRODUCT((ACK3:ACK54=ZF8)*(ACN3:ACN54=ZF7)*ACL3:ACL54)+SUMPRODUCT((ACK3:ACK54=ZF4)*(ACN3:ACN54=ZF7)*ACL3:ACL54)+SUMPRODUCT((ACK3:ACK54=ZF5)*(ACN3:ACN54=ZF7)*ACL3:ACL54)+SUMPRODUCT((ACK3:ACK54=ZF6)*(ACN3:ACN54=ZF7)*ACL3:ACL54)</f>
        <v>0</v>
      </c>
      <c r="ZL7" s="395">
        <f t="shared" ca="1" si="127"/>
        <v>1000</v>
      </c>
      <c r="ZM7" s="395">
        <f t="shared" ca="1" si="128"/>
        <v>0</v>
      </c>
      <c r="ZN7" s="395">
        <f ca="1">IF(ZF7&lt;&gt;"",VLOOKUP(ZF7,YM4:YS52,7,FALSE),"")</f>
        <v>1000</v>
      </c>
      <c r="ZO7" s="395">
        <f ca="1">IF(ZF7&lt;&gt;"",VLOOKUP(ZF7,YM4:YS52,5,FALSE),"")</f>
        <v>0</v>
      </c>
      <c r="ZP7" s="395">
        <f ca="1">IF(ZF7&lt;&gt;"",VLOOKUP(ZF7,YM4:YU52,9,FALSE),"")</f>
        <v>27</v>
      </c>
      <c r="ZQ7" s="395">
        <f t="shared" ca="1" si="129"/>
        <v>0</v>
      </c>
      <c r="ZR7" s="395">
        <f t="shared" ref="ZR7" ca="1" si="968">IF(ZF7&lt;&gt;"",RANK(ZQ7,ZQ4:ZQ8),"")</f>
        <v>1</v>
      </c>
      <c r="ZS7" s="395">
        <f t="shared" ref="ZS7" ca="1" si="969">IF(ZF7&lt;&gt;"",SUMPRODUCT((ZQ4:ZQ8=ZQ7)*(ZL4:ZL8&gt;ZL7)),"")</f>
        <v>0</v>
      </c>
      <c r="ZT7" s="395">
        <f t="shared" ref="ZT7" ca="1" si="970">IF(ZF7&lt;&gt;"",SUMPRODUCT((ZQ4:ZQ8=ZQ7)*(ZL4:ZL8=ZL7)*(ZJ4:ZJ8&gt;ZJ7)),"")</f>
        <v>0</v>
      </c>
      <c r="ZU7" s="395">
        <f t="shared" ref="ZU7" ca="1" si="971">IF(ZF7&lt;&gt;"",SUMPRODUCT((ZQ4:ZQ8=ZQ7)*(ZL4:ZL8=ZL7)*(ZJ4:ZJ8=ZJ7)*(ZN4:ZN8&gt;ZN7)),"")</f>
        <v>0</v>
      </c>
      <c r="ZV7" s="395">
        <f t="shared" ref="ZV7" ca="1" si="972">IF(ZF7&lt;&gt;"",SUMPRODUCT((ZQ4:ZQ8=ZQ7)*(ZL4:ZL8=ZL7)*(ZJ4:ZJ8=ZJ7)*(ZN4:ZN8=ZN7)*(ZO4:ZO8&gt;ZO7)),"")</f>
        <v>0</v>
      </c>
      <c r="ZW7" s="395">
        <f t="shared" ref="ZW7" ca="1" si="973">IF(ZF7&lt;&gt;"",SUMPRODUCT((ZQ4:ZQ8=ZQ7)*(ZL4:ZL8=ZL7)*(ZJ4:ZJ8=ZJ7)*(ZN4:ZN8=ZN7)*(ZO4:ZO8=ZO7)*(ZP4:ZP8&gt;ZP7)),"")</f>
        <v>0</v>
      </c>
      <c r="ZX7" s="395">
        <f t="shared" ref="ZX7" ca="1" si="974">IF(ZF7&lt;&gt;"",IF(ZX59&lt;&gt;"",IF(ZE55=3,ZX59,ZX59+ZE55),SUM(ZR7:ZW7)),"")</f>
        <v>1</v>
      </c>
      <c r="ZY7" s="395" t="str">
        <f t="shared" ref="ZY7" ca="1" si="975">IF(ZF7&lt;&gt;"",INDEX(ZF4:ZF8,MATCH(4,ZX4:ZX8,0),0),"")</f>
        <v>Inter Miami</v>
      </c>
      <c r="ZZ7" s="395" t="str">
        <f t="shared" ca="1" si="383"/>
        <v/>
      </c>
      <c r="AAA7" s="395">
        <f ca="1">SUMPRODUCT((ACK3:ACK54=ZZ7)*(ACN3:ACN54=ZZ8)*(ACO3:ACO54="W"))+SUMPRODUCT((ACK3:ACK54=ZZ7)*(ACN3:ACN54=ZZ5)*(ACO3:ACO54="W"))+SUMPRODUCT((ACK3:ACK54=ZZ7)*(ACN3:ACN54=ZZ6)*(ACO3:ACO54="W"))+SUMPRODUCT((ACK3:ACK54=ZZ8)*(ACN3:ACN54=ZZ7)*(ACP3:ACP54="W"))+SUMPRODUCT((ACK3:ACK54=ZZ5)*(ACN3:ACN54=ZZ7)*(ACP3:ACP54="W"))+SUMPRODUCT((ACK3:ACK54=ZZ6)*(ACN3:ACN54=ZZ7)*(ACP3:ACP54="W"))</f>
        <v>0</v>
      </c>
      <c r="AAB7" s="395">
        <f ca="1">SUMPRODUCT((ACK3:ACK54=ZZ7)*(ACN3:ACN54=ZZ8)*(ACO3:ACO54="D"))+SUMPRODUCT((ACK3:ACK54=ZZ7)*(ACN3:ACN54=ZZ5)*(ACO3:ACO54="D"))+SUMPRODUCT((ACK3:ACK54=ZZ7)*(ACN3:ACN54=ZZ6)*(ACO3:ACO54="D"))+SUMPRODUCT((ACK3:ACK54=ZZ8)*(ACN3:ACN54=ZZ7)*(ACO3:ACO54="D"))+SUMPRODUCT((ACK3:ACK54=ZZ5)*(ACN3:ACN54=ZZ7)*(ACO3:ACO54="D"))+SUMPRODUCT((ACK3:ACK54=ZZ6)*(ACN3:ACN54=ZZ7)*(ACO3:ACO54="D"))</f>
        <v>0</v>
      </c>
      <c r="AAC7" s="395">
        <f ca="1">SUMPRODUCT((ACK3:ACK54=ZZ7)*(ACN3:ACN54=ZZ8)*(ACO3:ACO54="L"))+SUMPRODUCT((ACK3:ACK54=ZZ7)*(ACN3:ACN54=ZZ5)*(ACO3:ACO54="L"))+SUMPRODUCT((ACK3:ACK54=ZZ7)*(ACN3:ACN54=ZZ6)*(ACO3:ACO54="L"))+SUMPRODUCT((ACK3:ACK54=ZZ8)*(ACN3:ACN54=ZZ7)*(ACP3:ACP54="L"))+SUMPRODUCT((ACK3:ACK54=ZZ5)*(ACN3:ACN54=ZZ7)*(ACP3:ACP54="L"))+SUMPRODUCT((ACK3:ACK54=ZZ6)*(ACN3:ACN54=ZZ7)*(ACP3:ACP54="L"))</f>
        <v>0</v>
      </c>
      <c r="AAD7" s="395">
        <f ca="1">SUMPRODUCT((ACK3:ACK54=ZZ7)*(ACN3:ACN54=ZZ8)*ACL3:ACL54)+SUMPRODUCT((ACK3:ACK54=ZZ7)*(ACN3:ACN54=ZZ4)*ACL3:ACL54)+SUMPRODUCT((ACK3:ACK54=ZZ7)*(ACN3:ACN54=ZZ5)*ACL3:ACL54)+SUMPRODUCT((ACK3:ACK54=ZZ7)*(ACN3:ACN54=ZZ6)*ACL3:ACL54)+SUMPRODUCT((ACK3:ACK54=ZZ8)*(ACN3:ACN54=ZZ7)*ACM3:ACM54)+SUMPRODUCT((ACK3:ACK54=ZZ4)*(ACN3:ACN54=ZZ7)*ACM3:ACM54)+SUMPRODUCT((ACK3:ACK54=ZZ5)*(ACN3:ACN54=ZZ7)*ACM3:ACM54)+SUMPRODUCT((ACK3:ACK54=ZZ6)*(ACN3:ACN54=ZZ7)*ACM3:ACM54)</f>
        <v>0</v>
      </c>
      <c r="AAE7" s="395">
        <f ca="1">SUMPRODUCT((ACK3:ACK54=ZZ7)*(ACN3:ACN54=ZZ8)*ACM3:ACM54)+SUMPRODUCT((ACK3:ACK54=ZZ7)*(ACN3:ACN54=ZZ4)*ACM3:ACM54)+SUMPRODUCT((ACK3:ACK54=ZZ7)*(ACN3:ACN54=ZZ5)*ACM3:ACM54)+SUMPRODUCT((ACK3:ACK54=ZZ7)*(ACN3:ACN54=ZZ6)*ACM3:ACM54)+SUMPRODUCT((ACK3:ACK54=ZZ8)*(ACN3:ACN54=ZZ7)*ACL3:ACL54)+SUMPRODUCT((ACK3:ACK54=ZZ4)*(ACN3:ACN54=ZZ7)*ACL3:ACL54)+SUMPRODUCT((ACK3:ACK54=ZZ5)*(ACN3:ACN54=ZZ7)*ACL3:ACL54)+SUMPRODUCT((ACK3:ACK54=ZZ6)*(ACN3:ACN54=ZZ7)*ACL3:ACL54)</f>
        <v>0</v>
      </c>
      <c r="AAF7" s="395">
        <f t="shared" ca="1" si="384"/>
        <v>1000</v>
      </c>
      <c r="AAG7" s="395" t="str">
        <f t="shared" ca="1" si="385"/>
        <v/>
      </c>
      <c r="AAH7" s="395" t="str">
        <f ca="1">IF(ZZ7&lt;&gt;"",VLOOKUP(ZZ7,YM4:YS52,7,FALSE),"")</f>
        <v/>
      </c>
      <c r="AAI7" s="395" t="str">
        <f ca="1">IF(ZZ7&lt;&gt;"",VLOOKUP(ZZ7,YM4:YS52,5,FALSE),"")</f>
        <v/>
      </c>
      <c r="AAJ7" s="395" t="str">
        <f ca="1">IF(ZZ7&lt;&gt;"",VLOOKUP(ZZ7,YM4:YU52,9,FALSE),"")</f>
        <v/>
      </c>
      <c r="AAK7" s="395" t="str">
        <f t="shared" ca="1" si="386"/>
        <v/>
      </c>
      <c r="AAL7" s="395" t="str">
        <f t="shared" ref="AAL7" ca="1" si="976">IF(ZZ7&lt;&gt;"",RANK(AAK7,AAK4:AAK8),"")</f>
        <v/>
      </c>
      <c r="AAM7" s="395" t="str">
        <f t="shared" ref="AAM7" ca="1" si="977">IF(ZZ7&lt;&gt;"",SUMPRODUCT((AAK4:AAK8=AAK7)*(AAF4:AAF8&gt;AAF7)),"")</f>
        <v/>
      </c>
      <c r="AAN7" s="395" t="str">
        <f t="shared" ref="AAN7" ca="1" si="978">IF(ZZ7&lt;&gt;"",SUMPRODUCT((AAK4:AAK8=AAK7)*(AAF4:AAF8=AAF7)*(AAD4:AAD8&gt;AAD7)),"")</f>
        <v/>
      </c>
      <c r="AAO7" s="395" t="str">
        <f t="shared" ref="AAO7" ca="1" si="979">IF(ZZ7&lt;&gt;"",SUMPRODUCT((AAK4:AAK8=AAK7)*(AAF4:AAF8=AAF7)*(AAD4:AAD8=AAD7)*(AAH4:AAH8&gt;AAH7)),"")</f>
        <v/>
      </c>
      <c r="AAP7" s="395" t="str">
        <f t="shared" ref="AAP7" ca="1" si="980">IF(ZZ7&lt;&gt;"",SUMPRODUCT((AAK4:AAK8=AAK7)*(AAF4:AAF8=AAF7)*(AAD4:AAD8=AAD7)*(AAH4:AAH8=AAH7)*(AAI4:AAI8&gt;AAI7)),"")</f>
        <v/>
      </c>
      <c r="AAQ7" s="395" t="str">
        <f t="shared" ref="AAQ7" ca="1" si="981">IF(ZZ7&lt;&gt;"",SUMPRODUCT((AAK4:AAK8=AAK7)*(AAF4:AAF8=AAF7)*(AAD4:AAD8=AAD7)*(AAH4:AAH8=AAH7)*(AAI4:AAI8=AAI7)*(AAJ4:AAJ8&gt;AAJ7)),"")</f>
        <v/>
      </c>
      <c r="AAR7" s="395" t="str">
        <f t="shared" ref="AAR7" ca="1" si="982">IF(ZZ7&lt;&gt;"",IF(AAR59&lt;&gt;"",IF(ZY55=3,AAR59,AAR59+ZY55),SUM(AAL7:AAQ7)+1),"")</f>
        <v/>
      </c>
      <c r="AAS7" s="395" t="str">
        <f t="shared" ref="AAS7" ca="1" si="983">IF(ZZ7&lt;&gt;"",INDEX(ZZ5:ZZ8,MATCH(4,AAR5:AAR8,0),0),"")</f>
        <v/>
      </c>
      <c r="AAT7" s="395" t="str">
        <f t="shared" ca="1" si="665"/>
        <v/>
      </c>
      <c r="AAU7" s="395">
        <f ca="1">SUMPRODUCT((ACK3:ACK54=AAT7)*(ACN3:ACN54=AAT8)*(ACO3:ACO54="W"))+SUMPRODUCT((ACK3:ACK54=AAT7)*(ACN3:ACN54=AAT9)*(ACO3:ACO54="W"))+SUMPRODUCT((ACK3:ACK54=AAT7)*(ACN3:ACN54=AAT6)*(ACO3:ACO54="W"))+SUMPRODUCT((ACK3:ACK54=AAT8)*(ACN3:ACN54=AAT7)*(ACP3:ACP54="W"))+SUMPRODUCT((ACK3:ACK54=AAT9)*(ACN3:ACN54=AAT7)*(ACP3:ACP54="W"))+SUMPRODUCT((ACK3:ACK54=AAT6)*(ACN3:ACN54=AAT7)*(ACP3:ACP54="W"))</f>
        <v>0</v>
      </c>
      <c r="AAV7" s="395">
        <f ca="1">SUMPRODUCT((ACK3:ACK54=AAT7)*(ACN3:ACN54=AAT8)*(ACO3:ACO54="D"))+SUMPRODUCT((ACK3:ACK54=AAT7)*(ACN3:ACN54=AAT9)*(ACO3:ACO54="D"))+SUMPRODUCT((ACK3:ACK54=AAT7)*(ACN3:ACN54=AAT6)*(ACO3:ACO54="D"))+SUMPRODUCT((ACK3:ACK54=AAT8)*(ACN3:ACN54=AAT7)*(ACO3:ACO54="D"))+SUMPRODUCT((ACK3:ACK54=AAT9)*(ACN3:ACN54=AAT7)*(ACO3:ACO54="D"))+SUMPRODUCT((ACK3:ACK54=AAT6)*(ACN3:ACN54=AAT7)*(ACO3:ACO54="D"))</f>
        <v>0</v>
      </c>
      <c r="AAW7" s="395">
        <f ca="1">SUMPRODUCT((ACK3:ACK54=AAT7)*(ACN3:ACN54=AAT8)*(ACO3:ACO54="L"))+SUMPRODUCT((ACK3:ACK54=AAT7)*(ACN3:ACN54=AAT9)*(ACO3:ACO54="L"))+SUMPRODUCT((ACK3:ACK54=AAT7)*(ACN3:ACN54=AAT6)*(ACO3:ACO54="L"))+SUMPRODUCT((ACK3:ACK54=AAT8)*(ACN3:ACN54=AAT7)*(ACP3:ACP54="L"))+SUMPRODUCT((ACK3:ACK54=AAT9)*(ACN3:ACN54=AAT7)*(ACP3:ACP54="L"))+SUMPRODUCT((ACK3:ACK54=AAT6)*(ACN3:ACN54=AAT7)*(ACP3:ACP54="L"))</f>
        <v>0</v>
      </c>
      <c r="AAX7" s="395">
        <f ca="1">SUMPRODUCT((ACK3:ACK54=AAT7)*(ACN3:ACN54=AAT8)*ACL3:ACL54)+SUMPRODUCT((ACK3:ACK54=AAT7)*(ACN3:ACN54=AAT4)*ACL3:ACL54)+SUMPRODUCT((ACK3:ACK54=AAT7)*(ACN3:ACN54=AAT5)*ACL3:ACL54)+SUMPRODUCT((ACK3:ACK54=AAT7)*(ACN3:ACN54=AAT6)*ACL3:ACL54)+SUMPRODUCT((ACK3:ACK54=AAT8)*(ACN3:ACN54=AAT7)*ACM3:ACM54)+SUMPRODUCT((ACK3:ACK54=AAT4)*(ACN3:ACN54=AAT7)*ACM3:ACM54)+SUMPRODUCT((ACK3:ACK54=AAT5)*(ACN3:ACN54=AAT7)*ACM3:ACM54)+SUMPRODUCT((ACK3:ACK54=AAT6)*(ACN3:ACN54=AAT7)*ACM3:ACM54)</f>
        <v>0</v>
      </c>
      <c r="AAY7" s="395">
        <f ca="1">SUMPRODUCT((ACK3:ACK54=AAT7)*(ACN3:ACN54=AAT8)*ACM3:ACM54)+SUMPRODUCT((ACK3:ACK54=AAT7)*(ACN3:ACN54=AAT4)*ACM3:ACM54)+SUMPRODUCT((ACK3:ACK54=AAT7)*(ACN3:ACN54=AAT5)*ACM3:ACM54)+SUMPRODUCT((ACK3:ACK54=AAT7)*(ACN3:ACN54=AAT6)*ACM3:ACM54)+SUMPRODUCT((ACK3:ACK54=AAT8)*(ACN3:ACN54=AAT7)*ACL3:ACL54)+SUMPRODUCT((ACK3:ACK54=AAT4)*(ACN3:ACN54=AAT7)*ACL3:ACL54)+SUMPRODUCT((ACK3:ACK54=AAT5)*(ACN3:ACN54=AAT7)*ACL3:ACL54)+SUMPRODUCT((ACK3:ACK54=AAT6)*(ACN3:ACN54=AAT7)*ACL3:ACL54)</f>
        <v>0</v>
      </c>
      <c r="AAZ7" s="395">
        <f t="shared" ca="1" si="666"/>
        <v>1000</v>
      </c>
      <c r="ABA7" s="395" t="str">
        <f t="shared" ca="1" si="667"/>
        <v/>
      </c>
      <c r="ABB7" s="395" t="str">
        <f ca="1">IF(AAT7&lt;&gt;"",VLOOKUP(AAT7,YM4:YS52,7,FALSE),"")</f>
        <v/>
      </c>
      <c r="ABC7" s="395" t="str">
        <f ca="1">IF(AAT7&lt;&gt;"",VLOOKUP(AAT7,YM4:YS52,5,FALSE),"")</f>
        <v/>
      </c>
      <c r="ABD7" s="395" t="str">
        <f ca="1">IF(AAT7&lt;&gt;"",VLOOKUP(AAT7,YM4:YU52,9,FALSE),"")</f>
        <v/>
      </c>
      <c r="ABE7" s="395" t="str">
        <f t="shared" ca="1" si="668"/>
        <v/>
      </c>
      <c r="ABF7" s="395" t="str">
        <f t="shared" ref="ABF7" ca="1" si="984">IF(AAT7&lt;&gt;"",RANK(ABE7,ABE4:ABE8),"")</f>
        <v/>
      </c>
      <c r="ABG7" s="395" t="str">
        <f t="shared" ref="ABG7" ca="1" si="985">IF(AAT7&lt;&gt;"",SUMPRODUCT((ABE4:ABE8=ABE7)*(AAZ4:AAZ8&gt;AAZ7)),"")</f>
        <v/>
      </c>
      <c r="ABH7" s="395" t="str">
        <f t="shared" ref="ABH7" ca="1" si="986">IF(AAT7&lt;&gt;"",SUMPRODUCT((ABE4:ABE8=ABE7)*(AAZ4:AAZ8=AAZ7)*(AAX4:AAX8&gt;AAX7)),"")</f>
        <v/>
      </c>
      <c r="ABI7" s="395" t="str">
        <f t="shared" ref="ABI7" ca="1" si="987">IF(AAT7&lt;&gt;"",SUMPRODUCT((ABE4:ABE8=ABE7)*(AAZ4:AAZ8=AAZ7)*(AAX4:AAX8=AAX7)*(ABB4:ABB8&gt;ABB7)),"")</f>
        <v/>
      </c>
      <c r="ABJ7" s="395" t="str">
        <f t="shared" ref="ABJ7" ca="1" si="988">IF(AAT7&lt;&gt;"",SUMPRODUCT((ABE4:ABE8=ABE7)*(AAZ4:AAZ8=AAZ7)*(AAX4:AAX8=AAX7)*(ABB4:ABB8=ABB7)*(ABC4:ABC8&gt;ABC7)),"")</f>
        <v/>
      </c>
      <c r="ABK7" s="395" t="str">
        <f t="shared" ref="ABK7" ca="1" si="989">IF(AAT7&lt;&gt;"",SUMPRODUCT((ABE4:ABE8=ABE7)*(AAZ4:AAZ8=AAZ7)*(AAX4:AAX8=AAX7)*(ABB4:ABB8=ABB7)*(ABC4:ABC8=ABC7)*(ABD4:ABD8&gt;ABD7)),"")</f>
        <v/>
      </c>
      <c r="ABL7" s="395" t="str">
        <f t="shared" ca="1" si="675"/>
        <v/>
      </c>
      <c r="ABM7" s="395" t="str">
        <f t="shared" ref="ABM7" ca="1" si="990">IF(AAT7&lt;&gt;"",INDEX(AAT6:AAT8,MATCH(4,ABL6:ABL8,0),0),"")</f>
        <v/>
      </c>
      <c r="ABN7" s="395" t="str">
        <f t="shared" ref="ABN7" si="991">IF(ZD4&lt;&gt;"",ZD4,"")</f>
        <v/>
      </c>
      <c r="ABO7" s="395">
        <f ca="1">SUMPRODUCT((ACK3:ACK54=ABN7)*(ACN3:ACN54=ABN8)*(ACO3:ACO54="W"))+SUMPRODUCT((ACK3:ACK54=ABN7)*(ACN3:ACN54=ABN9)*(ACO3:ACO54="W"))+SUMPRODUCT((ACK3:ACK54=ABN7)*(ACN3:ACN54=ABN10)*(ACO3:ACO54="W"))+SUMPRODUCT((ACK3:ACK54=ABN8)*(ACN3:ACN54=ABN7)*(ACP3:ACP54="W"))+SUMPRODUCT((ACK3:ACK54=ABN9)*(ACN3:ACN54=ABN7)*(ACP3:ACP54="W"))+SUMPRODUCT((ACK3:ACK54=ABN10)*(ACN3:ACN54=ABN7)*(ACP3:ACP54="W"))</f>
        <v>0</v>
      </c>
      <c r="ABP7" s="395">
        <f ca="1">SUMPRODUCT((ACK3:ACK54=ABN7)*(ACN3:ACN54=ABN8)*(ACO3:ACO54="D"))+SUMPRODUCT((ACK3:ACK54=ABN7)*(ACN3:ACN54=ABN9)*(ACO3:ACO54="D"))+SUMPRODUCT((ACK3:ACK54=ABN7)*(ACN3:ACN54=ABN10)*(ACO3:ACO54="D"))+SUMPRODUCT((ACK3:ACK54=ABN8)*(ACN3:ACN54=ABN7)*(ACO3:ACO54="D"))+SUMPRODUCT((ACK3:ACK54=ABN9)*(ACN3:ACN54=ABN7)*(ACO3:ACO54="D"))+SUMPRODUCT((ACK3:ACK54=ABN10)*(ACN3:ACN54=ABN7)*(ACO3:ACO54="D"))</f>
        <v>0</v>
      </c>
      <c r="ABQ7" s="395">
        <f ca="1">SUMPRODUCT((ACK3:ACK54=ABN7)*(ACN3:ACN54=ABN8)*(ACO3:ACO54="L"))+SUMPRODUCT((ACK3:ACK54=ABN7)*(ACN3:ACN54=ABN9)*(ACO3:ACO54="L"))+SUMPRODUCT((ACK3:ACK54=ABN7)*(ACN3:ACN54=ABN10)*(ACO3:ACO54="L"))+SUMPRODUCT((ACK3:ACK54=ABN8)*(ACN3:ACN54=ABN7)*(ACP3:ACP54="L"))+SUMPRODUCT((ACK3:ACK54=ABN9)*(ACN3:ACN54=ABN7)*(ACP3:ACP54="L"))+SUMPRODUCT((ACK3:ACK54=ABN10)*(ACN3:ACN54=ABN7)*(ACP3:ACP54="L"))</f>
        <v>0</v>
      </c>
      <c r="ABR7" s="395">
        <f ca="1">SUMPRODUCT((ACK3:ACK54=ABN7)*(ACN3:ACN54=ABN8)*ACL3:ACL54)+SUMPRODUCT((ACK3:ACK54=ABN7)*(ACN3:ACN54=ABN4)*ACL3:ACL54)+SUMPRODUCT((ACK3:ACK54=ABN7)*(ACN3:ACN54=ABN5)*ACL3:ACL54)+SUMPRODUCT((ACK3:ACK54=ABN7)*(ACN3:ACN54=ABN6)*ACL3:ACL54)+SUMPRODUCT((ACK3:ACK54=ABN8)*(ACN3:ACN54=ABN7)*ACM3:ACM54)+SUMPRODUCT((ACK3:ACK54=ABN4)*(ACN3:ACN54=ABN7)*ACM3:ACM54)+SUMPRODUCT((ACK3:ACK54=ABN5)*(ACN3:ACN54=ABN7)*ACM3:ACM54)+SUMPRODUCT((ACK3:ACK54=ABN6)*(ACN3:ACN54=ABN7)*ACM3:ACM54)</f>
        <v>0</v>
      </c>
      <c r="ABS7" s="395">
        <f ca="1">SUMPRODUCT((ACK3:ACK54=ABN7)*(ACN3:ACN54=ABN8)*ACM3:ACM54)+SUMPRODUCT((ACK3:ACK54=ABN7)*(ACN3:ACN54=ABN4)*ACM3:ACM54)+SUMPRODUCT((ACK3:ACK54=ABN7)*(ACN3:ACN54=ABN5)*ACM3:ACM54)+SUMPRODUCT((ACK3:ACK54=ABN7)*(ACN3:ACN54=ABN6)*ACM3:ACM54)+SUMPRODUCT((ACK3:ACK54=ABN8)*(ACN3:ACN54=ABN7)*ACL3:ACL54)+SUMPRODUCT((ACK3:ACK54=ABN4)*(ACN3:ACN54=ABN7)*ACL3:ACL54)+SUMPRODUCT((ACK3:ACK54=ABN5)*(ACN3:ACN54=ABN7)*ACL3:ACL54)+SUMPRODUCT((ACK3:ACK54=ABN6)*(ACN3:ACN54=ABN7)*ACL3:ACL54)</f>
        <v>0</v>
      </c>
      <c r="ABT7" s="395">
        <f t="shared" ref="ABT7" ca="1" si="992">ABR7-ABS7+1000</f>
        <v>1000</v>
      </c>
      <c r="ABU7" s="395" t="str">
        <f t="shared" ref="ABU7" si="993">IF(ABN7&lt;&gt;"",ABO7*3+ABP7*1,"")</f>
        <v/>
      </c>
      <c r="ABV7" s="395" t="str">
        <f>IF(ABN7&lt;&gt;"",VLOOKUP(ABN7,YM4:YS52,7,FALSE),"")</f>
        <v/>
      </c>
      <c r="ABW7" s="395" t="str">
        <f>IF(ABN7&lt;&gt;"",VLOOKUP(ABN7,YM4:YS52,5,FALSE),"")</f>
        <v/>
      </c>
      <c r="ABX7" s="395" t="str">
        <f>IF(ABN7&lt;&gt;"",VLOOKUP(ABN7,YM4:YU52,9,FALSE),"")</f>
        <v/>
      </c>
      <c r="ABY7" s="395" t="str">
        <f t="shared" ref="ABY7" si="994">ABU7</f>
        <v/>
      </c>
      <c r="ABZ7" s="395" t="str">
        <f t="shared" ref="ABZ7" si="995">IF(ABN7&lt;&gt;"",RANK(ABY7,ABY4:ABY8),"")</f>
        <v/>
      </c>
      <c r="ACA7" s="395" t="str">
        <f t="shared" ref="ACA7" si="996">IF(ABN7&lt;&gt;"",SUMPRODUCT((ABY4:ABY8=ABY7)*(ABT4:ABT8&gt;ABT7)),"")</f>
        <v/>
      </c>
      <c r="ACB7" s="395" t="str">
        <f t="shared" ref="ACB7" si="997">IF(ABN7&lt;&gt;"",SUMPRODUCT((ABY4:ABY8=ABY7)*(ABT4:ABT8=ABT7)*(ABR4:ABR8&gt;ABR7)),"")</f>
        <v/>
      </c>
      <c r="ACC7" s="395" t="str">
        <f t="shared" ref="ACC7" si="998">IF(ABN7&lt;&gt;"",SUMPRODUCT((ABY4:ABY8=ABY7)*(ABT4:ABT8=ABT7)*(ABR4:ABR8=ABR7)*(ABV4:ABV8&gt;ABV7)),"")</f>
        <v/>
      </c>
      <c r="ACD7" s="395" t="str">
        <f t="shared" ref="ACD7" si="999">IF(ABN7&lt;&gt;"",SUMPRODUCT((ABY4:ABY8=ABY7)*(ABT4:ABT8=ABT7)*(ABR4:ABR8=ABR7)*(ABV4:ABV8=ABV7)*(ABW4:ABW8&gt;ABW7)),"")</f>
        <v/>
      </c>
      <c r="ACE7" s="395" t="str">
        <f t="shared" ref="ACE7" si="1000">IF(ABN7&lt;&gt;"",SUMPRODUCT((ABY4:ABY8=ABY7)*(ABT4:ABT8=ABT7)*(ABR4:ABR8=ABR7)*(ABV4:ABV8=ABV7)*(ABW4:ABW8=ABW7)*(ABX4:ABX8&gt;ABX7)),"")</f>
        <v/>
      </c>
      <c r="ACF7" s="395" t="str">
        <f t="shared" ref="ACF7" si="1001">IF(ABN7&lt;&gt;"",SUM(ABZ7:ACE7)+3,"")</f>
        <v/>
      </c>
      <c r="ACG7" s="395" t="str">
        <f t="shared" ref="ACG7" si="1002">IF(ABN7&lt;&gt;"",IF(ACF7=4,ABN7,ABN8),"")</f>
        <v/>
      </c>
      <c r="ACH7" s="395" t="str">
        <f t="shared" ref="ACH7" ca="1" si="1003">IF(ACG7&lt;&gt;"",ACG7,IF(ABM7&lt;&gt;"",ABM7,IF(AAS7&lt;&gt;"",AAS7,IF(ZY7&lt;&gt;"",ZY7,YY7))))</f>
        <v>Inter Miami</v>
      </c>
      <c r="ACI7" s="395">
        <v>4</v>
      </c>
      <c r="ACJ7" s="395">
        <v>5</v>
      </c>
      <c r="ACK7" s="395" t="str">
        <f t="shared" si="9"/>
        <v>Botafogo</v>
      </c>
      <c r="ACL7" s="395">
        <f ca="1">IF(OFFSET('Game Board'!O12,0,ACL1)&lt;&gt;"",OFFSET('Game Board'!O12,0,ACL1),0)</f>
        <v>0</v>
      </c>
      <c r="ACM7" s="395">
        <f ca="1">IF(OFFSET('Game Board'!P12,0,ACL1)&lt;&gt;"",OFFSET('Game Board'!P12,0,ACL1),0)</f>
        <v>0</v>
      </c>
      <c r="ACN7" s="395" t="str">
        <f t="shared" si="10"/>
        <v>Seattle Sounders</v>
      </c>
      <c r="ACO7" s="395" t="str">
        <f ca="1">IF(AND(OFFSET('Game Board'!O12,0,ACL1)&lt;&gt;"",OFFSET('Game Board'!P12,0,ACL1)&lt;&gt;""),IF(ACL7&gt;ACM7,"W",IF(ACL7=ACM7,"D","L")),"")</f>
        <v/>
      </c>
      <c r="ACP7" s="395" t="str">
        <f t="shared" ca="1" si="11"/>
        <v/>
      </c>
      <c r="ACR7" s="395">
        <f ca="1">VLOOKUP(ACS7,AGN4:AGO8,2,FALSE)</f>
        <v>4</v>
      </c>
      <c r="ACS7" s="398" t="str">
        <f t="shared" si="139"/>
        <v>Inter Miami</v>
      </c>
      <c r="ACT7" s="395">
        <f ca="1">SUMPRODUCT((AGQ3:AGQ54=ACS7)*(AGU3:AGU54="W"))+SUMPRODUCT((AGT3:AGT54=ACS7)*(AGV3:AGV54="W"))</f>
        <v>0</v>
      </c>
      <c r="ACU7" s="395">
        <f ca="1">SUMPRODUCT((AGQ3:AGQ54=ACS7)*(AGU3:AGU54="D"))+SUMPRODUCT((AGT3:AGT54=ACS7)*(AGV3:AGV54="D"))</f>
        <v>0</v>
      </c>
      <c r="ACV7" s="395">
        <f ca="1">SUMPRODUCT((AGQ3:AGQ54=ACS7)*(AGU3:AGU54="L"))+SUMPRODUCT((AGT3:AGT54=ACS7)*(AGV3:AGV54="L"))</f>
        <v>0</v>
      </c>
      <c r="ACW7" s="395">
        <f t="shared" ref="ACW7" ca="1" si="1004">SUMIF(AGQ3:AGQ72,ACS7,AGR3:AGR72)+SUMIF(AGT3:AGT72,ACS7,AGS3:AGS72)</f>
        <v>0</v>
      </c>
      <c r="ACX7" s="395">
        <f t="shared" ref="ACX7" ca="1" si="1005">SUMIF(AGT3:AGT72,ACS7,AGR3:AGR72)+SUMIF(AGQ3:AGQ72,ACS7,AGS3:AGS72)</f>
        <v>0</v>
      </c>
      <c r="ACY7" s="395">
        <f t="shared" ca="1" si="142"/>
        <v>1000</v>
      </c>
      <c r="ACZ7" s="395">
        <f t="shared" ca="1" si="143"/>
        <v>0</v>
      </c>
      <c r="ADA7" s="401">
        <f t="shared" si="144"/>
        <v>8</v>
      </c>
      <c r="ADB7" s="395">
        <f t="shared" ref="ADB7" ca="1" si="1006">IF(COUNTIF(ACZ4:ACZ8,4)&lt;&gt;4,RANK(ACZ7,ACZ4:ACZ8),ACZ59)</f>
        <v>1</v>
      </c>
      <c r="ADD7" s="395">
        <f t="shared" ref="ADD7" ca="1" si="1007">SUMPRODUCT((ADB4:ADB7=ADB7)*(ADA4:ADA7&lt;ADA7))+ADB7</f>
        <v>1</v>
      </c>
      <c r="ADE7" s="398" t="str">
        <f t="shared" ref="ADE7" ca="1" si="1008">INDEX(ACS4:ACS8,MATCH(4,ADD4:ADD8,0),0)</f>
        <v>Palmeiras</v>
      </c>
      <c r="ADF7" s="395">
        <f t="shared" ref="ADF7" ca="1" si="1009">INDEX(ADB4:ADB8,MATCH(ADE7,ACS4:ACS8,0),0)</f>
        <v>1</v>
      </c>
      <c r="ADG7" s="395" t="str">
        <f t="shared" ca="1" si="684"/>
        <v>Palmeiras</v>
      </c>
      <c r="ADH7" s="395" t="str">
        <f t="shared" ca="1" si="685"/>
        <v/>
      </c>
      <c r="ADL7" s="395" t="str">
        <f t="shared" ca="1" si="153"/>
        <v>Palmeiras</v>
      </c>
      <c r="ADM7" s="395">
        <f ca="1">SUMPRODUCT((AGQ3:AGQ54=ADL7)*(AGT3:AGT54=ADL8)*(AGU3:AGU54="W"))+SUMPRODUCT((AGQ3:AGQ54=ADL7)*(AGT3:AGT54=ADL4)*(AGU3:AGU54="W"))+SUMPRODUCT((AGQ3:AGQ54=ADL7)*(AGT3:AGT54=ADL5)*(AGU3:AGU54="W"))+SUMPRODUCT((AGQ3:AGQ54=ADL7)*(AGT3:AGT54=ADL6)*(AGU3:AGU54="W"))+SUMPRODUCT((AGQ3:AGQ54=ADL8)*(AGT3:AGT54=ADL7)*(AGV3:AGV54="W"))+SUMPRODUCT((AGQ3:AGQ54=ADL4)*(AGT3:AGT54=ADL7)*(AGV3:AGV54="W"))+SUMPRODUCT((AGQ3:AGQ54=ADL5)*(AGT3:AGT54=ADL7)*(AGV3:AGV54="W"))+SUMPRODUCT((AGQ3:AGQ54=ADL6)*(AGT3:AGT54=ADL7)*(AGV3:AGV54="W"))</f>
        <v>0</v>
      </c>
      <c r="ADN7" s="395">
        <f ca="1">SUMPRODUCT((AGQ3:AGQ54=ADL7)*(AGT3:AGT54=ADL8)*(AGU3:AGU54="D"))+SUMPRODUCT((AGQ3:AGQ54=ADL7)*(AGT3:AGT54=ADL4)*(AGU3:AGU54="D"))+SUMPRODUCT((AGQ3:AGQ54=ADL7)*(AGT3:AGT54=ADL5)*(AGU3:AGU54="D"))+SUMPRODUCT((AGQ3:AGQ54=ADL7)*(AGT3:AGT54=ADL6)*(AGU3:AGU54="D"))+SUMPRODUCT((AGQ3:AGQ54=ADL8)*(AGT3:AGT54=ADL7)*(AGU3:AGU54="D"))+SUMPRODUCT((AGQ3:AGQ54=ADL4)*(AGT3:AGT54=ADL7)*(AGU3:AGU54="D"))+SUMPRODUCT((AGQ3:AGQ54=ADL5)*(AGT3:AGT54=ADL7)*(AGU3:AGU54="D"))+SUMPRODUCT((AGQ3:AGQ54=ADL6)*(AGT3:AGT54=ADL7)*(AGU3:AGU54="D"))</f>
        <v>0</v>
      </c>
      <c r="ADO7" s="395">
        <f ca="1">SUMPRODUCT((AGQ3:AGQ54=ADL7)*(AGT3:AGT54=ADL8)*(AGU3:AGU54="L"))+SUMPRODUCT((AGQ3:AGQ54=ADL7)*(AGT3:AGT54=ADL4)*(AGU3:AGU54="L"))+SUMPRODUCT((AGQ3:AGQ54=ADL7)*(AGT3:AGT54=ADL5)*(AGU3:AGU54="L"))+SUMPRODUCT((AGQ3:AGQ54=ADL7)*(AGT3:AGT54=ADL6)*(AGU3:AGU54="L"))+SUMPRODUCT((AGQ3:AGQ54=ADL8)*(AGT3:AGT54=ADL7)*(AGV3:AGV54="L"))+SUMPRODUCT((AGQ3:AGQ54=ADL4)*(AGT3:AGT54=ADL7)*(AGV3:AGV54="L"))+SUMPRODUCT((AGQ3:AGQ54=ADL5)*(AGT3:AGT54=ADL7)*(AGV3:AGV54="L"))+SUMPRODUCT((AGQ3:AGQ54=ADL6)*(AGT3:AGT54=ADL7)*(AGV3:AGV54="L"))</f>
        <v>0</v>
      </c>
      <c r="ADP7" s="395">
        <f ca="1">SUMPRODUCT((AGQ3:AGQ54=ADL7)*(AGT3:AGT54=ADL8)*AGR3:AGR54)+SUMPRODUCT((AGQ3:AGQ54=ADL7)*(AGT3:AGT54=ADL4)*AGR3:AGR54)+SUMPRODUCT((AGQ3:AGQ54=ADL7)*(AGT3:AGT54=ADL5)*AGR3:AGR54)+SUMPRODUCT((AGQ3:AGQ54=ADL7)*(AGT3:AGT54=ADL6)*AGR3:AGR54)+SUMPRODUCT((AGQ3:AGQ54=ADL8)*(AGT3:AGT54=ADL7)*AGS3:AGS54)+SUMPRODUCT((AGQ3:AGQ54=ADL4)*(AGT3:AGT54=ADL7)*AGS3:AGS54)+SUMPRODUCT((AGQ3:AGQ54=ADL5)*(AGT3:AGT54=ADL7)*AGS3:AGS54)+SUMPRODUCT((AGQ3:AGQ54=ADL6)*(AGT3:AGT54=ADL7)*AGS3:AGS54)</f>
        <v>0</v>
      </c>
      <c r="ADQ7" s="395">
        <f ca="1">SUMPRODUCT((AGQ3:AGQ54=ADL7)*(AGT3:AGT54=ADL8)*AGS3:AGS54)+SUMPRODUCT((AGQ3:AGQ54=ADL7)*(AGT3:AGT54=ADL4)*AGS3:AGS54)+SUMPRODUCT((AGQ3:AGQ54=ADL7)*(AGT3:AGT54=ADL5)*AGS3:AGS54)+SUMPRODUCT((AGQ3:AGQ54=ADL7)*(AGT3:AGT54=ADL6)*AGS3:AGS54)+SUMPRODUCT((AGQ3:AGQ54=ADL8)*(AGT3:AGT54=ADL7)*AGR3:AGR54)+SUMPRODUCT((AGQ3:AGQ54=ADL4)*(AGT3:AGT54=ADL7)*AGR3:AGR54)+SUMPRODUCT((AGQ3:AGQ54=ADL5)*(AGT3:AGT54=ADL7)*AGR3:AGR54)+SUMPRODUCT((AGQ3:AGQ54=ADL6)*(AGT3:AGT54=ADL7)*AGR3:AGR54)</f>
        <v>0</v>
      </c>
      <c r="ADR7" s="395">
        <f t="shared" ca="1" si="154"/>
        <v>1000</v>
      </c>
      <c r="ADS7" s="395">
        <f t="shared" ca="1" si="155"/>
        <v>0</v>
      </c>
      <c r="ADT7" s="395">
        <f ca="1">IF(ADL7&lt;&gt;"",VLOOKUP(ADL7,ACS4:ACY52,7,FALSE),"")</f>
        <v>1000</v>
      </c>
      <c r="ADU7" s="395">
        <f ca="1">IF(ADL7&lt;&gt;"",VLOOKUP(ADL7,ACS4:ACY52,5,FALSE),"")</f>
        <v>0</v>
      </c>
      <c r="ADV7" s="395">
        <f ca="1">IF(ADL7&lt;&gt;"",VLOOKUP(ADL7,ACS4:ADA52,9,FALSE),"")</f>
        <v>27</v>
      </c>
      <c r="ADW7" s="395">
        <f t="shared" ca="1" si="156"/>
        <v>0</v>
      </c>
      <c r="ADX7" s="395">
        <f t="shared" ref="ADX7" ca="1" si="1010">IF(ADL7&lt;&gt;"",RANK(ADW7,ADW4:ADW8),"")</f>
        <v>1</v>
      </c>
      <c r="ADY7" s="395">
        <f t="shared" ref="ADY7" ca="1" si="1011">IF(ADL7&lt;&gt;"",SUMPRODUCT((ADW4:ADW8=ADW7)*(ADR4:ADR8&gt;ADR7)),"")</f>
        <v>0</v>
      </c>
      <c r="ADZ7" s="395">
        <f t="shared" ref="ADZ7" ca="1" si="1012">IF(ADL7&lt;&gt;"",SUMPRODUCT((ADW4:ADW8=ADW7)*(ADR4:ADR8=ADR7)*(ADP4:ADP8&gt;ADP7)),"")</f>
        <v>0</v>
      </c>
      <c r="AEA7" s="395">
        <f t="shared" ref="AEA7" ca="1" si="1013">IF(ADL7&lt;&gt;"",SUMPRODUCT((ADW4:ADW8=ADW7)*(ADR4:ADR8=ADR7)*(ADP4:ADP8=ADP7)*(ADT4:ADT8&gt;ADT7)),"")</f>
        <v>0</v>
      </c>
      <c r="AEB7" s="395">
        <f t="shared" ref="AEB7" ca="1" si="1014">IF(ADL7&lt;&gt;"",SUMPRODUCT((ADW4:ADW8=ADW7)*(ADR4:ADR8=ADR7)*(ADP4:ADP8=ADP7)*(ADT4:ADT8=ADT7)*(ADU4:ADU8&gt;ADU7)),"")</f>
        <v>0</v>
      </c>
      <c r="AEC7" s="395">
        <f t="shared" ref="AEC7" ca="1" si="1015">IF(ADL7&lt;&gt;"",SUMPRODUCT((ADW4:ADW8=ADW7)*(ADR4:ADR8=ADR7)*(ADP4:ADP8=ADP7)*(ADT4:ADT8=ADT7)*(ADU4:ADU8=ADU7)*(ADV4:ADV8&gt;ADV7)),"")</f>
        <v>0</v>
      </c>
      <c r="AED7" s="395">
        <f t="shared" ref="AED7" ca="1" si="1016">IF(ADL7&lt;&gt;"",IF(AED59&lt;&gt;"",IF(ADK55=3,AED59,AED59+ADK55),SUM(ADX7:AEC7)),"")</f>
        <v>1</v>
      </c>
      <c r="AEE7" s="395" t="str">
        <f t="shared" ref="AEE7" ca="1" si="1017">IF(ADL7&lt;&gt;"",INDEX(ADL4:ADL8,MATCH(4,AED4:AED8,0),0),"")</f>
        <v>Inter Miami</v>
      </c>
      <c r="AEF7" s="395" t="str">
        <f t="shared" ca="1" si="414"/>
        <v/>
      </c>
      <c r="AEG7" s="395">
        <f ca="1">SUMPRODUCT((AGQ3:AGQ54=AEF7)*(AGT3:AGT54=AEF8)*(AGU3:AGU54="W"))+SUMPRODUCT((AGQ3:AGQ54=AEF7)*(AGT3:AGT54=AEF5)*(AGU3:AGU54="W"))+SUMPRODUCT((AGQ3:AGQ54=AEF7)*(AGT3:AGT54=AEF6)*(AGU3:AGU54="W"))+SUMPRODUCT((AGQ3:AGQ54=AEF8)*(AGT3:AGT54=AEF7)*(AGV3:AGV54="W"))+SUMPRODUCT((AGQ3:AGQ54=AEF5)*(AGT3:AGT54=AEF7)*(AGV3:AGV54="W"))+SUMPRODUCT((AGQ3:AGQ54=AEF6)*(AGT3:AGT54=AEF7)*(AGV3:AGV54="W"))</f>
        <v>0</v>
      </c>
      <c r="AEH7" s="395">
        <f ca="1">SUMPRODUCT((AGQ3:AGQ54=AEF7)*(AGT3:AGT54=AEF8)*(AGU3:AGU54="D"))+SUMPRODUCT((AGQ3:AGQ54=AEF7)*(AGT3:AGT54=AEF5)*(AGU3:AGU54="D"))+SUMPRODUCT((AGQ3:AGQ54=AEF7)*(AGT3:AGT54=AEF6)*(AGU3:AGU54="D"))+SUMPRODUCT((AGQ3:AGQ54=AEF8)*(AGT3:AGT54=AEF7)*(AGU3:AGU54="D"))+SUMPRODUCT((AGQ3:AGQ54=AEF5)*(AGT3:AGT54=AEF7)*(AGU3:AGU54="D"))+SUMPRODUCT((AGQ3:AGQ54=AEF6)*(AGT3:AGT54=AEF7)*(AGU3:AGU54="D"))</f>
        <v>0</v>
      </c>
      <c r="AEI7" s="395">
        <f ca="1">SUMPRODUCT((AGQ3:AGQ54=AEF7)*(AGT3:AGT54=AEF8)*(AGU3:AGU54="L"))+SUMPRODUCT((AGQ3:AGQ54=AEF7)*(AGT3:AGT54=AEF5)*(AGU3:AGU54="L"))+SUMPRODUCT((AGQ3:AGQ54=AEF7)*(AGT3:AGT54=AEF6)*(AGU3:AGU54="L"))+SUMPRODUCT((AGQ3:AGQ54=AEF8)*(AGT3:AGT54=AEF7)*(AGV3:AGV54="L"))+SUMPRODUCT((AGQ3:AGQ54=AEF5)*(AGT3:AGT54=AEF7)*(AGV3:AGV54="L"))+SUMPRODUCT((AGQ3:AGQ54=AEF6)*(AGT3:AGT54=AEF7)*(AGV3:AGV54="L"))</f>
        <v>0</v>
      </c>
      <c r="AEJ7" s="395">
        <f ca="1">SUMPRODUCT((AGQ3:AGQ54=AEF7)*(AGT3:AGT54=AEF8)*AGR3:AGR54)+SUMPRODUCT((AGQ3:AGQ54=AEF7)*(AGT3:AGT54=AEF4)*AGR3:AGR54)+SUMPRODUCT((AGQ3:AGQ54=AEF7)*(AGT3:AGT54=AEF5)*AGR3:AGR54)+SUMPRODUCT((AGQ3:AGQ54=AEF7)*(AGT3:AGT54=AEF6)*AGR3:AGR54)+SUMPRODUCT((AGQ3:AGQ54=AEF8)*(AGT3:AGT54=AEF7)*AGS3:AGS54)+SUMPRODUCT((AGQ3:AGQ54=AEF4)*(AGT3:AGT54=AEF7)*AGS3:AGS54)+SUMPRODUCT((AGQ3:AGQ54=AEF5)*(AGT3:AGT54=AEF7)*AGS3:AGS54)+SUMPRODUCT((AGQ3:AGQ54=AEF6)*(AGT3:AGT54=AEF7)*AGS3:AGS54)</f>
        <v>0</v>
      </c>
      <c r="AEK7" s="395">
        <f ca="1">SUMPRODUCT((AGQ3:AGQ54=AEF7)*(AGT3:AGT54=AEF8)*AGS3:AGS54)+SUMPRODUCT((AGQ3:AGQ54=AEF7)*(AGT3:AGT54=AEF4)*AGS3:AGS54)+SUMPRODUCT((AGQ3:AGQ54=AEF7)*(AGT3:AGT54=AEF5)*AGS3:AGS54)+SUMPRODUCT((AGQ3:AGQ54=AEF7)*(AGT3:AGT54=AEF6)*AGS3:AGS54)+SUMPRODUCT((AGQ3:AGQ54=AEF8)*(AGT3:AGT54=AEF7)*AGR3:AGR54)+SUMPRODUCT((AGQ3:AGQ54=AEF4)*(AGT3:AGT54=AEF7)*AGR3:AGR54)+SUMPRODUCT((AGQ3:AGQ54=AEF5)*(AGT3:AGT54=AEF7)*AGR3:AGR54)+SUMPRODUCT((AGQ3:AGQ54=AEF6)*(AGT3:AGT54=AEF7)*AGR3:AGR54)</f>
        <v>0</v>
      </c>
      <c r="AEL7" s="395">
        <f t="shared" ca="1" si="415"/>
        <v>1000</v>
      </c>
      <c r="AEM7" s="395" t="str">
        <f t="shared" ca="1" si="416"/>
        <v/>
      </c>
      <c r="AEN7" s="395" t="str">
        <f ca="1">IF(AEF7&lt;&gt;"",VLOOKUP(AEF7,ACS4:ACY52,7,FALSE),"")</f>
        <v/>
      </c>
      <c r="AEO7" s="395" t="str">
        <f ca="1">IF(AEF7&lt;&gt;"",VLOOKUP(AEF7,ACS4:ACY52,5,FALSE),"")</f>
        <v/>
      </c>
      <c r="AEP7" s="395" t="str">
        <f ca="1">IF(AEF7&lt;&gt;"",VLOOKUP(AEF7,ACS4:ADA52,9,FALSE),"")</f>
        <v/>
      </c>
      <c r="AEQ7" s="395" t="str">
        <f t="shared" ca="1" si="417"/>
        <v/>
      </c>
      <c r="AER7" s="395" t="str">
        <f t="shared" ref="AER7" ca="1" si="1018">IF(AEF7&lt;&gt;"",RANK(AEQ7,AEQ4:AEQ8),"")</f>
        <v/>
      </c>
      <c r="AES7" s="395" t="str">
        <f t="shared" ref="AES7" ca="1" si="1019">IF(AEF7&lt;&gt;"",SUMPRODUCT((AEQ4:AEQ8=AEQ7)*(AEL4:AEL8&gt;AEL7)),"")</f>
        <v/>
      </c>
      <c r="AET7" s="395" t="str">
        <f t="shared" ref="AET7" ca="1" si="1020">IF(AEF7&lt;&gt;"",SUMPRODUCT((AEQ4:AEQ8=AEQ7)*(AEL4:AEL8=AEL7)*(AEJ4:AEJ8&gt;AEJ7)),"")</f>
        <v/>
      </c>
      <c r="AEU7" s="395" t="str">
        <f t="shared" ref="AEU7" ca="1" si="1021">IF(AEF7&lt;&gt;"",SUMPRODUCT((AEQ4:AEQ8=AEQ7)*(AEL4:AEL8=AEL7)*(AEJ4:AEJ8=AEJ7)*(AEN4:AEN8&gt;AEN7)),"")</f>
        <v/>
      </c>
      <c r="AEV7" s="395" t="str">
        <f t="shared" ref="AEV7" ca="1" si="1022">IF(AEF7&lt;&gt;"",SUMPRODUCT((AEQ4:AEQ8=AEQ7)*(AEL4:AEL8=AEL7)*(AEJ4:AEJ8=AEJ7)*(AEN4:AEN8=AEN7)*(AEO4:AEO8&gt;AEO7)),"")</f>
        <v/>
      </c>
      <c r="AEW7" s="395" t="str">
        <f t="shared" ref="AEW7" ca="1" si="1023">IF(AEF7&lt;&gt;"",SUMPRODUCT((AEQ4:AEQ8=AEQ7)*(AEL4:AEL8=AEL7)*(AEJ4:AEJ8=AEJ7)*(AEN4:AEN8=AEN7)*(AEO4:AEO8=AEO7)*(AEP4:AEP8&gt;AEP7)),"")</f>
        <v/>
      </c>
      <c r="AEX7" s="395" t="str">
        <f t="shared" ref="AEX7" ca="1" si="1024">IF(AEF7&lt;&gt;"",IF(AEX59&lt;&gt;"",IF(AEE55=3,AEX59,AEX59+AEE55),SUM(AER7:AEW7)+1),"")</f>
        <v/>
      </c>
      <c r="AEY7" s="395" t="str">
        <f t="shared" ref="AEY7" ca="1" si="1025">IF(AEF7&lt;&gt;"",INDEX(AEF5:AEF8,MATCH(4,AEX5:AEX8,0),0),"")</f>
        <v/>
      </c>
      <c r="AEZ7" s="395" t="str">
        <f t="shared" ca="1" si="703"/>
        <v/>
      </c>
      <c r="AFA7" s="395">
        <f ca="1">SUMPRODUCT((AGQ3:AGQ54=AEZ7)*(AGT3:AGT54=AEZ8)*(AGU3:AGU54="W"))+SUMPRODUCT((AGQ3:AGQ54=AEZ7)*(AGT3:AGT54=AEZ9)*(AGU3:AGU54="W"))+SUMPRODUCT((AGQ3:AGQ54=AEZ7)*(AGT3:AGT54=AEZ6)*(AGU3:AGU54="W"))+SUMPRODUCT((AGQ3:AGQ54=AEZ8)*(AGT3:AGT54=AEZ7)*(AGV3:AGV54="W"))+SUMPRODUCT((AGQ3:AGQ54=AEZ9)*(AGT3:AGT54=AEZ7)*(AGV3:AGV54="W"))+SUMPRODUCT((AGQ3:AGQ54=AEZ6)*(AGT3:AGT54=AEZ7)*(AGV3:AGV54="W"))</f>
        <v>0</v>
      </c>
      <c r="AFB7" s="395">
        <f ca="1">SUMPRODUCT((AGQ3:AGQ54=AEZ7)*(AGT3:AGT54=AEZ8)*(AGU3:AGU54="D"))+SUMPRODUCT((AGQ3:AGQ54=AEZ7)*(AGT3:AGT54=AEZ9)*(AGU3:AGU54="D"))+SUMPRODUCT((AGQ3:AGQ54=AEZ7)*(AGT3:AGT54=AEZ6)*(AGU3:AGU54="D"))+SUMPRODUCT((AGQ3:AGQ54=AEZ8)*(AGT3:AGT54=AEZ7)*(AGU3:AGU54="D"))+SUMPRODUCT((AGQ3:AGQ54=AEZ9)*(AGT3:AGT54=AEZ7)*(AGU3:AGU54="D"))+SUMPRODUCT((AGQ3:AGQ54=AEZ6)*(AGT3:AGT54=AEZ7)*(AGU3:AGU54="D"))</f>
        <v>0</v>
      </c>
      <c r="AFC7" s="395">
        <f ca="1">SUMPRODUCT((AGQ3:AGQ54=AEZ7)*(AGT3:AGT54=AEZ8)*(AGU3:AGU54="L"))+SUMPRODUCT((AGQ3:AGQ54=AEZ7)*(AGT3:AGT54=AEZ9)*(AGU3:AGU54="L"))+SUMPRODUCT((AGQ3:AGQ54=AEZ7)*(AGT3:AGT54=AEZ6)*(AGU3:AGU54="L"))+SUMPRODUCT((AGQ3:AGQ54=AEZ8)*(AGT3:AGT54=AEZ7)*(AGV3:AGV54="L"))+SUMPRODUCT((AGQ3:AGQ54=AEZ9)*(AGT3:AGT54=AEZ7)*(AGV3:AGV54="L"))+SUMPRODUCT((AGQ3:AGQ54=AEZ6)*(AGT3:AGT54=AEZ7)*(AGV3:AGV54="L"))</f>
        <v>0</v>
      </c>
      <c r="AFD7" s="395">
        <f ca="1">SUMPRODUCT((AGQ3:AGQ54=AEZ7)*(AGT3:AGT54=AEZ8)*AGR3:AGR54)+SUMPRODUCT((AGQ3:AGQ54=AEZ7)*(AGT3:AGT54=AEZ4)*AGR3:AGR54)+SUMPRODUCT((AGQ3:AGQ54=AEZ7)*(AGT3:AGT54=AEZ5)*AGR3:AGR54)+SUMPRODUCT((AGQ3:AGQ54=AEZ7)*(AGT3:AGT54=AEZ6)*AGR3:AGR54)+SUMPRODUCT((AGQ3:AGQ54=AEZ8)*(AGT3:AGT54=AEZ7)*AGS3:AGS54)+SUMPRODUCT((AGQ3:AGQ54=AEZ4)*(AGT3:AGT54=AEZ7)*AGS3:AGS54)+SUMPRODUCT((AGQ3:AGQ54=AEZ5)*(AGT3:AGT54=AEZ7)*AGS3:AGS54)+SUMPRODUCT((AGQ3:AGQ54=AEZ6)*(AGT3:AGT54=AEZ7)*AGS3:AGS54)</f>
        <v>0</v>
      </c>
      <c r="AFE7" s="395">
        <f ca="1">SUMPRODUCT((AGQ3:AGQ54=AEZ7)*(AGT3:AGT54=AEZ8)*AGS3:AGS54)+SUMPRODUCT((AGQ3:AGQ54=AEZ7)*(AGT3:AGT54=AEZ4)*AGS3:AGS54)+SUMPRODUCT((AGQ3:AGQ54=AEZ7)*(AGT3:AGT54=AEZ5)*AGS3:AGS54)+SUMPRODUCT((AGQ3:AGQ54=AEZ7)*(AGT3:AGT54=AEZ6)*AGS3:AGS54)+SUMPRODUCT((AGQ3:AGQ54=AEZ8)*(AGT3:AGT54=AEZ7)*AGR3:AGR54)+SUMPRODUCT((AGQ3:AGQ54=AEZ4)*(AGT3:AGT54=AEZ7)*AGR3:AGR54)+SUMPRODUCT((AGQ3:AGQ54=AEZ5)*(AGT3:AGT54=AEZ7)*AGR3:AGR54)+SUMPRODUCT((AGQ3:AGQ54=AEZ6)*(AGT3:AGT54=AEZ7)*AGR3:AGR54)</f>
        <v>0</v>
      </c>
      <c r="AFF7" s="395">
        <f t="shared" ca="1" si="704"/>
        <v>1000</v>
      </c>
      <c r="AFG7" s="395" t="str">
        <f t="shared" ca="1" si="705"/>
        <v/>
      </c>
      <c r="AFH7" s="395" t="str">
        <f ca="1">IF(AEZ7&lt;&gt;"",VLOOKUP(AEZ7,ACS4:ACY52,7,FALSE),"")</f>
        <v/>
      </c>
      <c r="AFI7" s="395" t="str">
        <f ca="1">IF(AEZ7&lt;&gt;"",VLOOKUP(AEZ7,ACS4:ACY52,5,FALSE),"")</f>
        <v/>
      </c>
      <c r="AFJ7" s="395" t="str">
        <f ca="1">IF(AEZ7&lt;&gt;"",VLOOKUP(AEZ7,ACS4:ADA52,9,FALSE),"")</f>
        <v/>
      </c>
      <c r="AFK7" s="395" t="str">
        <f t="shared" ca="1" si="706"/>
        <v/>
      </c>
      <c r="AFL7" s="395" t="str">
        <f t="shared" ref="AFL7" ca="1" si="1026">IF(AEZ7&lt;&gt;"",RANK(AFK7,AFK4:AFK8),"")</f>
        <v/>
      </c>
      <c r="AFM7" s="395" t="str">
        <f t="shared" ref="AFM7" ca="1" si="1027">IF(AEZ7&lt;&gt;"",SUMPRODUCT((AFK4:AFK8=AFK7)*(AFF4:AFF8&gt;AFF7)),"")</f>
        <v/>
      </c>
      <c r="AFN7" s="395" t="str">
        <f t="shared" ref="AFN7" ca="1" si="1028">IF(AEZ7&lt;&gt;"",SUMPRODUCT((AFK4:AFK8=AFK7)*(AFF4:AFF8=AFF7)*(AFD4:AFD8&gt;AFD7)),"")</f>
        <v/>
      </c>
      <c r="AFO7" s="395" t="str">
        <f t="shared" ref="AFO7" ca="1" si="1029">IF(AEZ7&lt;&gt;"",SUMPRODUCT((AFK4:AFK8=AFK7)*(AFF4:AFF8=AFF7)*(AFD4:AFD8=AFD7)*(AFH4:AFH8&gt;AFH7)),"")</f>
        <v/>
      </c>
      <c r="AFP7" s="395" t="str">
        <f t="shared" ref="AFP7" ca="1" si="1030">IF(AEZ7&lt;&gt;"",SUMPRODUCT((AFK4:AFK8=AFK7)*(AFF4:AFF8=AFF7)*(AFD4:AFD8=AFD7)*(AFH4:AFH8=AFH7)*(AFI4:AFI8&gt;AFI7)),"")</f>
        <v/>
      </c>
      <c r="AFQ7" s="395" t="str">
        <f t="shared" ref="AFQ7" ca="1" si="1031">IF(AEZ7&lt;&gt;"",SUMPRODUCT((AFK4:AFK8=AFK7)*(AFF4:AFF8=AFF7)*(AFD4:AFD8=AFD7)*(AFH4:AFH8=AFH7)*(AFI4:AFI8=AFI7)*(AFJ4:AFJ8&gt;AFJ7)),"")</f>
        <v/>
      </c>
      <c r="AFR7" s="395" t="str">
        <f t="shared" ca="1" si="713"/>
        <v/>
      </c>
      <c r="AFS7" s="395" t="str">
        <f t="shared" ref="AFS7" ca="1" si="1032">IF(AEZ7&lt;&gt;"",INDEX(AEZ6:AEZ8,MATCH(4,AFR6:AFR8,0),0),"")</f>
        <v/>
      </c>
      <c r="AFT7" s="395" t="str">
        <f t="shared" ref="AFT7" si="1033">IF(ADJ4&lt;&gt;"",ADJ4,"")</f>
        <v/>
      </c>
      <c r="AFU7" s="395">
        <f ca="1">SUMPRODUCT((AGQ3:AGQ54=AFT7)*(AGT3:AGT54=AFT8)*(AGU3:AGU54="W"))+SUMPRODUCT((AGQ3:AGQ54=AFT7)*(AGT3:AGT54=AFT9)*(AGU3:AGU54="W"))+SUMPRODUCT((AGQ3:AGQ54=AFT7)*(AGT3:AGT54=AFT10)*(AGU3:AGU54="W"))+SUMPRODUCT((AGQ3:AGQ54=AFT8)*(AGT3:AGT54=AFT7)*(AGV3:AGV54="W"))+SUMPRODUCT((AGQ3:AGQ54=AFT9)*(AGT3:AGT54=AFT7)*(AGV3:AGV54="W"))+SUMPRODUCT((AGQ3:AGQ54=AFT10)*(AGT3:AGT54=AFT7)*(AGV3:AGV54="W"))</f>
        <v>0</v>
      </c>
      <c r="AFV7" s="395">
        <f ca="1">SUMPRODUCT((AGQ3:AGQ54=AFT7)*(AGT3:AGT54=AFT8)*(AGU3:AGU54="D"))+SUMPRODUCT((AGQ3:AGQ54=AFT7)*(AGT3:AGT54=AFT9)*(AGU3:AGU54="D"))+SUMPRODUCT((AGQ3:AGQ54=AFT7)*(AGT3:AGT54=AFT10)*(AGU3:AGU54="D"))+SUMPRODUCT((AGQ3:AGQ54=AFT8)*(AGT3:AGT54=AFT7)*(AGU3:AGU54="D"))+SUMPRODUCT((AGQ3:AGQ54=AFT9)*(AGT3:AGT54=AFT7)*(AGU3:AGU54="D"))+SUMPRODUCT((AGQ3:AGQ54=AFT10)*(AGT3:AGT54=AFT7)*(AGU3:AGU54="D"))</f>
        <v>0</v>
      </c>
      <c r="AFW7" s="395">
        <f ca="1">SUMPRODUCT((AGQ3:AGQ54=AFT7)*(AGT3:AGT54=AFT8)*(AGU3:AGU54="L"))+SUMPRODUCT((AGQ3:AGQ54=AFT7)*(AGT3:AGT54=AFT9)*(AGU3:AGU54="L"))+SUMPRODUCT((AGQ3:AGQ54=AFT7)*(AGT3:AGT54=AFT10)*(AGU3:AGU54="L"))+SUMPRODUCT((AGQ3:AGQ54=AFT8)*(AGT3:AGT54=AFT7)*(AGV3:AGV54="L"))+SUMPRODUCT((AGQ3:AGQ54=AFT9)*(AGT3:AGT54=AFT7)*(AGV3:AGV54="L"))+SUMPRODUCT((AGQ3:AGQ54=AFT10)*(AGT3:AGT54=AFT7)*(AGV3:AGV54="L"))</f>
        <v>0</v>
      </c>
      <c r="AFX7" s="395">
        <f ca="1">SUMPRODUCT((AGQ3:AGQ54=AFT7)*(AGT3:AGT54=AFT8)*AGR3:AGR54)+SUMPRODUCT((AGQ3:AGQ54=AFT7)*(AGT3:AGT54=AFT4)*AGR3:AGR54)+SUMPRODUCT((AGQ3:AGQ54=AFT7)*(AGT3:AGT54=AFT5)*AGR3:AGR54)+SUMPRODUCT((AGQ3:AGQ54=AFT7)*(AGT3:AGT54=AFT6)*AGR3:AGR54)+SUMPRODUCT((AGQ3:AGQ54=AFT8)*(AGT3:AGT54=AFT7)*AGS3:AGS54)+SUMPRODUCT((AGQ3:AGQ54=AFT4)*(AGT3:AGT54=AFT7)*AGS3:AGS54)+SUMPRODUCT((AGQ3:AGQ54=AFT5)*(AGT3:AGT54=AFT7)*AGS3:AGS54)+SUMPRODUCT((AGQ3:AGQ54=AFT6)*(AGT3:AGT54=AFT7)*AGS3:AGS54)</f>
        <v>0</v>
      </c>
      <c r="AFY7" s="395">
        <f ca="1">SUMPRODUCT((AGQ3:AGQ54=AFT7)*(AGT3:AGT54=AFT8)*AGS3:AGS54)+SUMPRODUCT((AGQ3:AGQ54=AFT7)*(AGT3:AGT54=AFT4)*AGS3:AGS54)+SUMPRODUCT((AGQ3:AGQ54=AFT7)*(AGT3:AGT54=AFT5)*AGS3:AGS54)+SUMPRODUCT((AGQ3:AGQ54=AFT7)*(AGT3:AGT54=AFT6)*AGS3:AGS54)+SUMPRODUCT((AGQ3:AGQ54=AFT8)*(AGT3:AGT54=AFT7)*AGR3:AGR54)+SUMPRODUCT((AGQ3:AGQ54=AFT4)*(AGT3:AGT54=AFT7)*AGR3:AGR54)+SUMPRODUCT((AGQ3:AGQ54=AFT5)*(AGT3:AGT54=AFT7)*AGR3:AGR54)+SUMPRODUCT((AGQ3:AGQ54=AFT6)*(AGT3:AGT54=AFT7)*AGR3:AGR54)</f>
        <v>0</v>
      </c>
      <c r="AFZ7" s="395">
        <f t="shared" ref="AFZ7" ca="1" si="1034">AFX7-AFY7+1000</f>
        <v>1000</v>
      </c>
      <c r="AGA7" s="395" t="str">
        <f t="shared" ref="AGA7" si="1035">IF(AFT7&lt;&gt;"",AFU7*3+AFV7*1,"")</f>
        <v/>
      </c>
      <c r="AGB7" s="395" t="str">
        <f>IF(AFT7&lt;&gt;"",VLOOKUP(AFT7,ACS4:ACY52,7,FALSE),"")</f>
        <v/>
      </c>
      <c r="AGC7" s="395" t="str">
        <f>IF(AFT7&lt;&gt;"",VLOOKUP(AFT7,ACS4:ACY52,5,FALSE),"")</f>
        <v/>
      </c>
      <c r="AGD7" s="395" t="str">
        <f>IF(AFT7&lt;&gt;"",VLOOKUP(AFT7,ACS4:ADA52,9,FALSE),"")</f>
        <v/>
      </c>
      <c r="AGE7" s="395" t="str">
        <f t="shared" ref="AGE7" si="1036">AGA7</f>
        <v/>
      </c>
      <c r="AGF7" s="395" t="str">
        <f t="shared" ref="AGF7" si="1037">IF(AFT7&lt;&gt;"",RANK(AGE7,AGE4:AGE8),"")</f>
        <v/>
      </c>
      <c r="AGG7" s="395" t="str">
        <f t="shared" ref="AGG7" si="1038">IF(AFT7&lt;&gt;"",SUMPRODUCT((AGE4:AGE8=AGE7)*(AFZ4:AFZ8&gt;AFZ7)),"")</f>
        <v/>
      </c>
      <c r="AGH7" s="395" t="str">
        <f t="shared" ref="AGH7" si="1039">IF(AFT7&lt;&gt;"",SUMPRODUCT((AGE4:AGE8=AGE7)*(AFZ4:AFZ8=AFZ7)*(AFX4:AFX8&gt;AFX7)),"")</f>
        <v/>
      </c>
      <c r="AGI7" s="395" t="str">
        <f t="shared" ref="AGI7" si="1040">IF(AFT7&lt;&gt;"",SUMPRODUCT((AGE4:AGE8=AGE7)*(AFZ4:AFZ8=AFZ7)*(AFX4:AFX8=AFX7)*(AGB4:AGB8&gt;AGB7)),"")</f>
        <v/>
      </c>
      <c r="AGJ7" s="395" t="str">
        <f t="shared" ref="AGJ7" si="1041">IF(AFT7&lt;&gt;"",SUMPRODUCT((AGE4:AGE8=AGE7)*(AFZ4:AFZ8=AFZ7)*(AFX4:AFX8=AFX7)*(AGB4:AGB8=AGB7)*(AGC4:AGC8&gt;AGC7)),"")</f>
        <v/>
      </c>
      <c r="AGK7" s="395" t="str">
        <f t="shared" ref="AGK7" si="1042">IF(AFT7&lt;&gt;"",SUMPRODUCT((AGE4:AGE8=AGE7)*(AFZ4:AFZ8=AFZ7)*(AFX4:AFX8=AFX7)*(AGB4:AGB8=AGB7)*(AGC4:AGC8=AGC7)*(AGD4:AGD8&gt;AGD7)),"")</f>
        <v/>
      </c>
      <c r="AGL7" s="395" t="str">
        <f t="shared" ref="AGL7" si="1043">IF(AFT7&lt;&gt;"",SUM(AGF7:AGK7)+3,"")</f>
        <v/>
      </c>
      <c r="AGM7" s="395" t="str">
        <f t="shared" ref="AGM7" si="1044">IF(AFT7&lt;&gt;"",IF(AGL7=4,AFT7,AFT8),"")</f>
        <v/>
      </c>
      <c r="AGN7" s="395" t="str">
        <f t="shared" ref="AGN7" ca="1" si="1045">IF(AGM7&lt;&gt;"",AGM7,IF(AFS7&lt;&gt;"",AFS7,IF(AEY7&lt;&gt;"",AEY7,IF(AEE7&lt;&gt;"",AEE7,ADE7))))</f>
        <v>Inter Miami</v>
      </c>
      <c r="AGO7" s="395">
        <v>4</v>
      </c>
      <c r="AGP7" s="395">
        <v>5</v>
      </c>
      <c r="AGQ7" s="395" t="str">
        <f t="shared" si="12"/>
        <v>Botafogo</v>
      </c>
      <c r="AGR7" s="395">
        <f ca="1">IF(OFFSET('Game Board'!O12,0,AGR1)&lt;&gt;"",OFFSET('Game Board'!O12,0,AGR1),0)</f>
        <v>0</v>
      </c>
      <c r="AGS7" s="395">
        <f ca="1">IF(OFFSET('Game Board'!P12,0,AGR1)&lt;&gt;"",OFFSET('Game Board'!P12,0,AGR1),0)</f>
        <v>0</v>
      </c>
      <c r="AGT7" s="395" t="str">
        <f t="shared" si="13"/>
        <v>Seattle Sounders</v>
      </c>
      <c r="AGU7" s="395" t="str">
        <f ca="1">IF(AND(OFFSET('Game Board'!O12,0,AGR1)&lt;&gt;"",OFFSET('Game Board'!P12,0,AGR1)&lt;&gt;""),IF(AGR7&gt;AGS7,"W",IF(AGR7=AGS7,"D","L")),"")</f>
        <v/>
      </c>
      <c r="AGV7" s="395" t="str">
        <f t="shared" ca="1" si="14"/>
        <v/>
      </c>
      <c r="AGX7" s="395">
        <f ca="1">VLOOKUP(AGY7,AKT4:AKU8,2,FALSE)</f>
        <v>4</v>
      </c>
      <c r="AGY7" s="398" t="str">
        <f t="shared" si="166"/>
        <v>Inter Miami</v>
      </c>
      <c r="AGZ7" s="395">
        <f ca="1">SUMPRODUCT((AKW3:AKW54=AGY7)*(ALA3:ALA54="W"))+SUMPRODUCT((AKZ3:AKZ54=AGY7)*(ALB3:ALB54="W"))</f>
        <v>0</v>
      </c>
      <c r="AHA7" s="395">
        <f ca="1">SUMPRODUCT((AKW3:AKW54=AGY7)*(ALA3:ALA54="D"))+SUMPRODUCT((AKZ3:AKZ54=AGY7)*(ALB3:ALB54="D"))</f>
        <v>0</v>
      </c>
      <c r="AHB7" s="395">
        <f ca="1">SUMPRODUCT((AKW3:AKW54=AGY7)*(ALA3:ALA54="L"))+SUMPRODUCT((AKZ3:AKZ54=AGY7)*(ALB3:ALB54="L"))</f>
        <v>0</v>
      </c>
      <c r="AHC7" s="395">
        <f t="shared" ref="AHC7" ca="1" si="1046">SUMIF(AKW3:AKW72,AGY7,AKX3:AKX72)+SUMIF(AKZ3:AKZ72,AGY7,AKY3:AKY72)</f>
        <v>0</v>
      </c>
      <c r="AHD7" s="395">
        <f t="shared" ref="AHD7" ca="1" si="1047">SUMIF(AKZ3:AKZ72,AGY7,AKX3:AKX72)+SUMIF(AKW3:AKW72,AGY7,AKY3:AKY72)</f>
        <v>0</v>
      </c>
      <c r="AHE7" s="395">
        <f t="shared" ca="1" si="169"/>
        <v>1000</v>
      </c>
      <c r="AHF7" s="395">
        <f t="shared" ca="1" si="170"/>
        <v>0</v>
      </c>
      <c r="AHG7" s="401">
        <f t="shared" si="171"/>
        <v>8</v>
      </c>
      <c r="AHH7" s="395">
        <f t="shared" ref="AHH7" ca="1" si="1048">IF(COUNTIF(AHF4:AHF8,4)&lt;&gt;4,RANK(AHF7,AHF4:AHF8),AHF59)</f>
        <v>1</v>
      </c>
      <c r="AHJ7" s="395">
        <f t="shared" ref="AHJ7" ca="1" si="1049">SUMPRODUCT((AHH4:AHH7=AHH7)*(AHG4:AHG7&lt;AHG7))+AHH7</f>
        <v>1</v>
      </c>
      <c r="AHK7" s="398" t="str">
        <f t="shared" ref="AHK7" ca="1" si="1050">INDEX(AGY4:AGY8,MATCH(4,AHJ4:AHJ8,0),0)</f>
        <v>Palmeiras</v>
      </c>
      <c r="AHL7" s="395">
        <f t="shared" ref="AHL7" ca="1" si="1051">INDEX(AHH4:AHH8,MATCH(AHK7,AGY4:AGY8,0),0)</f>
        <v>1</v>
      </c>
      <c r="AHM7" s="395" t="str">
        <f t="shared" ca="1" si="722"/>
        <v>Palmeiras</v>
      </c>
      <c r="AHN7" s="395" t="str">
        <f t="shared" ca="1" si="723"/>
        <v/>
      </c>
      <c r="AHR7" s="395" t="str">
        <f t="shared" ca="1" si="180"/>
        <v>Palmeiras</v>
      </c>
      <c r="AHS7" s="395">
        <f ca="1">SUMPRODUCT((AKW3:AKW54=AHR7)*(AKZ3:AKZ54=AHR8)*(ALA3:ALA54="W"))+SUMPRODUCT((AKW3:AKW54=AHR7)*(AKZ3:AKZ54=AHR4)*(ALA3:ALA54="W"))+SUMPRODUCT((AKW3:AKW54=AHR7)*(AKZ3:AKZ54=AHR5)*(ALA3:ALA54="W"))+SUMPRODUCT((AKW3:AKW54=AHR7)*(AKZ3:AKZ54=AHR6)*(ALA3:ALA54="W"))+SUMPRODUCT((AKW3:AKW54=AHR8)*(AKZ3:AKZ54=AHR7)*(ALB3:ALB54="W"))+SUMPRODUCT((AKW3:AKW54=AHR4)*(AKZ3:AKZ54=AHR7)*(ALB3:ALB54="W"))+SUMPRODUCT((AKW3:AKW54=AHR5)*(AKZ3:AKZ54=AHR7)*(ALB3:ALB54="W"))+SUMPRODUCT((AKW3:AKW54=AHR6)*(AKZ3:AKZ54=AHR7)*(ALB3:ALB54="W"))</f>
        <v>0</v>
      </c>
      <c r="AHT7" s="395">
        <f ca="1">SUMPRODUCT((AKW3:AKW54=AHR7)*(AKZ3:AKZ54=AHR8)*(ALA3:ALA54="D"))+SUMPRODUCT((AKW3:AKW54=AHR7)*(AKZ3:AKZ54=AHR4)*(ALA3:ALA54="D"))+SUMPRODUCT((AKW3:AKW54=AHR7)*(AKZ3:AKZ54=AHR5)*(ALA3:ALA54="D"))+SUMPRODUCT((AKW3:AKW54=AHR7)*(AKZ3:AKZ54=AHR6)*(ALA3:ALA54="D"))+SUMPRODUCT((AKW3:AKW54=AHR8)*(AKZ3:AKZ54=AHR7)*(ALA3:ALA54="D"))+SUMPRODUCT((AKW3:AKW54=AHR4)*(AKZ3:AKZ54=AHR7)*(ALA3:ALA54="D"))+SUMPRODUCT((AKW3:AKW54=AHR5)*(AKZ3:AKZ54=AHR7)*(ALA3:ALA54="D"))+SUMPRODUCT((AKW3:AKW54=AHR6)*(AKZ3:AKZ54=AHR7)*(ALA3:ALA54="D"))</f>
        <v>0</v>
      </c>
      <c r="AHU7" s="395">
        <f ca="1">SUMPRODUCT((AKW3:AKW54=AHR7)*(AKZ3:AKZ54=AHR8)*(ALA3:ALA54="L"))+SUMPRODUCT((AKW3:AKW54=AHR7)*(AKZ3:AKZ54=AHR4)*(ALA3:ALA54="L"))+SUMPRODUCT((AKW3:AKW54=AHR7)*(AKZ3:AKZ54=AHR5)*(ALA3:ALA54="L"))+SUMPRODUCT((AKW3:AKW54=AHR7)*(AKZ3:AKZ54=AHR6)*(ALA3:ALA54="L"))+SUMPRODUCT((AKW3:AKW54=AHR8)*(AKZ3:AKZ54=AHR7)*(ALB3:ALB54="L"))+SUMPRODUCT((AKW3:AKW54=AHR4)*(AKZ3:AKZ54=AHR7)*(ALB3:ALB54="L"))+SUMPRODUCT((AKW3:AKW54=AHR5)*(AKZ3:AKZ54=AHR7)*(ALB3:ALB54="L"))+SUMPRODUCT((AKW3:AKW54=AHR6)*(AKZ3:AKZ54=AHR7)*(ALB3:ALB54="L"))</f>
        <v>0</v>
      </c>
      <c r="AHV7" s="395">
        <f ca="1">SUMPRODUCT((AKW3:AKW54=AHR7)*(AKZ3:AKZ54=AHR8)*AKX3:AKX54)+SUMPRODUCT((AKW3:AKW54=AHR7)*(AKZ3:AKZ54=AHR4)*AKX3:AKX54)+SUMPRODUCT((AKW3:AKW54=AHR7)*(AKZ3:AKZ54=AHR5)*AKX3:AKX54)+SUMPRODUCT((AKW3:AKW54=AHR7)*(AKZ3:AKZ54=AHR6)*AKX3:AKX54)+SUMPRODUCT((AKW3:AKW54=AHR8)*(AKZ3:AKZ54=AHR7)*AKY3:AKY54)+SUMPRODUCT((AKW3:AKW54=AHR4)*(AKZ3:AKZ54=AHR7)*AKY3:AKY54)+SUMPRODUCT((AKW3:AKW54=AHR5)*(AKZ3:AKZ54=AHR7)*AKY3:AKY54)+SUMPRODUCT((AKW3:AKW54=AHR6)*(AKZ3:AKZ54=AHR7)*AKY3:AKY54)</f>
        <v>0</v>
      </c>
      <c r="AHW7" s="395">
        <f ca="1">SUMPRODUCT((AKW3:AKW54=AHR7)*(AKZ3:AKZ54=AHR8)*AKY3:AKY54)+SUMPRODUCT((AKW3:AKW54=AHR7)*(AKZ3:AKZ54=AHR4)*AKY3:AKY54)+SUMPRODUCT((AKW3:AKW54=AHR7)*(AKZ3:AKZ54=AHR5)*AKY3:AKY54)+SUMPRODUCT((AKW3:AKW54=AHR7)*(AKZ3:AKZ54=AHR6)*AKY3:AKY54)+SUMPRODUCT((AKW3:AKW54=AHR8)*(AKZ3:AKZ54=AHR7)*AKX3:AKX54)+SUMPRODUCT((AKW3:AKW54=AHR4)*(AKZ3:AKZ54=AHR7)*AKX3:AKX54)+SUMPRODUCT((AKW3:AKW54=AHR5)*(AKZ3:AKZ54=AHR7)*AKX3:AKX54)+SUMPRODUCT((AKW3:AKW54=AHR6)*(AKZ3:AKZ54=AHR7)*AKX3:AKX54)</f>
        <v>0</v>
      </c>
      <c r="AHX7" s="395">
        <f t="shared" ca="1" si="181"/>
        <v>1000</v>
      </c>
      <c r="AHY7" s="395">
        <f t="shared" ca="1" si="182"/>
        <v>0</v>
      </c>
      <c r="AHZ7" s="395">
        <f ca="1">IF(AHR7&lt;&gt;"",VLOOKUP(AHR7,AGY4:AHE52,7,FALSE),"")</f>
        <v>1000</v>
      </c>
      <c r="AIA7" s="395">
        <f ca="1">IF(AHR7&lt;&gt;"",VLOOKUP(AHR7,AGY4:AHE52,5,FALSE),"")</f>
        <v>0</v>
      </c>
      <c r="AIB7" s="395">
        <f ca="1">IF(AHR7&lt;&gt;"",VLOOKUP(AHR7,AGY4:AHG52,9,FALSE),"")</f>
        <v>27</v>
      </c>
      <c r="AIC7" s="395">
        <f t="shared" ca="1" si="183"/>
        <v>0</v>
      </c>
      <c r="AID7" s="395">
        <f t="shared" ref="AID7" ca="1" si="1052">IF(AHR7&lt;&gt;"",RANK(AIC7,AIC4:AIC8),"")</f>
        <v>1</v>
      </c>
      <c r="AIE7" s="395">
        <f t="shared" ref="AIE7" ca="1" si="1053">IF(AHR7&lt;&gt;"",SUMPRODUCT((AIC4:AIC8=AIC7)*(AHX4:AHX8&gt;AHX7)),"")</f>
        <v>0</v>
      </c>
      <c r="AIF7" s="395">
        <f t="shared" ref="AIF7" ca="1" si="1054">IF(AHR7&lt;&gt;"",SUMPRODUCT((AIC4:AIC8=AIC7)*(AHX4:AHX8=AHX7)*(AHV4:AHV8&gt;AHV7)),"")</f>
        <v>0</v>
      </c>
      <c r="AIG7" s="395">
        <f t="shared" ref="AIG7" ca="1" si="1055">IF(AHR7&lt;&gt;"",SUMPRODUCT((AIC4:AIC8=AIC7)*(AHX4:AHX8=AHX7)*(AHV4:AHV8=AHV7)*(AHZ4:AHZ8&gt;AHZ7)),"")</f>
        <v>0</v>
      </c>
      <c r="AIH7" s="395">
        <f t="shared" ref="AIH7" ca="1" si="1056">IF(AHR7&lt;&gt;"",SUMPRODUCT((AIC4:AIC8=AIC7)*(AHX4:AHX8=AHX7)*(AHV4:AHV8=AHV7)*(AHZ4:AHZ8=AHZ7)*(AIA4:AIA8&gt;AIA7)),"")</f>
        <v>0</v>
      </c>
      <c r="AII7" s="395">
        <f t="shared" ref="AII7" ca="1" si="1057">IF(AHR7&lt;&gt;"",SUMPRODUCT((AIC4:AIC8=AIC7)*(AHX4:AHX8=AHX7)*(AHV4:AHV8=AHV7)*(AHZ4:AHZ8=AHZ7)*(AIA4:AIA8=AIA7)*(AIB4:AIB8&gt;AIB7)),"")</f>
        <v>0</v>
      </c>
      <c r="AIJ7" s="395">
        <f t="shared" ref="AIJ7" ca="1" si="1058">IF(AHR7&lt;&gt;"",IF(AIJ59&lt;&gt;"",IF(AHQ55=3,AIJ59,AIJ59+AHQ55),SUM(AID7:AII7)),"")</f>
        <v>1</v>
      </c>
      <c r="AIK7" s="395" t="str">
        <f t="shared" ref="AIK7" ca="1" si="1059">IF(AHR7&lt;&gt;"",INDEX(AHR4:AHR8,MATCH(4,AIJ4:AIJ8,0),0),"")</f>
        <v>Inter Miami</v>
      </c>
      <c r="AIL7" s="395" t="str">
        <f t="shared" ca="1" si="445"/>
        <v/>
      </c>
      <c r="AIM7" s="395">
        <f ca="1">SUMPRODUCT((AKW3:AKW54=AIL7)*(AKZ3:AKZ54=AIL8)*(ALA3:ALA54="W"))+SUMPRODUCT((AKW3:AKW54=AIL7)*(AKZ3:AKZ54=AIL5)*(ALA3:ALA54="W"))+SUMPRODUCT((AKW3:AKW54=AIL7)*(AKZ3:AKZ54=AIL6)*(ALA3:ALA54="W"))+SUMPRODUCT((AKW3:AKW54=AIL8)*(AKZ3:AKZ54=AIL7)*(ALB3:ALB54="W"))+SUMPRODUCT((AKW3:AKW54=AIL5)*(AKZ3:AKZ54=AIL7)*(ALB3:ALB54="W"))+SUMPRODUCT((AKW3:AKW54=AIL6)*(AKZ3:AKZ54=AIL7)*(ALB3:ALB54="W"))</f>
        <v>0</v>
      </c>
      <c r="AIN7" s="395">
        <f ca="1">SUMPRODUCT((AKW3:AKW54=AIL7)*(AKZ3:AKZ54=AIL8)*(ALA3:ALA54="D"))+SUMPRODUCT((AKW3:AKW54=AIL7)*(AKZ3:AKZ54=AIL5)*(ALA3:ALA54="D"))+SUMPRODUCT((AKW3:AKW54=AIL7)*(AKZ3:AKZ54=AIL6)*(ALA3:ALA54="D"))+SUMPRODUCT((AKW3:AKW54=AIL8)*(AKZ3:AKZ54=AIL7)*(ALA3:ALA54="D"))+SUMPRODUCT((AKW3:AKW54=AIL5)*(AKZ3:AKZ54=AIL7)*(ALA3:ALA54="D"))+SUMPRODUCT((AKW3:AKW54=AIL6)*(AKZ3:AKZ54=AIL7)*(ALA3:ALA54="D"))</f>
        <v>0</v>
      </c>
      <c r="AIO7" s="395">
        <f ca="1">SUMPRODUCT((AKW3:AKW54=AIL7)*(AKZ3:AKZ54=AIL8)*(ALA3:ALA54="L"))+SUMPRODUCT((AKW3:AKW54=AIL7)*(AKZ3:AKZ54=AIL5)*(ALA3:ALA54="L"))+SUMPRODUCT((AKW3:AKW54=AIL7)*(AKZ3:AKZ54=AIL6)*(ALA3:ALA54="L"))+SUMPRODUCT((AKW3:AKW54=AIL8)*(AKZ3:AKZ54=AIL7)*(ALB3:ALB54="L"))+SUMPRODUCT((AKW3:AKW54=AIL5)*(AKZ3:AKZ54=AIL7)*(ALB3:ALB54="L"))+SUMPRODUCT((AKW3:AKW54=AIL6)*(AKZ3:AKZ54=AIL7)*(ALB3:ALB54="L"))</f>
        <v>0</v>
      </c>
      <c r="AIP7" s="395">
        <f ca="1">SUMPRODUCT((AKW3:AKW54=AIL7)*(AKZ3:AKZ54=AIL8)*AKX3:AKX54)+SUMPRODUCT((AKW3:AKW54=AIL7)*(AKZ3:AKZ54=AIL4)*AKX3:AKX54)+SUMPRODUCT((AKW3:AKW54=AIL7)*(AKZ3:AKZ54=AIL5)*AKX3:AKX54)+SUMPRODUCT((AKW3:AKW54=AIL7)*(AKZ3:AKZ54=AIL6)*AKX3:AKX54)+SUMPRODUCT((AKW3:AKW54=AIL8)*(AKZ3:AKZ54=AIL7)*AKY3:AKY54)+SUMPRODUCT((AKW3:AKW54=AIL4)*(AKZ3:AKZ54=AIL7)*AKY3:AKY54)+SUMPRODUCT((AKW3:AKW54=AIL5)*(AKZ3:AKZ54=AIL7)*AKY3:AKY54)+SUMPRODUCT((AKW3:AKW54=AIL6)*(AKZ3:AKZ54=AIL7)*AKY3:AKY54)</f>
        <v>0</v>
      </c>
      <c r="AIQ7" s="395">
        <f ca="1">SUMPRODUCT((AKW3:AKW54=AIL7)*(AKZ3:AKZ54=AIL8)*AKY3:AKY54)+SUMPRODUCT((AKW3:AKW54=AIL7)*(AKZ3:AKZ54=AIL4)*AKY3:AKY54)+SUMPRODUCT((AKW3:AKW54=AIL7)*(AKZ3:AKZ54=AIL5)*AKY3:AKY54)+SUMPRODUCT((AKW3:AKW54=AIL7)*(AKZ3:AKZ54=AIL6)*AKY3:AKY54)+SUMPRODUCT((AKW3:AKW54=AIL8)*(AKZ3:AKZ54=AIL7)*AKX3:AKX54)+SUMPRODUCT((AKW3:AKW54=AIL4)*(AKZ3:AKZ54=AIL7)*AKX3:AKX54)+SUMPRODUCT((AKW3:AKW54=AIL5)*(AKZ3:AKZ54=AIL7)*AKX3:AKX54)+SUMPRODUCT((AKW3:AKW54=AIL6)*(AKZ3:AKZ54=AIL7)*AKX3:AKX54)</f>
        <v>0</v>
      </c>
      <c r="AIR7" s="395">
        <f t="shared" ca="1" si="446"/>
        <v>1000</v>
      </c>
      <c r="AIS7" s="395" t="str">
        <f t="shared" ca="1" si="447"/>
        <v/>
      </c>
      <c r="AIT7" s="395" t="str">
        <f ca="1">IF(AIL7&lt;&gt;"",VLOOKUP(AIL7,AGY4:AHE52,7,FALSE),"")</f>
        <v/>
      </c>
      <c r="AIU7" s="395" t="str">
        <f ca="1">IF(AIL7&lt;&gt;"",VLOOKUP(AIL7,AGY4:AHE52,5,FALSE),"")</f>
        <v/>
      </c>
      <c r="AIV7" s="395" t="str">
        <f ca="1">IF(AIL7&lt;&gt;"",VLOOKUP(AIL7,AGY4:AHG52,9,FALSE),"")</f>
        <v/>
      </c>
      <c r="AIW7" s="395" t="str">
        <f t="shared" ca="1" si="448"/>
        <v/>
      </c>
      <c r="AIX7" s="395" t="str">
        <f t="shared" ref="AIX7" ca="1" si="1060">IF(AIL7&lt;&gt;"",RANK(AIW7,AIW4:AIW8),"")</f>
        <v/>
      </c>
      <c r="AIY7" s="395" t="str">
        <f t="shared" ref="AIY7" ca="1" si="1061">IF(AIL7&lt;&gt;"",SUMPRODUCT((AIW4:AIW8=AIW7)*(AIR4:AIR8&gt;AIR7)),"")</f>
        <v/>
      </c>
      <c r="AIZ7" s="395" t="str">
        <f t="shared" ref="AIZ7" ca="1" si="1062">IF(AIL7&lt;&gt;"",SUMPRODUCT((AIW4:AIW8=AIW7)*(AIR4:AIR8=AIR7)*(AIP4:AIP8&gt;AIP7)),"")</f>
        <v/>
      </c>
      <c r="AJA7" s="395" t="str">
        <f t="shared" ref="AJA7" ca="1" si="1063">IF(AIL7&lt;&gt;"",SUMPRODUCT((AIW4:AIW8=AIW7)*(AIR4:AIR8=AIR7)*(AIP4:AIP8=AIP7)*(AIT4:AIT8&gt;AIT7)),"")</f>
        <v/>
      </c>
      <c r="AJB7" s="395" t="str">
        <f t="shared" ref="AJB7" ca="1" si="1064">IF(AIL7&lt;&gt;"",SUMPRODUCT((AIW4:AIW8=AIW7)*(AIR4:AIR8=AIR7)*(AIP4:AIP8=AIP7)*(AIT4:AIT8=AIT7)*(AIU4:AIU8&gt;AIU7)),"")</f>
        <v/>
      </c>
      <c r="AJC7" s="395" t="str">
        <f t="shared" ref="AJC7" ca="1" si="1065">IF(AIL7&lt;&gt;"",SUMPRODUCT((AIW4:AIW8=AIW7)*(AIR4:AIR8=AIR7)*(AIP4:AIP8=AIP7)*(AIT4:AIT8=AIT7)*(AIU4:AIU8=AIU7)*(AIV4:AIV8&gt;AIV7)),"")</f>
        <v/>
      </c>
      <c r="AJD7" s="395" t="str">
        <f t="shared" ref="AJD7" ca="1" si="1066">IF(AIL7&lt;&gt;"",IF(AJD59&lt;&gt;"",IF(AIK55=3,AJD59,AJD59+AIK55),SUM(AIX7:AJC7)+1),"")</f>
        <v/>
      </c>
      <c r="AJE7" s="395" t="str">
        <f t="shared" ref="AJE7" ca="1" si="1067">IF(AIL7&lt;&gt;"",INDEX(AIL5:AIL8,MATCH(4,AJD5:AJD8,0),0),"")</f>
        <v/>
      </c>
      <c r="AJF7" s="395" t="str">
        <f t="shared" ca="1" si="741"/>
        <v/>
      </c>
      <c r="AJG7" s="395">
        <f ca="1">SUMPRODUCT((AKW3:AKW54=AJF7)*(AKZ3:AKZ54=AJF8)*(ALA3:ALA54="W"))+SUMPRODUCT((AKW3:AKW54=AJF7)*(AKZ3:AKZ54=AJF9)*(ALA3:ALA54="W"))+SUMPRODUCT((AKW3:AKW54=AJF7)*(AKZ3:AKZ54=AJF6)*(ALA3:ALA54="W"))+SUMPRODUCT((AKW3:AKW54=AJF8)*(AKZ3:AKZ54=AJF7)*(ALB3:ALB54="W"))+SUMPRODUCT((AKW3:AKW54=AJF9)*(AKZ3:AKZ54=AJF7)*(ALB3:ALB54="W"))+SUMPRODUCT((AKW3:AKW54=AJF6)*(AKZ3:AKZ54=AJF7)*(ALB3:ALB54="W"))</f>
        <v>0</v>
      </c>
      <c r="AJH7" s="395">
        <f ca="1">SUMPRODUCT((AKW3:AKW54=AJF7)*(AKZ3:AKZ54=AJF8)*(ALA3:ALA54="D"))+SUMPRODUCT((AKW3:AKW54=AJF7)*(AKZ3:AKZ54=AJF9)*(ALA3:ALA54="D"))+SUMPRODUCT((AKW3:AKW54=AJF7)*(AKZ3:AKZ54=AJF6)*(ALA3:ALA54="D"))+SUMPRODUCT((AKW3:AKW54=AJF8)*(AKZ3:AKZ54=AJF7)*(ALA3:ALA54="D"))+SUMPRODUCT((AKW3:AKW54=AJF9)*(AKZ3:AKZ54=AJF7)*(ALA3:ALA54="D"))+SUMPRODUCT((AKW3:AKW54=AJF6)*(AKZ3:AKZ54=AJF7)*(ALA3:ALA54="D"))</f>
        <v>0</v>
      </c>
      <c r="AJI7" s="395">
        <f ca="1">SUMPRODUCT((AKW3:AKW54=AJF7)*(AKZ3:AKZ54=AJF8)*(ALA3:ALA54="L"))+SUMPRODUCT((AKW3:AKW54=AJF7)*(AKZ3:AKZ54=AJF9)*(ALA3:ALA54="L"))+SUMPRODUCT((AKW3:AKW54=AJF7)*(AKZ3:AKZ54=AJF6)*(ALA3:ALA54="L"))+SUMPRODUCT((AKW3:AKW54=AJF8)*(AKZ3:AKZ54=AJF7)*(ALB3:ALB54="L"))+SUMPRODUCT((AKW3:AKW54=AJF9)*(AKZ3:AKZ54=AJF7)*(ALB3:ALB54="L"))+SUMPRODUCT((AKW3:AKW54=AJF6)*(AKZ3:AKZ54=AJF7)*(ALB3:ALB54="L"))</f>
        <v>0</v>
      </c>
      <c r="AJJ7" s="395">
        <f ca="1">SUMPRODUCT((AKW3:AKW54=AJF7)*(AKZ3:AKZ54=AJF8)*AKX3:AKX54)+SUMPRODUCT((AKW3:AKW54=AJF7)*(AKZ3:AKZ54=AJF4)*AKX3:AKX54)+SUMPRODUCT((AKW3:AKW54=AJF7)*(AKZ3:AKZ54=AJF5)*AKX3:AKX54)+SUMPRODUCT((AKW3:AKW54=AJF7)*(AKZ3:AKZ54=AJF6)*AKX3:AKX54)+SUMPRODUCT((AKW3:AKW54=AJF8)*(AKZ3:AKZ54=AJF7)*AKY3:AKY54)+SUMPRODUCT((AKW3:AKW54=AJF4)*(AKZ3:AKZ54=AJF7)*AKY3:AKY54)+SUMPRODUCT((AKW3:AKW54=AJF5)*(AKZ3:AKZ54=AJF7)*AKY3:AKY54)+SUMPRODUCT((AKW3:AKW54=AJF6)*(AKZ3:AKZ54=AJF7)*AKY3:AKY54)</f>
        <v>0</v>
      </c>
      <c r="AJK7" s="395">
        <f ca="1">SUMPRODUCT((AKW3:AKW54=AJF7)*(AKZ3:AKZ54=AJF8)*AKY3:AKY54)+SUMPRODUCT((AKW3:AKW54=AJF7)*(AKZ3:AKZ54=AJF4)*AKY3:AKY54)+SUMPRODUCT((AKW3:AKW54=AJF7)*(AKZ3:AKZ54=AJF5)*AKY3:AKY54)+SUMPRODUCT((AKW3:AKW54=AJF7)*(AKZ3:AKZ54=AJF6)*AKY3:AKY54)+SUMPRODUCT((AKW3:AKW54=AJF8)*(AKZ3:AKZ54=AJF7)*AKX3:AKX54)+SUMPRODUCT((AKW3:AKW54=AJF4)*(AKZ3:AKZ54=AJF7)*AKX3:AKX54)+SUMPRODUCT((AKW3:AKW54=AJF5)*(AKZ3:AKZ54=AJF7)*AKX3:AKX54)+SUMPRODUCT((AKW3:AKW54=AJF6)*(AKZ3:AKZ54=AJF7)*AKX3:AKX54)</f>
        <v>0</v>
      </c>
      <c r="AJL7" s="395">
        <f t="shared" ca="1" si="742"/>
        <v>1000</v>
      </c>
      <c r="AJM7" s="395" t="str">
        <f t="shared" ca="1" si="743"/>
        <v/>
      </c>
      <c r="AJN7" s="395" t="str">
        <f ca="1">IF(AJF7&lt;&gt;"",VLOOKUP(AJF7,AGY4:AHE52,7,FALSE),"")</f>
        <v/>
      </c>
      <c r="AJO7" s="395" t="str">
        <f ca="1">IF(AJF7&lt;&gt;"",VLOOKUP(AJF7,AGY4:AHE52,5,FALSE),"")</f>
        <v/>
      </c>
      <c r="AJP7" s="395" t="str">
        <f ca="1">IF(AJF7&lt;&gt;"",VLOOKUP(AJF7,AGY4:AHG52,9,FALSE),"")</f>
        <v/>
      </c>
      <c r="AJQ7" s="395" t="str">
        <f t="shared" ca="1" si="744"/>
        <v/>
      </c>
      <c r="AJR7" s="395" t="str">
        <f t="shared" ref="AJR7" ca="1" si="1068">IF(AJF7&lt;&gt;"",RANK(AJQ7,AJQ4:AJQ8),"")</f>
        <v/>
      </c>
      <c r="AJS7" s="395" t="str">
        <f t="shared" ref="AJS7" ca="1" si="1069">IF(AJF7&lt;&gt;"",SUMPRODUCT((AJQ4:AJQ8=AJQ7)*(AJL4:AJL8&gt;AJL7)),"")</f>
        <v/>
      </c>
      <c r="AJT7" s="395" t="str">
        <f t="shared" ref="AJT7" ca="1" si="1070">IF(AJF7&lt;&gt;"",SUMPRODUCT((AJQ4:AJQ8=AJQ7)*(AJL4:AJL8=AJL7)*(AJJ4:AJJ8&gt;AJJ7)),"")</f>
        <v/>
      </c>
      <c r="AJU7" s="395" t="str">
        <f t="shared" ref="AJU7" ca="1" si="1071">IF(AJF7&lt;&gt;"",SUMPRODUCT((AJQ4:AJQ8=AJQ7)*(AJL4:AJL8=AJL7)*(AJJ4:AJJ8=AJJ7)*(AJN4:AJN8&gt;AJN7)),"")</f>
        <v/>
      </c>
      <c r="AJV7" s="395" t="str">
        <f t="shared" ref="AJV7" ca="1" si="1072">IF(AJF7&lt;&gt;"",SUMPRODUCT((AJQ4:AJQ8=AJQ7)*(AJL4:AJL8=AJL7)*(AJJ4:AJJ8=AJJ7)*(AJN4:AJN8=AJN7)*(AJO4:AJO8&gt;AJO7)),"")</f>
        <v/>
      </c>
      <c r="AJW7" s="395" t="str">
        <f t="shared" ref="AJW7" ca="1" si="1073">IF(AJF7&lt;&gt;"",SUMPRODUCT((AJQ4:AJQ8=AJQ7)*(AJL4:AJL8=AJL7)*(AJJ4:AJJ8=AJJ7)*(AJN4:AJN8=AJN7)*(AJO4:AJO8=AJO7)*(AJP4:AJP8&gt;AJP7)),"")</f>
        <v/>
      </c>
      <c r="AJX7" s="395" t="str">
        <f t="shared" ca="1" si="751"/>
        <v/>
      </c>
      <c r="AJY7" s="395" t="str">
        <f t="shared" ref="AJY7" ca="1" si="1074">IF(AJF7&lt;&gt;"",INDEX(AJF6:AJF8,MATCH(4,AJX6:AJX8,0),0),"")</f>
        <v/>
      </c>
      <c r="AJZ7" s="395" t="str">
        <f t="shared" ref="AJZ7" si="1075">IF(AHP4&lt;&gt;"",AHP4,"")</f>
        <v/>
      </c>
      <c r="AKA7" s="395">
        <f ca="1">SUMPRODUCT((AKW3:AKW54=AJZ7)*(AKZ3:AKZ54=AJZ8)*(ALA3:ALA54="W"))+SUMPRODUCT((AKW3:AKW54=AJZ7)*(AKZ3:AKZ54=AJZ9)*(ALA3:ALA54="W"))+SUMPRODUCT((AKW3:AKW54=AJZ7)*(AKZ3:AKZ54=AJZ10)*(ALA3:ALA54="W"))+SUMPRODUCT((AKW3:AKW54=AJZ8)*(AKZ3:AKZ54=AJZ7)*(ALB3:ALB54="W"))+SUMPRODUCT((AKW3:AKW54=AJZ9)*(AKZ3:AKZ54=AJZ7)*(ALB3:ALB54="W"))+SUMPRODUCT((AKW3:AKW54=AJZ10)*(AKZ3:AKZ54=AJZ7)*(ALB3:ALB54="W"))</f>
        <v>0</v>
      </c>
      <c r="AKB7" s="395">
        <f ca="1">SUMPRODUCT((AKW3:AKW54=AJZ7)*(AKZ3:AKZ54=AJZ8)*(ALA3:ALA54="D"))+SUMPRODUCT((AKW3:AKW54=AJZ7)*(AKZ3:AKZ54=AJZ9)*(ALA3:ALA54="D"))+SUMPRODUCT((AKW3:AKW54=AJZ7)*(AKZ3:AKZ54=AJZ10)*(ALA3:ALA54="D"))+SUMPRODUCT((AKW3:AKW54=AJZ8)*(AKZ3:AKZ54=AJZ7)*(ALA3:ALA54="D"))+SUMPRODUCT((AKW3:AKW54=AJZ9)*(AKZ3:AKZ54=AJZ7)*(ALA3:ALA54="D"))+SUMPRODUCT((AKW3:AKW54=AJZ10)*(AKZ3:AKZ54=AJZ7)*(ALA3:ALA54="D"))</f>
        <v>0</v>
      </c>
      <c r="AKC7" s="395">
        <f ca="1">SUMPRODUCT((AKW3:AKW54=AJZ7)*(AKZ3:AKZ54=AJZ8)*(ALA3:ALA54="L"))+SUMPRODUCT((AKW3:AKW54=AJZ7)*(AKZ3:AKZ54=AJZ9)*(ALA3:ALA54="L"))+SUMPRODUCT((AKW3:AKW54=AJZ7)*(AKZ3:AKZ54=AJZ10)*(ALA3:ALA54="L"))+SUMPRODUCT((AKW3:AKW54=AJZ8)*(AKZ3:AKZ54=AJZ7)*(ALB3:ALB54="L"))+SUMPRODUCT((AKW3:AKW54=AJZ9)*(AKZ3:AKZ54=AJZ7)*(ALB3:ALB54="L"))+SUMPRODUCT((AKW3:AKW54=AJZ10)*(AKZ3:AKZ54=AJZ7)*(ALB3:ALB54="L"))</f>
        <v>0</v>
      </c>
      <c r="AKD7" s="395">
        <f ca="1">SUMPRODUCT((AKW3:AKW54=AJZ7)*(AKZ3:AKZ54=AJZ8)*AKX3:AKX54)+SUMPRODUCT((AKW3:AKW54=AJZ7)*(AKZ3:AKZ54=AJZ4)*AKX3:AKX54)+SUMPRODUCT((AKW3:AKW54=AJZ7)*(AKZ3:AKZ54=AJZ5)*AKX3:AKX54)+SUMPRODUCT((AKW3:AKW54=AJZ7)*(AKZ3:AKZ54=AJZ6)*AKX3:AKX54)+SUMPRODUCT((AKW3:AKW54=AJZ8)*(AKZ3:AKZ54=AJZ7)*AKY3:AKY54)+SUMPRODUCT((AKW3:AKW54=AJZ4)*(AKZ3:AKZ54=AJZ7)*AKY3:AKY54)+SUMPRODUCT((AKW3:AKW54=AJZ5)*(AKZ3:AKZ54=AJZ7)*AKY3:AKY54)+SUMPRODUCT((AKW3:AKW54=AJZ6)*(AKZ3:AKZ54=AJZ7)*AKY3:AKY54)</f>
        <v>0</v>
      </c>
      <c r="AKE7" s="395">
        <f ca="1">SUMPRODUCT((AKW3:AKW54=AJZ7)*(AKZ3:AKZ54=AJZ8)*AKY3:AKY54)+SUMPRODUCT((AKW3:AKW54=AJZ7)*(AKZ3:AKZ54=AJZ4)*AKY3:AKY54)+SUMPRODUCT((AKW3:AKW54=AJZ7)*(AKZ3:AKZ54=AJZ5)*AKY3:AKY54)+SUMPRODUCT((AKW3:AKW54=AJZ7)*(AKZ3:AKZ54=AJZ6)*AKY3:AKY54)+SUMPRODUCT((AKW3:AKW54=AJZ8)*(AKZ3:AKZ54=AJZ7)*AKX3:AKX54)+SUMPRODUCT((AKW3:AKW54=AJZ4)*(AKZ3:AKZ54=AJZ7)*AKX3:AKX54)+SUMPRODUCT((AKW3:AKW54=AJZ5)*(AKZ3:AKZ54=AJZ7)*AKX3:AKX54)+SUMPRODUCT((AKW3:AKW54=AJZ6)*(AKZ3:AKZ54=AJZ7)*AKX3:AKX54)</f>
        <v>0</v>
      </c>
      <c r="AKF7" s="395">
        <f t="shared" ref="AKF7" ca="1" si="1076">AKD7-AKE7+1000</f>
        <v>1000</v>
      </c>
      <c r="AKG7" s="395" t="str">
        <f t="shared" ref="AKG7" si="1077">IF(AJZ7&lt;&gt;"",AKA7*3+AKB7*1,"")</f>
        <v/>
      </c>
      <c r="AKH7" s="395" t="str">
        <f>IF(AJZ7&lt;&gt;"",VLOOKUP(AJZ7,AGY4:AHE52,7,FALSE),"")</f>
        <v/>
      </c>
      <c r="AKI7" s="395" t="str">
        <f>IF(AJZ7&lt;&gt;"",VLOOKUP(AJZ7,AGY4:AHE52,5,FALSE),"")</f>
        <v/>
      </c>
      <c r="AKJ7" s="395" t="str">
        <f>IF(AJZ7&lt;&gt;"",VLOOKUP(AJZ7,AGY4:AHG52,9,FALSE),"")</f>
        <v/>
      </c>
      <c r="AKK7" s="395" t="str">
        <f t="shared" ref="AKK7" si="1078">AKG7</f>
        <v/>
      </c>
      <c r="AKL7" s="395" t="str">
        <f t="shared" ref="AKL7" si="1079">IF(AJZ7&lt;&gt;"",RANK(AKK7,AKK4:AKK8),"")</f>
        <v/>
      </c>
      <c r="AKM7" s="395" t="str">
        <f t="shared" ref="AKM7" si="1080">IF(AJZ7&lt;&gt;"",SUMPRODUCT((AKK4:AKK8=AKK7)*(AKF4:AKF8&gt;AKF7)),"")</f>
        <v/>
      </c>
      <c r="AKN7" s="395" t="str">
        <f t="shared" ref="AKN7" si="1081">IF(AJZ7&lt;&gt;"",SUMPRODUCT((AKK4:AKK8=AKK7)*(AKF4:AKF8=AKF7)*(AKD4:AKD8&gt;AKD7)),"")</f>
        <v/>
      </c>
      <c r="AKO7" s="395" t="str">
        <f t="shared" ref="AKO7" si="1082">IF(AJZ7&lt;&gt;"",SUMPRODUCT((AKK4:AKK8=AKK7)*(AKF4:AKF8=AKF7)*(AKD4:AKD8=AKD7)*(AKH4:AKH8&gt;AKH7)),"")</f>
        <v/>
      </c>
      <c r="AKP7" s="395" t="str">
        <f t="shared" ref="AKP7" si="1083">IF(AJZ7&lt;&gt;"",SUMPRODUCT((AKK4:AKK8=AKK7)*(AKF4:AKF8=AKF7)*(AKD4:AKD8=AKD7)*(AKH4:AKH8=AKH7)*(AKI4:AKI8&gt;AKI7)),"")</f>
        <v/>
      </c>
      <c r="AKQ7" s="395" t="str">
        <f t="shared" ref="AKQ7" si="1084">IF(AJZ7&lt;&gt;"",SUMPRODUCT((AKK4:AKK8=AKK7)*(AKF4:AKF8=AKF7)*(AKD4:AKD8=AKD7)*(AKH4:AKH8=AKH7)*(AKI4:AKI8=AKI7)*(AKJ4:AKJ8&gt;AKJ7)),"")</f>
        <v/>
      </c>
      <c r="AKR7" s="395" t="str">
        <f t="shared" ref="AKR7" si="1085">IF(AJZ7&lt;&gt;"",SUM(AKL7:AKQ7)+3,"")</f>
        <v/>
      </c>
      <c r="AKS7" s="395" t="str">
        <f t="shared" ref="AKS7" si="1086">IF(AJZ7&lt;&gt;"",IF(AKR7=4,AJZ7,AJZ8),"")</f>
        <v/>
      </c>
      <c r="AKT7" s="395" t="str">
        <f t="shared" ref="AKT7" ca="1" si="1087">IF(AKS7&lt;&gt;"",AKS7,IF(AJY7&lt;&gt;"",AJY7,IF(AJE7&lt;&gt;"",AJE7,IF(AIK7&lt;&gt;"",AIK7,AHK7))))</f>
        <v>Inter Miami</v>
      </c>
      <c r="AKU7" s="395">
        <v>4</v>
      </c>
      <c r="AKV7" s="395">
        <v>5</v>
      </c>
      <c r="AKW7" s="395" t="str">
        <f t="shared" si="15"/>
        <v>Botafogo</v>
      </c>
      <c r="AKX7" s="395">
        <f ca="1">IF(OFFSET('Game Board'!O12,0,AKX1)&lt;&gt;"",OFFSET('Game Board'!O12,0,AKX1),0)</f>
        <v>0</v>
      </c>
      <c r="AKY7" s="395">
        <f ca="1">IF(OFFSET('Game Board'!P12,0,AKX1)&lt;&gt;"",OFFSET('Game Board'!P12,0,AKX1),0)</f>
        <v>0</v>
      </c>
      <c r="AKZ7" s="395" t="str">
        <f t="shared" si="16"/>
        <v>Seattle Sounders</v>
      </c>
      <c r="ALA7" s="395" t="str">
        <f ca="1">IF(AND(OFFSET('Game Board'!O12,0,AKX1)&lt;&gt;"",OFFSET('Game Board'!P12,0,AKX1)&lt;&gt;""),IF(AKX7&gt;AKY7,"W",IF(AKX7=AKY7,"D","L")),"")</f>
        <v/>
      </c>
      <c r="ALB7" s="395" t="str">
        <f t="shared" ca="1" si="17"/>
        <v/>
      </c>
      <c r="ALD7" s="395">
        <f ca="1">VLOOKUP(ALE7,AOZ4:APA8,2,FALSE)</f>
        <v>4</v>
      </c>
      <c r="ALE7" s="398" t="str">
        <f t="shared" si="193"/>
        <v>Inter Miami</v>
      </c>
      <c r="ALF7" s="395">
        <f ca="1">SUMPRODUCT((APC3:APC54=ALE7)*(APG3:APG54="W"))+SUMPRODUCT((APF3:APF54=ALE7)*(APH3:APH54="W"))</f>
        <v>0</v>
      </c>
      <c r="ALG7" s="395">
        <f ca="1">SUMPRODUCT((APC3:APC54=ALE7)*(APG3:APG54="D"))+SUMPRODUCT((APF3:APF54=ALE7)*(APH3:APH54="D"))</f>
        <v>0</v>
      </c>
      <c r="ALH7" s="395">
        <f ca="1">SUMPRODUCT((APC3:APC54=ALE7)*(APG3:APG54="L"))+SUMPRODUCT((APF3:APF54=ALE7)*(APH3:APH54="L"))</f>
        <v>0</v>
      </c>
      <c r="ALI7" s="395">
        <f t="shared" ref="ALI7" ca="1" si="1088">SUMIF(APC3:APC72,ALE7,APD3:APD72)+SUMIF(APF3:APF72,ALE7,APE3:APE72)</f>
        <v>0</v>
      </c>
      <c r="ALJ7" s="395">
        <f t="shared" ref="ALJ7" ca="1" si="1089">SUMIF(APF3:APF72,ALE7,APD3:APD72)+SUMIF(APC3:APC72,ALE7,APE3:APE72)</f>
        <v>0</v>
      </c>
      <c r="ALK7" s="395">
        <f t="shared" ca="1" si="196"/>
        <v>1000</v>
      </c>
      <c r="ALL7" s="395">
        <f t="shared" ca="1" si="197"/>
        <v>0</v>
      </c>
      <c r="ALM7" s="401">
        <f t="shared" si="198"/>
        <v>8</v>
      </c>
      <c r="ALN7" s="395">
        <f t="shared" ref="ALN7" ca="1" si="1090">IF(COUNTIF(ALL4:ALL8,4)&lt;&gt;4,RANK(ALL7,ALL4:ALL8),ALL59)</f>
        <v>1</v>
      </c>
      <c r="ALP7" s="395">
        <f t="shared" ref="ALP7" ca="1" si="1091">SUMPRODUCT((ALN4:ALN7=ALN7)*(ALM4:ALM7&lt;ALM7))+ALN7</f>
        <v>1</v>
      </c>
      <c r="ALQ7" s="398" t="str">
        <f t="shared" ref="ALQ7" ca="1" si="1092">INDEX(ALE4:ALE8,MATCH(4,ALP4:ALP8,0),0)</f>
        <v>Palmeiras</v>
      </c>
      <c r="ALR7" s="395">
        <f t="shared" ref="ALR7" ca="1" si="1093">INDEX(ALN4:ALN8,MATCH(ALQ7,ALE4:ALE8,0),0)</f>
        <v>1</v>
      </c>
      <c r="ALS7" s="395" t="str">
        <f t="shared" ca="1" si="760"/>
        <v>Palmeiras</v>
      </c>
      <c r="ALT7" s="395" t="str">
        <f t="shared" ca="1" si="761"/>
        <v/>
      </c>
      <c r="ALX7" s="395" t="str">
        <f t="shared" ca="1" si="207"/>
        <v>Palmeiras</v>
      </c>
      <c r="ALY7" s="395">
        <f ca="1">SUMPRODUCT((APC3:APC54=ALX7)*(APF3:APF54=ALX8)*(APG3:APG54="W"))+SUMPRODUCT((APC3:APC54=ALX7)*(APF3:APF54=ALX4)*(APG3:APG54="W"))+SUMPRODUCT((APC3:APC54=ALX7)*(APF3:APF54=ALX5)*(APG3:APG54="W"))+SUMPRODUCT((APC3:APC54=ALX7)*(APF3:APF54=ALX6)*(APG3:APG54="W"))+SUMPRODUCT((APC3:APC54=ALX8)*(APF3:APF54=ALX7)*(APH3:APH54="W"))+SUMPRODUCT((APC3:APC54=ALX4)*(APF3:APF54=ALX7)*(APH3:APH54="W"))+SUMPRODUCT((APC3:APC54=ALX5)*(APF3:APF54=ALX7)*(APH3:APH54="W"))+SUMPRODUCT((APC3:APC54=ALX6)*(APF3:APF54=ALX7)*(APH3:APH54="W"))</f>
        <v>0</v>
      </c>
      <c r="ALZ7" s="395">
        <f ca="1">SUMPRODUCT((APC3:APC54=ALX7)*(APF3:APF54=ALX8)*(APG3:APG54="D"))+SUMPRODUCT((APC3:APC54=ALX7)*(APF3:APF54=ALX4)*(APG3:APG54="D"))+SUMPRODUCT((APC3:APC54=ALX7)*(APF3:APF54=ALX5)*(APG3:APG54="D"))+SUMPRODUCT((APC3:APC54=ALX7)*(APF3:APF54=ALX6)*(APG3:APG54="D"))+SUMPRODUCT((APC3:APC54=ALX8)*(APF3:APF54=ALX7)*(APG3:APG54="D"))+SUMPRODUCT((APC3:APC54=ALX4)*(APF3:APF54=ALX7)*(APG3:APG54="D"))+SUMPRODUCT((APC3:APC54=ALX5)*(APF3:APF54=ALX7)*(APG3:APG54="D"))+SUMPRODUCT((APC3:APC54=ALX6)*(APF3:APF54=ALX7)*(APG3:APG54="D"))</f>
        <v>0</v>
      </c>
      <c r="AMA7" s="395">
        <f ca="1">SUMPRODUCT((APC3:APC54=ALX7)*(APF3:APF54=ALX8)*(APG3:APG54="L"))+SUMPRODUCT((APC3:APC54=ALX7)*(APF3:APF54=ALX4)*(APG3:APG54="L"))+SUMPRODUCT((APC3:APC54=ALX7)*(APF3:APF54=ALX5)*(APG3:APG54="L"))+SUMPRODUCT((APC3:APC54=ALX7)*(APF3:APF54=ALX6)*(APG3:APG54="L"))+SUMPRODUCT((APC3:APC54=ALX8)*(APF3:APF54=ALX7)*(APH3:APH54="L"))+SUMPRODUCT((APC3:APC54=ALX4)*(APF3:APF54=ALX7)*(APH3:APH54="L"))+SUMPRODUCT((APC3:APC54=ALX5)*(APF3:APF54=ALX7)*(APH3:APH54="L"))+SUMPRODUCT((APC3:APC54=ALX6)*(APF3:APF54=ALX7)*(APH3:APH54="L"))</f>
        <v>0</v>
      </c>
      <c r="AMB7" s="395">
        <f ca="1">SUMPRODUCT((APC3:APC54=ALX7)*(APF3:APF54=ALX8)*APD3:APD54)+SUMPRODUCT((APC3:APC54=ALX7)*(APF3:APF54=ALX4)*APD3:APD54)+SUMPRODUCT((APC3:APC54=ALX7)*(APF3:APF54=ALX5)*APD3:APD54)+SUMPRODUCT((APC3:APC54=ALX7)*(APF3:APF54=ALX6)*APD3:APD54)+SUMPRODUCT((APC3:APC54=ALX8)*(APF3:APF54=ALX7)*APE3:APE54)+SUMPRODUCT((APC3:APC54=ALX4)*(APF3:APF54=ALX7)*APE3:APE54)+SUMPRODUCT((APC3:APC54=ALX5)*(APF3:APF54=ALX7)*APE3:APE54)+SUMPRODUCT((APC3:APC54=ALX6)*(APF3:APF54=ALX7)*APE3:APE54)</f>
        <v>0</v>
      </c>
      <c r="AMC7" s="395">
        <f ca="1">SUMPRODUCT((APC3:APC54=ALX7)*(APF3:APF54=ALX8)*APE3:APE54)+SUMPRODUCT((APC3:APC54=ALX7)*(APF3:APF54=ALX4)*APE3:APE54)+SUMPRODUCT((APC3:APC54=ALX7)*(APF3:APF54=ALX5)*APE3:APE54)+SUMPRODUCT((APC3:APC54=ALX7)*(APF3:APF54=ALX6)*APE3:APE54)+SUMPRODUCT((APC3:APC54=ALX8)*(APF3:APF54=ALX7)*APD3:APD54)+SUMPRODUCT((APC3:APC54=ALX4)*(APF3:APF54=ALX7)*APD3:APD54)+SUMPRODUCT((APC3:APC54=ALX5)*(APF3:APF54=ALX7)*APD3:APD54)+SUMPRODUCT((APC3:APC54=ALX6)*(APF3:APF54=ALX7)*APD3:APD54)</f>
        <v>0</v>
      </c>
      <c r="AMD7" s="395">
        <f t="shared" ca="1" si="208"/>
        <v>1000</v>
      </c>
      <c r="AME7" s="395">
        <f t="shared" ca="1" si="209"/>
        <v>0</v>
      </c>
      <c r="AMF7" s="395">
        <f ca="1">IF(ALX7&lt;&gt;"",VLOOKUP(ALX7,ALE4:ALK52,7,FALSE),"")</f>
        <v>1000</v>
      </c>
      <c r="AMG7" s="395">
        <f ca="1">IF(ALX7&lt;&gt;"",VLOOKUP(ALX7,ALE4:ALK52,5,FALSE),"")</f>
        <v>0</v>
      </c>
      <c r="AMH7" s="395">
        <f ca="1">IF(ALX7&lt;&gt;"",VLOOKUP(ALX7,ALE4:ALM52,9,FALSE),"")</f>
        <v>27</v>
      </c>
      <c r="AMI7" s="395">
        <f t="shared" ca="1" si="210"/>
        <v>0</v>
      </c>
      <c r="AMJ7" s="395">
        <f t="shared" ref="AMJ7" ca="1" si="1094">IF(ALX7&lt;&gt;"",RANK(AMI7,AMI4:AMI8),"")</f>
        <v>1</v>
      </c>
      <c r="AMK7" s="395">
        <f t="shared" ref="AMK7" ca="1" si="1095">IF(ALX7&lt;&gt;"",SUMPRODUCT((AMI4:AMI8=AMI7)*(AMD4:AMD8&gt;AMD7)),"")</f>
        <v>0</v>
      </c>
      <c r="AML7" s="395">
        <f t="shared" ref="AML7" ca="1" si="1096">IF(ALX7&lt;&gt;"",SUMPRODUCT((AMI4:AMI8=AMI7)*(AMD4:AMD8=AMD7)*(AMB4:AMB8&gt;AMB7)),"")</f>
        <v>0</v>
      </c>
      <c r="AMM7" s="395">
        <f t="shared" ref="AMM7" ca="1" si="1097">IF(ALX7&lt;&gt;"",SUMPRODUCT((AMI4:AMI8=AMI7)*(AMD4:AMD8=AMD7)*(AMB4:AMB8=AMB7)*(AMF4:AMF8&gt;AMF7)),"")</f>
        <v>0</v>
      </c>
      <c r="AMN7" s="395">
        <f t="shared" ref="AMN7" ca="1" si="1098">IF(ALX7&lt;&gt;"",SUMPRODUCT((AMI4:AMI8=AMI7)*(AMD4:AMD8=AMD7)*(AMB4:AMB8=AMB7)*(AMF4:AMF8=AMF7)*(AMG4:AMG8&gt;AMG7)),"")</f>
        <v>0</v>
      </c>
      <c r="AMO7" s="395">
        <f t="shared" ref="AMO7" ca="1" si="1099">IF(ALX7&lt;&gt;"",SUMPRODUCT((AMI4:AMI8=AMI7)*(AMD4:AMD8=AMD7)*(AMB4:AMB8=AMB7)*(AMF4:AMF8=AMF7)*(AMG4:AMG8=AMG7)*(AMH4:AMH8&gt;AMH7)),"")</f>
        <v>0</v>
      </c>
      <c r="AMP7" s="395">
        <f t="shared" ref="AMP7" ca="1" si="1100">IF(ALX7&lt;&gt;"",IF(AMP59&lt;&gt;"",IF(ALW55=3,AMP59,AMP59+ALW55),SUM(AMJ7:AMO7)),"")</f>
        <v>1</v>
      </c>
      <c r="AMQ7" s="395" t="str">
        <f t="shared" ref="AMQ7" ca="1" si="1101">IF(ALX7&lt;&gt;"",INDEX(ALX4:ALX8,MATCH(4,AMP4:AMP8,0),0),"")</f>
        <v>Inter Miami</v>
      </c>
      <c r="AMR7" s="395" t="str">
        <f t="shared" ca="1" si="476"/>
        <v/>
      </c>
      <c r="AMS7" s="395">
        <f ca="1">SUMPRODUCT((APC3:APC54=AMR7)*(APF3:APF54=AMR8)*(APG3:APG54="W"))+SUMPRODUCT((APC3:APC54=AMR7)*(APF3:APF54=AMR5)*(APG3:APG54="W"))+SUMPRODUCT((APC3:APC54=AMR7)*(APF3:APF54=AMR6)*(APG3:APG54="W"))+SUMPRODUCT((APC3:APC54=AMR8)*(APF3:APF54=AMR7)*(APH3:APH54="W"))+SUMPRODUCT((APC3:APC54=AMR5)*(APF3:APF54=AMR7)*(APH3:APH54="W"))+SUMPRODUCT((APC3:APC54=AMR6)*(APF3:APF54=AMR7)*(APH3:APH54="W"))</f>
        <v>0</v>
      </c>
      <c r="AMT7" s="395">
        <f ca="1">SUMPRODUCT((APC3:APC54=AMR7)*(APF3:APF54=AMR8)*(APG3:APG54="D"))+SUMPRODUCT((APC3:APC54=AMR7)*(APF3:APF54=AMR5)*(APG3:APG54="D"))+SUMPRODUCT((APC3:APC54=AMR7)*(APF3:APF54=AMR6)*(APG3:APG54="D"))+SUMPRODUCT((APC3:APC54=AMR8)*(APF3:APF54=AMR7)*(APG3:APG54="D"))+SUMPRODUCT((APC3:APC54=AMR5)*(APF3:APF54=AMR7)*(APG3:APG54="D"))+SUMPRODUCT((APC3:APC54=AMR6)*(APF3:APF54=AMR7)*(APG3:APG54="D"))</f>
        <v>0</v>
      </c>
      <c r="AMU7" s="395">
        <f ca="1">SUMPRODUCT((APC3:APC54=AMR7)*(APF3:APF54=AMR8)*(APG3:APG54="L"))+SUMPRODUCT((APC3:APC54=AMR7)*(APF3:APF54=AMR5)*(APG3:APG54="L"))+SUMPRODUCT((APC3:APC54=AMR7)*(APF3:APF54=AMR6)*(APG3:APG54="L"))+SUMPRODUCT((APC3:APC54=AMR8)*(APF3:APF54=AMR7)*(APH3:APH54="L"))+SUMPRODUCT((APC3:APC54=AMR5)*(APF3:APF54=AMR7)*(APH3:APH54="L"))+SUMPRODUCT((APC3:APC54=AMR6)*(APF3:APF54=AMR7)*(APH3:APH54="L"))</f>
        <v>0</v>
      </c>
      <c r="AMV7" s="395">
        <f ca="1">SUMPRODUCT((APC3:APC54=AMR7)*(APF3:APF54=AMR8)*APD3:APD54)+SUMPRODUCT((APC3:APC54=AMR7)*(APF3:APF54=AMR4)*APD3:APD54)+SUMPRODUCT((APC3:APC54=AMR7)*(APF3:APF54=AMR5)*APD3:APD54)+SUMPRODUCT((APC3:APC54=AMR7)*(APF3:APF54=AMR6)*APD3:APD54)+SUMPRODUCT((APC3:APC54=AMR8)*(APF3:APF54=AMR7)*APE3:APE54)+SUMPRODUCT((APC3:APC54=AMR4)*(APF3:APF54=AMR7)*APE3:APE54)+SUMPRODUCT((APC3:APC54=AMR5)*(APF3:APF54=AMR7)*APE3:APE54)+SUMPRODUCT((APC3:APC54=AMR6)*(APF3:APF54=AMR7)*APE3:APE54)</f>
        <v>0</v>
      </c>
      <c r="AMW7" s="395">
        <f ca="1">SUMPRODUCT((APC3:APC54=AMR7)*(APF3:APF54=AMR8)*APE3:APE54)+SUMPRODUCT((APC3:APC54=AMR7)*(APF3:APF54=AMR4)*APE3:APE54)+SUMPRODUCT((APC3:APC54=AMR7)*(APF3:APF54=AMR5)*APE3:APE54)+SUMPRODUCT((APC3:APC54=AMR7)*(APF3:APF54=AMR6)*APE3:APE54)+SUMPRODUCT((APC3:APC54=AMR8)*(APF3:APF54=AMR7)*APD3:APD54)+SUMPRODUCT((APC3:APC54=AMR4)*(APF3:APF54=AMR7)*APD3:APD54)+SUMPRODUCT((APC3:APC54=AMR5)*(APF3:APF54=AMR7)*APD3:APD54)+SUMPRODUCT((APC3:APC54=AMR6)*(APF3:APF54=AMR7)*APD3:APD54)</f>
        <v>0</v>
      </c>
      <c r="AMX7" s="395">
        <f t="shared" ca="1" si="477"/>
        <v>1000</v>
      </c>
      <c r="AMY7" s="395" t="str">
        <f t="shared" ca="1" si="478"/>
        <v/>
      </c>
      <c r="AMZ7" s="395" t="str">
        <f ca="1">IF(AMR7&lt;&gt;"",VLOOKUP(AMR7,ALE4:ALK52,7,FALSE),"")</f>
        <v/>
      </c>
      <c r="ANA7" s="395" t="str">
        <f ca="1">IF(AMR7&lt;&gt;"",VLOOKUP(AMR7,ALE4:ALK52,5,FALSE),"")</f>
        <v/>
      </c>
      <c r="ANB7" s="395" t="str">
        <f ca="1">IF(AMR7&lt;&gt;"",VLOOKUP(AMR7,ALE4:ALM52,9,FALSE),"")</f>
        <v/>
      </c>
      <c r="ANC7" s="395" t="str">
        <f t="shared" ca="1" si="479"/>
        <v/>
      </c>
      <c r="AND7" s="395" t="str">
        <f t="shared" ref="AND7" ca="1" si="1102">IF(AMR7&lt;&gt;"",RANK(ANC7,ANC4:ANC8),"")</f>
        <v/>
      </c>
      <c r="ANE7" s="395" t="str">
        <f t="shared" ref="ANE7" ca="1" si="1103">IF(AMR7&lt;&gt;"",SUMPRODUCT((ANC4:ANC8=ANC7)*(AMX4:AMX8&gt;AMX7)),"")</f>
        <v/>
      </c>
      <c r="ANF7" s="395" t="str">
        <f t="shared" ref="ANF7" ca="1" si="1104">IF(AMR7&lt;&gt;"",SUMPRODUCT((ANC4:ANC8=ANC7)*(AMX4:AMX8=AMX7)*(AMV4:AMV8&gt;AMV7)),"")</f>
        <v/>
      </c>
      <c r="ANG7" s="395" t="str">
        <f t="shared" ref="ANG7" ca="1" si="1105">IF(AMR7&lt;&gt;"",SUMPRODUCT((ANC4:ANC8=ANC7)*(AMX4:AMX8=AMX7)*(AMV4:AMV8=AMV7)*(AMZ4:AMZ8&gt;AMZ7)),"")</f>
        <v/>
      </c>
      <c r="ANH7" s="395" t="str">
        <f t="shared" ref="ANH7" ca="1" si="1106">IF(AMR7&lt;&gt;"",SUMPRODUCT((ANC4:ANC8=ANC7)*(AMX4:AMX8=AMX7)*(AMV4:AMV8=AMV7)*(AMZ4:AMZ8=AMZ7)*(ANA4:ANA8&gt;ANA7)),"")</f>
        <v/>
      </c>
      <c r="ANI7" s="395" t="str">
        <f t="shared" ref="ANI7" ca="1" si="1107">IF(AMR7&lt;&gt;"",SUMPRODUCT((ANC4:ANC8=ANC7)*(AMX4:AMX8=AMX7)*(AMV4:AMV8=AMV7)*(AMZ4:AMZ8=AMZ7)*(ANA4:ANA8=ANA7)*(ANB4:ANB8&gt;ANB7)),"")</f>
        <v/>
      </c>
      <c r="ANJ7" s="395" t="str">
        <f t="shared" ref="ANJ7" ca="1" si="1108">IF(AMR7&lt;&gt;"",IF(ANJ59&lt;&gt;"",IF(AMQ55=3,ANJ59,ANJ59+AMQ55),SUM(AND7:ANI7)+1),"")</f>
        <v/>
      </c>
      <c r="ANK7" s="395" t="str">
        <f t="shared" ref="ANK7" ca="1" si="1109">IF(AMR7&lt;&gt;"",INDEX(AMR5:AMR8,MATCH(4,ANJ5:ANJ8,0),0),"")</f>
        <v/>
      </c>
      <c r="ANL7" s="395" t="str">
        <f t="shared" ca="1" si="779"/>
        <v/>
      </c>
      <c r="ANM7" s="395">
        <f ca="1">SUMPRODUCT((APC3:APC54=ANL7)*(APF3:APF54=ANL8)*(APG3:APG54="W"))+SUMPRODUCT((APC3:APC54=ANL7)*(APF3:APF54=ANL9)*(APG3:APG54="W"))+SUMPRODUCT((APC3:APC54=ANL7)*(APF3:APF54=ANL6)*(APG3:APG54="W"))+SUMPRODUCT((APC3:APC54=ANL8)*(APF3:APF54=ANL7)*(APH3:APH54="W"))+SUMPRODUCT((APC3:APC54=ANL9)*(APF3:APF54=ANL7)*(APH3:APH54="W"))+SUMPRODUCT((APC3:APC54=ANL6)*(APF3:APF54=ANL7)*(APH3:APH54="W"))</f>
        <v>0</v>
      </c>
      <c r="ANN7" s="395">
        <f ca="1">SUMPRODUCT((APC3:APC54=ANL7)*(APF3:APF54=ANL8)*(APG3:APG54="D"))+SUMPRODUCT((APC3:APC54=ANL7)*(APF3:APF54=ANL9)*(APG3:APG54="D"))+SUMPRODUCT((APC3:APC54=ANL7)*(APF3:APF54=ANL6)*(APG3:APG54="D"))+SUMPRODUCT((APC3:APC54=ANL8)*(APF3:APF54=ANL7)*(APG3:APG54="D"))+SUMPRODUCT((APC3:APC54=ANL9)*(APF3:APF54=ANL7)*(APG3:APG54="D"))+SUMPRODUCT((APC3:APC54=ANL6)*(APF3:APF54=ANL7)*(APG3:APG54="D"))</f>
        <v>0</v>
      </c>
      <c r="ANO7" s="395">
        <f ca="1">SUMPRODUCT((APC3:APC54=ANL7)*(APF3:APF54=ANL8)*(APG3:APG54="L"))+SUMPRODUCT((APC3:APC54=ANL7)*(APF3:APF54=ANL9)*(APG3:APG54="L"))+SUMPRODUCT((APC3:APC54=ANL7)*(APF3:APF54=ANL6)*(APG3:APG54="L"))+SUMPRODUCT((APC3:APC54=ANL8)*(APF3:APF54=ANL7)*(APH3:APH54="L"))+SUMPRODUCT((APC3:APC54=ANL9)*(APF3:APF54=ANL7)*(APH3:APH54="L"))+SUMPRODUCT((APC3:APC54=ANL6)*(APF3:APF54=ANL7)*(APH3:APH54="L"))</f>
        <v>0</v>
      </c>
      <c r="ANP7" s="395">
        <f ca="1">SUMPRODUCT((APC3:APC54=ANL7)*(APF3:APF54=ANL8)*APD3:APD54)+SUMPRODUCT((APC3:APC54=ANL7)*(APF3:APF54=ANL4)*APD3:APD54)+SUMPRODUCT((APC3:APC54=ANL7)*(APF3:APF54=ANL5)*APD3:APD54)+SUMPRODUCT((APC3:APC54=ANL7)*(APF3:APF54=ANL6)*APD3:APD54)+SUMPRODUCT((APC3:APC54=ANL8)*(APF3:APF54=ANL7)*APE3:APE54)+SUMPRODUCT((APC3:APC54=ANL4)*(APF3:APF54=ANL7)*APE3:APE54)+SUMPRODUCT((APC3:APC54=ANL5)*(APF3:APF54=ANL7)*APE3:APE54)+SUMPRODUCT((APC3:APC54=ANL6)*(APF3:APF54=ANL7)*APE3:APE54)</f>
        <v>0</v>
      </c>
      <c r="ANQ7" s="395">
        <f ca="1">SUMPRODUCT((APC3:APC54=ANL7)*(APF3:APF54=ANL8)*APE3:APE54)+SUMPRODUCT((APC3:APC54=ANL7)*(APF3:APF54=ANL4)*APE3:APE54)+SUMPRODUCT((APC3:APC54=ANL7)*(APF3:APF54=ANL5)*APE3:APE54)+SUMPRODUCT((APC3:APC54=ANL7)*(APF3:APF54=ANL6)*APE3:APE54)+SUMPRODUCT((APC3:APC54=ANL8)*(APF3:APF54=ANL7)*APD3:APD54)+SUMPRODUCT((APC3:APC54=ANL4)*(APF3:APF54=ANL7)*APD3:APD54)+SUMPRODUCT((APC3:APC54=ANL5)*(APF3:APF54=ANL7)*APD3:APD54)+SUMPRODUCT((APC3:APC54=ANL6)*(APF3:APF54=ANL7)*APD3:APD54)</f>
        <v>0</v>
      </c>
      <c r="ANR7" s="395">
        <f t="shared" ca="1" si="780"/>
        <v>1000</v>
      </c>
      <c r="ANS7" s="395" t="str">
        <f t="shared" ca="1" si="781"/>
        <v/>
      </c>
      <c r="ANT7" s="395" t="str">
        <f ca="1">IF(ANL7&lt;&gt;"",VLOOKUP(ANL7,ALE4:ALK52,7,FALSE),"")</f>
        <v/>
      </c>
      <c r="ANU7" s="395" t="str">
        <f ca="1">IF(ANL7&lt;&gt;"",VLOOKUP(ANL7,ALE4:ALK52,5,FALSE),"")</f>
        <v/>
      </c>
      <c r="ANV7" s="395" t="str">
        <f ca="1">IF(ANL7&lt;&gt;"",VLOOKUP(ANL7,ALE4:ALM52,9,FALSE),"")</f>
        <v/>
      </c>
      <c r="ANW7" s="395" t="str">
        <f t="shared" ca="1" si="782"/>
        <v/>
      </c>
      <c r="ANX7" s="395" t="str">
        <f t="shared" ref="ANX7" ca="1" si="1110">IF(ANL7&lt;&gt;"",RANK(ANW7,ANW4:ANW8),"")</f>
        <v/>
      </c>
      <c r="ANY7" s="395" t="str">
        <f t="shared" ref="ANY7" ca="1" si="1111">IF(ANL7&lt;&gt;"",SUMPRODUCT((ANW4:ANW8=ANW7)*(ANR4:ANR8&gt;ANR7)),"")</f>
        <v/>
      </c>
      <c r="ANZ7" s="395" t="str">
        <f t="shared" ref="ANZ7" ca="1" si="1112">IF(ANL7&lt;&gt;"",SUMPRODUCT((ANW4:ANW8=ANW7)*(ANR4:ANR8=ANR7)*(ANP4:ANP8&gt;ANP7)),"")</f>
        <v/>
      </c>
      <c r="AOA7" s="395" t="str">
        <f t="shared" ref="AOA7" ca="1" si="1113">IF(ANL7&lt;&gt;"",SUMPRODUCT((ANW4:ANW8=ANW7)*(ANR4:ANR8=ANR7)*(ANP4:ANP8=ANP7)*(ANT4:ANT8&gt;ANT7)),"")</f>
        <v/>
      </c>
      <c r="AOB7" s="395" t="str">
        <f t="shared" ref="AOB7" ca="1" si="1114">IF(ANL7&lt;&gt;"",SUMPRODUCT((ANW4:ANW8=ANW7)*(ANR4:ANR8=ANR7)*(ANP4:ANP8=ANP7)*(ANT4:ANT8=ANT7)*(ANU4:ANU8&gt;ANU7)),"")</f>
        <v/>
      </c>
      <c r="AOC7" s="395" t="str">
        <f t="shared" ref="AOC7" ca="1" si="1115">IF(ANL7&lt;&gt;"",SUMPRODUCT((ANW4:ANW8=ANW7)*(ANR4:ANR8=ANR7)*(ANP4:ANP8=ANP7)*(ANT4:ANT8=ANT7)*(ANU4:ANU8=ANU7)*(ANV4:ANV8&gt;ANV7)),"")</f>
        <v/>
      </c>
      <c r="AOD7" s="395" t="str">
        <f t="shared" ca="1" si="789"/>
        <v/>
      </c>
      <c r="AOE7" s="395" t="str">
        <f t="shared" ref="AOE7" ca="1" si="1116">IF(ANL7&lt;&gt;"",INDEX(ANL6:ANL8,MATCH(4,AOD6:AOD8,0),0),"")</f>
        <v/>
      </c>
      <c r="AOF7" s="395" t="str">
        <f t="shared" ref="AOF7" si="1117">IF(ALV4&lt;&gt;"",ALV4,"")</f>
        <v/>
      </c>
      <c r="AOG7" s="395">
        <f ca="1">SUMPRODUCT((APC3:APC54=AOF7)*(APF3:APF54=AOF8)*(APG3:APG54="W"))+SUMPRODUCT((APC3:APC54=AOF7)*(APF3:APF54=AOF9)*(APG3:APG54="W"))+SUMPRODUCT((APC3:APC54=AOF7)*(APF3:APF54=AOF10)*(APG3:APG54="W"))+SUMPRODUCT((APC3:APC54=AOF8)*(APF3:APF54=AOF7)*(APH3:APH54="W"))+SUMPRODUCT((APC3:APC54=AOF9)*(APF3:APF54=AOF7)*(APH3:APH54="W"))+SUMPRODUCT((APC3:APC54=AOF10)*(APF3:APF54=AOF7)*(APH3:APH54="W"))</f>
        <v>0</v>
      </c>
      <c r="AOH7" s="395">
        <f ca="1">SUMPRODUCT((APC3:APC54=AOF7)*(APF3:APF54=AOF8)*(APG3:APG54="D"))+SUMPRODUCT((APC3:APC54=AOF7)*(APF3:APF54=AOF9)*(APG3:APG54="D"))+SUMPRODUCT((APC3:APC54=AOF7)*(APF3:APF54=AOF10)*(APG3:APG54="D"))+SUMPRODUCT((APC3:APC54=AOF8)*(APF3:APF54=AOF7)*(APG3:APG54="D"))+SUMPRODUCT((APC3:APC54=AOF9)*(APF3:APF54=AOF7)*(APG3:APG54="D"))+SUMPRODUCT((APC3:APC54=AOF10)*(APF3:APF54=AOF7)*(APG3:APG54="D"))</f>
        <v>0</v>
      </c>
      <c r="AOI7" s="395">
        <f ca="1">SUMPRODUCT((APC3:APC54=AOF7)*(APF3:APF54=AOF8)*(APG3:APG54="L"))+SUMPRODUCT((APC3:APC54=AOF7)*(APF3:APF54=AOF9)*(APG3:APG54="L"))+SUMPRODUCT((APC3:APC54=AOF7)*(APF3:APF54=AOF10)*(APG3:APG54="L"))+SUMPRODUCT((APC3:APC54=AOF8)*(APF3:APF54=AOF7)*(APH3:APH54="L"))+SUMPRODUCT((APC3:APC54=AOF9)*(APF3:APF54=AOF7)*(APH3:APH54="L"))+SUMPRODUCT((APC3:APC54=AOF10)*(APF3:APF54=AOF7)*(APH3:APH54="L"))</f>
        <v>0</v>
      </c>
      <c r="AOJ7" s="395">
        <f ca="1">SUMPRODUCT((APC3:APC54=AOF7)*(APF3:APF54=AOF8)*APD3:APD54)+SUMPRODUCT((APC3:APC54=AOF7)*(APF3:APF54=AOF4)*APD3:APD54)+SUMPRODUCT((APC3:APC54=AOF7)*(APF3:APF54=AOF5)*APD3:APD54)+SUMPRODUCT((APC3:APC54=AOF7)*(APF3:APF54=AOF6)*APD3:APD54)+SUMPRODUCT((APC3:APC54=AOF8)*(APF3:APF54=AOF7)*APE3:APE54)+SUMPRODUCT((APC3:APC54=AOF4)*(APF3:APF54=AOF7)*APE3:APE54)+SUMPRODUCT((APC3:APC54=AOF5)*(APF3:APF54=AOF7)*APE3:APE54)+SUMPRODUCT((APC3:APC54=AOF6)*(APF3:APF54=AOF7)*APE3:APE54)</f>
        <v>0</v>
      </c>
      <c r="AOK7" s="395">
        <f ca="1">SUMPRODUCT((APC3:APC54=AOF7)*(APF3:APF54=AOF8)*APE3:APE54)+SUMPRODUCT((APC3:APC54=AOF7)*(APF3:APF54=AOF4)*APE3:APE54)+SUMPRODUCT((APC3:APC54=AOF7)*(APF3:APF54=AOF5)*APE3:APE54)+SUMPRODUCT((APC3:APC54=AOF7)*(APF3:APF54=AOF6)*APE3:APE54)+SUMPRODUCT((APC3:APC54=AOF8)*(APF3:APF54=AOF7)*APD3:APD54)+SUMPRODUCT((APC3:APC54=AOF4)*(APF3:APF54=AOF7)*APD3:APD54)+SUMPRODUCT((APC3:APC54=AOF5)*(APF3:APF54=AOF7)*APD3:APD54)+SUMPRODUCT((APC3:APC54=AOF6)*(APF3:APF54=AOF7)*APD3:APD54)</f>
        <v>0</v>
      </c>
      <c r="AOL7" s="395">
        <f t="shared" ref="AOL7" ca="1" si="1118">AOJ7-AOK7+1000</f>
        <v>1000</v>
      </c>
      <c r="AOM7" s="395" t="str">
        <f t="shared" ref="AOM7" si="1119">IF(AOF7&lt;&gt;"",AOG7*3+AOH7*1,"")</f>
        <v/>
      </c>
      <c r="AON7" s="395" t="str">
        <f>IF(AOF7&lt;&gt;"",VLOOKUP(AOF7,ALE4:ALK52,7,FALSE),"")</f>
        <v/>
      </c>
      <c r="AOO7" s="395" t="str">
        <f>IF(AOF7&lt;&gt;"",VLOOKUP(AOF7,ALE4:ALK52,5,FALSE),"")</f>
        <v/>
      </c>
      <c r="AOP7" s="395" t="str">
        <f>IF(AOF7&lt;&gt;"",VLOOKUP(AOF7,ALE4:ALM52,9,FALSE),"")</f>
        <v/>
      </c>
      <c r="AOQ7" s="395" t="str">
        <f t="shared" ref="AOQ7" si="1120">AOM7</f>
        <v/>
      </c>
      <c r="AOR7" s="395" t="str">
        <f t="shared" ref="AOR7" si="1121">IF(AOF7&lt;&gt;"",RANK(AOQ7,AOQ4:AOQ8),"")</f>
        <v/>
      </c>
      <c r="AOS7" s="395" t="str">
        <f t="shared" ref="AOS7" si="1122">IF(AOF7&lt;&gt;"",SUMPRODUCT((AOQ4:AOQ8=AOQ7)*(AOL4:AOL8&gt;AOL7)),"")</f>
        <v/>
      </c>
      <c r="AOT7" s="395" t="str">
        <f t="shared" ref="AOT7" si="1123">IF(AOF7&lt;&gt;"",SUMPRODUCT((AOQ4:AOQ8=AOQ7)*(AOL4:AOL8=AOL7)*(AOJ4:AOJ8&gt;AOJ7)),"")</f>
        <v/>
      </c>
      <c r="AOU7" s="395" t="str">
        <f t="shared" ref="AOU7" si="1124">IF(AOF7&lt;&gt;"",SUMPRODUCT((AOQ4:AOQ8=AOQ7)*(AOL4:AOL8=AOL7)*(AOJ4:AOJ8=AOJ7)*(AON4:AON8&gt;AON7)),"")</f>
        <v/>
      </c>
      <c r="AOV7" s="395" t="str">
        <f t="shared" ref="AOV7" si="1125">IF(AOF7&lt;&gt;"",SUMPRODUCT((AOQ4:AOQ8=AOQ7)*(AOL4:AOL8=AOL7)*(AOJ4:AOJ8=AOJ7)*(AON4:AON8=AON7)*(AOO4:AOO8&gt;AOO7)),"")</f>
        <v/>
      </c>
      <c r="AOW7" s="395" t="str">
        <f t="shared" ref="AOW7" si="1126">IF(AOF7&lt;&gt;"",SUMPRODUCT((AOQ4:AOQ8=AOQ7)*(AOL4:AOL8=AOL7)*(AOJ4:AOJ8=AOJ7)*(AON4:AON8=AON7)*(AOO4:AOO8=AOO7)*(AOP4:AOP8&gt;AOP7)),"")</f>
        <v/>
      </c>
      <c r="AOX7" s="395" t="str">
        <f t="shared" ref="AOX7" si="1127">IF(AOF7&lt;&gt;"",SUM(AOR7:AOW7)+3,"")</f>
        <v/>
      </c>
      <c r="AOY7" s="395" t="str">
        <f t="shared" ref="AOY7" si="1128">IF(AOF7&lt;&gt;"",IF(AOX7=4,AOF7,AOF8),"")</f>
        <v/>
      </c>
      <c r="AOZ7" s="395" t="str">
        <f t="shared" ref="AOZ7" ca="1" si="1129">IF(AOY7&lt;&gt;"",AOY7,IF(AOE7&lt;&gt;"",AOE7,IF(ANK7&lt;&gt;"",ANK7,IF(AMQ7&lt;&gt;"",AMQ7,ALQ7))))</f>
        <v>Inter Miami</v>
      </c>
      <c r="APA7" s="395">
        <v>4</v>
      </c>
      <c r="APB7" s="395">
        <v>5</v>
      </c>
      <c r="APC7" s="395" t="str">
        <f t="shared" si="18"/>
        <v>Botafogo</v>
      </c>
      <c r="APD7" s="395">
        <f ca="1">IF(OFFSET('Game Board'!O12,0,APD1)&lt;&gt;"",OFFSET('Game Board'!O12,0,APD1),0)</f>
        <v>0</v>
      </c>
      <c r="APE7" s="395">
        <f ca="1">IF(OFFSET('Game Board'!P12,0,APD1)&lt;&gt;"",OFFSET('Game Board'!P12,0,APD1),0)</f>
        <v>0</v>
      </c>
      <c r="APF7" s="395" t="str">
        <f t="shared" si="19"/>
        <v>Seattle Sounders</v>
      </c>
      <c r="APG7" s="395" t="str">
        <f ca="1">IF(AND(OFFSET('Game Board'!O12,0,APD1)&lt;&gt;"",OFFSET('Game Board'!P12,0,APD1)&lt;&gt;""),IF(APD7&gt;APE7,"W",IF(APD7=APE7,"D","L")),"")</f>
        <v/>
      </c>
      <c r="APH7" s="395" t="str">
        <f t="shared" ca="1" si="20"/>
        <v/>
      </c>
      <c r="APJ7" s="395">
        <f ca="1">VLOOKUP(APK7,ATF4:ATG8,2,FALSE)</f>
        <v>4</v>
      </c>
      <c r="APK7" s="398" t="str">
        <f t="shared" si="220"/>
        <v>Inter Miami</v>
      </c>
      <c r="APL7" s="395">
        <f ca="1">SUMPRODUCT((ATI3:ATI54=APK7)*(ATM3:ATM54="W"))+SUMPRODUCT((ATL3:ATL54=APK7)*(ATN3:ATN54="W"))</f>
        <v>0</v>
      </c>
      <c r="APM7" s="395">
        <f ca="1">SUMPRODUCT((ATI3:ATI54=APK7)*(ATM3:ATM54="D"))+SUMPRODUCT((ATL3:ATL54=APK7)*(ATN3:ATN54="D"))</f>
        <v>0</v>
      </c>
      <c r="APN7" s="395">
        <f ca="1">SUMPRODUCT((ATI3:ATI54=APK7)*(ATM3:ATM54="L"))+SUMPRODUCT((ATL3:ATL54=APK7)*(ATN3:ATN54="L"))</f>
        <v>0</v>
      </c>
      <c r="APO7" s="395">
        <f t="shared" ref="APO7" ca="1" si="1130">SUMIF(ATI3:ATI72,APK7,ATJ3:ATJ72)+SUMIF(ATL3:ATL72,APK7,ATK3:ATK72)</f>
        <v>0</v>
      </c>
      <c r="APP7" s="395">
        <f t="shared" ref="APP7" ca="1" si="1131">SUMIF(ATL3:ATL72,APK7,ATJ3:ATJ72)+SUMIF(ATI3:ATI72,APK7,ATK3:ATK72)</f>
        <v>0</v>
      </c>
      <c r="APQ7" s="395">
        <f t="shared" ca="1" si="223"/>
        <v>1000</v>
      </c>
      <c r="APR7" s="395">
        <f t="shared" ca="1" si="224"/>
        <v>0</v>
      </c>
      <c r="APS7" s="401">
        <f t="shared" si="225"/>
        <v>8</v>
      </c>
      <c r="APT7" s="395">
        <f t="shared" ref="APT7" ca="1" si="1132">IF(COUNTIF(APR4:APR8,4)&lt;&gt;4,RANK(APR7,APR4:APR8),APR59)</f>
        <v>1</v>
      </c>
      <c r="APV7" s="395">
        <f t="shared" ref="APV7" ca="1" si="1133">SUMPRODUCT((APT4:APT7=APT7)*(APS4:APS7&lt;APS7))+APT7</f>
        <v>1</v>
      </c>
      <c r="APW7" s="398" t="str">
        <f t="shared" ref="APW7" ca="1" si="1134">INDEX(APK4:APK8,MATCH(4,APV4:APV8,0),0)</f>
        <v>Palmeiras</v>
      </c>
      <c r="APX7" s="395">
        <f t="shared" ref="APX7" ca="1" si="1135">INDEX(APT4:APT8,MATCH(APW7,APK4:APK8,0),0)</f>
        <v>1</v>
      </c>
      <c r="APY7" s="395" t="str">
        <f t="shared" ca="1" si="798"/>
        <v>Palmeiras</v>
      </c>
      <c r="APZ7" s="395" t="str">
        <f t="shared" ca="1" si="799"/>
        <v/>
      </c>
      <c r="AQD7" s="395" t="str">
        <f t="shared" ca="1" si="234"/>
        <v>Palmeiras</v>
      </c>
      <c r="AQE7" s="395">
        <f ca="1">SUMPRODUCT((ATI3:ATI54=AQD7)*(ATL3:ATL54=AQD8)*(ATM3:ATM54="W"))+SUMPRODUCT((ATI3:ATI54=AQD7)*(ATL3:ATL54=AQD4)*(ATM3:ATM54="W"))+SUMPRODUCT((ATI3:ATI54=AQD7)*(ATL3:ATL54=AQD5)*(ATM3:ATM54="W"))+SUMPRODUCT((ATI3:ATI54=AQD7)*(ATL3:ATL54=AQD6)*(ATM3:ATM54="W"))+SUMPRODUCT((ATI3:ATI54=AQD8)*(ATL3:ATL54=AQD7)*(ATN3:ATN54="W"))+SUMPRODUCT((ATI3:ATI54=AQD4)*(ATL3:ATL54=AQD7)*(ATN3:ATN54="W"))+SUMPRODUCT((ATI3:ATI54=AQD5)*(ATL3:ATL54=AQD7)*(ATN3:ATN54="W"))+SUMPRODUCT((ATI3:ATI54=AQD6)*(ATL3:ATL54=AQD7)*(ATN3:ATN54="W"))</f>
        <v>0</v>
      </c>
      <c r="AQF7" s="395">
        <f ca="1">SUMPRODUCT((ATI3:ATI54=AQD7)*(ATL3:ATL54=AQD8)*(ATM3:ATM54="D"))+SUMPRODUCT((ATI3:ATI54=AQD7)*(ATL3:ATL54=AQD4)*(ATM3:ATM54="D"))+SUMPRODUCT((ATI3:ATI54=AQD7)*(ATL3:ATL54=AQD5)*(ATM3:ATM54="D"))+SUMPRODUCT((ATI3:ATI54=AQD7)*(ATL3:ATL54=AQD6)*(ATM3:ATM54="D"))+SUMPRODUCT((ATI3:ATI54=AQD8)*(ATL3:ATL54=AQD7)*(ATM3:ATM54="D"))+SUMPRODUCT((ATI3:ATI54=AQD4)*(ATL3:ATL54=AQD7)*(ATM3:ATM54="D"))+SUMPRODUCT((ATI3:ATI54=AQD5)*(ATL3:ATL54=AQD7)*(ATM3:ATM54="D"))+SUMPRODUCT((ATI3:ATI54=AQD6)*(ATL3:ATL54=AQD7)*(ATM3:ATM54="D"))</f>
        <v>0</v>
      </c>
      <c r="AQG7" s="395">
        <f ca="1">SUMPRODUCT((ATI3:ATI54=AQD7)*(ATL3:ATL54=AQD8)*(ATM3:ATM54="L"))+SUMPRODUCT((ATI3:ATI54=AQD7)*(ATL3:ATL54=AQD4)*(ATM3:ATM54="L"))+SUMPRODUCT((ATI3:ATI54=AQD7)*(ATL3:ATL54=AQD5)*(ATM3:ATM54="L"))+SUMPRODUCT((ATI3:ATI54=AQD7)*(ATL3:ATL54=AQD6)*(ATM3:ATM54="L"))+SUMPRODUCT((ATI3:ATI54=AQD8)*(ATL3:ATL54=AQD7)*(ATN3:ATN54="L"))+SUMPRODUCT((ATI3:ATI54=AQD4)*(ATL3:ATL54=AQD7)*(ATN3:ATN54="L"))+SUMPRODUCT((ATI3:ATI54=AQD5)*(ATL3:ATL54=AQD7)*(ATN3:ATN54="L"))+SUMPRODUCT((ATI3:ATI54=AQD6)*(ATL3:ATL54=AQD7)*(ATN3:ATN54="L"))</f>
        <v>0</v>
      </c>
      <c r="AQH7" s="395">
        <f ca="1">SUMPRODUCT((ATI3:ATI54=AQD7)*(ATL3:ATL54=AQD8)*ATJ3:ATJ54)+SUMPRODUCT((ATI3:ATI54=AQD7)*(ATL3:ATL54=AQD4)*ATJ3:ATJ54)+SUMPRODUCT((ATI3:ATI54=AQD7)*(ATL3:ATL54=AQD5)*ATJ3:ATJ54)+SUMPRODUCT((ATI3:ATI54=AQD7)*(ATL3:ATL54=AQD6)*ATJ3:ATJ54)+SUMPRODUCT((ATI3:ATI54=AQD8)*(ATL3:ATL54=AQD7)*ATK3:ATK54)+SUMPRODUCT((ATI3:ATI54=AQD4)*(ATL3:ATL54=AQD7)*ATK3:ATK54)+SUMPRODUCT((ATI3:ATI54=AQD5)*(ATL3:ATL54=AQD7)*ATK3:ATK54)+SUMPRODUCT((ATI3:ATI54=AQD6)*(ATL3:ATL54=AQD7)*ATK3:ATK54)</f>
        <v>0</v>
      </c>
      <c r="AQI7" s="395">
        <f ca="1">SUMPRODUCT((ATI3:ATI54=AQD7)*(ATL3:ATL54=AQD8)*ATK3:ATK54)+SUMPRODUCT((ATI3:ATI54=AQD7)*(ATL3:ATL54=AQD4)*ATK3:ATK54)+SUMPRODUCT((ATI3:ATI54=AQD7)*(ATL3:ATL54=AQD5)*ATK3:ATK54)+SUMPRODUCT((ATI3:ATI54=AQD7)*(ATL3:ATL54=AQD6)*ATK3:ATK54)+SUMPRODUCT((ATI3:ATI54=AQD8)*(ATL3:ATL54=AQD7)*ATJ3:ATJ54)+SUMPRODUCT((ATI3:ATI54=AQD4)*(ATL3:ATL54=AQD7)*ATJ3:ATJ54)+SUMPRODUCT((ATI3:ATI54=AQD5)*(ATL3:ATL54=AQD7)*ATJ3:ATJ54)+SUMPRODUCT((ATI3:ATI54=AQD6)*(ATL3:ATL54=AQD7)*ATJ3:ATJ54)</f>
        <v>0</v>
      </c>
      <c r="AQJ7" s="395">
        <f t="shared" ca="1" si="235"/>
        <v>1000</v>
      </c>
      <c r="AQK7" s="395">
        <f t="shared" ca="1" si="236"/>
        <v>0</v>
      </c>
      <c r="AQL7" s="395">
        <f ca="1">IF(AQD7&lt;&gt;"",VLOOKUP(AQD7,APK4:APQ52,7,FALSE),"")</f>
        <v>1000</v>
      </c>
      <c r="AQM7" s="395">
        <f ca="1">IF(AQD7&lt;&gt;"",VLOOKUP(AQD7,APK4:APQ52,5,FALSE),"")</f>
        <v>0</v>
      </c>
      <c r="AQN7" s="395">
        <f ca="1">IF(AQD7&lt;&gt;"",VLOOKUP(AQD7,APK4:APS52,9,FALSE),"")</f>
        <v>27</v>
      </c>
      <c r="AQO7" s="395">
        <f t="shared" ca="1" si="237"/>
        <v>0</v>
      </c>
      <c r="AQP7" s="395">
        <f t="shared" ref="AQP7" ca="1" si="1136">IF(AQD7&lt;&gt;"",RANK(AQO7,AQO4:AQO8),"")</f>
        <v>1</v>
      </c>
      <c r="AQQ7" s="395">
        <f t="shared" ref="AQQ7" ca="1" si="1137">IF(AQD7&lt;&gt;"",SUMPRODUCT((AQO4:AQO8=AQO7)*(AQJ4:AQJ8&gt;AQJ7)),"")</f>
        <v>0</v>
      </c>
      <c r="AQR7" s="395">
        <f t="shared" ref="AQR7" ca="1" si="1138">IF(AQD7&lt;&gt;"",SUMPRODUCT((AQO4:AQO8=AQO7)*(AQJ4:AQJ8=AQJ7)*(AQH4:AQH8&gt;AQH7)),"")</f>
        <v>0</v>
      </c>
      <c r="AQS7" s="395">
        <f t="shared" ref="AQS7" ca="1" si="1139">IF(AQD7&lt;&gt;"",SUMPRODUCT((AQO4:AQO8=AQO7)*(AQJ4:AQJ8=AQJ7)*(AQH4:AQH8=AQH7)*(AQL4:AQL8&gt;AQL7)),"")</f>
        <v>0</v>
      </c>
      <c r="AQT7" s="395">
        <f t="shared" ref="AQT7" ca="1" si="1140">IF(AQD7&lt;&gt;"",SUMPRODUCT((AQO4:AQO8=AQO7)*(AQJ4:AQJ8=AQJ7)*(AQH4:AQH8=AQH7)*(AQL4:AQL8=AQL7)*(AQM4:AQM8&gt;AQM7)),"")</f>
        <v>0</v>
      </c>
      <c r="AQU7" s="395">
        <f t="shared" ref="AQU7" ca="1" si="1141">IF(AQD7&lt;&gt;"",SUMPRODUCT((AQO4:AQO8=AQO7)*(AQJ4:AQJ8=AQJ7)*(AQH4:AQH8=AQH7)*(AQL4:AQL8=AQL7)*(AQM4:AQM8=AQM7)*(AQN4:AQN8&gt;AQN7)),"")</f>
        <v>0</v>
      </c>
      <c r="AQV7" s="395">
        <f t="shared" ref="AQV7" ca="1" si="1142">IF(AQD7&lt;&gt;"",IF(AQV59&lt;&gt;"",IF(AQC55=3,AQV59,AQV59+AQC55),SUM(AQP7:AQU7)),"")</f>
        <v>1</v>
      </c>
      <c r="AQW7" s="395" t="str">
        <f t="shared" ref="AQW7" ca="1" si="1143">IF(AQD7&lt;&gt;"",INDEX(AQD4:AQD8,MATCH(4,AQV4:AQV8,0),0),"")</f>
        <v>Inter Miami</v>
      </c>
      <c r="AQX7" s="395" t="str">
        <f t="shared" ca="1" si="507"/>
        <v/>
      </c>
      <c r="AQY7" s="395">
        <f ca="1">SUMPRODUCT((ATI3:ATI54=AQX7)*(ATL3:ATL54=AQX8)*(ATM3:ATM54="W"))+SUMPRODUCT((ATI3:ATI54=AQX7)*(ATL3:ATL54=AQX5)*(ATM3:ATM54="W"))+SUMPRODUCT((ATI3:ATI54=AQX7)*(ATL3:ATL54=AQX6)*(ATM3:ATM54="W"))+SUMPRODUCT((ATI3:ATI54=AQX8)*(ATL3:ATL54=AQX7)*(ATN3:ATN54="W"))+SUMPRODUCT((ATI3:ATI54=AQX5)*(ATL3:ATL54=AQX7)*(ATN3:ATN54="W"))+SUMPRODUCT((ATI3:ATI54=AQX6)*(ATL3:ATL54=AQX7)*(ATN3:ATN54="W"))</f>
        <v>0</v>
      </c>
      <c r="AQZ7" s="395">
        <f ca="1">SUMPRODUCT((ATI3:ATI54=AQX7)*(ATL3:ATL54=AQX8)*(ATM3:ATM54="D"))+SUMPRODUCT((ATI3:ATI54=AQX7)*(ATL3:ATL54=AQX5)*(ATM3:ATM54="D"))+SUMPRODUCT((ATI3:ATI54=AQX7)*(ATL3:ATL54=AQX6)*(ATM3:ATM54="D"))+SUMPRODUCT((ATI3:ATI54=AQX8)*(ATL3:ATL54=AQX7)*(ATM3:ATM54="D"))+SUMPRODUCT((ATI3:ATI54=AQX5)*(ATL3:ATL54=AQX7)*(ATM3:ATM54="D"))+SUMPRODUCT((ATI3:ATI54=AQX6)*(ATL3:ATL54=AQX7)*(ATM3:ATM54="D"))</f>
        <v>0</v>
      </c>
      <c r="ARA7" s="395">
        <f ca="1">SUMPRODUCT((ATI3:ATI54=AQX7)*(ATL3:ATL54=AQX8)*(ATM3:ATM54="L"))+SUMPRODUCT((ATI3:ATI54=AQX7)*(ATL3:ATL54=AQX5)*(ATM3:ATM54="L"))+SUMPRODUCT((ATI3:ATI54=AQX7)*(ATL3:ATL54=AQX6)*(ATM3:ATM54="L"))+SUMPRODUCT((ATI3:ATI54=AQX8)*(ATL3:ATL54=AQX7)*(ATN3:ATN54="L"))+SUMPRODUCT((ATI3:ATI54=AQX5)*(ATL3:ATL54=AQX7)*(ATN3:ATN54="L"))+SUMPRODUCT((ATI3:ATI54=AQX6)*(ATL3:ATL54=AQX7)*(ATN3:ATN54="L"))</f>
        <v>0</v>
      </c>
      <c r="ARB7" s="395">
        <f ca="1">SUMPRODUCT((ATI3:ATI54=AQX7)*(ATL3:ATL54=AQX8)*ATJ3:ATJ54)+SUMPRODUCT((ATI3:ATI54=AQX7)*(ATL3:ATL54=AQX4)*ATJ3:ATJ54)+SUMPRODUCT((ATI3:ATI54=AQX7)*(ATL3:ATL54=AQX5)*ATJ3:ATJ54)+SUMPRODUCT((ATI3:ATI54=AQX7)*(ATL3:ATL54=AQX6)*ATJ3:ATJ54)+SUMPRODUCT((ATI3:ATI54=AQX8)*(ATL3:ATL54=AQX7)*ATK3:ATK54)+SUMPRODUCT((ATI3:ATI54=AQX4)*(ATL3:ATL54=AQX7)*ATK3:ATK54)+SUMPRODUCT((ATI3:ATI54=AQX5)*(ATL3:ATL54=AQX7)*ATK3:ATK54)+SUMPRODUCT((ATI3:ATI54=AQX6)*(ATL3:ATL54=AQX7)*ATK3:ATK54)</f>
        <v>0</v>
      </c>
      <c r="ARC7" s="395">
        <f ca="1">SUMPRODUCT((ATI3:ATI54=AQX7)*(ATL3:ATL54=AQX8)*ATK3:ATK54)+SUMPRODUCT((ATI3:ATI54=AQX7)*(ATL3:ATL54=AQX4)*ATK3:ATK54)+SUMPRODUCT((ATI3:ATI54=AQX7)*(ATL3:ATL54=AQX5)*ATK3:ATK54)+SUMPRODUCT((ATI3:ATI54=AQX7)*(ATL3:ATL54=AQX6)*ATK3:ATK54)+SUMPRODUCT((ATI3:ATI54=AQX8)*(ATL3:ATL54=AQX7)*ATJ3:ATJ54)+SUMPRODUCT((ATI3:ATI54=AQX4)*(ATL3:ATL54=AQX7)*ATJ3:ATJ54)+SUMPRODUCT((ATI3:ATI54=AQX5)*(ATL3:ATL54=AQX7)*ATJ3:ATJ54)+SUMPRODUCT((ATI3:ATI54=AQX6)*(ATL3:ATL54=AQX7)*ATJ3:ATJ54)</f>
        <v>0</v>
      </c>
      <c r="ARD7" s="395">
        <f t="shared" ca="1" si="508"/>
        <v>1000</v>
      </c>
      <c r="ARE7" s="395" t="str">
        <f t="shared" ca="1" si="509"/>
        <v/>
      </c>
      <c r="ARF7" s="395" t="str">
        <f ca="1">IF(AQX7&lt;&gt;"",VLOOKUP(AQX7,APK4:APQ52,7,FALSE),"")</f>
        <v/>
      </c>
      <c r="ARG7" s="395" t="str">
        <f ca="1">IF(AQX7&lt;&gt;"",VLOOKUP(AQX7,APK4:APQ52,5,FALSE),"")</f>
        <v/>
      </c>
      <c r="ARH7" s="395" t="str">
        <f ca="1">IF(AQX7&lt;&gt;"",VLOOKUP(AQX7,APK4:APS52,9,FALSE),"")</f>
        <v/>
      </c>
      <c r="ARI7" s="395" t="str">
        <f t="shared" ca="1" si="510"/>
        <v/>
      </c>
      <c r="ARJ7" s="395" t="str">
        <f t="shared" ref="ARJ7" ca="1" si="1144">IF(AQX7&lt;&gt;"",RANK(ARI7,ARI4:ARI8),"")</f>
        <v/>
      </c>
      <c r="ARK7" s="395" t="str">
        <f t="shared" ref="ARK7" ca="1" si="1145">IF(AQX7&lt;&gt;"",SUMPRODUCT((ARI4:ARI8=ARI7)*(ARD4:ARD8&gt;ARD7)),"")</f>
        <v/>
      </c>
      <c r="ARL7" s="395" t="str">
        <f t="shared" ref="ARL7" ca="1" si="1146">IF(AQX7&lt;&gt;"",SUMPRODUCT((ARI4:ARI8=ARI7)*(ARD4:ARD8=ARD7)*(ARB4:ARB8&gt;ARB7)),"")</f>
        <v/>
      </c>
      <c r="ARM7" s="395" t="str">
        <f t="shared" ref="ARM7" ca="1" si="1147">IF(AQX7&lt;&gt;"",SUMPRODUCT((ARI4:ARI8=ARI7)*(ARD4:ARD8=ARD7)*(ARB4:ARB8=ARB7)*(ARF4:ARF8&gt;ARF7)),"")</f>
        <v/>
      </c>
      <c r="ARN7" s="395" t="str">
        <f t="shared" ref="ARN7" ca="1" si="1148">IF(AQX7&lt;&gt;"",SUMPRODUCT((ARI4:ARI8=ARI7)*(ARD4:ARD8=ARD7)*(ARB4:ARB8=ARB7)*(ARF4:ARF8=ARF7)*(ARG4:ARG8&gt;ARG7)),"")</f>
        <v/>
      </c>
      <c r="ARO7" s="395" t="str">
        <f t="shared" ref="ARO7" ca="1" si="1149">IF(AQX7&lt;&gt;"",SUMPRODUCT((ARI4:ARI8=ARI7)*(ARD4:ARD8=ARD7)*(ARB4:ARB8=ARB7)*(ARF4:ARF8=ARF7)*(ARG4:ARG8=ARG7)*(ARH4:ARH8&gt;ARH7)),"")</f>
        <v/>
      </c>
      <c r="ARP7" s="395" t="str">
        <f t="shared" ref="ARP7" ca="1" si="1150">IF(AQX7&lt;&gt;"",IF(ARP59&lt;&gt;"",IF(AQW55=3,ARP59,ARP59+AQW55),SUM(ARJ7:ARO7)+1),"")</f>
        <v/>
      </c>
      <c r="ARQ7" s="395" t="str">
        <f t="shared" ref="ARQ7" ca="1" si="1151">IF(AQX7&lt;&gt;"",INDEX(AQX5:AQX8,MATCH(4,ARP5:ARP8,0),0),"")</f>
        <v/>
      </c>
      <c r="ARR7" s="395" t="str">
        <f t="shared" ca="1" si="817"/>
        <v/>
      </c>
      <c r="ARS7" s="395">
        <f ca="1">SUMPRODUCT((ATI3:ATI54=ARR7)*(ATL3:ATL54=ARR8)*(ATM3:ATM54="W"))+SUMPRODUCT((ATI3:ATI54=ARR7)*(ATL3:ATL54=ARR9)*(ATM3:ATM54="W"))+SUMPRODUCT((ATI3:ATI54=ARR7)*(ATL3:ATL54=ARR6)*(ATM3:ATM54="W"))+SUMPRODUCT((ATI3:ATI54=ARR8)*(ATL3:ATL54=ARR7)*(ATN3:ATN54="W"))+SUMPRODUCT((ATI3:ATI54=ARR9)*(ATL3:ATL54=ARR7)*(ATN3:ATN54="W"))+SUMPRODUCT((ATI3:ATI54=ARR6)*(ATL3:ATL54=ARR7)*(ATN3:ATN54="W"))</f>
        <v>0</v>
      </c>
      <c r="ART7" s="395">
        <f ca="1">SUMPRODUCT((ATI3:ATI54=ARR7)*(ATL3:ATL54=ARR8)*(ATM3:ATM54="D"))+SUMPRODUCT((ATI3:ATI54=ARR7)*(ATL3:ATL54=ARR9)*(ATM3:ATM54="D"))+SUMPRODUCT((ATI3:ATI54=ARR7)*(ATL3:ATL54=ARR6)*(ATM3:ATM54="D"))+SUMPRODUCT((ATI3:ATI54=ARR8)*(ATL3:ATL54=ARR7)*(ATM3:ATM54="D"))+SUMPRODUCT((ATI3:ATI54=ARR9)*(ATL3:ATL54=ARR7)*(ATM3:ATM54="D"))+SUMPRODUCT((ATI3:ATI54=ARR6)*(ATL3:ATL54=ARR7)*(ATM3:ATM54="D"))</f>
        <v>0</v>
      </c>
      <c r="ARU7" s="395">
        <f ca="1">SUMPRODUCT((ATI3:ATI54=ARR7)*(ATL3:ATL54=ARR8)*(ATM3:ATM54="L"))+SUMPRODUCT((ATI3:ATI54=ARR7)*(ATL3:ATL54=ARR9)*(ATM3:ATM54="L"))+SUMPRODUCT((ATI3:ATI54=ARR7)*(ATL3:ATL54=ARR6)*(ATM3:ATM54="L"))+SUMPRODUCT((ATI3:ATI54=ARR8)*(ATL3:ATL54=ARR7)*(ATN3:ATN54="L"))+SUMPRODUCT((ATI3:ATI54=ARR9)*(ATL3:ATL54=ARR7)*(ATN3:ATN54="L"))+SUMPRODUCT((ATI3:ATI54=ARR6)*(ATL3:ATL54=ARR7)*(ATN3:ATN54="L"))</f>
        <v>0</v>
      </c>
      <c r="ARV7" s="395">
        <f ca="1">SUMPRODUCT((ATI3:ATI54=ARR7)*(ATL3:ATL54=ARR8)*ATJ3:ATJ54)+SUMPRODUCT((ATI3:ATI54=ARR7)*(ATL3:ATL54=ARR4)*ATJ3:ATJ54)+SUMPRODUCT((ATI3:ATI54=ARR7)*(ATL3:ATL54=ARR5)*ATJ3:ATJ54)+SUMPRODUCT((ATI3:ATI54=ARR7)*(ATL3:ATL54=ARR6)*ATJ3:ATJ54)+SUMPRODUCT((ATI3:ATI54=ARR8)*(ATL3:ATL54=ARR7)*ATK3:ATK54)+SUMPRODUCT((ATI3:ATI54=ARR4)*(ATL3:ATL54=ARR7)*ATK3:ATK54)+SUMPRODUCT((ATI3:ATI54=ARR5)*(ATL3:ATL54=ARR7)*ATK3:ATK54)+SUMPRODUCT((ATI3:ATI54=ARR6)*(ATL3:ATL54=ARR7)*ATK3:ATK54)</f>
        <v>0</v>
      </c>
      <c r="ARW7" s="395">
        <f ca="1">SUMPRODUCT((ATI3:ATI54=ARR7)*(ATL3:ATL54=ARR8)*ATK3:ATK54)+SUMPRODUCT((ATI3:ATI54=ARR7)*(ATL3:ATL54=ARR4)*ATK3:ATK54)+SUMPRODUCT((ATI3:ATI54=ARR7)*(ATL3:ATL54=ARR5)*ATK3:ATK54)+SUMPRODUCT((ATI3:ATI54=ARR7)*(ATL3:ATL54=ARR6)*ATK3:ATK54)+SUMPRODUCT((ATI3:ATI54=ARR8)*(ATL3:ATL54=ARR7)*ATJ3:ATJ54)+SUMPRODUCT((ATI3:ATI54=ARR4)*(ATL3:ATL54=ARR7)*ATJ3:ATJ54)+SUMPRODUCT((ATI3:ATI54=ARR5)*(ATL3:ATL54=ARR7)*ATJ3:ATJ54)+SUMPRODUCT((ATI3:ATI54=ARR6)*(ATL3:ATL54=ARR7)*ATJ3:ATJ54)</f>
        <v>0</v>
      </c>
      <c r="ARX7" s="395">
        <f t="shared" ca="1" si="818"/>
        <v>1000</v>
      </c>
      <c r="ARY7" s="395" t="str">
        <f t="shared" ca="1" si="819"/>
        <v/>
      </c>
      <c r="ARZ7" s="395" t="str">
        <f ca="1">IF(ARR7&lt;&gt;"",VLOOKUP(ARR7,APK4:APQ52,7,FALSE),"")</f>
        <v/>
      </c>
      <c r="ASA7" s="395" t="str">
        <f ca="1">IF(ARR7&lt;&gt;"",VLOOKUP(ARR7,APK4:APQ52,5,FALSE),"")</f>
        <v/>
      </c>
      <c r="ASB7" s="395" t="str">
        <f ca="1">IF(ARR7&lt;&gt;"",VLOOKUP(ARR7,APK4:APS52,9,FALSE),"")</f>
        <v/>
      </c>
      <c r="ASC7" s="395" t="str">
        <f t="shared" ca="1" si="820"/>
        <v/>
      </c>
      <c r="ASD7" s="395" t="str">
        <f t="shared" ref="ASD7" ca="1" si="1152">IF(ARR7&lt;&gt;"",RANK(ASC7,ASC4:ASC8),"")</f>
        <v/>
      </c>
      <c r="ASE7" s="395" t="str">
        <f t="shared" ref="ASE7" ca="1" si="1153">IF(ARR7&lt;&gt;"",SUMPRODUCT((ASC4:ASC8=ASC7)*(ARX4:ARX8&gt;ARX7)),"")</f>
        <v/>
      </c>
      <c r="ASF7" s="395" t="str">
        <f t="shared" ref="ASF7" ca="1" si="1154">IF(ARR7&lt;&gt;"",SUMPRODUCT((ASC4:ASC8=ASC7)*(ARX4:ARX8=ARX7)*(ARV4:ARV8&gt;ARV7)),"")</f>
        <v/>
      </c>
      <c r="ASG7" s="395" t="str">
        <f t="shared" ref="ASG7" ca="1" si="1155">IF(ARR7&lt;&gt;"",SUMPRODUCT((ASC4:ASC8=ASC7)*(ARX4:ARX8=ARX7)*(ARV4:ARV8=ARV7)*(ARZ4:ARZ8&gt;ARZ7)),"")</f>
        <v/>
      </c>
      <c r="ASH7" s="395" t="str">
        <f t="shared" ref="ASH7" ca="1" si="1156">IF(ARR7&lt;&gt;"",SUMPRODUCT((ASC4:ASC8=ASC7)*(ARX4:ARX8=ARX7)*(ARV4:ARV8=ARV7)*(ARZ4:ARZ8=ARZ7)*(ASA4:ASA8&gt;ASA7)),"")</f>
        <v/>
      </c>
      <c r="ASI7" s="395" t="str">
        <f t="shared" ref="ASI7" ca="1" si="1157">IF(ARR7&lt;&gt;"",SUMPRODUCT((ASC4:ASC8=ASC7)*(ARX4:ARX8=ARX7)*(ARV4:ARV8=ARV7)*(ARZ4:ARZ8=ARZ7)*(ASA4:ASA8=ASA7)*(ASB4:ASB8&gt;ASB7)),"")</f>
        <v/>
      </c>
      <c r="ASJ7" s="395" t="str">
        <f t="shared" ca="1" si="827"/>
        <v/>
      </c>
      <c r="ASK7" s="395" t="str">
        <f t="shared" ref="ASK7" ca="1" si="1158">IF(ARR7&lt;&gt;"",INDEX(ARR6:ARR8,MATCH(4,ASJ6:ASJ8,0),0),"")</f>
        <v/>
      </c>
      <c r="ASL7" s="395" t="str">
        <f t="shared" ref="ASL7" si="1159">IF(AQB4&lt;&gt;"",AQB4,"")</f>
        <v/>
      </c>
      <c r="ASM7" s="395">
        <f ca="1">SUMPRODUCT((ATI3:ATI54=ASL7)*(ATL3:ATL54=ASL8)*(ATM3:ATM54="W"))+SUMPRODUCT((ATI3:ATI54=ASL7)*(ATL3:ATL54=ASL9)*(ATM3:ATM54="W"))+SUMPRODUCT((ATI3:ATI54=ASL7)*(ATL3:ATL54=ASL10)*(ATM3:ATM54="W"))+SUMPRODUCT((ATI3:ATI54=ASL8)*(ATL3:ATL54=ASL7)*(ATN3:ATN54="W"))+SUMPRODUCT((ATI3:ATI54=ASL9)*(ATL3:ATL54=ASL7)*(ATN3:ATN54="W"))+SUMPRODUCT((ATI3:ATI54=ASL10)*(ATL3:ATL54=ASL7)*(ATN3:ATN54="W"))</f>
        <v>0</v>
      </c>
      <c r="ASN7" s="395">
        <f ca="1">SUMPRODUCT((ATI3:ATI54=ASL7)*(ATL3:ATL54=ASL8)*(ATM3:ATM54="D"))+SUMPRODUCT((ATI3:ATI54=ASL7)*(ATL3:ATL54=ASL9)*(ATM3:ATM54="D"))+SUMPRODUCT((ATI3:ATI54=ASL7)*(ATL3:ATL54=ASL10)*(ATM3:ATM54="D"))+SUMPRODUCT((ATI3:ATI54=ASL8)*(ATL3:ATL54=ASL7)*(ATM3:ATM54="D"))+SUMPRODUCT((ATI3:ATI54=ASL9)*(ATL3:ATL54=ASL7)*(ATM3:ATM54="D"))+SUMPRODUCT((ATI3:ATI54=ASL10)*(ATL3:ATL54=ASL7)*(ATM3:ATM54="D"))</f>
        <v>0</v>
      </c>
      <c r="ASO7" s="395">
        <f ca="1">SUMPRODUCT((ATI3:ATI54=ASL7)*(ATL3:ATL54=ASL8)*(ATM3:ATM54="L"))+SUMPRODUCT((ATI3:ATI54=ASL7)*(ATL3:ATL54=ASL9)*(ATM3:ATM54="L"))+SUMPRODUCT((ATI3:ATI54=ASL7)*(ATL3:ATL54=ASL10)*(ATM3:ATM54="L"))+SUMPRODUCT((ATI3:ATI54=ASL8)*(ATL3:ATL54=ASL7)*(ATN3:ATN54="L"))+SUMPRODUCT((ATI3:ATI54=ASL9)*(ATL3:ATL54=ASL7)*(ATN3:ATN54="L"))+SUMPRODUCT((ATI3:ATI54=ASL10)*(ATL3:ATL54=ASL7)*(ATN3:ATN54="L"))</f>
        <v>0</v>
      </c>
      <c r="ASP7" s="395">
        <f ca="1">SUMPRODUCT((ATI3:ATI54=ASL7)*(ATL3:ATL54=ASL8)*ATJ3:ATJ54)+SUMPRODUCT((ATI3:ATI54=ASL7)*(ATL3:ATL54=ASL4)*ATJ3:ATJ54)+SUMPRODUCT((ATI3:ATI54=ASL7)*(ATL3:ATL54=ASL5)*ATJ3:ATJ54)+SUMPRODUCT((ATI3:ATI54=ASL7)*(ATL3:ATL54=ASL6)*ATJ3:ATJ54)+SUMPRODUCT((ATI3:ATI54=ASL8)*(ATL3:ATL54=ASL7)*ATK3:ATK54)+SUMPRODUCT((ATI3:ATI54=ASL4)*(ATL3:ATL54=ASL7)*ATK3:ATK54)+SUMPRODUCT((ATI3:ATI54=ASL5)*(ATL3:ATL54=ASL7)*ATK3:ATK54)+SUMPRODUCT((ATI3:ATI54=ASL6)*(ATL3:ATL54=ASL7)*ATK3:ATK54)</f>
        <v>0</v>
      </c>
      <c r="ASQ7" s="395">
        <f ca="1">SUMPRODUCT((ATI3:ATI54=ASL7)*(ATL3:ATL54=ASL8)*ATK3:ATK54)+SUMPRODUCT((ATI3:ATI54=ASL7)*(ATL3:ATL54=ASL4)*ATK3:ATK54)+SUMPRODUCT((ATI3:ATI54=ASL7)*(ATL3:ATL54=ASL5)*ATK3:ATK54)+SUMPRODUCT((ATI3:ATI54=ASL7)*(ATL3:ATL54=ASL6)*ATK3:ATK54)+SUMPRODUCT((ATI3:ATI54=ASL8)*(ATL3:ATL54=ASL7)*ATJ3:ATJ54)+SUMPRODUCT((ATI3:ATI54=ASL4)*(ATL3:ATL54=ASL7)*ATJ3:ATJ54)+SUMPRODUCT((ATI3:ATI54=ASL5)*(ATL3:ATL54=ASL7)*ATJ3:ATJ54)+SUMPRODUCT((ATI3:ATI54=ASL6)*(ATL3:ATL54=ASL7)*ATJ3:ATJ54)</f>
        <v>0</v>
      </c>
      <c r="ASR7" s="395">
        <f t="shared" ref="ASR7" ca="1" si="1160">ASP7-ASQ7+1000</f>
        <v>1000</v>
      </c>
      <c r="ASS7" s="395" t="str">
        <f t="shared" ref="ASS7" si="1161">IF(ASL7&lt;&gt;"",ASM7*3+ASN7*1,"")</f>
        <v/>
      </c>
      <c r="AST7" s="395" t="str">
        <f>IF(ASL7&lt;&gt;"",VLOOKUP(ASL7,APK4:APQ52,7,FALSE),"")</f>
        <v/>
      </c>
      <c r="ASU7" s="395" t="str">
        <f>IF(ASL7&lt;&gt;"",VLOOKUP(ASL7,APK4:APQ52,5,FALSE),"")</f>
        <v/>
      </c>
      <c r="ASV7" s="395" t="str">
        <f>IF(ASL7&lt;&gt;"",VLOOKUP(ASL7,APK4:APS52,9,FALSE),"")</f>
        <v/>
      </c>
      <c r="ASW7" s="395" t="str">
        <f t="shared" ref="ASW7" si="1162">ASS7</f>
        <v/>
      </c>
      <c r="ASX7" s="395" t="str">
        <f t="shared" ref="ASX7" si="1163">IF(ASL7&lt;&gt;"",RANK(ASW7,ASW4:ASW8),"")</f>
        <v/>
      </c>
      <c r="ASY7" s="395" t="str">
        <f t="shared" ref="ASY7" si="1164">IF(ASL7&lt;&gt;"",SUMPRODUCT((ASW4:ASW8=ASW7)*(ASR4:ASR8&gt;ASR7)),"")</f>
        <v/>
      </c>
      <c r="ASZ7" s="395" t="str">
        <f t="shared" ref="ASZ7" si="1165">IF(ASL7&lt;&gt;"",SUMPRODUCT((ASW4:ASW8=ASW7)*(ASR4:ASR8=ASR7)*(ASP4:ASP8&gt;ASP7)),"")</f>
        <v/>
      </c>
      <c r="ATA7" s="395" t="str">
        <f t="shared" ref="ATA7" si="1166">IF(ASL7&lt;&gt;"",SUMPRODUCT((ASW4:ASW8=ASW7)*(ASR4:ASR8=ASR7)*(ASP4:ASP8=ASP7)*(AST4:AST8&gt;AST7)),"")</f>
        <v/>
      </c>
      <c r="ATB7" s="395" t="str">
        <f t="shared" ref="ATB7" si="1167">IF(ASL7&lt;&gt;"",SUMPRODUCT((ASW4:ASW8=ASW7)*(ASR4:ASR8=ASR7)*(ASP4:ASP8=ASP7)*(AST4:AST8=AST7)*(ASU4:ASU8&gt;ASU7)),"")</f>
        <v/>
      </c>
      <c r="ATC7" s="395" t="str">
        <f t="shared" ref="ATC7" si="1168">IF(ASL7&lt;&gt;"",SUMPRODUCT((ASW4:ASW8=ASW7)*(ASR4:ASR8=ASR7)*(ASP4:ASP8=ASP7)*(AST4:AST8=AST7)*(ASU4:ASU8=ASU7)*(ASV4:ASV8&gt;ASV7)),"")</f>
        <v/>
      </c>
      <c r="ATD7" s="395" t="str">
        <f t="shared" ref="ATD7" si="1169">IF(ASL7&lt;&gt;"",SUM(ASX7:ATC7)+3,"")</f>
        <v/>
      </c>
      <c r="ATE7" s="395" t="str">
        <f t="shared" ref="ATE7" si="1170">IF(ASL7&lt;&gt;"",IF(ATD7=4,ASL7,ASL8),"")</f>
        <v/>
      </c>
      <c r="ATF7" s="395" t="str">
        <f t="shared" ref="ATF7" ca="1" si="1171">IF(ATE7&lt;&gt;"",ATE7,IF(ASK7&lt;&gt;"",ASK7,IF(ARQ7&lt;&gt;"",ARQ7,IF(AQW7&lt;&gt;"",AQW7,APW7))))</f>
        <v>Inter Miami</v>
      </c>
      <c r="ATG7" s="395">
        <v>4</v>
      </c>
      <c r="ATH7" s="395">
        <v>5</v>
      </c>
      <c r="ATI7" s="395" t="str">
        <f t="shared" si="21"/>
        <v>Botafogo</v>
      </c>
      <c r="ATJ7" s="395">
        <f ca="1">IF(OFFSET('Game Board'!O12,0,ATJ1)&lt;&gt;"",OFFSET('Game Board'!O12,0,ATJ1),0)</f>
        <v>0</v>
      </c>
      <c r="ATK7" s="395">
        <f ca="1">IF(OFFSET('Game Board'!P12,0,ATJ1)&lt;&gt;"",OFFSET('Game Board'!P12,0,ATJ1),0)</f>
        <v>0</v>
      </c>
      <c r="ATL7" s="395" t="str">
        <f t="shared" si="22"/>
        <v>Seattle Sounders</v>
      </c>
      <c r="ATM7" s="395" t="str">
        <f ca="1">IF(AND(OFFSET('Game Board'!O12,0,ATJ1)&lt;&gt;"",OFFSET('Game Board'!P12,0,ATJ1)&lt;&gt;""),IF(ATJ7&gt;ATK7,"W",IF(ATJ7=ATK7,"D","L")),"")</f>
        <v/>
      </c>
      <c r="ATN7" s="395" t="str">
        <f t="shared" ca="1" si="23"/>
        <v/>
      </c>
    </row>
    <row r="8" spans="2:1211" x14ac:dyDescent="0.25">
      <c r="K8" s="401"/>
      <c r="CZ8" s="395">
        <v>6</v>
      </c>
      <c r="DA8" s="395" t="str">
        <f>'Game Board'!F13</f>
        <v>Chelsea</v>
      </c>
      <c r="DB8" s="395">
        <f>IF(DA2&lt;&gt;"",IF(AND('Game Board'!G13&lt;&gt;"",'Game Board'!H13&lt;&gt;""),'Game Board'!G13,0),"")</f>
        <v>1</v>
      </c>
      <c r="DC8" s="395">
        <f>IF(DA2&lt;&gt;"",IF(AND('Game Board'!G13&lt;&gt;"",'Game Board'!H13&lt;&gt;""),'Game Board'!H13,0),"")</f>
        <v>0</v>
      </c>
      <c r="DD8" s="395" t="str">
        <f>'Game Board'!I13</f>
        <v>Los Angeles</v>
      </c>
      <c r="DE8" s="395" t="str">
        <f>IF(AND('Game Board'!G13&lt;&gt;"",'Game Board'!H13&lt;&gt;""),IF(DB8&gt;DC8,"W",IF(DB8=DC8,"D","L")),"")</f>
        <v>W</v>
      </c>
      <c r="DF8" s="395" t="str">
        <f t="shared" si="24"/>
        <v>L</v>
      </c>
      <c r="DQ8" s="401">
        <f t="shared" si="257"/>
        <v>0</v>
      </c>
      <c r="HF8" s="395">
        <v>6</v>
      </c>
      <c r="HG8" s="395" t="str">
        <f t="shared" si="25"/>
        <v>Chelsea</v>
      </c>
      <c r="HH8" s="395">
        <f ca="1">IF(HG2&lt;&gt;"",IF(OFFSET('Game Board'!O13,0,HH1)&lt;&gt;"",OFFSET('Game Board'!O13,0,HH1),0),"")</f>
        <v>3</v>
      </c>
      <c r="HI8" s="395">
        <f ca="1">IF(HG2&lt;&gt;"",IF(OFFSET('Game Board'!P13,0,HH1)&lt;&gt;"",OFFSET('Game Board'!P13,0,HH1),0),"")</f>
        <v>1</v>
      </c>
      <c r="HJ8" s="395" t="str">
        <f t="shared" si="26"/>
        <v>Los Angeles</v>
      </c>
      <c r="HK8" s="395" t="str">
        <f ca="1">IF(AND(OFFSET('Game Board'!O13,0,HH1)&lt;&gt;"",OFFSET('Game Board'!P13,0,HH1)&lt;&gt;""),IF(HH8&gt;HI8,"W",IF(HH8=HI8,"D","L")),"")</f>
        <v>W</v>
      </c>
      <c r="HL8" s="395" t="str">
        <f t="shared" ca="1" si="27"/>
        <v>L</v>
      </c>
      <c r="HW8" s="401">
        <f t="shared" si="266"/>
        <v>0</v>
      </c>
      <c r="LL8" s="395">
        <v>6</v>
      </c>
      <c r="LM8" s="395" t="str">
        <f t="shared" si="28"/>
        <v>Chelsea</v>
      </c>
      <c r="LN8" s="395">
        <f ca="1">IF(OFFSET('Game Board'!O13,0,LN1)&lt;&gt;"",OFFSET('Game Board'!O13,0,LN1),0)</f>
        <v>0</v>
      </c>
      <c r="LO8" s="395">
        <f ca="1">IF(OFFSET('Game Board'!P13,0,LN1)&lt;&gt;"",OFFSET('Game Board'!P13,0,LN1),0)</f>
        <v>3</v>
      </c>
      <c r="LP8" s="395" t="str">
        <f t="shared" si="29"/>
        <v>Los Angeles</v>
      </c>
      <c r="LQ8" s="395" t="str">
        <f ca="1">IF(AND(OFFSET('Game Board'!O13,0,LN1)&lt;&gt;"",OFFSET('Game Board'!P13,0,LN1)&lt;&gt;""),IF(LN8&gt;LO8,"W",IF(LN8=LO8,"D","L")),"")</f>
        <v>L</v>
      </c>
      <c r="LR8" s="395" t="str">
        <f t="shared" ca="1" si="30"/>
        <v>W</v>
      </c>
      <c r="MC8" s="401">
        <f t="shared" si="36"/>
        <v>0</v>
      </c>
      <c r="PR8" s="395">
        <v>6</v>
      </c>
      <c r="PS8" s="395" t="str">
        <f t="shared" si="0"/>
        <v>Chelsea</v>
      </c>
      <c r="PT8" s="395">
        <f ca="1">IF(OFFSET('Game Board'!O13,0,PT1)&lt;&gt;"",OFFSET('Game Board'!O13,0,PT1),0)</f>
        <v>0</v>
      </c>
      <c r="PU8" s="395">
        <f ca="1">IF(OFFSET('Game Board'!P13,0,PT1)&lt;&gt;"",OFFSET('Game Board'!P13,0,PT1),0)</f>
        <v>0</v>
      </c>
      <c r="PV8" s="395" t="str">
        <f t="shared" si="1"/>
        <v>Los Angeles</v>
      </c>
      <c r="PW8" s="395" t="str">
        <f ca="1">IF(AND(OFFSET('Game Board'!O13,0,PT1)&lt;&gt;"",OFFSET('Game Board'!P13,0,PT1)&lt;&gt;""),IF(PT8&gt;PU8,"W",IF(PT8=PU8,"D","L")),"")</f>
        <v>D</v>
      </c>
      <c r="PX8" s="395" t="str">
        <f t="shared" ca="1" si="2"/>
        <v>D</v>
      </c>
      <c r="QI8" s="401">
        <f t="shared" si="63"/>
        <v>0</v>
      </c>
      <c r="TX8" s="395">
        <v>6</v>
      </c>
      <c r="TY8" s="395" t="str">
        <f t="shared" si="3"/>
        <v>Chelsea</v>
      </c>
      <c r="TZ8" s="395">
        <f ca="1">IF(OFFSET('Game Board'!O13,0,TZ1)&lt;&gt;"",OFFSET('Game Board'!O13,0,TZ1),0)</f>
        <v>0</v>
      </c>
      <c r="UA8" s="395">
        <f ca="1">IF(OFFSET('Game Board'!P13,0,TZ1)&lt;&gt;"",OFFSET('Game Board'!P13,0,TZ1),0)</f>
        <v>0</v>
      </c>
      <c r="UB8" s="395" t="str">
        <f t="shared" si="4"/>
        <v>Los Angeles</v>
      </c>
      <c r="UC8" s="395" t="str">
        <f ca="1">IF(AND(OFFSET('Game Board'!O13,0,TZ1)&lt;&gt;"",OFFSET('Game Board'!P13,0,TZ1)&lt;&gt;""),IF(TZ8&gt;UA8,"W",IF(TZ8=UA8,"D","L")),"")</f>
        <v/>
      </c>
      <c r="UD8" s="395" t="str">
        <f t="shared" ca="1" si="5"/>
        <v/>
      </c>
      <c r="UO8" s="401">
        <f t="shared" si="90"/>
        <v>0</v>
      </c>
      <c r="YD8" s="395">
        <v>6</v>
      </c>
      <c r="YE8" s="395" t="str">
        <f t="shared" si="6"/>
        <v>Chelsea</v>
      </c>
      <c r="YF8" s="395">
        <f ca="1">IF(OFFSET('Game Board'!O13,0,YF1)&lt;&gt;"",OFFSET('Game Board'!O13,0,YF1),0)</f>
        <v>0</v>
      </c>
      <c r="YG8" s="395">
        <f ca="1">IF(OFFSET('Game Board'!P13,0,YF1)&lt;&gt;"",OFFSET('Game Board'!P13,0,YF1),0)</f>
        <v>0</v>
      </c>
      <c r="YH8" s="395" t="str">
        <f t="shared" si="7"/>
        <v>Los Angeles</v>
      </c>
      <c r="YI8" s="395" t="str">
        <f ca="1">IF(AND(OFFSET('Game Board'!O13,0,YF1)&lt;&gt;"",OFFSET('Game Board'!P13,0,YF1)&lt;&gt;""),IF(YF8&gt;YG8,"W",IF(YF8=YG8,"D","L")),"")</f>
        <v/>
      </c>
      <c r="YJ8" s="395" t="str">
        <f t="shared" ca="1" si="8"/>
        <v/>
      </c>
      <c r="YU8" s="401">
        <f t="shared" si="117"/>
        <v>0</v>
      </c>
      <c r="ACJ8" s="395">
        <v>6</v>
      </c>
      <c r="ACK8" s="395" t="str">
        <f t="shared" si="9"/>
        <v>Chelsea</v>
      </c>
      <c r="ACL8" s="395">
        <f ca="1">IF(OFFSET('Game Board'!O13,0,ACL1)&lt;&gt;"",OFFSET('Game Board'!O13,0,ACL1),0)</f>
        <v>0</v>
      </c>
      <c r="ACM8" s="395">
        <f ca="1">IF(OFFSET('Game Board'!P13,0,ACL1)&lt;&gt;"",OFFSET('Game Board'!P13,0,ACL1),0)</f>
        <v>0</v>
      </c>
      <c r="ACN8" s="395" t="str">
        <f t="shared" si="10"/>
        <v>Los Angeles</v>
      </c>
      <c r="ACO8" s="395" t="str">
        <f ca="1">IF(AND(OFFSET('Game Board'!O13,0,ACL1)&lt;&gt;"",OFFSET('Game Board'!P13,0,ACL1)&lt;&gt;""),IF(ACL8&gt;ACM8,"W",IF(ACL8=ACM8,"D","L")),"")</f>
        <v/>
      </c>
      <c r="ACP8" s="395" t="str">
        <f t="shared" ca="1" si="11"/>
        <v/>
      </c>
      <c r="ADA8" s="401">
        <f t="shared" si="144"/>
        <v>0</v>
      </c>
      <c r="AGP8" s="395">
        <v>6</v>
      </c>
      <c r="AGQ8" s="395" t="str">
        <f t="shared" si="12"/>
        <v>Chelsea</v>
      </c>
      <c r="AGR8" s="395">
        <f ca="1">IF(OFFSET('Game Board'!O13,0,AGR1)&lt;&gt;"",OFFSET('Game Board'!O13,0,AGR1),0)</f>
        <v>0</v>
      </c>
      <c r="AGS8" s="395">
        <f ca="1">IF(OFFSET('Game Board'!P13,0,AGR1)&lt;&gt;"",OFFSET('Game Board'!P13,0,AGR1),0)</f>
        <v>0</v>
      </c>
      <c r="AGT8" s="395" t="str">
        <f t="shared" si="13"/>
        <v>Los Angeles</v>
      </c>
      <c r="AGU8" s="395" t="str">
        <f ca="1">IF(AND(OFFSET('Game Board'!O13,0,AGR1)&lt;&gt;"",OFFSET('Game Board'!P13,0,AGR1)&lt;&gt;""),IF(AGR8&gt;AGS8,"W",IF(AGR8=AGS8,"D","L")),"")</f>
        <v/>
      </c>
      <c r="AGV8" s="395" t="str">
        <f t="shared" ca="1" si="14"/>
        <v/>
      </c>
      <c r="AHG8" s="401">
        <f t="shared" si="171"/>
        <v>0</v>
      </c>
      <c r="AKV8" s="395">
        <v>6</v>
      </c>
      <c r="AKW8" s="395" t="str">
        <f t="shared" si="15"/>
        <v>Chelsea</v>
      </c>
      <c r="AKX8" s="395">
        <f ca="1">IF(OFFSET('Game Board'!O13,0,AKX1)&lt;&gt;"",OFFSET('Game Board'!O13,0,AKX1),0)</f>
        <v>0</v>
      </c>
      <c r="AKY8" s="395">
        <f ca="1">IF(OFFSET('Game Board'!P13,0,AKX1)&lt;&gt;"",OFFSET('Game Board'!P13,0,AKX1),0)</f>
        <v>0</v>
      </c>
      <c r="AKZ8" s="395" t="str">
        <f t="shared" si="16"/>
        <v>Los Angeles</v>
      </c>
      <c r="ALA8" s="395" t="str">
        <f ca="1">IF(AND(OFFSET('Game Board'!O13,0,AKX1)&lt;&gt;"",OFFSET('Game Board'!P13,0,AKX1)&lt;&gt;""),IF(AKX8&gt;AKY8,"W",IF(AKX8=AKY8,"D","L")),"")</f>
        <v/>
      </c>
      <c r="ALB8" s="395" t="str">
        <f t="shared" ca="1" si="17"/>
        <v/>
      </c>
      <c r="ALM8" s="401">
        <f t="shared" si="198"/>
        <v>0</v>
      </c>
      <c r="APB8" s="395">
        <v>6</v>
      </c>
      <c r="APC8" s="395" t="str">
        <f t="shared" si="18"/>
        <v>Chelsea</v>
      </c>
      <c r="APD8" s="395">
        <f ca="1">IF(OFFSET('Game Board'!O13,0,APD1)&lt;&gt;"",OFFSET('Game Board'!O13,0,APD1),0)</f>
        <v>0</v>
      </c>
      <c r="APE8" s="395">
        <f ca="1">IF(OFFSET('Game Board'!P13,0,APD1)&lt;&gt;"",OFFSET('Game Board'!P13,0,APD1),0)</f>
        <v>0</v>
      </c>
      <c r="APF8" s="395" t="str">
        <f t="shared" si="19"/>
        <v>Los Angeles</v>
      </c>
      <c r="APG8" s="395" t="str">
        <f ca="1">IF(AND(OFFSET('Game Board'!O13,0,APD1)&lt;&gt;"",OFFSET('Game Board'!P13,0,APD1)&lt;&gt;""),IF(APD8&gt;APE8,"W",IF(APD8=APE8,"D","L")),"")</f>
        <v/>
      </c>
      <c r="APH8" s="395" t="str">
        <f t="shared" ca="1" si="20"/>
        <v/>
      </c>
      <c r="APS8" s="401">
        <f t="shared" si="225"/>
        <v>0</v>
      </c>
      <c r="ATH8" s="395">
        <v>6</v>
      </c>
      <c r="ATI8" s="395" t="str">
        <f t="shared" si="21"/>
        <v>Chelsea</v>
      </c>
      <c r="ATJ8" s="395">
        <f ca="1">IF(OFFSET('Game Board'!O13,0,ATJ1)&lt;&gt;"",OFFSET('Game Board'!O13,0,ATJ1),0)</f>
        <v>0</v>
      </c>
      <c r="ATK8" s="395">
        <f ca="1">IF(OFFSET('Game Board'!P13,0,ATJ1)&lt;&gt;"",OFFSET('Game Board'!P13,0,ATJ1),0)</f>
        <v>0</v>
      </c>
      <c r="ATL8" s="395" t="str">
        <f t="shared" si="22"/>
        <v>Los Angeles</v>
      </c>
      <c r="ATM8" s="395" t="str">
        <f ca="1">IF(AND(OFFSET('Game Board'!O13,0,ATJ1)&lt;&gt;"",OFFSET('Game Board'!P13,0,ATJ1)&lt;&gt;""),IF(ATJ8&gt;ATK8,"W",IF(ATJ8=ATK8,"D","L")),"")</f>
        <v/>
      </c>
      <c r="ATN8" s="395" t="str">
        <f t="shared" ca="1" si="23"/>
        <v/>
      </c>
    </row>
    <row r="9" spans="2:1211" x14ac:dyDescent="0.25">
      <c r="K9" s="401"/>
      <c r="BH9" s="395" t="s">
        <v>299</v>
      </c>
      <c r="CZ9" s="395">
        <v>7</v>
      </c>
      <c r="DA9" s="395" t="str">
        <f>'Game Board'!F14</f>
        <v>Boca Juniors</v>
      </c>
      <c r="DB9" s="395">
        <f>IF(DA2&lt;&gt;"",IF(AND('Game Board'!G14&lt;&gt;"",'Game Board'!H14&lt;&gt;""),'Game Board'!G14,0),"")</f>
        <v>1</v>
      </c>
      <c r="DC9" s="395">
        <f>IF(DA2&lt;&gt;"",IF(AND('Game Board'!G14&lt;&gt;"",'Game Board'!H14&lt;&gt;""),'Game Board'!H14,0),"")</f>
        <v>2</v>
      </c>
      <c r="DD9" s="395" t="str">
        <f>'Game Board'!I14</f>
        <v>Benfica</v>
      </c>
      <c r="DE9" s="395" t="str">
        <f>IF(AND('Game Board'!G14&lt;&gt;"",'Game Board'!H14&lt;&gt;""),IF(DB9&gt;DC9,"W",IF(DB9=DC9,"D","L")),"")</f>
        <v>L</v>
      </c>
      <c r="DF9" s="395" t="str">
        <f t="shared" si="24"/>
        <v>W</v>
      </c>
      <c r="DQ9" s="401">
        <f t="shared" si="257"/>
        <v>0</v>
      </c>
      <c r="FN9" s="395" t="s">
        <v>299</v>
      </c>
      <c r="HF9" s="395">
        <v>7</v>
      </c>
      <c r="HG9" s="395" t="str">
        <f t="shared" si="25"/>
        <v>Boca Juniors</v>
      </c>
      <c r="HH9" s="395">
        <f ca="1">IF(HG2&lt;&gt;"",IF(OFFSET('Game Board'!O14,0,HH1)&lt;&gt;"",OFFSET('Game Board'!O14,0,HH1),0),"")</f>
        <v>2</v>
      </c>
      <c r="HI9" s="395">
        <f ca="1">IF(HG2&lt;&gt;"",IF(OFFSET('Game Board'!P14,0,HH1)&lt;&gt;"",OFFSET('Game Board'!P14,0,HH1),0),"")</f>
        <v>1</v>
      </c>
      <c r="HJ9" s="395" t="str">
        <f t="shared" si="26"/>
        <v>Benfica</v>
      </c>
      <c r="HK9" s="395" t="str">
        <f ca="1">IF(AND(OFFSET('Game Board'!O14,0,HH1)&lt;&gt;"",OFFSET('Game Board'!P14,0,HH1)&lt;&gt;""),IF(HH9&gt;HI9,"W",IF(HH9=HI9,"D","L")),"")</f>
        <v>W</v>
      </c>
      <c r="HL9" s="395" t="str">
        <f t="shared" ca="1" si="27"/>
        <v>L</v>
      </c>
      <c r="HW9" s="401">
        <f t="shared" si="266"/>
        <v>0</v>
      </c>
      <c r="JT9" s="395" t="s">
        <v>299</v>
      </c>
      <c r="LL9" s="395">
        <v>7</v>
      </c>
      <c r="LM9" s="395" t="str">
        <f t="shared" si="28"/>
        <v>Boca Juniors</v>
      </c>
      <c r="LN9" s="395">
        <f ca="1">IF(OFFSET('Game Board'!O14,0,LN1)&lt;&gt;"",OFFSET('Game Board'!O14,0,LN1),0)</f>
        <v>2</v>
      </c>
      <c r="LO9" s="395">
        <f ca="1">IF(OFFSET('Game Board'!P14,0,LN1)&lt;&gt;"",OFFSET('Game Board'!P14,0,LN1),0)</f>
        <v>1</v>
      </c>
      <c r="LP9" s="395" t="str">
        <f t="shared" si="29"/>
        <v>Benfica</v>
      </c>
      <c r="LQ9" s="395" t="str">
        <f ca="1">IF(AND(OFFSET('Game Board'!O14,0,LN1)&lt;&gt;"",OFFSET('Game Board'!P14,0,LN1)&lt;&gt;""),IF(LN9&gt;LO9,"W",IF(LN9=LO9,"D","L")),"")</f>
        <v>W</v>
      </c>
      <c r="LR9" s="395" t="str">
        <f t="shared" ca="1" si="30"/>
        <v>L</v>
      </c>
      <c r="MC9" s="401">
        <f t="shared" si="36"/>
        <v>0</v>
      </c>
      <c r="NZ9" s="395" t="s">
        <v>299</v>
      </c>
      <c r="PR9" s="395">
        <v>7</v>
      </c>
      <c r="PS9" s="395" t="str">
        <f t="shared" si="0"/>
        <v>Boca Juniors</v>
      </c>
      <c r="PT9" s="395">
        <f ca="1">IF(OFFSET('Game Board'!O14,0,PT1)&lt;&gt;"",OFFSET('Game Board'!O14,0,PT1),0)</f>
        <v>0</v>
      </c>
      <c r="PU9" s="395">
        <f ca="1">IF(OFFSET('Game Board'!P14,0,PT1)&lt;&gt;"",OFFSET('Game Board'!P14,0,PT1),0)</f>
        <v>1</v>
      </c>
      <c r="PV9" s="395" t="str">
        <f t="shared" si="1"/>
        <v>Benfica</v>
      </c>
      <c r="PW9" s="395" t="str">
        <f ca="1">IF(AND(OFFSET('Game Board'!O14,0,PT1)&lt;&gt;"",OFFSET('Game Board'!P14,0,PT1)&lt;&gt;""),IF(PT9&gt;PU9,"W",IF(PT9=PU9,"D","L")),"")</f>
        <v>L</v>
      </c>
      <c r="PX9" s="395" t="str">
        <f t="shared" ca="1" si="2"/>
        <v>W</v>
      </c>
      <c r="QI9" s="401">
        <f t="shared" si="63"/>
        <v>0</v>
      </c>
      <c r="SF9" s="395" t="s">
        <v>299</v>
      </c>
      <c r="TX9" s="395">
        <v>7</v>
      </c>
      <c r="TY9" s="395" t="str">
        <f t="shared" si="3"/>
        <v>Boca Juniors</v>
      </c>
      <c r="TZ9" s="395">
        <f ca="1">IF(OFFSET('Game Board'!O14,0,TZ1)&lt;&gt;"",OFFSET('Game Board'!O14,0,TZ1),0)</f>
        <v>0</v>
      </c>
      <c r="UA9" s="395">
        <f ca="1">IF(OFFSET('Game Board'!P14,0,TZ1)&lt;&gt;"",OFFSET('Game Board'!P14,0,TZ1),0)</f>
        <v>0</v>
      </c>
      <c r="UB9" s="395" t="str">
        <f t="shared" si="4"/>
        <v>Benfica</v>
      </c>
      <c r="UC9" s="395" t="str">
        <f ca="1">IF(AND(OFFSET('Game Board'!O14,0,TZ1)&lt;&gt;"",OFFSET('Game Board'!P14,0,TZ1)&lt;&gt;""),IF(TZ9&gt;UA9,"W",IF(TZ9=UA9,"D","L")),"")</f>
        <v/>
      </c>
      <c r="UD9" s="395" t="str">
        <f t="shared" ca="1" si="5"/>
        <v/>
      </c>
      <c r="UO9" s="401">
        <f t="shared" si="90"/>
        <v>0</v>
      </c>
      <c r="WL9" s="395" t="s">
        <v>299</v>
      </c>
      <c r="YD9" s="395">
        <v>7</v>
      </c>
      <c r="YE9" s="395" t="str">
        <f t="shared" si="6"/>
        <v>Boca Juniors</v>
      </c>
      <c r="YF9" s="395">
        <f ca="1">IF(OFFSET('Game Board'!O14,0,YF1)&lt;&gt;"",OFFSET('Game Board'!O14,0,YF1),0)</f>
        <v>0</v>
      </c>
      <c r="YG9" s="395">
        <f ca="1">IF(OFFSET('Game Board'!P14,0,YF1)&lt;&gt;"",OFFSET('Game Board'!P14,0,YF1),0)</f>
        <v>0</v>
      </c>
      <c r="YH9" s="395" t="str">
        <f t="shared" si="7"/>
        <v>Benfica</v>
      </c>
      <c r="YI9" s="395" t="str">
        <f ca="1">IF(AND(OFFSET('Game Board'!O14,0,YF1)&lt;&gt;"",OFFSET('Game Board'!P14,0,YF1)&lt;&gt;""),IF(YF9&gt;YG9,"W",IF(YF9=YG9,"D","L")),"")</f>
        <v/>
      </c>
      <c r="YJ9" s="395" t="str">
        <f t="shared" ca="1" si="8"/>
        <v/>
      </c>
      <c r="YU9" s="401">
        <f t="shared" si="117"/>
        <v>0</v>
      </c>
      <c r="AAR9" s="395" t="s">
        <v>299</v>
      </c>
      <c r="ACJ9" s="395">
        <v>7</v>
      </c>
      <c r="ACK9" s="395" t="str">
        <f t="shared" si="9"/>
        <v>Boca Juniors</v>
      </c>
      <c r="ACL9" s="395">
        <f ca="1">IF(OFFSET('Game Board'!O14,0,ACL1)&lt;&gt;"",OFFSET('Game Board'!O14,0,ACL1),0)</f>
        <v>0</v>
      </c>
      <c r="ACM9" s="395">
        <f ca="1">IF(OFFSET('Game Board'!P14,0,ACL1)&lt;&gt;"",OFFSET('Game Board'!P14,0,ACL1),0)</f>
        <v>0</v>
      </c>
      <c r="ACN9" s="395" t="str">
        <f t="shared" si="10"/>
        <v>Benfica</v>
      </c>
      <c r="ACO9" s="395" t="str">
        <f ca="1">IF(AND(OFFSET('Game Board'!O14,0,ACL1)&lt;&gt;"",OFFSET('Game Board'!P14,0,ACL1)&lt;&gt;""),IF(ACL9&gt;ACM9,"W",IF(ACL9=ACM9,"D","L")),"")</f>
        <v/>
      </c>
      <c r="ACP9" s="395" t="str">
        <f t="shared" ca="1" si="11"/>
        <v/>
      </c>
      <c r="ADA9" s="401">
        <f t="shared" si="144"/>
        <v>0</v>
      </c>
      <c r="AEX9" s="395" t="s">
        <v>299</v>
      </c>
      <c r="AGP9" s="395">
        <v>7</v>
      </c>
      <c r="AGQ9" s="395" t="str">
        <f t="shared" si="12"/>
        <v>Boca Juniors</v>
      </c>
      <c r="AGR9" s="395">
        <f ca="1">IF(OFFSET('Game Board'!O14,0,AGR1)&lt;&gt;"",OFFSET('Game Board'!O14,0,AGR1),0)</f>
        <v>0</v>
      </c>
      <c r="AGS9" s="395">
        <f ca="1">IF(OFFSET('Game Board'!P14,0,AGR1)&lt;&gt;"",OFFSET('Game Board'!P14,0,AGR1),0)</f>
        <v>0</v>
      </c>
      <c r="AGT9" s="395" t="str">
        <f t="shared" si="13"/>
        <v>Benfica</v>
      </c>
      <c r="AGU9" s="395" t="str">
        <f ca="1">IF(AND(OFFSET('Game Board'!O14,0,AGR1)&lt;&gt;"",OFFSET('Game Board'!P14,0,AGR1)&lt;&gt;""),IF(AGR9&gt;AGS9,"W",IF(AGR9=AGS9,"D","L")),"")</f>
        <v/>
      </c>
      <c r="AGV9" s="395" t="str">
        <f t="shared" ca="1" si="14"/>
        <v/>
      </c>
      <c r="AHG9" s="401">
        <f t="shared" si="171"/>
        <v>0</v>
      </c>
      <c r="AJD9" s="395" t="s">
        <v>299</v>
      </c>
      <c r="AKV9" s="395">
        <v>7</v>
      </c>
      <c r="AKW9" s="395" t="str">
        <f t="shared" si="15"/>
        <v>Boca Juniors</v>
      </c>
      <c r="AKX9" s="395">
        <f ca="1">IF(OFFSET('Game Board'!O14,0,AKX1)&lt;&gt;"",OFFSET('Game Board'!O14,0,AKX1),0)</f>
        <v>0</v>
      </c>
      <c r="AKY9" s="395">
        <f ca="1">IF(OFFSET('Game Board'!P14,0,AKX1)&lt;&gt;"",OFFSET('Game Board'!P14,0,AKX1),0)</f>
        <v>0</v>
      </c>
      <c r="AKZ9" s="395" t="str">
        <f t="shared" si="16"/>
        <v>Benfica</v>
      </c>
      <c r="ALA9" s="395" t="str">
        <f ca="1">IF(AND(OFFSET('Game Board'!O14,0,AKX1)&lt;&gt;"",OFFSET('Game Board'!P14,0,AKX1)&lt;&gt;""),IF(AKX9&gt;AKY9,"W",IF(AKX9=AKY9,"D","L")),"")</f>
        <v/>
      </c>
      <c r="ALB9" s="395" t="str">
        <f t="shared" ca="1" si="17"/>
        <v/>
      </c>
      <c r="ALM9" s="401">
        <f t="shared" si="198"/>
        <v>0</v>
      </c>
      <c r="ANJ9" s="395" t="s">
        <v>299</v>
      </c>
      <c r="APB9" s="395">
        <v>7</v>
      </c>
      <c r="APC9" s="395" t="str">
        <f t="shared" si="18"/>
        <v>Boca Juniors</v>
      </c>
      <c r="APD9" s="395">
        <f ca="1">IF(OFFSET('Game Board'!O14,0,APD1)&lt;&gt;"",OFFSET('Game Board'!O14,0,APD1),0)</f>
        <v>0</v>
      </c>
      <c r="APE9" s="395">
        <f ca="1">IF(OFFSET('Game Board'!P14,0,APD1)&lt;&gt;"",OFFSET('Game Board'!P14,0,APD1),0)</f>
        <v>0</v>
      </c>
      <c r="APF9" s="395" t="str">
        <f t="shared" si="19"/>
        <v>Benfica</v>
      </c>
      <c r="APG9" s="395" t="str">
        <f ca="1">IF(AND(OFFSET('Game Board'!O14,0,APD1)&lt;&gt;"",OFFSET('Game Board'!P14,0,APD1)&lt;&gt;""),IF(APD9&gt;APE9,"W",IF(APD9=APE9,"D","L")),"")</f>
        <v/>
      </c>
      <c r="APH9" s="395" t="str">
        <f t="shared" ca="1" si="20"/>
        <v/>
      </c>
      <c r="APS9" s="401">
        <f t="shared" si="225"/>
        <v>0</v>
      </c>
      <c r="ARP9" s="395" t="s">
        <v>299</v>
      </c>
      <c r="ATH9" s="395">
        <v>7</v>
      </c>
      <c r="ATI9" s="395" t="str">
        <f t="shared" si="21"/>
        <v>Boca Juniors</v>
      </c>
      <c r="ATJ9" s="395">
        <f ca="1">IF(OFFSET('Game Board'!O14,0,ATJ1)&lt;&gt;"",OFFSET('Game Board'!O14,0,ATJ1),0)</f>
        <v>0</v>
      </c>
      <c r="ATK9" s="395">
        <f ca="1">IF(OFFSET('Game Board'!P14,0,ATJ1)&lt;&gt;"",OFFSET('Game Board'!P14,0,ATJ1),0)</f>
        <v>0</v>
      </c>
      <c r="ATL9" s="395" t="str">
        <f t="shared" si="22"/>
        <v>Benfica</v>
      </c>
      <c r="ATM9" s="395" t="str">
        <f ca="1">IF(AND(OFFSET('Game Board'!O14,0,ATJ1)&lt;&gt;"",OFFSET('Game Board'!P14,0,ATJ1)&lt;&gt;""),IF(ATJ9&gt;ATK9,"W",IF(ATJ9=ATK9,"D","L")),"")</f>
        <v/>
      </c>
      <c r="ATN9" s="395" t="str">
        <f t="shared" ca="1" si="23"/>
        <v/>
      </c>
    </row>
    <row r="10" spans="2:1211" x14ac:dyDescent="0.25">
      <c r="K10" s="401"/>
      <c r="CZ10" s="395">
        <v>8</v>
      </c>
      <c r="DA10" s="395" t="str">
        <f>'Game Board'!F15</f>
        <v>Flamengo</v>
      </c>
      <c r="DB10" s="395">
        <f>IF(DA2&lt;&gt;"",IF(AND('Game Board'!G15&lt;&gt;"",'Game Board'!H15&lt;&gt;""),'Game Board'!G15,0),"")</f>
        <v>2</v>
      </c>
      <c r="DC10" s="395">
        <f>IF(DA2&lt;&gt;"",IF(AND('Game Board'!G15&lt;&gt;"",'Game Board'!H15&lt;&gt;""),'Game Board'!H15,0),"")</f>
        <v>0</v>
      </c>
      <c r="DD10" s="395" t="str">
        <f>'Game Board'!I15</f>
        <v>Espérance Sportive de Tunis</v>
      </c>
      <c r="DE10" s="395" t="str">
        <f>IF(AND('Game Board'!G15&lt;&gt;"",'Game Board'!H15&lt;&gt;""),IF(DB10&gt;DC10,"W",IF(DB10=DC10,"D","L")),"")</f>
        <v>W</v>
      </c>
      <c r="DF10" s="395" t="str">
        <f t="shared" si="24"/>
        <v>L</v>
      </c>
      <c r="DQ10" s="401">
        <f t="shared" si="257"/>
        <v>0</v>
      </c>
      <c r="HF10" s="395">
        <v>8</v>
      </c>
      <c r="HG10" s="395" t="str">
        <f t="shared" si="25"/>
        <v>Flamengo</v>
      </c>
      <c r="HH10" s="395">
        <f ca="1">IF(HG2&lt;&gt;"",IF(OFFSET('Game Board'!O15,0,HH1)&lt;&gt;"",OFFSET('Game Board'!O15,0,HH1),0),"")</f>
        <v>2</v>
      </c>
      <c r="HI10" s="395">
        <f ca="1">IF(HG2&lt;&gt;"",IF(OFFSET('Game Board'!P15,0,HH1)&lt;&gt;"",OFFSET('Game Board'!P15,0,HH1),0),"")</f>
        <v>1</v>
      </c>
      <c r="HJ10" s="395" t="str">
        <f t="shared" si="26"/>
        <v>Espérance Sportive de Tunis</v>
      </c>
      <c r="HK10" s="395" t="str">
        <f ca="1">IF(AND(OFFSET('Game Board'!O15,0,HH1)&lt;&gt;"",OFFSET('Game Board'!P15,0,HH1)&lt;&gt;""),IF(HH10&gt;HI10,"W",IF(HH10=HI10,"D","L")),"")</f>
        <v>W</v>
      </c>
      <c r="HL10" s="395" t="str">
        <f t="shared" ca="1" si="27"/>
        <v>L</v>
      </c>
      <c r="HW10" s="401">
        <f t="shared" si="266"/>
        <v>0</v>
      </c>
      <c r="LL10" s="395">
        <v>8</v>
      </c>
      <c r="LM10" s="395" t="str">
        <f t="shared" si="28"/>
        <v>Flamengo</v>
      </c>
      <c r="LN10" s="395">
        <f ca="1">IF(OFFSET('Game Board'!O15,0,LN1)&lt;&gt;"",OFFSET('Game Board'!O15,0,LN1),0)</f>
        <v>0</v>
      </c>
      <c r="LO10" s="395">
        <f ca="1">IF(OFFSET('Game Board'!P15,0,LN1)&lt;&gt;"",OFFSET('Game Board'!P15,0,LN1),0)</f>
        <v>2</v>
      </c>
      <c r="LP10" s="395" t="str">
        <f t="shared" si="29"/>
        <v>Espérance Sportive de Tunis</v>
      </c>
      <c r="LQ10" s="395" t="str">
        <f ca="1">IF(AND(OFFSET('Game Board'!O15,0,LN1)&lt;&gt;"",OFFSET('Game Board'!P15,0,LN1)&lt;&gt;""),IF(LN10&gt;LO10,"W",IF(LN10=LO10,"D","L")),"")</f>
        <v>L</v>
      </c>
      <c r="LR10" s="395" t="str">
        <f t="shared" ca="1" si="30"/>
        <v>W</v>
      </c>
      <c r="MC10" s="401">
        <f t="shared" si="36"/>
        <v>0</v>
      </c>
      <c r="PR10" s="395">
        <v>8</v>
      </c>
      <c r="PS10" s="395" t="str">
        <f t="shared" si="0"/>
        <v>Flamengo</v>
      </c>
      <c r="PT10" s="395">
        <f ca="1">IF(OFFSET('Game Board'!O15,0,PT1)&lt;&gt;"",OFFSET('Game Board'!O15,0,PT1),0)</f>
        <v>2</v>
      </c>
      <c r="PU10" s="395">
        <f ca="1">IF(OFFSET('Game Board'!P15,0,PT1)&lt;&gt;"",OFFSET('Game Board'!P15,0,PT1),0)</f>
        <v>3</v>
      </c>
      <c r="PV10" s="395" t="str">
        <f t="shared" si="1"/>
        <v>Espérance Sportive de Tunis</v>
      </c>
      <c r="PW10" s="395" t="str">
        <f ca="1">IF(AND(OFFSET('Game Board'!O15,0,PT1)&lt;&gt;"",OFFSET('Game Board'!P15,0,PT1)&lt;&gt;""),IF(PT10&gt;PU10,"W",IF(PT10=PU10,"D","L")),"")</f>
        <v>L</v>
      </c>
      <c r="PX10" s="395" t="str">
        <f t="shared" ca="1" si="2"/>
        <v>W</v>
      </c>
      <c r="QI10" s="401">
        <f t="shared" si="63"/>
        <v>0</v>
      </c>
      <c r="TX10" s="395">
        <v>8</v>
      </c>
      <c r="TY10" s="395" t="str">
        <f t="shared" si="3"/>
        <v>Flamengo</v>
      </c>
      <c r="TZ10" s="395">
        <f ca="1">IF(OFFSET('Game Board'!O15,0,TZ1)&lt;&gt;"",OFFSET('Game Board'!O15,0,TZ1),0)</f>
        <v>0</v>
      </c>
      <c r="UA10" s="395">
        <f ca="1">IF(OFFSET('Game Board'!P15,0,TZ1)&lt;&gt;"",OFFSET('Game Board'!P15,0,TZ1),0)</f>
        <v>0</v>
      </c>
      <c r="UB10" s="395" t="str">
        <f t="shared" si="4"/>
        <v>Espérance Sportive de Tunis</v>
      </c>
      <c r="UC10" s="395" t="str">
        <f ca="1">IF(AND(OFFSET('Game Board'!O15,0,TZ1)&lt;&gt;"",OFFSET('Game Board'!P15,0,TZ1)&lt;&gt;""),IF(TZ10&gt;UA10,"W",IF(TZ10=UA10,"D","L")),"")</f>
        <v/>
      </c>
      <c r="UD10" s="395" t="str">
        <f t="shared" ca="1" si="5"/>
        <v/>
      </c>
      <c r="UO10" s="401">
        <f t="shared" si="90"/>
        <v>0</v>
      </c>
      <c r="YD10" s="395">
        <v>8</v>
      </c>
      <c r="YE10" s="395" t="str">
        <f t="shared" si="6"/>
        <v>Flamengo</v>
      </c>
      <c r="YF10" s="395">
        <f ca="1">IF(OFFSET('Game Board'!O15,0,YF1)&lt;&gt;"",OFFSET('Game Board'!O15,0,YF1),0)</f>
        <v>0</v>
      </c>
      <c r="YG10" s="395">
        <f ca="1">IF(OFFSET('Game Board'!P15,0,YF1)&lt;&gt;"",OFFSET('Game Board'!P15,0,YF1),0)</f>
        <v>0</v>
      </c>
      <c r="YH10" s="395" t="str">
        <f t="shared" si="7"/>
        <v>Espérance Sportive de Tunis</v>
      </c>
      <c r="YI10" s="395" t="str">
        <f ca="1">IF(AND(OFFSET('Game Board'!O15,0,YF1)&lt;&gt;"",OFFSET('Game Board'!P15,0,YF1)&lt;&gt;""),IF(YF10&gt;YG10,"W",IF(YF10=YG10,"D","L")),"")</f>
        <v/>
      </c>
      <c r="YJ10" s="395" t="str">
        <f t="shared" ca="1" si="8"/>
        <v/>
      </c>
      <c r="YU10" s="401">
        <f t="shared" si="117"/>
        <v>0</v>
      </c>
      <c r="ACJ10" s="395">
        <v>8</v>
      </c>
      <c r="ACK10" s="395" t="str">
        <f t="shared" si="9"/>
        <v>Flamengo</v>
      </c>
      <c r="ACL10" s="395">
        <f ca="1">IF(OFFSET('Game Board'!O15,0,ACL1)&lt;&gt;"",OFFSET('Game Board'!O15,0,ACL1),0)</f>
        <v>0</v>
      </c>
      <c r="ACM10" s="395">
        <f ca="1">IF(OFFSET('Game Board'!P15,0,ACL1)&lt;&gt;"",OFFSET('Game Board'!P15,0,ACL1),0)</f>
        <v>0</v>
      </c>
      <c r="ACN10" s="395" t="str">
        <f t="shared" si="10"/>
        <v>Espérance Sportive de Tunis</v>
      </c>
      <c r="ACO10" s="395" t="str">
        <f ca="1">IF(AND(OFFSET('Game Board'!O15,0,ACL1)&lt;&gt;"",OFFSET('Game Board'!P15,0,ACL1)&lt;&gt;""),IF(ACL10&gt;ACM10,"W",IF(ACL10=ACM10,"D","L")),"")</f>
        <v/>
      </c>
      <c r="ACP10" s="395" t="str">
        <f t="shared" ca="1" si="11"/>
        <v/>
      </c>
      <c r="ADA10" s="401">
        <f t="shared" si="144"/>
        <v>0</v>
      </c>
      <c r="AGP10" s="395">
        <v>8</v>
      </c>
      <c r="AGQ10" s="395" t="str">
        <f t="shared" si="12"/>
        <v>Flamengo</v>
      </c>
      <c r="AGR10" s="395">
        <f ca="1">IF(OFFSET('Game Board'!O15,0,AGR1)&lt;&gt;"",OFFSET('Game Board'!O15,0,AGR1),0)</f>
        <v>0</v>
      </c>
      <c r="AGS10" s="395">
        <f ca="1">IF(OFFSET('Game Board'!P15,0,AGR1)&lt;&gt;"",OFFSET('Game Board'!P15,0,AGR1),0)</f>
        <v>0</v>
      </c>
      <c r="AGT10" s="395" t="str">
        <f t="shared" si="13"/>
        <v>Espérance Sportive de Tunis</v>
      </c>
      <c r="AGU10" s="395" t="str">
        <f ca="1">IF(AND(OFFSET('Game Board'!O15,0,AGR1)&lt;&gt;"",OFFSET('Game Board'!P15,0,AGR1)&lt;&gt;""),IF(AGR10&gt;AGS10,"W",IF(AGR10=AGS10,"D","L")),"")</f>
        <v/>
      </c>
      <c r="AGV10" s="395" t="str">
        <f t="shared" ca="1" si="14"/>
        <v/>
      </c>
      <c r="AHG10" s="401">
        <f t="shared" si="171"/>
        <v>0</v>
      </c>
      <c r="AKV10" s="395">
        <v>8</v>
      </c>
      <c r="AKW10" s="395" t="str">
        <f t="shared" si="15"/>
        <v>Flamengo</v>
      </c>
      <c r="AKX10" s="395">
        <f ca="1">IF(OFFSET('Game Board'!O15,0,AKX1)&lt;&gt;"",OFFSET('Game Board'!O15,0,AKX1),0)</f>
        <v>0</v>
      </c>
      <c r="AKY10" s="395">
        <f ca="1">IF(OFFSET('Game Board'!P15,0,AKX1)&lt;&gt;"",OFFSET('Game Board'!P15,0,AKX1),0)</f>
        <v>0</v>
      </c>
      <c r="AKZ10" s="395" t="str">
        <f t="shared" si="16"/>
        <v>Espérance Sportive de Tunis</v>
      </c>
      <c r="ALA10" s="395" t="str">
        <f ca="1">IF(AND(OFFSET('Game Board'!O15,0,AKX1)&lt;&gt;"",OFFSET('Game Board'!P15,0,AKX1)&lt;&gt;""),IF(AKX10&gt;AKY10,"W",IF(AKX10=AKY10,"D","L")),"")</f>
        <v/>
      </c>
      <c r="ALB10" s="395" t="str">
        <f t="shared" ca="1" si="17"/>
        <v/>
      </c>
      <c r="ALM10" s="401">
        <f t="shared" si="198"/>
        <v>0</v>
      </c>
      <c r="APB10" s="395">
        <v>8</v>
      </c>
      <c r="APC10" s="395" t="str">
        <f t="shared" si="18"/>
        <v>Flamengo</v>
      </c>
      <c r="APD10" s="395">
        <f ca="1">IF(OFFSET('Game Board'!O15,0,APD1)&lt;&gt;"",OFFSET('Game Board'!O15,0,APD1),0)</f>
        <v>0</v>
      </c>
      <c r="APE10" s="395">
        <f ca="1">IF(OFFSET('Game Board'!P15,0,APD1)&lt;&gt;"",OFFSET('Game Board'!P15,0,APD1),0)</f>
        <v>0</v>
      </c>
      <c r="APF10" s="395" t="str">
        <f t="shared" si="19"/>
        <v>Espérance Sportive de Tunis</v>
      </c>
      <c r="APG10" s="395" t="str">
        <f ca="1">IF(AND(OFFSET('Game Board'!O15,0,APD1)&lt;&gt;"",OFFSET('Game Board'!P15,0,APD1)&lt;&gt;""),IF(APD10&gt;APE10,"W",IF(APD10=APE10,"D","L")),"")</f>
        <v/>
      </c>
      <c r="APH10" s="395" t="str">
        <f t="shared" ca="1" si="20"/>
        <v/>
      </c>
      <c r="APS10" s="401">
        <f t="shared" si="225"/>
        <v>0</v>
      </c>
      <c r="ATH10" s="395">
        <v>8</v>
      </c>
      <c r="ATI10" s="395" t="str">
        <f t="shared" si="21"/>
        <v>Flamengo</v>
      </c>
      <c r="ATJ10" s="395">
        <f ca="1">IF(OFFSET('Game Board'!O15,0,ATJ1)&lt;&gt;"",OFFSET('Game Board'!O15,0,ATJ1),0)</f>
        <v>0</v>
      </c>
      <c r="ATK10" s="395">
        <f ca="1">IF(OFFSET('Game Board'!P15,0,ATJ1)&lt;&gt;"",OFFSET('Game Board'!P15,0,ATJ1),0)</f>
        <v>0</v>
      </c>
      <c r="ATL10" s="395" t="str">
        <f t="shared" si="22"/>
        <v>Espérance Sportive de Tunis</v>
      </c>
      <c r="ATM10" s="395" t="str">
        <f ca="1">IF(AND(OFFSET('Game Board'!O15,0,ATJ1)&lt;&gt;"",OFFSET('Game Board'!P15,0,ATJ1)&lt;&gt;""),IF(ATJ10&gt;ATK10,"W",IF(ATJ10=ATK10,"D","L")),"")</f>
        <v/>
      </c>
      <c r="ATN10" s="395" t="str">
        <f t="shared" ca="1" si="23"/>
        <v/>
      </c>
    </row>
    <row r="11" spans="2:1211" x14ac:dyDescent="0.25">
      <c r="B11" s="395">
        <f>VLOOKUP(C11,CX11:CY15,2,FALSE)</f>
        <v>1</v>
      </c>
      <c r="C11" s="398" t="str">
        <f>'Tournament Setup'!D10</f>
        <v>Paris Saint-Germain</v>
      </c>
      <c r="D11" s="395">
        <f>SUMPRODUCT((DA3:DA54=C11)*(DE3:DE54="W"))+SUMPRODUCT((DD3:DD54=C11)*(DF3:DF54="W"))</f>
        <v>1</v>
      </c>
      <c r="E11" s="395">
        <f>SUMPRODUCT((DA3:DA54=C11)*(DE3:DE54="D"))+SUMPRODUCT((DD3:DD54=C11)*(DF3:DF54="D"))</f>
        <v>2</v>
      </c>
      <c r="F11" s="395">
        <f>SUMPRODUCT((DA3:DA54=C11)*(DE3:DE54="L"))+SUMPRODUCT((DD3:DD54=C11)*(DF3:DF54="L"))</f>
        <v>0</v>
      </c>
      <c r="G11" s="395">
        <f>SUMIF(DA3:DA72,C11,DB3:DB72)+SUMIF(DD3:DD72,C11,DC3:DC72)</f>
        <v>7</v>
      </c>
      <c r="H11" s="395">
        <f>SUMIF(DD3:DD72,C11,DB3:DB72)+SUMIF(DA3:DA72,C11,DC3:DC72)</f>
        <v>6</v>
      </c>
      <c r="I11" s="395">
        <f t="shared" ref="I11:I14" si="1172">G11-H11+1000</f>
        <v>1001</v>
      </c>
      <c r="J11" s="395">
        <f t="shared" ref="J11:J14" si="1173">D11*3+E11*1</f>
        <v>5</v>
      </c>
      <c r="K11" s="401">
        <v>29</v>
      </c>
      <c r="L11" s="395">
        <f>IF(COUNTIF(J11:J15,4)&lt;&gt;4,RANK(J11,J11:J15),J63)</f>
        <v>1</v>
      </c>
      <c r="N11" s="395">
        <f>SUMPRODUCT((L11:L14=L11)*(K11:K14&lt;K11))+L11</f>
        <v>2</v>
      </c>
      <c r="O11" s="398" t="str">
        <f>INDEX(C11:C15,MATCH(1,N11:N15,0),0)</f>
        <v>Botafogo</v>
      </c>
      <c r="P11" s="395">
        <f>INDEX(L11:L15,MATCH(O11,C11:C15,0),0)</f>
        <v>1</v>
      </c>
      <c r="Q11" s="395" t="str">
        <f>IF(P12=1,O11,"")</f>
        <v>Botafogo</v>
      </c>
      <c r="R11" s="395" t="str">
        <f>IF(P13=2,O12,"")</f>
        <v/>
      </c>
      <c r="S11" s="395" t="str">
        <f>IF(P14=3,O13,"")</f>
        <v/>
      </c>
      <c r="T11" s="395" t="str">
        <f>IF(P15=4,O14,"")</f>
        <v/>
      </c>
      <c r="V11" s="395" t="str">
        <f>IF(Q11&lt;&gt;"",Q11,"")</f>
        <v>Botafogo</v>
      </c>
      <c r="W11" s="395">
        <f>SUMPRODUCT((DA3:DA54=V11)*(DD3:DD54=V12)*(DE3:DE54="W"))+SUMPRODUCT((DA3:DA54=V11)*(DD3:DD54=V13)*(DE3:DE54="W"))+SUMPRODUCT((DA3:DA54=V11)*(DD3:DD54=V14)*(DE3:DE54="W"))+SUMPRODUCT((DA3:DA54=V11)*(DD3:DD54=V15)*(DE3:DE54="W"))+SUMPRODUCT((DA3:DA54=V12)*(DD3:DD54=V11)*(DF3:DF54="W"))+SUMPRODUCT((DA3:DA54=V13)*(DD3:DD54=V11)*(DF3:DF54="W"))+SUMPRODUCT((DA3:DA54=V14)*(DD3:DD54=V11)*(DF3:DF54="W"))+SUMPRODUCT((DA3:DA54=V15)*(DD3:DD54=V11)*(DF3:DF54="W"))</f>
        <v>0</v>
      </c>
      <c r="X11" s="395">
        <f>SUMPRODUCT((DA3:DA54=V11)*(DD3:DD54=V12)*(DE3:DE54="D"))+SUMPRODUCT((DA3:DA54=V11)*(DD3:DD54=V13)*(DE3:DE54="D"))+SUMPRODUCT((DA3:DA54=V11)*(DD3:DD54=V14)*(DE3:DE54="D"))+SUMPRODUCT((DA3:DA54=V11)*(DD3:DD54=V15)*(DE3:DE54="D"))+SUMPRODUCT((DA3:DA54=V12)*(DD3:DD54=V11)*(DE3:DE54="D"))+SUMPRODUCT((DA3:DA54=V13)*(DD3:DD54=V11)*(DE3:DE54="D"))+SUMPRODUCT((DA3:DA54=V14)*(DD3:DD54=V11)*(DE3:DE54="D"))+SUMPRODUCT((DA3:DA54=V15)*(DD3:DD54=V11)*(DE3:DE54="D"))</f>
        <v>1</v>
      </c>
      <c r="Y11" s="395">
        <f>SUMPRODUCT((DA3:DA54=V11)*(DD3:DD54=V12)*(DE3:DE54="L"))+SUMPRODUCT((DA3:DA54=V11)*(DD3:DD54=V13)*(DE3:DE54="L"))+SUMPRODUCT((DA3:DA54=V11)*(DD3:DD54=V14)*(DE3:DE54="L"))+SUMPRODUCT((DA3:DA54=V11)*(DD3:DD54=V15)*(DE3:DE54="L"))+SUMPRODUCT((DA3:DA54=V12)*(DD3:DD54=V11)*(DF3:DF54="L"))+SUMPRODUCT((DA3:DA54=V13)*(DD3:DD54=V11)*(DF3:DF54="L"))+SUMPRODUCT((DA3:DA54=V14)*(DD3:DD54=V11)*(DF3:DF54="L"))+SUMPRODUCT((DA3:DA54=V15)*(DD3:DD54=V11)*(DF3:DF54="L"))</f>
        <v>0</v>
      </c>
      <c r="Z11" s="395">
        <f>SUMPRODUCT((DA3:DA54=V11)*(DD3:DD54=V12)*DB3:DB54)+SUMPRODUCT((DA3:DA54=V11)*(DD3:DD54=V13)*DB3:DB54)+SUMPRODUCT((DA3:DA54=V11)*(DD3:DD54=V14)*DB3:DB54)+SUMPRODUCT((DA3:DA54=V11)*(DD3:DD54=V15)*DB3:DB54)+SUMPRODUCT((DA3:DA54=V12)*(DD3:DD54=V11)*DC3:DC54)+SUMPRODUCT((DA3:DA54=V13)*(DD3:DD54=V11)*DC3:DC54)+SUMPRODUCT((DA3:DA54=V14)*(DD3:DD54=V11)*DC3:DC54)+SUMPRODUCT((DA3:DA54=V15)*(DD3:DD54=V11)*DC3:DC54)</f>
        <v>2</v>
      </c>
      <c r="AA11" s="395">
        <f>SUMPRODUCT((DA3:DA54=V11)*(DD3:DD54=V12)*DC3:DC54)+SUMPRODUCT((DA3:DA54=V11)*(DD3:DD54=V13)*DC3:DC54)+SUMPRODUCT((DA3:DA54=V11)*(DD3:DD54=V14)*DC3:DC54)+SUMPRODUCT((DA3:DA54=V11)*(DD3:DD54=V15)*DC3:DC54)+SUMPRODUCT((DA3:DA54=V12)*(DD3:DD54=V11)*DB3:DB54)+SUMPRODUCT((DA3:DA54=V13)*(DD3:DD54=V11)*DB3:DB54)+SUMPRODUCT((DA3:DA54=V14)*(DD3:DD54=V11)*DB3:DB54)+SUMPRODUCT((DA3:DA54=V15)*(DD3:DD54=V11)*DB3:DB54)</f>
        <v>2</v>
      </c>
      <c r="AB11" s="395">
        <f>Z11-AA11+1000</f>
        <v>1000</v>
      </c>
      <c r="AC11" s="395">
        <f t="shared" ref="AC11:AC14" si="1174">IF(V11&lt;&gt;"",W11*3+X11*1,"")</f>
        <v>1</v>
      </c>
      <c r="AD11" s="395">
        <f>IF(V11&lt;&gt;"",VLOOKUP(V11,C4:I52,7,FALSE),"")</f>
        <v>1001</v>
      </c>
      <c r="AE11" s="395">
        <f>IF(V11&lt;&gt;"",VLOOKUP(V11,C4:I52,5,FALSE),"")</f>
        <v>5</v>
      </c>
      <c r="AF11" s="395">
        <f>IF(V11&lt;&gt;"",VLOOKUP(V11,C4:K52,9,FALSE),"")</f>
        <v>15</v>
      </c>
      <c r="AG11" s="395">
        <f t="shared" ref="AG11:AG14" si="1175">AC11</f>
        <v>1</v>
      </c>
      <c r="AH11" s="395">
        <f>IF(V11&lt;&gt;"",RANK(AG11,AG11:AG15),"")</f>
        <v>1</v>
      </c>
      <c r="AI11" s="395">
        <f>IF(V11&lt;&gt;"",SUMPRODUCT((AG11:AG15=AG11)*(AB11:AB15&gt;AB11)),"")</f>
        <v>0</v>
      </c>
      <c r="AJ11" s="395">
        <f>IF(V11&lt;&gt;"",SUMPRODUCT((AG11:AG15=AG11)*(AB11:AB15=AB11)*(Z11:Z15&gt;Z11)),"")</f>
        <v>0</v>
      </c>
      <c r="AK11" s="395">
        <f>IF(V11&lt;&gt;"",SUMPRODUCT((AG11:AG15=AG11)*(AB11:AB15=AB11)*(Z11:Z15=Z11)*(AD11:AD15&gt;AD11)),"")</f>
        <v>0</v>
      </c>
      <c r="AL11" s="395">
        <f>IF(V11&lt;&gt;"",SUMPRODUCT((AG11:AG15=AG11)*(AB11:AB15=AB11)*(Z11:Z15=Z11)*(AD11:AD15=AD11)*(AE11:AE15&gt;AE11)),"")</f>
        <v>1</v>
      </c>
      <c r="AM11" s="395">
        <f>IF(V11&lt;&gt;"",SUMPRODUCT((AG11:AG15=AG11)*(AB11:AB15=AB11)*(Z11:Z15=Z11)*(AD11:AD15=AD11)*(AE11:AE15=AE11)*(AF11:AF15&gt;AF11)),"")</f>
        <v>0</v>
      </c>
      <c r="AN11" s="395">
        <f>IF(V11&lt;&gt;"",IF(AN63&lt;&gt;"",IF(U62=3,AN63,AN63+U62),SUM(AH11:AM11)),"")</f>
        <v>2</v>
      </c>
      <c r="AO11" s="395" t="str">
        <f>IF(V11&lt;&gt;"",INDEX(V11:V15,MATCH(1,AN11:AN15,0),0),"")</f>
        <v>Paris Saint-Germain</v>
      </c>
      <c r="CX11" s="395" t="str">
        <f>IF(AO11&lt;&gt;"",AO11,O11)</f>
        <v>Paris Saint-Germain</v>
      </c>
      <c r="CY11" s="395">
        <v>1</v>
      </c>
      <c r="CZ11" s="395">
        <v>9</v>
      </c>
      <c r="DA11" s="395" t="str">
        <f>'Game Board'!F16</f>
        <v>Fluminense</v>
      </c>
      <c r="DB11" s="395">
        <f>IF(DA2&lt;&gt;"",IF(AND('Game Board'!G16&lt;&gt;"",'Game Board'!H16&lt;&gt;""),'Game Board'!G16,0),"")</f>
        <v>1</v>
      </c>
      <c r="DC11" s="395">
        <f>IF(DA2&lt;&gt;"",IF(AND('Game Board'!G16&lt;&gt;"",'Game Board'!H16&lt;&gt;""),'Game Board'!H16,0),"")</f>
        <v>1</v>
      </c>
      <c r="DD11" s="395" t="str">
        <f>'Game Board'!I16</f>
        <v>Borussia Dortmund</v>
      </c>
      <c r="DE11" s="395" t="str">
        <f>IF(AND('Game Board'!G16&lt;&gt;"",'Game Board'!H16&lt;&gt;""),IF(DB11&gt;DC11,"W",IF(DB11=DC11,"D","L")),"")</f>
        <v>D</v>
      </c>
      <c r="DF11" s="395" t="str">
        <f t="shared" si="24"/>
        <v>D</v>
      </c>
      <c r="DH11" s="395">
        <f ca="1">VLOOKUP(DI11,HD11:HE15,2,FALSE)</f>
        <v>1</v>
      </c>
      <c r="DI11" s="398" t="str">
        <f t="shared" ref="DI11:DI14" si="1176">C11</f>
        <v>Paris Saint-Germain</v>
      </c>
      <c r="DJ11" s="395">
        <f ca="1">SUMPRODUCT((HG3:HG54=DI11)*(HK3:HK54="W"))+SUMPRODUCT((HJ3:HJ54=DI11)*(HL3:HL54="W"))</f>
        <v>3</v>
      </c>
      <c r="DK11" s="395">
        <f ca="1">SUMPRODUCT((HG3:HG54=DI11)*(HK3:HK54="D"))+SUMPRODUCT((HJ3:HJ54=DI11)*(HL3:HL54="D"))</f>
        <v>0</v>
      </c>
      <c r="DL11" s="395">
        <f ca="1">SUMPRODUCT((HG3:HG54=DI11)*(HK3:HK54="L"))+SUMPRODUCT((HJ3:HJ54=DI11)*(HL3:HL54="L"))</f>
        <v>0</v>
      </c>
      <c r="DM11" s="395">
        <f ca="1">SUMIF(HG3:HG72,DI11,HH3:HH72)+SUMIF(HJ3:HJ72,DI11,HI3:HI72)</f>
        <v>7</v>
      </c>
      <c r="DN11" s="395">
        <f ca="1">SUMIF(HJ3:HJ72,DI11,HH3:HH72)+SUMIF(HG3:HG72,DI11,HI3:HI72)</f>
        <v>3</v>
      </c>
      <c r="DO11" s="395">
        <f t="shared" ref="DO11:DO14" ca="1" si="1177">DM11-DN11+1000</f>
        <v>1004</v>
      </c>
      <c r="DP11" s="395">
        <f t="shared" ref="DP11:DP14" ca="1" si="1178">DJ11*3+DK11*1</f>
        <v>9</v>
      </c>
      <c r="DQ11" s="401">
        <f t="shared" si="257"/>
        <v>29</v>
      </c>
      <c r="DR11" s="395">
        <f ca="1">IF(COUNTIF(DP11:DP15,4)&lt;&gt;4,RANK(DP11,DP11:DP15),DP63)</f>
        <v>1</v>
      </c>
      <c r="DT11" s="395">
        <f ca="1">SUMPRODUCT((DR11:DR14=DR11)*(DQ11:DQ14&lt;DQ11))+DR11</f>
        <v>1</v>
      </c>
      <c r="DU11" s="398" t="str">
        <f ca="1">INDEX(DI11:DI15,MATCH(1,DT11:DT15,0),0)</f>
        <v>Paris Saint-Germain</v>
      </c>
      <c r="DV11" s="395">
        <f ca="1">INDEX(DR11:DR15,MATCH(DU11,DI11:DI15,0),0)</f>
        <v>1</v>
      </c>
      <c r="DW11" s="395" t="str">
        <f ca="1">IF(DV12=1,DU11,"")</f>
        <v/>
      </c>
      <c r="DX11" s="395" t="str">
        <f ca="1">IF(DV13=2,DU12,"")</f>
        <v/>
      </c>
      <c r="DY11" s="395" t="str">
        <f ca="1">IF(DV14=3,DU13,"")</f>
        <v>Seattle Sounders</v>
      </c>
      <c r="DZ11" s="395" t="str">
        <f>IF(DV15=4,DU14,"")</f>
        <v/>
      </c>
      <c r="EB11" s="395" t="str">
        <f ca="1">IF(DW11&lt;&gt;"",DW11,"")</f>
        <v/>
      </c>
      <c r="EC11" s="395">
        <f ca="1">SUMPRODUCT((HG3:HG54=EB11)*(HJ3:HJ54=EB12)*(HK3:HK54="W"))+SUMPRODUCT((HG3:HG54=EB11)*(HJ3:HJ54=EB13)*(HK3:HK54="W"))+SUMPRODUCT((HG3:HG54=EB11)*(HJ3:HJ54=EB14)*(HK3:HK54="W"))+SUMPRODUCT((HG3:HG54=EB11)*(HJ3:HJ54=EB15)*(HK3:HK54="W"))+SUMPRODUCT((HG3:HG54=EB12)*(HJ3:HJ54=EB11)*(HL3:HL54="W"))+SUMPRODUCT((HG3:HG54=EB13)*(HJ3:HJ54=EB11)*(HL3:HL54="W"))+SUMPRODUCT((HG3:HG54=EB14)*(HJ3:HJ54=EB11)*(HL3:HL54="W"))+SUMPRODUCT((HG3:HG54=EB15)*(HJ3:HJ54=EB11)*(HL3:HL54="W"))</f>
        <v>0</v>
      </c>
      <c r="ED11" s="395">
        <f ca="1">SUMPRODUCT((HG3:HG54=EB11)*(HJ3:HJ54=EB12)*(HK3:HK54="D"))+SUMPRODUCT((HG3:HG54=EB11)*(HJ3:HJ54=EB13)*(HK3:HK54="D"))+SUMPRODUCT((HG3:HG54=EB11)*(HJ3:HJ54=EB14)*(HK3:HK54="D"))+SUMPRODUCT((HG3:HG54=EB11)*(HJ3:HJ54=EB15)*(HK3:HK54="D"))+SUMPRODUCT((HG3:HG54=EB12)*(HJ3:HJ54=EB11)*(HK3:HK54="D"))+SUMPRODUCT((HG3:HG54=EB13)*(HJ3:HJ54=EB11)*(HK3:HK54="D"))+SUMPRODUCT((HG3:HG54=EB14)*(HJ3:HJ54=EB11)*(HK3:HK54="D"))+SUMPRODUCT((HG3:HG54=EB15)*(HJ3:HJ54=EB11)*(HK3:HK54="D"))</f>
        <v>0</v>
      </c>
      <c r="EE11" s="395">
        <f ca="1">SUMPRODUCT((HG3:HG54=EB11)*(HJ3:HJ54=EB12)*(HK3:HK54="L"))+SUMPRODUCT((HG3:HG54=EB11)*(HJ3:HJ54=EB13)*(HK3:HK54="L"))+SUMPRODUCT((HG3:HG54=EB11)*(HJ3:HJ54=EB14)*(HK3:HK54="L"))+SUMPRODUCT((HG3:HG54=EB11)*(HJ3:HJ54=EB15)*(HK3:HK54="L"))+SUMPRODUCT((HG3:HG54=EB12)*(HJ3:HJ54=EB11)*(HL3:HL54="L"))+SUMPRODUCT((HG3:HG54=EB13)*(HJ3:HJ54=EB11)*(HL3:HL54="L"))+SUMPRODUCT((HG3:HG54=EB14)*(HJ3:HJ54=EB11)*(HL3:HL54="L"))+SUMPRODUCT((HG3:HG54=EB15)*(HJ3:HJ54=EB11)*(HL3:HL54="L"))</f>
        <v>0</v>
      </c>
      <c r="EF11" s="395">
        <f ca="1">SUMPRODUCT((HG3:HG54=EB11)*(HJ3:HJ54=EB12)*HH3:HH54)+SUMPRODUCT((HG3:HG54=EB11)*(HJ3:HJ54=EB13)*HH3:HH54)+SUMPRODUCT((HG3:HG54=EB11)*(HJ3:HJ54=EB14)*HH3:HH54)+SUMPRODUCT((HG3:HG54=EB11)*(HJ3:HJ54=EB15)*HH3:HH54)+SUMPRODUCT((HG3:HG54=EB12)*(HJ3:HJ54=EB11)*HI3:HI54)+SUMPRODUCT((HG3:HG54=EB13)*(HJ3:HJ54=EB11)*HI3:HI54)+SUMPRODUCT((HG3:HG54=EB14)*(HJ3:HJ54=EB11)*HI3:HI54)+SUMPRODUCT((HG3:HG54=EB15)*(HJ3:HJ54=EB11)*HI3:HI54)</f>
        <v>0</v>
      </c>
      <c r="EG11" s="395">
        <f ca="1">SUMPRODUCT((HG3:HG54=EB11)*(HJ3:HJ54=EB12)*HI3:HI54)+SUMPRODUCT((HG3:HG54=EB11)*(HJ3:HJ54=EB13)*HI3:HI54)+SUMPRODUCT((HG3:HG54=EB11)*(HJ3:HJ54=EB14)*HI3:HI54)+SUMPRODUCT((HG3:HG54=EB11)*(HJ3:HJ54=EB15)*HI3:HI54)+SUMPRODUCT((HG3:HG54=EB12)*(HJ3:HJ54=EB11)*HH3:HH54)+SUMPRODUCT((HG3:HG54=EB13)*(HJ3:HJ54=EB11)*HH3:HH54)+SUMPRODUCT((HG3:HG54=EB14)*(HJ3:HJ54=EB11)*HH3:HH54)+SUMPRODUCT((HG3:HG54=EB15)*(HJ3:HJ54=EB11)*HH3:HH54)</f>
        <v>0</v>
      </c>
      <c r="EH11" s="395">
        <f ca="1">EF11-EG11+1000</f>
        <v>1000</v>
      </c>
      <c r="EI11" s="395" t="str">
        <f t="shared" ref="EI11:EI14" ca="1" si="1179">IF(EB11&lt;&gt;"",EC11*3+ED11*1,"")</f>
        <v/>
      </c>
      <c r="EJ11" s="395" t="str">
        <f ca="1">IF(EB11&lt;&gt;"",VLOOKUP(EB11,DI4:DO52,7,FALSE),"")</f>
        <v/>
      </c>
      <c r="EK11" s="395" t="str">
        <f ca="1">IF(EB11&lt;&gt;"",VLOOKUP(EB11,DI4:DO52,5,FALSE),"")</f>
        <v/>
      </c>
      <c r="EL11" s="395" t="str">
        <f ca="1">IF(EB11&lt;&gt;"",VLOOKUP(EB11,DI4:DQ52,9,FALSE),"")</f>
        <v/>
      </c>
      <c r="EM11" s="395" t="str">
        <f t="shared" ref="EM11:EM14" ca="1" si="1180">EI11</f>
        <v/>
      </c>
      <c r="EN11" s="395" t="str">
        <f ca="1">IF(EB11&lt;&gt;"",RANK(EM11,EM11:EM15),"")</f>
        <v/>
      </c>
      <c r="EO11" s="395" t="str">
        <f ca="1">IF(EB11&lt;&gt;"",SUMPRODUCT((EM11:EM15=EM11)*(EH11:EH15&gt;EH11)),"")</f>
        <v/>
      </c>
      <c r="EP11" s="395" t="str">
        <f ca="1">IF(EB11&lt;&gt;"",SUMPRODUCT((EM11:EM15=EM11)*(EH11:EH15=EH11)*(EF11:EF15&gt;EF11)),"")</f>
        <v/>
      </c>
      <c r="EQ11" s="395" t="str">
        <f ca="1">IF(EB11&lt;&gt;"",SUMPRODUCT((EM11:EM15=EM11)*(EH11:EH15=EH11)*(EF11:EF15=EF11)*(EJ11:EJ15&gt;EJ11)),"")</f>
        <v/>
      </c>
      <c r="ER11" s="395" t="str">
        <f ca="1">IF(EB11&lt;&gt;"",SUMPRODUCT((EM11:EM15=EM11)*(EH11:EH15=EH11)*(EF11:EF15=EF11)*(EJ11:EJ15=EJ11)*(EK11:EK15&gt;EK11)),"")</f>
        <v/>
      </c>
      <c r="ES11" s="395" t="str">
        <f ca="1">IF(EB11&lt;&gt;"",SUMPRODUCT((EM11:EM15=EM11)*(EH11:EH15=EH11)*(EF11:EF15=EF11)*(EJ11:EJ15=EJ11)*(EK11:EK15=EK11)*(EL11:EL15&gt;EL11)),"")</f>
        <v/>
      </c>
      <c r="ET11" s="395" t="str">
        <f ca="1">IF(EB11&lt;&gt;"",IF(ET63&lt;&gt;"",IF(EA62=3,ET63,ET63+EA62),SUM(EN11:ES11)),"")</f>
        <v/>
      </c>
      <c r="EU11" s="395" t="str">
        <f ca="1">IF(EB11&lt;&gt;"",INDEX(EB11:EB15,MATCH(1,ET11:ET15,0),0),"")</f>
        <v/>
      </c>
      <c r="HD11" s="395" t="str">
        <f ca="1">IF(EU11&lt;&gt;"",EU11,DU11)</f>
        <v>Paris Saint-Germain</v>
      </c>
      <c r="HE11" s="395">
        <v>1</v>
      </c>
      <c r="HF11" s="395">
        <v>9</v>
      </c>
      <c r="HG11" s="395" t="str">
        <f t="shared" si="25"/>
        <v>Fluminense</v>
      </c>
      <c r="HH11" s="395">
        <f ca="1">IF(HG2&lt;&gt;"",IF(OFFSET('Game Board'!O16,0,HH1)&lt;&gt;"",OFFSET('Game Board'!O16,0,HH1),0),"")</f>
        <v>2</v>
      </c>
      <c r="HI11" s="395">
        <f ca="1">IF(HG2&lt;&gt;"",IF(OFFSET('Game Board'!P16,0,HH1)&lt;&gt;"",OFFSET('Game Board'!P16,0,HH1),0),"")</f>
        <v>1</v>
      </c>
      <c r="HJ11" s="395" t="str">
        <f t="shared" si="26"/>
        <v>Borussia Dortmund</v>
      </c>
      <c r="HK11" s="395" t="str">
        <f ca="1">IF(AND(OFFSET('Game Board'!O16,0,HH1)&lt;&gt;"",OFFSET('Game Board'!P16,0,HH1)&lt;&gt;""),IF(HH11&gt;HI11,"W",IF(HH11=HI11,"D","L")),"")</f>
        <v>W</v>
      </c>
      <c r="HL11" s="395" t="str">
        <f t="shared" ca="1" si="27"/>
        <v>L</v>
      </c>
      <c r="HN11" s="395">
        <f ca="1">VLOOKUP(HO11,LJ11:LK15,2,FALSE)</f>
        <v>3</v>
      </c>
      <c r="HO11" s="398" t="str">
        <f t="shared" ref="HO11:HO14" si="1181">DI11</f>
        <v>Paris Saint-Germain</v>
      </c>
      <c r="HP11" s="395">
        <f ca="1">SUMPRODUCT((LM3:LM54=HO11)*(LQ3:LQ54="W"))+SUMPRODUCT((LP3:LP54=HO11)*(LR3:LR54="W"))</f>
        <v>1</v>
      </c>
      <c r="HQ11" s="395">
        <f ca="1">SUMPRODUCT((LM3:LM54=HO11)*(LQ3:LQ54="D"))+SUMPRODUCT((LP3:LP54=HO11)*(LR3:LR54="D"))</f>
        <v>1</v>
      </c>
      <c r="HR11" s="395">
        <f ca="1">SUMPRODUCT((LM3:LM54=HO11)*(LQ3:LQ54="L"))+SUMPRODUCT((LP3:LP54=HO11)*(LR3:LR54="L"))</f>
        <v>1</v>
      </c>
      <c r="HS11" s="395">
        <f ca="1">SUMIF(LM3:LM72,HO11,LN3:LN72)+SUMIF(LP3:LP72,HO11,LO3:LO72)</f>
        <v>6</v>
      </c>
      <c r="HT11" s="395">
        <f ca="1">SUMIF(LP3:LP72,HO11,LN3:LN72)+SUMIF(LM3:LM72,HO11,LO3:LO72)</f>
        <v>6</v>
      </c>
      <c r="HU11" s="395">
        <f t="shared" ref="HU11:HU14" ca="1" si="1182">HS11-HT11+1000</f>
        <v>1000</v>
      </c>
      <c r="HV11" s="395">
        <f t="shared" ref="HV11:HV14" ca="1" si="1183">HP11*3+HQ11*1</f>
        <v>4</v>
      </c>
      <c r="HW11" s="401">
        <f t="shared" si="266"/>
        <v>29</v>
      </c>
      <c r="HX11" s="395">
        <f ca="1">IF(COUNTIF(HV11:HV15,4)&lt;&gt;4,RANK(HV11,HV11:HV15),HV63)</f>
        <v>2</v>
      </c>
      <c r="HZ11" s="395">
        <f ca="1">SUMPRODUCT((HX11:HX14=HX11)*(HW11:HW14&lt;HW11))+HX11</f>
        <v>3</v>
      </c>
      <c r="IA11" s="398" t="str">
        <f ca="1">INDEX(HO11:HO15,MATCH(1,HZ11:HZ15,0),0)</f>
        <v>Atletico Madrid</v>
      </c>
      <c r="IB11" s="395">
        <f ca="1">INDEX(HX11:HX15,MATCH(IA11,HO11:HO15,0),0)</f>
        <v>1</v>
      </c>
      <c r="IC11" s="395" t="str">
        <f ca="1">IF(IB12=1,IA11,"")</f>
        <v/>
      </c>
      <c r="ID11" s="395" t="str">
        <f ca="1">IF(IB13=2,IA12,"")</f>
        <v>Seattle Sounders</v>
      </c>
      <c r="IE11" s="395" t="str">
        <f ca="1">IF(IB14=3,IA13,"")</f>
        <v/>
      </c>
      <c r="IF11" s="395" t="str">
        <f>IF(IB15=4,IA14,"")</f>
        <v/>
      </c>
      <c r="IH11" s="395" t="str">
        <f ca="1">IF(IC11&lt;&gt;"",IC11,"")</f>
        <v/>
      </c>
      <c r="II11" s="395">
        <f ca="1">SUMPRODUCT((LM3:LM54=IH11)*(LP3:LP54=IH12)*(LQ3:LQ54="W"))+SUMPRODUCT((LM3:LM54=IH11)*(LP3:LP54=IH13)*(LQ3:LQ54="W"))+SUMPRODUCT((LM3:LM54=IH11)*(LP3:LP54=IH14)*(LQ3:LQ54="W"))+SUMPRODUCT((LM3:LM54=IH11)*(LP3:LP54=IH15)*(LQ3:LQ54="W"))+SUMPRODUCT((LM3:LM54=IH12)*(LP3:LP54=IH11)*(LR3:LR54="W"))+SUMPRODUCT((LM3:LM54=IH13)*(LP3:LP54=IH11)*(LR3:LR54="W"))+SUMPRODUCT((LM3:LM54=IH14)*(LP3:LP54=IH11)*(LR3:LR54="W"))+SUMPRODUCT((LM3:LM54=IH15)*(LP3:LP54=IH11)*(LR3:LR54="W"))</f>
        <v>0</v>
      </c>
      <c r="IJ11" s="395">
        <f ca="1">SUMPRODUCT((LM3:LM54=IH11)*(LP3:LP54=IH12)*(LQ3:LQ54="D"))+SUMPRODUCT((LM3:LM54=IH11)*(LP3:LP54=IH13)*(LQ3:LQ54="D"))+SUMPRODUCT((LM3:LM54=IH11)*(LP3:LP54=IH14)*(LQ3:LQ54="D"))+SUMPRODUCT((LM3:LM54=IH11)*(LP3:LP54=IH15)*(LQ3:LQ54="D"))+SUMPRODUCT((LM3:LM54=IH12)*(LP3:LP54=IH11)*(LQ3:LQ54="D"))+SUMPRODUCT((LM3:LM54=IH13)*(LP3:LP54=IH11)*(LQ3:LQ54="D"))+SUMPRODUCT((LM3:LM54=IH14)*(LP3:LP54=IH11)*(LQ3:LQ54="D"))+SUMPRODUCT((LM3:LM54=IH15)*(LP3:LP54=IH11)*(LQ3:LQ54="D"))</f>
        <v>0</v>
      </c>
      <c r="IK11" s="395">
        <f ca="1">SUMPRODUCT((LM3:LM54=IH11)*(LP3:LP54=IH12)*(LQ3:LQ54="L"))+SUMPRODUCT((LM3:LM54=IH11)*(LP3:LP54=IH13)*(LQ3:LQ54="L"))+SUMPRODUCT((LM3:LM54=IH11)*(LP3:LP54=IH14)*(LQ3:LQ54="L"))+SUMPRODUCT((LM3:LM54=IH11)*(LP3:LP54=IH15)*(LQ3:LQ54="L"))+SUMPRODUCT((LM3:LM54=IH12)*(LP3:LP54=IH11)*(LR3:LR54="L"))+SUMPRODUCT((LM3:LM54=IH13)*(LP3:LP54=IH11)*(LR3:LR54="L"))+SUMPRODUCT((LM3:LM54=IH14)*(LP3:LP54=IH11)*(LR3:LR54="L"))+SUMPRODUCT((LM3:LM54=IH15)*(LP3:LP54=IH11)*(LR3:LR54="L"))</f>
        <v>0</v>
      </c>
      <c r="IL11" s="395">
        <f ca="1">SUMPRODUCT((LM3:LM54=IH11)*(LP3:LP54=IH12)*LN3:LN54)+SUMPRODUCT((LM3:LM54=IH11)*(LP3:LP54=IH13)*LN3:LN54)+SUMPRODUCT((LM3:LM54=IH11)*(LP3:LP54=IH14)*LN3:LN54)+SUMPRODUCT((LM3:LM54=IH11)*(LP3:LP54=IH15)*LN3:LN54)+SUMPRODUCT((LM3:LM54=IH12)*(LP3:LP54=IH11)*LO3:LO54)+SUMPRODUCT((LM3:LM54=IH13)*(LP3:LP54=IH11)*LO3:LO54)+SUMPRODUCT((LM3:LM54=IH14)*(LP3:LP54=IH11)*LO3:LO54)+SUMPRODUCT((LM3:LM54=IH15)*(LP3:LP54=IH11)*LO3:LO54)</f>
        <v>0</v>
      </c>
      <c r="IM11" s="395">
        <f ca="1">SUMPRODUCT((LM3:LM54=IH11)*(LP3:LP54=IH12)*LO3:LO54)+SUMPRODUCT((LM3:LM54=IH11)*(LP3:LP54=IH13)*LO3:LO54)+SUMPRODUCT((LM3:LM54=IH11)*(LP3:LP54=IH14)*LO3:LO54)+SUMPRODUCT((LM3:LM54=IH11)*(LP3:LP54=IH15)*LO3:LO54)+SUMPRODUCT((LM3:LM54=IH12)*(LP3:LP54=IH11)*LN3:LN54)+SUMPRODUCT((LM3:LM54=IH13)*(LP3:LP54=IH11)*LN3:LN54)+SUMPRODUCT((LM3:LM54=IH14)*(LP3:LP54=IH11)*LN3:LN54)+SUMPRODUCT((LM3:LM54=IH15)*(LP3:LP54=IH11)*LN3:LN54)</f>
        <v>0</v>
      </c>
      <c r="IN11" s="395">
        <f ca="1">IL11-IM11+1000</f>
        <v>1000</v>
      </c>
      <c r="IO11" s="395" t="str">
        <f t="shared" ref="IO11:IO14" ca="1" si="1184">IF(IH11&lt;&gt;"",II11*3+IJ11*1,"")</f>
        <v/>
      </c>
      <c r="IP11" s="395" t="str">
        <f ca="1">IF(IH11&lt;&gt;"",VLOOKUP(IH11,HO4:HU52,7,FALSE),"")</f>
        <v/>
      </c>
      <c r="IQ11" s="395" t="str">
        <f ca="1">IF(IH11&lt;&gt;"",VLOOKUP(IH11,HO4:HU52,5,FALSE),"")</f>
        <v/>
      </c>
      <c r="IR11" s="395" t="str">
        <f ca="1">IF(IH11&lt;&gt;"",VLOOKUP(IH11,HO4:HW52,9,FALSE),"")</f>
        <v/>
      </c>
      <c r="IS11" s="395" t="str">
        <f t="shared" ref="IS11:IS14" ca="1" si="1185">IO11</f>
        <v/>
      </c>
      <c r="IT11" s="395" t="str">
        <f ca="1">IF(IH11&lt;&gt;"",RANK(IS11,IS11:IS15),"")</f>
        <v/>
      </c>
      <c r="IU11" s="395" t="str">
        <f ca="1">IF(IH11&lt;&gt;"",SUMPRODUCT((IS11:IS15=IS11)*(IN11:IN15&gt;IN11)),"")</f>
        <v/>
      </c>
      <c r="IV11" s="395" t="str">
        <f ca="1">IF(IH11&lt;&gt;"",SUMPRODUCT((IS11:IS15=IS11)*(IN11:IN15=IN11)*(IL11:IL15&gt;IL11)),"")</f>
        <v/>
      </c>
      <c r="IW11" s="395" t="str">
        <f ca="1">IF(IH11&lt;&gt;"",SUMPRODUCT((IS11:IS15=IS11)*(IN11:IN15=IN11)*(IL11:IL15=IL11)*(IP11:IP15&gt;IP11)),"")</f>
        <v/>
      </c>
      <c r="IX11" s="395" t="str">
        <f ca="1">IF(IH11&lt;&gt;"",SUMPRODUCT((IS11:IS15=IS11)*(IN11:IN15=IN11)*(IL11:IL15=IL11)*(IP11:IP15=IP11)*(IQ11:IQ15&gt;IQ11)),"")</f>
        <v/>
      </c>
      <c r="IY11" s="395" t="str">
        <f ca="1">IF(IH11&lt;&gt;"",SUMPRODUCT((IS11:IS15=IS11)*(IN11:IN15=IN11)*(IL11:IL15=IL11)*(IP11:IP15=IP11)*(IQ11:IQ15=IQ11)*(IR11:IR15&gt;IR11)),"")</f>
        <v/>
      </c>
      <c r="IZ11" s="395" t="str">
        <f ca="1">IF(IH11&lt;&gt;"",IF(IZ63&lt;&gt;"",IF(IG62=3,IZ63,IZ63+IG62),SUM(IT11:IY11)),"")</f>
        <v/>
      </c>
      <c r="JA11" s="395" t="str">
        <f ca="1">IF(IH11&lt;&gt;"",INDEX(IH11:IH15,MATCH(1,IZ11:IZ15,0),0),"")</f>
        <v/>
      </c>
      <c r="LJ11" s="395" t="str">
        <f ca="1">IF(JA11&lt;&gt;"",JA11,IA11)</f>
        <v>Atletico Madrid</v>
      </c>
      <c r="LK11" s="395">
        <v>1</v>
      </c>
      <c r="LL11" s="395">
        <v>9</v>
      </c>
      <c r="LM11" s="395" t="str">
        <f t="shared" si="28"/>
        <v>Fluminense</v>
      </c>
      <c r="LN11" s="395">
        <f ca="1">IF(OFFSET('Game Board'!O16,0,LN1)&lt;&gt;"",OFFSET('Game Board'!O16,0,LN1),0)</f>
        <v>1</v>
      </c>
      <c r="LO11" s="395">
        <f ca="1">IF(OFFSET('Game Board'!P16,0,LN1)&lt;&gt;"",OFFSET('Game Board'!P16,0,LN1),0)</f>
        <v>2</v>
      </c>
      <c r="LP11" s="395" t="str">
        <f t="shared" si="29"/>
        <v>Borussia Dortmund</v>
      </c>
      <c r="LQ11" s="395" t="str">
        <f ca="1">IF(AND(OFFSET('Game Board'!O16,0,LN1)&lt;&gt;"",OFFSET('Game Board'!P16,0,LN1)&lt;&gt;""),IF(LN11&gt;LO11,"W",IF(LN11=LO11,"D","L")),"")</f>
        <v>L</v>
      </c>
      <c r="LR11" s="395" t="str">
        <f t="shared" ca="1" si="30"/>
        <v>W</v>
      </c>
      <c r="LT11" s="395">
        <f ca="1">VLOOKUP(LU11,PP11:PQ15,2,FALSE)</f>
        <v>4</v>
      </c>
      <c r="LU11" s="398" t="str">
        <f t="shared" ref="LU11:LU14" si="1186">HO11</f>
        <v>Paris Saint-Germain</v>
      </c>
      <c r="LV11" s="395">
        <f ca="1">SUMPRODUCT((PS3:PS54=LU11)*(PW3:PW54="W"))+SUMPRODUCT((PV3:PV54=LU11)*(PX3:PX54="W"))</f>
        <v>0</v>
      </c>
      <c r="LW11" s="395">
        <f ca="1">SUMPRODUCT((PS3:PS54=LU11)*(PW3:PW54="D"))+SUMPRODUCT((PV3:PV54=LU11)*(PX3:PX54="D"))</f>
        <v>1</v>
      </c>
      <c r="LX11" s="395">
        <f ca="1">SUMPRODUCT((PS3:PS54=LU11)*(PW3:PW54="L"))+SUMPRODUCT((PV3:PV54=LU11)*(PX3:PX54="L"))</f>
        <v>2</v>
      </c>
      <c r="LY11" s="395">
        <f t="shared" ref="LY11" ca="1" si="1187">SUMIF(PS3:PS72,LU11,PT3:PT72)+SUMIF(PV3:PV72,LU11,PU3:PU72)</f>
        <v>3</v>
      </c>
      <c r="LZ11" s="395">
        <f t="shared" ref="LZ11" ca="1" si="1188">SUMIF(PV3:PV72,LU11,PT3:PT72)+SUMIF(PS3:PS72,LU11,PU3:PU72)</f>
        <v>5</v>
      </c>
      <c r="MA11" s="395">
        <f t="shared" ref="MA11:MA14" ca="1" si="1189">LY11-LZ11+1000</f>
        <v>998</v>
      </c>
      <c r="MB11" s="395">
        <f t="shared" ref="MB11:MB14" ca="1" si="1190">LV11*3+LW11*1</f>
        <v>1</v>
      </c>
      <c r="MC11" s="401">
        <f t="shared" si="36"/>
        <v>29</v>
      </c>
      <c r="MD11" s="395">
        <f t="shared" ref="MD11" ca="1" si="1191">IF(COUNTIF(MB11:MB15,4)&lt;&gt;4,RANK(MB11,MB11:MB15),MB63)</f>
        <v>4</v>
      </c>
      <c r="MF11" s="395">
        <f t="shared" ref="MF11" ca="1" si="1192">SUMPRODUCT((MD11:MD14=MD11)*(MC11:MC14&lt;MC11))+MD11</f>
        <v>4</v>
      </c>
      <c r="MG11" s="398" t="str">
        <f t="shared" ref="MG11" ca="1" si="1193">INDEX(LU11:LU15,MATCH(1,MF11:MF15,0),0)</f>
        <v>Atletico Madrid</v>
      </c>
      <c r="MH11" s="395">
        <f t="shared" ref="MH11" ca="1" si="1194">INDEX(MD11:MD15,MATCH(MG11,LU11:LU15,0),0)</f>
        <v>1</v>
      </c>
      <c r="MI11" s="395" t="str">
        <f t="shared" ref="MI11" ca="1" si="1195">IF(MH12=1,MG11,"")</f>
        <v/>
      </c>
      <c r="MJ11" s="395" t="str">
        <f t="shared" ref="MJ11" ca="1" si="1196">IF(MH13=2,MG12,"")</f>
        <v>Seattle Sounders</v>
      </c>
      <c r="MK11" s="395" t="str">
        <f t="shared" ref="MK11" ca="1" si="1197">IF(MH14=3,MG13,"")</f>
        <v/>
      </c>
      <c r="ML11" s="395" t="str">
        <f t="shared" ref="ML11" si="1198">IF(MH15=4,MG14,"")</f>
        <v/>
      </c>
      <c r="MN11" s="395" t="str">
        <f t="shared" ref="MN11:MN14" ca="1" si="1199">IF(MI11&lt;&gt;"",MI11,"")</f>
        <v/>
      </c>
      <c r="MO11" s="395">
        <f ca="1">SUMPRODUCT((PS3:PS54=MN11)*(PV3:PV54=MN12)*(PW3:PW54="W"))+SUMPRODUCT((PS3:PS54=MN11)*(PV3:PV54=MN13)*(PW3:PW54="W"))+SUMPRODUCT((PS3:PS54=MN11)*(PV3:PV54=MN14)*(PW3:PW54="W"))+SUMPRODUCT((PS3:PS54=MN11)*(PV3:PV54=MN15)*(PW3:PW54="W"))+SUMPRODUCT((PS3:PS54=MN12)*(PV3:PV54=MN11)*(PX3:PX54="W"))+SUMPRODUCT((PS3:PS54=MN13)*(PV3:PV54=MN11)*(PX3:PX54="W"))+SUMPRODUCT((PS3:PS54=MN14)*(PV3:PV54=MN11)*(PX3:PX54="W"))+SUMPRODUCT((PS3:PS54=MN15)*(PV3:PV54=MN11)*(PX3:PX54="W"))</f>
        <v>0</v>
      </c>
      <c r="MP11" s="395">
        <f ca="1">SUMPRODUCT((PS3:PS54=MN11)*(PV3:PV54=MN12)*(PW3:PW54="D"))+SUMPRODUCT((PS3:PS54=MN11)*(PV3:PV54=MN13)*(PW3:PW54="D"))+SUMPRODUCT((PS3:PS54=MN11)*(PV3:PV54=MN14)*(PW3:PW54="D"))+SUMPRODUCT((PS3:PS54=MN11)*(PV3:PV54=MN15)*(PW3:PW54="D"))+SUMPRODUCT((PS3:PS54=MN12)*(PV3:PV54=MN11)*(PW3:PW54="D"))+SUMPRODUCT((PS3:PS54=MN13)*(PV3:PV54=MN11)*(PW3:PW54="D"))+SUMPRODUCT((PS3:PS54=MN14)*(PV3:PV54=MN11)*(PW3:PW54="D"))+SUMPRODUCT((PS3:PS54=MN15)*(PV3:PV54=MN11)*(PW3:PW54="D"))</f>
        <v>0</v>
      </c>
      <c r="MQ11" s="395">
        <f ca="1">SUMPRODUCT((PS3:PS54=MN11)*(PV3:PV54=MN12)*(PW3:PW54="L"))+SUMPRODUCT((PS3:PS54=MN11)*(PV3:PV54=MN13)*(PW3:PW54="L"))+SUMPRODUCT((PS3:PS54=MN11)*(PV3:PV54=MN14)*(PW3:PW54="L"))+SUMPRODUCT((PS3:PS54=MN11)*(PV3:PV54=MN15)*(PW3:PW54="L"))+SUMPRODUCT((PS3:PS54=MN12)*(PV3:PV54=MN11)*(PX3:PX54="L"))+SUMPRODUCT((PS3:PS54=MN13)*(PV3:PV54=MN11)*(PX3:PX54="L"))+SUMPRODUCT((PS3:PS54=MN14)*(PV3:PV54=MN11)*(PX3:PX54="L"))+SUMPRODUCT((PS3:PS54=MN15)*(PV3:PV54=MN11)*(PX3:PX54="L"))</f>
        <v>0</v>
      </c>
      <c r="MR11" s="395">
        <f ca="1">SUMPRODUCT((PS3:PS54=MN11)*(PV3:PV54=MN12)*PT3:PT54)+SUMPRODUCT((PS3:PS54=MN11)*(PV3:PV54=MN13)*PT3:PT54)+SUMPRODUCT((PS3:PS54=MN11)*(PV3:PV54=MN14)*PT3:PT54)+SUMPRODUCT((PS3:PS54=MN11)*(PV3:PV54=MN15)*PT3:PT54)+SUMPRODUCT((PS3:PS54=MN12)*(PV3:PV54=MN11)*PU3:PU54)+SUMPRODUCT((PS3:PS54=MN13)*(PV3:PV54=MN11)*PU3:PU54)+SUMPRODUCT((PS3:PS54=MN14)*(PV3:PV54=MN11)*PU3:PU54)+SUMPRODUCT((PS3:PS54=MN15)*(PV3:PV54=MN11)*PU3:PU54)</f>
        <v>0</v>
      </c>
      <c r="MS11" s="395">
        <f ca="1">SUMPRODUCT((PS3:PS54=MN11)*(PV3:PV54=MN12)*PU3:PU54)+SUMPRODUCT((PS3:PS54=MN11)*(PV3:PV54=MN13)*PU3:PU54)+SUMPRODUCT((PS3:PS54=MN11)*(PV3:PV54=MN14)*PU3:PU54)+SUMPRODUCT((PS3:PS54=MN11)*(PV3:PV54=MN15)*PU3:PU54)+SUMPRODUCT((PS3:PS54=MN12)*(PV3:PV54=MN11)*PT3:PT54)+SUMPRODUCT((PS3:PS54=MN13)*(PV3:PV54=MN11)*PT3:PT54)+SUMPRODUCT((PS3:PS54=MN14)*(PV3:PV54=MN11)*PT3:PT54)+SUMPRODUCT((PS3:PS54=MN15)*(PV3:PV54=MN11)*PT3:PT54)</f>
        <v>0</v>
      </c>
      <c r="MT11" s="395">
        <f t="shared" ref="MT11:MT14" ca="1" si="1200">MR11-MS11+1000</f>
        <v>1000</v>
      </c>
      <c r="MU11" s="395" t="str">
        <f t="shared" ref="MU11:MU14" ca="1" si="1201">IF(MN11&lt;&gt;"",MO11*3+MP11*1,"")</f>
        <v/>
      </c>
      <c r="MV11" s="395" t="str">
        <f ca="1">IF(MN11&lt;&gt;"",VLOOKUP(MN11,LU4:MA52,7,FALSE),"")</f>
        <v/>
      </c>
      <c r="MW11" s="395" t="str">
        <f ca="1">IF(MN11&lt;&gt;"",VLOOKUP(MN11,LU4:MA52,5,FALSE),"")</f>
        <v/>
      </c>
      <c r="MX11" s="395" t="str">
        <f ca="1">IF(MN11&lt;&gt;"",VLOOKUP(MN11,LU4:MC52,9,FALSE),"")</f>
        <v/>
      </c>
      <c r="MY11" s="395" t="str">
        <f t="shared" ref="MY11:MY14" ca="1" si="1202">MU11</f>
        <v/>
      </c>
      <c r="MZ11" s="395" t="str">
        <f t="shared" ref="MZ11" ca="1" si="1203">IF(MN11&lt;&gt;"",RANK(MY11,MY11:MY15),"")</f>
        <v/>
      </c>
      <c r="NA11" s="395" t="str">
        <f t="shared" ref="NA11" ca="1" si="1204">IF(MN11&lt;&gt;"",SUMPRODUCT((MY11:MY15=MY11)*(MT11:MT15&gt;MT11)),"")</f>
        <v/>
      </c>
      <c r="NB11" s="395" t="str">
        <f t="shared" ref="NB11" ca="1" si="1205">IF(MN11&lt;&gt;"",SUMPRODUCT((MY11:MY15=MY11)*(MT11:MT15=MT11)*(MR11:MR15&gt;MR11)),"")</f>
        <v/>
      </c>
      <c r="NC11" s="395" t="str">
        <f t="shared" ref="NC11" ca="1" si="1206">IF(MN11&lt;&gt;"",SUMPRODUCT((MY11:MY15=MY11)*(MT11:MT15=MT11)*(MR11:MR15=MR11)*(MV11:MV15&gt;MV11)),"")</f>
        <v/>
      </c>
      <c r="ND11" s="395" t="str">
        <f t="shared" ref="ND11" ca="1" si="1207">IF(MN11&lt;&gt;"",SUMPRODUCT((MY11:MY15=MY11)*(MT11:MT15=MT11)*(MR11:MR15=MR11)*(MV11:MV15=MV11)*(MW11:MW15&gt;MW11)),"")</f>
        <v/>
      </c>
      <c r="NE11" s="395" t="str">
        <f t="shared" ref="NE11" ca="1" si="1208">IF(MN11&lt;&gt;"",SUMPRODUCT((MY11:MY15=MY11)*(MT11:MT15=MT11)*(MR11:MR15=MR11)*(MV11:MV15=MV11)*(MW11:MW15=MW11)*(MX11:MX15&gt;MX11)),"")</f>
        <v/>
      </c>
      <c r="NF11" s="395" t="str">
        <f t="shared" ref="NF11" ca="1" si="1209">IF(MN11&lt;&gt;"",IF(NF63&lt;&gt;"",IF(MM62=3,NF63,NF63+MM62),SUM(MZ11:NE11)),"")</f>
        <v/>
      </c>
      <c r="NG11" s="395" t="str">
        <f t="shared" ref="NG11" ca="1" si="1210">IF(MN11&lt;&gt;"",INDEX(MN11:MN15,MATCH(1,NF11:NF15,0),0),"")</f>
        <v/>
      </c>
      <c r="PP11" s="395" t="str">
        <f t="shared" ref="PP11" ca="1" si="1211">IF(NG11&lt;&gt;"",NG11,MG11)</f>
        <v>Atletico Madrid</v>
      </c>
      <c r="PQ11" s="395">
        <v>1</v>
      </c>
      <c r="PR11" s="395">
        <v>9</v>
      </c>
      <c r="PS11" s="395" t="str">
        <f t="shared" si="0"/>
        <v>Fluminense</v>
      </c>
      <c r="PT11" s="395">
        <f ca="1">IF(OFFSET('Game Board'!O16,0,PT1)&lt;&gt;"",OFFSET('Game Board'!O16,0,PT1),0)</f>
        <v>1</v>
      </c>
      <c r="PU11" s="395">
        <f ca="1">IF(OFFSET('Game Board'!P16,0,PT1)&lt;&gt;"",OFFSET('Game Board'!P16,0,PT1),0)</f>
        <v>1</v>
      </c>
      <c r="PV11" s="395" t="str">
        <f t="shared" si="1"/>
        <v>Borussia Dortmund</v>
      </c>
      <c r="PW11" s="395" t="str">
        <f ca="1">IF(AND(OFFSET('Game Board'!O16,0,PT1)&lt;&gt;"",OFFSET('Game Board'!P16,0,PT1)&lt;&gt;""),IF(PT11&gt;PU11,"W",IF(PT11=PU11,"D","L")),"")</f>
        <v>D</v>
      </c>
      <c r="PX11" s="395" t="str">
        <f t="shared" ca="1" si="2"/>
        <v>D</v>
      </c>
      <c r="PZ11" s="395">
        <f ca="1">VLOOKUP(QA11,TV11:TW15,2,FALSE)</f>
        <v>1</v>
      </c>
      <c r="QA11" s="398" t="str">
        <f t="shared" ref="QA11:QA14" si="1212">LU11</f>
        <v>Paris Saint-Germain</v>
      </c>
      <c r="QB11" s="395">
        <f ca="1">SUMPRODUCT((TY3:TY54=QA11)*(UC3:UC54="W"))+SUMPRODUCT((UB3:UB54=QA11)*(UD3:UD54="W"))</f>
        <v>0</v>
      </c>
      <c r="QC11" s="395">
        <f ca="1">SUMPRODUCT((TY3:TY54=QA11)*(UC3:UC54="D"))+SUMPRODUCT((UB3:UB54=QA11)*(UD3:UD54="D"))</f>
        <v>0</v>
      </c>
      <c r="QD11" s="395">
        <f ca="1">SUMPRODUCT((TY3:TY54=QA11)*(UC3:UC54="L"))+SUMPRODUCT((UB3:UB54=QA11)*(UD3:UD54="L"))</f>
        <v>0</v>
      </c>
      <c r="QE11" s="395">
        <f t="shared" ref="QE11" ca="1" si="1213">SUMIF(TY3:TY72,QA11,TZ3:TZ72)+SUMIF(UB3:UB72,QA11,UA3:UA72)</f>
        <v>0</v>
      </c>
      <c r="QF11" s="395">
        <f t="shared" ref="QF11" ca="1" si="1214">SUMIF(UB3:UB72,QA11,TZ3:TZ72)+SUMIF(TY3:TY72,QA11,UA3:UA72)</f>
        <v>0</v>
      </c>
      <c r="QG11" s="395">
        <f t="shared" ref="QG11:QG14" ca="1" si="1215">QE11-QF11+1000</f>
        <v>1000</v>
      </c>
      <c r="QH11" s="395">
        <f t="shared" ref="QH11:QH14" ca="1" si="1216">QB11*3+QC11*1</f>
        <v>0</v>
      </c>
      <c r="QI11" s="401">
        <f t="shared" si="63"/>
        <v>29</v>
      </c>
      <c r="QJ11" s="395">
        <f t="shared" ref="QJ11" ca="1" si="1217">IF(COUNTIF(QH11:QH15,4)&lt;&gt;4,RANK(QH11,QH11:QH15),QH63)</f>
        <v>1</v>
      </c>
      <c r="QL11" s="395">
        <f t="shared" ref="QL11" ca="1" si="1218">SUMPRODUCT((QJ11:QJ14=QJ11)*(QI11:QI14&lt;QI11))+QJ11</f>
        <v>4</v>
      </c>
      <c r="QM11" s="398" t="str">
        <f t="shared" ref="QM11" ca="1" si="1219">INDEX(QA11:QA15,MATCH(1,QL11:QL15,0),0)</f>
        <v>Seattle Sounders</v>
      </c>
      <c r="QN11" s="395">
        <f t="shared" ref="QN11" ca="1" si="1220">INDEX(QJ11:QJ15,MATCH(QM11,QA11:QA15,0),0)</f>
        <v>1</v>
      </c>
      <c r="QO11" s="395" t="str">
        <f t="shared" ref="QO11" ca="1" si="1221">IF(QN12=1,QM11,"")</f>
        <v>Seattle Sounders</v>
      </c>
      <c r="QP11" s="395" t="str">
        <f t="shared" ref="QP11" ca="1" si="1222">IF(QN13=2,QM12,"")</f>
        <v/>
      </c>
      <c r="QQ11" s="395" t="str">
        <f t="shared" ref="QQ11" ca="1" si="1223">IF(QN14=3,QM13,"")</f>
        <v/>
      </c>
      <c r="QR11" s="395" t="str">
        <f t="shared" ref="QR11" si="1224">IF(QN15=4,QM14,"")</f>
        <v/>
      </c>
      <c r="QT11" s="395" t="str">
        <f t="shared" ref="QT11:QT14" ca="1" si="1225">IF(QO11&lt;&gt;"",QO11,"")</f>
        <v>Seattle Sounders</v>
      </c>
      <c r="QU11" s="395">
        <f ca="1">SUMPRODUCT((TY3:TY54=QT11)*(UB3:UB54=QT12)*(UC3:UC54="W"))+SUMPRODUCT((TY3:TY54=QT11)*(UB3:UB54=QT13)*(UC3:UC54="W"))+SUMPRODUCT((TY3:TY54=QT11)*(UB3:UB54=QT14)*(UC3:UC54="W"))+SUMPRODUCT((TY3:TY54=QT11)*(UB3:UB54=QT15)*(UC3:UC54="W"))+SUMPRODUCT((TY3:TY54=QT12)*(UB3:UB54=QT11)*(UD3:UD54="W"))+SUMPRODUCT((TY3:TY54=QT13)*(UB3:UB54=QT11)*(UD3:UD54="W"))+SUMPRODUCT((TY3:TY54=QT14)*(UB3:UB54=QT11)*(UD3:UD54="W"))+SUMPRODUCT((TY3:TY54=QT15)*(UB3:UB54=QT11)*(UD3:UD54="W"))</f>
        <v>0</v>
      </c>
      <c r="QV11" s="395">
        <f ca="1">SUMPRODUCT((TY3:TY54=QT11)*(UB3:UB54=QT12)*(UC3:UC54="D"))+SUMPRODUCT((TY3:TY54=QT11)*(UB3:UB54=QT13)*(UC3:UC54="D"))+SUMPRODUCT((TY3:TY54=QT11)*(UB3:UB54=QT14)*(UC3:UC54="D"))+SUMPRODUCT((TY3:TY54=QT11)*(UB3:UB54=QT15)*(UC3:UC54="D"))+SUMPRODUCT((TY3:TY54=QT12)*(UB3:UB54=QT11)*(UC3:UC54="D"))+SUMPRODUCT((TY3:TY54=QT13)*(UB3:UB54=QT11)*(UC3:UC54="D"))+SUMPRODUCT((TY3:TY54=QT14)*(UB3:UB54=QT11)*(UC3:UC54="D"))+SUMPRODUCT((TY3:TY54=QT15)*(UB3:UB54=QT11)*(UC3:UC54="D"))</f>
        <v>0</v>
      </c>
      <c r="QW11" s="395">
        <f ca="1">SUMPRODUCT((TY3:TY54=QT11)*(UB3:UB54=QT12)*(UC3:UC54="L"))+SUMPRODUCT((TY3:TY54=QT11)*(UB3:UB54=QT13)*(UC3:UC54="L"))+SUMPRODUCT((TY3:TY54=QT11)*(UB3:UB54=QT14)*(UC3:UC54="L"))+SUMPRODUCT((TY3:TY54=QT11)*(UB3:UB54=QT15)*(UC3:UC54="L"))+SUMPRODUCT((TY3:TY54=QT12)*(UB3:UB54=QT11)*(UD3:UD54="L"))+SUMPRODUCT((TY3:TY54=QT13)*(UB3:UB54=QT11)*(UD3:UD54="L"))+SUMPRODUCT((TY3:TY54=QT14)*(UB3:UB54=QT11)*(UD3:UD54="L"))+SUMPRODUCT((TY3:TY54=QT15)*(UB3:UB54=QT11)*(UD3:UD54="L"))</f>
        <v>0</v>
      </c>
      <c r="QX11" s="395">
        <f ca="1">SUMPRODUCT((TY3:TY54=QT11)*(UB3:UB54=QT12)*TZ3:TZ54)+SUMPRODUCT((TY3:TY54=QT11)*(UB3:UB54=QT13)*TZ3:TZ54)+SUMPRODUCT((TY3:TY54=QT11)*(UB3:UB54=QT14)*TZ3:TZ54)+SUMPRODUCT((TY3:TY54=QT11)*(UB3:UB54=QT15)*TZ3:TZ54)+SUMPRODUCT((TY3:TY54=QT12)*(UB3:UB54=QT11)*UA3:UA54)+SUMPRODUCT((TY3:TY54=QT13)*(UB3:UB54=QT11)*UA3:UA54)+SUMPRODUCT((TY3:TY54=QT14)*(UB3:UB54=QT11)*UA3:UA54)+SUMPRODUCT((TY3:TY54=QT15)*(UB3:UB54=QT11)*UA3:UA54)</f>
        <v>0</v>
      </c>
      <c r="QY11" s="395">
        <f ca="1">SUMPRODUCT((TY3:TY54=QT11)*(UB3:UB54=QT12)*UA3:UA54)+SUMPRODUCT((TY3:TY54=QT11)*(UB3:UB54=QT13)*UA3:UA54)+SUMPRODUCT((TY3:TY54=QT11)*(UB3:UB54=QT14)*UA3:UA54)+SUMPRODUCT((TY3:TY54=QT11)*(UB3:UB54=QT15)*UA3:UA54)+SUMPRODUCT((TY3:TY54=QT12)*(UB3:UB54=QT11)*TZ3:TZ54)+SUMPRODUCT((TY3:TY54=QT13)*(UB3:UB54=QT11)*TZ3:TZ54)+SUMPRODUCT((TY3:TY54=QT14)*(UB3:UB54=QT11)*TZ3:TZ54)+SUMPRODUCT((TY3:TY54=QT15)*(UB3:UB54=QT11)*TZ3:TZ54)</f>
        <v>0</v>
      </c>
      <c r="QZ11" s="395">
        <f t="shared" ref="QZ11:QZ14" ca="1" si="1226">QX11-QY11+1000</f>
        <v>1000</v>
      </c>
      <c r="RA11" s="395">
        <f t="shared" ref="RA11:RA14" ca="1" si="1227">IF(QT11&lt;&gt;"",QU11*3+QV11*1,"")</f>
        <v>0</v>
      </c>
      <c r="RB11" s="395">
        <f ca="1">IF(QT11&lt;&gt;"",VLOOKUP(QT11,QA4:QG52,7,FALSE),"")</f>
        <v>1000</v>
      </c>
      <c r="RC11" s="395">
        <f ca="1">IF(QT11&lt;&gt;"",VLOOKUP(QT11,QA4:QG52,5,FALSE),"")</f>
        <v>0</v>
      </c>
      <c r="RD11" s="395">
        <f ca="1">IF(QT11&lt;&gt;"",VLOOKUP(QT11,QA4:QI52,9,FALSE),"")</f>
        <v>7</v>
      </c>
      <c r="RE11" s="395">
        <f t="shared" ref="RE11:RE14" ca="1" si="1228">RA11</f>
        <v>0</v>
      </c>
      <c r="RF11" s="395">
        <f t="shared" ref="RF11" ca="1" si="1229">IF(QT11&lt;&gt;"",RANK(RE11,RE11:RE15),"")</f>
        <v>1</v>
      </c>
      <c r="RG11" s="395">
        <f t="shared" ref="RG11" ca="1" si="1230">IF(QT11&lt;&gt;"",SUMPRODUCT((RE11:RE15=RE11)*(QZ11:QZ15&gt;QZ11)),"")</f>
        <v>0</v>
      </c>
      <c r="RH11" s="395">
        <f t="shared" ref="RH11" ca="1" si="1231">IF(QT11&lt;&gt;"",SUMPRODUCT((RE11:RE15=RE11)*(QZ11:QZ15=QZ11)*(QX11:QX15&gt;QX11)),"")</f>
        <v>0</v>
      </c>
      <c r="RI11" s="395">
        <f t="shared" ref="RI11" ca="1" si="1232">IF(QT11&lt;&gt;"",SUMPRODUCT((RE11:RE15=RE11)*(QZ11:QZ15=QZ11)*(QX11:QX15=QX11)*(RB11:RB15&gt;RB11)),"")</f>
        <v>0</v>
      </c>
      <c r="RJ11" s="395">
        <f t="shared" ref="RJ11" ca="1" si="1233">IF(QT11&lt;&gt;"",SUMPRODUCT((RE11:RE15=RE11)*(QZ11:QZ15=QZ11)*(QX11:QX15=QX11)*(RB11:RB15=RB11)*(RC11:RC15&gt;RC11)),"")</f>
        <v>0</v>
      </c>
      <c r="RK11" s="395">
        <f t="shared" ref="RK11" ca="1" si="1234">IF(QT11&lt;&gt;"",SUMPRODUCT((RE11:RE15=RE11)*(QZ11:QZ15=QZ11)*(QX11:QX15=QX11)*(RB11:RB15=RB11)*(RC11:RC15=RC11)*(RD11:RD15&gt;RD11)),"")</f>
        <v>3</v>
      </c>
      <c r="RL11" s="395">
        <f t="shared" ref="RL11" ca="1" si="1235">IF(QT11&lt;&gt;"",IF(RL63&lt;&gt;"",IF(QS62=3,RL63,RL63+QS62),SUM(RF11:RK11)),"")</f>
        <v>4</v>
      </c>
      <c r="RM11" s="395" t="str">
        <f t="shared" ref="RM11" ca="1" si="1236">IF(QT11&lt;&gt;"",INDEX(QT11:QT15,MATCH(1,RL11:RL15,0),0),"")</f>
        <v>Paris Saint-Germain</v>
      </c>
      <c r="TV11" s="395" t="str">
        <f t="shared" ref="TV11" ca="1" si="1237">IF(RM11&lt;&gt;"",RM11,QM11)</f>
        <v>Paris Saint-Germain</v>
      </c>
      <c r="TW11" s="395">
        <v>1</v>
      </c>
      <c r="TX11" s="395">
        <v>9</v>
      </c>
      <c r="TY11" s="395" t="str">
        <f t="shared" si="3"/>
        <v>Fluminense</v>
      </c>
      <c r="TZ11" s="395">
        <f ca="1">IF(OFFSET('Game Board'!O16,0,TZ1)&lt;&gt;"",OFFSET('Game Board'!O16,0,TZ1),0)</f>
        <v>0</v>
      </c>
      <c r="UA11" s="395">
        <f ca="1">IF(OFFSET('Game Board'!P16,0,TZ1)&lt;&gt;"",OFFSET('Game Board'!P16,0,TZ1),0)</f>
        <v>0</v>
      </c>
      <c r="UB11" s="395" t="str">
        <f t="shared" si="4"/>
        <v>Borussia Dortmund</v>
      </c>
      <c r="UC11" s="395" t="str">
        <f ca="1">IF(AND(OFFSET('Game Board'!O16,0,TZ1)&lt;&gt;"",OFFSET('Game Board'!P16,0,TZ1)&lt;&gt;""),IF(TZ11&gt;UA11,"W",IF(TZ11=UA11,"D","L")),"")</f>
        <v/>
      </c>
      <c r="UD11" s="395" t="str">
        <f t="shared" ca="1" si="5"/>
        <v/>
      </c>
      <c r="UF11" s="395">
        <f ca="1">VLOOKUP(UG11,YB11:YC15,2,FALSE)</f>
        <v>1</v>
      </c>
      <c r="UG11" s="398" t="str">
        <f t="shared" ref="UG11:UG14" si="1238">QA11</f>
        <v>Paris Saint-Germain</v>
      </c>
      <c r="UH11" s="395">
        <f ca="1">SUMPRODUCT((YE3:YE54=UG11)*(YI3:YI54="W"))+SUMPRODUCT((YH3:YH54=UG11)*(YJ3:YJ54="W"))</f>
        <v>0</v>
      </c>
      <c r="UI11" s="395">
        <f ca="1">SUMPRODUCT((YE3:YE54=UG11)*(YI3:YI54="D"))+SUMPRODUCT((YH3:YH54=UG11)*(YJ3:YJ54="D"))</f>
        <v>0</v>
      </c>
      <c r="UJ11" s="395">
        <f ca="1">SUMPRODUCT((YE3:YE54=UG11)*(YI3:YI54="L"))+SUMPRODUCT((YH3:YH54=UG11)*(YJ3:YJ54="L"))</f>
        <v>0</v>
      </c>
      <c r="UK11" s="395">
        <f t="shared" ref="UK11" ca="1" si="1239">SUMIF(YE3:YE72,UG11,YF3:YF72)+SUMIF(YH3:YH72,UG11,YG3:YG72)</f>
        <v>0</v>
      </c>
      <c r="UL11" s="395">
        <f t="shared" ref="UL11" ca="1" si="1240">SUMIF(YH3:YH72,UG11,YF3:YF72)+SUMIF(YE3:YE72,UG11,YG3:YG72)</f>
        <v>0</v>
      </c>
      <c r="UM11" s="395">
        <f t="shared" ref="UM11:UM14" ca="1" si="1241">UK11-UL11+1000</f>
        <v>1000</v>
      </c>
      <c r="UN11" s="395">
        <f t="shared" ref="UN11:UN14" ca="1" si="1242">UH11*3+UI11*1</f>
        <v>0</v>
      </c>
      <c r="UO11" s="401">
        <f t="shared" si="90"/>
        <v>29</v>
      </c>
      <c r="UP11" s="395">
        <f t="shared" ref="UP11" ca="1" si="1243">IF(COUNTIF(UN11:UN15,4)&lt;&gt;4,RANK(UN11,UN11:UN15),UN63)</f>
        <v>1</v>
      </c>
      <c r="UR11" s="395">
        <f t="shared" ref="UR11" ca="1" si="1244">SUMPRODUCT((UP11:UP14=UP11)*(UO11:UO14&lt;UO11))+UP11</f>
        <v>4</v>
      </c>
      <c r="US11" s="398" t="str">
        <f t="shared" ref="US11" ca="1" si="1245">INDEX(UG11:UG15,MATCH(1,UR11:UR15,0),0)</f>
        <v>Seattle Sounders</v>
      </c>
      <c r="UT11" s="395">
        <f t="shared" ref="UT11" ca="1" si="1246">INDEX(UP11:UP15,MATCH(US11,UG11:UG15,0),0)</f>
        <v>1</v>
      </c>
      <c r="UU11" s="395" t="str">
        <f t="shared" ref="UU11" ca="1" si="1247">IF(UT12=1,US11,"")</f>
        <v>Seattle Sounders</v>
      </c>
      <c r="UV11" s="395" t="str">
        <f t="shared" ref="UV11" ca="1" si="1248">IF(UT13=2,US12,"")</f>
        <v/>
      </c>
      <c r="UW11" s="395" t="str">
        <f t="shared" ref="UW11" ca="1" si="1249">IF(UT14=3,US13,"")</f>
        <v/>
      </c>
      <c r="UX11" s="395" t="str">
        <f t="shared" ref="UX11" si="1250">IF(UT15=4,US14,"")</f>
        <v/>
      </c>
      <c r="UZ11" s="395" t="str">
        <f t="shared" ref="UZ11:UZ14" ca="1" si="1251">IF(UU11&lt;&gt;"",UU11,"")</f>
        <v>Seattle Sounders</v>
      </c>
      <c r="VA11" s="395">
        <f ca="1">SUMPRODUCT((YE3:YE54=UZ11)*(YH3:YH54=UZ12)*(YI3:YI54="W"))+SUMPRODUCT((YE3:YE54=UZ11)*(YH3:YH54=UZ13)*(YI3:YI54="W"))+SUMPRODUCT((YE3:YE54=UZ11)*(YH3:YH54=UZ14)*(YI3:YI54="W"))+SUMPRODUCT((YE3:YE54=UZ11)*(YH3:YH54=UZ15)*(YI3:YI54="W"))+SUMPRODUCT((YE3:YE54=UZ12)*(YH3:YH54=UZ11)*(YJ3:YJ54="W"))+SUMPRODUCT((YE3:YE54=UZ13)*(YH3:YH54=UZ11)*(YJ3:YJ54="W"))+SUMPRODUCT((YE3:YE54=UZ14)*(YH3:YH54=UZ11)*(YJ3:YJ54="W"))+SUMPRODUCT((YE3:YE54=UZ15)*(YH3:YH54=UZ11)*(YJ3:YJ54="W"))</f>
        <v>0</v>
      </c>
      <c r="VB11" s="395">
        <f ca="1">SUMPRODUCT((YE3:YE54=UZ11)*(YH3:YH54=UZ12)*(YI3:YI54="D"))+SUMPRODUCT((YE3:YE54=UZ11)*(YH3:YH54=UZ13)*(YI3:YI54="D"))+SUMPRODUCT((YE3:YE54=UZ11)*(YH3:YH54=UZ14)*(YI3:YI54="D"))+SUMPRODUCT((YE3:YE54=UZ11)*(YH3:YH54=UZ15)*(YI3:YI54="D"))+SUMPRODUCT((YE3:YE54=UZ12)*(YH3:YH54=UZ11)*(YI3:YI54="D"))+SUMPRODUCT((YE3:YE54=UZ13)*(YH3:YH54=UZ11)*(YI3:YI54="D"))+SUMPRODUCT((YE3:YE54=UZ14)*(YH3:YH54=UZ11)*(YI3:YI54="D"))+SUMPRODUCT((YE3:YE54=UZ15)*(YH3:YH54=UZ11)*(YI3:YI54="D"))</f>
        <v>0</v>
      </c>
      <c r="VC11" s="395">
        <f ca="1">SUMPRODUCT((YE3:YE54=UZ11)*(YH3:YH54=UZ12)*(YI3:YI54="L"))+SUMPRODUCT((YE3:YE54=UZ11)*(YH3:YH54=UZ13)*(YI3:YI54="L"))+SUMPRODUCT((YE3:YE54=UZ11)*(YH3:YH54=UZ14)*(YI3:YI54="L"))+SUMPRODUCT((YE3:YE54=UZ11)*(YH3:YH54=UZ15)*(YI3:YI54="L"))+SUMPRODUCT((YE3:YE54=UZ12)*(YH3:YH54=UZ11)*(YJ3:YJ54="L"))+SUMPRODUCT((YE3:YE54=UZ13)*(YH3:YH54=UZ11)*(YJ3:YJ54="L"))+SUMPRODUCT((YE3:YE54=UZ14)*(YH3:YH54=UZ11)*(YJ3:YJ54="L"))+SUMPRODUCT((YE3:YE54=UZ15)*(YH3:YH54=UZ11)*(YJ3:YJ54="L"))</f>
        <v>0</v>
      </c>
      <c r="VD11" s="395">
        <f ca="1">SUMPRODUCT((YE3:YE54=UZ11)*(YH3:YH54=UZ12)*YF3:YF54)+SUMPRODUCT((YE3:YE54=UZ11)*(YH3:YH54=UZ13)*YF3:YF54)+SUMPRODUCT((YE3:YE54=UZ11)*(YH3:YH54=UZ14)*YF3:YF54)+SUMPRODUCT((YE3:YE54=UZ11)*(YH3:YH54=UZ15)*YF3:YF54)+SUMPRODUCT((YE3:YE54=UZ12)*(YH3:YH54=UZ11)*YG3:YG54)+SUMPRODUCT((YE3:YE54=UZ13)*(YH3:YH54=UZ11)*YG3:YG54)+SUMPRODUCT((YE3:YE54=UZ14)*(YH3:YH54=UZ11)*YG3:YG54)+SUMPRODUCT((YE3:YE54=UZ15)*(YH3:YH54=UZ11)*YG3:YG54)</f>
        <v>0</v>
      </c>
      <c r="VE11" s="395">
        <f ca="1">SUMPRODUCT((YE3:YE54=UZ11)*(YH3:YH54=UZ12)*YG3:YG54)+SUMPRODUCT((YE3:YE54=UZ11)*(YH3:YH54=UZ13)*YG3:YG54)+SUMPRODUCT((YE3:YE54=UZ11)*(YH3:YH54=UZ14)*YG3:YG54)+SUMPRODUCT((YE3:YE54=UZ11)*(YH3:YH54=UZ15)*YG3:YG54)+SUMPRODUCT((YE3:YE54=UZ12)*(YH3:YH54=UZ11)*YF3:YF54)+SUMPRODUCT((YE3:YE54=UZ13)*(YH3:YH54=UZ11)*YF3:YF54)+SUMPRODUCT((YE3:YE54=UZ14)*(YH3:YH54=UZ11)*YF3:YF54)+SUMPRODUCT((YE3:YE54=UZ15)*(YH3:YH54=UZ11)*YF3:YF54)</f>
        <v>0</v>
      </c>
      <c r="VF11" s="395">
        <f t="shared" ref="VF11:VF14" ca="1" si="1252">VD11-VE11+1000</f>
        <v>1000</v>
      </c>
      <c r="VG11" s="395">
        <f t="shared" ref="VG11:VG14" ca="1" si="1253">IF(UZ11&lt;&gt;"",VA11*3+VB11*1,"")</f>
        <v>0</v>
      </c>
      <c r="VH11" s="395">
        <f ca="1">IF(UZ11&lt;&gt;"",VLOOKUP(UZ11,UG4:UM52,7,FALSE),"")</f>
        <v>1000</v>
      </c>
      <c r="VI11" s="395">
        <f ca="1">IF(UZ11&lt;&gt;"",VLOOKUP(UZ11,UG4:UM52,5,FALSE),"")</f>
        <v>0</v>
      </c>
      <c r="VJ11" s="395">
        <f ca="1">IF(UZ11&lt;&gt;"",VLOOKUP(UZ11,UG4:UO52,9,FALSE),"")</f>
        <v>7</v>
      </c>
      <c r="VK11" s="395">
        <f t="shared" ref="VK11:VK14" ca="1" si="1254">VG11</f>
        <v>0</v>
      </c>
      <c r="VL11" s="395">
        <f t="shared" ref="VL11" ca="1" si="1255">IF(UZ11&lt;&gt;"",RANK(VK11,VK11:VK15),"")</f>
        <v>1</v>
      </c>
      <c r="VM11" s="395">
        <f t="shared" ref="VM11" ca="1" si="1256">IF(UZ11&lt;&gt;"",SUMPRODUCT((VK11:VK15=VK11)*(VF11:VF15&gt;VF11)),"")</f>
        <v>0</v>
      </c>
      <c r="VN11" s="395">
        <f t="shared" ref="VN11" ca="1" si="1257">IF(UZ11&lt;&gt;"",SUMPRODUCT((VK11:VK15=VK11)*(VF11:VF15=VF11)*(VD11:VD15&gt;VD11)),"")</f>
        <v>0</v>
      </c>
      <c r="VO11" s="395">
        <f t="shared" ref="VO11" ca="1" si="1258">IF(UZ11&lt;&gt;"",SUMPRODUCT((VK11:VK15=VK11)*(VF11:VF15=VF11)*(VD11:VD15=VD11)*(VH11:VH15&gt;VH11)),"")</f>
        <v>0</v>
      </c>
      <c r="VP11" s="395">
        <f t="shared" ref="VP11" ca="1" si="1259">IF(UZ11&lt;&gt;"",SUMPRODUCT((VK11:VK15=VK11)*(VF11:VF15=VF11)*(VD11:VD15=VD11)*(VH11:VH15=VH11)*(VI11:VI15&gt;VI11)),"")</f>
        <v>0</v>
      </c>
      <c r="VQ11" s="395">
        <f t="shared" ref="VQ11" ca="1" si="1260">IF(UZ11&lt;&gt;"",SUMPRODUCT((VK11:VK15=VK11)*(VF11:VF15=VF11)*(VD11:VD15=VD11)*(VH11:VH15=VH11)*(VI11:VI15=VI11)*(VJ11:VJ15&gt;VJ11)),"")</f>
        <v>3</v>
      </c>
      <c r="VR11" s="395">
        <f t="shared" ref="VR11" ca="1" si="1261">IF(UZ11&lt;&gt;"",IF(VR63&lt;&gt;"",IF(UY62=3,VR63,VR63+UY62),SUM(VL11:VQ11)),"")</f>
        <v>4</v>
      </c>
      <c r="VS11" s="395" t="str">
        <f t="shared" ref="VS11" ca="1" si="1262">IF(UZ11&lt;&gt;"",INDEX(UZ11:UZ15,MATCH(1,VR11:VR15,0),0),"")</f>
        <v>Paris Saint-Germain</v>
      </c>
      <c r="YB11" s="395" t="str">
        <f t="shared" ref="YB11" ca="1" si="1263">IF(VS11&lt;&gt;"",VS11,US11)</f>
        <v>Paris Saint-Germain</v>
      </c>
      <c r="YC11" s="395">
        <v>1</v>
      </c>
      <c r="YD11" s="395">
        <v>9</v>
      </c>
      <c r="YE11" s="395" t="str">
        <f t="shared" si="6"/>
        <v>Fluminense</v>
      </c>
      <c r="YF11" s="395">
        <f ca="1">IF(OFFSET('Game Board'!O16,0,YF1)&lt;&gt;"",OFFSET('Game Board'!O16,0,YF1),0)</f>
        <v>0</v>
      </c>
      <c r="YG11" s="395">
        <f ca="1">IF(OFFSET('Game Board'!P16,0,YF1)&lt;&gt;"",OFFSET('Game Board'!P16,0,YF1),0)</f>
        <v>0</v>
      </c>
      <c r="YH11" s="395" t="str">
        <f t="shared" si="7"/>
        <v>Borussia Dortmund</v>
      </c>
      <c r="YI11" s="395" t="str">
        <f ca="1">IF(AND(OFFSET('Game Board'!O16,0,YF1)&lt;&gt;"",OFFSET('Game Board'!P16,0,YF1)&lt;&gt;""),IF(YF11&gt;YG11,"W",IF(YF11=YG11,"D","L")),"")</f>
        <v/>
      </c>
      <c r="YJ11" s="395" t="str">
        <f t="shared" ca="1" si="8"/>
        <v/>
      </c>
      <c r="YL11" s="395">
        <f ca="1">VLOOKUP(YM11,ACH11:ACI15,2,FALSE)</f>
        <v>1</v>
      </c>
      <c r="YM11" s="398" t="str">
        <f t="shared" ref="YM11:YM14" si="1264">UG11</f>
        <v>Paris Saint-Germain</v>
      </c>
      <c r="YN11" s="395">
        <f ca="1">SUMPRODUCT((ACK3:ACK54=YM11)*(ACO3:ACO54="W"))+SUMPRODUCT((ACN3:ACN54=YM11)*(ACP3:ACP54="W"))</f>
        <v>0</v>
      </c>
      <c r="YO11" s="395">
        <f ca="1">SUMPRODUCT((ACK3:ACK54=YM11)*(ACO3:ACO54="D"))+SUMPRODUCT((ACN3:ACN54=YM11)*(ACP3:ACP54="D"))</f>
        <v>0</v>
      </c>
      <c r="YP11" s="395">
        <f ca="1">SUMPRODUCT((ACK3:ACK54=YM11)*(ACO3:ACO54="L"))+SUMPRODUCT((ACN3:ACN54=YM11)*(ACP3:ACP54="L"))</f>
        <v>0</v>
      </c>
      <c r="YQ11" s="395">
        <f t="shared" ref="YQ11" ca="1" si="1265">SUMIF(ACK3:ACK72,YM11,ACL3:ACL72)+SUMIF(ACN3:ACN72,YM11,ACM3:ACM72)</f>
        <v>0</v>
      </c>
      <c r="YR11" s="395">
        <f t="shared" ref="YR11" ca="1" si="1266">SUMIF(ACN3:ACN72,YM11,ACL3:ACL72)+SUMIF(ACK3:ACK72,YM11,ACM3:ACM72)</f>
        <v>0</v>
      </c>
      <c r="YS11" s="395">
        <f t="shared" ref="YS11:YS14" ca="1" si="1267">YQ11-YR11+1000</f>
        <v>1000</v>
      </c>
      <c r="YT11" s="395">
        <f t="shared" ref="YT11:YT14" ca="1" si="1268">YN11*3+YO11*1</f>
        <v>0</v>
      </c>
      <c r="YU11" s="401">
        <f t="shared" si="117"/>
        <v>29</v>
      </c>
      <c r="YV11" s="395">
        <f t="shared" ref="YV11" ca="1" si="1269">IF(COUNTIF(YT11:YT15,4)&lt;&gt;4,RANK(YT11,YT11:YT15),YT63)</f>
        <v>1</v>
      </c>
      <c r="YX11" s="395">
        <f t="shared" ref="YX11" ca="1" si="1270">SUMPRODUCT((YV11:YV14=YV11)*(YU11:YU14&lt;YU11))+YV11</f>
        <v>4</v>
      </c>
      <c r="YY11" s="398" t="str">
        <f t="shared" ref="YY11" ca="1" si="1271">INDEX(YM11:YM15,MATCH(1,YX11:YX15,0),0)</f>
        <v>Seattle Sounders</v>
      </c>
      <c r="YZ11" s="395">
        <f t="shared" ref="YZ11" ca="1" si="1272">INDEX(YV11:YV15,MATCH(YY11,YM11:YM15,0),0)</f>
        <v>1</v>
      </c>
      <c r="ZA11" s="395" t="str">
        <f t="shared" ref="ZA11" ca="1" si="1273">IF(YZ12=1,YY11,"")</f>
        <v>Seattle Sounders</v>
      </c>
      <c r="ZB11" s="395" t="str">
        <f t="shared" ref="ZB11" ca="1" si="1274">IF(YZ13=2,YY12,"")</f>
        <v/>
      </c>
      <c r="ZC11" s="395" t="str">
        <f t="shared" ref="ZC11" ca="1" si="1275">IF(YZ14=3,YY13,"")</f>
        <v/>
      </c>
      <c r="ZD11" s="395" t="str">
        <f t="shared" ref="ZD11" si="1276">IF(YZ15=4,YY14,"")</f>
        <v/>
      </c>
      <c r="ZF11" s="395" t="str">
        <f t="shared" ref="ZF11:ZF14" ca="1" si="1277">IF(ZA11&lt;&gt;"",ZA11,"")</f>
        <v>Seattle Sounders</v>
      </c>
      <c r="ZG11" s="395">
        <f ca="1">SUMPRODUCT((ACK3:ACK54=ZF11)*(ACN3:ACN54=ZF12)*(ACO3:ACO54="W"))+SUMPRODUCT((ACK3:ACK54=ZF11)*(ACN3:ACN54=ZF13)*(ACO3:ACO54="W"))+SUMPRODUCT((ACK3:ACK54=ZF11)*(ACN3:ACN54=ZF14)*(ACO3:ACO54="W"))+SUMPRODUCT((ACK3:ACK54=ZF11)*(ACN3:ACN54=ZF15)*(ACO3:ACO54="W"))+SUMPRODUCT((ACK3:ACK54=ZF12)*(ACN3:ACN54=ZF11)*(ACP3:ACP54="W"))+SUMPRODUCT((ACK3:ACK54=ZF13)*(ACN3:ACN54=ZF11)*(ACP3:ACP54="W"))+SUMPRODUCT((ACK3:ACK54=ZF14)*(ACN3:ACN54=ZF11)*(ACP3:ACP54="W"))+SUMPRODUCT((ACK3:ACK54=ZF15)*(ACN3:ACN54=ZF11)*(ACP3:ACP54="W"))</f>
        <v>0</v>
      </c>
      <c r="ZH11" s="395">
        <f ca="1">SUMPRODUCT((ACK3:ACK54=ZF11)*(ACN3:ACN54=ZF12)*(ACO3:ACO54="D"))+SUMPRODUCT((ACK3:ACK54=ZF11)*(ACN3:ACN54=ZF13)*(ACO3:ACO54="D"))+SUMPRODUCT((ACK3:ACK54=ZF11)*(ACN3:ACN54=ZF14)*(ACO3:ACO54="D"))+SUMPRODUCT((ACK3:ACK54=ZF11)*(ACN3:ACN54=ZF15)*(ACO3:ACO54="D"))+SUMPRODUCT((ACK3:ACK54=ZF12)*(ACN3:ACN54=ZF11)*(ACO3:ACO54="D"))+SUMPRODUCT((ACK3:ACK54=ZF13)*(ACN3:ACN54=ZF11)*(ACO3:ACO54="D"))+SUMPRODUCT((ACK3:ACK54=ZF14)*(ACN3:ACN54=ZF11)*(ACO3:ACO54="D"))+SUMPRODUCT((ACK3:ACK54=ZF15)*(ACN3:ACN54=ZF11)*(ACO3:ACO54="D"))</f>
        <v>0</v>
      </c>
      <c r="ZI11" s="395">
        <f ca="1">SUMPRODUCT((ACK3:ACK54=ZF11)*(ACN3:ACN54=ZF12)*(ACO3:ACO54="L"))+SUMPRODUCT((ACK3:ACK54=ZF11)*(ACN3:ACN54=ZF13)*(ACO3:ACO54="L"))+SUMPRODUCT((ACK3:ACK54=ZF11)*(ACN3:ACN54=ZF14)*(ACO3:ACO54="L"))+SUMPRODUCT((ACK3:ACK54=ZF11)*(ACN3:ACN54=ZF15)*(ACO3:ACO54="L"))+SUMPRODUCT((ACK3:ACK54=ZF12)*(ACN3:ACN54=ZF11)*(ACP3:ACP54="L"))+SUMPRODUCT((ACK3:ACK54=ZF13)*(ACN3:ACN54=ZF11)*(ACP3:ACP54="L"))+SUMPRODUCT((ACK3:ACK54=ZF14)*(ACN3:ACN54=ZF11)*(ACP3:ACP54="L"))+SUMPRODUCT((ACK3:ACK54=ZF15)*(ACN3:ACN54=ZF11)*(ACP3:ACP54="L"))</f>
        <v>0</v>
      </c>
      <c r="ZJ11" s="395">
        <f ca="1">SUMPRODUCT((ACK3:ACK54=ZF11)*(ACN3:ACN54=ZF12)*ACL3:ACL54)+SUMPRODUCT((ACK3:ACK54=ZF11)*(ACN3:ACN54=ZF13)*ACL3:ACL54)+SUMPRODUCT((ACK3:ACK54=ZF11)*(ACN3:ACN54=ZF14)*ACL3:ACL54)+SUMPRODUCT((ACK3:ACK54=ZF11)*(ACN3:ACN54=ZF15)*ACL3:ACL54)+SUMPRODUCT((ACK3:ACK54=ZF12)*(ACN3:ACN54=ZF11)*ACM3:ACM54)+SUMPRODUCT((ACK3:ACK54=ZF13)*(ACN3:ACN54=ZF11)*ACM3:ACM54)+SUMPRODUCT((ACK3:ACK54=ZF14)*(ACN3:ACN54=ZF11)*ACM3:ACM54)+SUMPRODUCT((ACK3:ACK54=ZF15)*(ACN3:ACN54=ZF11)*ACM3:ACM54)</f>
        <v>0</v>
      </c>
      <c r="ZK11" s="395">
        <f ca="1">SUMPRODUCT((ACK3:ACK54=ZF11)*(ACN3:ACN54=ZF12)*ACM3:ACM54)+SUMPRODUCT((ACK3:ACK54=ZF11)*(ACN3:ACN54=ZF13)*ACM3:ACM54)+SUMPRODUCT((ACK3:ACK54=ZF11)*(ACN3:ACN54=ZF14)*ACM3:ACM54)+SUMPRODUCT((ACK3:ACK54=ZF11)*(ACN3:ACN54=ZF15)*ACM3:ACM54)+SUMPRODUCT((ACK3:ACK54=ZF12)*(ACN3:ACN54=ZF11)*ACL3:ACL54)+SUMPRODUCT((ACK3:ACK54=ZF13)*(ACN3:ACN54=ZF11)*ACL3:ACL54)+SUMPRODUCT((ACK3:ACK54=ZF14)*(ACN3:ACN54=ZF11)*ACL3:ACL54)+SUMPRODUCT((ACK3:ACK54=ZF15)*(ACN3:ACN54=ZF11)*ACL3:ACL54)</f>
        <v>0</v>
      </c>
      <c r="ZL11" s="395">
        <f t="shared" ref="ZL11:ZL14" ca="1" si="1278">ZJ11-ZK11+1000</f>
        <v>1000</v>
      </c>
      <c r="ZM11" s="395">
        <f t="shared" ref="ZM11:ZM14" ca="1" si="1279">IF(ZF11&lt;&gt;"",ZG11*3+ZH11*1,"")</f>
        <v>0</v>
      </c>
      <c r="ZN11" s="395">
        <f ca="1">IF(ZF11&lt;&gt;"",VLOOKUP(ZF11,YM4:YS52,7,FALSE),"")</f>
        <v>1000</v>
      </c>
      <c r="ZO11" s="395">
        <f ca="1">IF(ZF11&lt;&gt;"",VLOOKUP(ZF11,YM4:YS52,5,FALSE),"")</f>
        <v>0</v>
      </c>
      <c r="ZP11" s="395">
        <f ca="1">IF(ZF11&lt;&gt;"",VLOOKUP(ZF11,YM4:YU52,9,FALSE),"")</f>
        <v>7</v>
      </c>
      <c r="ZQ11" s="395">
        <f t="shared" ref="ZQ11:ZQ14" ca="1" si="1280">ZM11</f>
        <v>0</v>
      </c>
      <c r="ZR11" s="395">
        <f t="shared" ref="ZR11" ca="1" si="1281">IF(ZF11&lt;&gt;"",RANK(ZQ11,ZQ11:ZQ15),"")</f>
        <v>1</v>
      </c>
      <c r="ZS11" s="395">
        <f t="shared" ref="ZS11" ca="1" si="1282">IF(ZF11&lt;&gt;"",SUMPRODUCT((ZQ11:ZQ15=ZQ11)*(ZL11:ZL15&gt;ZL11)),"")</f>
        <v>0</v>
      </c>
      <c r="ZT11" s="395">
        <f t="shared" ref="ZT11" ca="1" si="1283">IF(ZF11&lt;&gt;"",SUMPRODUCT((ZQ11:ZQ15=ZQ11)*(ZL11:ZL15=ZL11)*(ZJ11:ZJ15&gt;ZJ11)),"")</f>
        <v>0</v>
      </c>
      <c r="ZU11" s="395">
        <f t="shared" ref="ZU11" ca="1" si="1284">IF(ZF11&lt;&gt;"",SUMPRODUCT((ZQ11:ZQ15=ZQ11)*(ZL11:ZL15=ZL11)*(ZJ11:ZJ15=ZJ11)*(ZN11:ZN15&gt;ZN11)),"")</f>
        <v>0</v>
      </c>
      <c r="ZV11" s="395">
        <f t="shared" ref="ZV11" ca="1" si="1285">IF(ZF11&lt;&gt;"",SUMPRODUCT((ZQ11:ZQ15=ZQ11)*(ZL11:ZL15=ZL11)*(ZJ11:ZJ15=ZJ11)*(ZN11:ZN15=ZN11)*(ZO11:ZO15&gt;ZO11)),"")</f>
        <v>0</v>
      </c>
      <c r="ZW11" s="395">
        <f t="shared" ref="ZW11" ca="1" si="1286">IF(ZF11&lt;&gt;"",SUMPRODUCT((ZQ11:ZQ15=ZQ11)*(ZL11:ZL15=ZL11)*(ZJ11:ZJ15=ZJ11)*(ZN11:ZN15=ZN11)*(ZO11:ZO15=ZO11)*(ZP11:ZP15&gt;ZP11)),"")</f>
        <v>3</v>
      </c>
      <c r="ZX11" s="395">
        <f t="shared" ref="ZX11" ca="1" si="1287">IF(ZF11&lt;&gt;"",IF(ZX63&lt;&gt;"",IF(ZE62=3,ZX63,ZX63+ZE62),SUM(ZR11:ZW11)),"")</f>
        <v>4</v>
      </c>
      <c r="ZY11" s="395" t="str">
        <f t="shared" ref="ZY11" ca="1" si="1288">IF(ZF11&lt;&gt;"",INDEX(ZF11:ZF15,MATCH(1,ZX11:ZX15,0),0),"")</f>
        <v>Paris Saint-Germain</v>
      </c>
      <c r="ACH11" s="395" t="str">
        <f t="shared" ref="ACH11" ca="1" si="1289">IF(ZY11&lt;&gt;"",ZY11,YY11)</f>
        <v>Paris Saint-Germain</v>
      </c>
      <c r="ACI11" s="395">
        <v>1</v>
      </c>
      <c r="ACJ11" s="395">
        <v>9</v>
      </c>
      <c r="ACK11" s="395" t="str">
        <f t="shared" si="9"/>
        <v>Fluminense</v>
      </c>
      <c r="ACL11" s="395">
        <f ca="1">IF(OFFSET('Game Board'!O16,0,ACL1)&lt;&gt;"",OFFSET('Game Board'!O16,0,ACL1),0)</f>
        <v>0</v>
      </c>
      <c r="ACM11" s="395">
        <f ca="1">IF(OFFSET('Game Board'!P16,0,ACL1)&lt;&gt;"",OFFSET('Game Board'!P16,0,ACL1),0)</f>
        <v>0</v>
      </c>
      <c r="ACN11" s="395" t="str">
        <f t="shared" si="10"/>
        <v>Borussia Dortmund</v>
      </c>
      <c r="ACO11" s="395" t="str">
        <f ca="1">IF(AND(OFFSET('Game Board'!O16,0,ACL1)&lt;&gt;"",OFFSET('Game Board'!P16,0,ACL1)&lt;&gt;""),IF(ACL11&gt;ACM11,"W",IF(ACL11=ACM11,"D","L")),"")</f>
        <v/>
      </c>
      <c r="ACP11" s="395" t="str">
        <f t="shared" ca="1" si="11"/>
        <v/>
      </c>
      <c r="ACR11" s="395">
        <f ca="1">VLOOKUP(ACS11,AGN11:AGO15,2,FALSE)</f>
        <v>1</v>
      </c>
      <c r="ACS11" s="398" t="str">
        <f t="shared" ref="ACS11:ACS14" si="1290">YM11</f>
        <v>Paris Saint-Germain</v>
      </c>
      <c r="ACT11" s="395">
        <f ca="1">SUMPRODUCT((AGQ3:AGQ54=ACS11)*(AGU3:AGU54="W"))+SUMPRODUCT((AGT3:AGT54=ACS11)*(AGV3:AGV54="W"))</f>
        <v>0</v>
      </c>
      <c r="ACU11" s="395">
        <f ca="1">SUMPRODUCT((AGQ3:AGQ54=ACS11)*(AGU3:AGU54="D"))+SUMPRODUCT((AGT3:AGT54=ACS11)*(AGV3:AGV54="D"))</f>
        <v>0</v>
      </c>
      <c r="ACV11" s="395">
        <f ca="1">SUMPRODUCT((AGQ3:AGQ54=ACS11)*(AGU3:AGU54="L"))+SUMPRODUCT((AGT3:AGT54=ACS11)*(AGV3:AGV54="L"))</f>
        <v>0</v>
      </c>
      <c r="ACW11" s="395">
        <f t="shared" ref="ACW11" ca="1" si="1291">SUMIF(AGQ3:AGQ72,ACS11,AGR3:AGR72)+SUMIF(AGT3:AGT72,ACS11,AGS3:AGS72)</f>
        <v>0</v>
      </c>
      <c r="ACX11" s="395">
        <f t="shared" ref="ACX11" ca="1" si="1292">SUMIF(AGT3:AGT72,ACS11,AGR3:AGR72)+SUMIF(AGQ3:AGQ72,ACS11,AGS3:AGS72)</f>
        <v>0</v>
      </c>
      <c r="ACY11" s="395">
        <f t="shared" ref="ACY11:ACY14" ca="1" si="1293">ACW11-ACX11+1000</f>
        <v>1000</v>
      </c>
      <c r="ACZ11" s="395">
        <f t="shared" ref="ACZ11:ACZ14" ca="1" si="1294">ACT11*3+ACU11*1</f>
        <v>0</v>
      </c>
      <c r="ADA11" s="401">
        <f t="shared" si="144"/>
        <v>29</v>
      </c>
      <c r="ADB11" s="395">
        <f t="shared" ref="ADB11" ca="1" si="1295">IF(COUNTIF(ACZ11:ACZ15,4)&lt;&gt;4,RANK(ACZ11,ACZ11:ACZ15),ACZ63)</f>
        <v>1</v>
      </c>
      <c r="ADD11" s="395">
        <f t="shared" ref="ADD11" ca="1" si="1296">SUMPRODUCT((ADB11:ADB14=ADB11)*(ADA11:ADA14&lt;ADA11))+ADB11</f>
        <v>4</v>
      </c>
      <c r="ADE11" s="398" t="str">
        <f t="shared" ref="ADE11" ca="1" si="1297">INDEX(ACS11:ACS15,MATCH(1,ADD11:ADD15,0),0)</f>
        <v>Seattle Sounders</v>
      </c>
      <c r="ADF11" s="395">
        <f t="shared" ref="ADF11" ca="1" si="1298">INDEX(ADB11:ADB15,MATCH(ADE11,ACS11:ACS15,0),0)</f>
        <v>1</v>
      </c>
      <c r="ADG11" s="395" t="str">
        <f t="shared" ref="ADG11" ca="1" si="1299">IF(ADF12=1,ADE11,"")</f>
        <v>Seattle Sounders</v>
      </c>
      <c r="ADH11" s="395" t="str">
        <f t="shared" ref="ADH11" ca="1" si="1300">IF(ADF13=2,ADE12,"")</f>
        <v/>
      </c>
      <c r="ADI11" s="395" t="str">
        <f t="shared" ref="ADI11" ca="1" si="1301">IF(ADF14=3,ADE13,"")</f>
        <v/>
      </c>
      <c r="ADJ11" s="395" t="str">
        <f t="shared" ref="ADJ11" si="1302">IF(ADF15=4,ADE14,"")</f>
        <v/>
      </c>
      <c r="ADL11" s="395" t="str">
        <f t="shared" ref="ADL11:ADL14" ca="1" si="1303">IF(ADG11&lt;&gt;"",ADG11,"")</f>
        <v>Seattle Sounders</v>
      </c>
      <c r="ADM11" s="395">
        <f ca="1">SUMPRODUCT((AGQ3:AGQ54=ADL11)*(AGT3:AGT54=ADL12)*(AGU3:AGU54="W"))+SUMPRODUCT((AGQ3:AGQ54=ADL11)*(AGT3:AGT54=ADL13)*(AGU3:AGU54="W"))+SUMPRODUCT((AGQ3:AGQ54=ADL11)*(AGT3:AGT54=ADL14)*(AGU3:AGU54="W"))+SUMPRODUCT((AGQ3:AGQ54=ADL11)*(AGT3:AGT54=ADL15)*(AGU3:AGU54="W"))+SUMPRODUCT((AGQ3:AGQ54=ADL12)*(AGT3:AGT54=ADL11)*(AGV3:AGV54="W"))+SUMPRODUCT((AGQ3:AGQ54=ADL13)*(AGT3:AGT54=ADL11)*(AGV3:AGV54="W"))+SUMPRODUCT((AGQ3:AGQ54=ADL14)*(AGT3:AGT54=ADL11)*(AGV3:AGV54="W"))+SUMPRODUCT((AGQ3:AGQ54=ADL15)*(AGT3:AGT54=ADL11)*(AGV3:AGV54="W"))</f>
        <v>0</v>
      </c>
      <c r="ADN11" s="395">
        <f ca="1">SUMPRODUCT((AGQ3:AGQ54=ADL11)*(AGT3:AGT54=ADL12)*(AGU3:AGU54="D"))+SUMPRODUCT((AGQ3:AGQ54=ADL11)*(AGT3:AGT54=ADL13)*(AGU3:AGU54="D"))+SUMPRODUCT((AGQ3:AGQ54=ADL11)*(AGT3:AGT54=ADL14)*(AGU3:AGU54="D"))+SUMPRODUCT((AGQ3:AGQ54=ADL11)*(AGT3:AGT54=ADL15)*(AGU3:AGU54="D"))+SUMPRODUCT((AGQ3:AGQ54=ADL12)*(AGT3:AGT54=ADL11)*(AGU3:AGU54="D"))+SUMPRODUCT((AGQ3:AGQ54=ADL13)*(AGT3:AGT54=ADL11)*(AGU3:AGU54="D"))+SUMPRODUCT((AGQ3:AGQ54=ADL14)*(AGT3:AGT54=ADL11)*(AGU3:AGU54="D"))+SUMPRODUCT((AGQ3:AGQ54=ADL15)*(AGT3:AGT54=ADL11)*(AGU3:AGU54="D"))</f>
        <v>0</v>
      </c>
      <c r="ADO11" s="395">
        <f ca="1">SUMPRODUCT((AGQ3:AGQ54=ADL11)*(AGT3:AGT54=ADL12)*(AGU3:AGU54="L"))+SUMPRODUCT((AGQ3:AGQ54=ADL11)*(AGT3:AGT54=ADL13)*(AGU3:AGU54="L"))+SUMPRODUCT((AGQ3:AGQ54=ADL11)*(AGT3:AGT54=ADL14)*(AGU3:AGU54="L"))+SUMPRODUCT((AGQ3:AGQ54=ADL11)*(AGT3:AGT54=ADL15)*(AGU3:AGU54="L"))+SUMPRODUCT((AGQ3:AGQ54=ADL12)*(AGT3:AGT54=ADL11)*(AGV3:AGV54="L"))+SUMPRODUCT((AGQ3:AGQ54=ADL13)*(AGT3:AGT54=ADL11)*(AGV3:AGV54="L"))+SUMPRODUCT((AGQ3:AGQ54=ADL14)*(AGT3:AGT54=ADL11)*(AGV3:AGV54="L"))+SUMPRODUCT((AGQ3:AGQ54=ADL15)*(AGT3:AGT54=ADL11)*(AGV3:AGV54="L"))</f>
        <v>0</v>
      </c>
      <c r="ADP11" s="395">
        <f ca="1">SUMPRODUCT((AGQ3:AGQ54=ADL11)*(AGT3:AGT54=ADL12)*AGR3:AGR54)+SUMPRODUCT((AGQ3:AGQ54=ADL11)*(AGT3:AGT54=ADL13)*AGR3:AGR54)+SUMPRODUCT((AGQ3:AGQ54=ADL11)*(AGT3:AGT54=ADL14)*AGR3:AGR54)+SUMPRODUCT((AGQ3:AGQ54=ADL11)*(AGT3:AGT54=ADL15)*AGR3:AGR54)+SUMPRODUCT((AGQ3:AGQ54=ADL12)*(AGT3:AGT54=ADL11)*AGS3:AGS54)+SUMPRODUCT((AGQ3:AGQ54=ADL13)*(AGT3:AGT54=ADL11)*AGS3:AGS54)+SUMPRODUCT((AGQ3:AGQ54=ADL14)*(AGT3:AGT54=ADL11)*AGS3:AGS54)+SUMPRODUCT((AGQ3:AGQ54=ADL15)*(AGT3:AGT54=ADL11)*AGS3:AGS54)</f>
        <v>0</v>
      </c>
      <c r="ADQ11" s="395">
        <f ca="1">SUMPRODUCT((AGQ3:AGQ54=ADL11)*(AGT3:AGT54=ADL12)*AGS3:AGS54)+SUMPRODUCT((AGQ3:AGQ54=ADL11)*(AGT3:AGT54=ADL13)*AGS3:AGS54)+SUMPRODUCT((AGQ3:AGQ54=ADL11)*(AGT3:AGT54=ADL14)*AGS3:AGS54)+SUMPRODUCT((AGQ3:AGQ54=ADL11)*(AGT3:AGT54=ADL15)*AGS3:AGS54)+SUMPRODUCT((AGQ3:AGQ54=ADL12)*(AGT3:AGT54=ADL11)*AGR3:AGR54)+SUMPRODUCT((AGQ3:AGQ54=ADL13)*(AGT3:AGT54=ADL11)*AGR3:AGR54)+SUMPRODUCT((AGQ3:AGQ54=ADL14)*(AGT3:AGT54=ADL11)*AGR3:AGR54)+SUMPRODUCT((AGQ3:AGQ54=ADL15)*(AGT3:AGT54=ADL11)*AGR3:AGR54)</f>
        <v>0</v>
      </c>
      <c r="ADR11" s="395">
        <f t="shared" ref="ADR11:ADR14" ca="1" si="1304">ADP11-ADQ11+1000</f>
        <v>1000</v>
      </c>
      <c r="ADS11" s="395">
        <f t="shared" ref="ADS11:ADS14" ca="1" si="1305">IF(ADL11&lt;&gt;"",ADM11*3+ADN11*1,"")</f>
        <v>0</v>
      </c>
      <c r="ADT11" s="395">
        <f ca="1">IF(ADL11&lt;&gt;"",VLOOKUP(ADL11,ACS4:ACY52,7,FALSE),"")</f>
        <v>1000</v>
      </c>
      <c r="ADU11" s="395">
        <f ca="1">IF(ADL11&lt;&gt;"",VLOOKUP(ADL11,ACS4:ACY52,5,FALSE),"")</f>
        <v>0</v>
      </c>
      <c r="ADV11" s="395">
        <f ca="1">IF(ADL11&lt;&gt;"",VLOOKUP(ADL11,ACS4:ADA52,9,FALSE),"")</f>
        <v>7</v>
      </c>
      <c r="ADW11" s="395">
        <f t="shared" ref="ADW11:ADW14" ca="1" si="1306">ADS11</f>
        <v>0</v>
      </c>
      <c r="ADX11" s="395">
        <f t="shared" ref="ADX11" ca="1" si="1307">IF(ADL11&lt;&gt;"",RANK(ADW11,ADW11:ADW15),"")</f>
        <v>1</v>
      </c>
      <c r="ADY11" s="395">
        <f t="shared" ref="ADY11" ca="1" si="1308">IF(ADL11&lt;&gt;"",SUMPRODUCT((ADW11:ADW15=ADW11)*(ADR11:ADR15&gt;ADR11)),"")</f>
        <v>0</v>
      </c>
      <c r="ADZ11" s="395">
        <f t="shared" ref="ADZ11" ca="1" si="1309">IF(ADL11&lt;&gt;"",SUMPRODUCT((ADW11:ADW15=ADW11)*(ADR11:ADR15=ADR11)*(ADP11:ADP15&gt;ADP11)),"")</f>
        <v>0</v>
      </c>
      <c r="AEA11" s="395">
        <f t="shared" ref="AEA11" ca="1" si="1310">IF(ADL11&lt;&gt;"",SUMPRODUCT((ADW11:ADW15=ADW11)*(ADR11:ADR15=ADR11)*(ADP11:ADP15=ADP11)*(ADT11:ADT15&gt;ADT11)),"")</f>
        <v>0</v>
      </c>
      <c r="AEB11" s="395">
        <f t="shared" ref="AEB11" ca="1" si="1311">IF(ADL11&lt;&gt;"",SUMPRODUCT((ADW11:ADW15=ADW11)*(ADR11:ADR15=ADR11)*(ADP11:ADP15=ADP11)*(ADT11:ADT15=ADT11)*(ADU11:ADU15&gt;ADU11)),"")</f>
        <v>0</v>
      </c>
      <c r="AEC11" s="395">
        <f t="shared" ref="AEC11" ca="1" si="1312">IF(ADL11&lt;&gt;"",SUMPRODUCT((ADW11:ADW15=ADW11)*(ADR11:ADR15=ADR11)*(ADP11:ADP15=ADP11)*(ADT11:ADT15=ADT11)*(ADU11:ADU15=ADU11)*(ADV11:ADV15&gt;ADV11)),"")</f>
        <v>3</v>
      </c>
      <c r="AED11" s="395">
        <f t="shared" ref="AED11" ca="1" si="1313">IF(ADL11&lt;&gt;"",IF(AED63&lt;&gt;"",IF(ADK62=3,AED63,AED63+ADK62),SUM(ADX11:AEC11)),"")</f>
        <v>4</v>
      </c>
      <c r="AEE11" s="395" t="str">
        <f t="shared" ref="AEE11" ca="1" si="1314">IF(ADL11&lt;&gt;"",INDEX(ADL11:ADL15,MATCH(1,AED11:AED15,0),0),"")</f>
        <v>Paris Saint-Germain</v>
      </c>
      <c r="AGN11" s="395" t="str">
        <f t="shared" ref="AGN11" ca="1" si="1315">IF(AEE11&lt;&gt;"",AEE11,ADE11)</f>
        <v>Paris Saint-Germain</v>
      </c>
      <c r="AGO11" s="395">
        <v>1</v>
      </c>
      <c r="AGP11" s="395">
        <v>9</v>
      </c>
      <c r="AGQ11" s="395" t="str">
        <f t="shared" si="12"/>
        <v>Fluminense</v>
      </c>
      <c r="AGR11" s="395">
        <f ca="1">IF(OFFSET('Game Board'!O16,0,AGR1)&lt;&gt;"",OFFSET('Game Board'!O16,0,AGR1),0)</f>
        <v>0</v>
      </c>
      <c r="AGS11" s="395">
        <f ca="1">IF(OFFSET('Game Board'!P16,0,AGR1)&lt;&gt;"",OFFSET('Game Board'!P16,0,AGR1),0)</f>
        <v>0</v>
      </c>
      <c r="AGT11" s="395" t="str">
        <f t="shared" si="13"/>
        <v>Borussia Dortmund</v>
      </c>
      <c r="AGU11" s="395" t="str">
        <f ca="1">IF(AND(OFFSET('Game Board'!O16,0,AGR1)&lt;&gt;"",OFFSET('Game Board'!P16,0,AGR1)&lt;&gt;""),IF(AGR11&gt;AGS11,"W",IF(AGR11=AGS11,"D","L")),"")</f>
        <v/>
      </c>
      <c r="AGV11" s="395" t="str">
        <f t="shared" ca="1" si="14"/>
        <v/>
      </c>
      <c r="AGX11" s="395">
        <f ca="1">VLOOKUP(AGY11,AKT11:AKU15,2,FALSE)</f>
        <v>1</v>
      </c>
      <c r="AGY11" s="398" t="str">
        <f t="shared" ref="AGY11:AGY14" si="1316">ACS11</f>
        <v>Paris Saint-Germain</v>
      </c>
      <c r="AGZ11" s="395">
        <f ca="1">SUMPRODUCT((AKW3:AKW54=AGY11)*(ALA3:ALA54="W"))+SUMPRODUCT((AKZ3:AKZ54=AGY11)*(ALB3:ALB54="W"))</f>
        <v>0</v>
      </c>
      <c r="AHA11" s="395">
        <f ca="1">SUMPRODUCT((AKW3:AKW54=AGY11)*(ALA3:ALA54="D"))+SUMPRODUCT((AKZ3:AKZ54=AGY11)*(ALB3:ALB54="D"))</f>
        <v>0</v>
      </c>
      <c r="AHB11" s="395">
        <f ca="1">SUMPRODUCT((AKW3:AKW54=AGY11)*(ALA3:ALA54="L"))+SUMPRODUCT((AKZ3:AKZ54=AGY11)*(ALB3:ALB54="L"))</f>
        <v>0</v>
      </c>
      <c r="AHC11" s="395">
        <f t="shared" ref="AHC11" ca="1" si="1317">SUMIF(AKW3:AKW72,AGY11,AKX3:AKX72)+SUMIF(AKZ3:AKZ72,AGY11,AKY3:AKY72)</f>
        <v>0</v>
      </c>
      <c r="AHD11" s="395">
        <f t="shared" ref="AHD11" ca="1" si="1318">SUMIF(AKZ3:AKZ72,AGY11,AKX3:AKX72)+SUMIF(AKW3:AKW72,AGY11,AKY3:AKY72)</f>
        <v>0</v>
      </c>
      <c r="AHE11" s="395">
        <f t="shared" ref="AHE11:AHE14" ca="1" si="1319">AHC11-AHD11+1000</f>
        <v>1000</v>
      </c>
      <c r="AHF11" s="395">
        <f t="shared" ref="AHF11:AHF14" ca="1" si="1320">AGZ11*3+AHA11*1</f>
        <v>0</v>
      </c>
      <c r="AHG11" s="401">
        <f t="shared" si="171"/>
        <v>29</v>
      </c>
      <c r="AHH11" s="395">
        <f t="shared" ref="AHH11" ca="1" si="1321">IF(COUNTIF(AHF11:AHF15,4)&lt;&gt;4,RANK(AHF11,AHF11:AHF15),AHF63)</f>
        <v>1</v>
      </c>
      <c r="AHJ11" s="395">
        <f t="shared" ref="AHJ11" ca="1" si="1322">SUMPRODUCT((AHH11:AHH14=AHH11)*(AHG11:AHG14&lt;AHG11))+AHH11</f>
        <v>4</v>
      </c>
      <c r="AHK11" s="398" t="str">
        <f t="shared" ref="AHK11" ca="1" si="1323">INDEX(AGY11:AGY15,MATCH(1,AHJ11:AHJ15,0),0)</f>
        <v>Seattle Sounders</v>
      </c>
      <c r="AHL11" s="395">
        <f t="shared" ref="AHL11" ca="1" si="1324">INDEX(AHH11:AHH15,MATCH(AHK11,AGY11:AGY15,0),0)</f>
        <v>1</v>
      </c>
      <c r="AHM11" s="395" t="str">
        <f t="shared" ref="AHM11" ca="1" si="1325">IF(AHL12=1,AHK11,"")</f>
        <v>Seattle Sounders</v>
      </c>
      <c r="AHN11" s="395" t="str">
        <f t="shared" ref="AHN11" ca="1" si="1326">IF(AHL13=2,AHK12,"")</f>
        <v/>
      </c>
      <c r="AHO11" s="395" t="str">
        <f t="shared" ref="AHO11" ca="1" si="1327">IF(AHL14=3,AHK13,"")</f>
        <v/>
      </c>
      <c r="AHP11" s="395" t="str">
        <f t="shared" ref="AHP11" si="1328">IF(AHL15=4,AHK14,"")</f>
        <v/>
      </c>
      <c r="AHR11" s="395" t="str">
        <f t="shared" ref="AHR11:AHR14" ca="1" si="1329">IF(AHM11&lt;&gt;"",AHM11,"")</f>
        <v>Seattle Sounders</v>
      </c>
      <c r="AHS11" s="395">
        <f ca="1">SUMPRODUCT((AKW3:AKW54=AHR11)*(AKZ3:AKZ54=AHR12)*(ALA3:ALA54="W"))+SUMPRODUCT((AKW3:AKW54=AHR11)*(AKZ3:AKZ54=AHR13)*(ALA3:ALA54="W"))+SUMPRODUCT((AKW3:AKW54=AHR11)*(AKZ3:AKZ54=AHR14)*(ALA3:ALA54="W"))+SUMPRODUCT((AKW3:AKW54=AHR11)*(AKZ3:AKZ54=AHR15)*(ALA3:ALA54="W"))+SUMPRODUCT((AKW3:AKW54=AHR12)*(AKZ3:AKZ54=AHR11)*(ALB3:ALB54="W"))+SUMPRODUCT((AKW3:AKW54=AHR13)*(AKZ3:AKZ54=AHR11)*(ALB3:ALB54="W"))+SUMPRODUCT((AKW3:AKW54=AHR14)*(AKZ3:AKZ54=AHR11)*(ALB3:ALB54="W"))+SUMPRODUCT((AKW3:AKW54=AHR15)*(AKZ3:AKZ54=AHR11)*(ALB3:ALB54="W"))</f>
        <v>0</v>
      </c>
      <c r="AHT11" s="395">
        <f ca="1">SUMPRODUCT((AKW3:AKW54=AHR11)*(AKZ3:AKZ54=AHR12)*(ALA3:ALA54="D"))+SUMPRODUCT((AKW3:AKW54=AHR11)*(AKZ3:AKZ54=AHR13)*(ALA3:ALA54="D"))+SUMPRODUCT((AKW3:AKW54=AHR11)*(AKZ3:AKZ54=AHR14)*(ALA3:ALA54="D"))+SUMPRODUCT((AKW3:AKW54=AHR11)*(AKZ3:AKZ54=AHR15)*(ALA3:ALA54="D"))+SUMPRODUCT((AKW3:AKW54=AHR12)*(AKZ3:AKZ54=AHR11)*(ALA3:ALA54="D"))+SUMPRODUCT((AKW3:AKW54=AHR13)*(AKZ3:AKZ54=AHR11)*(ALA3:ALA54="D"))+SUMPRODUCT((AKW3:AKW54=AHR14)*(AKZ3:AKZ54=AHR11)*(ALA3:ALA54="D"))+SUMPRODUCT((AKW3:AKW54=AHR15)*(AKZ3:AKZ54=AHR11)*(ALA3:ALA54="D"))</f>
        <v>0</v>
      </c>
      <c r="AHU11" s="395">
        <f ca="1">SUMPRODUCT((AKW3:AKW54=AHR11)*(AKZ3:AKZ54=AHR12)*(ALA3:ALA54="L"))+SUMPRODUCT((AKW3:AKW54=AHR11)*(AKZ3:AKZ54=AHR13)*(ALA3:ALA54="L"))+SUMPRODUCT((AKW3:AKW54=AHR11)*(AKZ3:AKZ54=AHR14)*(ALA3:ALA54="L"))+SUMPRODUCT((AKW3:AKW54=AHR11)*(AKZ3:AKZ54=AHR15)*(ALA3:ALA54="L"))+SUMPRODUCT((AKW3:AKW54=AHR12)*(AKZ3:AKZ54=AHR11)*(ALB3:ALB54="L"))+SUMPRODUCT((AKW3:AKW54=AHR13)*(AKZ3:AKZ54=AHR11)*(ALB3:ALB54="L"))+SUMPRODUCT((AKW3:AKW54=AHR14)*(AKZ3:AKZ54=AHR11)*(ALB3:ALB54="L"))+SUMPRODUCT((AKW3:AKW54=AHR15)*(AKZ3:AKZ54=AHR11)*(ALB3:ALB54="L"))</f>
        <v>0</v>
      </c>
      <c r="AHV11" s="395">
        <f ca="1">SUMPRODUCT((AKW3:AKW54=AHR11)*(AKZ3:AKZ54=AHR12)*AKX3:AKX54)+SUMPRODUCT((AKW3:AKW54=AHR11)*(AKZ3:AKZ54=AHR13)*AKX3:AKX54)+SUMPRODUCT((AKW3:AKW54=AHR11)*(AKZ3:AKZ54=AHR14)*AKX3:AKX54)+SUMPRODUCT((AKW3:AKW54=AHR11)*(AKZ3:AKZ54=AHR15)*AKX3:AKX54)+SUMPRODUCT((AKW3:AKW54=AHR12)*(AKZ3:AKZ54=AHR11)*AKY3:AKY54)+SUMPRODUCT((AKW3:AKW54=AHR13)*(AKZ3:AKZ54=AHR11)*AKY3:AKY54)+SUMPRODUCT((AKW3:AKW54=AHR14)*(AKZ3:AKZ54=AHR11)*AKY3:AKY54)+SUMPRODUCT((AKW3:AKW54=AHR15)*(AKZ3:AKZ54=AHR11)*AKY3:AKY54)</f>
        <v>0</v>
      </c>
      <c r="AHW11" s="395">
        <f ca="1">SUMPRODUCT((AKW3:AKW54=AHR11)*(AKZ3:AKZ54=AHR12)*AKY3:AKY54)+SUMPRODUCT((AKW3:AKW54=AHR11)*(AKZ3:AKZ54=AHR13)*AKY3:AKY54)+SUMPRODUCT((AKW3:AKW54=AHR11)*(AKZ3:AKZ54=AHR14)*AKY3:AKY54)+SUMPRODUCT((AKW3:AKW54=AHR11)*(AKZ3:AKZ54=AHR15)*AKY3:AKY54)+SUMPRODUCT((AKW3:AKW54=AHR12)*(AKZ3:AKZ54=AHR11)*AKX3:AKX54)+SUMPRODUCT((AKW3:AKW54=AHR13)*(AKZ3:AKZ54=AHR11)*AKX3:AKX54)+SUMPRODUCT((AKW3:AKW54=AHR14)*(AKZ3:AKZ54=AHR11)*AKX3:AKX54)+SUMPRODUCT((AKW3:AKW54=AHR15)*(AKZ3:AKZ54=AHR11)*AKX3:AKX54)</f>
        <v>0</v>
      </c>
      <c r="AHX11" s="395">
        <f t="shared" ref="AHX11:AHX14" ca="1" si="1330">AHV11-AHW11+1000</f>
        <v>1000</v>
      </c>
      <c r="AHY11" s="395">
        <f t="shared" ref="AHY11:AHY14" ca="1" si="1331">IF(AHR11&lt;&gt;"",AHS11*3+AHT11*1,"")</f>
        <v>0</v>
      </c>
      <c r="AHZ11" s="395">
        <f ca="1">IF(AHR11&lt;&gt;"",VLOOKUP(AHR11,AGY4:AHE52,7,FALSE),"")</f>
        <v>1000</v>
      </c>
      <c r="AIA11" s="395">
        <f ca="1">IF(AHR11&lt;&gt;"",VLOOKUP(AHR11,AGY4:AHE52,5,FALSE),"")</f>
        <v>0</v>
      </c>
      <c r="AIB11" s="395">
        <f ca="1">IF(AHR11&lt;&gt;"",VLOOKUP(AHR11,AGY4:AHG52,9,FALSE),"")</f>
        <v>7</v>
      </c>
      <c r="AIC11" s="395">
        <f t="shared" ref="AIC11:AIC14" ca="1" si="1332">AHY11</f>
        <v>0</v>
      </c>
      <c r="AID11" s="395">
        <f t="shared" ref="AID11" ca="1" si="1333">IF(AHR11&lt;&gt;"",RANK(AIC11,AIC11:AIC15),"")</f>
        <v>1</v>
      </c>
      <c r="AIE11" s="395">
        <f t="shared" ref="AIE11" ca="1" si="1334">IF(AHR11&lt;&gt;"",SUMPRODUCT((AIC11:AIC15=AIC11)*(AHX11:AHX15&gt;AHX11)),"")</f>
        <v>0</v>
      </c>
      <c r="AIF11" s="395">
        <f t="shared" ref="AIF11" ca="1" si="1335">IF(AHR11&lt;&gt;"",SUMPRODUCT((AIC11:AIC15=AIC11)*(AHX11:AHX15=AHX11)*(AHV11:AHV15&gt;AHV11)),"")</f>
        <v>0</v>
      </c>
      <c r="AIG11" s="395">
        <f t="shared" ref="AIG11" ca="1" si="1336">IF(AHR11&lt;&gt;"",SUMPRODUCT((AIC11:AIC15=AIC11)*(AHX11:AHX15=AHX11)*(AHV11:AHV15=AHV11)*(AHZ11:AHZ15&gt;AHZ11)),"")</f>
        <v>0</v>
      </c>
      <c r="AIH11" s="395">
        <f t="shared" ref="AIH11" ca="1" si="1337">IF(AHR11&lt;&gt;"",SUMPRODUCT((AIC11:AIC15=AIC11)*(AHX11:AHX15=AHX11)*(AHV11:AHV15=AHV11)*(AHZ11:AHZ15=AHZ11)*(AIA11:AIA15&gt;AIA11)),"")</f>
        <v>0</v>
      </c>
      <c r="AII11" s="395">
        <f t="shared" ref="AII11" ca="1" si="1338">IF(AHR11&lt;&gt;"",SUMPRODUCT((AIC11:AIC15=AIC11)*(AHX11:AHX15=AHX11)*(AHV11:AHV15=AHV11)*(AHZ11:AHZ15=AHZ11)*(AIA11:AIA15=AIA11)*(AIB11:AIB15&gt;AIB11)),"")</f>
        <v>3</v>
      </c>
      <c r="AIJ11" s="395">
        <f t="shared" ref="AIJ11" ca="1" si="1339">IF(AHR11&lt;&gt;"",IF(AIJ63&lt;&gt;"",IF(AHQ62=3,AIJ63,AIJ63+AHQ62),SUM(AID11:AII11)),"")</f>
        <v>4</v>
      </c>
      <c r="AIK11" s="395" t="str">
        <f t="shared" ref="AIK11" ca="1" si="1340">IF(AHR11&lt;&gt;"",INDEX(AHR11:AHR15,MATCH(1,AIJ11:AIJ15,0),0),"")</f>
        <v>Paris Saint-Germain</v>
      </c>
      <c r="AKT11" s="395" t="str">
        <f t="shared" ref="AKT11" ca="1" si="1341">IF(AIK11&lt;&gt;"",AIK11,AHK11)</f>
        <v>Paris Saint-Germain</v>
      </c>
      <c r="AKU11" s="395">
        <v>1</v>
      </c>
      <c r="AKV11" s="395">
        <v>9</v>
      </c>
      <c r="AKW11" s="395" t="str">
        <f t="shared" si="15"/>
        <v>Fluminense</v>
      </c>
      <c r="AKX11" s="395">
        <f ca="1">IF(OFFSET('Game Board'!O16,0,AKX1)&lt;&gt;"",OFFSET('Game Board'!O16,0,AKX1),0)</f>
        <v>0</v>
      </c>
      <c r="AKY11" s="395">
        <f ca="1">IF(OFFSET('Game Board'!P16,0,AKX1)&lt;&gt;"",OFFSET('Game Board'!P16,0,AKX1),0)</f>
        <v>0</v>
      </c>
      <c r="AKZ11" s="395" t="str">
        <f t="shared" si="16"/>
        <v>Borussia Dortmund</v>
      </c>
      <c r="ALA11" s="395" t="str">
        <f ca="1">IF(AND(OFFSET('Game Board'!O16,0,AKX1)&lt;&gt;"",OFFSET('Game Board'!P16,0,AKX1)&lt;&gt;""),IF(AKX11&gt;AKY11,"W",IF(AKX11=AKY11,"D","L")),"")</f>
        <v/>
      </c>
      <c r="ALB11" s="395" t="str">
        <f t="shared" ca="1" si="17"/>
        <v/>
      </c>
      <c r="ALD11" s="395">
        <f ca="1">VLOOKUP(ALE11,AOZ11:APA15,2,FALSE)</f>
        <v>1</v>
      </c>
      <c r="ALE11" s="398" t="str">
        <f t="shared" ref="ALE11:ALE14" si="1342">AGY11</f>
        <v>Paris Saint-Germain</v>
      </c>
      <c r="ALF11" s="395">
        <f ca="1">SUMPRODUCT((APC3:APC54=ALE11)*(APG3:APG54="W"))+SUMPRODUCT((APF3:APF54=ALE11)*(APH3:APH54="W"))</f>
        <v>0</v>
      </c>
      <c r="ALG11" s="395">
        <f ca="1">SUMPRODUCT((APC3:APC54=ALE11)*(APG3:APG54="D"))+SUMPRODUCT((APF3:APF54=ALE11)*(APH3:APH54="D"))</f>
        <v>0</v>
      </c>
      <c r="ALH11" s="395">
        <f ca="1">SUMPRODUCT((APC3:APC54=ALE11)*(APG3:APG54="L"))+SUMPRODUCT((APF3:APF54=ALE11)*(APH3:APH54="L"))</f>
        <v>0</v>
      </c>
      <c r="ALI11" s="395">
        <f t="shared" ref="ALI11" ca="1" si="1343">SUMIF(APC3:APC72,ALE11,APD3:APD72)+SUMIF(APF3:APF72,ALE11,APE3:APE72)</f>
        <v>0</v>
      </c>
      <c r="ALJ11" s="395">
        <f t="shared" ref="ALJ11" ca="1" si="1344">SUMIF(APF3:APF72,ALE11,APD3:APD72)+SUMIF(APC3:APC72,ALE11,APE3:APE72)</f>
        <v>0</v>
      </c>
      <c r="ALK11" s="395">
        <f t="shared" ref="ALK11:ALK14" ca="1" si="1345">ALI11-ALJ11+1000</f>
        <v>1000</v>
      </c>
      <c r="ALL11" s="395">
        <f t="shared" ref="ALL11:ALL14" ca="1" si="1346">ALF11*3+ALG11*1</f>
        <v>0</v>
      </c>
      <c r="ALM11" s="401">
        <f t="shared" si="198"/>
        <v>29</v>
      </c>
      <c r="ALN11" s="395">
        <f t="shared" ref="ALN11" ca="1" si="1347">IF(COUNTIF(ALL11:ALL15,4)&lt;&gt;4,RANK(ALL11,ALL11:ALL15),ALL63)</f>
        <v>1</v>
      </c>
      <c r="ALP11" s="395">
        <f t="shared" ref="ALP11" ca="1" si="1348">SUMPRODUCT((ALN11:ALN14=ALN11)*(ALM11:ALM14&lt;ALM11))+ALN11</f>
        <v>4</v>
      </c>
      <c r="ALQ11" s="398" t="str">
        <f t="shared" ref="ALQ11" ca="1" si="1349">INDEX(ALE11:ALE15,MATCH(1,ALP11:ALP15,0),0)</f>
        <v>Seattle Sounders</v>
      </c>
      <c r="ALR11" s="395">
        <f t="shared" ref="ALR11" ca="1" si="1350">INDEX(ALN11:ALN15,MATCH(ALQ11,ALE11:ALE15,0),0)</f>
        <v>1</v>
      </c>
      <c r="ALS11" s="395" t="str">
        <f t="shared" ref="ALS11" ca="1" si="1351">IF(ALR12=1,ALQ11,"")</f>
        <v>Seattle Sounders</v>
      </c>
      <c r="ALT11" s="395" t="str">
        <f t="shared" ref="ALT11" ca="1" si="1352">IF(ALR13=2,ALQ12,"")</f>
        <v/>
      </c>
      <c r="ALU11" s="395" t="str">
        <f t="shared" ref="ALU11" ca="1" si="1353">IF(ALR14=3,ALQ13,"")</f>
        <v/>
      </c>
      <c r="ALV11" s="395" t="str">
        <f t="shared" ref="ALV11" si="1354">IF(ALR15=4,ALQ14,"")</f>
        <v/>
      </c>
      <c r="ALX11" s="395" t="str">
        <f t="shared" ref="ALX11:ALX14" ca="1" si="1355">IF(ALS11&lt;&gt;"",ALS11,"")</f>
        <v>Seattle Sounders</v>
      </c>
      <c r="ALY11" s="395">
        <f ca="1">SUMPRODUCT((APC3:APC54=ALX11)*(APF3:APF54=ALX12)*(APG3:APG54="W"))+SUMPRODUCT((APC3:APC54=ALX11)*(APF3:APF54=ALX13)*(APG3:APG54="W"))+SUMPRODUCT((APC3:APC54=ALX11)*(APF3:APF54=ALX14)*(APG3:APG54="W"))+SUMPRODUCT((APC3:APC54=ALX11)*(APF3:APF54=ALX15)*(APG3:APG54="W"))+SUMPRODUCT((APC3:APC54=ALX12)*(APF3:APF54=ALX11)*(APH3:APH54="W"))+SUMPRODUCT((APC3:APC54=ALX13)*(APF3:APF54=ALX11)*(APH3:APH54="W"))+SUMPRODUCT((APC3:APC54=ALX14)*(APF3:APF54=ALX11)*(APH3:APH54="W"))+SUMPRODUCT((APC3:APC54=ALX15)*(APF3:APF54=ALX11)*(APH3:APH54="W"))</f>
        <v>0</v>
      </c>
      <c r="ALZ11" s="395">
        <f ca="1">SUMPRODUCT((APC3:APC54=ALX11)*(APF3:APF54=ALX12)*(APG3:APG54="D"))+SUMPRODUCT((APC3:APC54=ALX11)*(APF3:APF54=ALX13)*(APG3:APG54="D"))+SUMPRODUCT((APC3:APC54=ALX11)*(APF3:APF54=ALX14)*(APG3:APG54="D"))+SUMPRODUCT((APC3:APC54=ALX11)*(APF3:APF54=ALX15)*(APG3:APG54="D"))+SUMPRODUCT((APC3:APC54=ALX12)*(APF3:APF54=ALX11)*(APG3:APG54="D"))+SUMPRODUCT((APC3:APC54=ALX13)*(APF3:APF54=ALX11)*(APG3:APG54="D"))+SUMPRODUCT((APC3:APC54=ALX14)*(APF3:APF54=ALX11)*(APG3:APG54="D"))+SUMPRODUCT((APC3:APC54=ALX15)*(APF3:APF54=ALX11)*(APG3:APG54="D"))</f>
        <v>0</v>
      </c>
      <c r="AMA11" s="395">
        <f ca="1">SUMPRODUCT((APC3:APC54=ALX11)*(APF3:APF54=ALX12)*(APG3:APG54="L"))+SUMPRODUCT((APC3:APC54=ALX11)*(APF3:APF54=ALX13)*(APG3:APG54="L"))+SUMPRODUCT((APC3:APC54=ALX11)*(APF3:APF54=ALX14)*(APG3:APG54="L"))+SUMPRODUCT((APC3:APC54=ALX11)*(APF3:APF54=ALX15)*(APG3:APG54="L"))+SUMPRODUCT((APC3:APC54=ALX12)*(APF3:APF54=ALX11)*(APH3:APH54="L"))+SUMPRODUCT((APC3:APC54=ALX13)*(APF3:APF54=ALX11)*(APH3:APH54="L"))+SUMPRODUCT((APC3:APC54=ALX14)*(APF3:APF54=ALX11)*(APH3:APH54="L"))+SUMPRODUCT((APC3:APC54=ALX15)*(APF3:APF54=ALX11)*(APH3:APH54="L"))</f>
        <v>0</v>
      </c>
      <c r="AMB11" s="395">
        <f ca="1">SUMPRODUCT((APC3:APC54=ALX11)*(APF3:APF54=ALX12)*APD3:APD54)+SUMPRODUCT((APC3:APC54=ALX11)*(APF3:APF54=ALX13)*APD3:APD54)+SUMPRODUCT((APC3:APC54=ALX11)*(APF3:APF54=ALX14)*APD3:APD54)+SUMPRODUCT((APC3:APC54=ALX11)*(APF3:APF54=ALX15)*APD3:APD54)+SUMPRODUCT((APC3:APC54=ALX12)*(APF3:APF54=ALX11)*APE3:APE54)+SUMPRODUCT((APC3:APC54=ALX13)*(APF3:APF54=ALX11)*APE3:APE54)+SUMPRODUCT((APC3:APC54=ALX14)*(APF3:APF54=ALX11)*APE3:APE54)+SUMPRODUCT((APC3:APC54=ALX15)*(APF3:APF54=ALX11)*APE3:APE54)</f>
        <v>0</v>
      </c>
      <c r="AMC11" s="395">
        <f ca="1">SUMPRODUCT((APC3:APC54=ALX11)*(APF3:APF54=ALX12)*APE3:APE54)+SUMPRODUCT((APC3:APC54=ALX11)*(APF3:APF54=ALX13)*APE3:APE54)+SUMPRODUCT((APC3:APC54=ALX11)*(APF3:APF54=ALX14)*APE3:APE54)+SUMPRODUCT((APC3:APC54=ALX11)*(APF3:APF54=ALX15)*APE3:APE54)+SUMPRODUCT((APC3:APC54=ALX12)*(APF3:APF54=ALX11)*APD3:APD54)+SUMPRODUCT((APC3:APC54=ALX13)*(APF3:APF54=ALX11)*APD3:APD54)+SUMPRODUCT((APC3:APC54=ALX14)*(APF3:APF54=ALX11)*APD3:APD54)+SUMPRODUCT((APC3:APC54=ALX15)*(APF3:APF54=ALX11)*APD3:APD54)</f>
        <v>0</v>
      </c>
      <c r="AMD11" s="395">
        <f t="shared" ref="AMD11:AMD14" ca="1" si="1356">AMB11-AMC11+1000</f>
        <v>1000</v>
      </c>
      <c r="AME11" s="395">
        <f t="shared" ref="AME11:AME14" ca="1" si="1357">IF(ALX11&lt;&gt;"",ALY11*3+ALZ11*1,"")</f>
        <v>0</v>
      </c>
      <c r="AMF11" s="395">
        <f ca="1">IF(ALX11&lt;&gt;"",VLOOKUP(ALX11,ALE4:ALK52,7,FALSE),"")</f>
        <v>1000</v>
      </c>
      <c r="AMG11" s="395">
        <f ca="1">IF(ALX11&lt;&gt;"",VLOOKUP(ALX11,ALE4:ALK52,5,FALSE),"")</f>
        <v>0</v>
      </c>
      <c r="AMH11" s="395">
        <f ca="1">IF(ALX11&lt;&gt;"",VLOOKUP(ALX11,ALE4:ALM52,9,FALSE),"")</f>
        <v>7</v>
      </c>
      <c r="AMI11" s="395">
        <f t="shared" ref="AMI11:AMI14" ca="1" si="1358">AME11</f>
        <v>0</v>
      </c>
      <c r="AMJ11" s="395">
        <f t="shared" ref="AMJ11" ca="1" si="1359">IF(ALX11&lt;&gt;"",RANK(AMI11,AMI11:AMI15),"")</f>
        <v>1</v>
      </c>
      <c r="AMK11" s="395">
        <f t="shared" ref="AMK11" ca="1" si="1360">IF(ALX11&lt;&gt;"",SUMPRODUCT((AMI11:AMI15=AMI11)*(AMD11:AMD15&gt;AMD11)),"")</f>
        <v>0</v>
      </c>
      <c r="AML11" s="395">
        <f t="shared" ref="AML11" ca="1" si="1361">IF(ALX11&lt;&gt;"",SUMPRODUCT((AMI11:AMI15=AMI11)*(AMD11:AMD15=AMD11)*(AMB11:AMB15&gt;AMB11)),"")</f>
        <v>0</v>
      </c>
      <c r="AMM11" s="395">
        <f t="shared" ref="AMM11" ca="1" si="1362">IF(ALX11&lt;&gt;"",SUMPRODUCT((AMI11:AMI15=AMI11)*(AMD11:AMD15=AMD11)*(AMB11:AMB15=AMB11)*(AMF11:AMF15&gt;AMF11)),"")</f>
        <v>0</v>
      </c>
      <c r="AMN11" s="395">
        <f t="shared" ref="AMN11" ca="1" si="1363">IF(ALX11&lt;&gt;"",SUMPRODUCT((AMI11:AMI15=AMI11)*(AMD11:AMD15=AMD11)*(AMB11:AMB15=AMB11)*(AMF11:AMF15=AMF11)*(AMG11:AMG15&gt;AMG11)),"")</f>
        <v>0</v>
      </c>
      <c r="AMO11" s="395">
        <f t="shared" ref="AMO11" ca="1" si="1364">IF(ALX11&lt;&gt;"",SUMPRODUCT((AMI11:AMI15=AMI11)*(AMD11:AMD15=AMD11)*(AMB11:AMB15=AMB11)*(AMF11:AMF15=AMF11)*(AMG11:AMG15=AMG11)*(AMH11:AMH15&gt;AMH11)),"")</f>
        <v>3</v>
      </c>
      <c r="AMP11" s="395">
        <f t="shared" ref="AMP11" ca="1" si="1365">IF(ALX11&lt;&gt;"",IF(AMP63&lt;&gt;"",IF(ALW62=3,AMP63,AMP63+ALW62),SUM(AMJ11:AMO11)),"")</f>
        <v>4</v>
      </c>
      <c r="AMQ11" s="395" t="str">
        <f t="shared" ref="AMQ11" ca="1" si="1366">IF(ALX11&lt;&gt;"",INDEX(ALX11:ALX15,MATCH(1,AMP11:AMP15,0),0),"")</f>
        <v>Paris Saint-Germain</v>
      </c>
      <c r="AOZ11" s="395" t="str">
        <f t="shared" ref="AOZ11" ca="1" si="1367">IF(AMQ11&lt;&gt;"",AMQ11,ALQ11)</f>
        <v>Paris Saint-Germain</v>
      </c>
      <c r="APA11" s="395">
        <v>1</v>
      </c>
      <c r="APB11" s="395">
        <v>9</v>
      </c>
      <c r="APC11" s="395" t="str">
        <f t="shared" si="18"/>
        <v>Fluminense</v>
      </c>
      <c r="APD11" s="395">
        <f ca="1">IF(OFFSET('Game Board'!O16,0,APD1)&lt;&gt;"",OFFSET('Game Board'!O16,0,APD1),0)</f>
        <v>0</v>
      </c>
      <c r="APE11" s="395">
        <f ca="1">IF(OFFSET('Game Board'!P16,0,APD1)&lt;&gt;"",OFFSET('Game Board'!P16,0,APD1),0)</f>
        <v>0</v>
      </c>
      <c r="APF11" s="395" t="str">
        <f t="shared" si="19"/>
        <v>Borussia Dortmund</v>
      </c>
      <c r="APG11" s="395" t="str">
        <f ca="1">IF(AND(OFFSET('Game Board'!O16,0,APD1)&lt;&gt;"",OFFSET('Game Board'!P16,0,APD1)&lt;&gt;""),IF(APD11&gt;APE11,"W",IF(APD11=APE11,"D","L")),"")</f>
        <v/>
      </c>
      <c r="APH11" s="395" t="str">
        <f t="shared" ca="1" si="20"/>
        <v/>
      </c>
      <c r="APJ11" s="395">
        <f ca="1">VLOOKUP(APK11,ATF11:ATG15,2,FALSE)</f>
        <v>1</v>
      </c>
      <c r="APK11" s="398" t="str">
        <f t="shared" ref="APK11:APK14" si="1368">ALE11</f>
        <v>Paris Saint-Germain</v>
      </c>
      <c r="APL11" s="395">
        <f ca="1">SUMPRODUCT((ATI3:ATI54=APK11)*(ATM3:ATM54="W"))+SUMPRODUCT((ATL3:ATL54=APK11)*(ATN3:ATN54="W"))</f>
        <v>0</v>
      </c>
      <c r="APM11" s="395">
        <f ca="1">SUMPRODUCT((ATI3:ATI54=APK11)*(ATM3:ATM54="D"))+SUMPRODUCT((ATL3:ATL54=APK11)*(ATN3:ATN54="D"))</f>
        <v>0</v>
      </c>
      <c r="APN11" s="395">
        <f ca="1">SUMPRODUCT((ATI3:ATI54=APK11)*(ATM3:ATM54="L"))+SUMPRODUCT((ATL3:ATL54=APK11)*(ATN3:ATN54="L"))</f>
        <v>0</v>
      </c>
      <c r="APO11" s="395">
        <f t="shared" ref="APO11" ca="1" si="1369">SUMIF(ATI3:ATI72,APK11,ATJ3:ATJ72)+SUMIF(ATL3:ATL72,APK11,ATK3:ATK72)</f>
        <v>0</v>
      </c>
      <c r="APP11" s="395">
        <f t="shared" ref="APP11" ca="1" si="1370">SUMIF(ATL3:ATL72,APK11,ATJ3:ATJ72)+SUMIF(ATI3:ATI72,APK11,ATK3:ATK72)</f>
        <v>0</v>
      </c>
      <c r="APQ11" s="395">
        <f t="shared" ref="APQ11:APQ14" ca="1" si="1371">APO11-APP11+1000</f>
        <v>1000</v>
      </c>
      <c r="APR11" s="395">
        <f t="shared" ref="APR11:APR14" ca="1" si="1372">APL11*3+APM11*1</f>
        <v>0</v>
      </c>
      <c r="APS11" s="401">
        <f t="shared" si="225"/>
        <v>29</v>
      </c>
      <c r="APT11" s="395">
        <f t="shared" ref="APT11" ca="1" si="1373">IF(COUNTIF(APR11:APR15,4)&lt;&gt;4,RANK(APR11,APR11:APR15),APR63)</f>
        <v>1</v>
      </c>
      <c r="APV11" s="395">
        <f t="shared" ref="APV11" ca="1" si="1374">SUMPRODUCT((APT11:APT14=APT11)*(APS11:APS14&lt;APS11))+APT11</f>
        <v>4</v>
      </c>
      <c r="APW11" s="398" t="str">
        <f t="shared" ref="APW11" ca="1" si="1375">INDEX(APK11:APK15,MATCH(1,APV11:APV15,0),0)</f>
        <v>Seattle Sounders</v>
      </c>
      <c r="APX11" s="395">
        <f t="shared" ref="APX11" ca="1" si="1376">INDEX(APT11:APT15,MATCH(APW11,APK11:APK15,0),0)</f>
        <v>1</v>
      </c>
      <c r="APY11" s="395" t="str">
        <f t="shared" ref="APY11" ca="1" si="1377">IF(APX12=1,APW11,"")</f>
        <v>Seattle Sounders</v>
      </c>
      <c r="APZ11" s="395" t="str">
        <f t="shared" ref="APZ11" ca="1" si="1378">IF(APX13=2,APW12,"")</f>
        <v/>
      </c>
      <c r="AQA11" s="395" t="str">
        <f t="shared" ref="AQA11" ca="1" si="1379">IF(APX14=3,APW13,"")</f>
        <v/>
      </c>
      <c r="AQB11" s="395" t="str">
        <f t="shared" ref="AQB11" si="1380">IF(APX15=4,APW14,"")</f>
        <v/>
      </c>
      <c r="AQD11" s="395" t="str">
        <f t="shared" ref="AQD11:AQD14" ca="1" si="1381">IF(APY11&lt;&gt;"",APY11,"")</f>
        <v>Seattle Sounders</v>
      </c>
      <c r="AQE11" s="395">
        <f ca="1">SUMPRODUCT((ATI3:ATI54=AQD11)*(ATL3:ATL54=AQD12)*(ATM3:ATM54="W"))+SUMPRODUCT((ATI3:ATI54=AQD11)*(ATL3:ATL54=AQD13)*(ATM3:ATM54="W"))+SUMPRODUCT((ATI3:ATI54=AQD11)*(ATL3:ATL54=AQD14)*(ATM3:ATM54="W"))+SUMPRODUCT((ATI3:ATI54=AQD11)*(ATL3:ATL54=AQD15)*(ATM3:ATM54="W"))+SUMPRODUCT((ATI3:ATI54=AQD12)*(ATL3:ATL54=AQD11)*(ATN3:ATN54="W"))+SUMPRODUCT((ATI3:ATI54=AQD13)*(ATL3:ATL54=AQD11)*(ATN3:ATN54="W"))+SUMPRODUCT((ATI3:ATI54=AQD14)*(ATL3:ATL54=AQD11)*(ATN3:ATN54="W"))+SUMPRODUCT((ATI3:ATI54=AQD15)*(ATL3:ATL54=AQD11)*(ATN3:ATN54="W"))</f>
        <v>0</v>
      </c>
      <c r="AQF11" s="395">
        <f ca="1">SUMPRODUCT((ATI3:ATI54=AQD11)*(ATL3:ATL54=AQD12)*(ATM3:ATM54="D"))+SUMPRODUCT((ATI3:ATI54=AQD11)*(ATL3:ATL54=AQD13)*(ATM3:ATM54="D"))+SUMPRODUCT((ATI3:ATI54=AQD11)*(ATL3:ATL54=AQD14)*(ATM3:ATM54="D"))+SUMPRODUCT((ATI3:ATI54=AQD11)*(ATL3:ATL54=AQD15)*(ATM3:ATM54="D"))+SUMPRODUCT((ATI3:ATI54=AQD12)*(ATL3:ATL54=AQD11)*(ATM3:ATM54="D"))+SUMPRODUCT((ATI3:ATI54=AQD13)*(ATL3:ATL54=AQD11)*(ATM3:ATM54="D"))+SUMPRODUCT((ATI3:ATI54=AQD14)*(ATL3:ATL54=AQD11)*(ATM3:ATM54="D"))+SUMPRODUCT((ATI3:ATI54=AQD15)*(ATL3:ATL54=AQD11)*(ATM3:ATM54="D"))</f>
        <v>0</v>
      </c>
      <c r="AQG11" s="395">
        <f ca="1">SUMPRODUCT((ATI3:ATI54=AQD11)*(ATL3:ATL54=AQD12)*(ATM3:ATM54="L"))+SUMPRODUCT((ATI3:ATI54=AQD11)*(ATL3:ATL54=AQD13)*(ATM3:ATM54="L"))+SUMPRODUCT((ATI3:ATI54=AQD11)*(ATL3:ATL54=AQD14)*(ATM3:ATM54="L"))+SUMPRODUCT((ATI3:ATI54=AQD11)*(ATL3:ATL54=AQD15)*(ATM3:ATM54="L"))+SUMPRODUCT((ATI3:ATI54=AQD12)*(ATL3:ATL54=AQD11)*(ATN3:ATN54="L"))+SUMPRODUCT((ATI3:ATI54=AQD13)*(ATL3:ATL54=AQD11)*(ATN3:ATN54="L"))+SUMPRODUCT((ATI3:ATI54=AQD14)*(ATL3:ATL54=AQD11)*(ATN3:ATN54="L"))+SUMPRODUCT((ATI3:ATI54=AQD15)*(ATL3:ATL54=AQD11)*(ATN3:ATN54="L"))</f>
        <v>0</v>
      </c>
      <c r="AQH11" s="395">
        <f ca="1">SUMPRODUCT((ATI3:ATI54=AQD11)*(ATL3:ATL54=AQD12)*ATJ3:ATJ54)+SUMPRODUCT((ATI3:ATI54=AQD11)*(ATL3:ATL54=AQD13)*ATJ3:ATJ54)+SUMPRODUCT((ATI3:ATI54=AQD11)*(ATL3:ATL54=AQD14)*ATJ3:ATJ54)+SUMPRODUCT((ATI3:ATI54=AQD11)*(ATL3:ATL54=AQD15)*ATJ3:ATJ54)+SUMPRODUCT((ATI3:ATI54=AQD12)*(ATL3:ATL54=AQD11)*ATK3:ATK54)+SUMPRODUCT((ATI3:ATI54=AQD13)*(ATL3:ATL54=AQD11)*ATK3:ATK54)+SUMPRODUCT((ATI3:ATI54=AQD14)*(ATL3:ATL54=AQD11)*ATK3:ATK54)+SUMPRODUCT((ATI3:ATI54=AQD15)*(ATL3:ATL54=AQD11)*ATK3:ATK54)</f>
        <v>0</v>
      </c>
      <c r="AQI11" s="395">
        <f ca="1">SUMPRODUCT((ATI3:ATI54=AQD11)*(ATL3:ATL54=AQD12)*ATK3:ATK54)+SUMPRODUCT((ATI3:ATI54=AQD11)*(ATL3:ATL54=AQD13)*ATK3:ATK54)+SUMPRODUCT((ATI3:ATI54=AQD11)*(ATL3:ATL54=AQD14)*ATK3:ATK54)+SUMPRODUCT((ATI3:ATI54=AQD11)*(ATL3:ATL54=AQD15)*ATK3:ATK54)+SUMPRODUCT((ATI3:ATI54=AQD12)*(ATL3:ATL54=AQD11)*ATJ3:ATJ54)+SUMPRODUCT((ATI3:ATI54=AQD13)*(ATL3:ATL54=AQD11)*ATJ3:ATJ54)+SUMPRODUCT((ATI3:ATI54=AQD14)*(ATL3:ATL54=AQD11)*ATJ3:ATJ54)+SUMPRODUCT((ATI3:ATI54=AQD15)*(ATL3:ATL54=AQD11)*ATJ3:ATJ54)</f>
        <v>0</v>
      </c>
      <c r="AQJ11" s="395">
        <f t="shared" ref="AQJ11:AQJ14" ca="1" si="1382">AQH11-AQI11+1000</f>
        <v>1000</v>
      </c>
      <c r="AQK11" s="395">
        <f t="shared" ref="AQK11:AQK14" ca="1" si="1383">IF(AQD11&lt;&gt;"",AQE11*3+AQF11*1,"")</f>
        <v>0</v>
      </c>
      <c r="AQL11" s="395">
        <f ca="1">IF(AQD11&lt;&gt;"",VLOOKUP(AQD11,APK4:APQ52,7,FALSE),"")</f>
        <v>1000</v>
      </c>
      <c r="AQM11" s="395">
        <f ca="1">IF(AQD11&lt;&gt;"",VLOOKUP(AQD11,APK4:APQ52,5,FALSE),"")</f>
        <v>0</v>
      </c>
      <c r="AQN11" s="395">
        <f ca="1">IF(AQD11&lt;&gt;"",VLOOKUP(AQD11,APK4:APS52,9,FALSE),"")</f>
        <v>7</v>
      </c>
      <c r="AQO11" s="395">
        <f t="shared" ref="AQO11:AQO14" ca="1" si="1384">AQK11</f>
        <v>0</v>
      </c>
      <c r="AQP11" s="395">
        <f t="shared" ref="AQP11" ca="1" si="1385">IF(AQD11&lt;&gt;"",RANK(AQO11,AQO11:AQO15),"")</f>
        <v>1</v>
      </c>
      <c r="AQQ11" s="395">
        <f t="shared" ref="AQQ11" ca="1" si="1386">IF(AQD11&lt;&gt;"",SUMPRODUCT((AQO11:AQO15=AQO11)*(AQJ11:AQJ15&gt;AQJ11)),"")</f>
        <v>0</v>
      </c>
      <c r="AQR11" s="395">
        <f t="shared" ref="AQR11" ca="1" si="1387">IF(AQD11&lt;&gt;"",SUMPRODUCT((AQO11:AQO15=AQO11)*(AQJ11:AQJ15=AQJ11)*(AQH11:AQH15&gt;AQH11)),"")</f>
        <v>0</v>
      </c>
      <c r="AQS11" s="395">
        <f t="shared" ref="AQS11" ca="1" si="1388">IF(AQD11&lt;&gt;"",SUMPRODUCT((AQO11:AQO15=AQO11)*(AQJ11:AQJ15=AQJ11)*(AQH11:AQH15=AQH11)*(AQL11:AQL15&gt;AQL11)),"")</f>
        <v>0</v>
      </c>
      <c r="AQT11" s="395">
        <f t="shared" ref="AQT11" ca="1" si="1389">IF(AQD11&lt;&gt;"",SUMPRODUCT((AQO11:AQO15=AQO11)*(AQJ11:AQJ15=AQJ11)*(AQH11:AQH15=AQH11)*(AQL11:AQL15=AQL11)*(AQM11:AQM15&gt;AQM11)),"")</f>
        <v>0</v>
      </c>
      <c r="AQU11" s="395">
        <f t="shared" ref="AQU11" ca="1" si="1390">IF(AQD11&lt;&gt;"",SUMPRODUCT((AQO11:AQO15=AQO11)*(AQJ11:AQJ15=AQJ11)*(AQH11:AQH15=AQH11)*(AQL11:AQL15=AQL11)*(AQM11:AQM15=AQM11)*(AQN11:AQN15&gt;AQN11)),"")</f>
        <v>3</v>
      </c>
      <c r="AQV11" s="395">
        <f t="shared" ref="AQV11" ca="1" si="1391">IF(AQD11&lt;&gt;"",IF(AQV63&lt;&gt;"",IF(AQC62=3,AQV63,AQV63+AQC62),SUM(AQP11:AQU11)),"")</f>
        <v>4</v>
      </c>
      <c r="AQW11" s="395" t="str">
        <f t="shared" ref="AQW11" ca="1" si="1392">IF(AQD11&lt;&gt;"",INDEX(AQD11:AQD15,MATCH(1,AQV11:AQV15,0),0),"")</f>
        <v>Paris Saint-Germain</v>
      </c>
      <c r="ATF11" s="395" t="str">
        <f t="shared" ref="ATF11" ca="1" si="1393">IF(AQW11&lt;&gt;"",AQW11,APW11)</f>
        <v>Paris Saint-Germain</v>
      </c>
      <c r="ATG11" s="395">
        <v>1</v>
      </c>
      <c r="ATH11" s="395">
        <v>9</v>
      </c>
      <c r="ATI11" s="395" t="str">
        <f t="shared" si="21"/>
        <v>Fluminense</v>
      </c>
      <c r="ATJ11" s="395">
        <f ca="1">IF(OFFSET('Game Board'!O16,0,ATJ1)&lt;&gt;"",OFFSET('Game Board'!O16,0,ATJ1),0)</f>
        <v>0</v>
      </c>
      <c r="ATK11" s="395">
        <f ca="1">IF(OFFSET('Game Board'!P16,0,ATJ1)&lt;&gt;"",OFFSET('Game Board'!P16,0,ATJ1),0)</f>
        <v>0</v>
      </c>
      <c r="ATL11" s="395" t="str">
        <f t="shared" si="22"/>
        <v>Borussia Dortmund</v>
      </c>
      <c r="ATM11" s="395" t="str">
        <f ca="1">IF(AND(OFFSET('Game Board'!O16,0,ATJ1)&lt;&gt;"",OFFSET('Game Board'!P16,0,ATJ1)&lt;&gt;""),IF(ATJ11&gt;ATK11,"W",IF(ATJ11=ATK11,"D","L")),"")</f>
        <v/>
      </c>
      <c r="ATN11" s="395" t="str">
        <f t="shared" ca="1" si="23"/>
        <v/>
      </c>
    </row>
    <row r="12" spans="2:1211" x14ac:dyDescent="0.25">
      <c r="B12" s="395">
        <f>VLOOKUP(C12,CX11:CY15,2,FALSE)</f>
        <v>3</v>
      </c>
      <c r="C12" s="398" t="str">
        <f>'Tournament Setup'!D11</f>
        <v>Atletico Madrid</v>
      </c>
      <c r="D12" s="395">
        <f>SUMPRODUCT((DA3:DA54=C12)*(DE3:DE54="W"))+SUMPRODUCT((DD3:DD54=C12)*(DF3:DF54="W"))</f>
        <v>1</v>
      </c>
      <c r="E12" s="395">
        <f>SUMPRODUCT((DA3:DA54=C12)*(DE3:DE54="D"))+SUMPRODUCT((DD3:DD54=C12)*(DF3:DF54="D"))</f>
        <v>1</v>
      </c>
      <c r="F12" s="395">
        <f>SUMPRODUCT((DA3:DA54=C12)*(DE3:DE54="L"))+SUMPRODUCT((DD3:DD54=C12)*(DF3:DF54="L"))</f>
        <v>1</v>
      </c>
      <c r="G12" s="395">
        <f>SUMIF(DA3:DA72,C12,DB3:DB72)+SUMIF(DD3:DD72,C12,DC3:DC72)</f>
        <v>6</v>
      </c>
      <c r="H12" s="395">
        <f>SUMIF(DD3:DD72,C12,DB3:DB72)+SUMIF(DA3:DA72,C12,DC3:DC72)</f>
        <v>6</v>
      </c>
      <c r="I12" s="395">
        <f t="shared" si="1172"/>
        <v>1000</v>
      </c>
      <c r="J12" s="395">
        <f t="shared" si="1173"/>
        <v>4</v>
      </c>
      <c r="K12" s="401">
        <v>23</v>
      </c>
      <c r="L12" s="395">
        <f>IF(COUNTIF(J11:J15,4)&lt;&gt;4,RANK(J12,J11:J15),J64)</f>
        <v>3</v>
      </c>
      <c r="N12" s="395">
        <f>SUMPRODUCT((L11:L14=L12)*(K11:K14&lt;K12))+L12</f>
        <v>3</v>
      </c>
      <c r="O12" s="398" t="str">
        <f>INDEX(C11:C15,MATCH(2,N11:N15,0),0)</f>
        <v>Paris Saint-Germain</v>
      </c>
      <c r="P12" s="395">
        <f>INDEX(L11:L15,MATCH(O12,C11:C15,0),0)</f>
        <v>1</v>
      </c>
      <c r="Q12" s="395" t="str">
        <f>IF(Q11&lt;&gt;"",O12,"")</f>
        <v>Paris Saint-Germain</v>
      </c>
      <c r="R12" s="395" t="str">
        <f>IF(R11&lt;&gt;"",O13,"")</f>
        <v/>
      </c>
      <c r="S12" s="395" t="str">
        <f>IF(S11&lt;&gt;"",O14,"")</f>
        <v/>
      </c>
      <c r="T12" s="395" t="str">
        <f>IF(T11&lt;&gt;"",O15,"")</f>
        <v/>
      </c>
      <c r="V12" s="395" t="str">
        <f t="shared" ref="V12:V14" si="1394">IF(Q12&lt;&gt;"",Q12,"")</f>
        <v>Paris Saint-Germain</v>
      </c>
      <c r="W12" s="395">
        <f>SUMPRODUCT((DA3:DA54=V12)*(DD3:DD54=V13)*(DE3:DE54="W"))+SUMPRODUCT((DA3:DA54=V12)*(DD3:DD54=V14)*(DE3:DE54="W"))+SUMPRODUCT((DA3:DA54=V12)*(DD3:DD54=V15)*(DE3:DE54="W"))+SUMPRODUCT((DA3:DA54=V12)*(DD3:DD54=V11)*(DE3:DE54="W"))+SUMPRODUCT((DA3:DA54=V13)*(DD3:DD54=V12)*(DF3:DF54="W"))+SUMPRODUCT((DA3:DA54=V14)*(DD3:DD54=V12)*(DF3:DF54="W"))+SUMPRODUCT((DA3:DA54=V15)*(DD3:DD54=V12)*(DF3:DF54="W"))+SUMPRODUCT((DA3:DA54=V11)*(DD3:DD54=V12)*(DF3:DF54="W"))</f>
        <v>0</v>
      </c>
      <c r="X12" s="395">
        <f>SUMPRODUCT((DA3:DA54=V12)*(DD3:DD54=V13)*(DE3:DE54="D"))+SUMPRODUCT((DA3:DA54=V12)*(DD3:DD54=V14)*(DE3:DE54="D"))+SUMPRODUCT((DA3:DA54=V12)*(DD3:DD54=V15)*(DE3:DE54="D"))+SUMPRODUCT((DA3:DA54=V12)*(DD3:DD54=V11)*(DE3:DE54="D"))+SUMPRODUCT((DA3:DA54=V13)*(DD3:DD54=V12)*(DE3:DE54="D"))+SUMPRODUCT((DA3:DA54=V14)*(DD3:DD54=V12)*(DE3:DE54="D"))+SUMPRODUCT((DA3:DA54=V15)*(DD3:DD54=V12)*(DE3:DE54="D"))+SUMPRODUCT((DA3:DA54=V11)*(DD3:DD54=V12)*(DE3:DE54="D"))</f>
        <v>1</v>
      </c>
      <c r="Y12" s="395">
        <f>SUMPRODUCT((DA3:DA54=V12)*(DD3:DD54=V13)*(DE3:DE54="L"))+SUMPRODUCT((DA3:DA54=V12)*(DD3:DD54=V14)*(DE3:DE54="L"))+SUMPRODUCT((DA3:DA54=V12)*(DD3:DD54=V15)*(DE3:DE54="L"))+SUMPRODUCT((DA3:DA54=V12)*(DD3:DD54=V11)*(DE3:DE54="L"))+SUMPRODUCT((DA3:DA54=V13)*(DD3:DD54=V12)*(DF3:DF54="L"))+SUMPRODUCT((DA3:DA54=V14)*(DD3:DD54=V12)*(DF3:DF54="L"))+SUMPRODUCT((DA3:DA54=V15)*(DD3:DD54=V12)*(DF3:DF54="L"))+SUMPRODUCT((DA3:DA54=V11)*(DD3:DD54=V12)*(DF3:DF54="L"))</f>
        <v>0</v>
      </c>
      <c r="Z12" s="395">
        <f>SUMPRODUCT((DA3:DA54=V12)*(DD3:DD54=V13)*DB3:DB54)+SUMPRODUCT((DA3:DA54=V12)*(DD3:DD54=V14)*DB3:DB54)+SUMPRODUCT((DA3:DA54=V12)*(DD3:DD54=V15)*DB3:DB54)+SUMPRODUCT((DA3:DA54=V12)*(DD3:DD54=V11)*DB3:DB54)+SUMPRODUCT((DA3:DA54=V13)*(DD3:DD54=V12)*DC3:DC54)+SUMPRODUCT((DA3:DA54=V14)*(DD3:DD54=V12)*DC3:DC54)+SUMPRODUCT((DA3:DA54=V15)*(DD3:DD54=V12)*DC3:DC54)+SUMPRODUCT((DA3:DA54=V11)*(DD3:DD54=V12)*DC3:DC54)</f>
        <v>2</v>
      </c>
      <c r="AA12" s="395">
        <f>SUMPRODUCT((DA3:DA54=V12)*(DD3:DD54=V13)*DC3:DC54)+SUMPRODUCT((DA3:DA54=V12)*(DD3:DD54=V14)*DC3:DC54)+SUMPRODUCT((DA3:DA54=V12)*(DD3:DD54=V15)*DC3:DC54)+SUMPRODUCT((DA3:DA54=V12)*(DD3:DD54=V11)*DC3:DC54)+SUMPRODUCT((DA3:DA54=V13)*(DD3:DD54=V12)*DB3:DB54)+SUMPRODUCT((DA3:DA54=V14)*(DD3:DD54=V12)*DB3:DB54)+SUMPRODUCT((DA3:DA54=V15)*(DD3:DD54=V12)*DB3:DB54)+SUMPRODUCT((DA3:DA54=V11)*(DD3:DD54=V12)*DB3:DB54)</f>
        <v>2</v>
      </c>
      <c r="AB12" s="395">
        <f>Z12-AA12+1000</f>
        <v>1000</v>
      </c>
      <c r="AC12" s="395">
        <f t="shared" si="1174"/>
        <v>1</v>
      </c>
      <c r="AD12" s="395">
        <f>IF(V12&lt;&gt;"",VLOOKUP(V12,C4:I52,7,FALSE),"")</f>
        <v>1001</v>
      </c>
      <c r="AE12" s="395">
        <f>IF(V12&lt;&gt;"",VLOOKUP(V12,C4:I52,5,FALSE),"")</f>
        <v>7</v>
      </c>
      <c r="AF12" s="395">
        <f>IF(V12&lt;&gt;"",VLOOKUP(V12,C4:K52,9,FALSE),"")</f>
        <v>29</v>
      </c>
      <c r="AG12" s="395">
        <f t="shared" si="1175"/>
        <v>1</v>
      </c>
      <c r="AH12" s="395">
        <f>IF(V12&lt;&gt;"",RANK(AG12,AG11:AG15),"")</f>
        <v>1</v>
      </c>
      <c r="AI12" s="395">
        <f>IF(V12&lt;&gt;"",SUMPRODUCT((AG11:AG15=AG12)*(AB11:AB15&gt;AB12)),"")</f>
        <v>0</v>
      </c>
      <c r="AJ12" s="395">
        <f>IF(V12&lt;&gt;"",SUMPRODUCT((AG11:AG15=AG12)*(AB11:AB15=AB12)*(Z11:Z15&gt;Z12)),"")</f>
        <v>0</v>
      </c>
      <c r="AK12" s="395">
        <f>IF(V12&lt;&gt;"",SUMPRODUCT((AG11:AG15=AG12)*(AB11:AB15=AB12)*(Z11:Z15=Z12)*(AD11:AD15&gt;AD12)),"")</f>
        <v>0</v>
      </c>
      <c r="AL12" s="395">
        <f>IF(V12&lt;&gt;"",SUMPRODUCT((AG11:AG15=AG12)*(AB11:AB15=AB12)*(Z11:Z15=Z12)*(AD11:AD15=AD12)*(AE11:AE15&gt;AE12)),"")</f>
        <v>0</v>
      </c>
      <c r="AM12" s="395">
        <f>IF(V12&lt;&gt;"",SUMPRODUCT((AG11:AG15=AG12)*(AB11:AB15=AB12)*(Z11:Z15=Z12)*(AD11:AD15=AD12)*(AE11:AE15=AE12)*(AF11:AF15&gt;AF12)),"")</f>
        <v>0</v>
      </c>
      <c r="AN12" s="395">
        <f>IF(V12&lt;&gt;"",IF(AN64&lt;&gt;"",IF(U62=3,AN64,AN64+U62),SUM(AH12:AM12)),"")</f>
        <v>1</v>
      </c>
      <c r="AO12" s="395" t="str">
        <f>IF(V12&lt;&gt;"",INDEX(V11:V15,MATCH(2,AN11:AN15,0),0),"")</f>
        <v>Botafogo</v>
      </c>
      <c r="AP12" s="395" t="str">
        <f>IF(R11&lt;&gt;"",R11,"")</f>
        <v/>
      </c>
      <c r="AQ12" s="395">
        <f>SUMPRODUCT((DA3:DA54=AP12)*(DD3:DD54=AP13)*(DE3:DE54="W"))+SUMPRODUCT((DA3:DA54=AP12)*(DD3:DD54=AP14)*(DE3:DE54="W"))+SUMPRODUCT((DA3:DA54=AP12)*(DD3:DD54=AP15)*(DE3:DE54="W"))+SUMPRODUCT((DA3:DA54=AP13)*(DD3:DD54=AP12)*(DF3:DF54="W"))+SUMPRODUCT((DA3:DA54=AP14)*(DD3:DD54=AP12)*(DF3:DF54="W"))+SUMPRODUCT((DA3:DA54=AP15)*(DD3:DD54=AP12)*(DF3:DF54="W"))</f>
        <v>0</v>
      </c>
      <c r="AR12" s="395">
        <f>SUMPRODUCT((DA3:DA54=AP12)*(DD3:DD54=AP13)*(DE3:DE54="D"))+SUMPRODUCT((DA3:DA54=AP12)*(DD3:DD54=AP14)*(DE3:DE54="D"))+SUMPRODUCT((DA3:DA54=AP12)*(DD3:DD54=AP15)*(DE3:DE54="D"))+SUMPRODUCT((DA3:DA54=AP13)*(DD3:DD54=AP12)*(DE3:DE54="D"))+SUMPRODUCT((DA3:DA54=AP14)*(DD3:DD54=AP12)*(DE3:DE54="D"))+SUMPRODUCT((DA3:DA54=AP15)*(DD3:DD54=AP12)*(DE3:DE54="D"))</f>
        <v>0</v>
      </c>
      <c r="AS12" s="395">
        <f>SUMPRODUCT((DA3:DA54=AP12)*(DD3:DD54=AP13)*(DE3:DE54="L"))+SUMPRODUCT((DA3:DA54=AP12)*(DD3:DD54=AP14)*(DE3:DE54="L"))+SUMPRODUCT((DA3:DA54=AP12)*(DD3:DD54=AP15)*(DE3:DE54="L"))+SUMPRODUCT((DA3:DA54=AP13)*(DD3:DD54=AP12)*(DF3:DF54="L"))+SUMPRODUCT((DA3:DA54=AP14)*(DD3:DD54=AP12)*(DF3:DF54="L"))+SUMPRODUCT((DA3:DA54=AP15)*(DD3:DD54=AP12)*(DF3:DF54="L"))</f>
        <v>0</v>
      </c>
      <c r="AT12" s="395">
        <f>SUMPRODUCT((DA3:DA54=AP12)*(DD3:DD54=AP13)*DB3:DB54)+SUMPRODUCT((DA3:DA54=AP12)*(DD3:DD54=AP14)*DB3:DB54)+SUMPRODUCT((DA3:DA54=AP12)*(DD3:DD54=AP15)*DB3:DB54)+SUMPRODUCT((DA3:DA54=AP12)*(DD3:DD54=AP11)*DB3:DB54)+SUMPRODUCT((DA3:DA54=AP13)*(DD3:DD54=AP12)*DC3:DC54)+SUMPRODUCT((DA3:DA54=AP14)*(DD3:DD54=AP12)*DC3:DC54)+SUMPRODUCT((DA3:DA54=AP15)*(DD3:DD54=AP12)*DC3:DC54)+SUMPRODUCT((DA3:DA54=AP11)*(DD3:DD54=AP12)*DC3:DC54)</f>
        <v>0</v>
      </c>
      <c r="AU12" s="395">
        <f>SUMPRODUCT((DA3:DA54=AP12)*(DD3:DD54=AP13)*DC3:DC54)+SUMPRODUCT((DA3:DA54=AP12)*(DD3:DD54=AP14)*DC3:DC54)+SUMPRODUCT((DA3:DA54=AP12)*(DD3:DD54=AP15)*DC3:DC54)+SUMPRODUCT((DA3:DA54=AP12)*(DD3:DD54=AP11)*DC3:DC54)+SUMPRODUCT((DA3:DA54=AP13)*(DD3:DD54=AP12)*DB3:DB54)+SUMPRODUCT((DA3:DA54=AP14)*(DD3:DD54=AP12)*DB3:DB54)+SUMPRODUCT((DA3:DA54=AP15)*(DD3:DD54=AP12)*DB3:DB54)+SUMPRODUCT((DA3:DA54=AP11)*(DD3:DD54=AP12)*DB3:DB54)</f>
        <v>0</v>
      </c>
      <c r="AV12" s="395">
        <f>AT12-AU12+1000</f>
        <v>1000</v>
      </c>
      <c r="AW12" s="395" t="str">
        <f t="shared" ref="AW12:AW14" si="1395">IF(AP12&lt;&gt;"",AQ12*3+AR12*1,"")</f>
        <v/>
      </c>
      <c r="AX12" s="395" t="str">
        <f>IF(AP12&lt;&gt;"",VLOOKUP(AP12,C4:I52,7,FALSE),"")</f>
        <v/>
      </c>
      <c r="AY12" s="395" t="str">
        <f>IF(AP12&lt;&gt;"",VLOOKUP(AP12,C4:I52,5,FALSE),"")</f>
        <v/>
      </c>
      <c r="AZ12" s="395" t="str">
        <f>IF(AP12&lt;&gt;"",VLOOKUP(AP12,C4:K52,9,FALSE),"")</f>
        <v/>
      </c>
      <c r="BA12" s="395" t="str">
        <f t="shared" ref="BA12:BA14" si="1396">AW12</f>
        <v/>
      </c>
      <c r="BB12" s="395" t="str">
        <f>IF(AP12&lt;&gt;"",RANK(BA12,BA11:BA15),"")</f>
        <v/>
      </c>
      <c r="BC12" s="395" t="str">
        <f>IF(AP12&lt;&gt;"",SUMPRODUCT((BA11:BA15=BA12)*(AV11:AV15&gt;AV12)),"")</f>
        <v/>
      </c>
      <c r="BD12" s="395" t="str">
        <f>IF(AP12&lt;&gt;"",SUMPRODUCT((BA11:BA15=BA12)*(AV11:AV15=AV12)*(AT11:AT15&gt;AT12)),"")</f>
        <v/>
      </c>
      <c r="BE12" s="395" t="str">
        <f>IF(AP12&lt;&gt;"",SUMPRODUCT((BA11:BA15=BA12)*(AV11:AV15=AV12)*(AT11:AT15=AT12)*(AX11:AX15&gt;AX12)),"")</f>
        <v/>
      </c>
      <c r="BF12" s="395" t="str">
        <f>IF(AP12&lt;&gt;"",SUMPRODUCT((BA11:BA15=BA12)*(AV11:AV15=AV12)*(AT11:AT15=AT12)*(AX11:AX15=AX12)*(AY11:AY15&gt;AY12)),"")</f>
        <v/>
      </c>
      <c r="BG12" s="395" t="str">
        <f>IF(AP12&lt;&gt;"",SUMPRODUCT((BA11:BA15=BA12)*(AV11:AV15=AV12)*(AT11:AT15=AT12)*(AX11:AX15=AX12)*(AY11:AY15=AY12)*(AZ11:AZ15&gt;AZ12)),"")</f>
        <v/>
      </c>
      <c r="BH12" s="395" t="str">
        <f>IF(AP12&lt;&gt;"",IF(BH64&lt;&gt;"",IF(AO62=3,BH64,BH64+AO62),SUM(BB12:BG12)+1),"")</f>
        <v/>
      </c>
      <c r="BI12" s="395" t="str">
        <f>IF(AP12&lt;&gt;"",INDEX(AP12:AP15,MATCH(2,BH12:BH15,0),0),"")</f>
        <v/>
      </c>
      <c r="CX12" s="395" t="str">
        <f>IF(BI12&lt;&gt;"",BI12,IF(AO12&lt;&gt;"",AO12,O12))</f>
        <v>Botafogo</v>
      </c>
      <c r="CY12" s="395">
        <v>2</v>
      </c>
      <c r="CZ12" s="395">
        <v>10</v>
      </c>
      <c r="DA12" s="395" t="str">
        <f>'Game Board'!F17</f>
        <v>River Plate</v>
      </c>
      <c r="DB12" s="395">
        <f>IF(DA2&lt;&gt;"",IF(AND('Game Board'!G17&lt;&gt;"",'Game Board'!H17&lt;&gt;""),'Game Board'!G17,0),"")</f>
        <v>3</v>
      </c>
      <c r="DC12" s="395">
        <f>IF(DA2&lt;&gt;"",IF(AND('Game Board'!G17&lt;&gt;"",'Game Board'!H17&lt;&gt;""),'Game Board'!H17,0),"")</f>
        <v>1</v>
      </c>
      <c r="DD12" s="395" t="str">
        <f>'Game Board'!I17</f>
        <v>Urawa Red Diamonds</v>
      </c>
      <c r="DE12" s="395" t="str">
        <f>IF(AND('Game Board'!G17&lt;&gt;"",'Game Board'!H17&lt;&gt;""),IF(DB12&gt;DC12,"W",IF(DB12=DC12,"D","L")),"")</f>
        <v>W</v>
      </c>
      <c r="DF12" s="395" t="str">
        <f t="shared" si="24"/>
        <v>L</v>
      </c>
      <c r="DH12" s="395">
        <f ca="1">VLOOKUP(DI12,HD11:HE15,2,FALSE)</f>
        <v>3</v>
      </c>
      <c r="DI12" s="398" t="str">
        <f t="shared" si="1176"/>
        <v>Atletico Madrid</v>
      </c>
      <c r="DJ12" s="395">
        <f ca="1">SUMPRODUCT((HG3:HG54=DI12)*(HK3:HK54="W"))+SUMPRODUCT((HJ3:HJ54=DI12)*(HL3:HL54="W"))</f>
        <v>0</v>
      </c>
      <c r="DK12" s="395">
        <f ca="1">SUMPRODUCT((HG3:HG54=DI12)*(HK3:HK54="D"))+SUMPRODUCT((HJ3:HJ54=DI12)*(HL3:HL54="D"))</f>
        <v>1</v>
      </c>
      <c r="DL12" s="395">
        <f ca="1">SUMPRODUCT((HG3:HG54=DI12)*(HK3:HK54="L"))+SUMPRODUCT((HJ3:HJ54=DI12)*(HL3:HL54="L"))</f>
        <v>2</v>
      </c>
      <c r="DM12" s="395">
        <f ca="1">SUMIF(HG3:HG72,DI12,HH3:HH72)+SUMIF(HJ3:HJ72,DI12,HI3:HI72)</f>
        <v>4</v>
      </c>
      <c r="DN12" s="395">
        <f ca="1">SUMIF(HJ3:HJ72,DI12,HH3:HH72)+SUMIF(HG3:HG72,DI12,HI3:HI72)</f>
        <v>6</v>
      </c>
      <c r="DO12" s="395">
        <f t="shared" ca="1" si="1177"/>
        <v>998</v>
      </c>
      <c r="DP12" s="395">
        <f t="shared" ca="1" si="1178"/>
        <v>1</v>
      </c>
      <c r="DQ12" s="401">
        <f t="shared" si="257"/>
        <v>23</v>
      </c>
      <c r="DR12" s="395">
        <f ca="1">IF(COUNTIF(DP11:DP15,4)&lt;&gt;4,RANK(DP12,DP11:DP15),DP64)</f>
        <v>3</v>
      </c>
      <c r="DT12" s="395">
        <f ca="1">SUMPRODUCT((DR11:DR14=DR12)*(DQ11:DQ14&lt;DQ12))+DR12</f>
        <v>4</v>
      </c>
      <c r="DU12" s="398" t="str">
        <f ca="1">INDEX(DI11:DI15,MATCH(2,DT11:DT15,0),0)</f>
        <v>Botafogo</v>
      </c>
      <c r="DV12" s="395">
        <f ca="1">INDEX(DR11:DR15,MATCH(DU12,DI11:DI15,0),0)</f>
        <v>2</v>
      </c>
      <c r="DW12" s="395" t="str">
        <f ca="1">IF(DW11&lt;&gt;"",DU12,"")</f>
        <v/>
      </c>
      <c r="DX12" s="395" t="str">
        <f ca="1">IF(DX11&lt;&gt;"",DU13,"")</f>
        <v/>
      </c>
      <c r="DY12" s="395" t="str">
        <f ca="1">IF(DY11&lt;&gt;"",DU14,"")</f>
        <v>Atletico Madrid</v>
      </c>
      <c r="DZ12" s="395" t="str">
        <f>IF(DZ11&lt;&gt;"",DU15,"")</f>
        <v/>
      </c>
      <c r="EB12" s="395" t="str">
        <f t="shared" ref="EB12:EB14" ca="1" si="1397">IF(DW12&lt;&gt;"",DW12,"")</f>
        <v/>
      </c>
      <c r="EC12" s="395">
        <f ca="1">SUMPRODUCT((HG3:HG54=EB12)*(HJ3:HJ54=EB13)*(HK3:HK54="W"))+SUMPRODUCT((HG3:HG54=EB12)*(HJ3:HJ54=EB14)*(HK3:HK54="W"))+SUMPRODUCT((HG3:HG54=EB12)*(HJ3:HJ54=EB15)*(HK3:HK54="W"))+SUMPRODUCT((HG3:HG54=EB12)*(HJ3:HJ54=EB11)*(HK3:HK54="W"))+SUMPRODUCT((HG3:HG54=EB13)*(HJ3:HJ54=EB12)*(HL3:HL54="W"))+SUMPRODUCT((HG3:HG54=EB14)*(HJ3:HJ54=EB12)*(HL3:HL54="W"))+SUMPRODUCT((HG3:HG54=EB15)*(HJ3:HJ54=EB12)*(HL3:HL54="W"))+SUMPRODUCT((HG3:HG54=EB11)*(HJ3:HJ54=EB12)*(HL3:HL54="W"))</f>
        <v>0</v>
      </c>
      <c r="ED12" s="395">
        <f ca="1">SUMPRODUCT((HG3:HG54=EB12)*(HJ3:HJ54=EB13)*(HK3:HK54="D"))+SUMPRODUCT((HG3:HG54=EB12)*(HJ3:HJ54=EB14)*(HK3:HK54="D"))+SUMPRODUCT((HG3:HG54=EB12)*(HJ3:HJ54=EB15)*(HK3:HK54="D"))+SUMPRODUCT((HG3:HG54=EB12)*(HJ3:HJ54=EB11)*(HK3:HK54="D"))+SUMPRODUCT((HG3:HG54=EB13)*(HJ3:HJ54=EB12)*(HK3:HK54="D"))+SUMPRODUCT((HG3:HG54=EB14)*(HJ3:HJ54=EB12)*(HK3:HK54="D"))+SUMPRODUCT((HG3:HG54=EB15)*(HJ3:HJ54=EB12)*(HK3:HK54="D"))+SUMPRODUCT((HG3:HG54=EB11)*(HJ3:HJ54=EB12)*(HK3:HK54="D"))</f>
        <v>0</v>
      </c>
      <c r="EE12" s="395">
        <f ca="1">SUMPRODUCT((HG3:HG54=EB12)*(HJ3:HJ54=EB13)*(HK3:HK54="L"))+SUMPRODUCT((HG3:HG54=EB12)*(HJ3:HJ54=EB14)*(HK3:HK54="L"))+SUMPRODUCT((HG3:HG54=EB12)*(HJ3:HJ54=EB15)*(HK3:HK54="L"))+SUMPRODUCT((HG3:HG54=EB12)*(HJ3:HJ54=EB11)*(HK3:HK54="L"))+SUMPRODUCT((HG3:HG54=EB13)*(HJ3:HJ54=EB12)*(HL3:HL54="L"))+SUMPRODUCT((HG3:HG54=EB14)*(HJ3:HJ54=EB12)*(HL3:HL54="L"))+SUMPRODUCT((HG3:HG54=EB15)*(HJ3:HJ54=EB12)*(HL3:HL54="L"))+SUMPRODUCT((HG3:HG54=EB11)*(HJ3:HJ54=EB12)*(HL3:HL54="L"))</f>
        <v>0</v>
      </c>
      <c r="EF12" s="395">
        <f ca="1">SUMPRODUCT((HG3:HG54=EB12)*(HJ3:HJ54=EB13)*HH3:HH54)+SUMPRODUCT((HG3:HG54=EB12)*(HJ3:HJ54=EB14)*HH3:HH54)+SUMPRODUCT((HG3:HG54=EB12)*(HJ3:HJ54=EB15)*HH3:HH54)+SUMPRODUCT((HG3:HG54=EB12)*(HJ3:HJ54=EB11)*HH3:HH54)+SUMPRODUCT((HG3:HG54=EB13)*(HJ3:HJ54=EB12)*HI3:HI54)+SUMPRODUCT((HG3:HG54=EB14)*(HJ3:HJ54=EB12)*HI3:HI54)+SUMPRODUCT((HG3:HG54=EB15)*(HJ3:HJ54=EB12)*HI3:HI54)+SUMPRODUCT((HG3:HG54=EB11)*(HJ3:HJ54=EB12)*HI3:HI54)</f>
        <v>0</v>
      </c>
      <c r="EG12" s="395">
        <f ca="1">SUMPRODUCT((HG3:HG54=EB12)*(HJ3:HJ54=EB13)*HI3:HI54)+SUMPRODUCT((HG3:HG54=EB12)*(HJ3:HJ54=EB14)*HI3:HI54)+SUMPRODUCT((HG3:HG54=EB12)*(HJ3:HJ54=EB15)*HI3:HI54)+SUMPRODUCT((HG3:HG54=EB12)*(HJ3:HJ54=EB11)*HI3:HI54)+SUMPRODUCT((HG3:HG54=EB13)*(HJ3:HJ54=EB12)*HH3:HH54)+SUMPRODUCT((HG3:HG54=EB14)*(HJ3:HJ54=EB12)*HH3:HH54)+SUMPRODUCT((HG3:HG54=EB15)*(HJ3:HJ54=EB12)*HH3:HH54)+SUMPRODUCT((HG3:HG54=EB11)*(HJ3:HJ54=EB12)*HH3:HH54)</f>
        <v>0</v>
      </c>
      <c r="EH12" s="395">
        <f ca="1">EF12-EG12+1000</f>
        <v>1000</v>
      </c>
      <c r="EI12" s="395" t="str">
        <f t="shared" ca="1" si="1179"/>
        <v/>
      </c>
      <c r="EJ12" s="395" t="str">
        <f ca="1">IF(EB12&lt;&gt;"",VLOOKUP(EB12,DI4:DO52,7,FALSE),"")</f>
        <v/>
      </c>
      <c r="EK12" s="395" t="str">
        <f ca="1">IF(EB12&lt;&gt;"",VLOOKUP(EB12,DI4:DO52,5,FALSE),"")</f>
        <v/>
      </c>
      <c r="EL12" s="395" t="str">
        <f ca="1">IF(EB12&lt;&gt;"",VLOOKUP(EB12,DI4:DQ52,9,FALSE),"")</f>
        <v/>
      </c>
      <c r="EM12" s="395" t="str">
        <f t="shared" ca="1" si="1180"/>
        <v/>
      </c>
      <c r="EN12" s="395" t="str">
        <f ca="1">IF(EB12&lt;&gt;"",RANK(EM12,EM11:EM15),"")</f>
        <v/>
      </c>
      <c r="EO12" s="395" t="str">
        <f ca="1">IF(EB12&lt;&gt;"",SUMPRODUCT((EM11:EM15=EM12)*(EH11:EH15&gt;EH12)),"")</f>
        <v/>
      </c>
      <c r="EP12" s="395" t="str">
        <f ca="1">IF(EB12&lt;&gt;"",SUMPRODUCT((EM11:EM15=EM12)*(EH11:EH15=EH12)*(EF11:EF15&gt;EF12)),"")</f>
        <v/>
      </c>
      <c r="EQ12" s="395" t="str">
        <f ca="1">IF(EB12&lt;&gt;"",SUMPRODUCT((EM11:EM15=EM12)*(EH11:EH15=EH12)*(EF11:EF15=EF12)*(EJ11:EJ15&gt;EJ12)),"")</f>
        <v/>
      </c>
      <c r="ER12" s="395" t="str">
        <f ca="1">IF(EB12&lt;&gt;"",SUMPRODUCT((EM11:EM15=EM12)*(EH11:EH15=EH12)*(EF11:EF15=EF12)*(EJ11:EJ15=EJ12)*(EK11:EK15&gt;EK12)),"")</f>
        <v/>
      </c>
      <c r="ES12" s="395" t="str">
        <f ca="1">IF(EB12&lt;&gt;"",SUMPRODUCT((EM11:EM15=EM12)*(EH11:EH15=EH12)*(EF11:EF15=EF12)*(EJ11:EJ15=EJ12)*(EK11:EK15=EK12)*(EL11:EL15&gt;EL12)),"")</f>
        <v/>
      </c>
      <c r="ET12" s="395" t="str">
        <f ca="1">IF(EB12&lt;&gt;"",IF(ET64&lt;&gt;"",IF(EA62=3,ET64,ET64+EA62),SUM(EN12:ES12)),"")</f>
        <v/>
      </c>
      <c r="EU12" s="395" t="str">
        <f ca="1">IF(EB12&lt;&gt;"",INDEX(EB11:EB15,MATCH(2,ET11:ET15,0),0),"")</f>
        <v/>
      </c>
      <c r="EV12" s="395" t="str">
        <f ca="1">IF(DX11&lt;&gt;"",DX11,"")</f>
        <v/>
      </c>
      <c r="EW12" s="395">
        <f ca="1">SUMPRODUCT((HG3:HG54=EV12)*(HJ3:HJ54=EV13)*(HK3:HK54="W"))+SUMPRODUCT((HG3:HG54=EV12)*(HJ3:HJ54=EV14)*(HK3:HK54="W"))+SUMPRODUCT((HG3:HG54=EV12)*(HJ3:HJ54=EV15)*(HK3:HK54="W"))+SUMPRODUCT((HG3:HG54=EV13)*(HJ3:HJ54=EV12)*(HL3:HL54="W"))+SUMPRODUCT((HG3:HG54=EV14)*(HJ3:HJ54=EV12)*(HL3:HL54="W"))+SUMPRODUCT((HG3:HG54=EV15)*(HJ3:HJ54=EV12)*(HL3:HL54="W"))</f>
        <v>0</v>
      </c>
      <c r="EX12" s="395">
        <f ca="1">SUMPRODUCT((HG3:HG54=EV12)*(HJ3:HJ54=EV13)*(HK3:HK54="D"))+SUMPRODUCT((HG3:HG54=EV12)*(HJ3:HJ54=EV14)*(HK3:HK54="D"))+SUMPRODUCT((HG3:HG54=EV12)*(HJ3:HJ54=EV15)*(HK3:HK54="D"))+SUMPRODUCT((HG3:HG54=EV13)*(HJ3:HJ54=EV12)*(HK3:HK54="D"))+SUMPRODUCT((HG3:HG54=EV14)*(HJ3:HJ54=EV12)*(HK3:HK54="D"))+SUMPRODUCT((HG3:HG54=EV15)*(HJ3:HJ54=EV12)*(HK3:HK54="D"))</f>
        <v>0</v>
      </c>
      <c r="EY12" s="395">
        <f ca="1">SUMPRODUCT((HG3:HG54=EV12)*(HJ3:HJ54=EV13)*(HK3:HK54="L"))+SUMPRODUCT((HG3:HG54=EV12)*(HJ3:HJ54=EV14)*(HK3:HK54="L"))+SUMPRODUCT((HG3:HG54=EV12)*(HJ3:HJ54=EV15)*(HK3:HK54="L"))+SUMPRODUCT((HG3:HG54=EV13)*(HJ3:HJ54=EV12)*(HL3:HL54="L"))+SUMPRODUCT((HG3:HG54=EV14)*(HJ3:HJ54=EV12)*(HL3:HL54="L"))+SUMPRODUCT((HG3:HG54=EV15)*(HJ3:HJ54=EV12)*(HL3:HL54="L"))</f>
        <v>0</v>
      </c>
      <c r="EZ12" s="395">
        <f ca="1">SUMPRODUCT((HG3:HG54=EV12)*(HJ3:HJ54=EV13)*HH3:HH54)+SUMPRODUCT((HG3:HG54=EV12)*(HJ3:HJ54=EV14)*HH3:HH54)+SUMPRODUCT((HG3:HG54=EV12)*(HJ3:HJ54=EV15)*HH3:HH54)+SUMPRODUCT((HG3:HG54=EV12)*(HJ3:HJ54=EV11)*HH3:HH54)+SUMPRODUCT((HG3:HG54=EV13)*(HJ3:HJ54=EV12)*HI3:HI54)+SUMPRODUCT((HG3:HG54=EV14)*(HJ3:HJ54=EV12)*HI3:HI54)+SUMPRODUCT((HG3:HG54=EV15)*(HJ3:HJ54=EV12)*HI3:HI54)+SUMPRODUCT((HG3:HG54=EV11)*(HJ3:HJ54=EV12)*HI3:HI54)</f>
        <v>0</v>
      </c>
      <c r="FA12" s="395">
        <f ca="1">SUMPRODUCT((HG3:HG54=EV12)*(HJ3:HJ54=EV13)*HI3:HI54)+SUMPRODUCT((HG3:HG54=EV12)*(HJ3:HJ54=EV14)*HI3:HI54)+SUMPRODUCT((HG3:HG54=EV12)*(HJ3:HJ54=EV15)*HI3:HI54)+SUMPRODUCT((HG3:HG54=EV12)*(HJ3:HJ54=EV11)*HI3:HI54)+SUMPRODUCT((HG3:HG54=EV13)*(HJ3:HJ54=EV12)*HH3:HH54)+SUMPRODUCT((HG3:HG54=EV14)*(HJ3:HJ54=EV12)*HH3:HH54)+SUMPRODUCT((HG3:HG54=EV15)*(HJ3:HJ54=EV12)*HH3:HH54)+SUMPRODUCT((HG3:HG54=EV11)*(HJ3:HJ54=EV12)*HH3:HH54)</f>
        <v>0</v>
      </c>
      <c r="FB12" s="395">
        <f ca="1">EZ12-FA12+1000</f>
        <v>1000</v>
      </c>
      <c r="FC12" s="395" t="str">
        <f t="shared" ref="FC12:FC14" ca="1" si="1398">IF(EV12&lt;&gt;"",EW12*3+EX12*1,"")</f>
        <v/>
      </c>
      <c r="FD12" s="395" t="str">
        <f ca="1">IF(EV12&lt;&gt;"",VLOOKUP(EV12,DI4:DO52,7,FALSE),"")</f>
        <v/>
      </c>
      <c r="FE12" s="395" t="str">
        <f ca="1">IF(EV12&lt;&gt;"",VLOOKUP(EV12,DI4:DO52,5,FALSE),"")</f>
        <v/>
      </c>
      <c r="FF12" s="395" t="str">
        <f ca="1">IF(EV12&lt;&gt;"",VLOOKUP(EV12,DI4:DQ52,9,FALSE),"")</f>
        <v/>
      </c>
      <c r="FG12" s="395" t="str">
        <f t="shared" ref="FG12:FG14" ca="1" si="1399">FC12</f>
        <v/>
      </c>
      <c r="FH12" s="395" t="str">
        <f ca="1">IF(EV12&lt;&gt;"",RANK(FG12,FG11:FG15),"")</f>
        <v/>
      </c>
      <c r="FI12" s="395" t="str">
        <f ca="1">IF(EV12&lt;&gt;"",SUMPRODUCT((FG11:FG15=FG12)*(FB11:FB15&gt;FB12)),"")</f>
        <v/>
      </c>
      <c r="FJ12" s="395" t="str">
        <f ca="1">IF(EV12&lt;&gt;"",SUMPRODUCT((FG11:FG15=FG12)*(FB11:FB15=FB12)*(EZ11:EZ15&gt;EZ12)),"")</f>
        <v/>
      </c>
      <c r="FK12" s="395" t="str">
        <f ca="1">IF(EV12&lt;&gt;"",SUMPRODUCT((FG11:FG15=FG12)*(FB11:FB15=FB12)*(EZ11:EZ15=EZ12)*(FD11:FD15&gt;FD12)),"")</f>
        <v/>
      </c>
      <c r="FL12" s="395" t="str">
        <f ca="1">IF(EV12&lt;&gt;"",SUMPRODUCT((FG11:FG15=FG12)*(FB11:FB15=FB12)*(EZ11:EZ15=EZ12)*(FD11:FD15=FD12)*(FE11:FE15&gt;FE12)),"")</f>
        <v/>
      </c>
      <c r="FM12" s="395" t="str">
        <f ca="1">IF(EV12&lt;&gt;"",SUMPRODUCT((FG11:FG15=FG12)*(FB11:FB15=FB12)*(EZ11:EZ15=EZ12)*(FD11:FD15=FD12)*(FE11:FE15=FE12)*(FF11:FF15&gt;FF12)),"")</f>
        <v/>
      </c>
      <c r="FN12" s="395" t="str">
        <f ca="1">IF(EV12&lt;&gt;"",IF(FN64&lt;&gt;"",IF(EU62=3,FN64,FN64+EU62),SUM(FH12:FM12)+1),"")</f>
        <v/>
      </c>
      <c r="FO12" s="395" t="str">
        <f ca="1">IF(EV12&lt;&gt;"",INDEX(EV12:EV15,MATCH(2,FN12:FN15,0),0),"")</f>
        <v/>
      </c>
      <c r="HD12" s="395" t="str">
        <f ca="1">IF(FO12&lt;&gt;"",FO12,IF(EU12&lt;&gt;"",EU12,DU12))</f>
        <v>Botafogo</v>
      </c>
      <c r="HE12" s="395">
        <v>2</v>
      </c>
      <c r="HF12" s="395">
        <v>10</v>
      </c>
      <c r="HG12" s="395" t="str">
        <f t="shared" si="25"/>
        <v>River Plate</v>
      </c>
      <c r="HH12" s="395">
        <f ca="1">IF(HG2&lt;&gt;"",IF(OFFSET('Game Board'!O17,0,HH1)&lt;&gt;"",OFFSET('Game Board'!O17,0,HH1),0),"")</f>
        <v>3</v>
      </c>
      <c r="HI12" s="395">
        <f ca="1">IF(HG2&lt;&gt;"",IF(OFFSET('Game Board'!P17,0,HH1)&lt;&gt;"",OFFSET('Game Board'!P17,0,HH1),0),"")</f>
        <v>1</v>
      </c>
      <c r="HJ12" s="395" t="str">
        <f t="shared" si="26"/>
        <v>Urawa Red Diamonds</v>
      </c>
      <c r="HK12" s="395" t="str">
        <f ca="1">IF(AND(OFFSET('Game Board'!O17,0,HH1)&lt;&gt;"",OFFSET('Game Board'!P17,0,HH1)&lt;&gt;""),IF(HH12&gt;HI12,"W",IF(HH12=HI12,"D","L")),"")</f>
        <v>W</v>
      </c>
      <c r="HL12" s="395" t="str">
        <f t="shared" ca="1" si="27"/>
        <v>L</v>
      </c>
      <c r="HN12" s="395">
        <f ca="1">VLOOKUP(HO12,LJ11:LK15,2,FALSE)</f>
        <v>1</v>
      </c>
      <c r="HO12" s="398" t="str">
        <f t="shared" si="1181"/>
        <v>Atletico Madrid</v>
      </c>
      <c r="HP12" s="395">
        <f ca="1">SUMPRODUCT((LM3:LM54=HO12)*(LQ3:LQ54="W"))+SUMPRODUCT((LP3:LP54=HO12)*(LR3:LR54="W"))</f>
        <v>1</v>
      </c>
      <c r="HQ12" s="395">
        <f ca="1">SUMPRODUCT((LM3:LM54=HO12)*(LQ3:LQ54="D"))+SUMPRODUCT((LP3:LP54=HO12)*(LR3:LR54="D"))</f>
        <v>2</v>
      </c>
      <c r="HR12" s="395">
        <f ca="1">SUMPRODUCT((LM3:LM54=HO12)*(LQ3:LQ54="L"))+SUMPRODUCT((LP3:LP54=HO12)*(LR3:LR54="L"))</f>
        <v>0</v>
      </c>
      <c r="HS12" s="395">
        <f ca="1">SUMIF(LM3:LM72,HO12,LN3:LN72)+SUMIF(LP3:LP72,HO12,LO3:LO72)</f>
        <v>9</v>
      </c>
      <c r="HT12" s="395">
        <f ca="1">SUMIF(LP3:LP72,HO12,LN3:LN72)+SUMIF(LM3:LM72,HO12,LO3:LO72)</f>
        <v>8</v>
      </c>
      <c r="HU12" s="395">
        <f t="shared" ca="1" si="1182"/>
        <v>1001</v>
      </c>
      <c r="HV12" s="395">
        <f t="shared" ca="1" si="1183"/>
        <v>5</v>
      </c>
      <c r="HW12" s="401">
        <f t="shared" si="266"/>
        <v>23</v>
      </c>
      <c r="HX12" s="395">
        <f ca="1">IF(COUNTIF(HV11:HV15,4)&lt;&gt;4,RANK(HV12,HV11:HV15),HV64)</f>
        <v>1</v>
      </c>
      <c r="HZ12" s="395">
        <f ca="1">SUMPRODUCT((HX11:HX14=HX12)*(HW11:HW14&lt;HW12))+HX12</f>
        <v>1</v>
      </c>
      <c r="IA12" s="398" t="str">
        <f ca="1">INDEX(HO11:HO15,MATCH(2,HZ11:HZ15,0),0)</f>
        <v>Seattle Sounders</v>
      </c>
      <c r="IB12" s="395">
        <f ca="1">INDEX(HX11:HX15,MATCH(IA12,HO11:HO15,0),0)</f>
        <v>2</v>
      </c>
      <c r="IC12" s="395" t="str">
        <f ca="1">IF(IC11&lt;&gt;"",IA12,"")</f>
        <v/>
      </c>
      <c r="ID12" s="395" t="str">
        <f ca="1">IF(ID11&lt;&gt;"",IA13,"")</f>
        <v>Paris Saint-Germain</v>
      </c>
      <c r="IE12" s="395" t="str">
        <f ca="1">IF(IE11&lt;&gt;"",IA14,"")</f>
        <v/>
      </c>
      <c r="IF12" s="395" t="str">
        <f>IF(IF11&lt;&gt;"",IA15,"")</f>
        <v/>
      </c>
      <c r="IH12" s="395" t="str">
        <f t="shared" ref="IH12:IH14" ca="1" si="1400">IF(IC12&lt;&gt;"",IC12,"")</f>
        <v/>
      </c>
      <c r="II12" s="395">
        <f ca="1">SUMPRODUCT((LM3:LM54=IH12)*(LP3:LP54=IH13)*(LQ3:LQ54="W"))+SUMPRODUCT((LM3:LM54=IH12)*(LP3:LP54=IH14)*(LQ3:LQ54="W"))+SUMPRODUCT((LM3:LM54=IH12)*(LP3:LP54=IH15)*(LQ3:LQ54="W"))+SUMPRODUCT((LM3:LM54=IH12)*(LP3:LP54=IH11)*(LQ3:LQ54="W"))+SUMPRODUCT((LM3:LM54=IH13)*(LP3:LP54=IH12)*(LR3:LR54="W"))+SUMPRODUCT((LM3:LM54=IH14)*(LP3:LP54=IH12)*(LR3:LR54="W"))+SUMPRODUCT((LM3:LM54=IH15)*(LP3:LP54=IH12)*(LR3:LR54="W"))+SUMPRODUCT((LM3:LM54=IH11)*(LP3:LP54=IH12)*(LR3:LR54="W"))</f>
        <v>0</v>
      </c>
      <c r="IJ12" s="395">
        <f ca="1">SUMPRODUCT((LM3:LM54=IH12)*(LP3:LP54=IH13)*(LQ3:LQ54="D"))+SUMPRODUCT((LM3:LM54=IH12)*(LP3:LP54=IH14)*(LQ3:LQ54="D"))+SUMPRODUCT((LM3:LM54=IH12)*(LP3:LP54=IH15)*(LQ3:LQ54="D"))+SUMPRODUCT((LM3:LM54=IH12)*(LP3:LP54=IH11)*(LQ3:LQ54="D"))+SUMPRODUCT((LM3:LM54=IH13)*(LP3:LP54=IH12)*(LQ3:LQ54="D"))+SUMPRODUCT((LM3:LM54=IH14)*(LP3:LP54=IH12)*(LQ3:LQ54="D"))+SUMPRODUCT((LM3:LM54=IH15)*(LP3:LP54=IH12)*(LQ3:LQ54="D"))+SUMPRODUCT((LM3:LM54=IH11)*(LP3:LP54=IH12)*(LQ3:LQ54="D"))</f>
        <v>0</v>
      </c>
      <c r="IK12" s="395">
        <f ca="1">SUMPRODUCT((LM3:LM54=IH12)*(LP3:LP54=IH13)*(LQ3:LQ54="L"))+SUMPRODUCT((LM3:LM54=IH12)*(LP3:LP54=IH14)*(LQ3:LQ54="L"))+SUMPRODUCT((LM3:LM54=IH12)*(LP3:LP54=IH15)*(LQ3:LQ54="L"))+SUMPRODUCT((LM3:LM54=IH12)*(LP3:LP54=IH11)*(LQ3:LQ54="L"))+SUMPRODUCT((LM3:LM54=IH13)*(LP3:LP54=IH12)*(LR3:LR54="L"))+SUMPRODUCT((LM3:LM54=IH14)*(LP3:LP54=IH12)*(LR3:LR54="L"))+SUMPRODUCT((LM3:LM54=IH15)*(LP3:LP54=IH12)*(LR3:LR54="L"))+SUMPRODUCT((LM3:LM54=IH11)*(LP3:LP54=IH12)*(LR3:LR54="L"))</f>
        <v>0</v>
      </c>
      <c r="IL12" s="395">
        <f ca="1">SUMPRODUCT((LM3:LM54=IH12)*(LP3:LP54=IH13)*LN3:LN54)+SUMPRODUCT((LM3:LM54=IH12)*(LP3:LP54=IH14)*LN3:LN54)+SUMPRODUCT((LM3:LM54=IH12)*(LP3:LP54=IH15)*LN3:LN54)+SUMPRODUCT((LM3:LM54=IH12)*(LP3:LP54=IH11)*LN3:LN54)+SUMPRODUCT((LM3:LM54=IH13)*(LP3:LP54=IH12)*LO3:LO54)+SUMPRODUCT((LM3:LM54=IH14)*(LP3:LP54=IH12)*LO3:LO54)+SUMPRODUCT((LM3:LM54=IH15)*(LP3:LP54=IH12)*LO3:LO54)+SUMPRODUCT((LM3:LM54=IH11)*(LP3:LP54=IH12)*LO3:LO54)</f>
        <v>0</v>
      </c>
      <c r="IM12" s="395">
        <f ca="1">SUMPRODUCT((LM3:LM54=IH12)*(LP3:LP54=IH13)*LO3:LO54)+SUMPRODUCT((LM3:LM54=IH12)*(LP3:LP54=IH14)*LO3:LO54)+SUMPRODUCT((LM3:LM54=IH12)*(LP3:LP54=IH15)*LO3:LO54)+SUMPRODUCT((LM3:LM54=IH12)*(LP3:LP54=IH11)*LO3:LO54)+SUMPRODUCT((LM3:LM54=IH13)*(LP3:LP54=IH12)*LN3:LN54)+SUMPRODUCT((LM3:LM54=IH14)*(LP3:LP54=IH12)*LN3:LN54)+SUMPRODUCT((LM3:LM54=IH15)*(LP3:LP54=IH12)*LN3:LN54)+SUMPRODUCT((LM3:LM54=IH11)*(LP3:LP54=IH12)*LN3:LN54)</f>
        <v>0</v>
      </c>
      <c r="IN12" s="395">
        <f ca="1">IL12-IM12+1000</f>
        <v>1000</v>
      </c>
      <c r="IO12" s="395" t="str">
        <f t="shared" ca="1" si="1184"/>
        <v/>
      </c>
      <c r="IP12" s="395" t="str">
        <f ca="1">IF(IH12&lt;&gt;"",VLOOKUP(IH12,HO4:HU52,7,FALSE),"")</f>
        <v/>
      </c>
      <c r="IQ12" s="395" t="str">
        <f ca="1">IF(IH12&lt;&gt;"",VLOOKUP(IH12,HO4:HU52,5,FALSE),"")</f>
        <v/>
      </c>
      <c r="IR12" s="395" t="str">
        <f ca="1">IF(IH12&lt;&gt;"",VLOOKUP(IH12,HO4:HW52,9,FALSE),"")</f>
        <v/>
      </c>
      <c r="IS12" s="395" t="str">
        <f t="shared" ca="1" si="1185"/>
        <v/>
      </c>
      <c r="IT12" s="395" t="str">
        <f ca="1">IF(IH12&lt;&gt;"",RANK(IS12,IS11:IS15),"")</f>
        <v/>
      </c>
      <c r="IU12" s="395" t="str">
        <f ca="1">IF(IH12&lt;&gt;"",SUMPRODUCT((IS11:IS15=IS12)*(IN11:IN15&gt;IN12)),"")</f>
        <v/>
      </c>
      <c r="IV12" s="395" t="str">
        <f ca="1">IF(IH12&lt;&gt;"",SUMPRODUCT((IS11:IS15=IS12)*(IN11:IN15=IN12)*(IL11:IL15&gt;IL12)),"")</f>
        <v/>
      </c>
      <c r="IW12" s="395" t="str">
        <f ca="1">IF(IH12&lt;&gt;"",SUMPRODUCT((IS11:IS15=IS12)*(IN11:IN15=IN12)*(IL11:IL15=IL12)*(IP11:IP15&gt;IP12)),"")</f>
        <v/>
      </c>
      <c r="IX12" s="395" t="str">
        <f ca="1">IF(IH12&lt;&gt;"",SUMPRODUCT((IS11:IS15=IS12)*(IN11:IN15=IN12)*(IL11:IL15=IL12)*(IP11:IP15=IP12)*(IQ11:IQ15&gt;IQ12)),"")</f>
        <v/>
      </c>
      <c r="IY12" s="395" t="str">
        <f ca="1">IF(IH12&lt;&gt;"",SUMPRODUCT((IS11:IS15=IS12)*(IN11:IN15=IN12)*(IL11:IL15=IL12)*(IP11:IP15=IP12)*(IQ11:IQ15=IQ12)*(IR11:IR15&gt;IR12)),"")</f>
        <v/>
      </c>
      <c r="IZ12" s="395" t="str">
        <f ca="1">IF(IH12&lt;&gt;"",IF(IZ64&lt;&gt;"",IF(IG62=3,IZ64,IZ64+IG62),SUM(IT12:IY12)),"")</f>
        <v/>
      </c>
      <c r="JA12" s="395" t="str">
        <f ca="1">IF(IH12&lt;&gt;"",INDEX(IH11:IH15,MATCH(2,IZ11:IZ15,0),0),"")</f>
        <v/>
      </c>
      <c r="JB12" s="395" t="str">
        <f ca="1">IF(ID11&lt;&gt;"",ID11,"")</f>
        <v>Seattle Sounders</v>
      </c>
      <c r="JC12" s="395">
        <f ca="1">SUMPRODUCT((LM3:LM54=JB12)*(LP3:LP54=JB13)*(LQ3:LQ54="W"))+SUMPRODUCT((LM3:LM54=JB12)*(LP3:LP54=JB14)*(LQ3:LQ54="W"))+SUMPRODUCT((LM3:LM54=JB12)*(LP3:LP54=JB15)*(LQ3:LQ54="W"))+SUMPRODUCT((LM3:LM54=JB13)*(LP3:LP54=JB12)*(LR3:LR54="W"))+SUMPRODUCT((LM3:LM54=JB14)*(LP3:LP54=JB12)*(LR3:LR54="W"))+SUMPRODUCT((LM3:LM54=JB15)*(LP3:LP54=JB12)*(LR3:LR54="W"))</f>
        <v>1</v>
      </c>
      <c r="JD12" s="395">
        <f ca="1">SUMPRODUCT((LM3:LM54=JB12)*(LP3:LP54=JB13)*(LQ3:LQ54="D"))+SUMPRODUCT((LM3:LM54=JB12)*(LP3:LP54=JB14)*(LQ3:LQ54="D"))+SUMPRODUCT((LM3:LM54=JB12)*(LP3:LP54=JB15)*(LQ3:LQ54="D"))+SUMPRODUCT((LM3:LM54=JB13)*(LP3:LP54=JB12)*(LQ3:LQ54="D"))+SUMPRODUCT((LM3:LM54=JB14)*(LP3:LP54=JB12)*(LQ3:LQ54="D"))+SUMPRODUCT((LM3:LM54=JB15)*(LP3:LP54=JB12)*(LQ3:LQ54="D"))</f>
        <v>0</v>
      </c>
      <c r="JE12" s="395">
        <f ca="1">SUMPRODUCT((LM3:LM54=JB12)*(LP3:LP54=JB13)*(LQ3:LQ54="L"))+SUMPRODUCT((LM3:LM54=JB12)*(LP3:LP54=JB14)*(LQ3:LQ54="L"))+SUMPRODUCT((LM3:LM54=JB12)*(LP3:LP54=JB15)*(LQ3:LQ54="L"))+SUMPRODUCT((LM3:LM54=JB13)*(LP3:LP54=JB12)*(LR3:LR54="L"))+SUMPRODUCT((LM3:LM54=JB14)*(LP3:LP54=JB12)*(LR3:LR54="L"))+SUMPRODUCT((LM3:LM54=JB15)*(LP3:LP54=JB12)*(LR3:LR54="L"))</f>
        <v>0</v>
      </c>
      <c r="JF12" s="395">
        <f ca="1">SUMPRODUCT((LM3:LM54=JB12)*(LP3:LP54=JB13)*LN3:LN54)+SUMPRODUCT((LM3:LM54=JB12)*(LP3:LP54=JB14)*LN3:LN54)+SUMPRODUCT((LM3:LM54=JB12)*(LP3:LP54=JB15)*LN3:LN54)+SUMPRODUCT((LM3:LM54=JB12)*(LP3:LP54=JB11)*LN3:LN54)+SUMPRODUCT((LM3:LM54=JB13)*(LP3:LP54=JB12)*LO3:LO54)+SUMPRODUCT((LM3:LM54=JB14)*(LP3:LP54=JB12)*LO3:LO54)+SUMPRODUCT((LM3:LM54=JB15)*(LP3:LP54=JB12)*LO3:LO54)+SUMPRODUCT((LM3:LM54=JB11)*(LP3:LP54=JB12)*LO3:LO54)</f>
        <v>3</v>
      </c>
      <c r="JG12" s="395">
        <f ca="1">SUMPRODUCT((LM3:LM54=JB12)*(LP3:LP54=JB13)*LO3:LO54)+SUMPRODUCT((LM3:LM54=JB12)*(LP3:LP54=JB14)*LO3:LO54)+SUMPRODUCT((LM3:LM54=JB12)*(LP3:LP54=JB15)*LO3:LO54)+SUMPRODUCT((LM3:LM54=JB12)*(LP3:LP54=JB11)*LO3:LO54)+SUMPRODUCT((LM3:LM54=JB13)*(LP3:LP54=JB12)*LN3:LN54)+SUMPRODUCT((LM3:LM54=JB14)*(LP3:LP54=JB12)*LN3:LN54)+SUMPRODUCT((LM3:LM54=JB15)*(LP3:LP54=JB12)*LN3:LN54)+SUMPRODUCT((LM3:LM54=JB11)*(LP3:LP54=JB12)*LN3:LN54)</f>
        <v>1</v>
      </c>
      <c r="JH12" s="395">
        <f ca="1">JF12-JG12+1000</f>
        <v>1002</v>
      </c>
      <c r="JI12" s="395">
        <f t="shared" ref="JI12:JI14" ca="1" si="1401">IF(JB12&lt;&gt;"",JC12*3+JD12*1,"")</f>
        <v>3</v>
      </c>
      <c r="JJ12" s="395">
        <f ca="1">IF(JB12&lt;&gt;"",VLOOKUP(JB12,HO4:HU52,7,FALSE),"")</f>
        <v>1001</v>
      </c>
      <c r="JK12" s="395">
        <f ca="1">IF(JB12&lt;&gt;"",VLOOKUP(JB12,HO4:HU52,5,FALSE),"")</f>
        <v>8</v>
      </c>
      <c r="JL12" s="395">
        <f ca="1">IF(JB12&lt;&gt;"",VLOOKUP(JB12,HO4:HW52,9,FALSE),"")</f>
        <v>7</v>
      </c>
      <c r="JM12" s="395">
        <f t="shared" ref="JM12:JM14" ca="1" si="1402">JI12</f>
        <v>3</v>
      </c>
      <c r="JN12" s="395">
        <f ca="1">IF(JB12&lt;&gt;"",RANK(JM12,JM11:JM15),"")</f>
        <v>1</v>
      </c>
      <c r="JO12" s="395">
        <f ca="1">IF(JB12&lt;&gt;"",SUMPRODUCT((JM11:JM15=JM12)*(JH11:JH15&gt;JH12)),"")</f>
        <v>0</v>
      </c>
      <c r="JP12" s="395">
        <f ca="1">IF(JB12&lt;&gt;"",SUMPRODUCT((JM11:JM15=JM12)*(JH11:JH15=JH12)*(JF11:JF15&gt;JF12)),"")</f>
        <v>0</v>
      </c>
      <c r="JQ12" s="395">
        <f ca="1">IF(JB12&lt;&gt;"",SUMPRODUCT((JM11:JM15=JM12)*(JH11:JH15=JH12)*(JF11:JF15=JF12)*(JJ11:JJ15&gt;JJ12)),"")</f>
        <v>0</v>
      </c>
      <c r="JR12" s="395">
        <f ca="1">IF(JB12&lt;&gt;"",SUMPRODUCT((JM11:JM15=JM12)*(JH11:JH15=JH12)*(JF11:JF15=JF12)*(JJ11:JJ15=JJ12)*(JK11:JK15&gt;JK12)),"")</f>
        <v>0</v>
      </c>
      <c r="JS12" s="395">
        <f ca="1">IF(JB12&lt;&gt;"",SUMPRODUCT((JM11:JM15=JM12)*(JH11:JH15=JH12)*(JF11:JF15=JF12)*(JJ11:JJ15=JJ12)*(JK11:JK15=JK12)*(JL11:JL15&gt;JL12)),"")</f>
        <v>0</v>
      </c>
      <c r="JT12" s="395">
        <f ca="1">IF(JB12&lt;&gt;"",IF(JT64&lt;&gt;"",IF(JA62=3,JT64,JT64+JA62),SUM(JN12:JS12)+1),"")</f>
        <v>2</v>
      </c>
      <c r="JU12" s="395" t="str">
        <f ca="1">IF(JB12&lt;&gt;"",INDEX(JB12:JB15,MATCH(2,JT12:JT15,0),0),"")</f>
        <v>Seattle Sounders</v>
      </c>
      <c r="LJ12" s="395" t="str">
        <f ca="1">IF(JU12&lt;&gt;"",JU12,IF(JA12&lt;&gt;"",JA12,IA12))</f>
        <v>Seattle Sounders</v>
      </c>
      <c r="LK12" s="395">
        <v>2</v>
      </c>
      <c r="LL12" s="395">
        <v>10</v>
      </c>
      <c r="LM12" s="395" t="str">
        <f t="shared" si="28"/>
        <v>River Plate</v>
      </c>
      <c r="LN12" s="395">
        <f ca="1">IF(OFFSET('Game Board'!O17,0,LN1)&lt;&gt;"",OFFSET('Game Board'!O17,0,LN1),0)</f>
        <v>3</v>
      </c>
      <c r="LO12" s="395">
        <f ca="1">IF(OFFSET('Game Board'!P17,0,LN1)&lt;&gt;"",OFFSET('Game Board'!P17,0,LN1),0)</f>
        <v>3</v>
      </c>
      <c r="LP12" s="395" t="str">
        <f t="shared" si="29"/>
        <v>Urawa Red Diamonds</v>
      </c>
      <c r="LQ12" s="395" t="str">
        <f ca="1">IF(AND(OFFSET('Game Board'!O17,0,LN1)&lt;&gt;"",OFFSET('Game Board'!P17,0,LN1)&lt;&gt;""),IF(LN12&gt;LO12,"W",IF(LN12=LO12,"D","L")),"")</f>
        <v>D</v>
      </c>
      <c r="LR12" s="395" t="str">
        <f t="shared" ca="1" si="30"/>
        <v>D</v>
      </c>
      <c r="LT12" s="395">
        <f ca="1">VLOOKUP(LU12,PP11:PQ15,2,FALSE)</f>
        <v>1</v>
      </c>
      <c r="LU12" s="398" t="str">
        <f t="shared" si="1186"/>
        <v>Atletico Madrid</v>
      </c>
      <c r="LV12" s="395">
        <f ca="1">SUMPRODUCT((PS3:PS54=LU12)*(PW3:PW54="W"))+SUMPRODUCT((PV3:PV54=LU12)*(PX3:PX54="W"))</f>
        <v>2</v>
      </c>
      <c r="LW12" s="395">
        <f ca="1">SUMPRODUCT((PS3:PS54=LU12)*(PW3:PW54="D"))+SUMPRODUCT((PV3:PV54=LU12)*(PX3:PX54="D"))</f>
        <v>1</v>
      </c>
      <c r="LX12" s="395">
        <f ca="1">SUMPRODUCT((PS3:PS54=LU12)*(PW3:PW54="L"))+SUMPRODUCT((PV3:PV54=LU12)*(PX3:PX54="L"))</f>
        <v>0</v>
      </c>
      <c r="LY12" s="395">
        <f t="shared" ref="LY12" ca="1" si="1403">SUMIF(PS3:PS72,LU12,PT3:PT72)+SUMIF(PV3:PV72,LU12,PU3:PU72)</f>
        <v>7</v>
      </c>
      <c r="LZ12" s="395">
        <f t="shared" ref="LZ12" ca="1" si="1404">SUMIF(PV3:PV72,LU12,PT3:PT72)+SUMIF(PS3:PS72,LU12,PU3:PU72)</f>
        <v>3</v>
      </c>
      <c r="MA12" s="395">
        <f t="shared" ca="1" si="1189"/>
        <v>1004</v>
      </c>
      <c r="MB12" s="395">
        <f t="shared" ca="1" si="1190"/>
        <v>7</v>
      </c>
      <c r="MC12" s="401">
        <f t="shared" si="36"/>
        <v>23</v>
      </c>
      <c r="MD12" s="395">
        <f t="shared" ref="MD12" ca="1" si="1405">IF(COUNTIF(MB11:MB15,4)&lt;&gt;4,RANK(MB12,MB11:MB15),MB64)</f>
        <v>1</v>
      </c>
      <c r="MF12" s="395">
        <f t="shared" ref="MF12" ca="1" si="1406">SUMPRODUCT((MD11:MD14=MD12)*(MC11:MC14&lt;MC12))+MD12</f>
        <v>1</v>
      </c>
      <c r="MG12" s="398" t="str">
        <f t="shared" ref="MG12" ca="1" si="1407">INDEX(LU11:LU15,MATCH(2,MF11:MF15,0),0)</f>
        <v>Seattle Sounders</v>
      </c>
      <c r="MH12" s="395">
        <f t="shared" ref="MH12" ca="1" si="1408">INDEX(MD11:MD15,MATCH(MG12,LU11:LU15,0),0)</f>
        <v>2</v>
      </c>
      <c r="MI12" s="395" t="str">
        <f t="shared" ref="MI12" ca="1" si="1409">IF(MI11&lt;&gt;"",MG12,"")</f>
        <v/>
      </c>
      <c r="MJ12" s="395" t="str">
        <f t="shared" ref="MJ12" ca="1" si="1410">IF(MJ11&lt;&gt;"",MG13,"")</f>
        <v>Botafogo</v>
      </c>
      <c r="MK12" s="395" t="str">
        <f t="shared" ref="MK12" ca="1" si="1411">IF(MK11&lt;&gt;"",MG14,"")</f>
        <v/>
      </c>
      <c r="ML12" s="395" t="str">
        <f t="shared" ref="ML12" si="1412">IF(ML11&lt;&gt;"",MG15,"")</f>
        <v/>
      </c>
      <c r="MN12" s="395" t="str">
        <f t="shared" ca="1" si="1199"/>
        <v/>
      </c>
      <c r="MO12" s="395">
        <f ca="1">SUMPRODUCT((PS3:PS54=MN12)*(PV3:PV54=MN13)*(PW3:PW54="W"))+SUMPRODUCT((PS3:PS54=MN12)*(PV3:PV54=MN14)*(PW3:PW54="W"))+SUMPRODUCT((PS3:PS54=MN12)*(PV3:PV54=MN15)*(PW3:PW54="W"))+SUMPRODUCT((PS3:PS54=MN12)*(PV3:PV54=MN11)*(PW3:PW54="W"))+SUMPRODUCT((PS3:PS54=MN13)*(PV3:PV54=MN12)*(PX3:PX54="W"))+SUMPRODUCT((PS3:PS54=MN14)*(PV3:PV54=MN12)*(PX3:PX54="W"))+SUMPRODUCT((PS3:PS54=MN15)*(PV3:PV54=MN12)*(PX3:PX54="W"))+SUMPRODUCT((PS3:PS54=MN11)*(PV3:PV54=MN12)*(PX3:PX54="W"))</f>
        <v>0</v>
      </c>
      <c r="MP12" s="395">
        <f ca="1">SUMPRODUCT((PS3:PS54=MN12)*(PV3:PV54=MN13)*(PW3:PW54="D"))+SUMPRODUCT((PS3:PS54=MN12)*(PV3:PV54=MN14)*(PW3:PW54="D"))+SUMPRODUCT((PS3:PS54=MN12)*(PV3:PV54=MN15)*(PW3:PW54="D"))+SUMPRODUCT((PS3:PS54=MN12)*(PV3:PV54=MN11)*(PW3:PW54="D"))+SUMPRODUCT((PS3:PS54=MN13)*(PV3:PV54=MN12)*(PW3:PW54="D"))+SUMPRODUCT((PS3:PS54=MN14)*(PV3:PV54=MN12)*(PW3:PW54="D"))+SUMPRODUCT((PS3:PS54=MN15)*(PV3:PV54=MN12)*(PW3:PW54="D"))+SUMPRODUCT((PS3:PS54=MN11)*(PV3:PV54=MN12)*(PW3:PW54="D"))</f>
        <v>0</v>
      </c>
      <c r="MQ12" s="395">
        <f ca="1">SUMPRODUCT((PS3:PS54=MN12)*(PV3:PV54=MN13)*(PW3:PW54="L"))+SUMPRODUCT((PS3:PS54=MN12)*(PV3:PV54=MN14)*(PW3:PW54="L"))+SUMPRODUCT((PS3:PS54=MN12)*(PV3:PV54=MN15)*(PW3:PW54="L"))+SUMPRODUCT((PS3:PS54=MN12)*(PV3:PV54=MN11)*(PW3:PW54="L"))+SUMPRODUCT((PS3:PS54=MN13)*(PV3:PV54=MN12)*(PX3:PX54="L"))+SUMPRODUCT((PS3:PS54=MN14)*(PV3:PV54=MN12)*(PX3:PX54="L"))+SUMPRODUCT((PS3:PS54=MN15)*(PV3:PV54=MN12)*(PX3:PX54="L"))+SUMPRODUCT((PS3:PS54=MN11)*(PV3:PV54=MN12)*(PX3:PX54="L"))</f>
        <v>0</v>
      </c>
      <c r="MR12" s="395">
        <f ca="1">SUMPRODUCT((PS3:PS54=MN12)*(PV3:PV54=MN13)*PT3:PT54)+SUMPRODUCT((PS3:PS54=MN12)*(PV3:PV54=MN14)*PT3:PT54)+SUMPRODUCT((PS3:PS54=MN12)*(PV3:PV54=MN15)*PT3:PT54)+SUMPRODUCT((PS3:PS54=MN12)*(PV3:PV54=MN11)*PT3:PT54)+SUMPRODUCT((PS3:PS54=MN13)*(PV3:PV54=MN12)*PU3:PU54)+SUMPRODUCT((PS3:PS54=MN14)*(PV3:PV54=MN12)*PU3:PU54)+SUMPRODUCT((PS3:PS54=MN15)*(PV3:PV54=MN12)*PU3:PU54)+SUMPRODUCT((PS3:PS54=MN11)*(PV3:PV54=MN12)*PU3:PU54)</f>
        <v>0</v>
      </c>
      <c r="MS12" s="395">
        <f ca="1">SUMPRODUCT((PS3:PS54=MN12)*(PV3:PV54=MN13)*PU3:PU54)+SUMPRODUCT((PS3:PS54=MN12)*(PV3:PV54=MN14)*PU3:PU54)+SUMPRODUCT((PS3:PS54=MN12)*(PV3:PV54=MN15)*PU3:PU54)+SUMPRODUCT((PS3:PS54=MN12)*(PV3:PV54=MN11)*PU3:PU54)+SUMPRODUCT((PS3:PS54=MN13)*(PV3:PV54=MN12)*PT3:PT54)+SUMPRODUCT((PS3:PS54=MN14)*(PV3:PV54=MN12)*PT3:PT54)+SUMPRODUCT((PS3:PS54=MN15)*(PV3:PV54=MN12)*PT3:PT54)+SUMPRODUCT((PS3:PS54=MN11)*(PV3:PV54=MN12)*PT3:PT54)</f>
        <v>0</v>
      </c>
      <c r="MT12" s="395">
        <f t="shared" ca="1" si="1200"/>
        <v>1000</v>
      </c>
      <c r="MU12" s="395" t="str">
        <f t="shared" ca="1" si="1201"/>
        <v/>
      </c>
      <c r="MV12" s="395" t="str">
        <f ca="1">IF(MN12&lt;&gt;"",VLOOKUP(MN12,LU4:MA52,7,FALSE),"")</f>
        <v/>
      </c>
      <c r="MW12" s="395" t="str">
        <f ca="1">IF(MN12&lt;&gt;"",VLOOKUP(MN12,LU4:MA52,5,FALSE),"")</f>
        <v/>
      </c>
      <c r="MX12" s="395" t="str">
        <f ca="1">IF(MN12&lt;&gt;"",VLOOKUP(MN12,LU4:MC52,9,FALSE),"")</f>
        <v/>
      </c>
      <c r="MY12" s="395" t="str">
        <f t="shared" ca="1" si="1202"/>
        <v/>
      </c>
      <c r="MZ12" s="395" t="str">
        <f t="shared" ref="MZ12" ca="1" si="1413">IF(MN12&lt;&gt;"",RANK(MY12,MY11:MY15),"")</f>
        <v/>
      </c>
      <c r="NA12" s="395" t="str">
        <f t="shared" ref="NA12" ca="1" si="1414">IF(MN12&lt;&gt;"",SUMPRODUCT((MY11:MY15=MY12)*(MT11:MT15&gt;MT12)),"")</f>
        <v/>
      </c>
      <c r="NB12" s="395" t="str">
        <f t="shared" ref="NB12" ca="1" si="1415">IF(MN12&lt;&gt;"",SUMPRODUCT((MY11:MY15=MY12)*(MT11:MT15=MT12)*(MR11:MR15&gt;MR12)),"")</f>
        <v/>
      </c>
      <c r="NC12" s="395" t="str">
        <f t="shared" ref="NC12" ca="1" si="1416">IF(MN12&lt;&gt;"",SUMPRODUCT((MY11:MY15=MY12)*(MT11:MT15=MT12)*(MR11:MR15=MR12)*(MV11:MV15&gt;MV12)),"")</f>
        <v/>
      </c>
      <c r="ND12" s="395" t="str">
        <f t="shared" ref="ND12" ca="1" si="1417">IF(MN12&lt;&gt;"",SUMPRODUCT((MY11:MY15=MY12)*(MT11:MT15=MT12)*(MR11:MR15=MR12)*(MV11:MV15=MV12)*(MW11:MW15&gt;MW12)),"")</f>
        <v/>
      </c>
      <c r="NE12" s="395" t="str">
        <f t="shared" ref="NE12" ca="1" si="1418">IF(MN12&lt;&gt;"",SUMPRODUCT((MY11:MY15=MY12)*(MT11:MT15=MT12)*(MR11:MR15=MR12)*(MV11:MV15=MV12)*(MW11:MW15=MW12)*(MX11:MX15&gt;MX12)),"")</f>
        <v/>
      </c>
      <c r="NF12" s="395" t="str">
        <f t="shared" ref="NF12" ca="1" si="1419">IF(MN12&lt;&gt;"",IF(NF64&lt;&gt;"",IF(MM62=3,NF64,NF64+MM62),SUM(MZ12:NE12)),"")</f>
        <v/>
      </c>
      <c r="NG12" s="395" t="str">
        <f t="shared" ref="NG12" ca="1" si="1420">IF(MN12&lt;&gt;"",INDEX(MN11:MN15,MATCH(2,NF11:NF15,0),0),"")</f>
        <v/>
      </c>
      <c r="NH12" s="395" t="str">
        <f t="shared" ref="NH12:NH14" ca="1" si="1421">IF(MJ11&lt;&gt;"",MJ11,"")</f>
        <v>Seattle Sounders</v>
      </c>
      <c r="NI12" s="395">
        <f ca="1">SUMPRODUCT((PS3:PS54=NH12)*(PV3:PV54=NH13)*(PW3:PW54="W"))+SUMPRODUCT((PS3:PS54=NH12)*(PV3:PV54=NH14)*(PW3:PW54="W"))+SUMPRODUCT((PS3:PS54=NH12)*(PV3:PV54=NH15)*(PW3:PW54="W"))+SUMPRODUCT((PS3:PS54=NH13)*(PV3:PV54=NH12)*(PX3:PX54="W"))+SUMPRODUCT((PS3:PS54=NH14)*(PV3:PV54=NH12)*(PX3:PX54="W"))+SUMPRODUCT((PS3:PS54=NH15)*(PV3:PV54=NH12)*(PX3:PX54="W"))</f>
        <v>1</v>
      </c>
      <c r="NJ12" s="395">
        <f ca="1">SUMPRODUCT((PS3:PS54=NH12)*(PV3:PV54=NH13)*(PW3:PW54="D"))+SUMPRODUCT((PS3:PS54=NH12)*(PV3:PV54=NH14)*(PW3:PW54="D"))+SUMPRODUCT((PS3:PS54=NH12)*(PV3:PV54=NH15)*(PW3:PW54="D"))+SUMPRODUCT((PS3:PS54=NH13)*(PV3:PV54=NH12)*(PW3:PW54="D"))+SUMPRODUCT((PS3:PS54=NH14)*(PV3:PV54=NH12)*(PW3:PW54="D"))+SUMPRODUCT((PS3:PS54=NH15)*(PV3:PV54=NH12)*(PW3:PW54="D"))</f>
        <v>0</v>
      </c>
      <c r="NK12" s="395">
        <f ca="1">SUMPRODUCT((PS3:PS54=NH12)*(PV3:PV54=NH13)*(PW3:PW54="L"))+SUMPRODUCT((PS3:PS54=NH12)*(PV3:PV54=NH14)*(PW3:PW54="L"))+SUMPRODUCT((PS3:PS54=NH12)*(PV3:PV54=NH15)*(PW3:PW54="L"))+SUMPRODUCT((PS3:PS54=NH13)*(PV3:PV54=NH12)*(PX3:PX54="L"))+SUMPRODUCT((PS3:PS54=NH14)*(PV3:PV54=NH12)*(PX3:PX54="L"))+SUMPRODUCT((PS3:PS54=NH15)*(PV3:PV54=NH12)*(PX3:PX54="L"))</f>
        <v>0</v>
      </c>
      <c r="NL12" s="395">
        <f ca="1">SUMPRODUCT((PS3:PS54=NH12)*(PV3:PV54=NH13)*PT3:PT54)+SUMPRODUCT((PS3:PS54=NH12)*(PV3:PV54=NH14)*PT3:PT54)+SUMPRODUCT((PS3:PS54=NH12)*(PV3:PV54=NH15)*PT3:PT54)+SUMPRODUCT((PS3:PS54=NH12)*(PV3:PV54=NH11)*PT3:PT54)+SUMPRODUCT((PS3:PS54=NH13)*(PV3:PV54=NH12)*PU3:PU54)+SUMPRODUCT((PS3:PS54=NH14)*(PV3:PV54=NH12)*PU3:PU54)+SUMPRODUCT((PS3:PS54=NH15)*(PV3:PV54=NH12)*PU3:PU54)+SUMPRODUCT((PS3:PS54=NH11)*(PV3:PV54=NH12)*PU3:PU54)</f>
        <v>3</v>
      </c>
      <c r="NM12" s="395">
        <f ca="1">SUMPRODUCT((PS3:PS54=NH12)*(PV3:PV54=NH13)*PU3:PU54)+SUMPRODUCT((PS3:PS54=NH12)*(PV3:PV54=NH14)*PU3:PU54)+SUMPRODUCT((PS3:PS54=NH12)*(PV3:PV54=NH15)*PU3:PU54)+SUMPRODUCT((PS3:PS54=NH12)*(PV3:PV54=NH11)*PU3:PU54)+SUMPRODUCT((PS3:PS54=NH13)*(PV3:PV54=NH12)*PT3:PT54)+SUMPRODUCT((PS3:PS54=NH14)*(PV3:PV54=NH12)*PT3:PT54)+SUMPRODUCT((PS3:PS54=NH15)*(PV3:PV54=NH12)*PT3:PT54)+SUMPRODUCT((PS3:PS54=NH11)*(PV3:PV54=NH12)*PT3:PT54)</f>
        <v>0</v>
      </c>
      <c r="NN12" s="395">
        <f t="shared" ref="NN12:NN14" ca="1" si="1422">NL12-NM12+1000</f>
        <v>1003</v>
      </c>
      <c r="NO12" s="395">
        <f t="shared" ref="NO12:NO14" ca="1" si="1423">IF(NH12&lt;&gt;"",NI12*3+NJ12*1,"")</f>
        <v>3</v>
      </c>
      <c r="NP12" s="395">
        <f ca="1">IF(NH12&lt;&gt;"",VLOOKUP(NH12,LU4:MA52,7,FALSE),"")</f>
        <v>1000</v>
      </c>
      <c r="NQ12" s="395">
        <f ca="1">IF(NH12&lt;&gt;"",VLOOKUP(NH12,LU4:MA52,5,FALSE),"")</f>
        <v>6</v>
      </c>
      <c r="NR12" s="395">
        <f ca="1">IF(NH12&lt;&gt;"",VLOOKUP(NH12,LU4:MC52,9,FALSE),"")</f>
        <v>7</v>
      </c>
      <c r="NS12" s="395">
        <f t="shared" ref="NS12:NS14" ca="1" si="1424">NO12</f>
        <v>3</v>
      </c>
      <c r="NT12" s="395">
        <f t="shared" ref="NT12" ca="1" si="1425">IF(NH12&lt;&gt;"",RANK(NS12,NS11:NS15),"")</f>
        <v>1</v>
      </c>
      <c r="NU12" s="395">
        <f t="shared" ref="NU12" ca="1" si="1426">IF(NH12&lt;&gt;"",SUMPRODUCT((NS11:NS15=NS12)*(NN11:NN15&gt;NN12)),"")</f>
        <v>0</v>
      </c>
      <c r="NV12" s="395">
        <f t="shared" ref="NV12" ca="1" si="1427">IF(NH12&lt;&gt;"",SUMPRODUCT((NS11:NS15=NS12)*(NN11:NN15=NN12)*(NL11:NL15&gt;NL12)),"")</f>
        <v>0</v>
      </c>
      <c r="NW12" s="395">
        <f t="shared" ref="NW12" ca="1" si="1428">IF(NH12&lt;&gt;"",SUMPRODUCT((NS11:NS15=NS12)*(NN11:NN15=NN12)*(NL11:NL15=NL12)*(NP11:NP15&gt;NP12)),"")</f>
        <v>0</v>
      </c>
      <c r="NX12" s="395">
        <f t="shared" ref="NX12" ca="1" si="1429">IF(NH12&lt;&gt;"",SUMPRODUCT((NS11:NS15=NS12)*(NN11:NN15=NN12)*(NL11:NL15=NL12)*(NP11:NP15=NP12)*(NQ11:NQ15&gt;NQ12)),"")</f>
        <v>0</v>
      </c>
      <c r="NY12" s="395">
        <f t="shared" ref="NY12" ca="1" si="1430">IF(NH12&lt;&gt;"",SUMPRODUCT((NS11:NS15=NS12)*(NN11:NN15=NN12)*(NL11:NL15=NL12)*(NP11:NP15=NP12)*(NQ11:NQ15=NQ12)*(NR11:NR15&gt;NR12)),"")</f>
        <v>0</v>
      </c>
      <c r="NZ12" s="395">
        <f t="shared" ref="NZ12" ca="1" si="1431">IF(NH12&lt;&gt;"",IF(NZ64&lt;&gt;"",IF(NG62=3,NZ64,NZ64+NG62),SUM(NT12:NY12)+1),"")</f>
        <v>2</v>
      </c>
      <c r="OA12" s="395" t="str">
        <f t="shared" ref="OA12" ca="1" si="1432">IF(NH12&lt;&gt;"",INDEX(NH12:NH15,MATCH(2,NZ12:NZ15,0),0),"")</f>
        <v>Seattle Sounders</v>
      </c>
      <c r="PP12" s="395" t="str">
        <f t="shared" ref="PP12" ca="1" si="1433">IF(OA12&lt;&gt;"",OA12,IF(NG12&lt;&gt;"",NG12,MG12))</f>
        <v>Seattle Sounders</v>
      </c>
      <c r="PQ12" s="395">
        <v>2</v>
      </c>
      <c r="PR12" s="395">
        <v>10</v>
      </c>
      <c r="PS12" s="395" t="str">
        <f t="shared" si="0"/>
        <v>River Plate</v>
      </c>
      <c r="PT12" s="395">
        <f ca="1">IF(OFFSET('Game Board'!O17,0,PT1)&lt;&gt;"",OFFSET('Game Board'!O17,0,PT1),0)</f>
        <v>0</v>
      </c>
      <c r="PU12" s="395">
        <f ca="1">IF(OFFSET('Game Board'!P17,0,PT1)&lt;&gt;"",OFFSET('Game Board'!P17,0,PT1),0)</f>
        <v>3</v>
      </c>
      <c r="PV12" s="395" t="str">
        <f t="shared" si="1"/>
        <v>Urawa Red Diamonds</v>
      </c>
      <c r="PW12" s="395" t="str">
        <f ca="1">IF(AND(OFFSET('Game Board'!O17,0,PT1)&lt;&gt;"",OFFSET('Game Board'!P17,0,PT1)&lt;&gt;""),IF(PT12&gt;PU12,"W",IF(PT12=PU12,"D","L")),"")</f>
        <v>L</v>
      </c>
      <c r="PX12" s="395" t="str">
        <f t="shared" ca="1" si="2"/>
        <v>W</v>
      </c>
      <c r="PZ12" s="395">
        <f ca="1">VLOOKUP(QA12,TV11:TW15,2,FALSE)</f>
        <v>2</v>
      </c>
      <c r="QA12" s="398" t="str">
        <f t="shared" si="1212"/>
        <v>Atletico Madrid</v>
      </c>
      <c r="QB12" s="395">
        <f ca="1">SUMPRODUCT((TY3:TY54=QA12)*(UC3:UC54="W"))+SUMPRODUCT((UB3:UB54=QA12)*(UD3:UD54="W"))</f>
        <v>0</v>
      </c>
      <c r="QC12" s="395">
        <f ca="1">SUMPRODUCT((TY3:TY54=QA12)*(UC3:UC54="D"))+SUMPRODUCT((UB3:UB54=QA12)*(UD3:UD54="D"))</f>
        <v>0</v>
      </c>
      <c r="QD12" s="395">
        <f ca="1">SUMPRODUCT((TY3:TY54=QA12)*(UC3:UC54="L"))+SUMPRODUCT((UB3:UB54=QA12)*(UD3:UD54="L"))</f>
        <v>0</v>
      </c>
      <c r="QE12" s="395">
        <f t="shared" ref="QE12" ca="1" si="1434">SUMIF(TY3:TY72,QA12,TZ3:TZ72)+SUMIF(UB3:UB72,QA12,UA3:UA72)</f>
        <v>0</v>
      </c>
      <c r="QF12" s="395">
        <f t="shared" ref="QF12" ca="1" si="1435">SUMIF(UB3:UB72,QA12,TZ3:TZ72)+SUMIF(TY3:TY72,QA12,UA3:UA72)</f>
        <v>0</v>
      </c>
      <c r="QG12" s="395">
        <f t="shared" ca="1" si="1215"/>
        <v>1000</v>
      </c>
      <c r="QH12" s="395">
        <f t="shared" ca="1" si="1216"/>
        <v>0</v>
      </c>
      <c r="QI12" s="401">
        <f t="shared" si="63"/>
        <v>23</v>
      </c>
      <c r="QJ12" s="395">
        <f t="shared" ref="QJ12" ca="1" si="1436">IF(COUNTIF(QH11:QH15,4)&lt;&gt;4,RANK(QH12,QH11:QH15),QH64)</f>
        <v>1</v>
      </c>
      <c r="QL12" s="395">
        <f t="shared" ref="QL12" ca="1" si="1437">SUMPRODUCT((QJ11:QJ14=QJ12)*(QI11:QI14&lt;QI12))+QJ12</f>
        <v>3</v>
      </c>
      <c r="QM12" s="398" t="str">
        <f t="shared" ref="QM12" ca="1" si="1438">INDEX(QA11:QA15,MATCH(2,QL11:QL15,0),0)</f>
        <v>Botafogo</v>
      </c>
      <c r="QN12" s="395">
        <f t="shared" ref="QN12" ca="1" si="1439">INDEX(QJ11:QJ15,MATCH(QM12,QA11:QA15,0),0)</f>
        <v>1</v>
      </c>
      <c r="QO12" s="395" t="str">
        <f t="shared" ref="QO12" ca="1" si="1440">IF(QO11&lt;&gt;"",QM12,"")</f>
        <v>Botafogo</v>
      </c>
      <c r="QP12" s="395" t="str">
        <f t="shared" ref="QP12" ca="1" si="1441">IF(QP11&lt;&gt;"",QM13,"")</f>
        <v/>
      </c>
      <c r="QQ12" s="395" t="str">
        <f t="shared" ref="QQ12" ca="1" si="1442">IF(QQ11&lt;&gt;"",QM14,"")</f>
        <v/>
      </c>
      <c r="QR12" s="395" t="str">
        <f t="shared" ref="QR12" si="1443">IF(QR11&lt;&gt;"",QM15,"")</f>
        <v/>
      </c>
      <c r="QT12" s="395" t="str">
        <f t="shared" ca="1" si="1225"/>
        <v>Botafogo</v>
      </c>
      <c r="QU12" s="395">
        <f ca="1">SUMPRODUCT((TY3:TY54=QT12)*(UB3:UB54=QT13)*(UC3:UC54="W"))+SUMPRODUCT((TY3:TY54=QT12)*(UB3:UB54=QT14)*(UC3:UC54="W"))+SUMPRODUCT((TY3:TY54=QT12)*(UB3:UB54=QT15)*(UC3:UC54="W"))+SUMPRODUCT((TY3:TY54=QT12)*(UB3:UB54=QT11)*(UC3:UC54="W"))+SUMPRODUCT((TY3:TY54=QT13)*(UB3:UB54=QT12)*(UD3:UD54="W"))+SUMPRODUCT((TY3:TY54=QT14)*(UB3:UB54=QT12)*(UD3:UD54="W"))+SUMPRODUCT((TY3:TY54=QT15)*(UB3:UB54=QT12)*(UD3:UD54="W"))+SUMPRODUCT((TY3:TY54=QT11)*(UB3:UB54=QT12)*(UD3:UD54="W"))</f>
        <v>0</v>
      </c>
      <c r="QV12" s="395">
        <f ca="1">SUMPRODUCT((TY3:TY54=QT12)*(UB3:UB54=QT13)*(UC3:UC54="D"))+SUMPRODUCT((TY3:TY54=QT12)*(UB3:UB54=QT14)*(UC3:UC54="D"))+SUMPRODUCT((TY3:TY54=QT12)*(UB3:UB54=QT15)*(UC3:UC54="D"))+SUMPRODUCT((TY3:TY54=QT12)*(UB3:UB54=QT11)*(UC3:UC54="D"))+SUMPRODUCT((TY3:TY54=QT13)*(UB3:UB54=QT12)*(UC3:UC54="D"))+SUMPRODUCT((TY3:TY54=QT14)*(UB3:UB54=QT12)*(UC3:UC54="D"))+SUMPRODUCT((TY3:TY54=QT15)*(UB3:UB54=QT12)*(UC3:UC54="D"))+SUMPRODUCT((TY3:TY54=QT11)*(UB3:UB54=QT12)*(UC3:UC54="D"))</f>
        <v>0</v>
      </c>
      <c r="QW12" s="395">
        <f ca="1">SUMPRODUCT((TY3:TY54=QT12)*(UB3:UB54=QT13)*(UC3:UC54="L"))+SUMPRODUCT((TY3:TY54=QT12)*(UB3:UB54=QT14)*(UC3:UC54="L"))+SUMPRODUCT((TY3:TY54=QT12)*(UB3:UB54=QT15)*(UC3:UC54="L"))+SUMPRODUCT((TY3:TY54=QT12)*(UB3:UB54=QT11)*(UC3:UC54="L"))+SUMPRODUCT((TY3:TY54=QT13)*(UB3:UB54=QT12)*(UD3:UD54="L"))+SUMPRODUCT((TY3:TY54=QT14)*(UB3:UB54=QT12)*(UD3:UD54="L"))+SUMPRODUCT((TY3:TY54=QT15)*(UB3:UB54=QT12)*(UD3:UD54="L"))+SUMPRODUCT((TY3:TY54=QT11)*(UB3:UB54=QT12)*(UD3:UD54="L"))</f>
        <v>0</v>
      </c>
      <c r="QX12" s="395">
        <f ca="1">SUMPRODUCT((TY3:TY54=QT12)*(UB3:UB54=QT13)*TZ3:TZ54)+SUMPRODUCT((TY3:TY54=QT12)*(UB3:UB54=QT14)*TZ3:TZ54)+SUMPRODUCT((TY3:TY54=QT12)*(UB3:UB54=QT15)*TZ3:TZ54)+SUMPRODUCT((TY3:TY54=QT12)*(UB3:UB54=QT11)*TZ3:TZ54)+SUMPRODUCT((TY3:TY54=QT13)*(UB3:UB54=QT12)*UA3:UA54)+SUMPRODUCT((TY3:TY54=QT14)*(UB3:UB54=QT12)*UA3:UA54)+SUMPRODUCT((TY3:TY54=QT15)*(UB3:UB54=QT12)*UA3:UA54)+SUMPRODUCT((TY3:TY54=QT11)*(UB3:UB54=QT12)*UA3:UA54)</f>
        <v>0</v>
      </c>
      <c r="QY12" s="395">
        <f ca="1">SUMPRODUCT((TY3:TY54=QT12)*(UB3:UB54=QT13)*UA3:UA54)+SUMPRODUCT((TY3:TY54=QT12)*(UB3:UB54=QT14)*UA3:UA54)+SUMPRODUCT((TY3:TY54=QT12)*(UB3:UB54=QT15)*UA3:UA54)+SUMPRODUCT((TY3:TY54=QT12)*(UB3:UB54=QT11)*UA3:UA54)+SUMPRODUCT((TY3:TY54=QT13)*(UB3:UB54=QT12)*TZ3:TZ54)+SUMPRODUCT((TY3:TY54=QT14)*(UB3:UB54=QT12)*TZ3:TZ54)+SUMPRODUCT((TY3:TY54=QT15)*(UB3:UB54=QT12)*TZ3:TZ54)+SUMPRODUCT((TY3:TY54=QT11)*(UB3:UB54=QT12)*TZ3:TZ54)</f>
        <v>0</v>
      </c>
      <c r="QZ12" s="395">
        <f t="shared" ca="1" si="1226"/>
        <v>1000</v>
      </c>
      <c r="RA12" s="395">
        <f t="shared" ca="1" si="1227"/>
        <v>0</v>
      </c>
      <c r="RB12" s="395">
        <f ca="1">IF(QT12&lt;&gt;"",VLOOKUP(QT12,QA4:QG52,7,FALSE),"")</f>
        <v>1000</v>
      </c>
      <c r="RC12" s="395">
        <f ca="1">IF(QT12&lt;&gt;"",VLOOKUP(QT12,QA4:QG52,5,FALSE),"")</f>
        <v>0</v>
      </c>
      <c r="RD12" s="395">
        <f ca="1">IF(QT12&lt;&gt;"",VLOOKUP(QT12,QA4:QI52,9,FALSE),"")</f>
        <v>15</v>
      </c>
      <c r="RE12" s="395">
        <f t="shared" ca="1" si="1228"/>
        <v>0</v>
      </c>
      <c r="RF12" s="395">
        <f t="shared" ref="RF12" ca="1" si="1444">IF(QT12&lt;&gt;"",RANK(RE12,RE11:RE15),"")</f>
        <v>1</v>
      </c>
      <c r="RG12" s="395">
        <f t="shared" ref="RG12" ca="1" si="1445">IF(QT12&lt;&gt;"",SUMPRODUCT((RE11:RE15=RE12)*(QZ11:QZ15&gt;QZ12)),"")</f>
        <v>0</v>
      </c>
      <c r="RH12" s="395">
        <f t="shared" ref="RH12" ca="1" si="1446">IF(QT12&lt;&gt;"",SUMPRODUCT((RE11:RE15=RE12)*(QZ11:QZ15=QZ12)*(QX11:QX15&gt;QX12)),"")</f>
        <v>0</v>
      </c>
      <c r="RI12" s="395">
        <f t="shared" ref="RI12" ca="1" si="1447">IF(QT12&lt;&gt;"",SUMPRODUCT((RE11:RE15=RE12)*(QZ11:QZ15=QZ12)*(QX11:QX15=QX12)*(RB11:RB15&gt;RB12)),"")</f>
        <v>0</v>
      </c>
      <c r="RJ12" s="395">
        <f t="shared" ref="RJ12" ca="1" si="1448">IF(QT12&lt;&gt;"",SUMPRODUCT((RE11:RE15=RE12)*(QZ11:QZ15=QZ12)*(QX11:QX15=QX12)*(RB11:RB15=RB12)*(RC11:RC15&gt;RC12)),"")</f>
        <v>0</v>
      </c>
      <c r="RK12" s="395">
        <f t="shared" ref="RK12" ca="1" si="1449">IF(QT12&lt;&gt;"",SUMPRODUCT((RE11:RE15=RE12)*(QZ11:QZ15=QZ12)*(QX11:QX15=QX12)*(RB11:RB15=RB12)*(RC11:RC15=RC12)*(RD11:RD15&gt;RD12)),"")</f>
        <v>2</v>
      </c>
      <c r="RL12" s="395">
        <f t="shared" ref="RL12" ca="1" si="1450">IF(QT12&lt;&gt;"",IF(RL64&lt;&gt;"",IF(QS62=3,RL64,RL64+QS62),SUM(RF12:RK12)),"")</f>
        <v>3</v>
      </c>
      <c r="RM12" s="395" t="str">
        <f t="shared" ref="RM12" ca="1" si="1451">IF(QT12&lt;&gt;"",INDEX(QT11:QT15,MATCH(2,RL11:RL15,0),0),"")</f>
        <v>Atletico Madrid</v>
      </c>
      <c r="RN12" s="395" t="str">
        <f t="shared" ref="RN12:RN14" ca="1" si="1452">IF(QP11&lt;&gt;"",QP11,"")</f>
        <v/>
      </c>
      <c r="RO12" s="395">
        <f ca="1">SUMPRODUCT((TY3:TY54=RN12)*(UB3:UB54=RN13)*(UC3:UC54="W"))+SUMPRODUCT((TY3:TY54=RN12)*(UB3:UB54=RN14)*(UC3:UC54="W"))+SUMPRODUCT((TY3:TY54=RN12)*(UB3:UB54=RN15)*(UC3:UC54="W"))+SUMPRODUCT((TY3:TY54=RN13)*(UB3:UB54=RN12)*(UD3:UD54="W"))+SUMPRODUCT((TY3:TY54=RN14)*(UB3:UB54=RN12)*(UD3:UD54="W"))+SUMPRODUCT((TY3:TY54=RN15)*(UB3:UB54=RN12)*(UD3:UD54="W"))</f>
        <v>0</v>
      </c>
      <c r="RP12" s="395">
        <f ca="1">SUMPRODUCT((TY3:TY54=RN12)*(UB3:UB54=RN13)*(UC3:UC54="D"))+SUMPRODUCT((TY3:TY54=RN12)*(UB3:UB54=RN14)*(UC3:UC54="D"))+SUMPRODUCT((TY3:TY54=RN12)*(UB3:UB54=RN15)*(UC3:UC54="D"))+SUMPRODUCT((TY3:TY54=RN13)*(UB3:UB54=RN12)*(UC3:UC54="D"))+SUMPRODUCT((TY3:TY54=RN14)*(UB3:UB54=RN12)*(UC3:UC54="D"))+SUMPRODUCT((TY3:TY54=RN15)*(UB3:UB54=RN12)*(UC3:UC54="D"))</f>
        <v>0</v>
      </c>
      <c r="RQ12" s="395">
        <f ca="1">SUMPRODUCT((TY3:TY54=RN12)*(UB3:UB54=RN13)*(UC3:UC54="L"))+SUMPRODUCT((TY3:TY54=RN12)*(UB3:UB54=RN14)*(UC3:UC54="L"))+SUMPRODUCT((TY3:TY54=RN12)*(UB3:UB54=RN15)*(UC3:UC54="L"))+SUMPRODUCT((TY3:TY54=RN13)*(UB3:UB54=RN12)*(UD3:UD54="L"))+SUMPRODUCT((TY3:TY54=RN14)*(UB3:UB54=RN12)*(UD3:UD54="L"))+SUMPRODUCT((TY3:TY54=RN15)*(UB3:UB54=RN12)*(UD3:UD54="L"))</f>
        <v>0</v>
      </c>
      <c r="RR12" s="395">
        <f ca="1">SUMPRODUCT((TY3:TY54=RN12)*(UB3:UB54=RN13)*TZ3:TZ54)+SUMPRODUCT((TY3:TY54=RN12)*(UB3:UB54=RN14)*TZ3:TZ54)+SUMPRODUCT((TY3:TY54=RN12)*(UB3:UB54=RN15)*TZ3:TZ54)+SUMPRODUCT((TY3:TY54=RN12)*(UB3:UB54=RN11)*TZ3:TZ54)+SUMPRODUCT((TY3:TY54=RN13)*(UB3:UB54=RN12)*UA3:UA54)+SUMPRODUCT((TY3:TY54=RN14)*(UB3:UB54=RN12)*UA3:UA54)+SUMPRODUCT((TY3:TY54=RN15)*(UB3:UB54=RN12)*UA3:UA54)+SUMPRODUCT((TY3:TY54=RN11)*(UB3:UB54=RN12)*UA3:UA54)</f>
        <v>0</v>
      </c>
      <c r="RS12" s="395">
        <f ca="1">SUMPRODUCT((TY3:TY54=RN12)*(UB3:UB54=RN13)*UA3:UA54)+SUMPRODUCT((TY3:TY54=RN12)*(UB3:UB54=RN14)*UA3:UA54)+SUMPRODUCT((TY3:TY54=RN12)*(UB3:UB54=RN15)*UA3:UA54)+SUMPRODUCT((TY3:TY54=RN12)*(UB3:UB54=RN11)*UA3:UA54)+SUMPRODUCT((TY3:TY54=RN13)*(UB3:UB54=RN12)*TZ3:TZ54)+SUMPRODUCT((TY3:TY54=RN14)*(UB3:UB54=RN12)*TZ3:TZ54)+SUMPRODUCT((TY3:TY54=RN15)*(UB3:UB54=RN12)*TZ3:TZ54)+SUMPRODUCT((TY3:TY54=RN11)*(UB3:UB54=RN12)*TZ3:TZ54)</f>
        <v>0</v>
      </c>
      <c r="RT12" s="395">
        <f t="shared" ref="RT12:RT14" ca="1" si="1453">RR12-RS12+1000</f>
        <v>1000</v>
      </c>
      <c r="RU12" s="395" t="str">
        <f t="shared" ref="RU12:RU14" ca="1" si="1454">IF(RN12&lt;&gt;"",RO12*3+RP12*1,"")</f>
        <v/>
      </c>
      <c r="RV12" s="395" t="str">
        <f ca="1">IF(RN12&lt;&gt;"",VLOOKUP(RN12,QA4:QG52,7,FALSE),"")</f>
        <v/>
      </c>
      <c r="RW12" s="395" t="str">
        <f ca="1">IF(RN12&lt;&gt;"",VLOOKUP(RN12,QA4:QG52,5,FALSE),"")</f>
        <v/>
      </c>
      <c r="RX12" s="395" t="str">
        <f ca="1">IF(RN12&lt;&gt;"",VLOOKUP(RN12,QA4:QI52,9,FALSE),"")</f>
        <v/>
      </c>
      <c r="RY12" s="395" t="str">
        <f t="shared" ref="RY12:RY14" ca="1" si="1455">RU12</f>
        <v/>
      </c>
      <c r="RZ12" s="395" t="str">
        <f t="shared" ref="RZ12" ca="1" si="1456">IF(RN12&lt;&gt;"",RANK(RY12,RY11:RY15),"")</f>
        <v/>
      </c>
      <c r="SA12" s="395" t="str">
        <f t="shared" ref="SA12" ca="1" si="1457">IF(RN12&lt;&gt;"",SUMPRODUCT((RY11:RY15=RY12)*(RT11:RT15&gt;RT12)),"")</f>
        <v/>
      </c>
      <c r="SB12" s="395" t="str">
        <f t="shared" ref="SB12" ca="1" si="1458">IF(RN12&lt;&gt;"",SUMPRODUCT((RY11:RY15=RY12)*(RT11:RT15=RT12)*(RR11:RR15&gt;RR12)),"")</f>
        <v/>
      </c>
      <c r="SC12" s="395" t="str">
        <f t="shared" ref="SC12" ca="1" si="1459">IF(RN12&lt;&gt;"",SUMPRODUCT((RY11:RY15=RY12)*(RT11:RT15=RT12)*(RR11:RR15=RR12)*(RV11:RV15&gt;RV12)),"")</f>
        <v/>
      </c>
      <c r="SD12" s="395" t="str">
        <f t="shared" ref="SD12" ca="1" si="1460">IF(RN12&lt;&gt;"",SUMPRODUCT((RY11:RY15=RY12)*(RT11:RT15=RT12)*(RR11:RR15=RR12)*(RV11:RV15=RV12)*(RW11:RW15&gt;RW12)),"")</f>
        <v/>
      </c>
      <c r="SE12" s="395" t="str">
        <f t="shared" ref="SE12" ca="1" si="1461">IF(RN12&lt;&gt;"",SUMPRODUCT((RY11:RY15=RY12)*(RT11:RT15=RT12)*(RR11:RR15=RR12)*(RV11:RV15=RV12)*(RW11:RW15=RW12)*(RX11:RX15&gt;RX12)),"")</f>
        <v/>
      </c>
      <c r="SF12" s="395" t="str">
        <f t="shared" ref="SF12" ca="1" si="1462">IF(RN12&lt;&gt;"",IF(SF64&lt;&gt;"",IF(RM62=3,SF64,SF64+RM62),SUM(RZ12:SE12)+1),"")</f>
        <v/>
      </c>
      <c r="SG12" s="395" t="str">
        <f t="shared" ref="SG12" ca="1" si="1463">IF(RN12&lt;&gt;"",INDEX(RN12:RN15,MATCH(2,SF12:SF15,0),0),"")</f>
        <v/>
      </c>
      <c r="TV12" s="395" t="str">
        <f t="shared" ref="TV12" ca="1" si="1464">IF(SG12&lt;&gt;"",SG12,IF(RM12&lt;&gt;"",RM12,QM12))</f>
        <v>Atletico Madrid</v>
      </c>
      <c r="TW12" s="395">
        <v>2</v>
      </c>
      <c r="TX12" s="395">
        <v>10</v>
      </c>
      <c r="TY12" s="395" t="str">
        <f t="shared" si="3"/>
        <v>River Plate</v>
      </c>
      <c r="TZ12" s="395">
        <f ca="1">IF(OFFSET('Game Board'!O17,0,TZ1)&lt;&gt;"",OFFSET('Game Board'!O17,0,TZ1),0)</f>
        <v>0</v>
      </c>
      <c r="UA12" s="395">
        <f ca="1">IF(OFFSET('Game Board'!P17,0,TZ1)&lt;&gt;"",OFFSET('Game Board'!P17,0,TZ1),0)</f>
        <v>0</v>
      </c>
      <c r="UB12" s="395" t="str">
        <f t="shared" si="4"/>
        <v>Urawa Red Diamonds</v>
      </c>
      <c r="UC12" s="395" t="str">
        <f ca="1">IF(AND(OFFSET('Game Board'!O17,0,TZ1)&lt;&gt;"",OFFSET('Game Board'!P17,0,TZ1)&lt;&gt;""),IF(TZ12&gt;UA12,"W",IF(TZ12=UA12,"D","L")),"")</f>
        <v/>
      </c>
      <c r="UD12" s="395" t="str">
        <f t="shared" ca="1" si="5"/>
        <v/>
      </c>
      <c r="UF12" s="395">
        <f ca="1">VLOOKUP(UG12,YB11:YC15,2,FALSE)</f>
        <v>2</v>
      </c>
      <c r="UG12" s="398" t="str">
        <f t="shared" si="1238"/>
        <v>Atletico Madrid</v>
      </c>
      <c r="UH12" s="395">
        <f ca="1">SUMPRODUCT((YE3:YE54=UG12)*(YI3:YI54="W"))+SUMPRODUCT((YH3:YH54=UG12)*(YJ3:YJ54="W"))</f>
        <v>0</v>
      </c>
      <c r="UI12" s="395">
        <f ca="1">SUMPRODUCT((YE3:YE54=UG12)*(YI3:YI54="D"))+SUMPRODUCT((YH3:YH54=UG12)*(YJ3:YJ54="D"))</f>
        <v>0</v>
      </c>
      <c r="UJ12" s="395">
        <f ca="1">SUMPRODUCT((YE3:YE54=UG12)*(YI3:YI54="L"))+SUMPRODUCT((YH3:YH54=UG12)*(YJ3:YJ54="L"))</f>
        <v>0</v>
      </c>
      <c r="UK12" s="395">
        <f t="shared" ref="UK12" ca="1" si="1465">SUMIF(YE3:YE72,UG12,YF3:YF72)+SUMIF(YH3:YH72,UG12,YG3:YG72)</f>
        <v>0</v>
      </c>
      <c r="UL12" s="395">
        <f t="shared" ref="UL12" ca="1" si="1466">SUMIF(YH3:YH72,UG12,YF3:YF72)+SUMIF(YE3:YE72,UG12,YG3:YG72)</f>
        <v>0</v>
      </c>
      <c r="UM12" s="395">
        <f t="shared" ca="1" si="1241"/>
        <v>1000</v>
      </c>
      <c r="UN12" s="395">
        <f t="shared" ca="1" si="1242"/>
        <v>0</v>
      </c>
      <c r="UO12" s="401">
        <f t="shared" si="90"/>
        <v>23</v>
      </c>
      <c r="UP12" s="395">
        <f t="shared" ref="UP12" ca="1" si="1467">IF(COUNTIF(UN11:UN15,4)&lt;&gt;4,RANK(UN12,UN11:UN15),UN64)</f>
        <v>1</v>
      </c>
      <c r="UR12" s="395">
        <f t="shared" ref="UR12" ca="1" si="1468">SUMPRODUCT((UP11:UP14=UP12)*(UO11:UO14&lt;UO12))+UP12</f>
        <v>3</v>
      </c>
      <c r="US12" s="398" t="str">
        <f t="shared" ref="US12" ca="1" si="1469">INDEX(UG11:UG15,MATCH(2,UR11:UR15,0),0)</f>
        <v>Botafogo</v>
      </c>
      <c r="UT12" s="395">
        <f t="shared" ref="UT12" ca="1" si="1470">INDEX(UP11:UP15,MATCH(US12,UG11:UG15,0),0)</f>
        <v>1</v>
      </c>
      <c r="UU12" s="395" t="str">
        <f t="shared" ref="UU12" ca="1" si="1471">IF(UU11&lt;&gt;"",US12,"")</f>
        <v>Botafogo</v>
      </c>
      <c r="UV12" s="395" t="str">
        <f t="shared" ref="UV12" ca="1" si="1472">IF(UV11&lt;&gt;"",US13,"")</f>
        <v/>
      </c>
      <c r="UW12" s="395" t="str">
        <f t="shared" ref="UW12" ca="1" si="1473">IF(UW11&lt;&gt;"",US14,"")</f>
        <v/>
      </c>
      <c r="UX12" s="395" t="str">
        <f t="shared" ref="UX12" si="1474">IF(UX11&lt;&gt;"",US15,"")</f>
        <v/>
      </c>
      <c r="UZ12" s="395" t="str">
        <f t="shared" ca="1" si="1251"/>
        <v>Botafogo</v>
      </c>
      <c r="VA12" s="395">
        <f ca="1">SUMPRODUCT((YE3:YE54=UZ12)*(YH3:YH54=UZ13)*(YI3:YI54="W"))+SUMPRODUCT((YE3:YE54=UZ12)*(YH3:YH54=UZ14)*(YI3:YI54="W"))+SUMPRODUCT((YE3:YE54=UZ12)*(YH3:YH54=UZ15)*(YI3:YI54="W"))+SUMPRODUCT((YE3:YE54=UZ12)*(YH3:YH54=UZ11)*(YI3:YI54="W"))+SUMPRODUCT((YE3:YE54=UZ13)*(YH3:YH54=UZ12)*(YJ3:YJ54="W"))+SUMPRODUCT((YE3:YE54=UZ14)*(YH3:YH54=UZ12)*(YJ3:YJ54="W"))+SUMPRODUCT((YE3:YE54=UZ15)*(YH3:YH54=UZ12)*(YJ3:YJ54="W"))+SUMPRODUCT((YE3:YE54=UZ11)*(YH3:YH54=UZ12)*(YJ3:YJ54="W"))</f>
        <v>0</v>
      </c>
      <c r="VB12" s="395">
        <f ca="1">SUMPRODUCT((YE3:YE54=UZ12)*(YH3:YH54=UZ13)*(YI3:YI54="D"))+SUMPRODUCT((YE3:YE54=UZ12)*(YH3:YH54=UZ14)*(YI3:YI54="D"))+SUMPRODUCT((YE3:YE54=UZ12)*(YH3:YH54=UZ15)*(YI3:YI54="D"))+SUMPRODUCT((YE3:YE54=UZ12)*(YH3:YH54=UZ11)*(YI3:YI54="D"))+SUMPRODUCT((YE3:YE54=UZ13)*(YH3:YH54=UZ12)*(YI3:YI54="D"))+SUMPRODUCT((YE3:YE54=UZ14)*(YH3:YH54=UZ12)*(YI3:YI54="D"))+SUMPRODUCT((YE3:YE54=UZ15)*(YH3:YH54=UZ12)*(YI3:YI54="D"))+SUMPRODUCT((YE3:YE54=UZ11)*(YH3:YH54=UZ12)*(YI3:YI54="D"))</f>
        <v>0</v>
      </c>
      <c r="VC12" s="395">
        <f ca="1">SUMPRODUCT((YE3:YE54=UZ12)*(YH3:YH54=UZ13)*(YI3:YI54="L"))+SUMPRODUCT((YE3:YE54=UZ12)*(YH3:YH54=UZ14)*(YI3:YI54="L"))+SUMPRODUCT((YE3:YE54=UZ12)*(YH3:YH54=UZ15)*(YI3:YI54="L"))+SUMPRODUCT((YE3:YE54=UZ12)*(YH3:YH54=UZ11)*(YI3:YI54="L"))+SUMPRODUCT((YE3:YE54=UZ13)*(YH3:YH54=UZ12)*(YJ3:YJ54="L"))+SUMPRODUCT((YE3:YE54=UZ14)*(YH3:YH54=UZ12)*(YJ3:YJ54="L"))+SUMPRODUCT((YE3:YE54=UZ15)*(YH3:YH54=UZ12)*(YJ3:YJ54="L"))+SUMPRODUCT((YE3:YE54=UZ11)*(YH3:YH54=UZ12)*(YJ3:YJ54="L"))</f>
        <v>0</v>
      </c>
      <c r="VD12" s="395">
        <f ca="1">SUMPRODUCT((YE3:YE54=UZ12)*(YH3:YH54=UZ13)*YF3:YF54)+SUMPRODUCT((YE3:YE54=UZ12)*(YH3:YH54=UZ14)*YF3:YF54)+SUMPRODUCT((YE3:YE54=UZ12)*(YH3:YH54=UZ15)*YF3:YF54)+SUMPRODUCT((YE3:YE54=UZ12)*(YH3:YH54=UZ11)*YF3:YF54)+SUMPRODUCT((YE3:YE54=UZ13)*(YH3:YH54=UZ12)*YG3:YG54)+SUMPRODUCT((YE3:YE54=UZ14)*(YH3:YH54=UZ12)*YG3:YG54)+SUMPRODUCT((YE3:YE54=UZ15)*(YH3:YH54=UZ12)*YG3:YG54)+SUMPRODUCT((YE3:YE54=UZ11)*(YH3:YH54=UZ12)*YG3:YG54)</f>
        <v>0</v>
      </c>
      <c r="VE12" s="395">
        <f ca="1">SUMPRODUCT((YE3:YE54=UZ12)*(YH3:YH54=UZ13)*YG3:YG54)+SUMPRODUCT((YE3:YE54=UZ12)*(YH3:YH54=UZ14)*YG3:YG54)+SUMPRODUCT((YE3:YE54=UZ12)*(YH3:YH54=UZ15)*YG3:YG54)+SUMPRODUCT((YE3:YE54=UZ12)*(YH3:YH54=UZ11)*YG3:YG54)+SUMPRODUCT((YE3:YE54=UZ13)*(YH3:YH54=UZ12)*YF3:YF54)+SUMPRODUCT((YE3:YE54=UZ14)*(YH3:YH54=UZ12)*YF3:YF54)+SUMPRODUCT((YE3:YE54=UZ15)*(YH3:YH54=UZ12)*YF3:YF54)+SUMPRODUCT((YE3:YE54=UZ11)*(YH3:YH54=UZ12)*YF3:YF54)</f>
        <v>0</v>
      </c>
      <c r="VF12" s="395">
        <f t="shared" ca="1" si="1252"/>
        <v>1000</v>
      </c>
      <c r="VG12" s="395">
        <f t="shared" ca="1" si="1253"/>
        <v>0</v>
      </c>
      <c r="VH12" s="395">
        <f ca="1">IF(UZ12&lt;&gt;"",VLOOKUP(UZ12,UG4:UM52,7,FALSE),"")</f>
        <v>1000</v>
      </c>
      <c r="VI12" s="395">
        <f ca="1">IF(UZ12&lt;&gt;"",VLOOKUP(UZ12,UG4:UM52,5,FALSE),"")</f>
        <v>0</v>
      </c>
      <c r="VJ12" s="395">
        <f ca="1">IF(UZ12&lt;&gt;"",VLOOKUP(UZ12,UG4:UO52,9,FALSE),"")</f>
        <v>15</v>
      </c>
      <c r="VK12" s="395">
        <f t="shared" ca="1" si="1254"/>
        <v>0</v>
      </c>
      <c r="VL12" s="395">
        <f t="shared" ref="VL12" ca="1" si="1475">IF(UZ12&lt;&gt;"",RANK(VK12,VK11:VK15),"")</f>
        <v>1</v>
      </c>
      <c r="VM12" s="395">
        <f t="shared" ref="VM12" ca="1" si="1476">IF(UZ12&lt;&gt;"",SUMPRODUCT((VK11:VK15=VK12)*(VF11:VF15&gt;VF12)),"")</f>
        <v>0</v>
      </c>
      <c r="VN12" s="395">
        <f t="shared" ref="VN12" ca="1" si="1477">IF(UZ12&lt;&gt;"",SUMPRODUCT((VK11:VK15=VK12)*(VF11:VF15=VF12)*(VD11:VD15&gt;VD12)),"")</f>
        <v>0</v>
      </c>
      <c r="VO12" s="395">
        <f t="shared" ref="VO12" ca="1" si="1478">IF(UZ12&lt;&gt;"",SUMPRODUCT((VK11:VK15=VK12)*(VF11:VF15=VF12)*(VD11:VD15=VD12)*(VH11:VH15&gt;VH12)),"")</f>
        <v>0</v>
      </c>
      <c r="VP12" s="395">
        <f t="shared" ref="VP12" ca="1" si="1479">IF(UZ12&lt;&gt;"",SUMPRODUCT((VK11:VK15=VK12)*(VF11:VF15=VF12)*(VD11:VD15=VD12)*(VH11:VH15=VH12)*(VI11:VI15&gt;VI12)),"")</f>
        <v>0</v>
      </c>
      <c r="VQ12" s="395">
        <f t="shared" ref="VQ12" ca="1" si="1480">IF(UZ12&lt;&gt;"",SUMPRODUCT((VK11:VK15=VK12)*(VF11:VF15=VF12)*(VD11:VD15=VD12)*(VH11:VH15=VH12)*(VI11:VI15=VI12)*(VJ11:VJ15&gt;VJ12)),"")</f>
        <v>2</v>
      </c>
      <c r="VR12" s="395">
        <f t="shared" ref="VR12" ca="1" si="1481">IF(UZ12&lt;&gt;"",IF(VR64&lt;&gt;"",IF(UY62=3,VR64,VR64+UY62),SUM(VL12:VQ12)),"")</f>
        <v>3</v>
      </c>
      <c r="VS12" s="395" t="str">
        <f t="shared" ref="VS12" ca="1" si="1482">IF(UZ12&lt;&gt;"",INDEX(UZ11:UZ15,MATCH(2,VR11:VR15,0),0),"")</f>
        <v>Atletico Madrid</v>
      </c>
      <c r="VT12" s="395" t="str">
        <f t="shared" ref="VT12:VT14" ca="1" si="1483">IF(UV11&lt;&gt;"",UV11,"")</f>
        <v/>
      </c>
      <c r="VU12" s="395">
        <f ca="1">SUMPRODUCT((YE3:YE54=VT12)*(YH3:YH54=VT13)*(YI3:YI54="W"))+SUMPRODUCT((YE3:YE54=VT12)*(YH3:YH54=VT14)*(YI3:YI54="W"))+SUMPRODUCT((YE3:YE54=VT12)*(YH3:YH54=VT15)*(YI3:YI54="W"))+SUMPRODUCT((YE3:YE54=VT13)*(YH3:YH54=VT12)*(YJ3:YJ54="W"))+SUMPRODUCT((YE3:YE54=VT14)*(YH3:YH54=VT12)*(YJ3:YJ54="W"))+SUMPRODUCT((YE3:YE54=VT15)*(YH3:YH54=VT12)*(YJ3:YJ54="W"))</f>
        <v>0</v>
      </c>
      <c r="VV12" s="395">
        <f ca="1">SUMPRODUCT((YE3:YE54=VT12)*(YH3:YH54=VT13)*(YI3:YI54="D"))+SUMPRODUCT((YE3:YE54=VT12)*(YH3:YH54=VT14)*(YI3:YI54="D"))+SUMPRODUCT((YE3:YE54=VT12)*(YH3:YH54=VT15)*(YI3:YI54="D"))+SUMPRODUCT((YE3:YE54=VT13)*(YH3:YH54=VT12)*(YI3:YI54="D"))+SUMPRODUCT((YE3:YE54=VT14)*(YH3:YH54=VT12)*(YI3:YI54="D"))+SUMPRODUCT((YE3:YE54=VT15)*(YH3:YH54=VT12)*(YI3:YI54="D"))</f>
        <v>0</v>
      </c>
      <c r="VW12" s="395">
        <f ca="1">SUMPRODUCT((YE3:YE54=VT12)*(YH3:YH54=VT13)*(YI3:YI54="L"))+SUMPRODUCT((YE3:YE54=VT12)*(YH3:YH54=VT14)*(YI3:YI54="L"))+SUMPRODUCT((YE3:YE54=VT12)*(YH3:YH54=VT15)*(YI3:YI54="L"))+SUMPRODUCT((YE3:YE54=VT13)*(YH3:YH54=VT12)*(YJ3:YJ54="L"))+SUMPRODUCT((YE3:YE54=VT14)*(YH3:YH54=VT12)*(YJ3:YJ54="L"))+SUMPRODUCT((YE3:YE54=VT15)*(YH3:YH54=VT12)*(YJ3:YJ54="L"))</f>
        <v>0</v>
      </c>
      <c r="VX12" s="395">
        <f ca="1">SUMPRODUCT((YE3:YE54=VT12)*(YH3:YH54=VT13)*YF3:YF54)+SUMPRODUCT((YE3:YE54=VT12)*(YH3:YH54=VT14)*YF3:YF54)+SUMPRODUCT((YE3:YE54=VT12)*(YH3:YH54=VT15)*YF3:YF54)+SUMPRODUCT((YE3:YE54=VT12)*(YH3:YH54=VT11)*YF3:YF54)+SUMPRODUCT((YE3:YE54=VT13)*(YH3:YH54=VT12)*YG3:YG54)+SUMPRODUCT((YE3:YE54=VT14)*(YH3:YH54=VT12)*YG3:YG54)+SUMPRODUCT((YE3:YE54=VT15)*(YH3:YH54=VT12)*YG3:YG54)+SUMPRODUCT((YE3:YE54=VT11)*(YH3:YH54=VT12)*YG3:YG54)</f>
        <v>0</v>
      </c>
      <c r="VY12" s="395">
        <f ca="1">SUMPRODUCT((YE3:YE54=VT12)*(YH3:YH54=VT13)*YG3:YG54)+SUMPRODUCT((YE3:YE54=VT12)*(YH3:YH54=VT14)*YG3:YG54)+SUMPRODUCT((YE3:YE54=VT12)*(YH3:YH54=VT15)*YG3:YG54)+SUMPRODUCT((YE3:YE54=VT12)*(YH3:YH54=VT11)*YG3:YG54)+SUMPRODUCT((YE3:YE54=VT13)*(YH3:YH54=VT12)*YF3:YF54)+SUMPRODUCT((YE3:YE54=VT14)*(YH3:YH54=VT12)*YF3:YF54)+SUMPRODUCT((YE3:YE54=VT15)*(YH3:YH54=VT12)*YF3:YF54)+SUMPRODUCT((YE3:YE54=VT11)*(YH3:YH54=VT12)*YF3:YF54)</f>
        <v>0</v>
      </c>
      <c r="VZ12" s="395">
        <f t="shared" ref="VZ12:VZ14" ca="1" si="1484">VX12-VY12+1000</f>
        <v>1000</v>
      </c>
      <c r="WA12" s="395" t="str">
        <f t="shared" ref="WA12:WA14" ca="1" si="1485">IF(VT12&lt;&gt;"",VU12*3+VV12*1,"")</f>
        <v/>
      </c>
      <c r="WB12" s="395" t="str">
        <f ca="1">IF(VT12&lt;&gt;"",VLOOKUP(VT12,UG4:UM52,7,FALSE),"")</f>
        <v/>
      </c>
      <c r="WC12" s="395" t="str">
        <f ca="1">IF(VT12&lt;&gt;"",VLOOKUP(VT12,UG4:UM52,5,FALSE),"")</f>
        <v/>
      </c>
      <c r="WD12" s="395" t="str">
        <f ca="1">IF(VT12&lt;&gt;"",VLOOKUP(VT12,UG4:UO52,9,FALSE),"")</f>
        <v/>
      </c>
      <c r="WE12" s="395" t="str">
        <f t="shared" ref="WE12:WE14" ca="1" si="1486">WA12</f>
        <v/>
      </c>
      <c r="WF12" s="395" t="str">
        <f t="shared" ref="WF12" ca="1" si="1487">IF(VT12&lt;&gt;"",RANK(WE12,WE11:WE15),"")</f>
        <v/>
      </c>
      <c r="WG12" s="395" t="str">
        <f t="shared" ref="WG12" ca="1" si="1488">IF(VT12&lt;&gt;"",SUMPRODUCT((WE11:WE15=WE12)*(VZ11:VZ15&gt;VZ12)),"")</f>
        <v/>
      </c>
      <c r="WH12" s="395" t="str">
        <f t="shared" ref="WH12" ca="1" si="1489">IF(VT12&lt;&gt;"",SUMPRODUCT((WE11:WE15=WE12)*(VZ11:VZ15=VZ12)*(VX11:VX15&gt;VX12)),"")</f>
        <v/>
      </c>
      <c r="WI12" s="395" t="str">
        <f t="shared" ref="WI12" ca="1" si="1490">IF(VT12&lt;&gt;"",SUMPRODUCT((WE11:WE15=WE12)*(VZ11:VZ15=VZ12)*(VX11:VX15=VX12)*(WB11:WB15&gt;WB12)),"")</f>
        <v/>
      </c>
      <c r="WJ12" s="395" t="str">
        <f t="shared" ref="WJ12" ca="1" si="1491">IF(VT12&lt;&gt;"",SUMPRODUCT((WE11:WE15=WE12)*(VZ11:VZ15=VZ12)*(VX11:VX15=VX12)*(WB11:WB15=WB12)*(WC11:WC15&gt;WC12)),"")</f>
        <v/>
      </c>
      <c r="WK12" s="395" t="str">
        <f t="shared" ref="WK12" ca="1" si="1492">IF(VT12&lt;&gt;"",SUMPRODUCT((WE11:WE15=WE12)*(VZ11:VZ15=VZ12)*(VX11:VX15=VX12)*(WB11:WB15=WB12)*(WC11:WC15=WC12)*(WD11:WD15&gt;WD12)),"")</f>
        <v/>
      </c>
      <c r="WL12" s="395" t="str">
        <f t="shared" ref="WL12" ca="1" si="1493">IF(VT12&lt;&gt;"",IF(WL64&lt;&gt;"",IF(VS62=3,WL64,WL64+VS62),SUM(WF12:WK12)+1),"")</f>
        <v/>
      </c>
      <c r="WM12" s="395" t="str">
        <f t="shared" ref="WM12" ca="1" si="1494">IF(VT12&lt;&gt;"",INDEX(VT12:VT15,MATCH(2,WL12:WL15,0),0),"")</f>
        <v/>
      </c>
      <c r="YB12" s="395" t="str">
        <f t="shared" ref="YB12" ca="1" si="1495">IF(WM12&lt;&gt;"",WM12,IF(VS12&lt;&gt;"",VS12,US12))</f>
        <v>Atletico Madrid</v>
      </c>
      <c r="YC12" s="395">
        <v>2</v>
      </c>
      <c r="YD12" s="395">
        <v>10</v>
      </c>
      <c r="YE12" s="395" t="str">
        <f t="shared" si="6"/>
        <v>River Plate</v>
      </c>
      <c r="YF12" s="395">
        <f ca="1">IF(OFFSET('Game Board'!O17,0,YF1)&lt;&gt;"",OFFSET('Game Board'!O17,0,YF1),0)</f>
        <v>0</v>
      </c>
      <c r="YG12" s="395">
        <f ca="1">IF(OFFSET('Game Board'!P17,0,YF1)&lt;&gt;"",OFFSET('Game Board'!P17,0,YF1),0)</f>
        <v>0</v>
      </c>
      <c r="YH12" s="395" t="str">
        <f t="shared" si="7"/>
        <v>Urawa Red Diamonds</v>
      </c>
      <c r="YI12" s="395" t="str">
        <f ca="1">IF(AND(OFFSET('Game Board'!O17,0,YF1)&lt;&gt;"",OFFSET('Game Board'!P17,0,YF1)&lt;&gt;""),IF(YF12&gt;YG12,"W",IF(YF12=YG12,"D","L")),"")</f>
        <v/>
      </c>
      <c r="YJ12" s="395" t="str">
        <f t="shared" ca="1" si="8"/>
        <v/>
      </c>
      <c r="YL12" s="395">
        <f ca="1">VLOOKUP(YM12,ACH11:ACI15,2,FALSE)</f>
        <v>2</v>
      </c>
      <c r="YM12" s="398" t="str">
        <f t="shared" si="1264"/>
        <v>Atletico Madrid</v>
      </c>
      <c r="YN12" s="395">
        <f ca="1">SUMPRODUCT((ACK3:ACK54=YM12)*(ACO3:ACO54="W"))+SUMPRODUCT((ACN3:ACN54=YM12)*(ACP3:ACP54="W"))</f>
        <v>0</v>
      </c>
      <c r="YO12" s="395">
        <f ca="1">SUMPRODUCT((ACK3:ACK54=YM12)*(ACO3:ACO54="D"))+SUMPRODUCT((ACN3:ACN54=YM12)*(ACP3:ACP54="D"))</f>
        <v>0</v>
      </c>
      <c r="YP12" s="395">
        <f ca="1">SUMPRODUCT((ACK3:ACK54=YM12)*(ACO3:ACO54="L"))+SUMPRODUCT((ACN3:ACN54=YM12)*(ACP3:ACP54="L"))</f>
        <v>0</v>
      </c>
      <c r="YQ12" s="395">
        <f t="shared" ref="YQ12" ca="1" si="1496">SUMIF(ACK3:ACK72,YM12,ACL3:ACL72)+SUMIF(ACN3:ACN72,YM12,ACM3:ACM72)</f>
        <v>0</v>
      </c>
      <c r="YR12" s="395">
        <f t="shared" ref="YR12" ca="1" si="1497">SUMIF(ACN3:ACN72,YM12,ACL3:ACL72)+SUMIF(ACK3:ACK72,YM12,ACM3:ACM72)</f>
        <v>0</v>
      </c>
      <c r="YS12" s="395">
        <f t="shared" ca="1" si="1267"/>
        <v>1000</v>
      </c>
      <c r="YT12" s="395">
        <f t="shared" ca="1" si="1268"/>
        <v>0</v>
      </c>
      <c r="YU12" s="401">
        <f t="shared" si="117"/>
        <v>23</v>
      </c>
      <c r="YV12" s="395">
        <f t="shared" ref="YV12" ca="1" si="1498">IF(COUNTIF(YT11:YT15,4)&lt;&gt;4,RANK(YT12,YT11:YT15),YT64)</f>
        <v>1</v>
      </c>
      <c r="YX12" s="395">
        <f t="shared" ref="YX12" ca="1" si="1499">SUMPRODUCT((YV11:YV14=YV12)*(YU11:YU14&lt;YU12))+YV12</f>
        <v>3</v>
      </c>
      <c r="YY12" s="398" t="str">
        <f t="shared" ref="YY12" ca="1" si="1500">INDEX(YM11:YM15,MATCH(2,YX11:YX15,0),0)</f>
        <v>Botafogo</v>
      </c>
      <c r="YZ12" s="395">
        <f t="shared" ref="YZ12" ca="1" si="1501">INDEX(YV11:YV15,MATCH(YY12,YM11:YM15,0),0)</f>
        <v>1</v>
      </c>
      <c r="ZA12" s="395" t="str">
        <f t="shared" ref="ZA12" ca="1" si="1502">IF(ZA11&lt;&gt;"",YY12,"")</f>
        <v>Botafogo</v>
      </c>
      <c r="ZB12" s="395" t="str">
        <f t="shared" ref="ZB12" ca="1" si="1503">IF(ZB11&lt;&gt;"",YY13,"")</f>
        <v/>
      </c>
      <c r="ZC12" s="395" t="str">
        <f t="shared" ref="ZC12" ca="1" si="1504">IF(ZC11&lt;&gt;"",YY14,"")</f>
        <v/>
      </c>
      <c r="ZD12" s="395" t="str">
        <f t="shared" ref="ZD12" si="1505">IF(ZD11&lt;&gt;"",YY15,"")</f>
        <v/>
      </c>
      <c r="ZF12" s="395" t="str">
        <f t="shared" ca="1" si="1277"/>
        <v>Botafogo</v>
      </c>
      <c r="ZG12" s="395">
        <f ca="1">SUMPRODUCT((ACK3:ACK54=ZF12)*(ACN3:ACN54=ZF13)*(ACO3:ACO54="W"))+SUMPRODUCT((ACK3:ACK54=ZF12)*(ACN3:ACN54=ZF14)*(ACO3:ACO54="W"))+SUMPRODUCT((ACK3:ACK54=ZF12)*(ACN3:ACN54=ZF15)*(ACO3:ACO54="W"))+SUMPRODUCT((ACK3:ACK54=ZF12)*(ACN3:ACN54=ZF11)*(ACO3:ACO54="W"))+SUMPRODUCT((ACK3:ACK54=ZF13)*(ACN3:ACN54=ZF12)*(ACP3:ACP54="W"))+SUMPRODUCT((ACK3:ACK54=ZF14)*(ACN3:ACN54=ZF12)*(ACP3:ACP54="W"))+SUMPRODUCT((ACK3:ACK54=ZF15)*(ACN3:ACN54=ZF12)*(ACP3:ACP54="W"))+SUMPRODUCT((ACK3:ACK54=ZF11)*(ACN3:ACN54=ZF12)*(ACP3:ACP54="W"))</f>
        <v>0</v>
      </c>
      <c r="ZH12" s="395">
        <f ca="1">SUMPRODUCT((ACK3:ACK54=ZF12)*(ACN3:ACN54=ZF13)*(ACO3:ACO54="D"))+SUMPRODUCT((ACK3:ACK54=ZF12)*(ACN3:ACN54=ZF14)*(ACO3:ACO54="D"))+SUMPRODUCT((ACK3:ACK54=ZF12)*(ACN3:ACN54=ZF15)*(ACO3:ACO54="D"))+SUMPRODUCT((ACK3:ACK54=ZF12)*(ACN3:ACN54=ZF11)*(ACO3:ACO54="D"))+SUMPRODUCT((ACK3:ACK54=ZF13)*(ACN3:ACN54=ZF12)*(ACO3:ACO54="D"))+SUMPRODUCT((ACK3:ACK54=ZF14)*(ACN3:ACN54=ZF12)*(ACO3:ACO54="D"))+SUMPRODUCT((ACK3:ACK54=ZF15)*(ACN3:ACN54=ZF12)*(ACO3:ACO54="D"))+SUMPRODUCT((ACK3:ACK54=ZF11)*(ACN3:ACN54=ZF12)*(ACO3:ACO54="D"))</f>
        <v>0</v>
      </c>
      <c r="ZI12" s="395">
        <f ca="1">SUMPRODUCT((ACK3:ACK54=ZF12)*(ACN3:ACN54=ZF13)*(ACO3:ACO54="L"))+SUMPRODUCT((ACK3:ACK54=ZF12)*(ACN3:ACN54=ZF14)*(ACO3:ACO54="L"))+SUMPRODUCT((ACK3:ACK54=ZF12)*(ACN3:ACN54=ZF15)*(ACO3:ACO54="L"))+SUMPRODUCT((ACK3:ACK54=ZF12)*(ACN3:ACN54=ZF11)*(ACO3:ACO54="L"))+SUMPRODUCT((ACK3:ACK54=ZF13)*(ACN3:ACN54=ZF12)*(ACP3:ACP54="L"))+SUMPRODUCT((ACK3:ACK54=ZF14)*(ACN3:ACN54=ZF12)*(ACP3:ACP54="L"))+SUMPRODUCT((ACK3:ACK54=ZF15)*(ACN3:ACN54=ZF12)*(ACP3:ACP54="L"))+SUMPRODUCT((ACK3:ACK54=ZF11)*(ACN3:ACN54=ZF12)*(ACP3:ACP54="L"))</f>
        <v>0</v>
      </c>
      <c r="ZJ12" s="395">
        <f ca="1">SUMPRODUCT((ACK3:ACK54=ZF12)*(ACN3:ACN54=ZF13)*ACL3:ACL54)+SUMPRODUCT((ACK3:ACK54=ZF12)*(ACN3:ACN54=ZF14)*ACL3:ACL54)+SUMPRODUCT((ACK3:ACK54=ZF12)*(ACN3:ACN54=ZF15)*ACL3:ACL54)+SUMPRODUCT((ACK3:ACK54=ZF12)*(ACN3:ACN54=ZF11)*ACL3:ACL54)+SUMPRODUCT((ACK3:ACK54=ZF13)*(ACN3:ACN54=ZF12)*ACM3:ACM54)+SUMPRODUCT((ACK3:ACK54=ZF14)*(ACN3:ACN54=ZF12)*ACM3:ACM54)+SUMPRODUCT((ACK3:ACK54=ZF15)*(ACN3:ACN54=ZF12)*ACM3:ACM54)+SUMPRODUCT((ACK3:ACK54=ZF11)*(ACN3:ACN54=ZF12)*ACM3:ACM54)</f>
        <v>0</v>
      </c>
      <c r="ZK12" s="395">
        <f ca="1">SUMPRODUCT((ACK3:ACK54=ZF12)*(ACN3:ACN54=ZF13)*ACM3:ACM54)+SUMPRODUCT((ACK3:ACK54=ZF12)*(ACN3:ACN54=ZF14)*ACM3:ACM54)+SUMPRODUCT((ACK3:ACK54=ZF12)*(ACN3:ACN54=ZF15)*ACM3:ACM54)+SUMPRODUCT((ACK3:ACK54=ZF12)*(ACN3:ACN54=ZF11)*ACM3:ACM54)+SUMPRODUCT((ACK3:ACK54=ZF13)*(ACN3:ACN54=ZF12)*ACL3:ACL54)+SUMPRODUCT((ACK3:ACK54=ZF14)*(ACN3:ACN54=ZF12)*ACL3:ACL54)+SUMPRODUCT((ACK3:ACK54=ZF15)*(ACN3:ACN54=ZF12)*ACL3:ACL54)+SUMPRODUCT((ACK3:ACK54=ZF11)*(ACN3:ACN54=ZF12)*ACL3:ACL54)</f>
        <v>0</v>
      </c>
      <c r="ZL12" s="395">
        <f t="shared" ca="1" si="1278"/>
        <v>1000</v>
      </c>
      <c r="ZM12" s="395">
        <f t="shared" ca="1" si="1279"/>
        <v>0</v>
      </c>
      <c r="ZN12" s="395">
        <f ca="1">IF(ZF12&lt;&gt;"",VLOOKUP(ZF12,YM4:YS52,7,FALSE),"")</f>
        <v>1000</v>
      </c>
      <c r="ZO12" s="395">
        <f ca="1">IF(ZF12&lt;&gt;"",VLOOKUP(ZF12,YM4:YS52,5,FALSE),"")</f>
        <v>0</v>
      </c>
      <c r="ZP12" s="395">
        <f ca="1">IF(ZF12&lt;&gt;"",VLOOKUP(ZF12,YM4:YU52,9,FALSE),"")</f>
        <v>15</v>
      </c>
      <c r="ZQ12" s="395">
        <f t="shared" ca="1" si="1280"/>
        <v>0</v>
      </c>
      <c r="ZR12" s="395">
        <f t="shared" ref="ZR12" ca="1" si="1506">IF(ZF12&lt;&gt;"",RANK(ZQ12,ZQ11:ZQ15),"")</f>
        <v>1</v>
      </c>
      <c r="ZS12" s="395">
        <f t="shared" ref="ZS12" ca="1" si="1507">IF(ZF12&lt;&gt;"",SUMPRODUCT((ZQ11:ZQ15=ZQ12)*(ZL11:ZL15&gt;ZL12)),"")</f>
        <v>0</v>
      </c>
      <c r="ZT12" s="395">
        <f t="shared" ref="ZT12" ca="1" si="1508">IF(ZF12&lt;&gt;"",SUMPRODUCT((ZQ11:ZQ15=ZQ12)*(ZL11:ZL15=ZL12)*(ZJ11:ZJ15&gt;ZJ12)),"")</f>
        <v>0</v>
      </c>
      <c r="ZU12" s="395">
        <f t="shared" ref="ZU12" ca="1" si="1509">IF(ZF12&lt;&gt;"",SUMPRODUCT((ZQ11:ZQ15=ZQ12)*(ZL11:ZL15=ZL12)*(ZJ11:ZJ15=ZJ12)*(ZN11:ZN15&gt;ZN12)),"")</f>
        <v>0</v>
      </c>
      <c r="ZV12" s="395">
        <f t="shared" ref="ZV12" ca="1" si="1510">IF(ZF12&lt;&gt;"",SUMPRODUCT((ZQ11:ZQ15=ZQ12)*(ZL11:ZL15=ZL12)*(ZJ11:ZJ15=ZJ12)*(ZN11:ZN15=ZN12)*(ZO11:ZO15&gt;ZO12)),"")</f>
        <v>0</v>
      </c>
      <c r="ZW12" s="395">
        <f t="shared" ref="ZW12" ca="1" si="1511">IF(ZF12&lt;&gt;"",SUMPRODUCT((ZQ11:ZQ15=ZQ12)*(ZL11:ZL15=ZL12)*(ZJ11:ZJ15=ZJ12)*(ZN11:ZN15=ZN12)*(ZO11:ZO15=ZO12)*(ZP11:ZP15&gt;ZP12)),"")</f>
        <v>2</v>
      </c>
      <c r="ZX12" s="395">
        <f t="shared" ref="ZX12" ca="1" si="1512">IF(ZF12&lt;&gt;"",IF(ZX64&lt;&gt;"",IF(ZE62=3,ZX64,ZX64+ZE62),SUM(ZR12:ZW12)),"")</f>
        <v>3</v>
      </c>
      <c r="ZY12" s="395" t="str">
        <f t="shared" ref="ZY12" ca="1" si="1513">IF(ZF12&lt;&gt;"",INDEX(ZF11:ZF15,MATCH(2,ZX11:ZX15,0),0),"")</f>
        <v>Atletico Madrid</v>
      </c>
      <c r="ZZ12" s="395" t="str">
        <f t="shared" ref="ZZ12:ZZ14" ca="1" si="1514">IF(ZB11&lt;&gt;"",ZB11,"")</f>
        <v/>
      </c>
      <c r="AAA12" s="395">
        <f ca="1">SUMPRODUCT((ACK3:ACK54=ZZ12)*(ACN3:ACN54=ZZ13)*(ACO3:ACO54="W"))+SUMPRODUCT((ACK3:ACK54=ZZ12)*(ACN3:ACN54=ZZ14)*(ACO3:ACO54="W"))+SUMPRODUCT((ACK3:ACK54=ZZ12)*(ACN3:ACN54=ZZ15)*(ACO3:ACO54="W"))+SUMPRODUCT((ACK3:ACK54=ZZ13)*(ACN3:ACN54=ZZ12)*(ACP3:ACP54="W"))+SUMPRODUCT((ACK3:ACK54=ZZ14)*(ACN3:ACN54=ZZ12)*(ACP3:ACP54="W"))+SUMPRODUCT((ACK3:ACK54=ZZ15)*(ACN3:ACN54=ZZ12)*(ACP3:ACP54="W"))</f>
        <v>0</v>
      </c>
      <c r="AAB12" s="395">
        <f ca="1">SUMPRODUCT((ACK3:ACK54=ZZ12)*(ACN3:ACN54=ZZ13)*(ACO3:ACO54="D"))+SUMPRODUCT((ACK3:ACK54=ZZ12)*(ACN3:ACN54=ZZ14)*(ACO3:ACO54="D"))+SUMPRODUCT((ACK3:ACK54=ZZ12)*(ACN3:ACN54=ZZ15)*(ACO3:ACO54="D"))+SUMPRODUCT((ACK3:ACK54=ZZ13)*(ACN3:ACN54=ZZ12)*(ACO3:ACO54="D"))+SUMPRODUCT((ACK3:ACK54=ZZ14)*(ACN3:ACN54=ZZ12)*(ACO3:ACO54="D"))+SUMPRODUCT((ACK3:ACK54=ZZ15)*(ACN3:ACN54=ZZ12)*(ACO3:ACO54="D"))</f>
        <v>0</v>
      </c>
      <c r="AAC12" s="395">
        <f ca="1">SUMPRODUCT((ACK3:ACK54=ZZ12)*(ACN3:ACN54=ZZ13)*(ACO3:ACO54="L"))+SUMPRODUCT((ACK3:ACK54=ZZ12)*(ACN3:ACN54=ZZ14)*(ACO3:ACO54="L"))+SUMPRODUCT((ACK3:ACK54=ZZ12)*(ACN3:ACN54=ZZ15)*(ACO3:ACO54="L"))+SUMPRODUCT((ACK3:ACK54=ZZ13)*(ACN3:ACN54=ZZ12)*(ACP3:ACP54="L"))+SUMPRODUCT((ACK3:ACK54=ZZ14)*(ACN3:ACN54=ZZ12)*(ACP3:ACP54="L"))+SUMPRODUCT((ACK3:ACK54=ZZ15)*(ACN3:ACN54=ZZ12)*(ACP3:ACP54="L"))</f>
        <v>0</v>
      </c>
      <c r="AAD12" s="395">
        <f ca="1">SUMPRODUCT((ACK3:ACK54=ZZ12)*(ACN3:ACN54=ZZ13)*ACL3:ACL54)+SUMPRODUCT((ACK3:ACK54=ZZ12)*(ACN3:ACN54=ZZ14)*ACL3:ACL54)+SUMPRODUCT((ACK3:ACK54=ZZ12)*(ACN3:ACN54=ZZ15)*ACL3:ACL54)+SUMPRODUCT((ACK3:ACK54=ZZ12)*(ACN3:ACN54=ZZ11)*ACL3:ACL54)+SUMPRODUCT((ACK3:ACK54=ZZ13)*(ACN3:ACN54=ZZ12)*ACM3:ACM54)+SUMPRODUCT((ACK3:ACK54=ZZ14)*(ACN3:ACN54=ZZ12)*ACM3:ACM54)+SUMPRODUCT((ACK3:ACK54=ZZ15)*(ACN3:ACN54=ZZ12)*ACM3:ACM54)+SUMPRODUCT((ACK3:ACK54=ZZ11)*(ACN3:ACN54=ZZ12)*ACM3:ACM54)</f>
        <v>0</v>
      </c>
      <c r="AAE12" s="395">
        <f ca="1">SUMPRODUCT((ACK3:ACK54=ZZ12)*(ACN3:ACN54=ZZ13)*ACM3:ACM54)+SUMPRODUCT((ACK3:ACK54=ZZ12)*(ACN3:ACN54=ZZ14)*ACM3:ACM54)+SUMPRODUCT((ACK3:ACK54=ZZ12)*(ACN3:ACN54=ZZ15)*ACM3:ACM54)+SUMPRODUCT((ACK3:ACK54=ZZ12)*(ACN3:ACN54=ZZ11)*ACM3:ACM54)+SUMPRODUCT((ACK3:ACK54=ZZ13)*(ACN3:ACN54=ZZ12)*ACL3:ACL54)+SUMPRODUCT((ACK3:ACK54=ZZ14)*(ACN3:ACN54=ZZ12)*ACL3:ACL54)+SUMPRODUCT((ACK3:ACK54=ZZ15)*(ACN3:ACN54=ZZ12)*ACL3:ACL54)+SUMPRODUCT((ACK3:ACK54=ZZ11)*(ACN3:ACN54=ZZ12)*ACL3:ACL54)</f>
        <v>0</v>
      </c>
      <c r="AAF12" s="395">
        <f t="shared" ref="AAF12:AAF14" ca="1" si="1515">AAD12-AAE12+1000</f>
        <v>1000</v>
      </c>
      <c r="AAG12" s="395" t="str">
        <f t="shared" ref="AAG12:AAG14" ca="1" si="1516">IF(ZZ12&lt;&gt;"",AAA12*3+AAB12*1,"")</f>
        <v/>
      </c>
      <c r="AAH12" s="395" t="str">
        <f ca="1">IF(ZZ12&lt;&gt;"",VLOOKUP(ZZ12,YM4:YS52,7,FALSE),"")</f>
        <v/>
      </c>
      <c r="AAI12" s="395" t="str">
        <f ca="1">IF(ZZ12&lt;&gt;"",VLOOKUP(ZZ12,YM4:YS52,5,FALSE),"")</f>
        <v/>
      </c>
      <c r="AAJ12" s="395" t="str">
        <f ca="1">IF(ZZ12&lt;&gt;"",VLOOKUP(ZZ12,YM4:YU52,9,FALSE),"")</f>
        <v/>
      </c>
      <c r="AAK12" s="395" t="str">
        <f t="shared" ref="AAK12:AAK14" ca="1" si="1517">AAG12</f>
        <v/>
      </c>
      <c r="AAL12" s="395" t="str">
        <f t="shared" ref="AAL12" ca="1" si="1518">IF(ZZ12&lt;&gt;"",RANK(AAK12,AAK11:AAK15),"")</f>
        <v/>
      </c>
      <c r="AAM12" s="395" t="str">
        <f t="shared" ref="AAM12" ca="1" si="1519">IF(ZZ12&lt;&gt;"",SUMPRODUCT((AAK11:AAK15=AAK12)*(AAF11:AAF15&gt;AAF12)),"")</f>
        <v/>
      </c>
      <c r="AAN12" s="395" t="str">
        <f t="shared" ref="AAN12" ca="1" si="1520">IF(ZZ12&lt;&gt;"",SUMPRODUCT((AAK11:AAK15=AAK12)*(AAF11:AAF15=AAF12)*(AAD11:AAD15&gt;AAD12)),"")</f>
        <v/>
      </c>
      <c r="AAO12" s="395" t="str">
        <f t="shared" ref="AAO12" ca="1" si="1521">IF(ZZ12&lt;&gt;"",SUMPRODUCT((AAK11:AAK15=AAK12)*(AAF11:AAF15=AAF12)*(AAD11:AAD15=AAD12)*(AAH11:AAH15&gt;AAH12)),"")</f>
        <v/>
      </c>
      <c r="AAP12" s="395" t="str">
        <f t="shared" ref="AAP12" ca="1" si="1522">IF(ZZ12&lt;&gt;"",SUMPRODUCT((AAK11:AAK15=AAK12)*(AAF11:AAF15=AAF12)*(AAD11:AAD15=AAD12)*(AAH11:AAH15=AAH12)*(AAI11:AAI15&gt;AAI12)),"")</f>
        <v/>
      </c>
      <c r="AAQ12" s="395" t="str">
        <f t="shared" ref="AAQ12" ca="1" si="1523">IF(ZZ12&lt;&gt;"",SUMPRODUCT((AAK11:AAK15=AAK12)*(AAF11:AAF15=AAF12)*(AAD11:AAD15=AAD12)*(AAH11:AAH15=AAH12)*(AAI11:AAI15=AAI12)*(AAJ11:AAJ15&gt;AAJ12)),"")</f>
        <v/>
      </c>
      <c r="AAR12" s="395" t="str">
        <f t="shared" ref="AAR12" ca="1" si="1524">IF(ZZ12&lt;&gt;"",IF(AAR64&lt;&gt;"",IF(ZY62=3,AAR64,AAR64+ZY62),SUM(AAL12:AAQ12)+1),"")</f>
        <v/>
      </c>
      <c r="AAS12" s="395" t="str">
        <f t="shared" ref="AAS12" ca="1" si="1525">IF(ZZ12&lt;&gt;"",INDEX(ZZ12:ZZ15,MATCH(2,AAR12:AAR15,0),0),"")</f>
        <v/>
      </c>
      <c r="ACH12" s="395" t="str">
        <f t="shared" ref="ACH12" ca="1" si="1526">IF(AAS12&lt;&gt;"",AAS12,IF(ZY12&lt;&gt;"",ZY12,YY12))</f>
        <v>Atletico Madrid</v>
      </c>
      <c r="ACI12" s="395">
        <v>2</v>
      </c>
      <c r="ACJ12" s="395">
        <v>10</v>
      </c>
      <c r="ACK12" s="395" t="str">
        <f t="shared" si="9"/>
        <v>River Plate</v>
      </c>
      <c r="ACL12" s="395">
        <f ca="1">IF(OFFSET('Game Board'!O17,0,ACL1)&lt;&gt;"",OFFSET('Game Board'!O17,0,ACL1),0)</f>
        <v>0</v>
      </c>
      <c r="ACM12" s="395">
        <f ca="1">IF(OFFSET('Game Board'!P17,0,ACL1)&lt;&gt;"",OFFSET('Game Board'!P17,0,ACL1),0)</f>
        <v>0</v>
      </c>
      <c r="ACN12" s="395" t="str">
        <f t="shared" si="10"/>
        <v>Urawa Red Diamonds</v>
      </c>
      <c r="ACO12" s="395" t="str">
        <f ca="1">IF(AND(OFFSET('Game Board'!O17,0,ACL1)&lt;&gt;"",OFFSET('Game Board'!P17,0,ACL1)&lt;&gt;""),IF(ACL12&gt;ACM12,"W",IF(ACL12=ACM12,"D","L")),"")</f>
        <v/>
      </c>
      <c r="ACP12" s="395" t="str">
        <f t="shared" ca="1" si="11"/>
        <v/>
      </c>
      <c r="ACR12" s="395">
        <f ca="1">VLOOKUP(ACS12,AGN11:AGO15,2,FALSE)</f>
        <v>2</v>
      </c>
      <c r="ACS12" s="398" t="str">
        <f t="shared" si="1290"/>
        <v>Atletico Madrid</v>
      </c>
      <c r="ACT12" s="395">
        <f ca="1">SUMPRODUCT((AGQ3:AGQ54=ACS12)*(AGU3:AGU54="W"))+SUMPRODUCT((AGT3:AGT54=ACS12)*(AGV3:AGV54="W"))</f>
        <v>0</v>
      </c>
      <c r="ACU12" s="395">
        <f ca="1">SUMPRODUCT((AGQ3:AGQ54=ACS12)*(AGU3:AGU54="D"))+SUMPRODUCT((AGT3:AGT54=ACS12)*(AGV3:AGV54="D"))</f>
        <v>0</v>
      </c>
      <c r="ACV12" s="395">
        <f ca="1">SUMPRODUCT((AGQ3:AGQ54=ACS12)*(AGU3:AGU54="L"))+SUMPRODUCT((AGT3:AGT54=ACS12)*(AGV3:AGV54="L"))</f>
        <v>0</v>
      </c>
      <c r="ACW12" s="395">
        <f t="shared" ref="ACW12" ca="1" si="1527">SUMIF(AGQ3:AGQ72,ACS12,AGR3:AGR72)+SUMIF(AGT3:AGT72,ACS12,AGS3:AGS72)</f>
        <v>0</v>
      </c>
      <c r="ACX12" s="395">
        <f t="shared" ref="ACX12" ca="1" si="1528">SUMIF(AGT3:AGT72,ACS12,AGR3:AGR72)+SUMIF(AGQ3:AGQ72,ACS12,AGS3:AGS72)</f>
        <v>0</v>
      </c>
      <c r="ACY12" s="395">
        <f t="shared" ca="1" si="1293"/>
        <v>1000</v>
      </c>
      <c r="ACZ12" s="395">
        <f t="shared" ca="1" si="1294"/>
        <v>0</v>
      </c>
      <c r="ADA12" s="401">
        <f t="shared" si="144"/>
        <v>23</v>
      </c>
      <c r="ADB12" s="395">
        <f t="shared" ref="ADB12" ca="1" si="1529">IF(COUNTIF(ACZ11:ACZ15,4)&lt;&gt;4,RANK(ACZ12,ACZ11:ACZ15),ACZ64)</f>
        <v>1</v>
      </c>
      <c r="ADD12" s="395">
        <f t="shared" ref="ADD12" ca="1" si="1530">SUMPRODUCT((ADB11:ADB14=ADB12)*(ADA11:ADA14&lt;ADA12))+ADB12</f>
        <v>3</v>
      </c>
      <c r="ADE12" s="398" t="str">
        <f t="shared" ref="ADE12" ca="1" si="1531">INDEX(ACS11:ACS15,MATCH(2,ADD11:ADD15,0),0)</f>
        <v>Botafogo</v>
      </c>
      <c r="ADF12" s="395">
        <f t="shared" ref="ADF12" ca="1" si="1532">INDEX(ADB11:ADB15,MATCH(ADE12,ACS11:ACS15,0),0)</f>
        <v>1</v>
      </c>
      <c r="ADG12" s="395" t="str">
        <f t="shared" ref="ADG12" ca="1" si="1533">IF(ADG11&lt;&gt;"",ADE12,"")</f>
        <v>Botafogo</v>
      </c>
      <c r="ADH12" s="395" t="str">
        <f t="shared" ref="ADH12" ca="1" si="1534">IF(ADH11&lt;&gt;"",ADE13,"")</f>
        <v/>
      </c>
      <c r="ADI12" s="395" t="str">
        <f t="shared" ref="ADI12" ca="1" si="1535">IF(ADI11&lt;&gt;"",ADE14,"")</f>
        <v/>
      </c>
      <c r="ADJ12" s="395" t="str">
        <f t="shared" ref="ADJ12" si="1536">IF(ADJ11&lt;&gt;"",ADE15,"")</f>
        <v/>
      </c>
      <c r="ADL12" s="395" t="str">
        <f t="shared" ca="1" si="1303"/>
        <v>Botafogo</v>
      </c>
      <c r="ADM12" s="395">
        <f ca="1">SUMPRODUCT((AGQ3:AGQ54=ADL12)*(AGT3:AGT54=ADL13)*(AGU3:AGU54="W"))+SUMPRODUCT((AGQ3:AGQ54=ADL12)*(AGT3:AGT54=ADL14)*(AGU3:AGU54="W"))+SUMPRODUCT((AGQ3:AGQ54=ADL12)*(AGT3:AGT54=ADL15)*(AGU3:AGU54="W"))+SUMPRODUCT((AGQ3:AGQ54=ADL12)*(AGT3:AGT54=ADL11)*(AGU3:AGU54="W"))+SUMPRODUCT((AGQ3:AGQ54=ADL13)*(AGT3:AGT54=ADL12)*(AGV3:AGV54="W"))+SUMPRODUCT((AGQ3:AGQ54=ADL14)*(AGT3:AGT54=ADL12)*(AGV3:AGV54="W"))+SUMPRODUCT((AGQ3:AGQ54=ADL15)*(AGT3:AGT54=ADL12)*(AGV3:AGV54="W"))+SUMPRODUCT((AGQ3:AGQ54=ADL11)*(AGT3:AGT54=ADL12)*(AGV3:AGV54="W"))</f>
        <v>0</v>
      </c>
      <c r="ADN12" s="395">
        <f ca="1">SUMPRODUCT((AGQ3:AGQ54=ADL12)*(AGT3:AGT54=ADL13)*(AGU3:AGU54="D"))+SUMPRODUCT((AGQ3:AGQ54=ADL12)*(AGT3:AGT54=ADL14)*(AGU3:AGU54="D"))+SUMPRODUCT((AGQ3:AGQ54=ADL12)*(AGT3:AGT54=ADL15)*(AGU3:AGU54="D"))+SUMPRODUCT((AGQ3:AGQ54=ADL12)*(AGT3:AGT54=ADL11)*(AGU3:AGU54="D"))+SUMPRODUCT((AGQ3:AGQ54=ADL13)*(AGT3:AGT54=ADL12)*(AGU3:AGU54="D"))+SUMPRODUCT((AGQ3:AGQ54=ADL14)*(AGT3:AGT54=ADL12)*(AGU3:AGU54="D"))+SUMPRODUCT((AGQ3:AGQ54=ADL15)*(AGT3:AGT54=ADL12)*(AGU3:AGU54="D"))+SUMPRODUCT((AGQ3:AGQ54=ADL11)*(AGT3:AGT54=ADL12)*(AGU3:AGU54="D"))</f>
        <v>0</v>
      </c>
      <c r="ADO12" s="395">
        <f ca="1">SUMPRODUCT((AGQ3:AGQ54=ADL12)*(AGT3:AGT54=ADL13)*(AGU3:AGU54="L"))+SUMPRODUCT((AGQ3:AGQ54=ADL12)*(AGT3:AGT54=ADL14)*(AGU3:AGU54="L"))+SUMPRODUCT((AGQ3:AGQ54=ADL12)*(AGT3:AGT54=ADL15)*(AGU3:AGU54="L"))+SUMPRODUCT((AGQ3:AGQ54=ADL12)*(AGT3:AGT54=ADL11)*(AGU3:AGU54="L"))+SUMPRODUCT((AGQ3:AGQ54=ADL13)*(AGT3:AGT54=ADL12)*(AGV3:AGV54="L"))+SUMPRODUCT((AGQ3:AGQ54=ADL14)*(AGT3:AGT54=ADL12)*(AGV3:AGV54="L"))+SUMPRODUCT((AGQ3:AGQ54=ADL15)*(AGT3:AGT54=ADL12)*(AGV3:AGV54="L"))+SUMPRODUCT((AGQ3:AGQ54=ADL11)*(AGT3:AGT54=ADL12)*(AGV3:AGV54="L"))</f>
        <v>0</v>
      </c>
      <c r="ADP12" s="395">
        <f ca="1">SUMPRODUCT((AGQ3:AGQ54=ADL12)*(AGT3:AGT54=ADL13)*AGR3:AGR54)+SUMPRODUCT((AGQ3:AGQ54=ADL12)*(AGT3:AGT54=ADL14)*AGR3:AGR54)+SUMPRODUCT((AGQ3:AGQ54=ADL12)*(AGT3:AGT54=ADL15)*AGR3:AGR54)+SUMPRODUCT((AGQ3:AGQ54=ADL12)*(AGT3:AGT54=ADL11)*AGR3:AGR54)+SUMPRODUCT((AGQ3:AGQ54=ADL13)*(AGT3:AGT54=ADL12)*AGS3:AGS54)+SUMPRODUCT((AGQ3:AGQ54=ADL14)*(AGT3:AGT54=ADL12)*AGS3:AGS54)+SUMPRODUCT((AGQ3:AGQ54=ADL15)*(AGT3:AGT54=ADL12)*AGS3:AGS54)+SUMPRODUCT((AGQ3:AGQ54=ADL11)*(AGT3:AGT54=ADL12)*AGS3:AGS54)</f>
        <v>0</v>
      </c>
      <c r="ADQ12" s="395">
        <f ca="1">SUMPRODUCT((AGQ3:AGQ54=ADL12)*(AGT3:AGT54=ADL13)*AGS3:AGS54)+SUMPRODUCT((AGQ3:AGQ54=ADL12)*(AGT3:AGT54=ADL14)*AGS3:AGS54)+SUMPRODUCT((AGQ3:AGQ54=ADL12)*(AGT3:AGT54=ADL15)*AGS3:AGS54)+SUMPRODUCT((AGQ3:AGQ54=ADL12)*(AGT3:AGT54=ADL11)*AGS3:AGS54)+SUMPRODUCT((AGQ3:AGQ54=ADL13)*(AGT3:AGT54=ADL12)*AGR3:AGR54)+SUMPRODUCT((AGQ3:AGQ54=ADL14)*(AGT3:AGT54=ADL12)*AGR3:AGR54)+SUMPRODUCT((AGQ3:AGQ54=ADL15)*(AGT3:AGT54=ADL12)*AGR3:AGR54)+SUMPRODUCT((AGQ3:AGQ54=ADL11)*(AGT3:AGT54=ADL12)*AGR3:AGR54)</f>
        <v>0</v>
      </c>
      <c r="ADR12" s="395">
        <f t="shared" ca="1" si="1304"/>
        <v>1000</v>
      </c>
      <c r="ADS12" s="395">
        <f t="shared" ca="1" si="1305"/>
        <v>0</v>
      </c>
      <c r="ADT12" s="395">
        <f ca="1">IF(ADL12&lt;&gt;"",VLOOKUP(ADL12,ACS4:ACY52,7,FALSE),"")</f>
        <v>1000</v>
      </c>
      <c r="ADU12" s="395">
        <f ca="1">IF(ADL12&lt;&gt;"",VLOOKUP(ADL12,ACS4:ACY52,5,FALSE),"")</f>
        <v>0</v>
      </c>
      <c r="ADV12" s="395">
        <f ca="1">IF(ADL12&lt;&gt;"",VLOOKUP(ADL12,ACS4:ADA52,9,FALSE),"")</f>
        <v>15</v>
      </c>
      <c r="ADW12" s="395">
        <f t="shared" ca="1" si="1306"/>
        <v>0</v>
      </c>
      <c r="ADX12" s="395">
        <f t="shared" ref="ADX12" ca="1" si="1537">IF(ADL12&lt;&gt;"",RANK(ADW12,ADW11:ADW15),"")</f>
        <v>1</v>
      </c>
      <c r="ADY12" s="395">
        <f t="shared" ref="ADY12" ca="1" si="1538">IF(ADL12&lt;&gt;"",SUMPRODUCT((ADW11:ADW15=ADW12)*(ADR11:ADR15&gt;ADR12)),"")</f>
        <v>0</v>
      </c>
      <c r="ADZ12" s="395">
        <f t="shared" ref="ADZ12" ca="1" si="1539">IF(ADL12&lt;&gt;"",SUMPRODUCT((ADW11:ADW15=ADW12)*(ADR11:ADR15=ADR12)*(ADP11:ADP15&gt;ADP12)),"")</f>
        <v>0</v>
      </c>
      <c r="AEA12" s="395">
        <f t="shared" ref="AEA12" ca="1" si="1540">IF(ADL12&lt;&gt;"",SUMPRODUCT((ADW11:ADW15=ADW12)*(ADR11:ADR15=ADR12)*(ADP11:ADP15=ADP12)*(ADT11:ADT15&gt;ADT12)),"")</f>
        <v>0</v>
      </c>
      <c r="AEB12" s="395">
        <f t="shared" ref="AEB12" ca="1" si="1541">IF(ADL12&lt;&gt;"",SUMPRODUCT((ADW11:ADW15=ADW12)*(ADR11:ADR15=ADR12)*(ADP11:ADP15=ADP12)*(ADT11:ADT15=ADT12)*(ADU11:ADU15&gt;ADU12)),"")</f>
        <v>0</v>
      </c>
      <c r="AEC12" s="395">
        <f t="shared" ref="AEC12" ca="1" si="1542">IF(ADL12&lt;&gt;"",SUMPRODUCT((ADW11:ADW15=ADW12)*(ADR11:ADR15=ADR12)*(ADP11:ADP15=ADP12)*(ADT11:ADT15=ADT12)*(ADU11:ADU15=ADU12)*(ADV11:ADV15&gt;ADV12)),"")</f>
        <v>2</v>
      </c>
      <c r="AED12" s="395">
        <f t="shared" ref="AED12" ca="1" si="1543">IF(ADL12&lt;&gt;"",IF(AED64&lt;&gt;"",IF(ADK62=3,AED64,AED64+ADK62),SUM(ADX12:AEC12)),"")</f>
        <v>3</v>
      </c>
      <c r="AEE12" s="395" t="str">
        <f t="shared" ref="AEE12" ca="1" si="1544">IF(ADL12&lt;&gt;"",INDEX(ADL11:ADL15,MATCH(2,AED11:AED15,0),0),"")</f>
        <v>Atletico Madrid</v>
      </c>
      <c r="AEF12" s="395" t="str">
        <f t="shared" ref="AEF12:AEF14" ca="1" si="1545">IF(ADH11&lt;&gt;"",ADH11,"")</f>
        <v/>
      </c>
      <c r="AEG12" s="395">
        <f ca="1">SUMPRODUCT((AGQ3:AGQ54=AEF12)*(AGT3:AGT54=AEF13)*(AGU3:AGU54="W"))+SUMPRODUCT((AGQ3:AGQ54=AEF12)*(AGT3:AGT54=AEF14)*(AGU3:AGU54="W"))+SUMPRODUCT((AGQ3:AGQ54=AEF12)*(AGT3:AGT54=AEF15)*(AGU3:AGU54="W"))+SUMPRODUCT((AGQ3:AGQ54=AEF13)*(AGT3:AGT54=AEF12)*(AGV3:AGV54="W"))+SUMPRODUCT((AGQ3:AGQ54=AEF14)*(AGT3:AGT54=AEF12)*(AGV3:AGV54="W"))+SUMPRODUCT((AGQ3:AGQ54=AEF15)*(AGT3:AGT54=AEF12)*(AGV3:AGV54="W"))</f>
        <v>0</v>
      </c>
      <c r="AEH12" s="395">
        <f ca="1">SUMPRODUCT((AGQ3:AGQ54=AEF12)*(AGT3:AGT54=AEF13)*(AGU3:AGU54="D"))+SUMPRODUCT((AGQ3:AGQ54=AEF12)*(AGT3:AGT54=AEF14)*(AGU3:AGU54="D"))+SUMPRODUCT((AGQ3:AGQ54=AEF12)*(AGT3:AGT54=AEF15)*(AGU3:AGU54="D"))+SUMPRODUCT((AGQ3:AGQ54=AEF13)*(AGT3:AGT54=AEF12)*(AGU3:AGU54="D"))+SUMPRODUCT((AGQ3:AGQ54=AEF14)*(AGT3:AGT54=AEF12)*(AGU3:AGU54="D"))+SUMPRODUCT((AGQ3:AGQ54=AEF15)*(AGT3:AGT54=AEF12)*(AGU3:AGU54="D"))</f>
        <v>0</v>
      </c>
      <c r="AEI12" s="395">
        <f ca="1">SUMPRODUCT((AGQ3:AGQ54=AEF12)*(AGT3:AGT54=AEF13)*(AGU3:AGU54="L"))+SUMPRODUCT((AGQ3:AGQ54=AEF12)*(AGT3:AGT54=AEF14)*(AGU3:AGU54="L"))+SUMPRODUCT((AGQ3:AGQ54=AEF12)*(AGT3:AGT54=AEF15)*(AGU3:AGU54="L"))+SUMPRODUCT((AGQ3:AGQ54=AEF13)*(AGT3:AGT54=AEF12)*(AGV3:AGV54="L"))+SUMPRODUCT((AGQ3:AGQ54=AEF14)*(AGT3:AGT54=AEF12)*(AGV3:AGV54="L"))+SUMPRODUCT((AGQ3:AGQ54=AEF15)*(AGT3:AGT54=AEF12)*(AGV3:AGV54="L"))</f>
        <v>0</v>
      </c>
      <c r="AEJ12" s="395">
        <f ca="1">SUMPRODUCT((AGQ3:AGQ54=AEF12)*(AGT3:AGT54=AEF13)*AGR3:AGR54)+SUMPRODUCT((AGQ3:AGQ54=AEF12)*(AGT3:AGT54=AEF14)*AGR3:AGR54)+SUMPRODUCT((AGQ3:AGQ54=AEF12)*(AGT3:AGT54=AEF15)*AGR3:AGR54)+SUMPRODUCT((AGQ3:AGQ54=AEF12)*(AGT3:AGT54=AEF11)*AGR3:AGR54)+SUMPRODUCT((AGQ3:AGQ54=AEF13)*(AGT3:AGT54=AEF12)*AGS3:AGS54)+SUMPRODUCT((AGQ3:AGQ54=AEF14)*(AGT3:AGT54=AEF12)*AGS3:AGS54)+SUMPRODUCT((AGQ3:AGQ54=AEF15)*(AGT3:AGT54=AEF12)*AGS3:AGS54)+SUMPRODUCT((AGQ3:AGQ54=AEF11)*(AGT3:AGT54=AEF12)*AGS3:AGS54)</f>
        <v>0</v>
      </c>
      <c r="AEK12" s="395">
        <f ca="1">SUMPRODUCT((AGQ3:AGQ54=AEF12)*(AGT3:AGT54=AEF13)*AGS3:AGS54)+SUMPRODUCT((AGQ3:AGQ54=AEF12)*(AGT3:AGT54=AEF14)*AGS3:AGS54)+SUMPRODUCT((AGQ3:AGQ54=AEF12)*(AGT3:AGT54=AEF15)*AGS3:AGS54)+SUMPRODUCT((AGQ3:AGQ54=AEF12)*(AGT3:AGT54=AEF11)*AGS3:AGS54)+SUMPRODUCT((AGQ3:AGQ54=AEF13)*(AGT3:AGT54=AEF12)*AGR3:AGR54)+SUMPRODUCT((AGQ3:AGQ54=AEF14)*(AGT3:AGT54=AEF12)*AGR3:AGR54)+SUMPRODUCT((AGQ3:AGQ54=AEF15)*(AGT3:AGT54=AEF12)*AGR3:AGR54)+SUMPRODUCT((AGQ3:AGQ54=AEF11)*(AGT3:AGT54=AEF12)*AGR3:AGR54)</f>
        <v>0</v>
      </c>
      <c r="AEL12" s="395">
        <f t="shared" ref="AEL12:AEL14" ca="1" si="1546">AEJ12-AEK12+1000</f>
        <v>1000</v>
      </c>
      <c r="AEM12" s="395" t="str">
        <f t="shared" ref="AEM12:AEM14" ca="1" si="1547">IF(AEF12&lt;&gt;"",AEG12*3+AEH12*1,"")</f>
        <v/>
      </c>
      <c r="AEN12" s="395" t="str">
        <f ca="1">IF(AEF12&lt;&gt;"",VLOOKUP(AEF12,ACS4:ACY52,7,FALSE),"")</f>
        <v/>
      </c>
      <c r="AEO12" s="395" t="str">
        <f ca="1">IF(AEF12&lt;&gt;"",VLOOKUP(AEF12,ACS4:ACY52,5,FALSE),"")</f>
        <v/>
      </c>
      <c r="AEP12" s="395" t="str">
        <f ca="1">IF(AEF12&lt;&gt;"",VLOOKUP(AEF12,ACS4:ADA52,9,FALSE),"")</f>
        <v/>
      </c>
      <c r="AEQ12" s="395" t="str">
        <f t="shared" ref="AEQ12:AEQ14" ca="1" si="1548">AEM12</f>
        <v/>
      </c>
      <c r="AER12" s="395" t="str">
        <f t="shared" ref="AER12" ca="1" si="1549">IF(AEF12&lt;&gt;"",RANK(AEQ12,AEQ11:AEQ15),"")</f>
        <v/>
      </c>
      <c r="AES12" s="395" t="str">
        <f t="shared" ref="AES12" ca="1" si="1550">IF(AEF12&lt;&gt;"",SUMPRODUCT((AEQ11:AEQ15=AEQ12)*(AEL11:AEL15&gt;AEL12)),"")</f>
        <v/>
      </c>
      <c r="AET12" s="395" t="str">
        <f t="shared" ref="AET12" ca="1" si="1551">IF(AEF12&lt;&gt;"",SUMPRODUCT((AEQ11:AEQ15=AEQ12)*(AEL11:AEL15=AEL12)*(AEJ11:AEJ15&gt;AEJ12)),"")</f>
        <v/>
      </c>
      <c r="AEU12" s="395" t="str">
        <f t="shared" ref="AEU12" ca="1" si="1552">IF(AEF12&lt;&gt;"",SUMPRODUCT((AEQ11:AEQ15=AEQ12)*(AEL11:AEL15=AEL12)*(AEJ11:AEJ15=AEJ12)*(AEN11:AEN15&gt;AEN12)),"")</f>
        <v/>
      </c>
      <c r="AEV12" s="395" t="str">
        <f t="shared" ref="AEV12" ca="1" si="1553">IF(AEF12&lt;&gt;"",SUMPRODUCT((AEQ11:AEQ15=AEQ12)*(AEL11:AEL15=AEL12)*(AEJ11:AEJ15=AEJ12)*(AEN11:AEN15=AEN12)*(AEO11:AEO15&gt;AEO12)),"")</f>
        <v/>
      </c>
      <c r="AEW12" s="395" t="str">
        <f t="shared" ref="AEW12" ca="1" si="1554">IF(AEF12&lt;&gt;"",SUMPRODUCT((AEQ11:AEQ15=AEQ12)*(AEL11:AEL15=AEL12)*(AEJ11:AEJ15=AEJ12)*(AEN11:AEN15=AEN12)*(AEO11:AEO15=AEO12)*(AEP11:AEP15&gt;AEP12)),"")</f>
        <v/>
      </c>
      <c r="AEX12" s="395" t="str">
        <f t="shared" ref="AEX12" ca="1" si="1555">IF(AEF12&lt;&gt;"",IF(AEX64&lt;&gt;"",IF(AEE62=3,AEX64,AEX64+AEE62),SUM(AER12:AEW12)+1),"")</f>
        <v/>
      </c>
      <c r="AEY12" s="395" t="str">
        <f t="shared" ref="AEY12" ca="1" si="1556">IF(AEF12&lt;&gt;"",INDEX(AEF12:AEF15,MATCH(2,AEX12:AEX15,0),0),"")</f>
        <v/>
      </c>
      <c r="AGN12" s="395" t="str">
        <f t="shared" ref="AGN12" ca="1" si="1557">IF(AEY12&lt;&gt;"",AEY12,IF(AEE12&lt;&gt;"",AEE12,ADE12))</f>
        <v>Atletico Madrid</v>
      </c>
      <c r="AGO12" s="395">
        <v>2</v>
      </c>
      <c r="AGP12" s="395">
        <v>10</v>
      </c>
      <c r="AGQ12" s="395" t="str">
        <f t="shared" si="12"/>
        <v>River Plate</v>
      </c>
      <c r="AGR12" s="395">
        <f ca="1">IF(OFFSET('Game Board'!O17,0,AGR1)&lt;&gt;"",OFFSET('Game Board'!O17,0,AGR1),0)</f>
        <v>0</v>
      </c>
      <c r="AGS12" s="395">
        <f ca="1">IF(OFFSET('Game Board'!P17,0,AGR1)&lt;&gt;"",OFFSET('Game Board'!P17,0,AGR1),0)</f>
        <v>0</v>
      </c>
      <c r="AGT12" s="395" t="str">
        <f t="shared" si="13"/>
        <v>Urawa Red Diamonds</v>
      </c>
      <c r="AGU12" s="395" t="str">
        <f ca="1">IF(AND(OFFSET('Game Board'!O17,0,AGR1)&lt;&gt;"",OFFSET('Game Board'!P17,0,AGR1)&lt;&gt;""),IF(AGR12&gt;AGS12,"W",IF(AGR12=AGS12,"D","L")),"")</f>
        <v/>
      </c>
      <c r="AGV12" s="395" t="str">
        <f t="shared" ca="1" si="14"/>
        <v/>
      </c>
      <c r="AGX12" s="395">
        <f ca="1">VLOOKUP(AGY12,AKT11:AKU15,2,FALSE)</f>
        <v>2</v>
      </c>
      <c r="AGY12" s="398" t="str">
        <f t="shared" si="1316"/>
        <v>Atletico Madrid</v>
      </c>
      <c r="AGZ12" s="395">
        <f ca="1">SUMPRODUCT((AKW3:AKW54=AGY12)*(ALA3:ALA54="W"))+SUMPRODUCT((AKZ3:AKZ54=AGY12)*(ALB3:ALB54="W"))</f>
        <v>0</v>
      </c>
      <c r="AHA12" s="395">
        <f ca="1">SUMPRODUCT((AKW3:AKW54=AGY12)*(ALA3:ALA54="D"))+SUMPRODUCT((AKZ3:AKZ54=AGY12)*(ALB3:ALB54="D"))</f>
        <v>0</v>
      </c>
      <c r="AHB12" s="395">
        <f ca="1">SUMPRODUCT((AKW3:AKW54=AGY12)*(ALA3:ALA54="L"))+SUMPRODUCT((AKZ3:AKZ54=AGY12)*(ALB3:ALB54="L"))</f>
        <v>0</v>
      </c>
      <c r="AHC12" s="395">
        <f t="shared" ref="AHC12" ca="1" si="1558">SUMIF(AKW3:AKW72,AGY12,AKX3:AKX72)+SUMIF(AKZ3:AKZ72,AGY12,AKY3:AKY72)</f>
        <v>0</v>
      </c>
      <c r="AHD12" s="395">
        <f t="shared" ref="AHD12" ca="1" si="1559">SUMIF(AKZ3:AKZ72,AGY12,AKX3:AKX72)+SUMIF(AKW3:AKW72,AGY12,AKY3:AKY72)</f>
        <v>0</v>
      </c>
      <c r="AHE12" s="395">
        <f t="shared" ca="1" si="1319"/>
        <v>1000</v>
      </c>
      <c r="AHF12" s="395">
        <f t="shared" ca="1" si="1320"/>
        <v>0</v>
      </c>
      <c r="AHG12" s="401">
        <f t="shared" si="171"/>
        <v>23</v>
      </c>
      <c r="AHH12" s="395">
        <f t="shared" ref="AHH12" ca="1" si="1560">IF(COUNTIF(AHF11:AHF15,4)&lt;&gt;4,RANK(AHF12,AHF11:AHF15),AHF64)</f>
        <v>1</v>
      </c>
      <c r="AHJ12" s="395">
        <f t="shared" ref="AHJ12" ca="1" si="1561">SUMPRODUCT((AHH11:AHH14=AHH12)*(AHG11:AHG14&lt;AHG12))+AHH12</f>
        <v>3</v>
      </c>
      <c r="AHK12" s="398" t="str">
        <f t="shared" ref="AHK12" ca="1" si="1562">INDEX(AGY11:AGY15,MATCH(2,AHJ11:AHJ15,0),0)</f>
        <v>Botafogo</v>
      </c>
      <c r="AHL12" s="395">
        <f t="shared" ref="AHL12" ca="1" si="1563">INDEX(AHH11:AHH15,MATCH(AHK12,AGY11:AGY15,0),0)</f>
        <v>1</v>
      </c>
      <c r="AHM12" s="395" t="str">
        <f t="shared" ref="AHM12" ca="1" si="1564">IF(AHM11&lt;&gt;"",AHK12,"")</f>
        <v>Botafogo</v>
      </c>
      <c r="AHN12" s="395" t="str">
        <f t="shared" ref="AHN12" ca="1" si="1565">IF(AHN11&lt;&gt;"",AHK13,"")</f>
        <v/>
      </c>
      <c r="AHO12" s="395" t="str">
        <f t="shared" ref="AHO12" ca="1" si="1566">IF(AHO11&lt;&gt;"",AHK14,"")</f>
        <v/>
      </c>
      <c r="AHP12" s="395" t="str">
        <f t="shared" ref="AHP12" si="1567">IF(AHP11&lt;&gt;"",AHK15,"")</f>
        <v/>
      </c>
      <c r="AHR12" s="395" t="str">
        <f t="shared" ca="1" si="1329"/>
        <v>Botafogo</v>
      </c>
      <c r="AHS12" s="395">
        <f ca="1">SUMPRODUCT((AKW3:AKW54=AHR12)*(AKZ3:AKZ54=AHR13)*(ALA3:ALA54="W"))+SUMPRODUCT((AKW3:AKW54=AHR12)*(AKZ3:AKZ54=AHR14)*(ALA3:ALA54="W"))+SUMPRODUCT((AKW3:AKW54=AHR12)*(AKZ3:AKZ54=AHR15)*(ALA3:ALA54="W"))+SUMPRODUCT((AKW3:AKW54=AHR12)*(AKZ3:AKZ54=AHR11)*(ALA3:ALA54="W"))+SUMPRODUCT((AKW3:AKW54=AHR13)*(AKZ3:AKZ54=AHR12)*(ALB3:ALB54="W"))+SUMPRODUCT((AKW3:AKW54=AHR14)*(AKZ3:AKZ54=AHR12)*(ALB3:ALB54="W"))+SUMPRODUCT((AKW3:AKW54=AHR15)*(AKZ3:AKZ54=AHR12)*(ALB3:ALB54="W"))+SUMPRODUCT((AKW3:AKW54=AHR11)*(AKZ3:AKZ54=AHR12)*(ALB3:ALB54="W"))</f>
        <v>0</v>
      </c>
      <c r="AHT12" s="395">
        <f ca="1">SUMPRODUCT((AKW3:AKW54=AHR12)*(AKZ3:AKZ54=AHR13)*(ALA3:ALA54="D"))+SUMPRODUCT((AKW3:AKW54=AHR12)*(AKZ3:AKZ54=AHR14)*(ALA3:ALA54="D"))+SUMPRODUCT((AKW3:AKW54=AHR12)*(AKZ3:AKZ54=AHR15)*(ALA3:ALA54="D"))+SUMPRODUCT((AKW3:AKW54=AHR12)*(AKZ3:AKZ54=AHR11)*(ALA3:ALA54="D"))+SUMPRODUCT((AKW3:AKW54=AHR13)*(AKZ3:AKZ54=AHR12)*(ALA3:ALA54="D"))+SUMPRODUCT((AKW3:AKW54=AHR14)*(AKZ3:AKZ54=AHR12)*(ALA3:ALA54="D"))+SUMPRODUCT((AKW3:AKW54=AHR15)*(AKZ3:AKZ54=AHR12)*(ALA3:ALA54="D"))+SUMPRODUCT((AKW3:AKW54=AHR11)*(AKZ3:AKZ54=AHR12)*(ALA3:ALA54="D"))</f>
        <v>0</v>
      </c>
      <c r="AHU12" s="395">
        <f ca="1">SUMPRODUCT((AKW3:AKW54=AHR12)*(AKZ3:AKZ54=AHR13)*(ALA3:ALA54="L"))+SUMPRODUCT((AKW3:AKW54=AHR12)*(AKZ3:AKZ54=AHR14)*(ALA3:ALA54="L"))+SUMPRODUCT((AKW3:AKW54=AHR12)*(AKZ3:AKZ54=AHR15)*(ALA3:ALA54="L"))+SUMPRODUCT((AKW3:AKW54=AHR12)*(AKZ3:AKZ54=AHR11)*(ALA3:ALA54="L"))+SUMPRODUCT((AKW3:AKW54=AHR13)*(AKZ3:AKZ54=AHR12)*(ALB3:ALB54="L"))+SUMPRODUCT((AKW3:AKW54=AHR14)*(AKZ3:AKZ54=AHR12)*(ALB3:ALB54="L"))+SUMPRODUCT((AKW3:AKW54=AHR15)*(AKZ3:AKZ54=AHR12)*(ALB3:ALB54="L"))+SUMPRODUCT((AKW3:AKW54=AHR11)*(AKZ3:AKZ54=AHR12)*(ALB3:ALB54="L"))</f>
        <v>0</v>
      </c>
      <c r="AHV12" s="395">
        <f ca="1">SUMPRODUCT((AKW3:AKW54=AHR12)*(AKZ3:AKZ54=AHR13)*AKX3:AKX54)+SUMPRODUCT((AKW3:AKW54=AHR12)*(AKZ3:AKZ54=AHR14)*AKX3:AKX54)+SUMPRODUCT((AKW3:AKW54=AHR12)*(AKZ3:AKZ54=AHR15)*AKX3:AKX54)+SUMPRODUCT((AKW3:AKW54=AHR12)*(AKZ3:AKZ54=AHR11)*AKX3:AKX54)+SUMPRODUCT((AKW3:AKW54=AHR13)*(AKZ3:AKZ54=AHR12)*AKY3:AKY54)+SUMPRODUCT((AKW3:AKW54=AHR14)*(AKZ3:AKZ54=AHR12)*AKY3:AKY54)+SUMPRODUCT((AKW3:AKW54=AHR15)*(AKZ3:AKZ54=AHR12)*AKY3:AKY54)+SUMPRODUCT((AKW3:AKW54=AHR11)*(AKZ3:AKZ54=AHR12)*AKY3:AKY54)</f>
        <v>0</v>
      </c>
      <c r="AHW12" s="395">
        <f ca="1">SUMPRODUCT((AKW3:AKW54=AHR12)*(AKZ3:AKZ54=AHR13)*AKY3:AKY54)+SUMPRODUCT((AKW3:AKW54=AHR12)*(AKZ3:AKZ54=AHR14)*AKY3:AKY54)+SUMPRODUCT((AKW3:AKW54=AHR12)*(AKZ3:AKZ54=AHR15)*AKY3:AKY54)+SUMPRODUCT((AKW3:AKW54=AHR12)*(AKZ3:AKZ54=AHR11)*AKY3:AKY54)+SUMPRODUCT((AKW3:AKW54=AHR13)*(AKZ3:AKZ54=AHR12)*AKX3:AKX54)+SUMPRODUCT((AKW3:AKW54=AHR14)*(AKZ3:AKZ54=AHR12)*AKX3:AKX54)+SUMPRODUCT((AKW3:AKW54=AHR15)*(AKZ3:AKZ54=AHR12)*AKX3:AKX54)+SUMPRODUCT((AKW3:AKW54=AHR11)*(AKZ3:AKZ54=AHR12)*AKX3:AKX54)</f>
        <v>0</v>
      </c>
      <c r="AHX12" s="395">
        <f t="shared" ca="1" si="1330"/>
        <v>1000</v>
      </c>
      <c r="AHY12" s="395">
        <f t="shared" ca="1" si="1331"/>
        <v>0</v>
      </c>
      <c r="AHZ12" s="395">
        <f ca="1">IF(AHR12&lt;&gt;"",VLOOKUP(AHR12,AGY4:AHE52,7,FALSE),"")</f>
        <v>1000</v>
      </c>
      <c r="AIA12" s="395">
        <f ca="1">IF(AHR12&lt;&gt;"",VLOOKUP(AHR12,AGY4:AHE52,5,FALSE),"")</f>
        <v>0</v>
      </c>
      <c r="AIB12" s="395">
        <f ca="1">IF(AHR12&lt;&gt;"",VLOOKUP(AHR12,AGY4:AHG52,9,FALSE),"")</f>
        <v>15</v>
      </c>
      <c r="AIC12" s="395">
        <f t="shared" ca="1" si="1332"/>
        <v>0</v>
      </c>
      <c r="AID12" s="395">
        <f t="shared" ref="AID12" ca="1" si="1568">IF(AHR12&lt;&gt;"",RANK(AIC12,AIC11:AIC15),"")</f>
        <v>1</v>
      </c>
      <c r="AIE12" s="395">
        <f t="shared" ref="AIE12" ca="1" si="1569">IF(AHR12&lt;&gt;"",SUMPRODUCT((AIC11:AIC15=AIC12)*(AHX11:AHX15&gt;AHX12)),"")</f>
        <v>0</v>
      </c>
      <c r="AIF12" s="395">
        <f t="shared" ref="AIF12" ca="1" si="1570">IF(AHR12&lt;&gt;"",SUMPRODUCT((AIC11:AIC15=AIC12)*(AHX11:AHX15=AHX12)*(AHV11:AHV15&gt;AHV12)),"")</f>
        <v>0</v>
      </c>
      <c r="AIG12" s="395">
        <f t="shared" ref="AIG12" ca="1" si="1571">IF(AHR12&lt;&gt;"",SUMPRODUCT((AIC11:AIC15=AIC12)*(AHX11:AHX15=AHX12)*(AHV11:AHV15=AHV12)*(AHZ11:AHZ15&gt;AHZ12)),"")</f>
        <v>0</v>
      </c>
      <c r="AIH12" s="395">
        <f t="shared" ref="AIH12" ca="1" si="1572">IF(AHR12&lt;&gt;"",SUMPRODUCT((AIC11:AIC15=AIC12)*(AHX11:AHX15=AHX12)*(AHV11:AHV15=AHV12)*(AHZ11:AHZ15=AHZ12)*(AIA11:AIA15&gt;AIA12)),"")</f>
        <v>0</v>
      </c>
      <c r="AII12" s="395">
        <f t="shared" ref="AII12" ca="1" si="1573">IF(AHR12&lt;&gt;"",SUMPRODUCT((AIC11:AIC15=AIC12)*(AHX11:AHX15=AHX12)*(AHV11:AHV15=AHV12)*(AHZ11:AHZ15=AHZ12)*(AIA11:AIA15=AIA12)*(AIB11:AIB15&gt;AIB12)),"")</f>
        <v>2</v>
      </c>
      <c r="AIJ12" s="395">
        <f t="shared" ref="AIJ12" ca="1" si="1574">IF(AHR12&lt;&gt;"",IF(AIJ64&lt;&gt;"",IF(AHQ62=3,AIJ64,AIJ64+AHQ62),SUM(AID12:AII12)),"")</f>
        <v>3</v>
      </c>
      <c r="AIK12" s="395" t="str">
        <f t="shared" ref="AIK12" ca="1" si="1575">IF(AHR12&lt;&gt;"",INDEX(AHR11:AHR15,MATCH(2,AIJ11:AIJ15,0),0),"")</f>
        <v>Atletico Madrid</v>
      </c>
      <c r="AIL12" s="395" t="str">
        <f t="shared" ref="AIL12:AIL14" ca="1" si="1576">IF(AHN11&lt;&gt;"",AHN11,"")</f>
        <v/>
      </c>
      <c r="AIM12" s="395">
        <f ca="1">SUMPRODUCT((AKW3:AKW54=AIL12)*(AKZ3:AKZ54=AIL13)*(ALA3:ALA54="W"))+SUMPRODUCT((AKW3:AKW54=AIL12)*(AKZ3:AKZ54=AIL14)*(ALA3:ALA54="W"))+SUMPRODUCT((AKW3:AKW54=AIL12)*(AKZ3:AKZ54=AIL15)*(ALA3:ALA54="W"))+SUMPRODUCT((AKW3:AKW54=AIL13)*(AKZ3:AKZ54=AIL12)*(ALB3:ALB54="W"))+SUMPRODUCT((AKW3:AKW54=AIL14)*(AKZ3:AKZ54=AIL12)*(ALB3:ALB54="W"))+SUMPRODUCT((AKW3:AKW54=AIL15)*(AKZ3:AKZ54=AIL12)*(ALB3:ALB54="W"))</f>
        <v>0</v>
      </c>
      <c r="AIN12" s="395">
        <f ca="1">SUMPRODUCT((AKW3:AKW54=AIL12)*(AKZ3:AKZ54=AIL13)*(ALA3:ALA54="D"))+SUMPRODUCT((AKW3:AKW54=AIL12)*(AKZ3:AKZ54=AIL14)*(ALA3:ALA54="D"))+SUMPRODUCT((AKW3:AKW54=AIL12)*(AKZ3:AKZ54=AIL15)*(ALA3:ALA54="D"))+SUMPRODUCT((AKW3:AKW54=AIL13)*(AKZ3:AKZ54=AIL12)*(ALA3:ALA54="D"))+SUMPRODUCT((AKW3:AKW54=AIL14)*(AKZ3:AKZ54=AIL12)*(ALA3:ALA54="D"))+SUMPRODUCT((AKW3:AKW54=AIL15)*(AKZ3:AKZ54=AIL12)*(ALA3:ALA54="D"))</f>
        <v>0</v>
      </c>
      <c r="AIO12" s="395">
        <f ca="1">SUMPRODUCT((AKW3:AKW54=AIL12)*(AKZ3:AKZ54=AIL13)*(ALA3:ALA54="L"))+SUMPRODUCT((AKW3:AKW54=AIL12)*(AKZ3:AKZ54=AIL14)*(ALA3:ALA54="L"))+SUMPRODUCT((AKW3:AKW54=AIL12)*(AKZ3:AKZ54=AIL15)*(ALA3:ALA54="L"))+SUMPRODUCT((AKW3:AKW54=AIL13)*(AKZ3:AKZ54=AIL12)*(ALB3:ALB54="L"))+SUMPRODUCT((AKW3:AKW54=AIL14)*(AKZ3:AKZ54=AIL12)*(ALB3:ALB54="L"))+SUMPRODUCT((AKW3:AKW54=AIL15)*(AKZ3:AKZ54=AIL12)*(ALB3:ALB54="L"))</f>
        <v>0</v>
      </c>
      <c r="AIP12" s="395">
        <f ca="1">SUMPRODUCT((AKW3:AKW54=AIL12)*(AKZ3:AKZ54=AIL13)*AKX3:AKX54)+SUMPRODUCT((AKW3:AKW54=AIL12)*(AKZ3:AKZ54=AIL14)*AKX3:AKX54)+SUMPRODUCT((AKW3:AKW54=AIL12)*(AKZ3:AKZ54=AIL15)*AKX3:AKX54)+SUMPRODUCT((AKW3:AKW54=AIL12)*(AKZ3:AKZ54=AIL11)*AKX3:AKX54)+SUMPRODUCT((AKW3:AKW54=AIL13)*(AKZ3:AKZ54=AIL12)*AKY3:AKY54)+SUMPRODUCT((AKW3:AKW54=AIL14)*(AKZ3:AKZ54=AIL12)*AKY3:AKY54)+SUMPRODUCT((AKW3:AKW54=AIL15)*(AKZ3:AKZ54=AIL12)*AKY3:AKY54)+SUMPRODUCT((AKW3:AKW54=AIL11)*(AKZ3:AKZ54=AIL12)*AKY3:AKY54)</f>
        <v>0</v>
      </c>
      <c r="AIQ12" s="395">
        <f ca="1">SUMPRODUCT((AKW3:AKW54=AIL12)*(AKZ3:AKZ54=AIL13)*AKY3:AKY54)+SUMPRODUCT((AKW3:AKW54=AIL12)*(AKZ3:AKZ54=AIL14)*AKY3:AKY54)+SUMPRODUCT((AKW3:AKW54=AIL12)*(AKZ3:AKZ54=AIL15)*AKY3:AKY54)+SUMPRODUCT((AKW3:AKW54=AIL12)*(AKZ3:AKZ54=AIL11)*AKY3:AKY54)+SUMPRODUCT((AKW3:AKW54=AIL13)*(AKZ3:AKZ54=AIL12)*AKX3:AKX54)+SUMPRODUCT((AKW3:AKW54=AIL14)*(AKZ3:AKZ54=AIL12)*AKX3:AKX54)+SUMPRODUCT((AKW3:AKW54=AIL15)*(AKZ3:AKZ54=AIL12)*AKX3:AKX54)+SUMPRODUCT((AKW3:AKW54=AIL11)*(AKZ3:AKZ54=AIL12)*AKX3:AKX54)</f>
        <v>0</v>
      </c>
      <c r="AIR12" s="395">
        <f t="shared" ref="AIR12:AIR14" ca="1" si="1577">AIP12-AIQ12+1000</f>
        <v>1000</v>
      </c>
      <c r="AIS12" s="395" t="str">
        <f t="shared" ref="AIS12:AIS14" ca="1" si="1578">IF(AIL12&lt;&gt;"",AIM12*3+AIN12*1,"")</f>
        <v/>
      </c>
      <c r="AIT12" s="395" t="str">
        <f ca="1">IF(AIL12&lt;&gt;"",VLOOKUP(AIL12,AGY4:AHE52,7,FALSE),"")</f>
        <v/>
      </c>
      <c r="AIU12" s="395" t="str">
        <f ca="1">IF(AIL12&lt;&gt;"",VLOOKUP(AIL12,AGY4:AHE52,5,FALSE),"")</f>
        <v/>
      </c>
      <c r="AIV12" s="395" t="str">
        <f ca="1">IF(AIL12&lt;&gt;"",VLOOKUP(AIL12,AGY4:AHG52,9,FALSE),"")</f>
        <v/>
      </c>
      <c r="AIW12" s="395" t="str">
        <f t="shared" ref="AIW12:AIW14" ca="1" si="1579">AIS12</f>
        <v/>
      </c>
      <c r="AIX12" s="395" t="str">
        <f t="shared" ref="AIX12" ca="1" si="1580">IF(AIL12&lt;&gt;"",RANK(AIW12,AIW11:AIW15),"")</f>
        <v/>
      </c>
      <c r="AIY12" s="395" t="str">
        <f t="shared" ref="AIY12" ca="1" si="1581">IF(AIL12&lt;&gt;"",SUMPRODUCT((AIW11:AIW15=AIW12)*(AIR11:AIR15&gt;AIR12)),"")</f>
        <v/>
      </c>
      <c r="AIZ12" s="395" t="str">
        <f t="shared" ref="AIZ12" ca="1" si="1582">IF(AIL12&lt;&gt;"",SUMPRODUCT((AIW11:AIW15=AIW12)*(AIR11:AIR15=AIR12)*(AIP11:AIP15&gt;AIP12)),"")</f>
        <v/>
      </c>
      <c r="AJA12" s="395" t="str">
        <f t="shared" ref="AJA12" ca="1" si="1583">IF(AIL12&lt;&gt;"",SUMPRODUCT((AIW11:AIW15=AIW12)*(AIR11:AIR15=AIR12)*(AIP11:AIP15=AIP12)*(AIT11:AIT15&gt;AIT12)),"")</f>
        <v/>
      </c>
      <c r="AJB12" s="395" t="str">
        <f t="shared" ref="AJB12" ca="1" si="1584">IF(AIL12&lt;&gt;"",SUMPRODUCT((AIW11:AIW15=AIW12)*(AIR11:AIR15=AIR12)*(AIP11:AIP15=AIP12)*(AIT11:AIT15=AIT12)*(AIU11:AIU15&gt;AIU12)),"")</f>
        <v/>
      </c>
      <c r="AJC12" s="395" t="str">
        <f t="shared" ref="AJC12" ca="1" si="1585">IF(AIL12&lt;&gt;"",SUMPRODUCT((AIW11:AIW15=AIW12)*(AIR11:AIR15=AIR12)*(AIP11:AIP15=AIP12)*(AIT11:AIT15=AIT12)*(AIU11:AIU15=AIU12)*(AIV11:AIV15&gt;AIV12)),"")</f>
        <v/>
      </c>
      <c r="AJD12" s="395" t="str">
        <f t="shared" ref="AJD12" ca="1" si="1586">IF(AIL12&lt;&gt;"",IF(AJD64&lt;&gt;"",IF(AIK62=3,AJD64,AJD64+AIK62),SUM(AIX12:AJC12)+1),"")</f>
        <v/>
      </c>
      <c r="AJE12" s="395" t="str">
        <f t="shared" ref="AJE12" ca="1" si="1587">IF(AIL12&lt;&gt;"",INDEX(AIL12:AIL15,MATCH(2,AJD12:AJD15,0),0),"")</f>
        <v/>
      </c>
      <c r="AKT12" s="395" t="str">
        <f t="shared" ref="AKT12" ca="1" si="1588">IF(AJE12&lt;&gt;"",AJE12,IF(AIK12&lt;&gt;"",AIK12,AHK12))</f>
        <v>Atletico Madrid</v>
      </c>
      <c r="AKU12" s="395">
        <v>2</v>
      </c>
      <c r="AKV12" s="395">
        <v>10</v>
      </c>
      <c r="AKW12" s="395" t="str">
        <f t="shared" si="15"/>
        <v>River Plate</v>
      </c>
      <c r="AKX12" s="395">
        <f ca="1">IF(OFFSET('Game Board'!O17,0,AKX1)&lt;&gt;"",OFFSET('Game Board'!O17,0,AKX1),0)</f>
        <v>0</v>
      </c>
      <c r="AKY12" s="395">
        <f ca="1">IF(OFFSET('Game Board'!P17,0,AKX1)&lt;&gt;"",OFFSET('Game Board'!P17,0,AKX1),0)</f>
        <v>0</v>
      </c>
      <c r="AKZ12" s="395" t="str">
        <f t="shared" si="16"/>
        <v>Urawa Red Diamonds</v>
      </c>
      <c r="ALA12" s="395" t="str">
        <f ca="1">IF(AND(OFFSET('Game Board'!O17,0,AKX1)&lt;&gt;"",OFFSET('Game Board'!P17,0,AKX1)&lt;&gt;""),IF(AKX12&gt;AKY12,"W",IF(AKX12=AKY12,"D","L")),"")</f>
        <v/>
      </c>
      <c r="ALB12" s="395" t="str">
        <f t="shared" ca="1" si="17"/>
        <v/>
      </c>
      <c r="ALD12" s="395">
        <f ca="1">VLOOKUP(ALE12,AOZ11:APA15,2,FALSE)</f>
        <v>2</v>
      </c>
      <c r="ALE12" s="398" t="str">
        <f t="shared" si="1342"/>
        <v>Atletico Madrid</v>
      </c>
      <c r="ALF12" s="395">
        <f ca="1">SUMPRODUCT((APC3:APC54=ALE12)*(APG3:APG54="W"))+SUMPRODUCT((APF3:APF54=ALE12)*(APH3:APH54="W"))</f>
        <v>0</v>
      </c>
      <c r="ALG12" s="395">
        <f ca="1">SUMPRODUCT((APC3:APC54=ALE12)*(APG3:APG54="D"))+SUMPRODUCT((APF3:APF54=ALE12)*(APH3:APH54="D"))</f>
        <v>0</v>
      </c>
      <c r="ALH12" s="395">
        <f ca="1">SUMPRODUCT((APC3:APC54=ALE12)*(APG3:APG54="L"))+SUMPRODUCT((APF3:APF54=ALE12)*(APH3:APH54="L"))</f>
        <v>0</v>
      </c>
      <c r="ALI12" s="395">
        <f t="shared" ref="ALI12" ca="1" si="1589">SUMIF(APC3:APC72,ALE12,APD3:APD72)+SUMIF(APF3:APF72,ALE12,APE3:APE72)</f>
        <v>0</v>
      </c>
      <c r="ALJ12" s="395">
        <f t="shared" ref="ALJ12" ca="1" si="1590">SUMIF(APF3:APF72,ALE12,APD3:APD72)+SUMIF(APC3:APC72,ALE12,APE3:APE72)</f>
        <v>0</v>
      </c>
      <c r="ALK12" s="395">
        <f t="shared" ca="1" si="1345"/>
        <v>1000</v>
      </c>
      <c r="ALL12" s="395">
        <f t="shared" ca="1" si="1346"/>
        <v>0</v>
      </c>
      <c r="ALM12" s="401">
        <f t="shared" si="198"/>
        <v>23</v>
      </c>
      <c r="ALN12" s="395">
        <f t="shared" ref="ALN12" ca="1" si="1591">IF(COUNTIF(ALL11:ALL15,4)&lt;&gt;4,RANK(ALL12,ALL11:ALL15),ALL64)</f>
        <v>1</v>
      </c>
      <c r="ALP12" s="395">
        <f t="shared" ref="ALP12" ca="1" si="1592">SUMPRODUCT((ALN11:ALN14=ALN12)*(ALM11:ALM14&lt;ALM12))+ALN12</f>
        <v>3</v>
      </c>
      <c r="ALQ12" s="398" t="str">
        <f t="shared" ref="ALQ12" ca="1" si="1593">INDEX(ALE11:ALE15,MATCH(2,ALP11:ALP15,0),0)</f>
        <v>Botafogo</v>
      </c>
      <c r="ALR12" s="395">
        <f t="shared" ref="ALR12" ca="1" si="1594">INDEX(ALN11:ALN15,MATCH(ALQ12,ALE11:ALE15,0),0)</f>
        <v>1</v>
      </c>
      <c r="ALS12" s="395" t="str">
        <f t="shared" ref="ALS12" ca="1" si="1595">IF(ALS11&lt;&gt;"",ALQ12,"")</f>
        <v>Botafogo</v>
      </c>
      <c r="ALT12" s="395" t="str">
        <f t="shared" ref="ALT12" ca="1" si="1596">IF(ALT11&lt;&gt;"",ALQ13,"")</f>
        <v/>
      </c>
      <c r="ALU12" s="395" t="str">
        <f t="shared" ref="ALU12" ca="1" si="1597">IF(ALU11&lt;&gt;"",ALQ14,"")</f>
        <v/>
      </c>
      <c r="ALV12" s="395" t="str">
        <f t="shared" ref="ALV12" si="1598">IF(ALV11&lt;&gt;"",ALQ15,"")</f>
        <v/>
      </c>
      <c r="ALX12" s="395" t="str">
        <f t="shared" ca="1" si="1355"/>
        <v>Botafogo</v>
      </c>
      <c r="ALY12" s="395">
        <f ca="1">SUMPRODUCT((APC3:APC54=ALX12)*(APF3:APF54=ALX13)*(APG3:APG54="W"))+SUMPRODUCT((APC3:APC54=ALX12)*(APF3:APF54=ALX14)*(APG3:APG54="W"))+SUMPRODUCT((APC3:APC54=ALX12)*(APF3:APF54=ALX15)*(APG3:APG54="W"))+SUMPRODUCT((APC3:APC54=ALX12)*(APF3:APF54=ALX11)*(APG3:APG54="W"))+SUMPRODUCT((APC3:APC54=ALX13)*(APF3:APF54=ALX12)*(APH3:APH54="W"))+SUMPRODUCT((APC3:APC54=ALX14)*(APF3:APF54=ALX12)*(APH3:APH54="W"))+SUMPRODUCT((APC3:APC54=ALX15)*(APF3:APF54=ALX12)*(APH3:APH54="W"))+SUMPRODUCT((APC3:APC54=ALX11)*(APF3:APF54=ALX12)*(APH3:APH54="W"))</f>
        <v>0</v>
      </c>
      <c r="ALZ12" s="395">
        <f ca="1">SUMPRODUCT((APC3:APC54=ALX12)*(APF3:APF54=ALX13)*(APG3:APG54="D"))+SUMPRODUCT((APC3:APC54=ALX12)*(APF3:APF54=ALX14)*(APG3:APG54="D"))+SUMPRODUCT((APC3:APC54=ALX12)*(APF3:APF54=ALX15)*(APG3:APG54="D"))+SUMPRODUCT((APC3:APC54=ALX12)*(APF3:APF54=ALX11)*(APG3:APG54="D"))+SUMPRODUCT((APC3:APC54=ALX13)*(APF3:APF54=ALX12)*(APG3:APG54="D"))+SUMPRODUCT((APC3:APC54=ALX14)*(APF3:APF54=ALX12)*(APG3:APG54="D"))+SUMPRODUCT((APC3:APC54=ALX15)*(APF3:APF54=ALX12)*(APG3:APG54="D"))+SUMPRODUCT((APC3:APC54=ALX11)*(APF3:APF54=ALX12)*(APG3:APG54="D"))</f>
        <v>0</v>
      </c>
      <c r="AMA12" s="395">
        <f ca="1">SUMPRODUCT((APC3:APC54=ALX12)*(APF3:APF54=ALX13)*(APG3:APG54="L"))+SUMPRODUCT((APC3:APC54=ALX12)*(APF3:APF54=ALX14)*(APG3:APG54="L"))+SUMPRODUCT((APC3:APC54=ALX12)*(APF3:APF54=ALX15)*(APG3:APG54="L"))+SUMPRODUCT((APC3:APC54=ALX12)*(APF3:APF54=ALX11)*(APG3:APG54="L"))+SUMPRODUCT((APC3:APC54=ALX13)*(APF3:APF54=ALX12)*(APH3:APH54="L"))+SUMPRODUCT((APC3:APC54=ALX14)*(APF3:APF54=ALX12)*(APH3:APH54="L"))+SUMPRODUCT((APC3:APC54=ALX15)*(APF3:APF54=ALX12)*(APH3:APH54="L"))+SUMPRODUCT((APC3:APC54=ALX11)*(APF3:APF54=ALX12)*(APH3:APH54="L"))</f>
        <v>0</v>
      </c>
      <c r="AMB12" s="395">
        <f ca="1">SUMPRODUCT((APC3:APC54=ALX12)*(APF3:APF54=ALX13)*APD3:APD54)+SUMPRODUCT((APC3:APC54=ALX12)*(APF3:APF54=ALX14)*APD3:APD54)+SUMPRODUCT((APC3:APC54=ALX12)*(APF3:APF54=ALX15)*APD3:APD54)+SUMPRODUCT((APC3:APC54=ALX12)*(APF3:APF54=ALX11)*APD3:APD54)+SUMPRODUCT((APC3:APC54=ALX13)*(APF3:APF54=ALX12)*APE3:APE54)+SUMPRODUCT((APC3:APC54=ALX14)*(APF3:APF54=ALX12)*APE3:APE54)+SUMPRODUCT((APC3:APC54=ALX15)*(APF3:APF54=ALX12)*APE3:APE54)+SUMPRODUCT((APC3:APC54=ALX11)*(APF3:APF54=ALX12)*APE3:APE54)</f>
        <v>0</v>
      </c>
      <c r="AMC12" s="395">
        <f ca="1">SUMPRODUCT((APC3:APC54=ALX12)*(APF3:APF54=ALX13)*APE3:APE54)+SUMPRODUCT((APC3:APC54=ALX12)*(APF3:APF54=ALX14)*APE3:APE54)+SUMPRODUCT((APC3:APC54=ALX12)*(APF3:APF54=ALX15)*APE3:APE54)+SUMPRODUCT((APC3:APC54=ALX12)*(APF3:APF54=ALX11)*APE3:APE54)+SUMPRODUCT((APC3:APC54=ALX13)*(APF3:APF54=ALX12)*APD3:APD54)+SUMPRODUCT((APC3:APC54=ALX14)*(APF3:APF54=ALX12)*APD3:APD54)+SUMPRODUCT((APC3:APC54=ALX15)*(APF3:APF54=ALX12)*APD3:APD54)+SUMPRODUCT((APC3:APC54=ALX11)*(APF3:APF54=ALX12)*APD3:APD54)</f>
        <v>0</v>
      </c>
      <c r="AMD12" s="395">
        <f t="shared" ca="1" si="1356"/>
        <v>1000</v>
      </c>
      <c r="AME12" s="395">
        <f t="shared" ca="1" si="1357"/>
        <v>0</v>
      </c>
      <c r="AMF12" s="395">
        <f ca="1">IF(ALX12&lt;&gt;"",VLOOKUP(ALX12,ALE4:ALK52,7,FALSE),"")</f>
        <v>1000</v>
      </c>
      <c r="AMG12" s="395">
        <f ca="1">IF(ALX12&lt;&gt;"",VLOOKUP(ALX12,ALE4:ALK52,5,FALSE),"")</f>
        <v>0</v>
      </c>
      <c r="AMH12" s="395">
        <f ca="1">IF(ALX12&lt;&gt;"",VLOOKUP(ALX12,ALE4:ALM52,9,FALSE),"")</f>
        <v>15</v>
      </c>
      <c r="AMI12" s="395">
        <f t="shared" ca="1" si="1358"/>
        <v>0</v>
      </c>
      <c r="AMJ12" s="395">
        <f t="shared" ref="AMJ12" ca="1" si="1599">IF(ALX12&lt;&gt;"",RANK(AMI12,AMI11:AMI15),"")</f>
        <v>1</v>
      </c>
      <c r="AMK12" s="395">
        <f t="shared" ref="AMK12" ca="1" si="1600">IF(ALX12&lt;&gt;"",SUMPRODUCT((AMI11:AMI15=AMI12)*(AMD11:AMD15&gt;AMD12)),"")</f>
        <v>0</v>
      </c>
      <c r="AML12" s="395">
        <f t="shared" ref="AML12" ca="1" si="1601">IF(ALX12&lt;&gt;"",SUMPRODUCT((AMI11:AMI15=AMI12)*(AMD11:AMD15=AMD12)*(AMB11:AMB15&gt;AMB12)),"")</f>
        <v>0</v>
      </c>
      <c r="AMM12" s="395">
        <f t="shared" ref="AMM12" ca="1" si="1602">IF(ALX12&lt;&gt;"",SUMPRODUCT((AMI11:AMI15=AMI12)*(AMD11:AMD15=AMD12)*(AMB11:AMB15=AMB12)*(AMF11:AMF15&gt;AMF12)),"")</f>
        <v>0</v>
      </c>
      <c r="AMN12" s="395">
        <f t="shared" ref="AMN12" ca="1" si="1603">IF(ALX12&lt;&gt;"",SUMPRODUCT((AMI11:AMI15=AMI12)*(AMD11:AMD15=AMD12)*(AMB11:AMB15=AMB12)*(AMF11:AMF15=AMF12)*(AMG11:AMG15&gt;AMG12)),"")</f>
        <v>0</v>
      </c>
      <c r="AMO12" s="395">
        <f t="shared" ref="AMO12" ca="1" si="1604">IF(ALX12&lt;&gt;"",SUMPRODUCT((AMI11:AMI15=AMI12)*(AMD11:AMD15=AMD12)*(AMB11:AMB15=AMB12)*(AMF11:AMF15=AMF12)*(AMG11:AMG15=AMG12)*(AMH11:AMH15&gt;AMH12)),"")</f>
        <v>2</v>
      </c>
      <c r="AMP12" s="395">
        <f t="shared" ref="AMP12" ca="1" si="1605">IF(ALX12&lt;&gt;"",IF(AMP64&lt;&gt;"",IF(ALW62=3,AMP64,AMP64+ALW62),SUM(AMJ12:AMO12)),"")</f>
        <v>3</v>
      </c>
      <c r="AMQ12" s="395" t="str">
        <f t="shared" ref="AMQ12" ca="1" si="1606">IF(ALX12&lt;&gt;"",INDEX(ALX11:ALX15,MATCH(2,AMP11:AMP15,0),0),"")</f>
        <v>Atletico Madrid</v>
      </c>
      <c r="AMR12" s="395" t="str">
        <f t="shared" ref="AMR12:AMR14" ca="1" si="1607">IF(ALT11&lt;&gt;"",ALT11,"")</f>
        <v/>
      </c>
      <c r="AMS12" s="395">
        <f ca="1">SUMPRODUCT((APC3:APC54=AMR12)*(APF3:APF54=AMR13)*(APG3:APG54="W"))+SUMPRODUCT((APC3:APC54=AMR12)*(APF3:APF54=AMR14)*(APG3:APG54="W"))+SUMPRODUCT((APC3:APC54=AMR12)*(APF3:APF54=AMR15)*(APG3:APG54="W"))+SUMPRODUCT((APC3:APC54=AMR13)*(APF3:APF54=AMR12)*(APH3:APH54="W"))+SUMPRODUCT((APC3:APC54=AMR14)*(APF3:APF54=AMR12)*(APH3:APH54="W"))+SUMPRODUCT((APC3:APC54=AMR15)*(APF3:APF54=AMR12)*(APH3:APH54="W"))</f>
        <v>0</v>
      </c>
      <c r="AMT12" s="395">
        <f ca="1">SUMPRODUCT((APC3:APC54=AMR12)*(APF3:APF54=AMR13)*(APG3:APG54="D"))+SUMPRODUCT((APC3:APC54=AMR12)*(APF3:APF54=AMR14)*(APG3:APG54="D"))+SUMPRODUCT((APC3:APC54=AMR12)*(APF3:APF54=AMR15)*(APG3:APG54="D"))+SUMPRODUCT((APC3:APC54=AMR13)*(APF3:APF54=AMR12)*(APG3:APG54="D"))+SUMPRODUCT((APC3:APC54=AMR14)*(APF3:APF54=AMR12)*(APG3:APG54="D"))+SUMPRODUCT((APC3:APC54=AMR15)*(APF3:APF54=AMR12)*(APG3:APG54="D"))</f>
        <v>0</v>
      </c>
      <c r="AMU12" s="395">
        <f ca="1">SUMPRODUCT((APC3:APC54=AMR12)*(APF3:APF54=AMR13)*(APG3:APG54="L"))+SUMPRODUCT((APC3:APC54=AMR12)*(APF3:APF54=AMR14)*(APG3:APG54="L"))+SUMPRODUCT((APC3:APC54=AMR12)*(APF3:APF54=AMR15)*(APG3:APG54="L"))+SUMPRODUCT((APC3:APC54=AMR13)*(APF3:APF54=AMR12)*(APH3:APH54="L"))+SUMPRODUCT((APC3:APC54=AMR14)*(APF3:APF54=AMR12)*(APH3:APH54="L"))+SUMPRODUCT((APC3:APC54=AMR15)*(APF3:APF54=AMR12)*(APH3:APH54="L"))</f>
        <v>0</v>
      </c>
      <c r="AMV12" s="395">
        <f ca="1">SUMPRODUCT((APC3:APC54=AMR12)*(APF3:APF54=AMR13)*APD3:APD54)+SUMPRODUCT((APC3:APC54=AMR12)*(APF3:APF54=AMR14)*APD3:APD54)+SUMPRODUCT((APC3:APC54=AMR12)*(APF3:APF54=AMR15)*APD3:APD54)+SUMPRODUCT((APC3:APC54=AMR12)*(APF3:APF54=AMR11)*APD3:APD54)+SUMPRODUCT((APC3:APC54=AMR13)*(APF3:APF54=AMR12)*APE3:APE54)+SUMPRODUCT((APC3:APC54=AMR14)*(APF3:APF54=AMR12)*APE3:APE54)+SUMPRODUCT((APC3:APC54=AMR15)*(APF3:APF54=AMR12)*APE3:APE54)+SUMPRODUCT((APC3:APC54=AMR11)*(APF3:APF54=AMR12)*APE3:APE54)</f>
        <v>0</v>
      </c>
      <c r="AMW12" s="395">
        <f ca="1">SUMPRODUCT((APC3:APC54=AMR12)*(APF3:APF54=AMR13)*APE3:APE54)+SUMPRODUCT((APC3:APC54=AMR12)*(APF3:APF54=AMR14)*APE3:APE54)+SUMPRODUCT((APC3:APC54=AMR12)*(APF3:APF54=AMR15)*APE3:APE54)+SUMPRODUCT((APC3:APC54=AMR12)*(APF3:APF54=AMR11)*APE3:APE54)+SUMPRODUCT((APC3:APC54=AMR13)*(APF3:APF54=AMR12)*APD3:APD54)+SUMPRODUCT((APC3:APC54=AMR14)*(APF3:APF54=AMR12)*APD3:APD54)+SUMPRODUCT((APC3:APC54=AMR15)*(APF3:APF54=AMR12)*APD3:APD54)+SUMPRODUCT((APC3:APC54=AMR11)*(APF3:APF54=AMR12)*APD3:APD54)</f>
        <v>0</v>
      </c>
      <c r="AMX12" s="395">
        <f t="shared" ref="AMX12:AMX14" ca="1" si="1608">AMV12-AMW12+1000</f>
        <v>1000</v>
      </c>
      <c r="AMY12" s="395" t="str">
        <f t="shared" ref="AMY12:AMY14" ca="1" si="1609">IF(AMR12&lt;&gt;"",AMS12*3+AMT12*1,"")</f>
        <v/>
      </c>
      <c r="AMZ12" s="395" t="str">
        <f ca="1">IF(AMR12&lt;&gt;"",VLOOKUP(AMR12,ALE4:ALK52,7,FALSE),"")</f>
        <v/>
      </c>
      <c r="ANA12" s="395" t="str">
        <f ca="1">IF(AMR12&lt;&gt;"",VLOOKUP(AMR12,ALE4:ALK52,5,FALSE),"")</f>
        <v/>
      </c>
      <c r="ANB12" s="395" t="str">
        <f ca="1">IF(AMR12&lt;&gt;"",VLOOKUP(AMR12,ALE4:ALM52,9,FALSE),"")</f>
        <v/>
      </c>
      <c r="ANC12" s="395" t="str">
        <f t="shared" ref="ANC12:ANC14" ca="1" si="1610">AMY12</f>
        <v/>
      </c>
      <c r="AND12" s="395" t="str">
        <f t="shared" ref="AND12" ca="1" si="1611">IF(AMR12&lt;&gt;"",RANK(ANC12,ANC11:ANC15),"")</f>
        <v/>
      </c>
      <c r="ANE12" s="395" t="str">
        <f t="shared" ref="ANE12" ca="1" si="1612">IF(AMR12&lt;&gt;"",SUMPRODUCT((ANC11:ANC15=ANC12)*(AMX11:AMX15&gt;AMX12)),"")</f>
        <v/>
      </c>
      <c r="ANF12" s="395" t="str">
        <f t="shared" ref="ANF12" ca="1" si="1613">IF(AMR12&lt;&gt;"",SUMPRODUCT((ANC11:ANC15=ANC12)*(AMX11:AMX15=AMX12)*(AMV11:AMV15&gt;AMV12)),"")</f>
        <v/>
      </c>
      <c r="ANG12" s="395" t="str">
        <f t="shared" ref="ANG12" ca="1" si="1614">IF(AMR12&lt;&gt;"",SUMPRODUCT((ANC11:ANC15=ANC12)*(AMX11:AMX15=AMX12)*(AMV11:AMV15=AMV12)*(AMZ11:AMZ15&gt;AMZ12)),"")</f>
        <v/>
      </c>
      <c r="ANH12" s="395" t="str">
        <f t="shared" ref="ANH12" ca="1" si="1615">IF(AMR12&lt;&gt;"",SUMPRODUCT((ANC11:ANC15=ANC12)*(AMX11:AMX15=AMX12)*(AMV11:AMV15=AMV12)*(AMZ11:AMZ15=AMZ12)*(ANA11:ANA15&gt;ANA12)),"")</f>
        <v/>
      </c>
      <c r="ANI12" s="395" t="str">
        <f t="shared" ref="ANI12" ca="1" si="1616">IF(AMR12&lt;&gt;"",SUMPRODUCT((ANC11:ANC15=ANC12)*(AMX11:AMX15=AMX12)*(AMV11:AMV15=AMV12)*(AMZ11:AMZ15=AMZ12)*(ANA11:ANA15=ANA12)*(ANB11:ANB15&gt;ANB12)),"")</f>
        <v/>
      </c>
      <c r="ANJ12" s="395" t="str">
        <f t="shared" ref="ANJ12" ca="1" si="1617">IF(AMR12&lt;&gt;"",IF(ANJ64&lt;&gt;"",IF(AMQ62=3,ANJ64,ANJ64+AMQ62),SUM(AND12:ANI12)+1),"")</f>
        <v/>
      </c>
      <c r="ANK12" s="395" t="str">
        <f t="shared" ref="ANK12" ca="1" si="1618">IF(AMR12&lt;&gt;"",INDEX(AMR12:AMR15,MATCH(2,ANJ12:ANJ15,0),0),"")</f>
        <v/>
      </c>
      <c r="AOZ12" s="395" t="str">
        <f t="shared" ref="AOZ12" ca="1" si="1619">IF(ANK12&lt;&gt;"",ANK12,IF(AMQ12&lt;&gt;"",AMQ12,ALQ12))</f>
        <v>Atletico Madrid</v>
      </c>
      <c r="APA12" s="395">
        <v>2</v>
      </c>
      <c r="APB12" s="395">
        <v>10</v>
      </c>
      <c r="APC12" s="395" t="str">
        <f t="shared" si="18"/>
        <v>River Plate</v>
      </c>
      <c r="APD12" s="395">
        <f ca="1">IF(OFFSET('Game Board'!O17,0,APD1)&lt;&gt;"",OFFSET('Game Board'!O17,0,APD1),0)</f>
        <v>0</v>
      </c>
      <c r="APE12" s="395">
        <f ca="1">IF(OFFSET('Game Board'!P17,0,APD1)&lt;&gt;"",OFFSET('Game Board'!P17,0,APD1),0)</f>
        <v>0</v>
      </c>
      <c r="APF12" s="395" t="str">
        <f t="shared" si="19"/>
        <v>Urawa Red Diamonds</v>
      </c>
      <c r="APG12" s="395" t="str">
        <f ca="1">IF(AND(OFFSET('Game Board'!O17,0,APD1)&lt;&gt;"",OFFSET('Game Board'!P17,0,APD1)&lt;&gt;""),IF(APD12&gt;APE12,"W",IF(APD12=APE12,"D","L")),"")</f>
        <v/>
      </c>
      <c r="APH12" s="395" t="str">
        <f t="shared" ca="1" si="20"/>
        <v/>
      </c>
      <c r="APJ12" s="395">
        <f ca="1">VLOOKUP(APK12,ATF11:ATG15,2,FALSE)</f>
        <v>2</v>
      </c>
      <c r="APK12" s="398" t="str">
        <f t="shared" si="1368"/>
        <v>Atletico Madrid</v>
      </c>
      <c r="APL12" s="395">
        <f ca="1">SUMPRODUCT((ATI3:ATI54=APK12)*(ATM3:ATM54="W"))+SUMPRODUCT((ATL3:ATL54=APK12)*(ATN3:ATN54="W"))</f>
        <v>0</v>
      </c>
      <c r="APM12" s="395">
        <f ca="1">SUMPRODUCT((ATI3:ATI54=APK12)*(ATM3:ATM54="D"))+SUMPRODUCT((ATL3:ATL54=APK12)*(ATN3:ATN54="D"))</f>
        <v>0</v>
      </c>
      <c r="APN12" s="395">
        <f ca="1">SUMPRODUCT((ATI3:ATI54=APK12)*(ATM3:ATM54="L"))+SUMPRODUCT((ATL3:ATL54=APK12)*(ATN3:ATN54="L"))</f>
        <v>0</v>
      </c>
      <c r="APO12" s="395">
        <f t="shared" ref="APO12" ca="1" si="1620">SUMIF(ATI3:ATI72,APK12,ATJ3:ATJ72)+SUMIF(ATL3:ATL72,APK12,ATK3:ATK72)</f>
        <v>0</v>
      </c>
      <c r="APP12" s="395">
        <f t="shared" ref="APP12" ca="1" si="1621">SUMIF(ATL3:ATL72,APK12,ATJ3:ATJ72)+SUMIF(ATI3:ATI72,APK12,ATK3:ATK72)</f>
        <v>0</v>
      </c>
      <c r="APQ12" s="395">
        <f t="shared" ca="1" si="1371"/>
        <v>1000</v>
      </c>
      <c r="APR12" s="395">
        <f t="shared" ca="1" si="1372"/>
        <v>0</v>
      </c>
      <c r="APS12" s="401">
        <f t="shared" si="225"/>
        <v>23</v>
      </c>
      <c r="APT12" s="395">
        <f t="shared" ref="APT12" ca="1" si="1622">IF(COUNTIF(APR11:APR15,4)&lt;&gt;4,RANK(APR12,APR11:APR15),APR64)</f>
        <v>1</v>
      </c>
      <c r="APV12" s="395">
        <f t="shared" ref="APV12" ca="1" si="1623">SUMPRODUCT((APT11:APT14=APT12)*(APS11:APS14&lt;APS12))+APT12</f>
        <v>3</v>
      </c>
      <c r="APW12" s="398" t="str">
        <f t="shared" ref="APW12" ca="1" si="1624">INDEX(APK11:APK15,MATCH(2,APV11:APV15,0),0)</f>
        <v>Botafogo</v>
      </c>
      <c r="APX12" s="395">
        <f t="shared" ref="APX12" ca="1" si="1625">INDEX(APT11:APT15,MATCH(APW12,APK11:APK15,0),0)</f>
        <v>1</v>
      </c>
      <c r="APY12" s="395" t="str">
        <f t="shared" ref="APY12" ca="1" si="1626">IF(APY11&lt;&gt;"",APW12,"")</f>
        <v>Botafogo</v>
      </c>
      <c r="APZ12" s="395" t="str">
        <f t="shared" ref="APZ12" ca="1" si="1627">IF(APZ11&lt;&gt;"",APW13,"")</f>
        <v/>
      </c>
      <c r="AQA12" s="395" t="str">
        <f t="shared" ref="AQA12" ca="1" si="1628">IF(AQA11&lt;&gt;"",APW14,"")</f>
        <v/>
      </c>
      <c r="AQB12" s="395" t="str">
        <f t="shared" ref="AQB12" si="1629">IF(AQB11&lt;&gt;"",APW15,"")</f>
        <v/>
      </c>
      <c r="AQD12" s="395" t="str">
        <f t="shared" ca="1" si="1381"/>
        <v>Botafogo</v>
      </c>
      <c r="AQE12" s="395">
        <f ca="1">SUMPRODUCT((ATI3:ATI54=AQD12)*(ATL3:ATL54=AQD13)*(ATM3:ATM54="W"))+SUMPRODUCT((ATI3:ATI54=AQD12)*(ATL3:ATL54=AQD14)*(ATM3:ATM54="W"))+SUMPRODUCT((ATI3:ATI54=AQD12)*(ATL3:ATL54=AQD15)*(ATM3:ATM54="W"))+SUMPRODUCT((ATI3:ATI54=AQD12)*(ATL3:ATL54=AQD11)*(ATM3:ATM54="W"))+SUMPRODUCT((ATI3:ATI54=AQD13)*(ATL3:ATL54=AQD12)*(ATN3:ATN54="W"))+SUMPRODUCT((ATI3:ATI54=AQD14)*(ATL3:ATL54=AQD12)*(ATN3:ATN54="W"))+SUMPRODUCT((ATI3:ATI54=AQD15)*(ATL3:ATL54=AQD12)*(ATN3:ATN54="W"))+SUMPRODUCT((ATI3:ATI54=AQD11)*(ATL3:ATL54=AQD12)*(ATN3:ATN54="W"))</f>
        <v>0</v>
      </c>
      <c r="AQF12" s="395">
        <f ca="1">SUMPRODUCT((ATI3:ATI54=AQD12)*(ATL3:ATL54=AQD13)*(ATM3:ATM54="D"))+SUMPRODUCT((ATI3:ATI54=AQD12)*(ATL3:ATL54=AQD14)*(ATM3:ATM54="D"))+SUMPRODUCT((ATI3:ATI54=AQD12)*(ATL3:ATL54=AQD15)*(ATM3:ATM54="D"))+SUMPRODUCT((ATI3:ATI54=AQD12)*(ATL3:ATL54=AQD11)*(ATM3:ATM54="D"))+SUMPRODUCT((ATI3:ATI54=AQD13)*(ATL3:ATL54=AQD12)*(ATM3:ATM54="D"))+SUMPRODUCT((ATI3:ATI54=AQD14)*(ATL3:ATL54=AQD12)*(ATM3:ATM54="D"))+SUMPRODUCT((ATI3:ATI54=AQD15)*(ATL3:ATL54=AQD12)*(ATM3:ATM54="D"))+SUMPRODUCT((ATI3:ATI54=AQD11)*(ATL3:ATL54=AQD12)*(ATM3:ATM54="D"))</f>
        <v>0</v>
      </c>
      <c r="AQG12" s="395">
        <f ca="1">SUMPRODUCT((ATI3:ATI54=AQD12)*(ATL3:ATL54=AQD13)*(ATM3:ATM54="L"))+SUMPRODUCT((ATI3:ATI54=AQD12)*(ATL3:ATL54=AQD14)*(ATM3:ATM54="L"))+SUMPRODUCT((ATI3:ATI54=AQD12)*(ATL3:ATL54=AQD15)*(ATM3:ATM54="L"))+SUMPRODUCT((ATI3:ATI54=AQD12)*(ATL3:ATL54=AQD11)*(ATM3:ATM54="L"))+SUMPRODUCT((ATI3:ATI54=AQD13)*(ATL3:ATL54=AQD12)*(ATN3:ATN54="L"))+SUMPRODUCT((ATI3:ATI54=AQD14)*(ATL3:ATL54=AQD12)*(ATN3:ATN54="L"))+SUMPRODUCT((ATI3:ATI54=AQD15)*(ATL3:ATL54=AQD12)*(ATN3:ATN54="L"))+SUMPRODUCT((ATI3:ATI54=AQD11)*(ATL3:ATL54=AQD12)*(ATN3:ATN54="L"))</f>
        <v>0</v>
      </c>
      <c r="AQH12" s="395">
        <f ca="1">SUMPRODUCT((ATI3:ATI54=AQD12)*(ATL3:ATL54=AQD13)*ATJ3:ATJ54)+SUMPRODUCT((ATI3:ATI54=AQD12)*(ATL3:ATL54=AQD14)*ATJ3:ATJ54)+SUMPRODUCT((ATI3:ATI54=AQD12)*(ATL3:ATL54=AQD15)*ATJ3:ATJ54)+SUMPRODUCT((ATI3:ATI54=AQD12)*(ATL3:ATL54=AQD11)*ATJ3:ATJ54)+SUMPRODUCT((ATI3:ATI54=AQD13)*(ATL3:ATL54=AQD12)*ATK3:ATK54)+SUMPRODUCT((ATI3:ATI54=AQD14)*(ATL3:ATL54=AQD12)*ATK3:ATK54)+SUMPRODUCT((ATI3:ATI54=AQD15)*(ATL3:ATL54=AQD12)*ATK3:ATK54)+SUMPRODUCT((ATI3:ATI54=AQD11)*(ATL3:ATL54=AQD12)*ATK3:ATK54)</f>
        <v>0</v>
      </c>
      <c r="AQI12" s="395">
        <f ca="1">SUMPRODUCT((ATI3:ATI54=AQD12)*(ATL3:ATL54=AQD13)*ATK3:ATK54)+SUMPRODUCT((ATI3:ATI54=AQD12)*(ATL3:ATL54=AQD14)*ATK3:ATK54)+SUMPRODUCT((ATI3:ATI54=AQD12)*(ATL3:ATL54=AQD15)*ATK3:ATK54)+SUMPRODUCT((ATI3:ATI54=AQD12)*(ATL3:ATL54=AQD11)*ATK3:ATK54)+SUMPRODUCT((ATI3:ATI54=AQD13)*(ATL3:ATL54=AQD12)*ATJ3:ATJ54)+SUMPRODUCT((ATI3:ATI54=AQD14)*(ATL3:ATL54=AQD12)*ATJ3:ATJ54)+SUMPRODUCT((ATI3:ATI54=AQD15)*(ATL3:ATL54=AQD12)*ATJ3:ATJ54)+SUMPRODUCT((ATI3:ATI54=AQD11)*(ATL3:ATL54=AQD12)*ATJ3:ATJ54)</f>
        <v>0</v>
      </c>
      <c r="AQJ12" s="395">
        <f t="shared" ca="1" si="1382"/>
        <v>1000</v>
      </c>
      <c r="AQK12" s="395">
        <f t="shared" ca="1" si="1383"/>
        <v>0</v>
      </c>
      <c r="AQL12" s="395">
        <f ca="1">IF(AQD12&lt;&gt;"",VLOOKUP(AQD12,APK4:APQ52,7,FALSE),"")</f>
        <v>1000</v>
      </c>
      <c r="AQM12" s="395">
        <f ca="1">IF(AQD12&lt;&gt;"",VLOOKUP(AQD12,APK4:APQ52,5,FALSE),"")</f>
        <v>0</v>
      </c>
      <c r="AQN12" s="395">
        <f ca="1">IF(AQD12&lt;&gt;"",VLOOKUP(AQD12,APK4:APS52,9,FALSE),"")</f>
        <v>15</v>
      </c>
      <c r="AQO12" s="395">
        <f t="shared" ca="1" si="1384"/>
        <v>0</v>
      </c>
      <c r="AQP12" s="395">
        <f t="shared" ref="AQP12" ca="1" si="1630">IF(AQD12&lt;&gt;"",RANK(AQO12,AQO11:AQO15),"")</f>
        <v>1</v>
      </c>
      <c r="AQQ12" s="395">
        <f t="shared" ref="AQQ12" ca="1" si="1631">IF(AQD12&lt;&gt;"",SUMPRODUCT((AQO11:AQO15=AQO12)*(AQJ11:AQJ15&gt;AQJ12)),"")</f>
        <v>0</v>
      </c>
      <c r="AQR12" s="395">
        <f t="shared" ref="AQR12" ca="1" si="1632">IF(AQD12&lt;&gt;"",SUMPRODUCT((AQO11:AQO15=AQO12)*(AQJ11:AQJ15=AQJ12)*(AQH11:AQH15&gt;AQH12)),"")</f>
        <v>0</v>
      </c>
      <c r="AQS12" s="395">
        <f t="shared" ref="AQS12" ca="1" si="1633">IF(AQD12&lt;&gt;"",SUMPRODUCT((AQO11:AQO15=AQO12)*(AQJ11:AQJ15=AQJ12)*(AQH11:AQH15=AQH12)*(AQL11:AQL15&gt;AQL12)),"")</f>
        <v>0</v>
      </c>
      <c r="AQT12" s="395">
        <f t="shared" ref="AQT12" ca="1" si="1634">IF(AQD12&lt;&gt;"",SUMPRODUCT((AQO11:AQO15=AQO12)*(AQJ11:AQJ15=AQJ12)*(AQH11:AQH15=AQH12)*(AQL11:AQL15=AQL12)*(AQM11:AQM15&gt;AQM12)),"")</f>
        <v>0</v>
      </c>
      <c r="AQU12" s="395">
        <f t="shared" ref="AQU12" ca="1" si="1635">IF(AQD12&lt;&gt;"",SUMPRODUCT((AQO11:AQO15=AQO12)*(AQJ11:AQJ15=AQJ12)*(AQH11:AQH15=AQH12)*(AQL11:AQL15=AQL12)*(AQM11:AQM15=AQM12)*(AQN11:AQN15&gt;AQN12)),"")</f>
        <v>2</v>
      </c>
      <c r="AQV12" s="395">
        <f t="shared" ref="AQV12" ca="1" si="1636">IF(AQD12&lt;&gt;"",IF(AQV64&lt;&gt;"",IF(AQC62=3,AQV64,AQV64+AQC62),SUM(AQP12:AQU12)),"")</f>
        <v>3</v>
      </c>
      <c r="AQW12" s="395" t="str">
        <f t="shared" ref="AQW12" ca="1" si="1637">IF(AQD12&lt;&gt;"",INDEX(AQD11:AQD15,MATCH(2,AQV11:AQV15,0),0),"")</f>
        <v>Atletico Madrid</v>
      </c>
      <c r="AQX12" s="395" t="str">
        <f t="shared" ref="AQX12:AQX14" ca="1" si="1638">IF(APZ11&lt;&gt;"",APZ11,"")</f>
        <v/>
      </c>
      <c r="AQY12" s="395">
        <f ca="1">SUMPRODUCT((ATI3:ATI54=AQX12)*(ATL3:ATL54=AQX13)*(ATM3:ATM54="W"))+SUMPRODUCT((ATI3:ATI54=AQX12)*(ATL3:ATL54=AQX14)*(ATM3:ATM54="W"))+SUMPRODUCT((ATI3:ATI54=AQX12)*(ATL3:ATL54=AQX15)*(ATM3:ATM54="W"))+SUMPRODUCT((ATI3:ATI54=AQX13)*(ATL3:ATL54=AQX12)*(ATN3:ATN54="W"))+SUMPRODUCT((ATI3:ATI54=AQX14)*(ATL3:ATL54=AQX12)*(ATN3:ATN54="W"))+SUMPRODUCT((ATI3:ATI54=AQX15)*(ATL3:ATL54=AQX12)*(ATN3:ATN54="W"))</f>
        <v>0</v>
      </c>
      <c r="AQZ12" s="395">
        <f ca="1">SUMPRODUCT((ATI3:ATI54=AQX12)*(ATL3:ATL54=AQX13)*(ATM3:ATM54="D"))+SUMPRODUCT((ATI3:ATI54=AQX12)*(ATL3:ATL54=AQX14)*(ATM3:ATM54="D"))+SUMPRODUCT((ATI3:ATI54=AQX12)*(ATL3:ATL54=AQX15)*(ATM3:ATM54="D"))+SUMPRODUCT((ATI3:ATI54=AQX13)*(ATL3:ATL54=AQX12)*(ATM3:ATM54="D"))+SUMPRODUCT((ATI3:ATI54=AQX14)*(ATL3:ATL54=AQX12)*(ATM3:ATM54="D"))+SUMPRODUCT((ATI3:ATI54=AQX15)*(ATL3:ATL54=AQX12)*(ATM3:ATM54="D"))</f>
        <v>0</v>
      </c>
      <c r="ARA12" s="395">
        <f ca="1">SUMPRODUCT((ATI3:ATI54=AQX12)*(ATL3:ATL54=AQX13)*(ATM3:ATM54="L"))+SUMPRODUCT((ATI3:ATI54=AQX12)*(ATL3:ATL54=AQX14)*(ATM3:ATM54="L"))+SUMPRODUCT((ATI3:ATI54=AQX12)*(ATL3:ATL54=AQX15)*(ATM3:ATM54="L"))+SUMPRODUCT((ATI3:ATI54=AQX13)*(ATL3:ATL54=AQX12)*(ATN3:ATN54="L"))+SUMPRODUCT((ATI3:ATI54=AQX14)*(ATL3:ATL54=AQX12)*(ATN3:ATN54="L"))+SUMPRODUCT((ATI3:ATI54=AQX15)*(ATL3:ATL54=AQX12)*(ATN3:ATN54="L"))</f>
        <v>0</v>
      </c>
      <c r="ARB12" s="395">
        <f ca="1">SUMPRODUCT((ATI3:ATI54=AQX12)*(ATL3:ATL54=AQX13)*ATJ3:ATJ54)+SUMPRODUCT((ATI3:ATI54=AQX12)*(ATL3:ATL54=AQX14)*ATJ3:ATJ54)+SUMPRODUCT((ATI3:ATI54=AQX12)*(ATL3:ATL54=AQX15)*ATJ3:ATJ54)+SUMPRODUCT((ATI3:ATI54=AQX12)*(ATL3:ATL54=AQX11)*ATJ3:ATJ54)+SUMPRODUCT((ATI3:ATI54=AQX13)*(ATL3:ATL54=AQX12)*ATK3:ATK54)+SUMPRODUCT((ATI3:ATI54=AQX14)*(ATL3:ATL54=AQX12)*ATK3:ATK54)+SUMPRODUCT((ATI3:ATI54=AQX15)*(ATL3:ATL54=AQX12)*ATK3:ATK54)+SUMPRODUCT((ATI3:ATI54=AQX11)*(ATL3:ATL54=AQX12)*ATK3:ATK54)</f>
        <v>0</v>
      </c>
      <c r="ARC12" s="395">
        <f ca="1">SUMPRODUCT((ATI3:ATI54=AQX12)*(ATL3:ATL54=AQX13)*ATK3:ATK54)+SUMPRODUCT((ATI3:ATI54=AQX12)*(ATL3:ATL54=AQX14)*ATK3:ATK54)+SUMPRODUCT((ATI3:ATI54=AQX12)*(ATL3:ATL54=AQX15)*ATK3:ATK54)+SUMPRODUCT((ATI3:ATI54=AQX12)*(ATL3:ATL54=AQX11)*ATK3:ATK54)+SUMPRODUCT((ATI3:ATI54=AQX13)*(ATL3:ATL54=AQX12)*ATJ3:ATJ54)+SUMPRODUCT((ATI3:ATI54=AQX14)*(ATL3:ATL54=AQX12)*ATJ3:ATJ54)+SUMPRODUCT((ATI3:ATI54=AQX15)*(ATL3:ATL54=AQX12)*ATJ3:ATJ54)+SUMPRODUCT((ATI3:ATI54=AQX11)*(ATL3:ATL54=AQX12)*ATJ3:ATJ54)</f>
        <v>0</v>
      </c>
      <c r="ARD12" s="395">
        <f t="shared" ref="ARD12:ARD14" ca="1" si="1639">ARB12-ARC12+1000</f>
        <v>1000</v>
      </c>
      <c r="ARE12" s="395" t="str">
        <f t="shared" ref="ARE12:ARE14" ca="1" si="1640">IF(AQX12&lt;&gt;"",AQY12*3+AQZ12*1,"")</f>
        <v/>
      </c>
      <c r="ARF12" s="395" t="str">
        <f ca="1">IF(AQX12&lt;&gt;"",VLOOKUP(AQX12,APK4:APQ52,7,FALSE),"")</f>
        <v/>
      </c>
      <c r="ARG12" s="395" t="str">
        <f ca="1">IF(AQX12&lt;&gt;"",VLOOKUP(AQX12,APK4:APQ52,5,FALSE),"")</f>
        <v/>
      </c>
      <c r="ARH12" s="395" t="str">
        <f ca="1">IF(AQX12&lt;&gt;"",VLOOKUP(AQX12,APK4:APS52,9,FALSE),"")</f>
        <v/>
      </c>
      <c r="ARI12" s="395" t="str">
        <f t="shared" ref="ARI12:ARI14" ca="1" si="1641">ARE12</f>
        <v/>
      </c>
      <c r="ARJ12" s="395" t="str">
        <f t="shared" ref="ARJ12" ca="1" si="1642">IF(AQX12&lt;&gt;"",RANK(ARI12,ARI11:ARI15),"")</f>
        <v/>
      </c>
      <c r="ARK12" s="395" t="str">
        <f t="shared" ref="ARK12" ca="1" si="1643">IF(AQX12&lt;&gt;"",SUMPRODUCT((ARI11:ARI15=ARI12)*(ARD11:ARD15&gt;ARD12)),"")</f>
        <v/>
      </c>
      <c r="ARL12" s="395" t="str">
        <f t="shared" ref="ARL12" ca="1" si="1644">IF(AQX12&lt;&gt;"",SUMPRODUCT((ARI11:ARI15=ARI12)*(ARD11:ARD15=ARD12)*(ARB11:ARB15&gt;ARB12)),"")</f>
        <v/>
      </c>
      <c r="ARM12" s="395" t="str">
        <f t="shared" ref="ARM12" ca="1" si="1645">IF(AQX12&lt;&gt;"",SUMPRODUCT((ARI11:ARI15=ARI12)*(ARD11:ARD15=ARD12)*(ARB11:ARB15=ARB12)*(ARF11:ARF15&gt;ARF12)),"")</f>
        <v/>
      </c>
      <c r="ARN12" s="395" t="str">
        <f t="shared" ref="ARN12" ca="1" si="1646">IF(AQX12&lt;&gt;"",SUMPRODUCT((ARI11:ARI15=ARI12)*(ARD11:ARD15=ARD12)*(ARB11:ARB15=ARB12)*(ARF11:ARF15=ARF12)*(ARG11:ARG15&gt;ARG12)),"")</f>
        <v/>
      </c>
      <c r="ARO12" s="395" t="str">
        <f t="shared" ref="ARO12" ca="1" si="1647">IF(AQX12&lt;&gt;"",SUMPRODUCT((ARI11:ARI15=ARI12)*(ARD11:ARD15=ARD12)*(ARB11:ARB15=ARB12)*(ARF11:ARF15=ARF12)*(ARG11:ARG15=ARG12)*(ARH11:ARH15&gt;ARH12)),"")</f>
        <v/>
      </c>
      <c r="ARP12" s="395" t="str">
        <f t="shared" ref="ARP12" ca="1" si="1648">IF(AQX12&lt;&gt;"",IF(ARP64&lt;&gt;"",IF(AQW62=3,ARP64,ARP64+AQW62),SUM(ARJ12:ARO12)+1),"")</f>
        <v/>
      </c>
      <c r="ARQ12" s="395" t="str">
        <f t="shared" ref="ARQ12" ca="1" si="1649">IF(AQX12&lt;&gt;"",INDEX(AQX12:AQX15,MATCH(2,ARP12:ARP15,0),0),"")</f>
        <v/>
      </c>
      <c r="ATF12" s="395" t="str">
        <f t="shared" ref="ATF12" ca="1" si="1650">IF(ARQ12&lt;&gt;"",ARQ12,IF(AQW12&lt;&gt;"",AQW12,APW12))</f>
        <v>Atletico Madrid</v>
      </c>
      <c r="ATG12" s="395">
        <v>2</v>
      </c>
      <c r="ATH12" s="395">
        <v>10</v>
      </c>
      <c r="ATI12" s="395" t="str">
        <f t="shared" si="21"/>
        <v>River Plate</v>
      </c>
      <c r="ATJ12" s="395">
        <f ca="1">IF(OFFSET('Game Board'!O17,0,ATJ1)&lt;&gt;"",OFFSET('Game Board'!O17,0,ATJ1),0)</f>
        <v>0</v>
      </c>
      <c r="ATK12" s="395">
        <f ca="1">IF(OFFSET('Game Board'!P17,0,ATJ1)&lt;&gt;"",OFFSET('Game Board'!P17,0,ATJ1),0)</f>
        <v>0</v>
      </c>
      <c r="ATL12" s="395" t="str">
        <f t="shared" si="22"/>
        <v>Urawa Red Diamonds</v>
      </c>
      <c r="ATM12" s="395" t="str">
        <f ca="1">IF(AND(OFFSET('Game Board'!O17,0,ATJ1)&lt;&gt;"",OFFSET('Game Board'!P17,0,ATJ1)&lt;&gt;""),IF(ATJ12&gt;ATK12,"W",IF(ATJ12=ATK12,"D","L")),"")</f>
        <v/>
      </c>
      <c r="ATN12" s="395" t="str">
        <f t="shared" ca="1" si="23"/>
        <v/>
      </c>
    </row>
    <row r="13" spans="2:1211" x14ac:dyDescent="0.25">
      <c r="B13" s="395">
        <f>VLOOKUP(C13,CX11:CY15,2,FALSE)</f>
        <v>2</v>
      </c>
      <c r="C13" s="398" t="str">
        <f>'Tournament Setup'!D12</f>
        <v>Botafogo</v>
      </c>
      <c r="D13" s="395">
        <f>SUMPRODUCT((DA3:DA54=C13)*(DE3:DE54="W"))+SUMPRODUCT((DD3:DD54=C13)*(DF3:DF54="W"))</f>
        <v>1</v>
      </c>
      <c r="E13" s="395">
        <f>SUMPRODUCT((DA3:DA54=C13)*(DE3:DE54="D"))+SUMPRODUCT((DD3:DD54=C13)*(DF3:DF54="D"))</f>
        <v>2</v>
      </c>
      <c r="F13" s="395">
        <f>SUMPRODUCT((DA3:DA54=C13)*(DE3:DE54="L"))+SUMPRODUCT((DD3:DD54=C13)*(DF3:DF54="L"))</f>
        <v>0</v>
      </c>
      <c r="G13" s="395">
        <f>SUMIF(DA3:DA72,C13,DB3:DB72)+SUMIF(DD3:DD72,C13,DC3:DC72)</f>
        <v>5</v>
      </c>
      <c r="H13" s="395">
        <f>SUMIF(DD3:DD72,C13,DB3:DB72)+SUMIF(DA3:DA72,C13,DC3:DC72)</f>
        <v>4</v>
      </c>
      <c r="I13" s="395">
        <f t="shared" si="1172"/>
        <v>1001</v>
      </c>
      <c r="J13" s="395">
        <f t="shared" si="1173"/>
        <v>5</v>
      </c>
      <c r="K13" s="401">
        <v>15</v>
      </c>
      <c r="L13" s="395">
        <f>IF(COUNTIF(J11:J15,4)&lt;&gt;4,RANK(J13,J11:J15),J65)</f>
        <v>1</v>
      </c>
      <c r="N13" s="395">
        <f>SUMPRODUCT((L11:L14=L13)*(K11:K14&lt;K13))+L13</f>
        <v>1</v>
      </c>
      <c r="O13" s="398" t="str">
        <f>INDEX(C11:C15,MATCH(3,N11:N15,0),0)</f>
        <v>Atletico Madrid</v>
      </c>
      <c r="P13" s="395">
        <f>INDEX(L11:L15,MATCH(O13,C11:C15,0),0)</f>
        <v>3</v>
      </c>
      <c r="Q13" s="395" t="str">
        <f>IF(AND(Q12&lt;&gt;"",P13=1),O13,"")</f>
        <v/>
      </c>
      <c r="R13" s="395" t="str">
        <f>IF(AND(R12&lt;&gt;"",P14=2),O14,"")</f>
        <v/>
      </c>
      <c r="S13" s="395" t="str">
        <f>IF(AND(S12&lt;&gt;"",P15=3),O15,"")</f>
        <v/>
      </c>
      <c r="V13" s="395" t="str">
        <f t="shared" si="1394"/>
        <v/>
      </c>
      <c r="W13" s="395">
        <f>SUMPRODUCT((DA3:DA54=V13)*(DD3:DD54=V14)*(DE3:DE54="W"))+SUMPRODUCT((DA3:DA54=V13)*(DD3:DD54=V15)*(DE3:DE54="W"))+SUMPRODUCT((DA3:DA54=V13)*(DD3:DD54=V11)*(DE3:DE54="W"))+SUMPRODUCT((DA3:DA54=V13)*(DD3:DD54=V12)*(DE3:DE54="W"))+SUMPRODUCT((DA3:DA54=V14)*(DD3:DD54=V13)*(DF3:DF54="W"))+SUMPRODUCT((DA3:DA54=V15)*(DD3:DD54=V13)*(DF3:DF54="W"))+SUMPRODUCT((DA3:DA54=V11)*(DD3:DD54=V13)*(DF3:DF54="W"))+SUMPRODUCT((DA3:DA54=V12)*(DD3:DD54=V13)*(DF3:DF54="W"))</f>
        <v>0</v>
      </c>
      <c r="X13" s="395">
        <f>SUMPRODUCT((DA3:DA54=V13)*(DD3:DD54=V14)*(DE3:DE54="D"))+SUMPRODUCT((DA3:DA54=V13)*(DD3:DD54=V15)*(DE3:DE54="D"))+SUMPRODUCT((DA3:DA54=V13)*(DD3:DD54=V11)*(DE3:DE54="D"))+SUMPRODUCT((DA3:DA54=V13)*(DD3:DD54=V12)*(DE3:DE54="D"))+SUMPRODUCT((DA3:DA54=V14)*(DD3:DD54=V13)*(DE3:DE54="D"))+SUMPRODUCT((DA3:DA54=V15)*(DD3:DD54=V13)*(DE3:DE54="D"))+SUMPRODUCT((DA3:DA54=V11)*(DD3:DD54=V13)*(DE3:DE54="D"))+SUMPRODUCT((DA3:DA54=V12)*(DD3:DD54=V13)*(DE3:DE54="D"))</f>
        <v>0</v>
      </c>
      <c r="Y13" s="395">
        <f>SUMPRODUCT((DA3:DA54=V13)*(DD3:DD54=V14)*(DE3:DE54="L"))+SUMPRODUCT((DA3:DA54=V13)*(DD3:DD54=V15)*(DE3:DE54="L"))+SUMPRODUCT((DA3:DA54=V13)*(DD3:DD54=V11)*(DE3:DE54="L"))+SUMPRODUCT((DA3:DA54=V13)*(DD3:DD54=V12)*(DE3:DE54="L"))+SUMPRODUCT((DA3:DA54=V14)*(DD3:DD54=V13)*(DF3:DF54="L"))+SUMPRODUCT((DA3:DA54=V15)*(DD3:DD54=V13)*(DF3:DF54="L"))+SUMPRODUCT((DA3:DA54=V11)*(DD3:DD54=V13)*(DF3:DF54="L"))+SUMPRODUCT((DA3:DA54=V12)*(DD3:DD54=V13)*(DF3:DF54="L"))</f>
        <v>0</v>
      </c>
      <c r="Z13" s="395">
        <f>SUMPRODUCT((DA3:DA54=V13)*(DD3:DD54=V14)*DB3:DB54)+SUMPRODUCT((DA3:DA54=V13)*(DD3:DD54=V15)*DB3:DB54)+SUMPRODUCT((DA3:DA54=V13)*(DD3:DD54=V11)*DB3:DB54)+SUMPRODUCT((DA3:DA54=V13)*(DD3:DD54=V12)*DB3:DB54)+SUMPRODUCT((DA3:DA54=V14)*(DD3:DD54=V13)*DC3:DC54)+SUMPRODUCT((DA3:DA54=V15)*(DD3:DD54=V13)*DC3:DC54)+SUMPRODUCT((DA3:DA54=V11)*(DD3:DD54=V13)*DC3:DC54)+SUMPRODUCT((DA3:DA54=V12)*(DD3:DD54=V13)*DC3:DC54)</f>
        <v>0</v>
      </c>
      <c r="AA13" s="395">
        <f>SUMPRODUCT((DA3:DA54=V13)*(DD3:DD54=V14)*DC3:DC54)+SUMPRODUCT((DA3:DA54=V13)*(DD3:DD54=V15)*DC3:DC54)+SUMPRODUCT((DA3:DA54=V13)*(DD3:DD54=V11)*DC3:DC54)+SUMPRODUCT((DA3:DA54=V13)*(DD3:DD54=V12)*DC3:DC54)+SUMPRODUCT((DA3:DA54=V14)*(DD3:DD54=V13)*DB3:DB54)+SUMPRODUCT((DA3:DA54=V15)*(DD3:DD54=V13)*DB3:DB54)+SUMPRODUCT((DA3:DA54=V11)*(DD3:DD54=V13)*DB3:DB54)+SUMPRODUCT((DA3:DA54=V12)*(DD3:DD54=V13)*DB3:DB54)</f>
        <v>0</v>
      </c>
      <c r="AB13" s="395">
        <f>Z13-AA13+1000</f>
        <v>1000</v>
      </c>
      <c r="AC13" s="395" t="str">
        <f t="shared" si="1174"/>
        <v/>
      </c>
      <c r="AD13" s="395" t="str">
        <f>IF(V13&lt;&gt;"",VLOOKUP(V13,C4:I52,7,FALSE),"")</f>
        <v/>
      </c>
      <c r="AE13" s="395" t="str">
        <f>IF(V13&lt;&gt;"",VLOOKUP(V13,C4:I52,5,FALSE),"")</f>
        <v/>
      </c>
      <c r="AF13" s="395" t="str">
        <f>IF(V13&lt;&gt;"",VLOOKUP(V13,C4:K52,9,FALSE),"")</f>
        <v/>
      </c>
      <c r="AG13" s="395" t="str">
        <f t="shared" si="1175"/>
        <v/>
      </c>
      <c r="AH13" s="395" t="str">
        <f>IF(V13&lt;&gt;"",RANK(AG13,AG11:AG15),"")</f>
        <v/>
      </c>
      <c r="AI13" s="395" t="str">
        <f>IF(V13&lt;&gt;"",SUMPRODUCT((AG11:AG15=AG13)*(AB11:AB15&gt;AB13)),"")</f>
        <v/>
      </c>
      <c r="AJ13" s="395" t="str">
        <f>IF(V13&lt;&gt;"",SUMPRODUCT((AG11:AG15=AG13)*(AB11:AB15=AB13)*(Z11:Z15&gt;Z13)),"")</f>
        <v/>
      </c>
      <c r="AK13" s="395" t="str">
        <f>IF(V13&lt;&gt;"",SUMPRODUCT((AG11:AG15=AG13)*(AB11:AB15=AB13)*(Z11:Z15=Z13)*(AD11:AD15&gt;AD13)),"")</f>
        <v/>
      </c>
      <c r="AL13" s="395" t="str">
        <f>IF(V13&lt;&gt;"",SUMPRODUCT((AG11:AG15=AG13)*(AB11:AB15=AB13)*(Z11:Z15=Z13)*(AD11:AD15=AD13)*(AE11:AE15&gt;AE13)),"")</f>
        <v/>
      </c>
      <c r="AM13" s="395" t="str">
        <f>IF(V13&lt;&gt;"",SUMPRODUCT((AG11:AG15=AG13)*(AB11:AB15=AB13)*(Z11:Z15=Z13)*(AD11:AD15=AD13)*(AE11:AE15=AE13)*(AF11:AF15&gt;AF13)),"")</f>
        <v/>
      </c>
      <c r="AN13" s="395" t="str">
        <f>IF(V13&lt;&gt;"",IF(AN65&lt;&gt;"",IF(U62=3,AN65,AN65+U62),SUM(AH13:AM13)),"")</f>
        <v/>
      </c>
      <c r="AO13" s="395" t="str">
        <f>IF(V13&lt;&gt;"",INDEX(V11:V15,MATCH(3,AN11:AN15,0),0),"")</f>
        <v/>
      </c>
      <c r="AP13" s="395" t="str">
        <f>IF(R12&lt;&gt;"",R12,"")</f>
        <v/>
      </c>
      <c r="AQ13" s="395">
        <f>SUMPRODUCT((DA3:DA54=AP13)*(DD3:DD54=AP14)*(DE3:DE54="W"))+SUMPRODUCT((DA3:DA54=AP13)*(DD3:DD54=AP15)*(DE3:DE54="W"))+SUMPRODUCT((DA3:DA54=AP13)*(DD3:DD54=AP12)*(DE3:DE54="W"))+SUMPRODUCT((DA3:DA54=AP14)*(DD3:DD54=AP13)*(DF3:DF54="W"))+SUMPRODUCT((DA3:DA54=AP15)*(DD3:DD54=AP13)*(DF3:DF54="W"))+SUMPRODUCT((DA3:DA54=AP12)*(DD3:DD54=AP13)*(DF3:DF54="W"))</f>
        <v>0</v>
      </c>
      <c r="AR13" s="395">
        <f>SUMPRODUCT((DA3:DA54=AP13)*(DD3:DD54=AP14)*(DE3:DE54="D"))+SUMPRODUCT((DA3:DA54=AP13)*(DD3:DD54=AP15)*(DE3:DE54="D"))+SUMPRODUCT((DA3:DA54=AP13)*(DD3:DD54=AP12)*(DE3:DE54="D"))+SUMPRODUCT((DA3:DA54=AP14)*(DD3:DD54=AP13)*(DE3:DE54="D"))+SUMPRODUCT((DA3:DA54=AP15)*(DD3:DD54=AP13)*(DE3:DE54="D"))+SUMPRODUCT((DA3:DA54=AP12)*(DD3:DD54=AP13)*(DE3:DE54="D"))</f>
        <v>0</v>
      </c>
      <c r="AS13" s="395">
        <f>SUMPRODUCT((DA3:DA54=AP13)*(DD3:DD54=AP14)*(DE3:DE54="L"))+SUMPRODUCT((DA3:DA54=AP13)*(DD3:DD54=AP15)*(DE3:DE54="L"))+SUMPRODUCT((DA3:DA54=AP13)*(DD3:DD54=AP12)*(DE3:DE54="L"))+SUMPRODUCT((DA3:DA54=AP14)*(DD3:DD54=AP13)*(DF3:DF54="L"))+SUMPRODUCT((DA3:DA54=AP15)*(DD3:DD54=AP13)*(DF3:DF54="L"))+SUMPRODUCT((DA3:DA54=AP12)*(DD3:DD54=AP13)*(DF3:DF54="L"))</f>
        <v>0</v>
      </c>
      <c r="AT13" s="395">
        <f>SUMPRODUCT((DA3:DA54=AP13)*(DD3:DD54=AP14)*DB3:DB54)+SUMPRODUCT((DA3:DA54=AP13)*(DD3:DD54=AP15)*DB3:DB54)+SUMPRODUCT((DA3:DA54=AP13)*(DD3:DD54=AP11)*DB3:DB54)+SUMPRODUCT((DA3:DA54=AP13)*(DD3:DD54=AP12)*DB3:DB54)+SUMPRODUCT((DA3:DA54=AP14)*(DD3:DD54=AP13)*DC3:DC54)+SUMPRODUCT((DA3:DA54=AP15)*(DD3:DD54=AP13)*DC3:DC54)+SUMPRODUCT((DA3:DA54=AP11)*(DD3:DD54=AP13)*DC3:DC54)+SUMPRODUCT((DA3:DA54=AP12)*(DD3:DD54=AP13)*DC3:DC54)</f>
        <v>0</v>
      </c>
      <c r="AU13" s="395">
        <f>SUMPRODUCT((DA3:DA54=AP13)*(DD3:DD54=AP14)*DC3:DC54)+SUMPRODUCT((DA3:DA54=AP13)*(DD3:DD54=AP15)*DC3:DC54)+SUMPRODUCT((DA3:DA54=AP13)*(DD3:DD54=AP11)*DC3:DC54)+SUMPRODUCT((DA3:DA54=AP13)*(DD3:DD54=AP12)*DC3:DC54)+SUMPRODUCT((DA3:DA54=AP14)*(DD3:DD54=AP13)*DB3:DB54)+SUMPRODUCT((DA3:DA54=AP15)*(DD3:DD54=AP13)*DB3:DB54)+SUMPRODUCT((DA3:DA54=AP11)*(DD3:DD54=AP13)*DB3:DB54)+SUMPRODUCT((DA3:DA54=AP12)*(DD3:DD54=AP13)*DB3:DB54)</f>
        <v>0</v>
      </c>
      <c r="AV13" s="395">
        <f>AT13-AU13+1000</f>
        <v>1000</v>
      </c>
      <c r="AW13" s="395" t="str">
        <f t="shared" si="1395"/>
        <v/>
      </c>
      <c r="AX13" s="395" t="str">
        <f>IF(AP13&lt;&gt;"",VLOOKUP(AP13,C4:I52,7,FALSE),"")</f>
        <v/>
      </c>
      <c r="AY13" s="395" t="str">
        <f>IF(AP13&lt;&gt;"",VLOOKUP(AP13,C4:I52,5,FALSE),"")</f>
        <v/>
      </c>
      <c r="AZ13" s="395" t="str">
        <f>IF(AP13&lt;&gt;"",VLOOKUP(AP13,C4:K52,9,FALSE),"")</f>
        <v/>
      </c>
      <c r="BA13" s="395" t="str">
        <f t="shared" si="1396"/>
        <v/>
      </c>
      <c r="BB13" s="395" t="str">
        <f>IF(AP13&lt;&gt;"",RANK(BA13,BA11:BA15),"")</f>
        <v/>
      </c>
      <c r="BC13" s="395" t="str">
        <f>IF(AP13&lt;&gt;"",SUMPRODUCT((BA11:BA15=BA13)*(AV11:AV15&gt;AV13)),"")</f>
        <v/>
      </c>
      <c r="BD13" s="395" t="str">
        <f>IF(AP13&lt;&gt;"",SUMPRODUCT((BA11:BA15=BA13)*(AV11:AV15=AV13)*(AT11:AT15&gt;AT13)),"")</f>
        <v/>
      </c>
      <c r="BE13" s="395" t="str">
        <f>IF(AP13&lt;&gt;"",SUMPRODUCT((BA11:BA15=BA13)*(AV11:AV15=AV13)*(AT11:AT15=AT13)*(AX11:AX15&gt;AX13)),"")</f>
        <v/>
      </c>
      <c r="BF13" s="395" t="str">
        <f>IF(AP13&lt;&gt;"",SUMPRODUCT((BA11:BA15=BA13)*(AV11:AV15=AV13)*(AT11:AT15=AT13)*(AX11:AX15=AX13)*(AY11:AY15&gt;AY13)),"")</f>
        <v/>
      </c>
      <c r="BG13" s="395" t="str">
        <f>IF(AP13&lt;&gt;"",SUMPRODUCT((BA11:BA15=BA13)*(AV11:AV15=AV13)*(AT11:AT15=AT13)*(AX11:AX15=AX13)*(AY11:AY15=AY13)*(AZ11:AZ15&gt;AZ13)),"")</f>
        <v/>
      </c>
      <c r="BH13" s="395" t="str">
        <f>IF(AP13&lt;&gt;"",IF(BH65&lt;&gt;"",IF(AO62=3,BH65,BH65+AO62),SUM(BB13:BG13)+1),"")</f>
        <v/>
      </c>
      <c r="BI13" s="395" t="str">
        <f>IF(AP13&lt;&gt;"",INDEX(AP12:AP15,MATCH(3,BH12:BH15,0),0),"")</f>
        <v/>
      </c>
      <c r="BJ13" s="395" t="str">
        <f>IF(S11&lt;&gt;"",S11,"")</f>
        <v/>
      </c>
      <c r="BK13" s="395">
        <f>SUMPRODUCT((DA3:DA54=BJ13)*(DD3:DD54=BJ14)*(DE3:DE54="W"))+SUMPRODUCT((DA3:DA54=BJ13)*(DD3:DD54=BJ15)*(DE3:DE54="W"))+SUMPRODUCT((DA3:DA54=BJ13)*(DD3:DD54=BJ16)*(DE3:DE54="W"))+SUMPRODUCT((DA3:DA54=BJ14)*(DD3:DD54=BJ13)*(DF3:DF54="W"))+SUMPRODUCT((DA3:DA54=BJ15)*(DD3:DD54=BJ13)*(DF3:DF54="W"))+SUMPRODUCT((DA3:DA54=BJ16)*(DD3:DD54=BJ13)*(DF3:DF54="W"))</f>
        <v>0</v>
      </c>
      <c r="BL13" s="395">
        <f>SUMPRODUCT((DA3:DA54=BJ13)*(DD3:DD54=BJ14)*(DE3:DE54="D"))+SUMPRODUCT((DA3:DA54=BJ13)*(DD3:DD54=BJ15)*(DE3:DE54="D"))+SUMPRODUCT((DA3:DA54=BJ13)*(DD3:DD54=BJ16)*(DE3:DE54="D"))+SUMPRODUCT((DA3:DA54=BJ14)*(DD3:DD54=BJ13)*(DE3:DE54="D"))+SUMPRODUCT((DA3:DA54=BJ15)*(DD3:DD54=BJ13)*(DE3:DE54="D"))+SUMPRODUCT((DA3:DA54=BJ16)*(DD3:DD54=BJ13)*(DE3:DE54="D"))</f>
        <v>0</v>
      </c>
      <c r="BM13" s="395">
        <f>SUMPRODUCT((DA3:DA54=BJ13)*(DD3:DD54=BJ14)*(DE3:DE54="L"))+SUMPRODUCT((DA3:DA54=BJ13)*(DD3:DD54=BJ15)*(DE3:DE54="L"))+SUMPRODUCT((DA3:DA54=BJ13)*(DD3:DD54=BJ16)*(DE3:DE54="L"))+SUMPRODUCT((DA3:DA54=BJ14)*(DD3:DD54=BJ13)*(DF3:DF54="L"))+SUMPRODUCT((DA3:DA54=BJ15)*(DD3:DD54=BJ13)*(DF3:DF54="L"))+SUMPRODUCT((DA3:DA54=BJ16)*(DD3:DD54=BJ13)*(DF3:DF54="L"))</f>
        <v>0</v>
      </c>
      <c r="BN13" s="395">
        <f>SUMPRODUCT((DA3:DA54=BJ13)*(DD3:DD54=BJ14)*DB3:DB54)+SUMPRODUCT((DA3:DA54=BJ13)*(DD3:DD54=BJ15)*DB3:DB54)+SUMPRODUCT((DA3:DA54=BJ13)*(DD3:DD54=BJ11)*DB3:DB54)+SUMPRODUCT((DA3:DA54=BJ13)*(DD3:DD54=BJ12)*DB3:DB54)+SUMPRODUCT((DA3:DA54=BJ14)*(DD3:DD54=BJ13)*DC3:DC54)+SUMPRODUCT((DA3:DA54=BJ15)*(DD3:DD54=BJ13)*DC3:DC54)+SUMPRODUCT((DA3:DA54=BJ11)*(DD3:DD54=BJ13)*DC3:DC54)+SUMPRODUCT((DA3:DA54=BJ12)*(DD3:DD54=BJ13)*DC3:DC54)</f>
        <v>0</v>
      </c>
      <c r="BO13" s="395">
        <f>SUMPRODUCT((DA3:DA54=BJ13)*(DD3:DD54=BJ14)*DC3:DC54)+SUMPRODUCT((DA3:DA54=BJ13)*(DD3:DD54=BJ15)*DC3:DC54)+SUMPRODUCT((DA3:DA54=BJ13)*(DD3:DD54=BJ11)*DC3:DC54)+SUMPRODUCT((DA3:DA54=BJ13)*(DD3:DD54=BJ12)*DC3:DC54)+SUMPRODUCT((DA3:DA54=BJ14)*(DD3:DD54=BJ13)*DB3:DB54)+SUMPRODUCT((DA3:DA54=BJ15)*(DD3:DD54=BJ13)*DB3:DB54)+SUMPRODUCT((DA3:DA54=BJ11)*(DD3:DD54=BJ13)*DB3:DB54)+SUMPRODUCT((DA3:DA54=BJ12)*(DD3:DD54=BJ13)*DB3:DB54)</f>
        <v>0</v>
      </c>
      <c r="BP13" s="395">
        <f>BN13-BO13+1000</f>
        <v>1000</v>
      </c>
      <c r="BQ13" s="395" t="str">
        <f t="shared" ref="BQ13:BQ14" si="1651">IF(BJ13&lt;&gt;"",BK13*3+BL13*1,"")</f>
        <v/>
      </c>
      <c r="BR13" s="395" t="str">
        <f>IF(BJ13&lt;&gt;"",VLOOKUP(BJ13,C4:I52,7,FALSE),"")</f>
        <v/>
      </c>
      <c r="BS13" s="395" t="str">
        <f>IF(BJ13&lt;&gt;"",VLOOKUP(BJ13,C4:I52,5,FALSE),"")</f>
        <v/>
      </c>
      <c r="BT13" s="395" t="str">
        <f>IF(BJ13&lt;&gt;"",VLOOKUP(BJ13,C4:K52,9,FALSE),"")</f>
        <v/>
      </c>
      <c r="BU13" s="395" t="str">
        <f t="shared" ref="BU13:BU14" si="1652">BQ13</f>
        <v/>
      </c>
      <c r="BV13" s="395" t="str">
        <f>IF(BJ13&lt;&gt;"",RANK(BU13,BU11:BU15),"")</f>
        <v/>
      </c>
      <c r="BW13" s="395" t="str">
        <f>IF(BJ13&lt;&gt;"",SUMPRODUCT((BU11:BU15=BU13)*(BP11:BP15&gt;BP13)),"")</f>
        <v/>
      </c>
      <c r="BX13" s="395" t="str">
        <f>IF(BJ13&lt;&gt;"",SUMPRODUCT((BU11:BU15=BU13)*(BP11:BP15=BP13)*(BN11:BN15&gt;BN13)),"")</f>
        <v/>
      </c>
      <c r="BY13" s="395" t="str">
        <f>IF(BJ13&lt;&gt;"",SUMPRODUCT((BU11:BU15=BU13)*(BP11:BP15=BP13)*(BN11:BN15=BN13)*(BR11:BR15&gt;BR13)),"")</f>
        <v/>
      </c>
      <c r="BZ13" s="395" t="str">
        <f>IF(BJ13&lt;&gt;"",SUMPRODUCT((BU11:BU15=BU13)*(BP11:BP15=BP13)*(BN11:BN15=BN13)*(BR11:BR15=BR13)*(BS11:BS15&gt;BS13)),"")</f>
        <v/>
      </c>
      <c r="CA13" s="395" t="str">
        <f>IF(BJ13&lt;&gt;"",SUMPRODUCT((BU11:BU15=BU13)*(BP11:BP15=BP13)*(BN11:BN15=BN13)*(BR11:BR15=BR13)*(BS11:BS15=BS13)*(BT11:BT15&gt;BT13)),"")</f>
        <v/>
      </c>
      <c r="CB13" s="395" t="str">
        <f>IF(BJ13&lt;&gt;"",SUM(BV13:CA13)+2,"")</f>
        <v/>
      </c>
      <c r="CC13" s="395" t="str">
        <f>IF(BJ13&lt;&gt;"",INDEX(BJ13:BJ15,MATCH(3,CB13:CB15,0),0),"")</f>
        <v/>
      </c>
      <c r="CX13" s="395" t="str">
        <f>IF(CC13&lt;&gt;"",CC13,IF(BI13&lt;&gt;"",BI13,IF(AO13&lt;&gt;"",AO13,O13)))</f>
        <v>Atletico Madrid</v>
      </c>
      <c r="CY13" s="395">
        <v>3</v>
      </c>
      <c r="CZ13" s="395">
        <v>11</v>
      </c>
      <c r="DA13" s="395" t="str">
        <f>'Game Board'!F18</f>
        <v>Ulsan HD</v>
      </c>
      <c r="DB13" s="395">
        <f>IF(DA2&lt;&gt;"",IF(AND('Game Board'!G18&lt;&gt;"",'Game Board'!H18&lt;&gt;""),'Game Board'!G18,0),"")</f>
        <v>1</v>
      </c>
      <c r="DC13" s="395">
        <f>IF(DA2&lt;&gt;"",IF(AND('Game Board'!G18&lt;&gt;"",'Game Board'!H18&lt;&gt;""),'Game Board'!H18,0),"")</f>
        <v>1</v>
      </c>
      <c r="DD13" s="395" t="str">
        <f>'Game Board'!I18</f>
        <v>Mamelodi Sundowns</v>
      </c>
      <c r="DE13" s="395" t="str">
        <f>IF(AND('Game Board'!G18&lt;&gt;"",'Game Board'!H18&lt;&gt;""),IF(DB13&gt;DC13,"W",IF(DB13=DC13,"D","L")),"")</f>
        <v>D</v>
      </c>
      <c r="DF13" s="395" t="str">
        <f t="shared" si="24"/>
        <v>D</v>
      </c>
      <c r="DH13" s="395">
        <f ca="1">VLOOKUP(DI13,HD11:HE15,2,FALSE)</f>
        <v>2</v>
      </c>
      <c r="DI13" s="398" t="str">
        <f t="shared" si="1176"/>
        <v>Botafogo</v>
      </c>
      <c r="DJ13" s="395">
        <f ca="1">SUMPRODUCT((HG3:HG54=DI13)*(HK3:HK54="W"))+SUMPRODUCT((HJ3:HJ54=DI13)*(HL3:HL54="W"))</f>
        <v>2</v>
      </c>
      <c r="DK13" s="395">
        <f ca="1">SUMPRODUCT((HG3:HG54=DI13)*(HK3:HK54="D"))+SUMPRODUCT((HJ3:HJ54=DI13)*(HL3:HL54="D"))</f>
        <v>0</v>
      </c>
      <c r="DL13" s="395">
        <f ca="1">SUMPRODUCT((HG3:HG54=DI13)*(HK3:HK54="L"))+SUMPRODUCT((HJ3:HJ54=DI13)*(HL3:HL54="L"))</f>
        <v>1</v>
      </c>
      <c r="DM13" s="395">
        <f ca="1">SUMIF(HG3:HG72,DI13,HH3:HH72)+SUMIF(HJ3:HJ72,DI13,HI3:HI72)</f>
        <v>5</v>
      </c>
      <c r="DN13" s="395">
        <f ca="1">SUMIF(HJ3:HJ72,DI13,HH3:HH72)+SUMIF(HG3:HG72,DI13,HI3:HI72)</f>
        <v>5</v>
      </c>
      <c r="DO13" s="395">
        <f t="shared" ca="1" si="1177"/>
        <v>1000</v>
      </c>
      <c r="DP13" s="395">
        <f t="shared" ca="1" si="1178"/>
        <v>6</v>
      </c>
      <c r="DQ13" s="401">
        <f t="shared" si="257"/>
        <v>15</v>
      </c>
      <c r="DR13" s="395">
        <f ca="1">IF(COUNTIF(DP11:DP15,4)&lt;&gt;4,RANK(DP13,DP11:DP15),DP65)</f>
        <v>2</v>
      </c>
      <c r="DT13" s="395">
        <f ca="1">SUMPRODUCT((DR11:DR14=DR13)*(DQ11:DQ14&lt;DQ13))+DR13</f>
        <v>2</v>
      </c>
      <c r="DU13" s="398" t="str">
        <f ca="1">INDEX(DI11:DI15,MATCH(3,DT11:DT15,0),0)</f>
        <v>Seattle Sounders</v>
      </c>
      <c r="DV13" s="395">
        <f ca="1">INDEX(DR11:DR15,MATCH(DU13,DI11:DI15,0),0)</f>
        <v>3</v>
      </c>
      <c r="DW13" s="395" t="str">
        <f ca="1">IF(AND(DW12&lt;&gt;"",DV13=1),DU13,"")</f>
        <v/>
      </c>
      <c r="DX13" s="395" t="str">
        <f ca="1">IF(AND(DX12&lt;&gt;"",DV14=2),DU14,"")</f>
        <v/>
      </c>
      <c r="DY13" s="395" t="str">
        <f ca="1">IF(AND(DY12&lt;&gt;"",DV15=3),DU15,"")</f>
        <v/>
      </c>
      <c r="EB13" s="395" t="str">
        <f t="shared" ca="1" si="1397"/>
        <v/>
      </c>
      <c r="EC13" s="395">
        <f ca="1">SUMPRODUCT((HG3:HG54=EB13)*(HJ3:HJ54=EB14)*(HK3:HK54="W"))+SUMPRODUCT((HG3:HG54=EB13)*(HJ3:HJ54=EB15)*(HK3:HK54="W"))+SUMPRODUCT((HG3:HG54=EB13)*(HJ3:HJ54=EB11)*(HK3:HK54="W"))+SUMPRODUCT((HG3:HG54=EB13)*(HJ3:HJ54=EB12)*(HK3:HK54="W"))+SUMPRODUCT((HG3:HG54=EB14)*(HJ3:HJ54=EB13)*(HL3:HL54="W"))+SUMPRODUCT((HG3:HG54=EB15)*(HJ3:HJ54=EB13)*(HL3:HL54="W"))+SUMPRODUCT((HG3:HG54=EB11)*(HJ3:HJ54=EB13)*(HL3:HL54="W"))+SUMPRODUCT((HG3:HG54=EB12)*(HJ3:HJ54=EB13)*(HL3:HL54="W"))</f>
        <v>0</v>
      </c>
      <c r="ED13" s="395">
        <f ca="1">SUMPRODUCT((HG3:HG54=EB13)*(HJ3:HJ54=EB14)*(HK3:HK54="D"))+SUMPRODUCT((HG3:HG54=EB13)*(HJ3:HJ54=EB15)*(HK3:HK54="D"))+SUMPRODUCT((HG3:HG54=EB13)*(HJ3:HJ54=EB11)*(HK3:HK54="D"))+SUMPRODUCT((HG3:HG54=EB13)*(HJ3:HJ54=EB12)*(HK3:HK54="D"))+SUMPRODUCT((HG3:HG54=EB14)*(HJ3:HJ54=EB13)*(HK3:HK54="D"))+SUMPRODUCT((HG3:HG54=EB15)*(HJ3:HJ54=EB13)*(HK3:HK54="D"))+SUMPRODUCT((HG3:HG54=EB11)*(HJ3:HJ54=EB13)*(HK3:HK54="D"))+SUMPRODUCT((HG3:HG54=EB12)*(HJ3:HJ54=EB13)*(HK3:HK54="D"))</f>
        <v>0</v>
      </c>
      <c r="EE13" s="395">
        <f ca="1">SUMPRODUCT((HG3:HG54=EB13)*(HJ3:HJ54=EB14)*(HK3:HK54="L"))+SUMPRODUCT((HG3:HG54=EB13)*(HJ3:HJ54=EB15)*(HK3:HK54="L"))+SUMPRODUCT((HG3:HG54=EB13)*(HJ3:HJ54=EB11)*(HK3:HK54="L"))+SUMPRODUCT((HG3:HG54=EB13)*(HJ3:HJ54=EB12)*(HK3:HK54="L"))+SUMPRODUCT((HG3:HG54=EB14)*(HJ3:HJ54=EB13)*(HL3:HL54="L"))+SUMPRODUCT((HG3:HG54=EB15)*(HJ3:HJ54=EB13)*(HL3:HL54="L"))+SUMPRODUCT((HG3:HG54=EB11)*(HJ3:HJ54=EB13)*(HL3:HL54="L"))+SUMPRODUCT((HG3:HG54=EB12)*(HJ3:HJ54=EB13)*(HL3:HL54="L"))</f>
        <v>0</v>
      </c>
      <c r="EF13" s="395">
        <f ca="1">SUMPRODUCT((HG3:HG54=EB13)*(HJ3:HJ54=EB14)*HH3:HH54)+SUMPRODUCT((HG3:HG54=EB13)*(HJ3:HJ54=EB15)*HH3:HH54)+SUMPRODUCT((HG3:HG54=EB13)*(HJ3:HJ54=EB11)*HH3:HH54)+SUMPRODUCT((HG3:HG54=EB13)*(HJ3:HJ54=EB12)*HH3:HH54)+SUMPRODUCT((HG3:HG54=EB14)*(HJ3:HJ54=EB13)*HI3:HI54)+SUMPRODUCT((HG3:HG54=EB15)*(HJ3:HJ54=EB13)*HI3:HI54)+SUMPRODUCT((HG3:HG54=EB11)*(HJ3:HJ54=EB13)*HI3:HI54)+SUMPRODUCT((HG3:HG54=EB12)*(HJ3:HJ54=EB13)*HI3:HI54)</f>
        <v>0</v>
      </c>
      <c r="EG13" s="395">
        <f ca="1">SUMPRODUCT((HG3:HG54=EB13)*(HJ3:HJ54=EB14)*HI3:HI54)+SUMPRODUCT((HG3:HG54=EB13)*(HJ3:HJ54=EB15)*HI3:HI54)+SUMPRODUCT((HG3:HG54=EB13)*(HJ3:HJ54=EB11)*HI3:HI54)+SUMPRODUCT((HG3:HG54=EB13)*(HJ3:HJ54=EB12)*HI3:HI54)+SUMPRODUCT((HG3:HG54=EB14)*(HJ3:HJ54=EB13)*HH3:HH54)+SUMPRODUCT((HG3:HG54=EB15)*(HJ3:HJ54=EB13)*HH3:HH54)+SUMPRODUCT((HG3:HG54=EB11)*(HJ3:HJ54=EB13)*HH3:HH54)+SUMPRODUCT((HG3:HG54=EB12)*(HJ3:HJ54=EB13)*HH3:HH54)</f>
        <v>0</v>
      </c>
      <c r="EH13" s="395">
        <f ca="1">EF13-EG13+1000</f>
        <v>1000</v>
      </c>
      <c r="EI13" s="395" t="str">
        <f t="shared" ca="1" si="1179"/>
        <v/>
      </c>
      <c r="EJ13" s="395" t="str">
        <f ca="1">IF(EB13&lt;&gt;"",VLOOKUP(EB13,DI4:DO52,7,FALSE),"")</f>
        <v/>
      </c>
      <c r="EK13" s="395" t="str">
        <f ca="1">IF(EB13&lt;&gt;"",VLOOKUP(EB13,DI4:DO52,5,FALSE),"")</f>
        <v/>
      </c>
      <c r="EL13" s="395" t="str">
        <f ca="1">IF(EB13&lt;&gt;"",VLOOKUP(EB13,DI4:DQ52,9,FALSE),"")</f>
        <v/>
      </c>
      <c r="EM13" s="395" t="str">
        <f t="shared" ca="1" si="1180"/>
        <v/>
      </c>
      <c r="EN13" s="395" t="str">
        <f ca="1">IF(EB13&lt;&gt;"",RANK(EM13,EM11:EM15),"")</f>
        <v/>
      </c>
      <c r="EO13" s="395" t="str">
        <f ca="1">IF(EB13&lt;&gt;"",SUMPRODUCT((EM11:EM15=EM13)*(EH11:EH15&gt;EH13)),"")</f>
        <v/>
      </c>
      <c r="EP13" s="395" t="str">
        <f ca="1">IF(EB13&lt;&gt;"",SUMPRODUCT((EM11:EM15=EM13)*(EH11:EH15=EH13)*(EF11:EF15&gt;EF13)),"")</f>
        <v/>
      </c>
      <c r="EQ13" s="395" t="str">
        <f ca="1">IF(EB13&lt;&gt;"",SUMPRODUCT((EM11:EM15=EM13)*(EH11:EH15=EH13)*(EF11:EF15=EF13)*(EJ11:EJ15&gt;EJ13)),"")</f>
        <v/>
      </c>
      <c r="ER13" s="395" t="str">
        <f ca="1">IF(EB13&lt;&gt;"",SUMPRODUCT((EM11:EM15=EM13)*(EH11:EH15=EH13)*(EF11:EF15=EF13)*(EJ11:EJ15=EJ13)*(EK11:EK15&gt;EK13)),"")</f>
        <v/>
      </c>
      <c r="ES13" s="395" t="str">
        <f ca="1">IF(EB13&lt;&gt;"",SUMPRODUCT((EM11:EM15=EM13)*(EH11:EH15=EH13)*(EF11:EF15=EF13)*(EJ11:EJ15=EJ13)*(EK11:EK15=EK13)*(EL11:EL15&gt;EL13)),"")</f>
        <v/>
      </c>
      <c r="ET13" s="395" t="str">
        <f ca="1">IF(EB13&lt;&gt;"",IF(ET65&lt;&gt;"",IF(EA62=3,ET65,ET65+EA62),SUM(EN13:ES13)),"")</f>
        <v/>
      </c>
      <c r="EU13" s="395" t="str">
        <f ca="1">IF(EB13&lt;&gt;"",INDEX(EB11:EB15,MATCH(3,ET11:ET15,0),0),"")</f>
        <v/>
      </c>
      <c r="EV13" s="395" t="str">
        <f ca="1">IF(DX12&lt;&gt;"",DX12,"")</f>
        <v/>
      </c>
      <c r="EW13" s="395">
        <f ca="1">SUMPRODUCT((HG3:HG54=EV13)*(HJ3:HJ54=EV14)*(HK3:HK54="W"))+SUMPRODUCT((HG3:HG54=EV13)*(HJ3:HJ54=EV15)*(HK3:HK54="W"))+SUMPRODUCT((HG3:HG54=EV13)*(HJ3:HJ54=EV12)*(HK3:HK54="W"))+SUMPRODUCT((HG3:HG54=EV14)*(HJ3:HJ54=EV13)*(HL3:HL54="W"))+SUMPRODUCT((HG3:HG54=EV15)*(HJ3:HJ54=EV13)*(HL3:HL54="W"))+SUMPRODUCT((HG3:HG54=EV12)*(HJ3:HJ54=EV13)*(HL3:HL54="W"))</f>
        <v>0</v>
      </c>
      <c r="EX13" s="395">
        <f ca="1">SUMPRODUCT((HG3:HG54=EV13)*(HJ3:HJ54=EV14)*(HK3:HK54="D"))+SUMPRODUCT((HG3:HG54=EV13)*(HJ3:HJ54=EV15)*(HK3:HK54="D"))+SUMPRODUCT((HG3:HG54=EV13)*(HJ3:HJ54=EV12)*(HK3:HK54="D"))+SUMPRODUCT((HG3:HG54=EV14)*(HJ3:HJ54=EV13)*(HK3:HK54="D"))+SUMPRODUCT((HG3:HG54=EV15)*(HJ3:HJ54=EV13)*(HK3:HK54="D"))+SUMPRODUCT((HG3:HG54=EV12)*(HJ3:HJ54=EV13)*(HK3:HK54="D"))</f>
        <v>0</v>
      </c>
      <c r="EY13" s="395">
        <f ca="1">SUMPRODUCT((HG3:HG54=EV13)*(HJ3:HJ54=EV14)*(HK3:HK54="L"))+SUMPRODUCT((HG3:HG54=EV13)*(HJ3:HJ54=EV15)*(HK3:HK54="L"))+SUMPRODUCT((HG3:HG54=EV13)*(HJ3:HJ54=EV12)*(HK3:HK54="L"))+SUMPRODUCT((HG3:HG54=EV14)*(HJ3:HJ54=EV13)*(HL3:HL54="L"))+SUMPRODUCT((HG3:HG54=EV15)*(HJ3:HJ54=EV13)*(HL3:HL54="L"))+SUMPRODUCT((HG3:HG54=EV12)*(HJ3:HJ54=EV13)*(HL3:HL54="L"))</f>
        <v>0</v>
      </c>
      <c r="EZ13" s="395">
        <f ca="1">SUMPRODUCT((HG3:HG54=EV13)*(HJ3:HJ54=EV14)*HH3:HH54)+SUMPRODUCT((HG3:HG54=EV13)*(HJ3:HJ54=EV15)*HH3:HH54)+SUMPRODUCT((HG3:HG54=EV13)*(HJ3:HJ54=EV11)*HH3:HH54)+SUMPRODUCT((HG3:HG54=EV13)*(HJ3:HJ54=EV12)*HH3:HH54)+SUMPRODUCT((HG3:HG54=EV14)*(HJ3:HJ54=EV13)*HI3:HI54)+SUMPRODUCT((HG3:HG54=EV15)*(HJ3:HJ54=EV13)*HI3:HI54)+SUMPRODUCT((HG3:HG54=EV11)*(HJ3:HJ54=EV13)*HI3:HI54)+SUMPRODUCT((HG3:HG54=EV12)*(HJ3:HJ54=EV13)*HI3:HI54)</f>
        <v>0</v>
      </c>
      <c r="FA13" s="395">
        <f ca="1">SUMPRODUCT((HG3:HG54=EV13)*(HJ3:HJ54=EV14)*HI3:HI54)+SUMPRODUCT((HG3:HG54=EV13)*(HJ3:HJ54=EV15)*HI3:HI54)+SUMPRODUCT((HG3:HG54=EV13)*(HJ3:HJ54=EV11)*HI3:HI54)+SUMPRODUCT((HG3:HG54=EV13)*(HJ3:HJ54=EV12)*HI3:HI54)+SUMPRODUCT((HG3:HG54=EV14)*(HJ3:HJ54=EV13)*HH3:HH54)+SUMPRODUCT((HG3:HG54=EV15)*(HJ3:HJ54=EV13)*HH3:HH54)+SUMPRODUCT((HG3:HG54=EV11)*(HJ3:HJ54=EV13)*HH3:HH54)+SUMPRODUCT((HG3:HG54=EV12)*(HJ3:HJ54=EV13)*HH3:HH54)</f>
        <v>0</v>
      </c>
      <c r="FB13" s="395">
        <f ca="1">EZ13-FA13+1000</f>
        <v>1000</v>
      </c>
      <c r="FC13" s="395" t="str">
        <f t="shared" ca="1" si="1398"/>
        <v/>
      </c>
      <c r="FD13" s="395" t="str">
        <f ca="1">IF(EV13&lt;&gt;"",VLOOKUP(EV13,DI4:DO52,7,FALSE),"")</f>
        <v/>
      </c>
      <c r="FE13" s="395" t="str">
        <f ca="1">IF(EV13&lt;&gt;"",VLOOKUP(EV13,DI4:DO52,5,FALSE),"")</f>
        <v/>
      </c>
      <c r="FF13" s="395" t="str">
        <f ca="1">IF(EV13&lt;&gt;"",VLOOKUP(EV13,DI4:DQ52,9,FALSE),"")</f>
        <v/>
      </c>
      <c r="FG13" s="395" t="str">
        <f t="shared" ca="1" si="1399"/>
        <v/>
      </c>
      <c r="FH13" s="395" t="str">
        <f ca="1">IF(EV13&lt;&gt;"",RANK(FG13,FG11:FG15),"")</f>
        <v/>
      </c>
      <c r="FI13" s="395" t="str">
        <f ca="1">IF(EV13&lt;&gt;"",SUMPRODUCT((FG11:FG15=FG13)*(FB11:FB15&gt;FB13)),"")</f>
        <v/>
      </c>
      <c r="FJ13" s="395" t="str">
        <f ca="1">IF(EV13&lt;&gt;"",SUMPRODUCT((FG11:FG15=FG13)*(FB11:FB15=FB13)*(EZ11:EZ15&gt;EZ13)),"")</f>
        <v/>
      </c>
      <c r="FK13" s="395" t="str">
        <f ca="1">IF(EV13&lt;&gt;"",SUMPRODUCT((FG11:FG15=FG13)*(FB11:FB15=FB13)*(EZ11:EZ15=EZ13)*(FD11:FD15&gt;FD13)),"")</f>
        <v/>
      </c>
      <c r="FL13" s="395" t="str">
        <f ca="1">IF(EV13&lt;&gt;"",SUMPRODUCT((FG11:FG15=FG13)*(FB11:FB15=FB13)*(EZ11:EZ15=EZ13)*(FD11:FD15=FD13)*(FE11:FE15&gt;FE13)),"")</f>
        <v/>
      </c>
      <c r="FM13" s="395" t="str">
        <f ca="1">IF(EV13&lt;&gt;"",SUMPRODUCT((FG11:FG15=FG13)*(FB11:FB15=FB13)*(EZ11:EZ15=EZ13)*(FD11:FD15=FD13)*(FE11:FE15=FE13)*(FF11:FF15&gt;FF13)),"")</f>
        <v/>
      </c>
      <c r="FN13" s="395" t="str">
        <f ca="1">IF(EV13&lt;&gt;"",IF(FN65&lt;&gt;"",IF(EU62=3,FN65,FN65+EU62),SUM(FH13:FM13)+1),"")</f>
        <v/>
      </c>
      <c r="FO13" s="395" t="str">
        <f ca="1">IF(EV13&lt;&gt;"",INDEX(EV12:EV15,MATCH(3,FN12:FN15,0),0),"")</f>
        <v/>
      </c>
      <c r="FP13" s="395" t="str">
        <f ca="1">IF(DY11&lt;&gt;"",DY11,"")</f>
        <v>Seattle Sounders</v>
      </c>
      <c r="FQ13" s="395">
        <f ca="1">SUMPRODUCT((HG3:HG54=FP13)*(HJ3:HJ54=FP14)*(HK3:HK54="W"))+SUMPRODUCT((HG3:HG54=FP13)*(HJ3:HJ54=FP15)*(HK3:HK54="W"))+SUMPRODUCT((HG3:HG54=FP13)*(HJ3:HJ54=FP16)*(HK3:HK54="W"))+SUMPRODUCT((HG3:HG54=FP14)*(HJ3:HJ54=FP13)*(HL3:HL54="W"))+SUMPRODUCT((HG3:HG54=FP15)*(HJ3:HJ54=FP13)*(HL3:HL54="W"))+SUMPRODUCT((HG3:HG54=FP16)*(HJ3:HJ54=FP13)*(HL3:HL54="W"))</f>
        <v>0</v>
      </c>
      <c r="FR13" s="395">
        <f ca="1">SUMPRODUCT((HG3:HG54=FP13)*(HJ3:HJ54=FP14)*(HK3:HK54="D"))+SUMPRODUCT((HG3:HG54=FP13)*(HJ3:HJ54=FP15)*(HK3:HK54="D"))+SUMPRODUCT((HG3:HG54=FP13)*(HJ3:HJ54=FP16)*(HK3:HK54="D"))+SUMPRODUCT((HG3:HG54=FP14)*(HJ3:HJ54=FP13)*(HK3:HK54="D"))+SUMPRODUCT((HG3:HG54=FP15)*(HJ3:HJ54=FP13)*(HK3:HK54="D"))+SUMPRODUCT((HG3:HG54=FP16)*(HJ3:HJ54=FP13)*(HK3:HK54="D"))</f>
        <v>1</v>
      </c>
      <c r="FS13" s="395">
        <f ca="1">SUMPRODUCT((HG3:HG54=FP13)*(HJ3:HJ54=FP14)*(HK3:HK54="L"))+SUMPRODUCT((HG3:HG54=FP13)*(HJ3:HJ54=FP15)*(HK3:HK54="L"))+SUMPRODUCT((HG3:HG54=FP13)*(HJ3:HJ54=FP16)*(HK3:HK54="L"))+SUMPRODUCT((HG3:HG54=FP14)*(HJ3:HJ54=FP13)*(HL3:HL54="L"))+SUMPRODUCT((HG3:HG54=FP15)*(HJ3:HJ54=FP13)*(HL3:HL54="L"))+SUMPRODUCT((HG3:HG54=FP16)*(HJ3:HJ54=FP13)*(HL3:HL54="L"))</f>
        <v>0</v>
      </c>
      <c r="FT13" s="395">
        <f ca="1">SUMPRODUCT((HG3:HG54=FP13)*(HJ3:HJ54=FP14)*HH3:HH54)+SUMPRODUCT((HG3:HG54=FP13)*(HJ3:HJ54=FP15)*HH3:HH54)+SUMPRODUCT((HG3:HG54=FP13)*(HJ3:HJ54=FP11)*HH3:HH54)+SUMPRODUCT((HG3:HG54=FP13)*(HJ3:HJ54=FP12)*HH3:HH54)+SUMPRODUCT((HG3:HG54=FP14)*(HJ3:HJ54=FP13)*HI3:HI54)+SUMPRODUCT((HG3:HG54=FP15)*(HJ3:HJ54=FP13)*HI3:HI54)+SUMPRODUCT((HG3:HG54=FP11)*(HJ3:HJ54=FP13)*HI3:HI54)+SUMPRODUCT((HG3:HG54=FP12)*(HJ3:HJ54=FP13)*HI3:HI54)</f>
        <v>2</v>
      </c>
      <c r="FU13" s="395">
        <f ca="1">SUMPRODUCT((HG3:HG54=FP13)*(HJ3:HJ54=FP14)*HI3:HI54)+SUMPRODUCT((HG3:HG54=FP13)*(HJ3:HJ54=FP15)*HI3:HI54)+SUMPRODUCT((HG3:HG54=FP13)*(HJ3:HJ54=FP11)*HI3:HI54)+SUMPRODUCT((HG3:HG54=FP13)*(HJ3:HJ54=FP12)*HI3:HI54)+SUMPRODUCT((HG3:HG54=FP14)*(HJ3:HJ54=FP13)*HH3:HH54)+SUMPRODUCT((HG3:HG54=FP15)*(HJ3:HJ54=FP13)*HH3:HH54)+SUMPRODUCT((HG3:HG54=FP11)*(HJ3:HJ54=FP13)*HH3:HH54)+SUMPRODUCT((HG3:HG54=FP12)*(HJ3:HJ54=FP13)*HH3:HH54)</f>
        <v>2</v>
      </c>
      <c r="FV13" s="395">
        <f ca="1">FT13-FU13+1000</f>
        <v>1000</v>
      </c>
      <c r="FW13" s="395">
        <f t="shared" ref="FW13:FW14" ca="1" si="1653">IF(FP13&lt;&gt;"",FQ13*3+FR13*1,"")</f>
        <v>1</v>
      </c>
      <c r="FX13" s="395">
        <f ca="1">IF(FP13&lt;&gt;"",VLOOKUP(FP13,DI4:DO52,7,FALSE),"")</f>
        <v>998</v>
      </c>
      <c r="FY13" s="395">
        <f ca="1">IF(FP13&lt;&gt;"",VLOOKUP(FP13,DI4:DO52,5,FALSE),"")</f>
        <v>4</v>
      </c>
      <c r="FZ13" s="395">
        <f ca="1">IF(FP13&lt;&gt;"",VLOOKUP(FP13,DI4:DQ52,9,FALSE),"")</f>
        <v>7</v>
      </c>
      <c r="GA13" s="395">
        <f t="shared" ref="GA13:GA14" ca="1" si="1654">FW13</f>
        <v>1</v>
      </c>
      <c r="GB13" s="395">
        <f ca="1">IF(FP13&lt;&gt;"",RANK(GA13,GA11:GA15),"")</f>
        <v>1</v>
      </c>
      <c r="GC13" s="395">
        <f ca="1">IF(FP13&lt;&gt;"",SUMPRODUCT((GA11:GA15=GA13)*(FV11:FV15&gt;FV13)),"")</f>
        <v>0</v>
      </c>
      <c r="GD13" s="395">
        <f ca="1">IF(FP13&lt;&gt;"",SUMPRODUCT((GA11:GA15=GA13)*(FV11:FV15=FV13)*(FT11:FT15&gt;FT13)),"")</f>
        <v>0</v>
      </c>
      <c r="GE13" s="395">
        <f ca="1">IF(FP13&lt;&gt;"",SUMPRODUCT((GA11:GA15=GA13)*(FV11:FV15=FV13)*(FT11:FT15=FT13)*(FX11:FX15&gt;FX13)),"")</f>
        <v>0</v>
      </c>
      <c r="GF13" s="395">
        <f ca="1">IF(FP13&lt;&gt;"",SUMPRODUCT((GA11:GA15=GA13)*(FV11:FV15=FV13)*(FT11:FT15=FT13)*(FX11:FX15=FX13)*(FY11:FY15&gt;FY13)),"")</f>
        <v>0</v>
      </c>
      <c r="GG13" s="395">
        <f ca="1">IF(FP13&lt;&gt;"",SUMPRODUCT((GA11:GA15=GA13)*(FV11:FV15=FV13)*(FT11:FT15=FT13)*(FX11:FX15=FX13)*(FY11:FY15=FY13)*(FZ11:FZ15&gt;FZ13)),"")</f>
        <v>1</v>
      </c>
      <c r="GH13" s="395">
        <f ca="1">IF(FP13&lt;&gt;"",SUM(GB13:GG13)+2,"")</f>
        <v>4</v>
      </c>
      <c r="GI13" s="395" t="str">
        <f ca="1">IF(FP13&lt;&gt;"",INDEX(FP13:FP15,MATCH(3,GH13:GH15,0),0),"")</f>
        <v>Atletico Madrid</v>
      </c>
      <c r="HD13" s="395" t="str">
        <f ca="1">IF(GI13&lt;&gt;"",GI13,IF(FO13&lt;&gt;"",FO13,IF(EU13&lt;&gt;"",EU13,DU13)))</f>
        <v>Atletico Madrid</v>
      </c>
      <c r="HE13" s="395">
        <v>3</v>
      </c>
      <c r="HF13" s="395">
        <v>11</v>
      </c>
      <c r="HG13" s="395" t="str">
        <f t="shared" si="25"/>
        <v>Ulsan HD</v>
      </c>
      <c r="HH13" s="395">
        <f ca="1">IF(HG2&lt;&gt;"",IF(OFFSET('Game Board'!O18,0,HH1)&lt;&gt;"",OFFSET('Game Board'!O18,0,HH1),0),"")</f>
        <v>2</v>
      </c>
      <c r="HI13" s="395">
        <f ca="1">IF(HG2&lt;&gt;"",IF(OFFSET('Game Board'!P18,0,HH1)&lt;&gt;"",OFFSET('Game Board'!P18,0,HH1),0),"")</f>
        <v>1</v>
      </c>
      <c r="HJ13" s="395" t="str">
        <f t="shared" si="26"/>
        <v>Mamelodi Sundowns</v>
      </c>
      <c r="HK13" s="395" t="str">
        <f ca="1">IF(AND(OFFSET('Game Board'!O18,0,HH1)&lt;&gt;"",OFFSET('Game Board'!P18,0,HH1)&lt;&gt;""),IF(HH13&gt;HI13,"W",IF(HH13=HI13,"D","L")),"")</f>
        <v>W</v>
      </c>
      <c r="HL13" s="395" t="str">
        <f t="shared" ca="1" si="27"/>
        <v>L</v>
      </c>
      <c r="HN13" s="395">
        <f ca="1">VLOOKUP(HO13,LJ11:LK15,2,FALSE)</f>
        <v>4</v>
      </c>
      <c r="HO13" s="398" t="str">
        <f t="shared" si="1181"/>
        <v>Botafogo</v>
      </c>
      <c r="HP13" s="395">
        <f ca="1">SUMPRODUCT((LM3:LM54=HO13)*(LQ3:LQ54="W"))+SUMPRODUCT((LP3:LP54=HO13)*(LR3:LR54="W"))</f>
        <v>0</v>
      </c>
      <c r="HQ13" s="395">
        <f ca="1">SUMPRODUCT((LM3:LM54=HO13)*(LQ3:LQ54="D"))+SUMPRODUCT((LP3:LP54=HO13)*(LR3:LR54="D"))</f>
        <v>2</v>
      </c>
      <c r="HR13" s="395">
        <f ca="1">SUMPRODUCT((LM3:LM54=HO13)*(LQ3:LQ54="L"))+SUMPRODUCT((LP3:LP54=HO13)*(LR3:LR54="L"))</f>
        <v>1</v>
      </c>
      <c r="HS13" s="395">
        <f ca="1">SUMIF(LM3:LM72,HO13,LN3:LN72)+SUMIF(LP3:LP72,HO13,LO3:LO72)</f>
        <v>6</v>
      </c>
      <c r="HT13" s="395">
        <f ca="1">SUMIF(LP3:LP72,HO13,LN3:LN72)+SUMIF(LM3:LM72,HO13,LO3:LO72)</f>
        <v>8</v>
      </c>
      <c r="HU13" s="395">
        <f t="shared" ca="1" si="1182"/>
        <v>998</v>
      </c>
      <c r="HV13" s="395">
        <f t="shared" ca="1" si="1183"/>
        <v>2</v>
      </c>
      <c r="HW13" s="401">
        <f t="shared" si="266"/>
        <v>15</v>
      </c>
      <c r="HX13" s="395">
        <f ca="1">IF(COUNTIF(HV11:HV15,4)&lt;&gt;4,RANK(HV13,HV11:HV15),HV65)</f>
        <v>4</v>
      </c>
      <c r="HZ13" s="395">
        <f ca="1">SUMPRODUCT((HX11:HX14=HX13)*(HW11:HW14&lt;HW13))+HX13</f>
        <v>4</v>
      </c>
      <c r="IA13" s="398" t="str">
        <f ca="1">INDEX(HO11:HO15,MATCH(3,HZ11:HZ15,0),0)</f>
        <v>Paris Saint-Germain</v>
      </c>
      <c r="IB13" s="395">
        <f ca="1">INDEX(HX11:HX15,MATCH(IA13,HO11:HO15,0),0)</f>
        <v>2</v>
      </c>
      <c r="IC13" s="395" t="str">
        <f ca="1">IF(AND(IC12&lt;&gt;"",IB13=1),IA13,"")</f>
        <v/>
      </c>
      <c r="ID13" s="395" t="str">
        <f ca="1">IF(AND(ID12&lt;&gt;"",IB14=2),IA14,"")</f>
        <v/>
      </c>
      <c r="IE13" s="395" t="str">
        <f ca="1">IF(AND(IE12&lt;&gt;"",IB15=3),IA15,"")</f>
        <v/>
      </c>
      <c r="IH13" s="395" t="str">
        <f t="shared" ca="1" si="1400"/>
        <v/>
      </c>
      <c r="II13" s="395">
        <f ca="1">SUMPRODUCT((LM3:LM54=IH13)*(LP3:LP54=IH14)*(LQ3:LQ54="W"))+SUMPRODUCT((LM3:LM54=IH13)*(LP3:LP54=IH15)*(LQ3:LQ54="W"))+SUMPRODUCT((LM3:LM54=IH13)*(LP3:LP54=IH11)*(LQ3:LQ54="W"))+SUMPRODUCT((LM3:LM54=IH13)*(LP3:LP54=IH12)*(LQ3:LQ54="W"))+SUMPRODUCT((LM3:LM54=IH14)*(LP3:LP54=IH13)*(LR3:LR54="W"))+SUMPRODUCT((LM3:LM54=IH15)*(LP3:LP54=IH13)*(LR3:LR54="W"))+SUMPRODUCT((LM3:LM54=IH11)*(LP3:LP54=IH13)*(LR3:LR54="W"))+SUMPRODUCT((LM3:LM54=IH12)*(LP3:LP54=IH13)*(LR3:LR54="W"))</f>
        <v>0</v>
      </c>
      <c r="IJ13" s="395">
        <f ca="1">SUMPRODUCT((LM3:LM54=IH13)*(LP3:LP54=IH14)*(LQ3:LQ54="D"))+SUMPRODUCT((LM3:LM54=IH13)*(LP3:LP54=IH15)*(LQ3:LQ54="D"))+SUMPRODUCT((LM3:LM54=IH13)*(LP3:LP54=IH11)*(LQ3:LQ54="D"))+SUMPRODUCT((LM3:LM54=IH13)*(LP3:LP54=IH12)*(LQ3:LQ54="D"))+SUMPRODUCT((LM3:LM54=IH14)*(LP3:LP54=IH13)*(LQ3:LQ54="D"))+SUMPRODUCT((LM3:LM54=IH15)*(LP3:LP54=IH13)*(LQ3:LQ54="D"))+SUMPRODUCT((LM3:LM54=IH11)*(LP3:LP54=IH13)*(LQ3:LQ54="D"))+SUMPRODUCT((LM3:LM54=IH12)*(LP3:LP54=IH13)*(LQ3:LQ54="D"))</f>
        <v>0</v>
      </c>
      <c r="IK13" s="395">
        <f ca="1">SUMPRODUCT((LM3:LM54=IH13)*(LP3:LP54=IH14)*(LQ3:LQ54="L"))+SUMPRODUCT((LM3:LM54=IH13)*(LP3:LP54=IH15)*(LQ3:LQ54="L"))+SUMPRODUCT((LM3:LM54=IH13)*(LP3:LP54=IH11)*(LQ3:LQ54="L"))+SUMPRODUCT((LM3:LM54=IH13)*(LP3:LP54=IH12)*(LQ3:LQ54="L"))+SUMPRODUCT((LM3:LM54=IH14)*(LP3:LP54=IH13)*(LR3:LR54="L"))+SUMPRODUCT((LM3:LM54=IH15)*(LP3:LP54=IH13)*(LR3:LR54="L"))+SUMPRODUCT((LM3:LM54=IH11)*(LP3:LP54=IH13)*(LR3:LR54="L"))+SUMPRODUCT((LM3:LM54=IH12)*(LP3:LP54=IH13)*(LR3:LR54="L"))</f>
        <v>0</v>
      </c>
      <c r="IL13" s="395">
        <f ca="1">SUMPRODUCT((LM3:LM54=IH13)*(LP3:LP54=IH14)*LN3:LN54)+SUMPRODUCT((LM3:LM54=IH13)*(LP3:LP54=IH15)*LN3:LN54)+SUMPRODUCT((LM3:LM54=IH13)*(LP3:LP54=IH11)*LN3:LN54)+SUMPRODUCT((LM3:LM54=IH13)*(LP3:LP54=IH12)*LN3:LN54)+SUMPRODUCT((LM3:LM54=IH14)*(LP3:LP54=IH13)*LO3:LO54)+SUMPRODUCT((LM3:LM54=IH15)*(LP3:LP54=IH13)*LO3:LO54)+SUMPRODUCT((LM3:LM54=IH11)*(LP3:LP54=IH13)*LO3:LO54)+SUMPRODUCT((LM3:LM54=IH12)*(LP3:LP54=IH13)*LO3:LO54)</f>
        <v>0</v>
      </c>
      <c r="IM13" s="395">
        <f ca="1">SUMPRODUCT((LM3:LM54=IH13)*(LP3:LP54=IH14)*LO3:LO54)+SUMPRODUCT((LM3:LM54=IH13)*(LP3:LP54=IH15)*LO3:LO54)+SUMPRODUCT((LM3:LM54=IH13)*(LP3:LP54=IH11)*LO3:LO54)+SUMPRODUCT((LM3:LM54=IH13)*(LP3:LP54=IH12)*LO3:LO54)+SUMPRODUCT((LM3:LM54=IH14)*(LP3:LP54=IH13)*LN3:LN54)+SUMPRODUCT((LM3:LM54=IH15)*(LP3:LP54=IH13)*LN3:LN54)+SUMPRODUCT((LM3:LM54=IH11)*(LP3:LP54=IH13)*LN3:LN54)+SUMPRODUCT((LM3:LM54=IH12)*(LP3:LP54=IH13)*LN3:LN54)</f>
        <v>0</v>
      </c>
      <c r="IN13" s="395">
        <f ca="1">IL13-IM13+1000</f>
        <v>1000</v>
      </c>
      <c r="IO13" s="395" t="str">
        <f t="shared" ca="1" si="1184"/>
        <v/>
      </c>
      <c r="IP13" s="395" t="str">
        <f ca="1">IF(IH13&lt;&gt;"",VLOOKUP(IH13,HO4:HU52,7,FALSE),"")</f>
        <v/>
      </c>
      <c r="IQ13" s="395" t="str">
        <f ca="1">IF(IH13&lt;&gt;"",VLOOKUP(IH13,HO4:HU52,5,FALSE),"")</f>
        <v/>
      </c>
      <c r="IR13" s="395" t="str">
        <f ca="1">IF(IH13&lt;&gt;"",VLOOKUP(IH13,HO4:HW52,9,FALSE),"")</f>
        <v/>
      </c>
      <c r="IS13" s="395" t="str">
        <f t="shared" ca="1" si="1185"/>
        <v/>
      </c>
      <c r="IT13" s="395" t="str">
        <f ca="1">IF(IH13&lt;&gt;"",RANK(IS13,IS11:IS15),"")</f>
        <v/>
      </c>
      <c r="IU13" s="395" t="str">
        <f ca="1">IF(IH13&lt;&gt;"",SUMPRODUCT((IS11:IS15=IS13)*(IN11:IN15&gt;IN13)),"")</f>
        <v/>
      </c>
      <c r="IV13" s="395" t="str">
        <f ca="1">IF(IH13&lt;&gt;"",SUMPRODUCT((IS11:IS15=IS13)*(IN11:IN15=IN13)*(IL11:IL15&gt;IL13)),"")</f>
        <v/>
      </c>
      <c r="IW13" s="395" t="str">
        <f ca="1">IF(IH13&lt;&gt;"",SUMPRODUCT((IS11:IS15=IS13)*(IN11:IN15=IN13)*(IL11:IL15=IL13)*(IP11:IP15&gt;IP13)),"")</f>
        <v/>
      </c>
      <c r="IX13" s="395" t="str">
        <f ca="1">IF(IH13&lt;&gt;"",SUMPRODUCT((IS11:IS15=IS13)*(IN11:IN15=IN13)*(IL11:IL15=IL13)*(IP11:IP15=IP13)*(IQ11:IQ15&gt;IQ13)),"")</f>
        <v/>
      </c>
      <c r="IY13" s="395" t="str">
        <f ca="1">IF(IH13&lt;&gt;"",SUMPRODUCT((IS11:IS15=IS13)*(IN11:IN15=IN13)*(IL11:IL15=IL13)*(IP11:IP15=IP13)*(IQ11:IQ15=IQ13)*(IR11:IR15&gt;IR13)),"")</f>
        <v/>
      </c>
      <c r="IZ13" s="395" t="str">
        <f ca="1">IF(IH13&lt;&gt;"",IF(IZ65&lt;&gt;"",IF(IG62=3,IZ65,IZ65+IG62),SUM(IT13:IY13)),"")</f>
        <v/>
      </c>
      <c r="JA13" s="395" t="str">
        <f ca="1">IF(IH13&lt;&gt;"",INDEX(IH11:IH15,MATCH(3,IZ11:IZ15,0),0),"")</f>
        <v/>
      </c>
      <c r="JB13" s="395" t="str">
        <f ca="1">IF(ID12&lt;&gt;"",ID12,"")</f>
        <v>Paris Saint-Germain</v>
      </c>
      <c r="JC13" s="395">
        <f ca="1">SUMPRODUCT((LM3:LM54=JB13)*(LP3:LP54=JB14)*(LQ3:LQ54="W"))+SUMPRODUCT((LM3:LM54=JB13)*(LP3:LP54=JB15)*(LQ3:LQ54="W"))+SUMPRODUCT((LM3:LM54=JB13)*(LP3:LP54=JB12)*(LQ3:LQ54="W"))+SUMPRODUCT((LM3:LM54=JB14)*(LP3:LP54=JB13)*(LR3:LR54="W"))+SUMPRODUCT((LM3:LM54=JB15)*(LP3:LP54=JB13)*(LR3:LR54="W"))+SUMPRODUCT((LM3:LM54=JB12)*(LP3:LP54=JB13)*(LR3:LR54="W"))</f>
        <v>0</v>
      </c>
      <c r="JD13" s="395">
        <f ca="1">SUMPRODUCT((LM3:LM54=JB13)*(LP3:LP54=JB14)*(LQ3:LQ54="D"))+SUMPRODUCT((LM3:LM54=JB13)*(LP3:LP54=JB15)*(LQ3:LQ54="D"))+SUMPRODUCT((LM3:LM54=JB13)*(LP3:LP54=JB12)*(LQ3:LQ54="D"))+SUMPRODUCT((LM3:LM54=JB14)*(LP3:LP54=JB13)*(LQ3:LQ54="D"))+SUMPRODUCT((LM3:LM54=JB15)*(LP3:LP54=JB13)*(LQ3:LQ54="D"))+SUMPRODUCT((LM3:LM54=JB12)*(LP3:LP54=JB13)*(LQ3:LQ54="D"))</f>
        <v>0</v>
      </c>
      <c r="JE13" s="395">
        <f ca="1">SUMPRODUCT((LM3:LM54=JB13)*(LP3:LP54=JB14)*(LQ3:LQ54="L"))+SUMPRODUCT((LM3:LM54=JB13)*(LP3:LP54=JB15)*(LQ3:LQ54="L"))+SUMPRODUCT((LM3:LM54=JB13)*(LP3:LP54=JB12)*(LQ3:LQ54="L"))+SUMPRODUCT((LM3:LM54=JB14)*(LP3:LP54=JB13)*(LR3:LR54="L"))+SUMPRODUCT((LM3:LM54=JB15)*(LP3:LP54=JB13)*(LR3:LR54="L"))+SUMPRODUCT((LM3:LM54=JB12)*(LP3:LP54=JB13)*(LR3:LR54="L"))</f>
        <v>1</v>
      </c>
      <c r="JF13" s="395">
        <f ca="1">SUMPRODUCT((LM3:LM54=JB13)*(LP3:LP54=JB14)*LN3:LN54)+SUMPRODUCT((LM3:LM54=JB13)*(LP3:LP54=JB15)*LN3:LN54)+SUMPRODUCT((LM3:LM54=JB13)*(LP3:LP54=JB11)*LN3:LN54)+SUMPRODUCT((LM3:LM54=JB13)*(LP3:LP54=JB12)*LN3:LN54)+SUMPRODUCT((LM3:LM54=JB14)*(LP3:LP54=JB13)*LO3:LO54)+SUMPRODUCT((LM3:LM54=JB15)*(LP3:LP54=JB13)*LO3:LO54)+SUMPRODUCT((LM3:LM54=JB11)*(LP3:LP54=JB13)*LO3:LO54)+SUMPRODUCT((LM3:LM54=JB12)*(LP3:LP54=JB13)*LO3:LO54)</f>
        <v>1</v>
      </c>
      <c r="JG13" s="395">
        <f ca="1">SUMPRODUCT((LM3:LM54=JB13)*(LP3:LP54=JB14)*LO3:LO54)+SUMPRODUCT((LM3:LM54=JB13)*(LP3:LP54=JB15)*LO3:LO54)+SUMPRODUCT((LM3:LM54=JB13)*(LP3:LP54=JB11)*LO3:LO54)+SUMPRODUCT((LM3:LM54=JB13)*(LP3:LP54=JB12)*LO3:LO54)+SUMPRODUCT((LM3:LM54=JB14)*(LP3:LP54=JB13)*LN3:LN54)+SUMPRODUCT((LM3:LM54=JB15)*(LP3:LP54=JB13)*LN3:LN54)+SUMPRODUCT((LM3:LM54=JB11)*(LP3:LP54=JB13)*LN3:LN54)+SUMPRODUCT((LM3:LM54=JB12)*(LP3:LP54=JB13)*LN3:LN54)</f>
        <v>3</v>
      </c>
      <c r="JH13" s="395">
        <f ca="1">JF13-JG13+1000</f>
        <v>998</v>
      </c>
      <c r="JI13" s="395">
        <f t="shared" ca="1" si="1401"/>
        <v>0</v>
      </c>
      <c r="JJ13" s="395">
        <f ca="1">IF(JB13&lt;&gt;"",VLOOKUP(JB13,HO4:HU52,7,FALSE),"")</f>
        <v>1000</v>
      </c>
      <c r="JK13" s="395">
        <f ca="1">IF(JB13&lt;&gt;"",VLOOKUP(JB13,HO4:HU52,5,FALSE),"")</f>
        <v>6</v>
      </c>
      <c r="JL13" s="395">
        <f ca="1">IF(JB13&lt;&gt;"",VLOOKUP(JB13,HO4:HW52,9,FALSE),"")</f>
        <v>29</v>
      </c>
      <c r="JM13" s="395">
        <f t="shared" ca="1" si="1402"/>
        <v>0</v>
      </c>
      <c r="JN13" s="395">
        <f ca="1">IF(JB13&lt;&gt;"",RANK(JM13,JM11:JM15),"")</f>
        <v>2</v>
      </c>
      <c r="JO13" s="395">
        <f ca="1">IF(JB13&lt;&gt;"",SUMPRODUCT((JM11:JM15=JM13)*(JH11:JH15&gt;JH13)),"")</f>
        <v>0</v>
      </c>
      <c r="JP13" s="395">
        <f ca="1">IF(JB13&lt;&gt;"",SUMPRODUCT((JM11:JM15=JM13)*(JH11:JH15=JH13)*(JF11:JF15&gt;JF13)),"")</f>
        <v>0</v>
      </c>
      <c r="JQ13" s="395">
        <f ca="1">IF(JB13&lt;&gt;"",SUMPRODUCT((JM11:JM15=JM13)*(JH11:JH15=JH13)*(JF11:JF15=JF13)*(JJ11:JJ15&gt;JJ13)),"")</f>
        <v>0</v>
      </c>
      <c r="JR13" s="395">
        <f ca="1">IF(JB13&lt;&gt;"",SUMPRODUCT((JM11:JM15=JM13)*(JH11:JH15=JH13)*(JF11:JF15=JF13)*(JJ11:JJ15=JJ13)*(JK11:JK15&gt;JK13)),"")</f>
        <v>0</v>
      </c>
      <c r="JS13" s="395">
        <f ca="1">IF(JB13&lt;&gt;"",SUMPRODUCT((JM11:JM15=JM13)*(JH11:JH15=JH13)*(JF11:JF15=JF13)*(JJ11:JJ15=JJ13)*(JK11:JK15=JK13)*(JL11:JL15&gt;JL13)),"")</f>
        <v>0</v>
      </c>
      <c r="JT13" s="395">
        <f ca="1">IF(JB13&lt;&gt;"",IF(JT65&lt;&gt;"",IF(JA62=3,JT65,JT65+JA62),SUM(JN13:JS13)+1),"")</f>
        <v>3</v>
      </c>
      <c r="JU13" s="395" t="str">
        <f ca="1">IF(JB13&lt;&gt;"",INDEX(JB12:JB15,MATCH(3,JT12:JT15,0),0),"")</f>
        <v>Paris Saint-Germain</v>
      </c>
      <c r="JV13" s="395" t="str">
        <f ca="1">IF(IE11&lt;&gt;"",IE11,"")</f>
        <v/>
      </c>
      <c r="JW13" s="395">
        <f ca="1">SUMPRODUCT((LM3:LM54=JV13)*(LP3:LP54=JV14)*(LQ3:LQ54="W"))+SUMPRODUCT((LM3:LM54=JV13)*(LP3:LP54=JV15)*(LQ3:LQ54="W"))+SUMPRODUCT((LM3:LM54=JV13)*(LP3:LP54=JV16)*(LQ3:LQ54="W"))+SUMPRODUCT((LM3:LM54=JV14)*(LP3:LP54=JV13)*(LR3:LR54="W"))+SUMPRODUCT((LM3:LM54=JV15)*(LP3:LP54=JV13)*(LR3:LR54="W"))+SUMPRODUCT((LM3:LM54=JV16)*(LP3:LP54=JV13)*(LR3:LR54="W"))</f>
        <v>0</v>
      </c>
      <c r="JX13" s="395">
        <f ca="1">SUMPRODUCT((LM3:LM54=JV13)*(LP3:LP54=JV14)*(LQ3:LQ54="D"))+SUMPRODUCT((LM3:LM54=JV13)*(LP3:LP54=JV15)*(LQ3:LQ54="D"))+SUMPRODUCT((LM3:LM54=JV13)*(LP3:LP54=JV16)*(LQ3:LQ54="D"))+SUMPRODUCT((LM3:LM54=JV14)*(LP3:LP54=JV13)*(LQ3:LQ54="D"))+SUMPRODUCT((LM3:LM54=JV15)*(LP3:LP54=JV13)*(LQ3:LQ54="D"))+SUMPRODUCT((LM3:LM54=JV16)*(LP3:LP54=JV13)*(LQ3:LQ54="D"))</f>
        <v>0</v>
      </c>
      <c r="JY13" s="395">
        <f ca="1">SUMPRODUCT((LM3:LM54=JV13)*(LP3:LP54=JV14)*(LQ3:LQ54="L"))+SUMPRODUCT((LM3:LM54=JV13)*(LP3:LP54=JV15)*(LQ3:LQ54="L"))+SUMPRODUCT((LM3:LM54=JV13)*(LP3:LP54=JV16)*(LQ3:LQ54="L"))+SUMPRODUCT((LM3:LM54=JV14)*(LP3:LP54=JV13)*(LR3:LR54="L"))+SUMPRODUCT((LM3:LM54=JV15)*(LP3:LP54=JV13)*(LR3:LR54="L"))+SUMPRODUCT((LM3:LM54=JV16)*(LP3:LP54=JV13)*(LR3:LR54="L"))</f>
        <v>0</v>
      </c>
      <c r="JZ13" s="395">
        <f ca="1">SUMPRODUCT((LM3:LM54=JV13)*(LP3:LP54=JV14)*LN3:LN54)+SUMPRODUCT((LM3:LM54=JV13)*(LP3:LP54=JV15)*LN3:LN54)+SUMPRODUCT((LM3:LM54=JV13)*(LP3:LP54=JV11)*LN3:LN54)+SUMPRODUCT((LM3:LM54=JV13)*(LP3:LP54=JV12)*LN3:LN54)+SUMPRODUCT((LM3:LM54=JV14)*(LP3:LP54=JV13)*LO3:LO54)+SUMPRODUCT((LM3:LM54=JV15)*(LP3:LP54=JV13)*LO3:LO54)+SUMPRODUCT((LM3:LM54=JV11)*(LP3:LP54=JV13)*LO3:LO54)+SUMPRODUCT((LM3:LM54=JV12)*(LP3:LP54=JV13)*LO3:LO54)</f>
        <v>0</v>
      </c>
      <c r="KA13" s="395">
        <f ca="1">SUMPRODUCT((LM3:LM54=JV13)*(LP3:LP54=JV14)*LO3:LO54)+SUMPRODUCT((LM3:LM54=JV13)*(LP3:LP54=JV15)*LO3:LO54)+SUMPRODUCT((LM3:LM54=JV13)*(LP3:LP54=JV11)*LO3:LO54)+SUMPRODUCT((LM3:LM54=JV13)*(LP3:LP54=JV12)*LO3:LO54)+SUMPRODUCT((LM3:LM54=JV14)*(LP3:LP54=JV13)*LN3:LN54)+SUMPRODUCT((LM3:LM54=JV15)*(LP3:LP54=JV13)*LN3:LN54)+SUMPRODUCT((LM3:LM54=JV11)*(LP3:LP54=JV13)*LN3:LN54)+SUMPRODUCT((LM3:LM54=JV12)*(LP3:LP54=JV13)*LN3:LN54)</f>
        <v>0</v>
      </c>
      <c r="KB13" s="395">
        <f ca="1">JZ13-KA13+1000</f>
        <v>1000</v>
      </c>
      <c r="KC13" s="395" t="str">
        <f t="shared" ref="KC13:KC14" ca="1" si="1655">IF(JV13&lt;&gt;"",JW13*3+JX13*1,"")</f>
        <v/>
      </c>
      <c r="KD13" s="395" t="str">
        <f ca="1">IF(JV13&lt;&gt;"",VLOOKUP(JV13,HO4:HU52,7,FALSE),"")</f>
        <v/>
      </c>
      <c r="KE13" s="395" t="str">
        <f ca="1">IF(JV13&lt;&gt;"",VLOOKUP(JV13,HO4:HU52,5,FALSE),"")</f>
        <v/>
      </c>
      <c r="KF13" s="395" t="str">
        <f ca="1">IF(JV13&lt;&gt;"",VLOOKUP(JV13,HO4:HW52,9,FALSE),"")</f>
        <v/>
      </c>
      <c r="KG13" s="395" t="str">
        <f t="shared" ref="KG13:KG14" ca="1" si="1656">KC13</f>
        <v/>
      </c>
      <c r="KH13" s="395" t="str">
        <f ca="1">IF(JV13&lt;&gt;"",RANK(KG13,KG11:KG15),"")</f>
        <v/>
      </c>
      <c r="KI13" s="395" t="str">
        <f ca="1">IF(JV13&lt;&gt;"",SUMPRODUCT((KG11:KG15=KG13)*(KB11:KB15&gt;KB13)),"")</f>
        <v/>
      </c>
      <c r="KJ13" s="395" t="str">
        <f ca="1">IF(JV13&lt;&gt;"",SUMPRODUCT((KG11:KG15=KG13)*(KB11:KB15=KB13)*(JZ11:JZ15&gt;JZ13)),"")</f>
        <v/>
      </c>
      <c r="KK13" s="395" t="str">
        <f ca="1">IF(JV13&lt;&gt;"",SUMPRODUCT((KG11:KG15=KG13)*(KB11:KB15=KB13)*(JZ11:JZ15=JZ13)*(KD11:KD15&gt;KD13)),"")</f>
        <v/>
      </c>
      <c r="KL13" s="395" t="str">
        <f ca="1">IF(JV13&lt;&gt;"",SUMPRODUCT((KG11:KG15=KG13)*(KB11:KB15=KB13)*(JZ11:JZ15=JZ13)*(KD11:KD15=KD13)*(KE11:KE15&gt;KE13)),"")</f>
        <v/>
      </c>
      <c r="KM13" s="395" t="str">
        <f ca="1">IF(JV13&lt;&gt;"",SUMPRODUCT((KG11:KG15=KG13)*(KB11:KB15=KB13)*(JZ11:JZ15=JZ13)*(KD11:KD15=KD13)*(KE11:KE15=KE13)*(KF11:KF15&gt;KF13)),"")</f>
        <v/>
      </c>
      <c r="KN13" s="395" t="str">
        <f ca="1">IF(JV13&lt;&gt;"",SUM(KH13:KM13)+2,"")</f>
        <v/>
      </c>
      <c r="KO13" s="395" t="str">
        <f ca="1">IF(JV13&lt;&gt;"",INDEX(JV13:JV15,MATCH(3,KN13:KN15,0),0),"")</f>
        <v/>
      </c>
      <c r="LJ13" s="395" t="str">
        <f ca="1">IF(KO13&lt;&gt;"",KO13,IF(JU13&lt;&gt;"",JU13,IF(JA13&lt;&gt;"",JA13,IA13)))</f>
        <v>Paris Saint-Germain</v>
      </c>
      <c r="LK13" s="395">
        <v>3</v>
      </c>
      <c r="LL13" s="395">
        <v>11</v>
      </c>
      <c r="LM13" s="395" t="str">
        <f t="shared" si="28"/>
        <v>Ulsan HD</v>
      </c>
      <c r="LN13" s="395">
        <f ca="1">IF(OFFSET('Game Board'!O18,0,LN1)&lt;&gt;"",OFFSET('Game Board'!O18,0,LN1),0)</f>
        <v>1</v>
      </c>
      <c r="LO13" s="395">
        <f ca="1">IF(OFFSET('Game Board'!P18,0,LN1)&lt;&gt;"",OFFSET('Game Board'!P18,0,LN1),0)</f>
        <v>0</v>
      </c>
      <c r="LP13" s="395" t="str">
        <f t="shared" si="29"/>
        <v>Mamelodi Sundowns</v>
      </c>
      <c r="LQ13" s="395" t="str">
        <f ca="1">IF(AND(OFFSET('Game Board'!O18,0,LN1)&lt;&gt;"",OFFSET('Game Board'!P18,0,LN1)&lt;&gt;""),IF(LN13&gt;LO13,"W",IF(LN13=LO13,"D","L")),"")</f>
        <v>W</v>
      </c>
      <c r="LR13" s="395" t="str">
        <f t="shared" ca="1" si="30"/>
        <v>L</v>
      </c>
      <c r="LT13" s="395">
        <f ca="1">VLOOKUP(LU13,PP11:PQ15,2,FALSE)</f>
        <v>3</v>
      </c>
      <c r="LU13" s="398" t="str">
        <f t="shared" si="1186"/>
        <v>Botafogo</v>
      </c>
      <c r="LV13" s="395">
        <f ca="1">SUMPRODUCT((PS3:PS54=LU13)*(PW3:PW54="W"))+SUMPRODUCT((PV3:PV54=LU13)*(PX3:PX54="W"))</f>
        <v>1</v>
      </c>
      <c r="LW13" s="395">
        <f ca="1">SUMPRODUCT((PS3:PS54=LU13)*(PW3:PW54="D"))+SUMPRODUCT((PV3:PV54=LU13)*(PX3:PX54="D"))</f>
        <v>1</v>
      </c>
      <c r="LX13" s="395">
        <f ca="1">SUMPRODUCT((PS3:PS54=LU13)*(PW3:PW54="L"))+SUMPRODUCT((PV3:PV54=LU13)*(PX3:PX54="L"))</f>
        <v>1</v>
      </c>
      <c r="LY13" s="395">
        <f t="shared" ref="LY13" ca="1" si="1657">SUMIF(PS3:PS72,LU13,PT3:PT72)+SUMIF(PV3:PV72,LU13,PU3:PU72)</f>
        <v>4</v>
      </c>
      <c r="LZ13" s="395">
        <f t="shared" ref="LZ13" ca="1" si="1658">SUMIF(PV3:PV72,LU13,PT3:PT72)+SUMIF(PS3:PS72,LU13,PU3:PU72)</f>
        <v>6</v>
      </c>
      <c r="MA13" s="395">
        <f t="shared" ca="1" si="1189"/>
        <v>998</v>
      </c>
      <c r="MB13" s="395">
        <f t="shared" ca="1" si="1190"/>
        <v>4</v>
      </c>
      <c r="MC13" s="401">
        <f t="shared" si="36"/>
        <v>15</v>
      </c>
      <c r="MD13" s="395">
        <f t="shared" ref="MD13" ca="1" si="1659">IF(COUNTIF(MB11:MB15,4)&lt;&gt;4,RANK(MB13,MB11:MB15),MB65)</f>
        <v>2</v>
      </c>
      <c r="MF13" s="395">
        <f t="shared" ref="MF13" ca="1" si="1660">SUMPRODUCT((MD11:MD14=MD13)*(MC11:MC14&lt;MC13))+MD13</f>
        <v>3</v>
      </c>
      <c r="MG13" s="398" t="str">
        <f t="shared" ref="MG13" ca="1" si="1661">INDEX(LU11:LU15,MATCH(3,MF11:MF15,0),0)</f>
        <v>Botafogo</v>
      </c>
      <c r="MH13" s="395">
        <f t="shared" ref="MH13" ca="1" si="1662">INDEX(MD11:MD15,MATCH(MG13,LU11:LU15,0),0)</f>
        <v>2</v>
      </c>
      <c r="MI13" s="395" t="str">
        <f t="shared" ref="MI13:MI14" ca="1" si="1663">IF(AND(MI12&lt;&gt;"",MH13=1),MG13,"")</f>
        <v/>
      </c>
      <c r="MJ13" s="395" t="str">
        <f t="shared" ref="MJ13:MJ14" ca="1" si="1664">IF(AND(MJ12&lt;&gt;"",MH14=2),MG14,"")</f>
        <v/>
      </c>
      <c r="MK13" s="395" t="str">
        <f t="shared" ref="MK13" ca="1" si="1665">IF(AND(MK12&lt;&gt;"",MH15=3),MG15,"")</f>
        <v/>
      </c>
      <c r="MN13" s="395" t="str">
        <f t="shared" ca="1" si="1199"/>
        <v/>
      </c>
      <c r="MO13" s="395">
        <f ca="1">SUMPRODUCT((PS3:PS54=MN13)*(PV3:PV54=MN14)*(PW3:PW54="W"))+SUMPRODUCT((PS3:PS54=MN13)*(PV3:PV54=MN15)*(PW3:PW54="W"))+SUMPRODUCT((PS3:PS54=MN13)*(PV3:PV54=MN11)*(PW3:PW54="W"))+SUMPRODUCT((PS3:PS54=MN13)*(PV3:PV54=MN12)*(PW3:PW54="W"))+SUMPRODUCT((PS3:PS54=MN14)*(PV3:PV54=MN13)*(PX3:PX54="W"))+SUMPRODUCT((PS3:PS54=MN15)*(PV3:PV54=MN13)*(PX3:PX54="W"))+SUMPRODUCT((PS3:PS54=MN11)*(PV3:PV54=MN13)*(PX3:PX54="W"))+SUMPRODUCT((PS3:PS54=MN12)*(PV3:PV54=MN13)*(PX3:PX54="W"))</f>
        <v>0</v>
      </c>
      <c r="MP13" s="395">
        <f ca="1">SUMPRODUCT((PS3:PS54=MN13)*(PV3:PV54=MN14)*(PW3:PW54="D"))+SUMPRODUCT((PS3:PS54=MN13)*(PV3:PV54=MN15)*(PW3:PW54="D"))+SUMPRODUCT((PS3:PS54=MN13)*(PV3:PV54=MN11)*(PW3:PW54="D"))+SUMPRODUCT((PS3:PS54=MN13)*(PV3:PV54=MN12)*(PW3:PW54="D"))+SUMPRODUCT((PS3:PS54=MN14)*(PV3:PV54=MN13)*(PW3:PW54="D"))+SUMPRODUCT((PS3:PS54=MN15)*(PV3:PV54=MN13)*(PW3:PW54="D"))+SUMPRODUCT((PS3:PS54=MN11)*(PV3:PV54=MN13)*(PW3:PW54="D"))+SUMPRODUCT((PS3:PS54=MN12)*(PV3:PV54=MN13)*(PW3:PW54="D"))</f>
        <v>0</v>
      </c>
      <c r="MQ13" s="395">
        <f ca="1">SUMPRODUCT((PS3:PS54=MN13)*(PV3:PV54=MN14)*(PW3:PW54="L"))+SUMPRODUCT((PS3:PS54=MN13)*(PV3:PV54=MN15)*(PW3:PW54="L"))+SUMPRODUCT((PS3:PS54=MN13)*(PV3:PV54=MN11)*(PW3:PW54="L"))+SUMPRODUCT((PS3:PS54=MN13)*(PV3:PV54=MN12)*(PW3:PW54="L"))+SUMPRODUCT((PS3:PS54=MN14)*(PV3:PV54=MN13)*(PX3:PX54="L"))+SUMPRODUCT((PS3:PS54=MN15)*(PV3:PV54=MN13)*(PX3:PX54="L"))+SUMPRODUCT((PS3:PS54=MN11)*(PV3:PV54=MN13)*(PX3:PX54="L"))+SUMPRODUCT((PS3:PS54=MN12)*(PV3:PV54=MN13)*(PX3:PX54="L"))</f>
        <v>0</v>
      </c>
      <c r="MR13" s="395">
        <f ca="1">SUMPRODUCT((PS3:PS54=MN13)*(PV3:PV54=MN14)*PT3:PT54)+SUMPRODUCT((PS3:PS54=MN13)*(PV3:PV54=MN15)*PT3:PT54)+SUMPRODUCT((PS3:PS54=MN13)*(PV3:PV54=MN11)*PT3:PT54)+SUMPRODUCT((PS3:PS54=MN13)*(PV3:PV54=MN12)*PT3:PT54)+SUMPRODUCT((PS3:PS54=MN14)*(PV3:PV54=MN13)*PU3:PU54)+SUMPRODUCT((PS3:PS54=MN15)*(PV3:PV54=MN13)*PU3:PU54)+SUMPRODUCT((PS3:PS54=MN11)*(PV3:PV54=MN13)*PU3:PU54)+SUMPRODUCT((PS3:PS54=MN12)*(PV3:PV54=MN13)*PU3:PU54)</f>
        <v>0</v>
      </c>
      <c r="MS13" s="395">
        <f ca="1">SUMPRODUCT((PS3:PS54=MN13)*(PV3:PV54=MN14)*PU3:PU54)+SUMPRODUCT((PS3:PS54=MN13)*(PV3:PV54=MN15)*PU3:PU54)+SUMPRODUCT((PS3:PS54=MN13)*(PV3:PV54=MN11)*PU3:PU54)+SUMPRODUCT((PS3:PS54=MN13)*(PV3:PV54=MN12)*PU3:PU54)+SUMPRODUCT((PS3:PS54=MN14)*(PV3:PV54=MN13)*PT3:PT54)+SUMPRODUCT((PS3:PS54=MN15)*(PV3:PV54=MN13)*PT3:PT54)+SUMPRODUCT((PS3:PS54=MN11)*(PV3:PV54=MN13)*PT3:PT54)+SUMPRODUCT((PS3:PS54=MN12)*(PV3:PV54=MN13)*PT3:PT54)</f>
        <v>0</v>
      </c>
      <c r="MT13" s="395">
        <f t="shared" ca="1" si="1200"/>
        <v>1000</v>
      </c>
      <c r="MU13" s="395" t="str">
        <f t="shared" ca="1" si="1201"/>
        <v/>
      </c>
      <c r="MV13" s="395" t="str">
        <f ca="1">IF(MN13&lt;&gt;"",VLOOKUP(MN13,LU4:MA52,7,FALSE),"")</f>
        <v/>
      </c>
      <c r="MW13" s="395" t="str">
        <f ca="1">IF(MN13&lt;&gt;"",VLOOKUP(MN13,LU4:MA52,5,FALSE),"")</f>
        <v/>
      </c>
      <c r="MX13" s="395" t="str">
        <f ca="1">IF(MN13&lt;&gt;"",VLOOKUP(MN13,LU4:MC52,9,FALSE),"")</f>
        <v/>
      </c>
      <c r="MY13" s="395" t="str">
        <f t="shared" ca="1" si="1202"/>
        <v/>
      </c>
      <c r="MZ13" s="395" t="str">
        <f t="shared" ref="MZ13" ca="1" si="1666">IF(MN13&lt;&gt;"",RANK(MY13,MY11:MY15),"")</f>
        <v/>
      </c>
      <c r="NA13" s="395" t="str">
        <f t="shared" ref="NA13" ca="1" si="1667">IF(MN13&lt;&gt;"",SUMPRODUCT((MY11:MY15=MY13)*(MT11:MT15&gt;MT13)),"")</f>
        <v/>
      </c>
      <c r="NB13" s="395" t="str">
        <f t="shared" ref="NB13" ca="1" si="1668">IF(MN13&lt;&gt;"",SUMPRODUCT((MY11:MY15=MY13)*(MT11:MT15=MT13)*(MR11:MR15&gt;MR13)),"")</f>
        <v/>
      </c>
      <c r="NC13" s="395" t="str">
        <f t="shared" ref="NC13" ca="1" si="1669">IF(MN13&lt;&gt;"",SUMPRODUCT((MY11:MY15=MY13)*(MT11:MT15=MT13)*(MR11:MR15=MR13)*(MV11:MV15&gt;MV13)),"")</f>
        <v/>
      </c>
      <c r="ND13" s="395" t="str">
        <f t="shared" ref="ND13" ca="1" si="1670">IF(MN13&lt;&gt;"",SUMPRODUCT((MY11:MY15=MY13)*(MT11:MT15=MT13)*(MR11:MR15=MR13)*(MV11:MV15=MV13)*(MW11:MW15&gt;MW13)),"")</f>
        <v/>
      </c>
      <c r="NE13" s="395" t="str">
        <f t="shared" ref="NE13" ca="1" si="1671">IF(MN13&lt;&gt;"",SUMPRODUCT((MY11:MY15=MY13)*(MT11:MT15=MT13)*(MR11:MR15=MR13)*(MV11:MV15=MV13)*(MW11:MW15=MW13)*(MX11:MX15&gt;MX13)),"")</f>
        <v/>
      </c>
      <c r="NF13" s="395" t="str">
        <f t="shared" ref="NF13" ca="1" si="1672">IF(MN13&lt;&gt;"",IF(NF65&lt;&gt;"",IF(MM62=3,NF65,NF65+MM62),SUM(MZ13:NE13)),"")</f>
        <v/>
      </c>
      <c r="NG13" s="395" t="str">
        <f t="shared" ref="NG13" ca="1" si="1673">IF(MN13&lt;&gt;"",INDEX(MN11:MN15,MATCH(3,NF11:NF15,0),0),"")</f>
        <v/>
      </c>
      <c r="NH13" s="395" t="str">
        <f t="shared" ca="1" si="1421"/>
        <v>Botafogo</v>
      </c>
      <c r="NI13" s="395">
        <f ca="1">SUMPRODUCT((PS3:PS54=NH13)*(PV3:PV54=NH14)*(PW3:PW54="W"))+SUMPRODUCT((PS3:PS54=NH13)*(PV3:PV54=NH15)*(PW3:PW54="W"))+SUMPRODUCT((PS3:PS54=NH13)*(PV3:PV54=NH12)*(PW3:PW54="W"))+SUMPRODUCT((PS3:PS54=NH14)*(PV3:PV54=NH13)*(PX3:PX54="W"))+SUMPRODUCT((PS3:PS54=NH15)*(PV3:PV54=NH13)*(PX3:PX54="W"))+SUMPRODUCT((PS3:PS54=NH12)*(PV3:PV54=NH13)*(PX3:PX54="W"))</f>
        <v>0</v>
      </c>
      <c r="NJ13" s="395">
        <f ca="1">SUMPRODUCT((PS3:PS54=NH13)*(PV3:PV54=NH14)*(PW3:PW54="D"))+SUMPRODUCT((PS3:PS54=NH13)*(PV3:PV54=NH15)*(PW3:PW54="D"))+SUMPRODUCT((PS3:PS54=NH13)*(PV3:PV54=NH12)*(PW3:PW54="D"))+SUMPRODUCT((PS3:PS54=NH14)*(PV3:PV54=NH13)*(PW3:PW54="D"))+SUMPRODUCT((PS3:PS54=NH15)*(PV3:PV54=NH13)*(PW3:PW54="D"))+SUMPRODUCT((PS3:PS54=NH12)*(PV3:PV54=NH13)*(PW3:PW54="D"))</f>
        <v>0</v>
      </c>
      <c r="NK13" s="395">
        <f ca="1">SUMPRODUCT((PS3:PS54=NH13)*(PV3:PV54=NH14)*(PW3:PW54="L"))+SUMPRODUCT((PS3:PS54=NH13)*(PV3:PV54=NH15)*(PW3:PW54="L"))+SUMPRODUCT((PS3:PS54=NH13)*(PV3:PV54=NH12)*(PW3:PW54="L"))+SUMPRODUCT((PS3:PS54=NH14)*(PV3:PV54=NH13)*(PX3:PX54="L"))+SUMPRODUCT((PS3:PS54=NH15)*(PV3:PV54=NH13)*(PX3:PX54="L"))+SUMPRODUCT((PS3:PS54=NH12)*(PV3:PV54=NH13)*(PX3:PX54="L"))</f>
        <v>1</v>
      </c>
      <c r="NL13" s="395">
        <f ca="1">SUMPRODUCT((PS3:PS54=NH13)*(PV3:PV54=NH14)*PT3:PT54)+SUMPRODUCT((PS3:PS54=NH13)*(PV3:PV54=NH15)*PT3:PT54)+SUMPRODUCT((PS3:PS54=NH13)*(PV3:PV54=NH11)*PT3:PT54)+SUMPRODUCT((PS3:PS54=NH13)*(PV3:PV54=NH12)*PT3:PT54)+SUMPRODUCT((PS3:PS54=NH14)*(PV3:PV54=NH13)*PU3:PU54)+SUMPRODUCT((PS3:PS54=NH15)*(PV3:PV54=NH13)*PU3:PU54)+SUMPRODUCT((PS3:PS54=NH11)*(PV3:PV54=NH13)*PU3:PU54)+SUMPRODUCT((PS3:PS54=NH12)*(PV3:PV54=NH13)*PU3:PU54)</f>
        <v>0</v>
      </c>
      <c r="NM13" s="395">
        <f ca="1">SUMPRODUCT((PS3:PS54=NH13)*(PV3:PV54=NH14)*PU3:PU54)+SUMPRODUCT((PS3:PS54=NH13)*(PV3:PV54=NH15)*PU3:PU54)+SUMPRODUCT((PS3:PS54=NH13)*(PV3:PV54=NH11)*PU3:PU54)+SUMPRODUCT((PS3:PS54=NH13)*(PV3:PV54=NH12)*PU3:PU54)+SUMPRODUCT((PS3:PS54=NH14)*(PV3:PV54=NH13)*PT3:PT54)+SUMPRODUCT((PS3:PS54=NH15)*(PV3:PV54=NH13)*PT3:PT54)+SUMPRODUCT((PS3:PS54=NH11)*(PV3:PV54=NH13)*PT3:PT54)+SUMPRODUCT((PS3:PS54=NH12)*(PV3:PV54=NH13)*PT3:PT54)</f>
        <v>3</v>
      </c>
      <c r="NN13" s="395">
        <f t="shared" ca="1" si="1422"/>
        <v>997</v>
      </c>
      <c r="NO13" s="395">
        <f t="shared" ca="1" si="1423"/>
        <v>0</v>
      </c>
      <c r="NP13" s="395">
        <f ca="1">IF(NH13&lt;&gt;"",VLOOKUP(NH13,LU4:MA52,7,FALSE),"")</f>
        <v>998</v>
      </c>
      <c r="NQ13" s="395">
        <f ca="1">IF(NH13&lt;&gt;"",VLOOKUP(NH13,LU4:MA52,5,FALSE),"")</f>
        <v>4</v>
      </c>
      <c r="NR13" s="395">
        <f ca="1">IF(NH13&lt;&gt;"",VLOOKUP(NH13,LU4:MC52,9,FALSE),"")</f>
        <v>15</v>
      </c>
      <c r="NS13" s="395">
        <f t="shared" ca="1" si="1424"/>
        <v>0</v>
      </c>
      <c r="NT13" s="395">
        <f t="shared" ref="NT13" ca="1" si="1674">IF(NH13&lt;&gt;"",RANK(NS13,NS11:NS15),"")</f>
        <v>2</v>
      </c>
      <c r="NU13" s="395">
        <f t="shared" ref="NU13" ca="1" si="1675">IF(NH13&lt;&gt;"",SUMPRODUCT((NS11:NS15=NS13)*(NN11:NN15&gt;NN13)),"")</f>
        <v>0</v>
      </c>
      <c r="NV13" s="395">
        <f t="shared" ref="NV13" ca="1" si="1676">IF(NH13&lt;&gt;"",SUMPRODUCT((NS11:NS15=NS13)*(NN11:NN15=NN13)*(NL11:NL15&gt;NL13)),"")</f>
        <v>0</v>
      </c>
      <c r="NW13" s="395">
        <f t="shared" ref="NW13" ca="1" si="1677">IF(NH13&lt;&gt;"",SUMPRODUCT((NS11:NS15=NS13)*(NN11:NN15=NN13)*(NL11:NL15=NL13)*(NP11:NP15&gt;NP13)),"")</f>
        <v>0</v>
      </c>
      <c r="NX13" s="395">
        <f t="shared" ref="NX13" ca="1" si="1678">IF(NH13&lt;&gt;"",SUMPRODUCT((NS11:NS15=NS13)*(NN11:NN15=NN13)*(NL11:NL15=NL13)*(NP11:NP15=NP13)*(NQ11:NQ15&gt;NQ13)),"")</f>
        <v>0</v>
      </c>
      <c r="NY13" s="395">
        <f t="shared" ref="NY13" ca="1" si="1679">IF(NH13&lt;&gt;"",SUMPRODUCT((NS11:NS15=NS13)*(NN11:NN15=NN13)*(NL11:NL15=NL13)*(NP11:NP15=NP13)*(NQ11:NQ15=NQ13)*(NR11:NR15&gt;NR13)),"")</f>
        <v>0</v>
      </c>
      <c r="NZ13" s="395">
        <f t="shared" ref="NZ13" ca="1" si="1680">IF(NH13&lt;&gt;"",IF(NZ65&lt;&gt;"",IF(NG62=3,NZ65,NZ65+NG62),SUM(NT13:NY13)+1),"")</f>
        <v>3</v>
      </c>
      <c r="OA13" s="395" t="str">
        <f t="shared" ref="OA13" ca="1" si="1681">IF(NH13&lt;&gt;"",INDEX(NH12:NH15,MATCH(3,NZ12:NZ15,0),0),"")</f>
        <v>Botafogo</v>
      </c>
      <c r="OB13" s="395" t="str">
        <f t="shared" ref="OB13:OB14" ca="1" si="1682">IF(MK11&lt;&gt;"",MK11,"")</f>
        <v/>
      </c>
      <c r="OC13" s="395">
        <f ca="1">SUMPRODUCT((PS3:PS54=OB13)*(PV3:PV54=OB14)*(PW3:PW54="W"))+SUMPRODUCT((PS3:PS54=OB13)*(PV3:PV54=OB15)*(PW3:PW54="W"))+SUMPRODUCT((PS3:PS54=OB13)*(PV3:PV54=OB16)*(PW3:PW54="W"))+SUMPRODUCT((PS3:PS54=OB14)*(PV3:PV54=OB13)*(PX3:PX54="W"))+SUMPRODUCT((PS3:PS54=OB15)*(PV3:PV54=OB13)*(PX3:PX54="W"))+SUMPRODUCT((PS3:PS54=OB16)*(PV3:PV54=OB13)*(PX3:PX54="W"))</f>
        <v>0</v>
      </c>
      <c r="OD13" s="395">
        <f ca="1">SUMPRODUCT((PS3:PS54=OB13)*(PV3:PV54=OB14)*(PW3:PW54="D"))+SUMPRODUCT((PS3:PS54=OB13)*(PV3:PV54=OB15)*(PW3:PW54="D"))+SUMPRODUCT((PS3:PS54=OB13)*(PV3:PV54=OB16)*(PW3:PW54="D"))+SUMPRODUCT((PS3:PS54=OB14)*(PV3:PV54=OB13)*(PW3:PW54="D"))+SUMPRODUCT((PS3:PS54=OB15)*(PV3:PV54=OB13)*(PW3:PW54="D"))+SUMPRODUCT((PS3:PS54=OB16)*(PV3:PV54=OB13)*(PW3:PW54="D"))</f>
        <v>0</v>
      </c>
      <c r="OE13" s="395">
        <f ca="1">SUMPRODUCT((PS3:PS54=OB13)*(PV3:PV54=OB14)*(PW3:PW54="L"))+SUMPRODUCT((PS3:PS54=OB13)*(PV3:PV54=OB15)*(PW3:PW54="L"))+SUMPRODUCT((PS3:PS54=OB13)*(PV3:PV54=OB16)*(PW3:PW54="L"))+SUMPRODUCT((PS3:PS54=OB14)*(PV3:PV54=OB13)*(PX3:PX54="L"))+SUMPRODUCT((PS3:PS54=OB15)*(PV3:PV54=OB13)*(PX3:PX54="L"))+SUMPRODUCT((PS3:PS54=OB16)*(PV3:PV54=OB13)*(PX3:PX54="L"))</f>
        <v>0</v>
      </c>
      <c r="OF13" s="395">
        <f ca="1">SUMPRODUCT((PS3:PS54=OB13)*(PV3:PV54=OB14)*PT3:PT54)+SUMPRODUCT((PS3:PS54=OB13)*(PV3:PV54=OB15)*PT3:PT54)+SUMPRODUCT((PS3:PS54=OB13)*(PV3:PV54=OB11)*PT3:PT54)+SUMPRODUCT((PS3:PS54=OB13)*(PV3:PV54=OB12)*PT3:PT54)+SUMPRODUCT((PS3:PS54=OB14)*(PV3:PV54=OB13)*PU3:PU54)+SUMPRODUCT((PS3:PS54=OB15)*(PV3:PV54=OB13)*PU3:PU54)+SUMPRODUCT((PS3:PS54=OB11)*(PV3:PV54=OB13)*PU3:PU54)+SUMPRODUCT((PS3:PS54=OB12)*(PV3:PV54=OB13)*PU3:PU54)</f>
        <v>0</v>
      </c>
      <c r="OG13" s="395">
        <f ca="1">SUMPRODUCT((PS3:PS54=OB13)*(PV3:PV54=OB14)*PU3:PU54)+SUMPRODUCT((PS3:PS54=OB13)*(PV3:PV54=OB15)*PU3:PU54)+SUMPRODUCT((PS3:PS54=OB13)*(PV3:PV54=OB11)*PU3:PU54)+SUMPRODUCT((PS3:PS54=OB13)*(PV3:PV54=OB12)*PU3:PU54)+SUMPRODUCT((PS3:PS54=OB14)*(PV3:PV54=OB13)*PT3:PT54)+SUMPRODUCT((PS3:PS54=OB15)*(PV3:PV54=OB13)*PT3:PT54)+SUMPRODUCT((PS3:PS54=OB11)*(PV3:PV54=OB13)*PT3:PT54)+SUMPRODUCT((PS3:PS54=OB12)*(PV3:PV54=OB13)*PT3:PT54)</f>
        <v>0</v>
      </c>
      <c r="OH13" s="395">
        <f t="shared" ref="OH13:OH14" ca="1" si="1683">OF13-OG13+1000</f>
        <v>1000</v>
      </c>
      <c r="OI13" s="395" t="str">
        <f t="shared" ref="OI13:OI14" ca="1" si="1684">IF(OB13&lt;&gt;"",OC13*3+OD13*1,"")</f>
        <v/>
      </c>
      <c r="OJ13" s="395" t="str">
        <f ca="1">IF(OB13&lt;&gt;"",VLOOKUP(OB13,LU4:MA52,7,FALSE),"")</f>
        <v/>
      </c>
      <c r="OK13" s="395" t="str">
        <f ca="1">IF(OB13&lt;&gt;"",VLOOKUP(OB13,LU4:MA52,5,FALSE),"")</f>
        <v/>
      </c>
      <c r="OL13" s="395" t="str">
        <f ca="1">IF(OB13&lt;&gt;"",VLOOKUP(OB13,LU4:MC52,9,FALSE),"")</f>
        <v/>
      </c>
      <c r="OM13" s="395" t="str">
        <f t="shared" ref="OM13:OM14" ca="1" si="1685">OI13</f>
        <v/>
      </c>
      <c r="ON13" s="395" t="str">
        <f t="shared" ref="ON13" ca="1" si="1686">IF(OB13&lt;&gt;"",RANK(OM13,OM11:OM15),"")</f>
        <v/>
      </c>
      <c r="OO13" s="395" t="str">
        <f t="shared" ref="OO13" ca="1" si="1687">IF(OB13&lt;&gt;"",SUMPRODUCT((OM11:OM15=OM13)*(OH11:OH15&gt;OH13)),"")</f>
        <v/>
      </c>
      <c r="OP13" s="395" t="str">
        <f t="shared" ref="OP13" ca="1" si="1688">IF(OB13&lt;&gt;"",SUMPRODUCT((OM11:OM15=OM13)*(OH11:OH15=OH13)*(OF11:OF15&gt;OF13)),"")</f>
        <v/>
      </c>
      <c r="OQ13" s="395" t="str">
        <f t="shared" ref="OQ13" ca="1" si="1689">IF(OB13&lt;&gt;"",SUMPRODUCT((OM11:OM15=OM13)*(OH11:OH15=OH13)*(OF11:OF15=OF13)*(OJ11:OJ15&gt;OJ13)),"")</f>
        <v/>
      </c>
      <c r="OR13" s="395" t="str">
        <f t="shared" ref="OR13" ca="1" si="1690">IF(OB13&lt;&gt;"",SUMPRODUCT((OM11:OM15=OM13)*(OH11:OH15=OH13)*(OF11:OF15=OF13)*(OJ11:OJ15=OJ13)*(OK11:OK15&gt;OK13)),"")</f>
        <v/>
      </c>
      <c r="OS13" s="395" t="str">
        <f t="shared" ref="OS13" ca="1" si="1691">IF(OB13&lt;&gt;"",SUMPRODUCT((OM11:OM15=OM13)*(OH11:OH15=OH13)*(OF11:OF15=OF13)*(OJ11:OJ15=OJ13)*(OK11:OK15=OK13)*(OL11:OL15&gt;OL13)),"")</f>
        <v/>
      </c>
      <c r="OT13" s="395" t="str">
        <f t="shared" ref="OT13:OT14" ca="1" si="1692">IF(OB13&lt;&gt;"",SUM(ON13:OS13)+2,"")</f>
        <v/>
      </c>
      <c r="OU13" s="395" t="str">
        <f t="shared" ref="OU13" ca="1" si="1693">IF(OB13&lt;&gt;"",INDEX(OB13:OB15,MATCH(3,OT13:OT15,0),0),"")</f>
        <v/>
      </c>
      <c r="PP13" s="395" t="str">
        <f t="shared" ref="PP13" ca="1" si="1694">IF(OU13&lt;&gt;"",OU13,IF(OA13&lt;&gt;"",OA13,IF(NG13&lt;&gt;"",NG13,MG13)))</f>
        <v>Botafogo</v>
      </c>
      <c r="PQ13" s="395">
        <v>3</v>
      </c>
      <c r="PR13" s="395">
        <v>11</v>
      </c>
      <c r="PS13" s="395" t="str">
        <f t="shared" si="0"/>
        <v>Ulsan HD</v>
      </c>
      <c r="PT13" s="395">
        <f ca="1">IF(OFFSET('Game Board'!O18,0,PT1)&lt;&gt;"",OFFSET('Game Board'!O18,0,PT1),0)</f>
        <v>1</v>
      </c>
      <c r="PU13" s="395">
        <f ca="1">IF(OFFSET('Game Board'!P18,0,PT1)&lt;&gt;"",OFFSET('Game Board'!P18,0,PT1),0)</f>
        <v>1</v>
      </c>
      <c r="PV13" s="395" t="str">
        <f t="shared" si="1"/>
        <v>Mamelodi Sundowns</v>
      </c>
      <c r="PW13" s="395" t="str">
        <f ca="1">IF(AND(OFFSET('Game Board'!O18,0,PT1)&lt;&gt;"",OFFSET('Game Board'!P18,0,PT1)&lt;&gt;""),IF(PT13&gt;PU13,"W",IF(PT13=PU13,"D","L")),"")</f>
        <v>D</v>
      </c>
      <c r="PX13" s="395" t="str">
        <f t="shared" ca="1" si="2"/>
        <v>D</v>
      </c>
      <c r="PZ13" s="395">
        <f ca="1">VLOOKUP(QA13,TV11:TW15,2,FALSE)</f>
        <v>3</v>
      </c>
      <c r="QA13" s="398" t="str">
        <f t="shared" si="1212"/>
        <v>Botafogo</v>
      </c>
      <c r="QB13" s="395">
        <f ca="1">SUMPRODUCT((TY3:TY54=QA13)*(UC3:UC54="W"))+SUMPRODUCT((UB3:UB54=QA13)*(UD3:UD54="W"))</f>
        <v>0</v>
      </c>
      <c r="QC13" s="395">
        <f ca="1">SUMPRODUCT((TY3:TY54=QA13)*(UC3:UC54="D"))+SUMPRODUCT((UB3:UB54=QA13)*(UD3:UD54="D"))</f>
        <v>0</v>
      </c>
      <c r="QD13" s="395">
        <f ca="1">SUMPRODUCT((TY3:TY54=QA13)*(UC3:UC54="L"))+SUMPRODUCT((UB3:UB54=QA13)*(UD3:UD54="L"))</f>
        <v>0</v>
      </c>
      <c r="QE13" s="395">
        <f t="shared" ref="QE13" ca="1" si="1695">SUMIF(TY3:TY72,QA13,TZ3:TZ72)+SUMIF(UB3:UB72,QA13,UA3:UA72)</f>
        <v>0</v>
      </c>
      <c r="QF13" s="395">
        <f t="shared" ref="QF13" ca="1" si="1696">SUMIF(UB3:UB72,QA13,TZ3:TZ72)+SUMIF(TY3:TY72,QA13,UA3:UA72)</f>
        <v>0</v>
      </c>
      <c r="QG13" s="395">
        <f t="shared" ca="1" si="1215"/>
        <v>1000</v>
      </c>
      <c r="QH13" s="395">
        <f t="shared" ca="1" si="1216"/>
        <v>0</v>
      </c>
      <c r="QI13" s="401">
        <f t="shared" si="63"/>
        <v>15</v>
      </c>
      <c r="QJ13" s="395">
        <f t="shared" ref="QJ13" ca="1" si="1697">IF(COUNTIF(QH11:QH15,4)&lt;&gt;4,RANK(QH13,QH11:QH15),QH65)</f>
        <v>1</v>
      </c>
      <c r="QL13" s="395">
        <f t="shared" ref="QL13" ca="1" si="1698">SUMPRODUCT((QJ11:QJ14=QJ13)*(QI11:QI14&lt;QI13))+QJ13</f>
        <v>2</v>
      </c>
      <c r="QM13" s="398" t="str">
        <f t="shared" ref="QM13" ca="1" si="1699">INDEX(QA11:QA15,MATCH(3,QL11:QL15,0),0)</f>
        <v>Atletico Madrid</v>
      </c>
      <c r="QN13" s="395">
        <f t="shared" ref="QN13" ca="1" si="1700">INDEX(QJ11:QJ15,MATCH(QM13,QA11:QA15,0),0)</f>
        <v>1</v>
      </c>
      <c r="QO13" s="395" t="str">
        <f t="shared" ref="QO13:QO14" ca="1" si="1701">IF(AND(QO12&lt;&gt;"",QN13=1),QM13,"")</f>
        <v>Atletico Madrid</v>
      </c>
      <c r="QP13" s="395" t="str">
        <f t="shared" ref="QP13:QP14" ca="1" si="1702">IF(AND(QP12&lt;&gt;"",QN14=2),QM14,"")</f>
        <v/>
      </c>
      <c r="QQ13" s="395" t="str">
        <f t="shared" ref="QQ13" ca="1" si="1703">IF(AND(QQ12&lt;&gt;"",QN15=3),QM15,"")</f>
        <v/>
      </c>
      <c r="QT13" s="395" t="str">
        <f t="shared" ca="1" si="1225"/>
        <v>Atletico Madrid</v>
      </c>
      <c r="QU13" s="395">
        <f ca="1">SUMPRODUCT((TY3:TY54=QT13)*(UB3:UB54=QT14)*(UC3:UC54="W"))+SUMPRODUCT((TY3:TY54=QT13)*(UB3:UB54=QT15)*(UC3:UC54="W"))+SUMPRODUCT((TY3:TY54=QT13)*(UB3:UB54=QT11)*(UC3:UC54="W"))+SUMPRODUCT((TY3:TY54=QT13)*(UB3:UB54=QT12)*(UC3:UC54="W"))+SUMPRODUCT((TY3:TY54=QT14)*(UB3:UB54=QT13)*(UD3:UD54="W"))+SUMPRODUCT((TY3:TY54=QT15)*(UB3:UB54=QT13)*(UD3:UD54="W"))+SUMPRODUCT((TY3:TY54=QT11)*(UB3:UB54=QT13)*(UD3:UD54="W"))+SUMPRODUCT((TY3:TY54=QT12)*(UB3:UB54=QT13)*(UD3:UD54="W"))</f>
        <v>0</v>
      </c>
      <c r="QV13" s="395">
        <f ca="1">SUMPRODUCT((TY3:TY54=QT13)*(UB3:UB54=QT14)*(UC3:UC54="D"))+SUMPRODUCT((TY3:TY54=QT13)*(UB3:UB54=QT15)*(UC3:UC54="D"))+SUMPRODUCT((TY3:TY54=QT13)*(UB3:UB54=QT11)*(UC3:UC54="D"))+SUMPRODUCT((TY3:TY54=QT13)*(UB3:UB54=QT12)*(UC3:UC54="D"))+SUMPRODUCT((TY3:TY54=QT14)*(UB3:UB54=QT13)*(UC3:UC54="D"))+SUMPRODUCT((TY3:TY54=QT15)*(UB3:UB54=QT13)*(UC3:UC54="D"))+SUMPRODUCT((TY3:TY54=QT11)*(UB3:UB54=QT13)*(UC3:UC54="D"))+SUMPRODUCT((TY3:TY54=QT12)*(UB3:UB54=QT13)*(UC3:UC54="D"))</f>
        <v>0</v>
      </c>
      <c r="QW13" s="395">
        <f ca="1">SUMPRODUCT((TY3:TY54=QT13)*(UB3:UB54=QT14)*(UC3:UC54="L"))+SUMPRODUCT((TY3:TY54=QT13)*(UB3:UB54=QT15)*(UC3:UC54="L"))+SUMPRODUCT((TY3:TY54=QT13)*(UB3:UB54=QT11)*(UC3:UC54="L"))+SUMPRODUCT((TY3:TY54=QT13)*(UB3:UB54=QT12)*(UC3:UC54="L"))+SUMPRODUCT((TY3:TY54=QT14)*(UB3:UB54=QT13)*(UD3:UD54="L"))+SUMPRODUCT((TY3:TY54=QT15)*(UB3:UB54=QT13)*(UD3:UD54="L"))+SUMPRODUCT((TY3:TY54=QT11)*(UB3:UB54=QT13)*(UD3:UD54="L"))+SUMPRODUCT((TY3:TY54=QT12)*(UB3:UB54=QT13)*(UD3:UD54="L"))</f>
        <v>0</v>
      </c>
      <c r="QX13" s="395">
        <f ca="1">SUMPRODUCT((TY3:TY54=QT13)*(UB3:UB54=QT14)*TZ3:TZ54)+SUMPRODUCT((TY3:TY54=QT13)*(UB3:UB54=QT15)*TZ3:TZ54)+SUMPRODUCT((TY3:TY54=QT13)*(UB3:UB54=QT11)*TZ3:TZ54)+SUMPRODUCT((TY3:TY54=QT13)*(UB3:UB54=QT12)*TZ3:TZ54)+SUMPRODUCT((TY3:TY54=QT14)*(UB3:UB54=QT13)*UA3:UA54)+SUMPRODUCT((TY3:TY54=QT15)*(UB3:UB54=QT13)*UA3:UA54)+SUMPRODUCT((TY3:TY54=QT11)*(UB3:UB54=QT13)*UA3:UA54)+SUMPRODUCT((TY3:TY54=QT12)*(UB3:UB54=QT13)*UA3:UA54)</f>
        <v>0</v>
      </c>
      <c r="QY13" s="395">
        <f ca="1">SUMPRODUCT((TY3:TY54=QT13)*(UB3:UB54=QT14)*UA3:UA54)+SUMPRODUCT((TY3:TY54=QT13)*(UB3:UB54=QT15)*UA3:UA54)+SUMPRODUCT((TY3:TY54=QT13)*(UB3:UB54=QT11)*UA3:UA54)+SUMPRODUCT((TY3:TY54=QT13)*(UB3:UB54=QT12)*UA3:UA54)+SUMPRODUCT((TY3:TY54=QT14)*(UB3:UB54=QT13)*TZ3:TZ54)+SUMPRODUCT((TY3:TY54=QT15)*(UB3:UB54=QT13)*TZ3:TZ54)+SUMPRODUCT((TY3:TY54=QT11)*(UB3:UB54=QT13)*TZ3:TZ54)+SUMPRODUCT((TY3:TY54=QT12)*(UB3:UB54=QT13)*TZ3:TZ54)</f>
        <v>0</v>
      </c>
      <c r="QZ13" s="395">
        <f t="shared" ca="1" si="1226"/>
        <v>1000</v>
      </c>
      <c r="RA13" s="395">
        <f t="shared" ca="1" si="1227"/>
        <v>0</v>
      </c>
      <c r="RB13" s="395">
        <f ca="1">IF(QT13&lt;&gt;"",VLOOKUP(QT13,QA4:QG52,7,FALSE),"")</f>
        <v>1000</v>
      </c>
      <c r="RC13" s="395">
        <f ca="1">IF(QT13&lt;&gt;"",VLOOKUP(QT13,QA4:QG52,5,FALSE),"")</f>
        <v>0</v>
      </c>
      <c r="RD13" s="395">
        <f ca="1">IF(QT13&lt;&gt;"",VLOOKUP(QT13,QA4:QI52,9,FALSE),"")</f>
        <v>23</v>
      </c>
      <c r="RE13" s="395">
        <f t="shared" ca="1" si="1228"/>
        <v>0</v>
      </c>
      <c r="RF13" s="395">
        <f t="shared" ref="RF13" ca="1" si="1704">IF(QT13&lt;&gt;"",RANK(RE13,RE11:RE15),"")</f>
        <v>1</v>
      </c>
      <c r="RG13" s="395">
        <f t="shared" ref="RG13" ca="1" si="1705">IF(QT13&lt;&gt;"",SUMPRODUCT((RE11:RE15=RE13)*(QZ11:QZ15&gt;QZ13)),"")</f>
        <v>0</v>
      </c>
      <c r="RH13" s="395">
        <f t="shared" ref="RH13" ca="1" si="1706">IF(QT13&lt;&gt;"",SUMPRODUCT((RE11:RE15=RE13)*(QZ11:QZ15=QZ13)*(QX11:QX15&gt;QX13)),"")</f>
        <v>0</v>
      </c>
      <c r="RI13" s="395">
        <f t="shared" ref="RI13" ca="1" si="1707">IF(QT13&lt;&gt;"",SUMPRODUCT((RE11:RE15=RE13)*(QZ11:QZ15=QZ13)*(QX11:QX15=QX13)*(RB11:RB15&gt;RB13)),"")</f>
        <v>0</v>
      </c>
      <c r="RJ13" s="395">
        <f t="shared" ref="RJ13" ca="1" si="1708">IF(QT13&lt;&gt;"",SUMPRODUCT((RE11:RE15=RE13)*(QZ11:QZ15=QZ13)*(QX11:QX15=QX13)*(RB11:RB15=RB13)*(RC11:RC15&gt;RC13)),"")</f>
        <v>0</v>
      </c>
      <c r="RK13" s="395">
        <f t="shared" ref="RK13" ca="1" si="1709">IF(QT13&lt;&gt;"",SUMPRODUCT((RE11:RE15=RE13)*(QZ11:QZ15=QZ13)*(QX11:QX15=QX13)*(RB11:RB15=RB13)*(RC11:RC15=RC13)*(RD11:RD15&gt;RD13)),"")</f>
        <v>1</v>
      </c>
      <c r="RL13" s="395">
        <f t="shared" ref="RL13" ca="1" si="1710">IF(QT13&lt;&gt;"",IF(RL65&lt;&gt;"",IF(QS62=3,RL65,RL65+QS62),SUM(RF13:RK13)),"")</f>
        <v>2</v>
      </c>
      <c r="RM13" s="395" t="str">
        <f t="shared" ref="RM13" ca="1" si="1711">IF(QT13&lt;&gt;"",INDEX(QT11:QT15,MATCH(3,RL11:RL15,0),0),"")</f>
        <v>Botafogo</v>
      </c>
      <c r="RN13" s="395" t="str">
        <f t="shared" ca="1" si="1452"/>
        <v/>
      </c>
      <c r="RO13" s="395">
        <f ca="1">SUMPRODUCT((TY3:TY54=RN13)*(UB3:UB54=RN14)*(UC3:UC54="W"))+SUMPRODUCT((TY3:TY54=RN13)*(UB3:UB54=RN15)*(UC3:UC54="W"))+SUMPRODUCT((TY3:TY54=RN13)*(UB3:UB54=RN12)*(UC3:UC54="W"))+SUMPRODUCT((TY3:TY54=RN14)*(UB3:UB54=RN13)*(UD3:UD54="W"))+SUMPRODUCT((TY3:TY54=RN15)*(UB3:UB54=RN13)*(UD3:UD54="W"))+SUMPRODUCT((TY3:TY54=RN12)*(UB3:UB54=RN13)*(UD3:UD54="W"))</f>
        <v>0</v>
      </c>
      <c r="RP13" s="395">
        <f ca="1">SUMPRODUCT((TY3:TY54=RN13)*(UB3:UB54=RN14)*(UC3:UC54="D"))+SUMPRODUCT((TY3:TY54=RN13)*(UB3:UB54=RN15)*(UC3:UC54="D"))+SUMPRODUCT((TY3:TY54=RN13)*(UB3:UB54=RN12)*(UC3:UC54="D"))+SUMPRODUCT((TY3:TY54=RN14)*(UB3:UB54=RN13)*(UC3:UC54="D"))+SUMPRODUCT((TY3:TY54=RN15)*(UB3:UB54=RN13)*(UC3:UC54="D"))+SUMPRODUCT((TY3:TY54=RN12)*(UB3:UB54=RN13)*(UC3:UC54="D"))</f>
        <v>0</v>
      </c>
      <c r="RQ13" s="395">
        <f ca="1">SUMPRODUCT((TY3:TY54=RN13)*(UB3:UB54=RN14)*(UC3:UC54="L"))+SUMPRODUCT((TY3:TY54=RN13)*(UB3:UB54=RN15)*(UC3:UC54="L"))+SUMPRODUCT((TY3:TY54=RN13)*(UB3:UB54=RN12)*(UC3:UC54="L"))+SUMPRODUCT((TY3:TY54=RN14)*(UB3:UB54=RN13)*(UD3:UD54="L"))+SUMPRODUCT((TY3:TY54=RN15)*(UB3:UB54=RN13)*(UD3:UD54="L"))+SUMPRODUCT((TY3:TY54=RN12)*(UB3:UB54=RN13)*(UD3:UD54="L"))</f>
        <v>0</v>
      </c>
      <c r="RR13" s="395">
        <f ca="1">SUMPRODUCT((TY3:TY54=RN13)*(UB3:UB54=RN14)*TZ3:TZ54)+SUMPRODUCT((TY3:TY54=RN13)*(UB3:UB54=RN15)*TZ3:TZ54)+SUMPRODUCT((TY3:TY54=RN13)*(UB3:UB54=RN11)*TZ3:TZ54)+SUMPRODUCT((TY3:TY54=RN13)*(UB3:UB54=RN12)*TZ3:TZ54)+SUMPRODUCT((TY3:TY54=RN14)*(UB3:UB54=RN13)*UA3:UA54)+SUMPRODUCT((TY3:TY54=RN15)*(UB3:UB54=RN13)*UA3:UA54)+SUMPRODUCT((TY3:TY54=RN11)*(UB3:UB54=RN13)*UA3:UA54)+SUMPRODUCT((TY3:TY54=RN12)*(UB3:UB54=RN13)*UA3:UA54)</f>
        <v>0</v>
      </c>
      <c r="RS13" s="395">
        <f ca="1">SUMPRODUCT((TY3:TY54=RN13)*(UB3:UB54=RN14)*UA3:UA54)+SUMPRODUCT((TY3:TY54=RN13)*(UB3:UB54=RN15)*UA3:UA54)+SUMPRODUCT((TY3:TY54=RN13)*(UB3:UB54=RN11)*UA3:UA54)+SUMPRODUCT((TY3:TY54=RN13)*(UB3:UB54=RN12)*UA3:UA54)+SUMPRODUCT((TY3:TY54=RN14)*(UB3:UB54=RN13)*TZ3:TZ54)+SUMPRODUCT((TY3:TY54=RN15)*(UB3:UB54=RN13)*TZ3:TZ54)+SUMPRODUCT((TY3:TY54=RN11)*(UB3:UB54=RN13)*TZ3:TZ54)+SUMPRODUCT((TY3:TY54=RN12)*(UB3:UB54=RN13)*TZ3:TZ54)</f>
        <v>0</v>
      </c>
      <c r="RT13" s="395">
        <f t="shared" ca="1" si="1453"/>
        <v>1000</v>
      </c>
      <c r="RU13" s="395" t="str">
        <f t="shared" ca="1" si="1454"/>
        <v/>
      </c>
      <c r="RV13" s="395" t="str">
        <f ca="1">IF(RN13&lt;&gt;"",VLOOKUP(RN13,QA4:QG52,7,FALSE),"")</f>
        <v/>
      </c>
      <c r="RW13" s="395" t="str">
        <f ca="1">IF(RN13&lt;&gt;"",VLOOKUP(RN13,QA4:QG52,5,FALSE),"")</f>
        <v/>
      </c>
      <c r="RX13" s="395" t="str">
        <f ca="1">IF(RN13&lt;&gt;"",VLOOKUP(RN13,QA4:QI52,9,FALSE),"")</f>
        <v/>
      </c>
      <c r="RY13" s="395" t="str">
        <f t="shared" ca="1" si="1455"/>
        <v/>
      </c>
      <c r="RZ13" s="395" t="str">
        <f t="shared" ref="RZ13" ca="1" si="1712">IF(RN13&lt;&gt;"",RANK(RY13,RY11:RY15),"")</f>
        <v/>
      </c>
      <c r="SA13" s="395" t="str">
        <f t="shared" ref="SA13" ca="1" si="1713">IF(RN13&lt;&gt;"",SUMPRODUCT((RY11:RY15=RY13)*(RT11:RT15&gt;RT13)),"")</f>
        <v/>
      </c>
      <c r="SB13" s="395" t="str">
        <f t="shared" ref="SB13" ca="1" si="1714">IF(RN13&lt;&gt;"",SUMPRODUCT((RY11:RY15=RY13)*(RT11:RT15=RT13)*(RR11:RR15&gt;RR13)),"")</f>
        <v/>
      </c>
      <c r="SC13" s="395" t="str">
        <f t="shared" ref="SC13" ca="1" si="1715">IF(RN13&lt;&gt;"",SUMPRODUCT((RY11:RY15=RY13)*(RT11:RT15=RT13)*(RR11:RR15=RR13)*(RV11:RV15&gt;RV13)),"")</f>
        <v/>
      </c>
      <c r="SD13" s="395" t="str">
        <f t="shared" ref="SD13" ca="1" si="1716">IF(RN13&lt;&gt;"",SUMPRODUCT((RY11:RY15=RY13)*(RT11:RT15=RT13)*(RR11:RR15=RR13)*(RV11:RV15=RV13)*(RW11:RW15&gt;RW13)),"")</f>
        <v/>
      </c>
      <c r="SE13" s="395" t="str">
        <f t="shared" ref="SE13" ca="1" si="1717">IF(RN13&lt;&gt;"",SUMPRODUCT((RY11:RY15=RY13)*(RT11:RT15=RT13)*(RR11:RR15=RR13)*(RV11:RV15=RV13)*(RW11:RW15=RW13)*(RX11:RX15&gt;RX13)),"")</f>
        <v/>
      </c>
      <c r="SF13" s="395" t="str">
        <f t="shared" ref="SF13" ca="1" si="1718">IF(RN13&lt;&gt;"",IF(SF65&lt;&gt;"",IF(RM62=3,SF65,SF65+RM62),SUM(RZ13:SE13)+1),"")</f>
        <v/>
      </c>
      <c r="SG13" s="395" t="str">
        <f t="shared" ref="SG13" ca="1" si="1719">IF(RN13&lt;&gt;"",INDEX(RN12:RN15,MATCH(3,SF12:SF15,0),0),"")</f>
        <v/>
      </c>
      <c r="SH13" s="395" t="str">
        <f t="shared" ref="SH13:SH14" ca="1" si="1720">IF(QQ11&lt;&gt;"",QQ11,"")</f>
        <v/>
      </c>
      <c r="SI13" s="395">
        <f ca="1">SUMPRODUCT((TY3:TY54=SH13)*(UB3:UB54=SH14)*(UC3:UC54="W"))+SUMPRODUCT((TY3:TY54=SH13)*(UB3:UB54=SH15)*(UC3:UC54="W"))+SUMPRODUCT((TY3:TY54=SH13)*(UB3:UB54=SH16)*(UC3:UC54="W"))+SUMPRODUCT((TY3:TY54=SH14)*(UB3:UB54=SH13)*(UD3:UD54="W"))+SUMPRODUCT((TY3:TY54=SH15)*(UB3:UB54=SH13)*(UD3:UD54="W"))+SUMPRODUCT((TY3:TY54=SH16)*(UB3:UB54=SH13)*(UD3:UD54="W"))</f>
        <v>0</v>
      </c>
      <c r="SJ13" s="395">
        <f ca="1">SUMPRODUCT((TY3:TY54=SH13)*(UB3:UB54=SH14)*(UC3:UC54="D"))+SUMPRODUCT((TY3:TY54=SH13)*(UB3:UB54=SH15)*(UC3:UC54="D"))+SUMPRODUCT((TY3:TY54=SH13)*(UB3:UB54=SH16)*(UC3:UC54="D"))+SUMPRODUCT((TY3:TY54=SH14)*(UB3:UB54=SH13)*(UC3:UC54="D"))+SUMPRODUCT((TY3:TY54=SH15)*(UB3:UB54=SH13)*(UC3:UC54="D"))+SUMPRODUCT((TY3:TY54=SH16)*(UB3:UB54=SH13)*(UC3:UC54="D"))</f>
        <v>0</v>
      </c>
      <c r="SK13" s="395">
        <f ca="1">SUMPRODUCT((TY3:TY54=SH13)*(UB3:UB54=SH14)*(UC3:UC54="L"))+SUMPRODUCT((TY3:TY54=SH13)*(UB3:UB54=SH15)*(UC3:UC54="L"))+SUMPRODUCT((TY3:TY54=SH13)*(UB3:UB54=SH16)*(UC3:UC54="L"))+SUMPRODUCT((TY3:TY54=SH14)*(UB3:UB54=SH13)*(UD3:UD54="L"))+SUMPRODUCT((TY3:TY54=SH15)*(UB3:UB54=SH13)*(UD3:UD54="L"))+SUMPRODUCT((TY3:TY54=SH16)*(UB3:UB54=SH13)*(UD3:UD54="L"))</f>
        <v>0</v>
      </c>
      <c r="SL13" s="395">
        <f ca="1">SUMPRODUCT((TY3:TY54=SH13)*(UB3:UB54=SH14)*TZ3:TZ54)+SUMPRODUCT((TY3:TY54=SH13)*(UB3:UB54=SH15)*TZ3:TZ54)+SUMPRODUCT((TY3:TY54=SH13)*(UB3:UB54=SH11)*TZ3:TZ54)+SUMPRODUCT((TY3:TY54=SH13)*(UB3:UB54=SH12)*TZ3:TZ54)+SUMPRODUCT((TY3:TY54=SH14)*(UB3:UB54=SH13)*UA3:UA54)+SUMPRODUCT((TY3:TY54=SH15)*(UB3:UB54=SH13)*UA3:UA54)+SUMPRODUCT((TY3:TY54=SH11)*(UB3:UB54=SH13)*UA3:UA54)+SUMPRODUCT((TY3:TY54=SH12)*(UB3:UB54=SH13)*UA3:UA54)</f>
        <v>0</v>
      </c>
      <c r="SM13" s="395">
        <f ca="1">SUMPRODUCT((TY3:TY54=SH13)*(UB3:UB54=SH14)*UA3:UA54)+SUMPRODUCT((TY3:TY54=SH13)*(UB3:UB54=SH15)*UA3:UA54)+SUMPRODUCT((TY3:TY54=SH13)*(UB3:UB54=SH11)*UA3:UA54)+SUMPRODUCT((TY3:TY54=SH13)*(UB3:UB54=SH12)*UA3:UA54)+SUMPRODUCT((TY3:TY54=SH14)*(UB3:UB54=SH13)*TZ3:TZ54)+SUMPRODUCT((TY3:TY54=SH15)*(UB3:UB54=SH13)*TZ3:TZ54)+SUMPRODUCT((TY3:TY54=SH11)*(UB3:UB54=SH13)*TZ3:TZ54)+SUMPRODUCT((TY3:TY54=SH12)*(UB3:UB54=SH13)*TZ3:TZ54)</f>
        <v>0</v>
      </c>
      <c r="SN13" s="395">
        <f t="shared" ref="SN13:SN14" ca="1" si="1721">SL13-SM13+1000</f>
        <v>1000</v>
      </c>
      <c r="SO13" s="395" t="str">
        <f t="shared" ref="SO13:SO14" ca="1" si="1722">IF(SH13&lt;&gt;"",SI13*3+SJ13*1,"")</f>
        <v/>
      </c>
      <c r="SP13" s="395" t="str">
        <f ca="1">IF(SH13&lt;&gt;"",VLOOKUP(SH13,QA4:QG52,7,FALSE),"")</f>
        <v/>
      </c>
      <c r="SQ13" s="395" t="str">
        <f ca="1">IF(SH13&lt;&gt;"",VLOOKUP(SH13,QA4:QG52,5,FALSE),"")</f>
        <v/>
      </c>
      <c r="SR13" s="395" t="str">
        <f ca="1">IF(SH13&lt;&gt;"",VLOOKUP(SH13,QA4:QI52,9,FALSE),"")</f>
        <v/>
      </c>
      <c r="SS13" s="395" t="str">
        <f t="shared" ref="SS13:SS14" ca="1" si="1723">SO13</f>
        <v/>
      </c>
      <c r="ST13" s="395" t="str">
        <f t="shared" ref="ST13" ca="1" si="1724">IF(SH13&lt;&gt;"",RANK(SS13,SS11:SS15),"")</f>
        <v/>
      </c>
      <c r="SU13" s="395" t="str">
        <f t="shared" ref="SU13" ca="1" si="1725">IF(SH13&lt;&gt;"",SUMPRODUCT((SS11:SS15=SS13)*(SN11:SN15&gt;SN13)),"")</f>
        <v/>
      </c>
      <c r="SV13" s="395" t="str">
        <f t="shared" ref="SV13" ca="1" si="1726">IF(SH13&lt;&gt;"",SUMPRODUCT((SS11:SS15=SS13)*(SN11:SN15=SN13)*(SL11:SL15&gt;SL13)),"")</f>
        <v/>
      </c>
      <c r="SW13" s="395" t="str">
        <f t="shared" ref="SW13" ca="1" si="1727">IF(SH13&lt;&gt;"",SUMPRODUCT((SS11:SS15=SS13)*(SN11:SN15=SN13)*(SL11:SL15=SL13)*(SP11:SP15&gt;SP13)),"")</f>
        <v/>
      </c>
      <c r="SX13" s="395" t="str">
        <f t="shared" ref="SX13" ca="1" si="1728">IF(SH13&lt;&gt;"",SUMPRODUCT((SS11:SS15=SS13)*(SN11:SN15=SN13)*(SL11:SL15=SL13)*(SP11:SP15=SP13)*(SQ11:SQ15&gt;SQ13)),"")</f>
        <v/>
      </c>
      <c r="SY13" s="395" t="str">
        <f t="shared" ref="SY13" ca="1" si="1729">IF(SH13&lt;&gt;"",SUMPRODUCT((SS11:SS15=SS13)*(SN11:SN15=SN13)*(SL11:SL15=SL13)*(SP11:SP15=SP13)*(SQ11:SQ15=SQ13)*(SR11:SR15&gt;SR13)),"")</f>
        <v/>
      </c>
      <c r="SZ13" s="395" t="str">
        <f t="shared" ref="SZ13:SZ14" ca="1" si="1730">IF(SH13&lt;&gt;"",SUM(ST13:SY13)+2,"")</f>
        <v/>
      </c>
      <c r="TA13" s="395" t="str">
        <f t="shared" ref="TA13" ca="1" si="1731">IF(SH13&lt;&gt;"",INDEX(SH13:SH15,MATCH(3,SZ13:SZ15,0),0),"")</f>
        <v/>
      </c>
      <c r="TV13" s="395" t="str">
        <f t="shared" ref="TV13" ca="1" si="1732">IF(TA13&lt;&gt;"",TA13,IF(SG13&lt;&gt;"",SG13,IF(RM13&lt;&gt;"",RM13,QM13)))</f>
        <v>Botafogo</v>
      </c>
      <c r="TW13" s="395">
        <v>3</v>
      </c>
      <c r="TX13" s="395">
        <v>11</v>
      </c>
      <c r="TY13" s="395" t="str">
        <f t="shared" si="3"/>
        <v>Ulsan HD</v>
      </c>
      <c r="TZ13" s="395">
        <f ca="1">IF(OFFSET('Game Board'!O18,0,TZ1)&lt;&gt;"",OFFSET('Game Board'!O18,0,TZ1),0)</f>
        <v>0</v>
      </c>
      <c r="UA13" s="395">
        <f ca="1">IF(OFFSET('Game Board'!P18,0,TZ1)&lt;&gt;"",OFFSET('Game Board'!P18,0,TZ1),0)</f>
        <v>0</v>
      </c>
      <c r="UB13" s="395" t="str">
        <f t="shared" si="4"/>
        <v>Mamelodi Sundowns</v>
      </c>
      <c r="UC13" s="395" t="str">
        <f ca="1">IF(AND(OFFSET('Game Board'!O18,0,TZ1)&lt;&gt;"",OFFSET('Game Board'!P18,0,TZ1)&lt;&gt;""),IF(TZ13&gt;UA13,"W",IF(TZ13=UA13,"D","L")),"")</f>
        <v/>
      </c>
      <c r="UD13" s="395" t="str">
        <f t="shared" ca="1" si="5"/>
        <v/>
      </c>
      <c r="UF13" s="395">
        <f ca="1">VLOOKUP(UG13,YB11:YC15,2,FALSE)</f>
        <v>3</v>
      </c>
      <c r="UG13" s="398" t="str">
        <f t="shared" si="1238"/>
        <v>Botafogo</v>
      </c>
      <c r="UH13" s="395">
        <f ca="1">SUMPRODUCT((YE3:YE54=UG13)*(YI3:YI54="W"))+SUMPRODUCT((YH3:YH54=UG13)*(YJ3:YJ54="W"))</f>
        <v>0</v>
      </c>
      <c r="UI13" s="395">
        <f ca="1">SUMPRODUCT((YE3:YE54=UG13)*(YI3:YI54="D"))+SUMPRODUCT((YH3:YH54=UG13)*(YJ3:YJ54="D"))</f>
        <v>0</v>
      </c>
      <c r="UJ13" s="395">
        <f ca="1">SUMPRODUCT((YE3:YE54=UG13)*(YI3:YI54="L"))+SUMPRODUCT((YH3:YH54=UG13)*(YJ3:YJ54="L"))</f>
        <v>0</v>
      </c>
      <c r="UK13" s="395">
        <f t="shared" ref="UK13" ca="1" si="1733">SUMIF(YE3:YE72,UG13,YF3:YF72)+SUMIF(YH3:YH72,UG13,YG3:YG72)</f>
        <v>0</v>
      </c>
      <c r="UL13" s="395">
        <f t="shared" ref="UL13" ca="1" si="1734">SUMIF(YH3:YH72,UG13,YF3:YF72)+SUMIF(YE3:YE72,UG13,YG3:YG72)</f>
        <v>0</v>
      </c>
      <c r="UM13" s="395">
        <f t="shared" ca="1" si="1241"/>
        <v>1000</v>
      </c>
      <c r="UN13" s="395">
        <f t="shared" ca="1" si="1242"/>
        <v>0</v>
      </c>
      <c r="UO13" s="401">
        <f t="shared" si="90"/>
        <v>15</v>
      </c>
      <c r="UP13" s="395">
        <f t="shared" ref="UP13" ca="1" si="1735">IF(COUNTIF(UN11:UN15,4)&lt;&gt;4,RANK(UN13,UN11:UN15),UN65)</f>
        <v>1</v>
      </c>
      <c r="UR13" s="395">
        <f t="shared" ref="UR13" ca="1" si="1736">SUMPRODUCT((UP11:UP14=UP13)*(UO11:UO14&lt;UO13))+UP13</f>
        <v>2</v>
      </c>
      <c r="US13" s="398" t="str">
        <f t="shared" ref="US13" ca="1" si="1737">INDEX(UG11:UG15,MATCH(3,UR11:UR15,0),0)</f>
        <v>Atletico Madrid</v>
      </c>
      <c r="UT13" s="395">
        <f t="shared" ref="UT13" ca="1" si="1738">INDEX(UP11:UP15,MATCH(US13,UG11:UG15,0),0)</f>
        <v>1</v>
      </c>
      <c r="UU13" s="395" t="str">
        <f t="shared" ref="UU13:UU14" ca="1" si="1739">IF(AND(UU12&lt;&gt;"",UT13=1),US13,"")</f>
        <v>Atletico Madrid</v>
      </c>
      <c r="UV13" s="395" t="str">
        <f t="shared" ref="UV13:UV14" ca="1" si="1740">IF(AND(UV12&lt;&gt;"",UT14=2),US14,"")</f>
        <v/>
      </c>
      <c r="UW13" s="395" t="str">
        <f t="shared" ref="UW13" ca="1" si="1741">IF(AND(UW12&lt;&gt;"",UT15=3),US15,"")</f>
        <v/>
      </c>
      <c r="UZ13" s="395" t="str">
        <f t="shared" ca="1" si="1251"/>
        <v>Atletico Madrid</v>
      </c>
      <c r="VA13" s="395">
        <f ca="1">SUMPRODUCT((YE3:YE54=UZ13)*(YH3:YH54=UZ14)*(YI3:YI54="W"))+SUMPRODUCT((YE3:YE54=UZ13)*(YH3:YH54=UZ15)*(YI3:YI54="W"))+SUMPRODUCT((YE3:YE54=UZ13)*(YH3:YH54=UZ11)*(YI3:YI54="W"))+SUMPRODUCT((YE3:YE54=UZ13)*(YH3:YH54=UZ12)*(YI3:YI54="W"))+SUMPRODUCT((YE3:YE54=UZ14)*(YH3:YH54=UZ13)*(YJ3:YJ54="W"))+SUMPRODUCT((YE3:YE54=UZ15)*(YH3:YH54=UZ13)*(YJ3:YJ54="W"))+SUMPRODUCT((YE3:YE54=UZ11)*(YH3:YH54=UZ13)*(YJ3:YJ54="W"))+SUMPRODUCT((YE3:YE54=UZ12)*(YH3:YH54=UZ13)*(YJ3:YJ54="W"))</f>
        <v>0</v>
      </c>
      <c r="VB13" s="395">
        <f ca="1">SUMPRODUCT((YE3:YE54=UZ13)*(YH3:YH54=UZ14)*(YI3:YI54="D"))+SUMPRODUCT((YE3:YE54=UZ13)*(YH3:YH54=UZ15)*(YI3:YI54="D"))+SUMPRODUCT((YE3:YE54=UZ13)*(YH3:YH54=UZ11)*(YI3:YI54="D"))+SUMPRODUCT((YE3:YE54=UZ13)*(YH3:YH54=UZ12)*(YI3:YI54="D"))+SUMPRODUCT((YE3:YE54=UZ14)*(YH3:YH54=UZ13)*(YI3:YI54="D"))+SUMPRODUCT((YE3:YE54=UZ15)*(YH3:YH54=UZ13)*(YI3:YI54="D"))+SUMPRODUCT((YE3:YE54=UZ11)*(YH3:YH54=UZ13)*(YI3:YI54="D"))+SUMPRODUCT((YE3:YE54=UZ12)*(YH3:YH54=UZ13)*(YI3:YI54="D"))</f>
        <v>0</v>
      </c>
      <c r="VC13" s="395">
        <f ca="1">SUMPRODUCT((YE3:YE54=UZ13)*(YH3:YH54=UZ14)*(YI3:YI54="L"))+SUMPRODUCT((YE3:YE54=UZ13)*(YH3:YH54=UZ15)*(YI3:YI54="L"))+SUMPRODUCT((YE3:YE54=UZ13)*(YH3:YH54=UZ11)*(YI3:YI54="L"))+SUMPRODUCT((YE3:YE54=UZ13)*(YH3:YH54=UZ12)*(YI3:YI54="L"))+SUMPRODUCT((YE3:YE54=UZ14)*(YH3:YH54=UZ13)*(YJ3:YJ54="L"))+SUMPRODUCT((YE3:YE54=UZ15)*(YH3:YH54=UZ13)*(YJ3:YJ54="L"))+SUMPRODUCT((YE3:YE54=UZ11)*(YH3:YH54=UZ13)*(YJ3:YJ54="L"))+SUMPRODUCT((YE3:YE54=UZ12)*(YH3:YH54=UZ13)*(YJ3:YJ54="L"))</f>
        <v>0</v>
      </c>
      <c r="VD13" s="395">
        <f ca="1">SUMPRODUCT((YE3:YE54=UZ13)*(YH3:YH54=UZ14)*YF3:YF54)+SUMPRODUCT((YE3:YE54=UZ13)*(YH3:YH54=UZ15)*YF3:YF54)+SUMPRODUCT((YE3:YE54=UZ13)*(YH3:YH54=UZ11)*YF3:YF54)+SUMPRODUCT((YE3:YE54=UZ13)*(YH3:YH54=UZ12)*YF3:YF54)+SUMPRODUCT((YE3:YE54=UZ14)*(YH3:YH54=UZ13)*YG3:YG54)+SUMPRODUCT((YE3:YE54=UZ15)*(YH3:YH54=UZ13)*YG3:YG54)+SUMPRODUCT((YE3:YE54=UZ11)*(YH3:YH54=UZ13)*YG3:YG54)+SUMPRODUCT((YE3:YE54=UZ12)*(YH3:YH54=UZ13)*YG3:YG54)</f>
        <v>0</v>
      </c>
      <c r="VE13" s="395">
        <f ca="1">SUMPRODUCT((YE3:YE54=UZ13)*(YH3:YH54=UZ14)*YG3:YG54)+SUMPRODUCT((YE3:YE54=UZ13)*(YH3:YH54=UZ15)*YG3:YG54)+SUMPRODUCT((YE3:YE54=UZ13)*(YH3:YH54=UZ11)*YG3:YG54)+SUMPRODUCT((YE3:YE54=UZ13)*(YH3:YH54=UZ12)*YG3:YG54)+SUMPRODUCT((YE3:YE54=UZ14)*(YH3:YH54=UZ13)*YF3:YF54)+SUMPRODUCT((YE3:YE54=UZ15)*(YH3:YH54=UZ13)*YF3:YF54)+SUMPRODUCT((YE3:YE54=UZ11)*(YH3:YH54=UZ13)*YF3:YF54)+SUMPRODUCT((YE3:YE54=UZ12)*(YH3:YH54=UZ13)*YF3:YF54)</f>
        <v>0</v>
      </c>
      <c r="VF13" s="395">
        <f t="shared" ca="1" si="1252"/>
        <v>1000</v>
      </c>
      <c r="VG13" s="395">
        <f t="shared" ca="1" si="1253"/>
        <v>0</v>
      </c>
      <c r="VH13" s="395">
        <f ca="1">IF(UZ13&lt;&gt;"",VLOOKUP(UZ13,UG4:UM52,7,FALSE),"")</f>
        <v>1000</v>
      </c>
      <c r="VI13" s="395">
        <f ca="1">IF(UZ13&lt;&gt;"",VLOOKUP(UZ13,UG4:UM52,5,FALSE),"")</f>
        <v>0</v>
      </c>
      <c r="VJ13" s="395">
        <f ca="1">IF(UZ13&lt;&gt;"",VLOOKUP(UZ13,UG4:UO52,9,FALSE),"")</f>
        <v>23</v>
      </c>
      <c r="VK13" s="395">
        <f t="shared" ca="1" si="1254"/>
        <v>0</v>
      </c>
      <c r="VL13" s="395">
        <f t="shared" ref="VL13" ca="1" si="1742">IF(UZ13&lt;&gt;"",RANK(VK13,VK11:VK15),"")</f>
        <v>1</v>
      </c>
      <c r="VM13" s="395">
        <f t="shared" ref="VM13" ca="1" si="1743">IF(UZ13&lt;&gt;"",SUMPRODUCT((VK11:VK15=VK13)*(VF11:VF15&gt;VF13)),"")</f>
        <v>0</v>
      </c>
      <c r="VN13" s="395">
        <f t="shared" ref="VN13" ca="1" si="1744">IF(UZ13&lt;&gt;"",SUMPRODUCT((VK11:VK15=VK13)*(VF11:VF15=VF13)*(VD11:VD15&gt;VD13)),"")</f>
        <v>0</v>
      </c>
      <c r="VO13" s="395">
        <f t="shared" ref="VO13" ca="1" si="1745">IF(UZ13&lt;&gt;"",SUMPRODUCT((VK11:VK15=VK13)*(VF11:VF15=VF13)*(VD11:VD15=VD13)*(VH11:VH15&gt;VH13)),"")</f>
        <v>0</v>
      </c>
      <c r="VP13" s="395">
        <f t="shared" ref="VP13" ca="1" si="1746">IF(UZ13&lt;&gt;"",SUMPRODUCT((VK11:VK15=VK13)*(VF11:VF15=VF13)*(VD11:VD15=VD13)*(VH11:VH15=VH13)*(VI11:VI15&gt;VI13)),"")</f>
        <v>0</v>
      </c>
      <c r="VQ13" s="395">
        <f t="shared" ref="VQ13" ca="1" si="1747">IF(UZ13&lt;&gt;"",SUMPRODUCT((VK11:VK15=VK13)*(VF11:VF15=VF13)*(VD11:VD15=VD13)*(VH11:VH15=VH13)*(VI11:VI15=VI13)*(VJ11:VJ15&gt;VJ13)),"")</f>
        <v>1</v>
      </c>
      <c r="VR13" s="395">
        <f t="shared" ref="VR13" ca="1" si="1748">IF(UZ13&lt;&gt;"",IF(VR65&lt;&gt;"",IF(UY62=3,VR65,VR65+UY62),SUM(VL13:VQ13)),"")</f>
        <v>2</v>
      </c>
      <c r="VS13" s="395" t="str">
        <f t="shared" ref="VS13" ca="1" si="1749">IF(UZ13&lt;&gt;"",INDEX(UZ11:UZ15,MATCH(3,VR11:VR15,0),0),"")</f>
        <v>Botafogo</v>
      </c>
      <c r="VT13" s="395" t="str">
        <f t="shared" ca="1" si="1483"/>
        <v/>
      </c>
      <c r="VU13" s="395">
        <f ca="1">SUMPRODUCT((YE3:YE54=VT13)*(YH3:YH54=VT14)*(YI3:YI54="W"))+SUMPRODUCT((YE3:YE54=VT13)*(YH3:YH54=VT15)*(YI3:YI54="W"))+SUMPRODUCT((YE3:YE54=VT13)*(YH3:YH54=VT12)*(YI3:YI54="W"))+SUMPRODUCT((YE3:YE54=VT14)*(YH3:YH54=VT13)*(YJ3:YJ54="W"))+SUMPRODUCT((YE3:YE54=VT15)*(YH3:YH54=VT13)*(YJ3:YJ54="W"))+SUMPRODUCT((YE3:YE54=VT12)*(YH3:YH54=VT13)*(YJ3:YJ54="W"))</f>
        <v>0</v>
      </c>
      <c r="VV13" s="395">
        <f ca="1">SUMPRODUCT((YE3:YE54=VT13)*(YH3:YH54=VT14)*(YI3:YI54="D"))+SUMPRODUCT((YE3:YE54=VT13)*(YH3:YH54=VT15)*(YI3:YI54="D"))+SUMPRODUCT((YE3:YE54=VT13)*(YH3:YH54=VT12)*(YI3:YI54="D"))+SUMPRODUCT((YE3:YE54=VT14)*(YH3:YH54=VT13)*(YI3:YI54="D"))+SUMPRODUCT((YE3:YE54=VT15)*(YH3:YH54=VT13)*(YI3:YI54="D"))+SUMPRODUCT((YE3:YE54=VT12)*(YH3:YH54=VT13)*(YI3:YI54="D"))</f>
        <v>0</v>
      </c>
      <c r="VW13" s="395">
        <f ca="1">SUMPRODUCT((YE3:YE54=VT13)*(YH3:YH54=VT14)*(YI3:YI54="L"))+SUMPRODUCT((YE3:YE54=VT13)*(YH3:YH54=VT15)*(YI3:YI54="L"))+SUMPRODUCT((YE3:YE54=VT13)*(YH3:YH54=VT12)*(YI3:YI54="L"))+SUMPRODUCT((YE3:YE54=VT14)*(YH3:YH54=VT13)*(YJ3:YJ54="L"))+SUMPRODUCT((YE3:YE54=VT15)*(YH3:YH54=VT13)*(YJ3:YJ54="L"))+SUMPRODUCT((YE3:YE54=VT12)*(YH3:YH54=VT13)*(YJ3:YJ54="L"))</f>
        <v>0</v>
      </c>
      <c r="VX13" s="395">
        <f ca="1">SUMPRODUCT((YE3:YE54=VT13)*(YH3:YH54=VT14)*YF3:YF54)+SUMPRODUCT((YE3:YE54=VT13)*(YH3:YH54=VT15)*YF3:YF54)+SUMPRODUCT((YE3:YE54=VT13)*(YH3:YH54=VT11)*YF3:YF54)+SUMPRODUCT((YE3:YE54=VT13)*(YH3:YH54=VT12)*YF3:YF54)+SUMPRODUCT((YE3:YE54=VT14)*(YH3:YH54=VT13)*YG3:YG54)+SUMPRODUCT((YE3:YE54=VT15)*(YH3:YH54=VT13)*YG3:YG54)+SUMPRODUCT((YE3:YE54=VT11)*(YH3:YH54=VT13)*YG3:YG54)+SUMPRODUCT((YE3:YE54=VT12)*(YH3:YH54=VT13)*YG3:YG54)</f>
        <v>0</v>
      </c>
      <c r="VY13" s="395">
        <f ca="1">SUMPRODUCT((YE3:YE54=VT13)*(YH3:YH54=VT14)*YG3:YG54)+SUMPRODUCT((YE3:YE54=VT13)*(YH3:YH54=VT15)*YG3:YG54)+SUMPRODUCT((YE3:YE54=VT13)*(YH3:YH54=VT11)*YG3:YG54)+SUMPRODUCT((YE3:YE54=VT13)*(YH3:YH54=VT12)*YG3:YG54)+SUMPRODUCT((YE3:YE54=VT14)*(YH3:YH54=VT13)*YF3:YF54)+SUMPRODUCT((YE3:YE54=VT15)*(YH3:YH54=VT13)*YF3:YF54)+SUMPRODUCT((YE3:YE54=VT11)*(YH3:YH54=VT13)*YF3:YF54)+SUMPRODUCT((YE3:YE54=VT12)*(YH3:YH54=VT13)*YF3:YF54)</f>
        <v>0</v>
      </c>
      <c r="VZ13" s="395">
        <f t="shared" ca="1" si="1484"/>
        <v>1000</v>
      </c>
      <c r="WA13" s="395" t="str">
        <f t="shared" ca="1" si="1485"/>
        <v/>
      </c>
      <c r="WB13" s="395" t="str">
        <f ca="1">IF(VT13&lt;&gt;"",VLOOKUP(VT13,UG4:UM52,7,FALSE),"")</f>
        <v/>
      </c>
      <c r="WC13" s="395" t="str">
        <f ca="1">IF(VT13&lt;&gt;"",VLOOKUP(VT13,UG4:UM52,5,FALSE),"")</f>
        <v/>
      </c>
      <c r="WD13" s="395" t="str">
        <f ca="1">IF(VT13&lt;&gt;"",VLOOKUP(VT13,UG4:UO52,9,FALSE),"")</f>
        <v/>
      </c>
      <c r="WE13" s="395" t="str">
        <f t="shared" ca="1" si="1486"/>
        <v/>
      </c>
      <c r="WF13" s="395" t="str">
        <f t="shared" ref="WF13" ca="1" si="1750">IF(VT13&lt;&gt;"",RANK(WE13,WE11:WE15),"")</f>
        <v/>
      </c>
      <c r="WG13" s="395" t="str">
        <f t="shared" ref="WG13" ca="1" si="1751">IF(VT13&lt;&gt;"",SUMPRODUCT((WE11:WE15=WE13)*(VZ11:VZ15&gt;VZ13)),"")</f>
        <v/>
      </c>
      <c r="WH13" s="395" t="str">
        <f t="shared" ref="WH13" ca="1" si="1752">IF(VT13&lt;&gt;"",SUMPRODUCT((WE11:WE15=WE13)*(VZ11:VZ15=VZ13)*(VX11:VX15&gt;VX13)),"")</f>
        <v/>
      </c>
      <c r="WI13" s="395" t="str">
        <f t="shared" ref="WI13" ca="1" si="1753">IF(VT13&lt;&gt;"",SUMPRODUCT((WE11:WE15=WE13)*(VZ11:VZ15=VZ13)*(VX11:VX15=VX13)*(WB11:WB15&gt;WB13)),"")</f>
        <v/>
      </c>
      <c r="WJ13" s="395" t="str">
        <f t="shared" ref="WJ13" ca="1" si="1754">IF(VT13&lt;&gt;"",SUMPRODUCT((WE11:WE15=WE13)*(VZ11:VZ15=VZ13)*(VX11:VX15=VX13)*(WB11:WB15=WB13)*(WC11:WC15&gt;WC13)),"")</f>
        <v/>
      </c>
      <c r="WK13" s="395" t="str">
        <f t="shared" ref="WK13" ca="1" si="1755">IF(VT13&lt;&gt;"",SUMPRODUCT((WE11:WE15=WE13)*(VZ11:VZ15=VZ13)*(VX11:VX15=VX13)*(WB11:WB15=WB13)*(WC11:WC15=WC13)*(WD11:WD15&gt;WD13)),"")</f>
        <v/>
      </c>
      <c r="WL13" s="395" t="str">
        <f t="shared" ref="WL13" ca="1" si="1756">IF(VT13&lt;&gt;"",IF(WL65&lt;&gt;"",IF(VS62=3,WL65,WL65+VS62),SUM(WF13:WK13)+1),"")</f>
        <v/>
      </c>
      <c r="WM13" s="395" t="str">
        <f t="shared" ref="WM13" ca="1" si="1757">IF(VT13&lt;&gt;"",INDEX(VT12:VT15,MATCH(3,WL12:WL15,0),0),"")</f>
        <v/>
      </c>
      <c r="WN13" s="395" t="str">
        <f t="shared" ref="WN13:WN14" ca="1" si="1758">IF(UW11&lt;&gt;"",UW11,"")</f>
        <v/>
      </c>
      <c r="WO13" s="395">
        <f ca="1">SUMPRODUCT((YE3:YE54=WN13)*(YH3:YH54=WN14)*(YI3:YI54="W"))+SUMPRODUCT((YE3:YE54=WN13)*(YH3:YH54=WN15)*(YI3:YI54="W"))+SUMPRODUCT((YE3:YE54=WN13)*(YH3:YH54=WN16)*(YI3:YI54="W"))+SUMPRODUCT((YE3:YE54=WN14)*(YH3:YH54=WN13)*(YJ3:YJ54="W"))+SUMPRODUCT((YE3:YE54=WN15)*(YH3:YH54=WN13)*(YJ3:YJ54="W"))+SUMPRODUCT((YE3:YE54=WN16)*(YH3:YH54=WN13)*(YJ3:YJ54="W"))</f>
        <v>0</v>
      </c>
      <c r="WP13" s="395">
        <f ca="1">SUMPRODUCT((YE3:YE54=WN13)*(YH3:YH54=WN14)*(YI3:YI54="D"))+SUMPRODUCT((YE3:YE54=WN13)*(YH3:YH54=WN15)*(YI3:YI54="D"))+SUMPRODUCT((YE3:YE54=WN13)*(YH3:YH54=WN16)*(YI3:YI54="D"))+SUMPRODUCT((YE3:YE54=WN14)*(YH3:YH54=WN13)*(YI3:YI54="D"))+SUMPRODUCT((YE3:YE54=WN15)*(YH3:YH54=WN13)*(YI3:YI54="D"))+SUMPRODUCT((YE3:YE54=WN16)*(YH3:YH54=WN13)*(YI3:YI54="D"))</f>
        <v>0</v>
      </c>
      <c r="WQ13" s="395">
        <f ca="1">SUMPRODUCT((YE3:YE54=WN13)*(YH3:YH54=WN14)*(YI3:YI54="L"))+SUMPRODUCT((YE3:YE54=WN13)*(YH3:YH54=WN15)*(YI3:YI54="L"))+SUMPRODUCT((YE3:YE54=WN13)*(YH3:YH54=WN16)*(YI3:YI54="L"))+SUMPRODUCT((YE3:YE54=WN14)*(YH3:YH54=WN13)*(YJ3:YJ54="L"))+SUMPRODUCT((YE3:YE54=WN15)*(YH3:YH54=WN13)*(YJ3:YJ54="L"))+SUMPRODUCT((YE3:YE54=WN16)*(YH3:YH54=WN13)*(YJ3:YJ54="L"))</f>
        <v>0</v>
      </c>
      <c r="WR13" s="395">
        <f ca="1">SUMPRODUCT((YE3:YE54=WN13)*(YH3:YH54=WN14)*YF3:YF54)+SUMPRODUCT((YE3:YE54=WN13)*(YH3:YH54=WN15)*YF3:YF54)+SUMPRODUCT((YE3:YE54=WN13)*(YH3:YH54=WN11)*YF3:YF54)+SUMPRODUCT((YE3:YE54=WN13)*(YH3:YH54=WN12)*YF3:YF54)+SUMPRODUCT((YE3:YE54=WN14)*(YH3:YH54=WN13)*YG3:YG54)+SUMPRODUCT((YE3:YE54=WN15)*(YH3:YH54=WN13)*YG3:YG54)+SUMPRODUCT((YE3:YE54=WN11)*(YH3:YH54=WN13)*YG3:YG54)+SUMPRODUCT((YE3:YE54=WN12)*(YH3:YH54=WN13)*YG3:YG54)</f>
        <v>0</v>
      </c>
      <c r="WS13" s="395">
        <f ca="1">SUMPRODUCT((YE3:YE54=WN13)*(YH3:YH54=WN14)*YG3:YG54)+SUMPRODUCT((YE3:YE54=WN13)*(YH3:YH54=WN15)*YG3:YG54)+SUMPRODUCT((YE3:YE54=WN13)*(YH3:YH54=WN11)*YG3:YG54)+SUMPRODUCT((YE3:YE54=WN13)*(YH3:YH54=WN12)*YG3:YG54)+SUMPRODUCT((YE3:YE54=WN14)*(YH3:YH54=WN13)*YF3:YF54)+SUMPRODUCT((YE3:YE54=WN15)*(YH3:YH54=WN13)*YF3:YF54)+SUMPRODUCT((YE3:YE54=WN11)*(YH3:YH54=WN13)*YF3:YF54)+SUMPRODUCT((YE3:YE54=WN12)*(YH3:YH54=WN13)*YF3:YF54)</f>
        <v>0</v>
      </c>
      <c r="WT13" s="395">
        <f t="shared" ref="WT13:WT14" ca="1" si="1759">WR13-WS13+1000</f>
        <v>1000</v>
      </c>
      <c r="WU13" s="395" t="str">
        <f t="shared" ref="WU13:WU14" ca="1" si="1760">IF(WN13&lt;&gt;"",WO13*3+WP13*1,"")</f>
        <v/>
      </c>
      <c r="WV13" s="395" t="str">
        <f ca="1">IF(WN13&lt;&gt;"",VLOOKUP(WN13,UG4:UM52,7,FALSE),"")</f>
        <v/>
      </c>
      <c r="WW13" s="395" t="str">
        <f ca="1">IF(WN13&lt;&gt;"",VLOOKUP(WN13,UG4:UM52,5,FALSE),"")</f>
        <v/>
      </c>
      <c r="WX13" s="395" t="str">
        <f ca="1">IF(WN13&lt;&gt;"",VLOOKUP(WN13,UG4:UO52,9,FALSE),"")</f>
        <v/>
      </c>
      <c r="WY13" s="395" t="str">
        <f t="shared" ref="WY13:WY14" ca="1" si="1761">WU13</f>
        <v/>
      </c>
      <c r="WZ13" s="395" t="str">
        <f t="shared" ref="WZ13" ca="1" si="1762">IF(WN13&lt;&gt;"",RANK(WY13,WY11:WY15),"")</f>
        <v/>
      </c>
      <c r="XA13" s="395" t="str">
        <f t="shared" ref="XA13" ca="1" si="1763">IF(WN13&lt;&gt;"",SUMPRODUCT((WY11:WY15=WY13)*(WT11:WT15&gt;WT13)),"")</f>
        <v/>
      </c>
      <c r="XB13" s="395" t="str">
        <f t="shared" ref="XB13" ca="1" si="1764">IF(WN13&lt;&gt;"",SUMPRODUCT((WY11:WY15=WY13)*(WT11:WT15=WT13)*(WR11:WR15&gt;WR13)),"")</f>
        <v/>
      </c>
      <c r="XC13" s="395" t="str">
        <f t="shared" ref="XC13" ca="1" si="1765">IF(WN13&lt;&gt;"",SUMPRODUCT((WY11:WY15=WY13)*(WT11:WT15=WT13)*(WR11:WR15=WR13)*(WV11:WV15&gt;WV13)),"")</f>
        <v/>
      </c>
      <c r="XD13" s="395" t="str">
        <f t="shared" ref="XD13" ca="1" si="1766">IF(WN13&lt;&gt;"",SUMPRODUCT((WY11:WY15=WY13)*(WT11:WT15=WT13)*(WR11:WR15=WR13)*(WV11:WV15=WV13)*(WW11:WW15&gt;WW13)),"")</f>
        <v/>
      </c>
      <c r="XE13" s="395" t="str">
        <f t="shared" ref="XE13" ca="1" si="1767">IF(WN13&lt;&gt;"",SUMPRODUCT((WY11:WY15=WY13)*(WT11:WT15=WT13)*(WR11:WR15=WR13)*(WV11:WV15=WV13)*(WW11:WW15=WW13)*(WX11:WX15&gt;WX13)),"")</f>
        <v/>
      </c>
      <c r="XF13" s="395" t="str">
        <f t="shared" ref="XF13:XF14" ca="1" si="1768">IF(WN13&lt;&gt;"",SUM(WZ13:XE13)+2,"")</f>
        <v/>
      </c>
      <c r="XG13" s="395" t="str">
        <f t="shared" ref="XG13" ca="1" si="1769">IF(WN13&lt;&gt;"",INDEX(WN13:WN15,MATCH(3,XF13:XF15,0),0),"")</f>
        <v/>
      </c>
      <c r="YB13" s="395" t="str">
        <f t="shared" ref="YB13" ca="1" si="1770">IF(XG13&lt;&gt;"",XG13,IF(WM13&lt;&gt;"",WM13,IF(VS13&lt;&gt;"",VS13,US13)))</f>
        <v>Botafogo</v>
      </c>
      <c r="YC13" s="395">
        <v>3</v>
      </c>
      <c r="YD13" s="395">
        <v>11</v>
      </c>
      <c r="YE13" s="395" t="str">
        <f t="shared" si="6"/>
        <v>Ulsan HD</v>
      </c>
      <c r="YF13" s="395">
        <f ca="1">IF(OFFSET('Game Board'!O18,0,YF1)&lt;&gt;"",OFFSET('Game Board'!O18,0,YF1),0)</f>
        <v>0</v>
      </c>
      <c r="YG13" s="395">
        <f ca="1">IF(OFFSET('Game Board'!P18,0,YF1)&lt;&gt;"",OFFSET('Game Board'!P18,0,YF1),0)</f>
        <v>0</v>
      </c>
      <c r="YH13" s="395" t="str">
        <f t="shared" si="7"/>
        <v>Mamelodi Sundowns</v>
      </c>
      <c r="YI13" s="395" t="str">
        <f ca="1">IF(AND(OFFSET('Game Board'!O18,0,YF1)&lt;&gt;"",OFFSET('Game Board'!P18,0,YF1)&lt;&gt;""),IF(YF13&gt;YG13,"W",IF(YF13=YG13,"D","L")),"")</f>
        <v/>
      </c>
      <c r="YJ13" s="395" t="str">
        <f t="shared" ca="1" si="8"/>
        <v/>
      </c>
      <c r="YL13" s="395">
        <f ca="1">VLOOKUP(YM13,ACH11:ACI15,2,FALSE)</f>
        <v>3</v>
      </c>
      <c r="YM13" s="398" t="str">
        <f t="shared" si="1264"/>
        <v>Botafogo</v>
      </c>
      <c r="YN13" s="395">
        <f ca="1">SUMPRODUCT((ACK3:ACK54=YM13)*(ACO3:ACO54="W"))+SUMPRODUCT((ACN3:ACN54=YM13)*(ACP3:ACP54="W"))</f>
        <v>0</v>
      </c>
      <c r="YO13" s="395">
        <f ca="1">SUMPRODUCT((ACK3:ACK54=YM13)*(ACO3:ACO54="D"))+SUMPRODUCT((ACN3:ACN54=YM13)*(ACP3:ACP54="D"))</f>
        <v>0</v>
      </c>
      <c r="YP13" s="395">
        <f ca="1">SUMPRODUCT((ACK3:ACK54=YM13)*(ACO3:ACO54="L"))+SUMPRODUCT((ACN3:ACN54=YM13)*(ACP3:ACP54="L"))</f>
        <v>0</v>
      </c>
      <c r="YQ13" s="395">
        <f t="shared" ref="YQ13" ca="1" si="1771">SUMIF(ACK3:ACK72,YM13,ACL3:ACL72)+SUMIF(ACN3:ACN72,YM13,ACM3:ACM72)</f>
        <v>0</v>
      </c>
      <c r="YR13" s="395">
        <f t="shared" ref="YR13" ca="1" si="1772">SUMIF(ACN3:ACN72,YM13,ACL3:ACL72)+SUMIF(ACK3:ACK72,YM13,ACM3:ACM72)</f>
        <v>0</v>
      </c>
      <c r="YS13" s="395">
        <f t="shared" ca="1" si="1267"/>
        <v>1000</v>
      </c>
      <c r="YT13" s="395">
        <f t="shared" ca="1" si="1268"/>
        <v>0</v>
      </c>
      <c r="YU13" s="401">
        <f t="shared" si="117"/>
        <v>15</v>
      </c>
      <c r="YV13" s="395">
        <f t="shared" ref="YV13" ca="1" si="1773">IF(COUNTIF(YT11:YT15,4)&lt;&gt;4,RANK(YT13,YT11:YT15),YT65)</f>
        <v>1</v>
      </c>
      <c r="YX13" s="395">
        <f t="shared" ref="YX13" ca="1" si="1774">SUMPRODUCT((YV11:YV14=YV13)*(YU11:YU14&lt;YU13))+YV13</f>
        <v>2</v>
      </c>
      <c r="YY13" s="398" t="str">
        <f t="shared" ref="YY13" ca="1" si="1775">INDEX(YM11:YM15,MATCH(3,YX11:YX15,0),0)</f>
        <v>Atletico Madrid</v>
      </c>
      <c r="YZ13" s="395">
        <f t="shared" ref="YZ13" ca="1" si="1776">INDEX(YV11:YV15,MATCH(YY13,YM11:YM15,0),0)</f>
        <v>1</v>
      </c>
      <c r="ZA13" s="395" t="str">
        <f t="shared" ref="ZA13:ZA14" ca="1" si="1777">IF(AND(ZA12&lt;&gt;"",YZ13=1),YY13,"")</f>
        <v>Atletico Madrid</v>
      </c>
      <c r="ZB13" s="395" t="str">
        <f t="shared" ref="ZB13:ZB14" ca="1" si="1778">IF(AND(ZB12&lt;&gt;"",YZ14=2),YY14,"")</f>
        <v/>
      </c>
      <c r="ZC13" s="395" t="str">
        <f t="shared" ref="ZC13" ca="1" si="1779">IF(AND(ZC12&lt;&gt;"",YZ15=3),YY15,"")</f>
        <v/>
      </c>
      <c r="ZF13" s="395" t="str">
        <f t="shared" ca="1" si="1277"/>
        <v>Atletico Madrid</v>
      </c>
      <c r="ZG13" s="395">
        <f ca="1">SUMPRODUCT((ACK3:ACK54=ZF13)*(ACN3:ACN54=ZF14)*(ACO3:ACO54="W"))+SUMPRODUCT((ACK3:ACK54=ZF13)*(ACN3:ACN54=ZF15)*(ACO3:ACO54="W"))+SUMPRODUCT((ACK3:ACK54=ZF13)*(ACN3:ACN54=ZF11)*(ACO3:ACO54="W"))+SUMPRODUCT((ACK3:ACK54=ZF13)*(ACN3:ACN54=ZF12)*(ACO3:ACO54="W"))+SUMPRODUCT((ACK3:ACK54=ZF14)*(ACN3:ACN54=ZF13)*(ACP3:ACP54="W"))+SUMPRODUCT((ACK3:ACK54=ZF15)*(ACN3:ACN54=ZF13)*(ACP3:ACP54="W"))+SUMPRODUCT((ACK3:ACK54=ZF11)*(ACN3:ACN54=ZF13)*(ACP3:ACP54="W"))+SUMPRODUCT((ACK3:ACK54=ZF12)*(ACN3:ACN54=ZF13)*(ACP3:ACP54="W"))</f>
        <v>0</v>
      </c>
      <c r="ZH13" s="395">
        <f ca="1">SUMPRODUCT((ACK3:ACK54=ZF13)*(ACN3:ACN54=ZF14)*(ACO3:ACO54="D"))+SUMPRODUCT((ACK3:ACK54=ZF13)*(ACN3:ACN54=ZF15)*(ACO3:ACO54="D"))+SUMPRODUCT((ACK3:ACK54=ZF13)*(ACN3:ACN54=ZF11)*(ACO3:ACO54="D"))+SUMPRODUCT((ACK3:ACK54=ZF13)*(ACN3:ACN54=ZF12)*(ACO3:ACO54="D"))+SUMPRODUCT((ACK3:ACK54=ZF14)*(ACN3:ACN54=ZF13)*(ACO3:ACO54="D"))+SUMPRODUCT((ACK3:ACK54=ZF15)*(ACN3:ACN54=ZF13)*(ACO3:ACO54="D"))+SUMPRODUCT((ACK3:ACK54=ZF11)*(ACN3:ACN54=ZF13)*(ACO3:ACO54="D"))+SUMPRODUCT((ACK3:ACK54=ZF12)*(ACN3:ACN54=ZF13)*(ACO3:ACO54="D"))</f>
        <v>0</v>
      </c>
      <c r="ZI13" s="395">
        <f ca="1">SUMPRODUCT((ACK3:ACK54=ZF13)*(ACN3:ACN54=ZF14)*(ACO3:ACO54="L"))+SUMPRODUCT((ACK3:ACK54=ZF13)*(ACN3:ACN54=ZF15)*(ACO3:ACO54="L"))+SUMPRODUCT((ACK3:ACK54=ZF13)*(ACN3:ACN54=ZF11)*(ACO3:ACO54="L"))+SUMPRODUCT((ACK3:ACK54=ZF13)*(ACN3:ACN54=ZF12)*(ACO3:ACO54="L"))+SUMPRODUCT((ACK3:ACK54=ZF14)*(ACN3:ACN54=ZF13)*(ACP3:ACP54="L"))+SUMPRODUCT((ACK3:ACK54=ZF15)*(ACN3:ACN54=ZF13)*(ACP3:ACP54="L"))+SUMPRODUCT((ACK3:ACK54=ZF11)*(ACN3:ACN54=ZF13)*(ACP3:ACP54="L"))+SUMPRODUCT((ACK3:ACK54=ZF12)*(ACN3:ACN54=ZF13)*(ACP3:ACP54="L"))</f>
        <v>0</v>
      </c>
      <c r="ZJ13" s="395">
        <f ca="1">SUMPRODUCT((ACK3:ACK54=ZF13)*(ACN3:ACN54=ZF14)*ACL3:ACL54)+SUMPRODUCT((ACK3:ACK54=ZF13)*(ACN3:ACN54=ZF15)*ACL3:ACL54)+SUMPRODUCT((ACK3:ACK54=ZF13)*(ACN3:ACN54=ZF11)*ACL3:ACL54)+SUMPRODUCT((ACK3:ACK54=ZF13)*(ACN3:ACN54=ZF12)*ACL3:ACL54)+SUMPRODUCT((ACK3:ACK54=ZF14)*(ACN3:ACN54=ZF13)*ACM3:ACM54)+SUMPRODUCT((ACK3:ACK54=ZF15)*(ACN3:ACN54=ZF13)*ACM3:ACM54)+SUMPRODUCT((ACK3:ACK54=ZF11)*(ACN3:ACN54=ZF13)*ACM3:ACM54)+SUMPRODUCT((ACK3:ACK54=ZF12)*(ACN3:ACN54=ZF13)*ACM3:ACM54)</f>
        <v>0</v>
      </c>
      <c r="ZK13" s="395">
        <f ca="1">SUMPRODUCT((ACK3:ACK54=ZF13)*(ACN3:ACN54=ZF14)*ACM3:ACM54)+SUMPRODUCT((ACK3:ACK54=ZF13)*(ACN3:ACN54=ZF15)*ACM3:ACM54)+SUMPRODUCT((ACK3:ACK54=ZF13)*(ACN3:ACN54=ZF11)*ACM3:ACM54)+SUMPRODUCT((ACK3:ACK54=ZF13)*(ACN3:ACN54=ZF12)*ACM3:ACM54)+SUMPRODUCT((ACK3:ACK54=ZF14)*(ACN3:ACN54=ZF13)*ACL3:ACL54)+SUMPRODUCT((ACK3:ACK54=ZF15)*(ACN3:ACN54=ZF13)*ACL3:ACL54)+SUMPRODUCT((ACK3:ACK54=ZF11)*(ACN3:ACN54=ZF13)*ACL3:ACL54)+SUMPRODUCT((ACK3:ACK54=ZF12)*(ACN3:ACN54=ZF13)*ACL3:ACL54)</f>
        <v>0</v>
      </c>
      <c r="ZL13" s="395">
        <f t="shared" ca="1" si="1278"/>
        <v>1000</v>
      </c>
      <c r="ZM13" s="395">
        <f t="shared" ca="1" si="1279"/>
        <v>0</v>
      </c>
      <c r="ZN13" s="395">
        <f ca="1">IF(ZF13&lt;&gt;"",VLOOKUP(ZF13,YM4:YS52,7,FALSE),"")</f>
        <v>1000</v>
      </c>
      <c r="ZO13" s="395">
        <f ca="1">IF(ZF13&lt;&gt;"",VLOOKUP(ZF13,YM4:YS52,5,FALSE),"")</f>
        <v>0</v>
      </c>
      <c r="ZP13" s="395">
        <f ca="1">IF(ZF13&lt;&gt;"",VLOOKUP(ZF13,YM4:YU52,9,FALSE),"")</f>
        <v>23</v>
      </c>
      <c r="ZQ13" s="395">
        <f t="shared" ca="1" si="1280"/>
        <v>0</v>
      </c>
      <c r="ZR13" s="395">
        <f t="shared" ref="ZR13" ca="1" si="1780">IF(ZF13&lt;&gt;"",RANK(ZQ13,ZQ11:ZQ15),"")</f>
        <v>1</v>
      </c>
      <c r="ZS13" s="395">
        <f t="shared" ref="ZS13" ca="1" si="1781">IF(ZF13&lt;&gt;"",SUMPRODUCT((ZQ11:ZQ15=ZQ13)*(ZL11:ZL15&gt;ZL13)),"")</f>
        <v>0</v>
      </c>
      <c r="ZT13" s="395">
        <f t="shared" ref="ZT13" ca="1" si="1782">IF(ZF13&lt;&gt;"",SUMPRODUCT((ZQ11:ZQ15=ZQ13)*(ZL11:ZL15=ZL13)*(ZJ11:ZJ15&gt;ZJ13)),"")</f>
        <v>0</v>
      </c>
      <c r="ZU13" s="395">
        <f t="shared" ref="ZU13" ca="1" si="1783">IF(ZF13&lt;&gt;"",SUMPRODUCT((ZQ11:ZQ15=ZQ13)*(ZL11:ZL15=ZL13)*(ZJ11:ZJ15=ZJ13)*(ZN11:ZN15&gt;ZN13)),"")</f>
        <v>0</v>
      </c>
      <c r="ZV13" s="395">
        <f t="shared" ref="ZV13" ca="1" si="1784">IF(ZF13&lt;&gt;"",SUMPRODUCT((ZQ11:ZQ15=ZQ13)*(ZL11:ZL15=ZL13)*(ZJ11:ZJ15=ZJ13)*(ZN11:ZN15=ZN13)*(ZO11:ZO15&gt;ZO13)),"")</f>
        <v>0</v>
      </c>
      <c r="ZW13" s="395">
        <f t="shared" ref="ZW13" ca="1" si="1785">IF(ZF13&lt;&gt;"",SUMPRODUCT((ZQ11:ZQ15=ZQ13)*(ZL11:ZL15=ZL13)*(ZJ11:ZJ15=ZJ13)*(ZN11:ZN15=ZN13)*(ZO11:ZO15=ZO13)*(ZP11:ZP15&gt;ZP13)),"")</f>
        <v>1</v>
      </c>
      <c r="ZX13" s="395">
        <f t="shared" ref="ZX13" ca="1" si="1786">IF(ZF13&lt;&gt;"",IF(ZX65&lt;&gt;"",IF(ZE62=3,ZX65,ZX65+ZE62),SUM(ZR13:ZW13)),"")</f>
        <v>2</v>
      </c>
      <c r="ZY13" s="395" t="str">
        <f t="shared" ref="ZY13" ca="1" si="1787">IF(ZF13&lt;&gt;"",INDEX(ZF11:ZF15,MATCH(3,ZX11:ZX15,0),0),"")</f>
        <v>Botafogo</v>
      </c>
      <c r="ZZ13" s="395" t="str">
        <f t="shared" ca="1" si="1514"/>
        <v/>
      </c>
      <c r="AAA13" s="395">
        <f ca="1">SUMPRODUCT((ACK3:ACK54=ZZ13)*(ACN3:ACN54=ZZ14)*(ACO3:ACO54="W"))+SUMPRODUCT((ACK3:ACK54=ZZ13)*(ACN3:ACN54=ZZ15)*(ACO3:ACO54="W"))+SUMPRODUCT((ACK3:ACK54=ZZ13)*(ACN3:ACN54=ZZ12)*(ACO3:ACO54="W"))+SUMPRODUCT((ACK3:ACK54=ZZ14)*(ACN3:ACN54=ZZ13)*(ACP3:ACP54="W"))+SUMPRODUCT((ACK3:ACK54=ZZ15)*(ACN3:ACN54=ZZ13)*(ACP3:ACP54="W"))+SUMPRODUCT((ACK3:ACK54=ZZ12)*(ACN3:ACN54=ZZ13)*(ACP3:ACP54="W"))</f>
        <v>0</v>
      </c>
      <c r="AAB13" s="395">
        <f ca="1">SUMPRODUCT((ACK3:ACK54=ZZ13)*(ACN3:ACN54=ZZ14)*(ACO3:ACO54="D"))+SUMPRODUCT((ACK3:ACK54=ZZ13)*(ACN3:ACN54=ZZ15)*(ACO3:ACO54="D"))+SUMPRODUCT((ACK3:ACK54=ZZ13)*(ACN3:ACN54=ZZ12)*(ACO3:ACO54="D"))+SUMPRODUCT((ACK3:ACK54=ZZ14)*(ACN3:ACN54=ZZ13)*(ACO3:ACO54="D"))+SUMPRODUCT((ACK3:ACK54=ZZ15)*(ACN3:ACN54=ZZ13)*(ACO3:ACO54="D"))+SUMPRODUCT((ACK3:ACK54=ZZ12)*(ACN3:ACN54=ZZ13)*(ACO3:ACO54="D"))</f>
        <v>0</v>
      </c>
      <c r="AAC13" s="395">
        <f ca="1">SUMPRODUCT((ACK3:ACK54=ZZ13)*(ACN3:ACN54=ZZ14)*(ACO3:ACO54="L"))+SUMPRODUCT((ACK3:ACK54=ZZ13)*(ACN3:ACN54=ZZ15)*(ACO3:ACO54="L"))+SUMPRODUCT((ACK3:ACK54=ZZ13)*(ACN3:ACN54=ZZ12)*(ACO3:ACO54="L"))+SUMPRODUCT((ACK3:ACK54=ZZ14)*(ACN3:ACN54=ZZ13)*(ACP3:ACP54="L"))+SUMPRODUCT((ACK3:ACK54=ZZ15)*(ACN3:ACN54=ZZ13)*(ACP3:ACP54="L"))+SUMPRODUCT((ACK3:ACK54=ZZ12)*(ACN3:ACN54=ZZ13)*(ACP3:ACP54="L"))</f>
        <v>0</v>
      </c>
      <c r="AAD13" s="395">
        <f ca="1">SUMPRODUCT((ACK3:ACK54=ZZ13)*(ACN3:ACN54=ZZ14)*ACL3:ACL54)+SUMPRODUCT((ACK3:ACK54=ZZ13)*(ACN3:ACN54=ZZ15)*ACL3:ACL54)+SUMPRODUCT((ACK3:ACK54=ZZ13)*(ACN3:ACN54=ZZ11)*ACL3:ACL54)+SUMPRODUCT((ACK3:ACK54=ZZ13)*(ACN3:ACN54=ZZ12)*ACL3:ACL54)+SUMPRODUCT((ACK3:ACK54=ZZ14)*(ACN3:ACN54=ZZ13)*ACM3:ACM54)+SUMPRODUCT((ACK3:ACK54=ZZ15)*(ACN3:ACN54=ZZ13)*ACM3:ACM54)+SUMPRODUCT((ACK3:ACK54=ZZ11)*(ACN3:ACN54=ZZ13)*ACM3:ACM54)+SUMPRODUCT((ACK3:ACK54=ZZ12)*(ACN3:ACN54=ZZ13)*ACM3:ACM54)</f>
        <v>0</v>
      </c>
      <c r="AAE13" s="395">
        <f ca="1">SUMPRODUCT((ACK3:ACK54=ZZ13)*(ACN3:ACN54=ZZ14)*ACM3:ACM54)+SUMPRODUCT((ACK3:ACK54=ZZ13)*(ACN3:ACN54=ZZ15)*ACM3:ACM54)+SUMPRODUCT((ACK3:ACK54=ZZ13)*(ACN3:ACN54=ZZ11)*ACM3:ACM54)+SUMPRODUCT((ACK3:ACK54=ZZ13)*(ACN3:ACN54=ZZ12)*ACM3:ACM54)+SUMPRODUCT((ACK3:ACK54=ZZ14)*(ACN3:ACN54=ZZ13)*ACL3:ACL54)+SUMPRODUCT((ACK3:ACK54=ZZ15)*(ACN3:ACN54=ZZ13)*ACL3:ACL54)+SUMPRODUCT((ACK3:ACK54=ZZ11)*(ACN3:ACN54=ZZ13)*ACL3:ACL54)+SUMPRODUCT((ACK3:ACK54=ZZ12)*(ACN3:ACN54=ZZ13)*ACL3:ACL54)</f>
        <v>0</v>
      </c>
      <c r="AAF13" s="395">
        <f t="shared" ca="1" si="1515"/>
        <v>1000</v>
      </c>
      <c r="AAG13" s="395" t="str">
        <f t="shared" ca="1" si="1516"/>
        <v/>
      </c>
      <c r="AAH13" s="395" t="str">
        <f ca="1">IF(ZZ13&lt;&gt;"",VLOOKUP(ZZ13,YM4:YS52,7,FALSE),"")</f>
        <v/>
      </c>
      <c r="AAI13" s="395" t="str">
        <f ca="1">IF(ZZ13&lt;&gt;"",VLOOKUP(ZZ13,YM4:YS52,5,FALSE),"")</f>
        <v/>
      </c>
      <c r="AAJ13" s="395" t="str">
        <f ca="1">IF(ZZ13&lt;&gt;"",VLOOKUP(ZZ13,YM4:YU52,9,FALSE),"")</f>
        <v/>
      </c>
      <c r="AAK13" s="395" t="str">
        <f t="shared" ca="1" si="1517"/>
        <v/>
      </c>
      <c r="AAL13" s="395" t="str">
        <f t="shared" ref="AAL13" ca="1" si="1788">IF(ZZ13&lt;&gt;"",RANK(AAK13,AAK11:AAK15),"")</f>
        <v/>
      </c>
      <c r="AAM13" s="395" t="str">
        <f t="shared" ref="AAM13" ca="1" si="1789">IF(ZZ13&lt;&gt;"",SUMPRODUCT((AAK11:AAK15=AAK13)*(AAF11:AAF15&gt;AAF13)),"")</f>
        <v/>
      </c>
      <c r="AAN13" s="395" t="str">
        <f t="shared" ref="AAN13" ca="1" si="1790">IF(ZZ13&lt;&gt;"",SUMPRODUCT((AAK11:AAK15=AAK13)*(AAF11:AAF15=AAF13)*(AAD11:AAD15&gt;AAD13)),"")</f>
        <v/>
      </c>
      <c r="AAO13" s="395" t="str">
        <f t="shared" ref="AAO13" ca="1" si="1791">IF(ZZ13&lt;&gt;"",SUMPRODUCT((AAK11:AAK15=AAK13)*(AAF11:AAF15=AAF13)*(AAD11:AAD15=AAD13)*(AAH11:AAH15&gt;AAH13)),"")</f>
        <v/>
      </c>
      <c r="AAP13" s="395" t="str">
        <f t="shared" ref="AAP13" ca="1" si="1792">IF(ZZ13&lt;&gt;"",SUMPRODUCT((AAK11:AAK15=AAK13)*(AAF11:AAF15=AAF13)*(AAD11:AAD15=AAD13)*(AAH11:AAH15=AAH13)*(AAI11:AAI15&gt;AAI13)),"")</f>
        <v/>
      </c>
      <c r="AAQ13" s="395" t="str">
        <f t="shared" ref="AAQ13" ca="1" si="1793">IF(ZZ13&lt;&gt;"",SUMPRODUCT((AAK11:AAK15=AAK13)*(AAF11:AAF15=AAF13)*(AAD11:AAD15=AAD13)*(AAH11:AAH15=AAH13)*(AAI11:AAI15=AAI13)*(AAJ11:AAJ15&gt;AAJ13)),"")</f>
        <v/>
      </c>
      <c r="AAR13" s="395" t="str">
        <f t="shared" ref="AAR13" ca="1" si="1794">IF(ZZ13&lt;&gt;"",IF(AAR65&lt;&gt;"",IF(ZY62=3,AAR65,AAR65+ZY62),SUM(AAL13:AAQ13)+1),"")</f>
        <v/>
      </c>
      <c r="AAS13" s="395" t="str">
        <f t="shared" ref="AAS13" ca="1" si="1795">IF(ZZ13&lt;&gt;"",INDEX(ZZ12:ZZ15,MATCH(3,AAR12:AAR15,0),0),"")</f>
        <v/>
      </c>
      <c r="AAT13" s="395" t="str">
        <f t="shared" ref="AAT13:AAT14" ca="1" si="1796">IF(ZC11&lt;&gt;"",ZC11,"")</f>
        <v/>
      </c>
      <c r="AAU13" s="395">
        <f ca="1">SUMPRODUCT((ACK3:ACK54=AAT13)*(ACN3:ACN54=AAT14)*(ACO3:ACO54="W"))+SUMPRODUCT((ACK3:ACK54=AAT13)*(ACN3:ACN54=AAT15)*(ACO3:ACO54="W"))+SUMPRODUCT((ACK3:ACK54=AAT13)*(ACN3:ACN54=AAT16)*(ACO3:ACO54="W"))+SUMPRODUCT((ACK3:ACK54=AAT14)*(ACN3:ACN54=AAT13)*(ACP3:ACP54="W"))+SUMPRODUCT((ACK3:ACK54=AAT15)*(ACN3:ACN54=AAT13)*(ACP3:ACP54="W"))+SUMPRODUCT((ACK3:ACK54=AAT16)*(ACN3:ACN54=AAT13)*(ACP3:ACP54="W"))</f>
        <v>0</v>
      </c>
      <c r="AAV13" s="395">
        <f ca="1">SUMPRODUCT((ACK3:ACK54=AAT13)*(ACN3:ACN54=AAT14)*(ACO3:ACO54="D"))+SUMPRODUCT((ACK3:ACK54=AAT13)*(ACN3:ACN54=AAT15)*(ACO3:ACO54="D"))+SUMPRODUCT((ACK3:ACK54=AAT13)*(ACN3:ACN54=AAT16)*(ACO3:ACO54="D"))+SUMPRODUCT((ACK3:ACK54=AAT14)*(ACN3:ACN54=AAT13)*(ACO3:ACO54="D"))+SUMPRODUCT((ACK3:ACK54=AAT15)*(ACN3:ACN54=AAT13)*(ACO3:ACO54="D"))+SUMPRODUCT((ACK3:ACK54=AAT16)*(ACN3:ACN54=AAT13)*(ACO3:ACO54="D"))</f>
        <v>0</v>
      </c>
      <c r="AAW13" s="395">
        <f ca="1">SUMPRODUCT((ACK3:ACK54=AAT13)*(ACN3:ACN54=AAT14)*(ACO3:ACO54="L"))+SUMPRODUCT((ACK3:ACK54=AAT13)*(ACN3:ACN54=AAT15)*(ACO3:ACO54="L"))+SUMPRODUCT((ACK3:ACK54=AAT13)*(ACN3:ACN54=AAT16)*(ACO3:ACO54="L"))+SUMPRODUCT((ACK3:ACK54=AAT14)*(ACN3:ACN54=AAT13)*(ACP3:ACP54="L"))+SUMPRODUCT((ACK3:ACK54=AAT15)*(ACN3:ACN54=AAT13)*(ACP3:ACP54="L"))+SUMPRODUCT((ACK3:ACK54=AAT16)*(ACN3:ACN54=AAT13)*(ACP3:ACP54="L"))</f>
        <v>0</v>
      </c>
      <c r="AAX13" s="395">
        <f ca="1">SUMPRODUCT((ACK3:ACK54=AAT13)*(ACN3:ACN54=AAT14)*ACL3:ACL54)+SUMPRODUCT((ACK3:ACK54=AAT13)*(ACN3:ACN54=AAT15)*ACL3:ACL54)+SUMPRODUCT((ACK3:ACK54=AAT13)*(ACN3:ACN54=AAT11)*ACL3:ACL54)+SUMPRODUCT((ACK3:ACK54=AAT13)*(ACN3:ACN54=AAT12)*ACL3:ACL54)+SUMPRODUCT((ACK3:ACK54=AAT14)*(ACN3:ACN54=AAT13)*ACM3:ACM54)+SUMPRODUCT((ACK3:ACK54=AAT15)*(ACN3:ACN54=AAT13)*ACM3:ACM54)+SUMPRODUCT((ACK3:ACK54=AAT11)*(ACN3:ACN54=AAT13)*ACM3:ACM54)+SUMPRODUCT((ACK3:ACK54=AAT12)*(ACN3:ACN54=AAT13)*ACM3:ACM54)</f>
        <v>0</v>
      </c>
      <c r="AAY13" s="395">
        <f ca="1">SUMPRODUCT((ACK3:ACK54=AAT13)*(ACN3:ACN54=AAT14)*ACM3:ACM54)+SUMPRODUCT((ACK3:ACK54=AAT13)*(ACN3:ACN54=AAT15)*ACM3:ACM54)+SUMPRODUCT((ACK3:ACK54=AAT13)*(ACN3:ACN54=AAT11)*ACM3:ACM54)+SUMPRODUCT((ACK3:ACK54=AAT13)*(ACN3:ACN54=AAT12)*ACM3:ACM54)+SUMPRODUCT((ACK3:ACK54=AAT14)*(ACN3:ACN54=AAT13)*ACL3:ACL54)+SUMPRODUCT((ACK3:ACK54=AAT15)*(ACN3:ACN54=AAT13)*ACL3:ACL54)+SUMPRODUCT((ACK3:ACK54=AAT11)*(ACN3:ACN54=AAT13)*ACL3:ACL54)+SUMPRODUCT((ACK3:ACK54=AAT12)*(ACN3:ACN54=AAT13)*ACL3:ACL54)</f>
        <v>0</v>
      </c>
      <c r="AAZ13" s="395">
        <f t="shared" ref="AAZ13:AAZ14" ca="1" si="1797">AAX13-AAY13+1000</f>
        <v>1000</v>
      </c>
      <c r="ABA13" s="395" t="str">
        <f t="shared" ref="ABA13:ABA14" ca="1" si="1798">IF(AAT13&lt;&gt;"",AAU13*3+AAV13*1,"")</f>
        <v/>
      </c>
      <c r="ABB13" s="395" t="str">
        <f ca="1">IF(AAT13&lt;&gt;"",VLOOKUP(AAT13,YM4:YS52,7,FALSE),"")</f>
        <v/>
      </c>
      <c r="ABC13" s="395" t="str">
        <f ca="1">IF(AAT13&lt;&gt;"",VLOOKUP(AAT13,YM4:YS52,5,FALSE),"")</f>
        <v/>
      </c>
      <c r="ABD13" s="395" t="str">
        <f ca="1">IF(AAT13&lt;&gt;"",VLOOKUP(AAT13,YM4:YU52,9,FALSE),"")</f>
        <v/>
      </c>
      <c r="ABE13" s="395" t="str">
        <f t="shared" ref="ABE13:ABE14" ca="1" si="1799">ABA13</f>
        <v/>
      </c>
      <c r="ABF13" s="395" t="str">
        <f t="shared" ref="ABF13" ca="1" si="1800">IF(AAT13&lt;&gt;"",RANK(ABE13,ABE11:ABE15),"")</f>
        <v/>
      </c>
      <c r="ABG13" s="395" t="str">
        <f t="shared" ref="ABG13" ca="1" si="1801">IF(AAT13&lt;&gt;"",SUMPRODUCT((ABE11:ABE15=ABE13)*(AAZ11:AAZ15&gt;AAZ13)),"")</f>
        <v/>
      </c>
      <c r="ABH13" s="395" t="str">
        <f t="shared" ref="ABH13" ca="1" si="1802">IF(AAT13&lt;&gt;"",SUMPRODUCT((ABE11:ABE15=ABE13)*(AAZ11:AAZ15=AAZ13)*(AAX11:AAX15&gt;AAX13)),"")</f>
        <v/>
      </c>
      <c r="ABI13" s="395" t="str">
        <f t="shared" ref="ABI13" ca="1" si="1803">IF(AAT13&lt;&gt;"",SUMPRODUCT((ABE11:ABE15=ABE13)*(AAZ11:AAZ15=AAZ13)*(AAX11:AAX15=AAX13)*(ABB11:ABB15&gt;ABB13)),"")</f>
        <v/>
      </c>
      <c r="ABJ13" s="395" t="str">
        <f t="shared" ref="ABJ13" ca="1" si="1804">IF(AAT13&lt;&gt;"",SUMPRODUCT((ABE11:ABE15=ABE13)*(AAZ11:AAZ15=AAZ13)*(AAX11:AAX15=AAX13)*(ABB11:ABB15=ABB13)*(ABC11:ABC15&gt;ABC13)),"")</f>
        <v/>
      </c>
      <c r="ABK13" s="395" t="str">
        <f t="shared" ref="ABK13" ca="1" si="1805">IF(AAT13&lt;&gt;"",SUMPRODUCT((ABE11:ABE15=ABE13)*(AAZ11:AAZ15=AAZ13)*(AAX11:AAX15=AAX13)*(ABB11:ABB15=ABB13)*(ABC11:ABC15=ABC13)*(ABD11:ABD15&gt;ABD13)),"")</f>
        <v/>
      </c>
      <c r="ABL13" s="395" t="str">
        <f t="shared" ref="ABL13:ABL14" ca="1" si="1806">IF(AAT13&lt;&gt;"",SUM(ABF13:ABK13)+2,"")</f>
        <v/>
      </c>
      <c r="ABM13" s="395" t="str">
        <f t="shared" ref="ABM13" ca="1" si="1807">IF(AAT13&lt;&gt;"",INDEX(AAT13:AAT15,MATCH(3,ABL13:ABL15,0),0),"")</f>
        <v/>
      </c>
      <c r="ACH13" s="395" t="str">
        <f t="shared" ref="ACH13" ca="1" si="1808">IF(ABM13&lt;&gt;"",ABM13,IF(AAS13&lt;&gt;"",AAS13,IF(ZY13&lt;&gt;"",ZY13,YY13)))</f>
        <v>Botafogo</v>
      </c>
      <c r="ACI13" s="395">
        <v>3</v>
      </c>
      <c r="ACJ13" s="395">
        <v>11</v>
      </c>
      <c r="ACK13" s="395" t="str">
        <f t="shared" si="9"/>
        <v>Ulsan HD</v>
      </c>
      <c r="ACL13" s="395">
        <f ca="1">IF(OFFSET('Game Board'!O18,0,ACL1)&lt;&gt;"",OFFSET('Game Board'!O18,0,ACL1),0)</f>
        <v>0</v>
      </c>
      <c r="ACM13" s="395">
        <f ca="1">IF(OFFSET('Game Board'!P18,0,ACL1)&lt;&gt;"",OFFSET('Game Board'!P18,0,ACL1),0)</f>
        <v>0</v>
      </c>
      <c r="ACN13" s="395" t="str">
        <f t="shared" si="10"/>
        <v>Mamelodi Sundowns</v>
      </c>
      <c r="ACO13" s="395" t="str">
        <f ca="1">IF(AND(OFFSET('Game Board'!O18,0,ACL1)&lt;&gt;"",OFFSET('Game Board'!P18,0,ACL1)&lt;&gt;""),IF(ACL13&gt;ACM13,"W",IF(ACL13=ACM13,"D","L")),"")</f>
        <v/>
      </c>
      <c r="ACP13" s="395" t="str">
        <f t="shared" ca="1" si="11"/>
        <v/>
      </c>
      <c r="ACR13" s="395">
        <f ca="1">VLOOKUP(ACS13,AGN11:AGO15,2,FALSE)</f>
        <v>3</v>
      </c>
      <c r="ACS13" s="398" t="str">
        <f t="shared" si="1290"/>
        <v>Botafogo</v>
      </c>
      <c r="ACT13" s="395">
        <f ca="1">SUMPRODUCT((AGQ3:AGQ54=ACS13)*(AGU3:AGU54="W"))+SUMPRODUCT((AGT3:AGT54=ACS13)*(AGV3:AGV54="W"))</f>
        <v>0</v>
      </c>
      <c r="ACU13" s="395">
        <f ca="1">SUMPRODUCT((AGQ3:AGQ54=ACS13)*(AGU3:AGU54="D"))+SUMPRODUCT((AGT3:AGT54=ACS13)*(AGV3:AGV54="D"))</f>
        <v>0</v>
      </c>
      <c r="ACV13" s="395">
        <f ca="1">SUMPRODUCT((AGQ3:AGQ54=ACS13)*(AGU3:AGU54="L"))+SUMPRODUCT((AGT3:AGT54=ACS13)*(AGV3:AGV54="L"))</f>
        <v>0</v>
      </c>
      <c r="ACW13" s="395">
        <f t="shared" ref="ACW13" ca="1" si="1809">SUMIF(AGQ3:AGQ72,ACS13,AGR3:AGR72)+SUMIF(AGT3:AGT72,ACS13,AGS3:AGS72)</f>
        <v>0</v>
      </c>
      <c r="ACX13" s="395">
        <f t="shared" ref="ACX13" ca="1" si="1810">SUMIF(AGT3:AGT72,ACS13,AGR3:AGR72)+SUMIF(AGQ3:AGQ72,ACS13,AGS3:AGS72)</f>
        <v>0</v>
      </c>
      <c r="ACY13" s="395">
        <f t="shared" ca="1" si="1293"/>
        <v>1000</v>
      </c>
      <c r="ACZ13" s="395">
        <f t="shared" ca="1" si="1294"/>
        <v>0</v>
      </c>
      <c r="ADA13" s="401">
        <f t="shared" si="144"/>
        <v>15</v>
      </c>
      <c r="ADB13" s="395">
        <f t="shared" ref="ADB13" ca="1" si="1811">IF(COUNTIF(ACZ11:ACZ15,4)&lt;&gt;4,RANK(ACZ13,ACZ11:ACZ15),ACZ65)</f>
        <v>1</v>
      </c>
      <c r="ADD13" s="395">
        <f t="shared" ref="ADD13" ca="1" si="1812">SUMPRODUCT((ADB11:ADB14=ADB13)*(ADA11:ADA14&lt;ADA13))+ADB13</f>
        <v>2</v>
      </c>
      <c r="ADE13" s="398" t="str">
        <f t="shared" ref="ADE13" ca="1" si="1813">INDEX(ACS11:ACS15,MATCH(3,ADD11:ADD15,0),0)</f>
        <v>Atletico Madrid</v>
      </c>
      <c r="ADF13" s="395">
        <f t="shared" ref="ADF13" ca="1" si="1814">INDEX(ADB11:ADB15,MATCH(ADE13,ACS11:ACS15,0),0)</f>
        <v>1</v>
      </c>
      <c r="ADG13" s="395" t="str">
        <f t="shared" ref="ADG13:ADG14" ca="1" si="1815">IF(AND(ADG12&lt;&gt;"",ADF13=1),ADE13,"")</f>
        <v>Atletico Madrid</v>
      </c>
      <c r="ADH13" s="395" t="str">
        <f t="shared" ref="ADH13:ADH14" ca="1" si="1816">IF(AND(ADH12&lt;&gt;"",ADF14=2),ADE14,"")</f>
        <v/>
      </c>
      <c r="ADI13" s="395" t="str">
        <f t="shared" ref="ADI13" ca="1" si="1817">IF(AND(ADI12&lt;&gt;"",ADF15=3),ADE15,"")</f>
        <v/>
      </c>
      <c r="ADL13" s="395" t="str">
        <f t="shared" ca="1" si="1303"/>
        <v>Atletico Madrid</v>
      </c>
      <c r="ADM13" s="395">
        <f ca="1">SUMPRODUCT((AGQ3:AGQ54=ADL13)*(AGT3:AGT54=ADL14)*(AGU3:AGU54="W"))+SUMPRODUCT((AGQ3:AGQ54=ADL13)*(AGT3:AGT54=ADL15)*(AGU3:AGU54="W"))+SUMPRODUCT((AGQ3:AGQ54=ADL13)*(AGT3:AGT54=ADL11)*(AGU3:AGU54="W"))+SUMPRODUCT((AGQ3:AGQ54=ADL13)*(AGT3:AGT54=ADL12)*(AGU3:AGU54="W"))+SUMPRODUCT((AGQ3:AGQ54=ADL14)*(AGT3:AGT54=ADL13)*(AGV3:AGV54="W"))+SUMPRODUCT((AGQ3:AGQ54=ADL15)*(AGT3:AGT54=ADL13)*(AGV3:AGV54="W"))+SUMPRODUCT((AGQ3:AGQ54=ADL11)*(AGT3:AGT54=ADL13)*(AGV3:AGV54="W"))+SUMPRODUCT((AGQ3:AGQ54=ADL12)*(AGT3:AGT54=ADL13)*(AGV3:AGV54="W"))</f>
        <v>0</v>
      </c>
      <c r="ADN13" s="395">
        <f ca="1">SUMPRODUCT((AGQ3:AGQ54=ADL13)*(AGT3:AGT54=ADL14)*(AGU3:AGU54="D"))+SUMPRODUCT((AGQ3:AGQ54=ADL13)*(AGT3:AGT54=ADL15)*(AGU3:AGU54="D"))+SUMPRODUCT((AGQ3:AGQ54=ADL13)*(AGT3:AGT54=ADL11)*(AGU3:AGU54="D"))+SUMPRODUCT((AGQ3:AGQ54=ADL13)*(AGT3:AGT54=ADL12)*(AGU3:AGU54="D"))+SUMPRODUCT((AGQ3:AGQ54=ADL14)*(AGT3:AGT54=ADL13)*(AGU3:AGU54="D"))+SUMPRODUCT((AGQ3:AGQ54=ADL15)*(AGT3:AGT54=ADL13)*(AGU3:AGU54="D"))+SUMPRODUCT((AGQ3:AGQ54=ADL11)*(AGT3:AGT54=ADL13)*(AGU3:AGU54="D"))+SUMPRODUCT((AGQ3:AGQ54=ADL12)*(AGT3:AGT54=ADL13)*(AGU3:AGU54="D"))</f>
        <v>0</v>
      </c>
      <c r="ADO13" s="395">
        <f ca="1">SUMPRODUCT((AGQ3:AGQ54=ADL13)*(AGT3:AGT54=ADL14)*(AGU3:AGU54="L"))+SUMPRODUCT((AGQ3:AGQ54=ADL13)*(AGT3:AGT54=ADL15)*(AGU3:AGU54="L"))+SUMPRODUCT((AGQ3:AGQ54=ADL13)*(AGT3:AGT54=ADL11)*(AGU3:AGU54="L"))+SUMPRODUCT((AGQ3:AGQ54=ADL13)*(AGT3:AGT54=ADL12)*(AGU3:AGU54="L"))+SUMPRODUCT((AGQ3:AGQ54=ADL14)*(AGT3:AGT54=ADL13)*(AGV3:AGV54="L"))+SUMPRODUCT((AGQ3:AGQ54=ADL15)*(AGT3:AGT54=ADL13)*(AGV3:AGV54="L"))+SUMPRODUCT((AGQ3:AGQ54=ADL11)*(AGT3:AGT54=ADL13)*(AGV3:AGV54="L"))+SUMPRODUCT((AGQ3:AGQ54=ADL12)*(AGT3:AGT54=ADL13)*(AGV3:AGV54="L"))</f>
        <v>0</v>
      </c>
      <c r="ADP13" s="395">
        <f ca="1">SUMPRODUCT((AGQ3:AGQ54=ADL13)*(AGT3:AGT54=ADL14)*AGR3:AGR54)+SUMPRODUCT((AGQ3:AGQ54=ADL13)*(AGT3:AGT54=ADL15)*AGR3:AGR54)+SUMPRODUCT((AGQ3:AGQ54=ADL13)*(AGT3:AGT54=ADL11)*AGR3:AGR54)+SUMPRODUCT((AGQ3:AGQ54=ADL13)*(AGT3:AGT54=ADL12)*AGR3:AGR54)+SUMPRODUCT((AGQ3:AGQ54=ADL14)*(AGT3:AGT54=ADL13)*AGS3:AGS54)+SUMPRODUCT((AGQ3:AGQ54=ADL15)*(AGT3:AGT54=ADL13)*AGS3:AGS54)+SUMPRODUCT((AGQ3:AGQ54=ADL11)*(AGT3:AGT54=ADL13)*AGS3:AGS54)+SUMPRODUCT((AGQ3:AGQ54=ADL12)*(AGT3:AGT54=ADL13)*AGS3:AGS54)</f>
        <v>0</v>
      </c>
      <c r="ADQ13" s="395">
        <f ca="1">SUMPRODUCT((AGQ3:AGQ54=ADL13)*(AGT3:AGT54=ADL14)*AGS3:AGS54)+SUMPRODUCT((AGQ3:AGQ54=ADL13)*(AGT3:AGT54=ADL15)*AGS3:AGS54)+SUMPRODUCT((AGQ3:AGQ54=ADL13)*(AGT3:AGT54=ADL11)*AGS3:AGS54)+SUMPRODUCT((AGQ3:AGQ54=ADL13)*(AGT3:AGT54=ADL12)*AGS3:AGS54)+SUMPRODUCT((AGQ3:AGQ54=ADL14)*(AGT3:AGT54=ADL13)*AGR3:AGR54)+SUMPRODUCT((AGQ3:AGQ54=ADL15)*(AGT3:AGT54=ADL13)*AGR3:AGR54)+SUMPRODUCT((AGQ3:AGQ54=ADL11)*(AGT3:AGT54=ADL13)*AGR3:AGR54)+SUMPRODUCT((AGQ3:AGQ54=ADL12)*(AGT3:AGT54=ADL13)*AGR3:AGR54)</f>
        <v>0</v>
      </c>
      <c r="ADR13" s="395">
        <f t="shared" ca="1" si="1304"/>
        <v>1000</v>
      </c>
      <c r="ADS13" s="395">
        <f t="shared" ca="1" si="1305"/>
        <v>0</v>
      </c>
      <c r="ADT13" s="395">
        <f ca="1">IF(ADL13&lt;&gt;"",VLOOKUP(ADL13,ACS4:ACY52,7,FALSE),"")</f>
        <v>1000</v>
      </c>
      <c r="ADU13" s="395">
        <f ca="1">IF(ADL13&lt;&gt;"",VLOOKUP(ADL13,ACS4:ACY52,5,FALSE),"")</f>
        <v>0</v>
      </c>
      <c r="ADV13" s="395">
        <f ca="1">IF(ADL13&lt;&gt;"",VLOOKUP(ADL13,ACS4:ADA52,9,FALSE),"")</f>
        <v>23</v>
      </c>
      <c r="ADW13" s="395">
        <f t="shared" ca="1" si="1306"/>
        <v>0</v>
      </c>
      <c r="ADX13" s="395">
        <f t="shared" ref="ADX13" ca="1" si="1818">IF(ADL13&lt;&gt;"",RANK(ADW13,ADW11:ADW15),"")</f>
        <v>1</v>
      </c>
      <c r="ADY13" s="395">
        <f t="shared" ref="ADY13" ca="1" si="1819">IF(ADL13&lt;&gt;"",SUMPRODUCT((ADW11:ADW15=ADW13)*(ADR11:ADR15&gt;ADR13)),"")</f>
        <v>0</v>
      </c>
      <c r="ADZ13" s="395">
        <f t="shared" ref="ADZ13" ca="1" si="1820">IF(ADL13&lt;&gt;"",SUMPRODUCT((ADW11:ADW15=ADW13)*(ADR11:ADR15=ADR13)*(ADP11:ADP15&gt;ADP13)),"")</f>
        <v>0</v>
      </c>
      <c r="AEA13" s="395">
        <f t="shared" ref="AEA13" ca="1" si="1821">IF(ADL13&lt;&gt;"",SUMPRODUCT((ADW11:ADW15=ADW13)*(ADR11:ADR15=ADR13)*(ADP11:ADP15=ADP13)*(ADT11:ADT15&gt;ADT13)),"")</f>
        <v>0</v>
      </c>
      <c r="AEB13" s="395">
        <f t="shared" ref="AEB13" ca="1" si="1822">IF(ADL13&lt;&gt;"",SUMPRODUCT((ADW11:ADW15=ADW13)*(ADR11:ADR15=ADR13)*(ADP11:ADP15=ADP13)*(ADT11:ADT15=ADT13)*(ADU11:ADU15&gt;ADU13)),"")</f>
        <v>0</v>
      </c>
      <c r="AEC13" s="395">
        <f t="shared" ref="AEC13" ca="1" si="1823">IF(ADL13&lt;&gt;"",SUMPRODUCT((ADW11:ADW15=ADW13)*(ADR11:ADR15=ADR13)*(ADP11:ADP15=ADP13)*(ADT11:ADT15=ADT13)*(ADU11:ADU15=ADU13)*(ADV11:ADV15&gt;ADV13)),"")</f>
        <v>1</v>
      </c>
      <c r="AED13" s="395">
        <f t="shared" ref="AED13" ca="1" si="1824">IF(ADL13&lt;&gt;"",IF(AED65&lt;&gt;"",IF(ADK62=3,AED65,AED65+ADK62),SUM(ADX13:AEC13)),"")</f>
        <v>2</v>
      </c>
      <c r="AEE13" s="395" t="str">
        <f t="shared" ref="AEE13" ca="1" si="1825">IF(ADL13&lt;&gt;"",INDEX(ADL11:ADL15,MATCH(3,AED11:AED15,0),0),"")</f>
        <v>Botafogo</v>
      </c>
      <c r="AEF13" s="395" t="str">
        <f t="shared" ca="1" si="1545"/>
        <v/>
      </c>
      <c r="AEG13" s="395">
        <f ca="1">SUMPRODUCT((AGQ3:AGQ54=AEF13)*(AGT3:AGT54=AEF14)*(AGU3:AGU54="W"))+SUMPRODUCT((AGQ3:AGQ54=AEF13)*(AGT3:AGT54=AEF15)*(AGU3:AGU54="W"))+SUMPRODUCT((AGQ3:AGQ54=AEF13)*(AGT3:AGT54=AEF12)*(AGU3:AGU54="W"))+SUMPRODUCT((AGQ3:AGQ54=AEF14)*(AGT3:AGT54=AEF13)*(AGV3:AGV54="W"))+SUMPRODUCT((AGQ3:AGQ54=AEF15)*(AGT3:AGT54=AEF13)*(AGV3:AGV54="W"))+SUMPRODUCT((AGQ3:AGQ54=AEF12)*(AGT3:AGT54=AEF13)*(AGV3:AGV54="W"))</f>
        <v>0</v>
      </c>
      <c r="AEH13" s="395">
        <f ca="1">SUMPRODUCT((AGQ3:AGQ54=AEF13)*(AGT3:AGT54=AEF14)*(AGU3:AGU54="D"))+SUMPRODUCT((AGQ3:AGQ54=AEF13)*(AGT3:AGT54=AEF15)*(AGU3:AGU54="D"))+SUMPRODUCT((AGQ3:AGQ54=AEF13)*(AGT3:AGT54=AEF12)*(AGU3:AGU54="D"))+SUMPRODUCT((AGQ3:AGQ54=AEF14)*(AGT3:AGT54=AEF13)*(AGU3:AGU54="D"))+SUMPRODUCT((AGQ3:AGQ54=AEF15)*(AGT3:AGT54=AEF13)*(AGU3:AGU54="D"))+SUMPRODUCT((AGQ3:AGQ54=AEF12)*(AGT3:AGT54=AEF13)*(AGU3:AGU54="D"))</f>
        <v>0</v>
      </c>
      <c r="AEI13" s="395">
        <f ca="1">SUMPRODUCT((AGQ3:AGQ54=AEF13)*(AGT3:AGT54=AEF14)*(AGU3:AGU54="L"))+SUMPRODUCT((AGQ3:AGQ54=AEF13)*(AGT3:AGT54=AEF15)*(AGU3:AGU54="L"))+SUMPRODUCT((AGQ3:AGQ54=AEF13)*(AGT3:AGT54=AEF12)*(AGU3:AGU54="L"))+SUMPRODUCT((AGQ3:AGQ54=AEF14)*(AGT3:AGT54=AEF13)*(AGV3:AGV54="L"))+SUMPRODUCT((AGQ3:AGQ54=AEF15)*(AGT3:AGT54=AEF13)*(AGV3:AGV54="L"))+SUMPRODUCT((AGQ3:AGQ54=AEF12)*(AGT3:AGT54=AEF13)*(AGV3:AGV54="L"))</f>
        <v>0</v>
      </c>
      <c r="AEJ13" s="395">
        <f ca="1">SUMPRODUCT((AGQ3:AGQ54=AEF13)*(AGT3:AGT54=AEF14)*AGR3:AGR54)+SUMPRODUCT((AGQ3:AGQ54=AEF13)*(AGT3:AGT54=AEF15)*AGR3:AGR54)+SUMPRODUCT((AGQ3:AGQ54=AEF13)*(AGT3:AGT54=AEF11)*AGR3:AGR54)+SUMPRODUCT((AGQ3:AGQ54=AEF13)*(AGT3:AGT54=AEF12)*AGR3:AGR54)+SUMPRODUCT((AGQ3:AGQ54=AEF14)*(AGT3:AGT54=AEF13)*AGS3:AGS54)+SUMPRODUCT((AGQ3:AGQ54=AEF15)*(AGT3:AGT54=AEF13)*AGS3:AGS54)+SUMPRODUCT((AGQ3:AGQ54=AEF11)*(AGT3:AGT54=AEF13)*AGS3:AGS54)+SUMPRODUCT((AGQ3:AGQ54=AEF12)*(AGT3:AGT54=AEF13)*AGS3:AGS54)</f>
        <v>0</v>
      </c>
      <c r="AEK13" s="395">
        <f ca="1">SUMPRODUCT((AGQ3:AGQ54=AEF13)*(AGT3:AGT54=AEF14)*AGS3:AGS54)+SUMPRODUCT((AGQ3:AGQ54=AEF13)*(AGT3:AGT54=AEF15)*AGS3:AGS54)+SUMPRODUCT((AGQ3:AGQ54=AEF13)*(AGT3:AGT54=AEF11)*AGS3:AGS54)+SUMPRODUCT((AGQ3:AGQ54=AEF13)*(AGT3:AGT54=AEF12)*AGS3:AGS54)+SUMPRODUCT((AGQ3:AGQ54=AEF14)*(AGT3:AGT54=AEF13)*AGR3:AGR54)+SUMPRODUCT((AGQ3:AGQ54=AEF15)*(AGT3:AGT54=AEF13)*AGR3:AGR54)+SUMPRODUCT((AGQ3:AGQ54=AEF11)*(AGT3:AGT54=AEF13)*AGR3:AGR54)+SUMPRODUCT((AGQ3:AGQ54=AEF12)*(AGT3:AGT54=AEF13)*AGR3:AGR54)</f>
        <v>0</v>
      </c>
      <c r="AEL13" s="395">
        <f t="shared" ca="1" si="1546"/>
        <v>1000</v>
      </c>
      <c r="AEM13" s="395" t="str">
        <f t="shared" ca="1" si="1547"/>
        <v/>
      </c>
      <c r="AEN13" s="395" t="str">
        <f ca="1">IF(AEF13&lt;&gt;"",VLOOKUP(AEF13,ACS4:ACY52,7,FALSE),"")</f>
        <v/>
      </c>
      <c r="AEO13" s="395" t="str">
        <f ca="1">IF(AEF13&lt;&gt;"",VLOOKUP(AEF13,ACS4:ACY52,5,FALSE),"")</f>
        <v/>
      </c>
      <c r="AEP13" s="395" t="str">
        <f ca="1">IF(AEF13&lt;&gt;"",VLOOKUP(AEF13,ACS4:ADA52,9,FALSE),"")</f>
        <v/>
      </c>
      <c r="AEQ13" s="395" t="str">
        <f t="shared" ca="1" si="1548"/>
        <v/>
      </c>
      <c r="AER13" s="395" t="str">
        <f t="shared" ref="AER13" ca="1" si="1826">IF(AEF13&lt;&gt;"",RANK(AEQ13,AEQ11:AEQ15),"")</f>
        <v/>
      </c>
      <c r="AES13" s="395" t="str">
        <f t="shared" ref="AES13" ca="1" si="1827">IF(AEF13&lt;&gt;"",SUMPRODUCT((AEQ11:AEQ15=AEQ13)*(AEL11:AEL15&gt;AEL13)),"")</f>
        <v/>
      </c>
      <c r="AET13" s="395" t="str">
        <f t="shared" ref="AET13" ca="1" si="1828">IF(AEF13&lt;&gt;"",SUMPRODUCT((AEQ11:AEQ15=AEQ13)*(AEL11:AEL15=AEL13)*(AEJ11:AEJ15&gt;AEJ13)),"")</f>
        <v/>
      </c>
      <c r="AEU13" s="395" t="str">
        <f t="shared" ref="AEU13" ca="1" si="1829">IF(AEF13&lt;&gt;"",SUMPRODUCT((AEQ11:AEQ15=AEQ13)*(AEL11:AEL15=AEL13)*(AEJ11:AEJ15=AEJ13)*(AEN11:AEN15&gt;AEN13)),"")</f>
        <v/>
      </c>
      <c r="AEV13" s="395" t="str">
        <f t="shared" ref="AEV13" ca="1" si="1830">IF(AEF13&lt;&gt;"",SUMPRODUCT((AEQ11:AEQ15=AEQ13)*(AEL11:AEL15=AEL13)*(AEJ11:AEJ15=AEJ13)*(AEN11:AEN15=AEN13)*(AEO11:AEO15&gt;AEO13)),"")</f>
        <v/>
      </c>
      <c r="AEW13" s="395" t="str">
        <f t="shared" ref="AEW13" ca="1" si="1831">IF(AEF13&lt;&gt;"",SUMPRODUCT((AEQ11:AEQ15=AEQ13)*(AEL11:AEL15=AEL13)*(AEJ11:AEJ15=AEJ13)*(AEN11:AEN15=AEN13)*(AEO11:AEO15=AEO13)*(AEP11:AEP15&gt;AEP13)),"")</f>
        <v/>
      </c>
      <c r="AEX13" s="395" t="str">
        <f t="shared" ref="AEX13" ca="1" si="1832">IF(AEF13&lt;&gt;"",IF(AEX65&lt;&gt;"",IF(AEE62=3,AEX65,AEX65+AEE62),SUM(AER13:AEW13)+1),"")</f>
        <v/>
      </c>
      <c r="AEY13" s="395" t="str">
        <f t="shared" ref="AEY13" ca="1" si="1833">IF(AEF13&lt;&gt;"",INDEX(AEF12:AEF15,MATCH(3,AEX12:AEX15,0),0),"")</f>
        <v/>
      </c>
      <c r="AEZ13" s="395" t="str">
        <f t="shared" ref="AEZ13:AEZ14" ca="1" si="1834">IF(ADI11&lt;&gt;"",ADI11,"")</f>
        <v/>
      </c>
      <c r="AFA13" s="395">
        <f ca="1">SUMPRODUCT((AGQ3:AGQ54=AEZ13)*(AGT3:AGT54=AEZ14)*(AGU3:AGU54="W"))+SUMPRODUCT((AGQ3:AGQ54=AEZ13)*(AGT3:AGT54=AEZ15)*(AGU3:AGU54="W"))+SUMPRODUCT((AGQ3:AGQ54=AEZ13)*(AGT3:AGT54=AEZ16)*(AGU3:AGU54="W"))+SUMPRODUCT((AGQ3:AGQ54=AEZ14)*(AGT3:AGT54=AEZ13)*(AGV3:AGV54="W"))+SUMPRODUCT((AGQ3:AGQ54=AEZ15)*(AGT3:AGT54=AEZ13)*(AGV3:AGV54="W"))+SUMPRODUCT((AGQ3:AGQ54=AEZ16)*(AGT3:AGT54=AEZ13)*(AGV3:AGV54="W"))</f>
        <v>0</v>
      </c>
      <c r="AFB13" s="395">
        <f ca="1">SUMPRODUCT((AGQ3:AGQ54=AEZ13)*(AGT3:AGT54=AEZ14)*(AGU3:AGU54="D"))+SUMPRODUCT((AGQ3:AGQ54=AEZ13)*(AGT3:AGT54=AEZ15)*(AGU3:AGU54="D"))+SUMPRODUCT((AGQ3:AGQ54=AEZ13)*(AGT3:AGT54=AEZ16)*(AGU3:AGU54="D"))+SUMPRODUCT((AGQ3:AGQ54=AEZ14)*(AGT3:AGT54=AEZ13)*(AGU3:AGU54="D"))+SUMPRODUCT((AGQ3:AGQ54=AEZ15)*(AGT3:AGT54=AEZ13)*(AGU3:AGU54="D"))+SUMPRODUCT((AGQ3:AGQ54=AEZ16)*(AGT3:AGT54=AEZ13)*(AGU3:AGU54="D"))</f>
        <v>0</v>
      </c>
      <c r="AFC13" s="395">
        <f ca="1">SUMPRODUCT((AGQ3:AGQ54=AEZ13)*(AGT3:AGT54=AEZ14)*(AGU3:AGU54="L"))+SUMPRODUCT((AGQ3:AGQ54=AEZ13)*(AGT3:AGT54=AEZ15)*(AGU3:AGU54="L"))+SUMPRODUCT((AGQ3:AGQ54=AEZ13)*(AGT3:AGT54=AEZ16)*(AGU3:AGU54="L"))+SUMPRODUCT((AGQ3:AGQ54=AEZ14)*(AGT3:AGT54=AEZ13)*(AGV3:AGV54="L"))+SUMPRODUCT((AGQ3:AGQ54=AEZ15)*(AGT3:AGT54=AEZ13)*(AGV3:AGV54="L"))+SUMPRODUCT((AGQ3:AGQ54=AEZ16)*(AGT3:AGT54=AEZ13)*(AGV3:AGV54="L"))</f>
        <v>0</v>
      </c>
      <c r="AFD13" s="395">
        <f ca="1">SUMPRODUCT((AGQ3:AGQ54=AEZ13)*(AGT3:AGT54=AEZ14)*AGR3:AGR54)+SUMPRODUCT((AGQ3:AGQ54=AEZ13)*(AGT3:AGT54=AEZ15)*AGR3:AGR54)+SUMPRODUCT((AGQ3:AGQ54=AEZ13)*(AGT3:AGT54=AEZ11)*AGR3:AGR54)+SUMPRODUCT((AGQ3:AGQ54=AEZ13)*(AGT3:AGT54=AEZ12)*AGR3:AGR54)+SUMPRODUCT((AGQ3:AGQ54=AEZ14)*(AGT3:AGT54=AEZ13)*AGS3:AGS54)+SUMPRODUCT((AGQ3:AGQ54=AEZ15)*(AGT3:AGT54=AEZ13)*AGS3:AGS54)+SUMPRODUCT((AGQ3:AGQ54=AEZ11)*(AGT3:AGT54=AEZ13)*AGS3:AGS54)+SUMPRODUCT((AGQ3:AGQ54=AEZ12)*(AGT3:AGT54=AEZ13)*AGS3:AGS54)</f>
        <v>0</v>
      </c>
      <c r="AFE13" s="395">
        <f ca="1">SUMPRODUCT((AGQ3:AGQ54=AEZ13)*(AGT3:AGT54=AEZ14)*AGS3:AGS54)+SUMPRODUCT((AGQ3:AGQ54=AEZ13)*(AGT3:AGT54=AEZ15)*AGS3:AGS54)+SUMPRODUCT((AGQ3:AGQ54=AEZ13)*(AGT3:AGT54=AEZ11)*AGS3:AGS54)+SUMPRODUCT((AGQ3:AGQ54=AEZ13)*(AGT3:AGT54=AEZ12)*AGS3:AGS54)+SUMPRODUCT((AGQ3:AGQ54=AEZ14)*(AGT3:AGT54=AEZ13)*AGR3:AGR54)+SUMPRODUCT((AGQ3:AGQ54=AEZ15)*(AGT3:AGT54=AEZ13)*AGR3:AGR54)+SUMPRODUCT((AGQ3:AGQ54=AEZ11)*(AGT3:AGT54=AEZ13)*AGR3:AGR54)+SUMPRODUCT((AGQ3:AGQ54=AEZ12)*(AGT3:AGT54=AEZ13)*AGR3:AGR54)</f>
        <v>0</v>
      </c>
      <c r="AFF13" s="395">
        <f t="shared" ref="AFF13:AFF14" ca="1" si="1835">AFD13-AFE13+1000</f>
        <v>1000</v>
      </c>
      <c r="AFG13" s="395" t="str">
        <f t="shared" ref="AFG13:AFG14" ca="1" si="1836">IF(AEZ13&lt;&gt;"",AFA13*3+AFB13*1,"")</f>
        <v/>
      </c>
      <c r="AFH13" s="395" t="str">
        <f ca="1">IF(AEZ13&lt;&gt;"",VLOOKUP(AEZ13,ACS4:ACY52,7,FALSE),"")</f>
        <v/>
      </c>
      <c r="AFI13" s="395" t="str">
        <f ca="1">IF(AEZ13&lt;&gt;"",VLOOKUP(AEZ13,ACS4:ACY52,5,FALSE),"")</f>
        <v/>
      </c>
      <c r="AFJ13" s="395" t="str">
        <f ca="1">IF(AEZ13&lt;&gt;"",VLOOKUP(AEZ13,ACS4:ADA52,9,FALSE),"")</f>
        <v/>
      </c>
      <c r="AFK13" s="395" t="str">
        <f t="shared" ref="AFK13:AFK14" ca="1" si="1837">AFG13</f>
        <v/>
      </c>
      <c r="AFL13" s="395" t="str">
        <f t="shared" ref="AFL13" ca="1" si="1838">IF(AEZ13&lt;&gt;"",RANK(AFK13,AFK11:AFK15),"")</f>
        <v/>
      </c>
      <c r="AFM13" s="395" t="str">
        <f t="shared" ref="AFM13" ca="1" si="1839">IF(AEZ13&lt;&gt;"",SUMPRODUCT((AFK11:AFK15=AFK13)*(AFF11:AFF15&gt;AFF13)),"")</f>
        <v/>
      </c>
      <c r="AFN13" s="395" t="str">
        <f t="shared" ref="AFN13" ca="1" si="1840">IF(AEZ13&lt;&gt;"",SUMPRODUCT((AFK11:AFK15=AFK13)*(AFF11:AFF15=AFF13)*(AFD11:AFD15&gt;AFD13)),"")</f>
        <v/>
      </c>
      <c r="AFO13" s="395" t="str">
        <f t="shared" ref="AFO13" ca="1" si="1841">IF(AEZ13&lt;&gt;"",SUMPRODUCT((AFK11:AFK15=AFK13)*(AFF11:AFF15=AFF13)*(AFD11:AFD15=AFD13)*(AFH11:AFH15&gt;AFH13)),"")</f>
        <v/>
      </c>
      <c r="AFP13" s="395" t="str">
        <f t="shared" ref="AFP13" ca="1" si="1842">IF(AEZ13&lt;&gt;"",SUMPRODUCT((AFK11:AFK15=AFK13)*(AFF11:AFF15=AFF13)*(AFD11:AFD15=AFD13)*(AFH11:AFH15=AFH13)*(AFI11:AFI15&gt;AFI13)),"")</f>
        <v/>
      </c>
      <c r="AFQ13" s="395" t="str">
        <f t="shared" ref="AFQ13" ca="1" si="1843">IF(AEZ13&lt;&gt;"",SUMPRODUCT((AFK11:AFK15=AFK13)*(AFF11:AFF15=AFF13)*(AFD11:AFD15=AFD13)*(AFH11:AFH15=AFH13)*(AFI11:AFI15=AFI13)*(AFJ11:AFJ15&gt;AFJ13)),"")</f>
        <v/>
      </c>
      <c r="AFR13" s="395" t="str">
        <f t="shared" ref="AFR13:AFR14" ca="1" si="1844">IF(AEZ13&lt;&gt;"",SUM(AFL13:AFQ13)+2,"")</f>
        <v/>
      </c>
      <c r="AFS13" s="395" t="str">
        <f t="shared" ref="AFS13" ca="1" si="1845">IF(AEZ13&lt;&gt;"",INDEX(AEZ13:AEZ15,MATCH(3,AFR13:AFR15,0),0),"")</f>
        <v/>
      </c>
      <c r="AGN13" s="395" t="str">
        <f t="shared" ref="AGN13" ca="1" si="1846">IF(AFS13&lt;&gt;"",AFS13,IF(AEY13&lt;&gt;"",AEY13,IF(AEE13&lt;&gt;"",AEE13,ADE13)))</f>
        <v>Botafogo</v>
      </c>
      <c r="AGO13" s="395">
        <v>3</v>
      </c>
      <c r="AGP13" s="395">
        <v>11</v>
      </c>
      <c r="AGQ13" s="395" t="str">
        <f t="shared" si="12"/>
        <v>Ulsan HD</v>
      </c>
      <c r="AGR13" s="395">
        <f ca="1">IF(OFFSET('Game Board'!O18,0,AGR1)&lt;&gt;"",OFFSET('Game Board'!O18,0,AGR1),0)</f>
        <v>0</v>
      </c>
      <c r="AGS13" s="395">
        <f ca="1">IF(OFFSET('Game Board'!P18,0,AGR1)&lt;&gt;"",OFFSET('Game Board'!P18,0,AGR1),0)</f>
        <v>0</v>
      </c>
      <c r="AGT13" s="395" t="str">
        <f t="shared" si="13"/>
        <v>Mamelodi Sundowns</v>
      </c>
      <c r="AGU13" s="395" t="str">
        <f ca="1">IF(AND(OFFSET('Game Board'!O18,0,AGR1)&lt;&gt;"",OFFSET('Game Board'!P18,0,AGR1)&lt;&gt;""),IF(AGR13&gt;AGS13,"W",IF(AGR13=AGS13,"D","L")),"")</f>
        <v/>
      </c>
      <c r="AGV13" s="395" t="str">
        <f t="shared" ca="1" si="14"/>
        <v/>
      </c>
      <c r="AGX13" s="395">
        <f ca="1">VLOOKUP(AGY13,AKT11:AKU15,2,FALSE)</f>
        <v>3</v>
      </c>
      <c r="AGY13" s="398" t="str">
        <f t="shared" si="1316"/>
        <v>Botafogo</v>
      </c>
      <c r="AGZ13" s="395">
        <f ca="1">SUMPRODUCT((AKW3:AKW54=AGY13)*(ALA3:ALA54="W"))+SUMPRODUCT((AKZ3:AKZ54=AGY13)*(ALB3:ALB54="W"))</f>
        <v>0</v>
      </c>
      <c r="AHA13" s="395">
        <f ca="1">SUMPRODUCT((AKW3:AKW54=AGY13)*(ALA3:ALA54="D"))+SUMPRODUCT((AKZ3:AKZ54=AGY13)*(ALB3:ALB54="D"))</f>
        <v>0</v>
      </c>
      <c r="AHB13" s="395">
        <f ca="1">SUMPRODUCT((AKW3:AKW54=AGY13)*(ALA3:ALA54="L"))+SUMPRODUCT((AKZ3:AKZ54=AGY13)*(ALB3:ALB54="L"))</f>
        <v>0</v>
      </c>
      <c r="AHC13" s="395">
        <f t="shared" ref="AHC13" ca="1" si="1847">SUMIF(AKW3:AKW72,AGY13,AKX3:AKX72)+SUMIF(AKZ3:AKZ72,AGY13,AKY3:AKY72)</f>
        <v>0</v>
      </c>
      <c r="AHD13" s="395">
        <f t="shared" ref="AHD13" ca="1" si="1848">SUMIF(AKZ3:AKZ72,AGY13,AKX3:AKX72)+SUMIF(AKW3:AKW72,AGY13,AKY3:AKY72)</f>
        <v>0</v>
      </c>
      <c r="AHE13" s="395">
        <f t="shared" ca="1" si="1319"/>
        <v>1000</v>
      </c>
      <c r="AHF13" s="395">
        <f t="shared" ca="1" si="1320"/>
        <v>0</v>
      </c>
      <c r="AHG13" s="401">
        <f t="shared" si="171"/>
        <v>15</v>
      </c>
      <c r="AHH13" s="395">
        <f t="shared" ref="AHH13" ca="1" si="1849">IF(COUNTIF(AHF11:AHF15,4)&lt;&gt;4,RANK(AHF13,AHF11:AHF15),AHF65)</f>
        <v>1</v>
      </c>
      <c r="AHJ13" s="395">
        <f t="shared" ref="AHJ13" ca="1" si="1850">SUMPRODUCT((AHH11:AHH14=AHH13)*(AHG11:AHG14&lt;AHG13))+AHH13</f>
        <v>2</v>
      </c>
      <c r="AHK13" s="398" t="str">
        <f t="shared" ref="AHK13" ca="1" si="1851">INDEX(AGY11:AGY15,MATCH(3,AHJ11:AHJ15,0),0)</f>
        <v>Atletico Madrid</v>
      </c>
      <c r="AHL13" s="395">
        <f t="shared" ref="AHL13" ca="1" si="1852">INDEX(AHH11:AHH15,MATCH(AHK13,AGY11:AGY15,0),0)</f>
        <v>1</v>
      </c>
      <c r="AHM13" s="395" t="str">
        <f t="shared" ref="AHM13:AHM14" ca="1" si="1853">IF(AND(AHM12&lt;&gt;"",AHL13=1),AHK13,"")</f>
        <v>Atletico Madrid</v>
      </c>
      <c r="AHN13" s="395" t="str">
        <f t="shared" ref="AHN13:AHN14" ca="1" si="1854">IF(AND(AHN12&lt;&gt;"",AHL14=2),AHK14,"")</f>
        <v/>
      </c>
      <c r="AHO13" s="395" t="str">
        <f t="shared" ref="AHO13" ca="1" si="1855">IF(AND(AHO12&lt;&gt;"",AHL15=3),AHK15,"")</f>
        <v/>
      </c>
      <c r="AHR13" s="395" t="str">
        <f t="shared" ca="1" si="1329"/>
        <v>Atletico Madrid</v>
      </c>
      <c r="AHS13" s="395">
        <f ca="1">SUMPRODUCT((AKW3:AKW54=AHR13)*(AKZ3:AKZ54=AHR14)*(ALA3:ALA54="W"))+SUMPRODUCT((AKW3:AKW54=AHR13)*(AKZ3:AKZ54=AHR15)*(ALA3:ALA54="W"))+SUMPRODUCT((AKW3:AKW54=AHR13)*(AKZ3:AKZ54=AHR11)*(ALA3:ALA54="W"))+SUMPRODUCT((AKW3:AKW54=AHR13)*(AKZ3:AKZ54=AHR12)*(ALA3:ALA54="W"))+SUMPRODUCT((AKW3:AKW54=AHR14)*(AKZ3:AKZ54=AHR13)*(ALB3:ALB54="W"))+SUMPRODUCT((AKW3:AKW54=AHR15)*(AKZ3:AKZ54=AHR13)*(ALB3:ALB54="W"))+SUMPRODUCT((AKW3:AKW54=AHR11)*(AKZ3:AKZ54=AHR13)*(ALB3:ALB54="W"))+SUMPRODUCT((AKW3:AKW54=AHR12)*(AKZ3:AKZ54=AHR13)*(ALB3:ALB54="W"))</f>
        <v>0</v>
      </c>
      <c r="AHT13" s="395">
        <f ca="1">SUMPRODUCT((AKW3:AKW54=AHR13)*(AKZ3:AKZ54=AHR14)*(ALA3:ALA54="D"))+SUMPRODUCT((AKW3:AKW54=AHR13)*(AKZ3:AKZ54=AHR15)*(ALA3:ALA54="D"))+SUMPRODUCT((AKW3:AKW54=AHR13)*(AKZ3:AKZ54=AHR11)*(ALA3:ALA54="D"))+SUMPRODUCT((AKW3:AKW54=AHR13)*(AKZ3:AKZ54=AHR12)*(ALA3:ALA54="D"))+SUMPRODUCT((AKW3:AKW54=AHR14)*(AKZ3:AKZ54=AHR13)*(ALA3:ALA54="D"))+SUMPRODUCT((AKW3:AKW54=AHR15)*(AKZ3:AKZ54=AHR13)*(ALA3:ALA54="D"))+SUMPRODUCT((AKW3:AKW54=AHR11)*(AKZ3:AKZ54=AHR13)*(ALA3:ALA54="D"))+SUMPRODUCT((AKW3:AKW54=AHR12)*(AKZ3:AKZ54=AHR13)*(ALA3:ALA54="D"))</f>
        <v>0</v>
      </c>
      <c r="AHU13" s="395">
        <f ca="1">SUMPRODUCT((AKW3:AKW54=AHR13)*(AKZ3:AKZ54=AHR14)*(ALA3:ALA54="L"))+SUMPRODUCT((AKW3:AKW54=AHR13)*(AKZ3:AKZ54=AHR15)*(ALA3:ALA54="L"))+SUMPRODUCT((AKW3:AKW54=AHR13)*(AKZ3:AKZ54=AHR11)*(ALA3:ALA54="L"))+SUMPRODUCT((AKW3:AKW54=AHR13)*(AKZ3:AKZ54=AHR12)*(ALA3:ALA54="L"))+SUMPRODUCT((AKW3:AKW54=AHR14)*(AKZ3:AKZ54=AHR13)*(ALB3:ALB54="L"))+SUMPRODUCT((AKW3:AKW54=AHR15)*(AKZ3:AKZ54=AHR13)*(ALB3:ALB54="L"))+SUMPRODUCT((AKW3:AKW54=AHR11)*(AKZ3:AKZ54=AHR13)*(ALB3:ALB54="L"))+SUMPRODUCT((AKW3:AKW54=AHR12)*(AKZ3:AKZ54=AHR13)*(ALB3:ALB54="L"))</f>
        <v>0</v>
      </c>
      <c r="AHV13" s="395">
        <f ca="1">SUMPRODUCT((AKW3:AKW54=AHR13)*(AKZ3:AKZ54=AHR14)*AKX3:AKX54)+SUMPRODUCT((AKW3:AKW54=AHR13)*(AKZ3:AKZ54=AHR15)*AKX3:AKX54)+SUMPRODUCT((AKW3:AKW54=AHR13)*(AKZ3:AKZ54=AHR11)*AKX3:AKX54)+SUMPRODUCT((AKW3:AKW54=AHR13)*(AKZ3:AKZ54=AHR12)*AKX3:AKX54)+SUMPRODUCT((AKW3:AKW54=AHR14)*(AKZ3:AKZ54=AHR13)*AKY3:AKY54)+SUMPRODUCT((AKW3:AKW54=AHR15)*(AKZ3:AKZ54=AHR13)*AKY3:AKY54)+SUMPRODUCT((AKW3:AKW54=AHR11)*(AKZ3:AKZ54=AHR13)*AKY3:AKY54)+SUMPRODUCT((AKW3:AKW54=AHR12)*(AKZ3:AKZ54=AHR13)*AKY3:AKY54)</f>
        <v>0</v>
      </c>
      <c r="AHW13" s="395">
        <f ca="1">SUMPRODUCT((AKW3:AKW54=AHR13)*(AKZ3:AKZ54=AHR14)*AKY3:AKY54)+SUMPRODUCT((AKW3:AKW54=AHR13)*(AKZ3:AKZ54=AHR15)*AKY3:AKY54)+SUMPRODUCT((AKW3:AKW54=AHR13)*(AKZ3:AKZ54=AHR11)*AKY3:AKY54)+SUMPRODUCT((AKW3:AKW54=AHR13)*(AKZ3:AKZ54=AHR12)*AKY3:AKY54)+SUMPRODUCT((AKW3:AKW54=AHR14)*(AKZ3:AKZ54=AHR13)*AKX3:AKX54)+SUMPRODUCT((AKW3:AKW54=AHR15)*(AKZ3:AKZ54=AHR13)*AKX3:AKX54)+SUMPRODUCT((AKW3:AKW54=AHR11)*(AKZ3:AKZ54=AHR13)*AKX3:AKX54)+SUMPRODUCT((AKW3:AKW54=AHR12)*(AKZ3:AKZ54=AHR13)*AKX3:AKX54)</f>
        <v>0</v>
      </c>
      <c r="AHX13" s="395">
        <f t="shared" ca="1" si="1330"/>
        <v>1000</v>
      </c>
      <c r="AHY13" s="395">
        <f t="shared" ca="1" si="1331"/>
        <v>0</v>
      </c>
      <c r="AHZ13" s="395">
        <f ca="1">IF(AHR13&lt;&gt;"",VLOOKUP(AHR13,AGY4:AHE52,7,FALSE),"")</f>
        <v>1000</v>
      </c>
      <c r="AIA13" s="395">
        <f ca="1">IF(AHR13&lt;&gt;"",VLOOKUP(AHR13,AGY4:AHE52,5,FALSE),"")</f>
        <v>0</v>
      </c>
      <c r="AIB13" s="395">
        <f ca="1">IF(AHR13&lt;&gt;"",VLOOKUP(AHR13,AGY4:AHG52,9,FALSE),"")</f>
        <v>23</v>
      </c>
      <c r="AIC13" s="395">
        <f t="shared" ca="1" si="1332"/>
        <v>0</v>
      </c>
      <c r="AID13" s="395">
        <f t="shared" ref="AID13" ca="1" si="1856">IF(AHR13&lt;&gt;"",RANK(AIC13,AIC11:AIC15),"")</f>
        <v>1</v>
      </c>
      <c r="AIE13" s="395">
        <f t="shared" ref="AIE13" ca="1" si="1857">IF(AHR13&lt;&gt;"",SUMPRODUCT((AIC11:AIC15=AIC13)*(AHX11:AHX15&gt;AHX13)),"")</f>
        <v>0</v>
      </c>
      <c r="AIF13" s="395">
        <f t="shared" ref="AIF13" ca="1" si="1858">IF(AHR13&lt;&gt;"",SUMPRODUCT((AIC11:AIC15=AIC13)*(AHX11:AHX15=AHX13)*(AHV11:AHV15&gt;AHV13)),"")</f>
        <v>0</v>
      </c>
      <c r="AIG13" s="395">
        <f t="shared" ref="AIG13" ca="1" si="1859">IF(AHR13&lt;&gt;"",SUMPRODUCT((AIC11:AIC15=AIC13)*(AHX11:AHX15=AHX13)*(AHV11:AHV15=AHV13)*(AHZ11:AHZ15&gt;AHZ13)),"")</f>
        <v>0</v>
      </c>
      <c r="AIH13" s="395">
        <f t="shared" ref="AIH13" ca="1" si="1860">IF(AHR13&lt;&gt;"",SUMPRODUCT((AIC11:AIC15=AIC13)*(AHX11:AHX15=AHX13)*(AHV11:AHV15=AHV13)*(AHZ11:AHZ15=AHZ13)*(AIA11:AIA15&gt;AIA13)),"")</f>
        <v>0</v>
      </c>
      <c r="AII13" s="395">
        <f t="shared" ref="AII13" ca="1" si="1861">IF(AHR13&lt;&gt;"",SUMPRODUCT((AIC11:AIC15=AIC13)*(AHX11:AHX15=AHX13)*(AHV11:AHV15=AHV13)*(AHZ11:AHZ15=AHZ13)*(AIA11:AIA15=AIA13)*(AIB11:AIB15&gt;AIB13)),"")</f>
        <v>1</v>
      </c>
      <c r="AIJ13" s="395">
        <f t="shared" ref="AIJ13" ca="1" si="1862">IF(AHR13&lt;&gt;"",IF(AIJ65&lt;&gt;"",IF(AHQ62=3,AIJ65,AIJ65+AHQ62),SUM(AID13:AII13)),"")</f>
        <v>2</v>
      </c>
      <c r="AIK13" s="395" t="str">
        <f t="shared" ref="AIK13" ca="1" si="1863">IF(AHR13&lt;&gt;"",INDEX(AHR11:AHR15,MATCH(3,AIJ11:AIJ15,0),0),"")</f>
        <v>Botafogo</v>
      </c>
      <c r="AIL13" s="395" t="str">
        <f t="shared" ca="1" si="1576"/>
        <v/>
      </c>
      <c r="AIM13" s="395">
        <f ca="1">SUMPRODUCT((AKW3:AKW54=AIL13)*(AKZ3:AKZ54=AIL14)*(ALA3:ALA54="W"))+SUMPRODUCT((AKW3:AKW54=AIL13)*(AKZ3:AKZ54=AIL15)*(ALA3:ALA54="W"))+SUMPRODUCT((AKW3:AKW54=AIL13)*(AKZ3:AKZ54=AIL12)*(ALA3:ALA54="W"))+SUMPRODUCT((AKW3:AKW54=AIL14)*(AKZ3:AKZ54=AIL13)*(ALB3:ALB54="W"))+SUMPRODUCT((AKW3:AKW54=AIL15)*(AKZ3:AKZ54=AIL13)*(ALB3:ALB54="W"))+SUMPRODUCT((AKW3:AKW54=AIL12)*(AKZ3:AKZ54=AIL13)*(ALB3:ALB54="W"))</f>
        <v>0</v>
      </c>
      <c r="AIN13" s="395">
        <f ca="1">SUMPRODUCT((AKW3:AKW54=AIL13)*(AKZ3:AKZ54=AIL14)*(ALA3:ALA54="D"))+SUMPRODUCT((AKW3:AKW54=AIL13)*(AKZ3:AKZ54=AIL15)*(ALA3:ALA54="D"))+SUMPRODUCT((AKW3:AKW54=AIL13)*(AKZ3:AKZ54=AIL12)*(ALA3:ALA54="D"))+SUMPRODUCT((AKW3:AKW54=AIL14)*(AKZ3:AKZ54=AIL13)*(ALA3:ALA54="D"))+SUMPRODUCT((AKW3:AKW54=AIL15)*(AKZ3:AKZ54=AIL13)*(ALA3:ALA54="D"))+SUMPRODUCT((AKW3:AKW54=AIL12)*(AKZ3:AKZ54=AIL13)*(ALA3:ALA54="D"))</f>
        <v>0</v>
      </c>
      <c r="AIO13" s="395">
        <f ca="1">SUMPRODUCT((AKW3:AKW54=AIL13)*(AKZ3:AKZ54=AIL14)*(ALA3:ALA54="L"))+SUMPRODUCT((AKW3:AKW54=AIL13)*(AKZ3:AKZ54=AIL15)*(ALA3:ALA54="L"))+SUMPRODUCT((AKW3:AKW54=AIL13)*(AKZ3:AKZ54=AIL12)*(ALA3:ALA54="L"))+SUMPRODUCT((AKW3:AKW54=AIL14)*(AKZ3:AKZ54=AIL13)*(ALB3:ALB54="L"))+SUMPRODUCT((AKW3:AKW54=AIL15)*(AKZ3:AKZ54=AIL13)*(ALB3:ALB54="L"))+SUMPRODUCT((AKW3:AKW54=AIL12)*(AKZ3:AKZ54=AIL13)*(ALB3:ALB54="L"))</f>
        <v>0</v>
      </c>
      <c r="AIP13" s="395">
        <f ca="1">SUMPRODUCT((AKW3:AKW54=AIL13)*(AKZ3:AKZ54=AIL14)*AKX3:AKX54)+SUMPRODUCT((AKW3:AKW54=AIL13)*(AKZ3:AKZ54=AIL15)*AKX3:AKX54)+SUMPRODUCT((AKW3:AKW54=AIL13)*(AKZ3:AKZ54=AIL11)*AKX3:AKX54)+SUMPRODUCT((AKW3:AKW54=AIL13)*(AKZ3:AKZ54=AIL12)*AKX3:AKX54)+SUMPRODUCT((AKW3:AKW54=AIL14)*(AKZ3:AKZ54=AIL13)*AKY3:AKY54)+SUMPRODUCT((AKW3:AKW54=AIL15)*(AKZ3:AKZ54=AIL13)*AKY3:AKY54)+SUMPRODUCT((AKW3:AKW54=AIL11)*(AKZ3:AKZ54=AIL13)*AKY3:AKY54)+SUMPRODUCT((AKW3:AKW54=AIL12)*(AKZ3:AKZ54=AIL13)*AKY3:AKY54)</f>
        <v>0</v>
      </c>
      <c r="AIQ13" s="395">
        <f ca="1">SUMPRODUCT((AKW3:AKW54=AIL13)*(AKZ3:AKZ54=AIL14)*AKY3:AKY54)+SUMPRODUCT((AKW3:AKW54=AIL13)*(AKZ3:AKZ54=AIL15)*AKY3:AKY54)+SUMPRODUCT((AKW3:AKW54=AIL13)*(AKZ3:AKZ54=AIL11)*AKY3:AKY54)+SUMPRODUCT((AKW3:AKW54=AIL13)*(AKZ3:AKZ54=AIL12)*AKY3:AKY54)+SUMPRODUCT((AKW3:AKW54=AIL14)*(AKZ3:AKZ54=AIL13)*AKX3:AKX54)+SUMPRODUCT((AKW3:AKW54=AIL15)*(AKZ3:AKZ54=AIL13)*AKX3:AKX54)+SUMPRODUCT((AKW3:AKW54=AIL11)*(AKZ3:AKZ54=AIL13)*AKX3:AKX54)+SUMPRODUCT((AKW3:AKW54=AIL12)*(AKZ3:AKZ54=AIL13)*AKX3:AKX54)</f>
        <v>0</v>
      </c>
      <c r="AIR13" s="395">
        <f t="shared" ca="1" si="1577"/>
        <v>1000</v>
      </c>
      <c r="AIS13" s="395" t="str">
        <f t="shared" ca="1" si="1578"/>
        <v/>
      </c>
      <c r="AIT13" s="395" t="str">
        <f ca="1">IF(AIL13&lt;&gt;"",VLOOKUP(AIL13,AGY4:AHE52,7,FALSE),"")</f>
        <v/>
      </c>
      <c r="AIU13" s="395" t="str">
        <f ca="1">IF(AIL13&lt;&gt;"",VLOOKUP(AIL13,AGY4:AHE52,5,FALSE),"")</f>
        <v/>
      </c>
      <c r="AIV13" s="395" t="str">
        <f ca="1">IF(AIL13&lt;&gt;"",VLOOKUP(AIL13,AGY4:AHG52,9,FALSE),"")</f>
        <v/>
      </c>
      <c r="AIW13" s="395" t="str">
        <f t="shared" ca="1" si="1579"/>
        <v/>
      </c>
      <c r="AIX13" s="395" t="str">
        <f t="shared" ref="AIX13" ca="1" si="1864">IF(AIL13&lt;&gt;"",RANK(AIW13,AIW11:AIW15),"")</f>
        <v/>
      </c>
      <c r="AIY13" s="395" t="str">
        <f t="shared" ref="AIY13" ca="1" si="1865">IF(AIL13&lt;&gt;"",SUMPRODUCT((AIW11:AIW15=AIW13)*(AIR11:AIR15&gt;AIR13)),"")</f>
        <v/>
      </c>
      <c r="AIZ13" s="395" t="str">
        <f t="shared" ref="AIZ13" ca="1" si="1866">IF(AIL13&lt;&gt;"",SUMPRODUCT((AIW11:AIW15=AIW13)*(AIR11:AIR15=AIR13)*(AIP11:AIP15&gt;AIP13)),"")</f>
        <v/>
      </c>
      <c r="AJA13" s="395" t="str">
        <f t="shared" ref="AJA13" ca="1" si="1867">IF(AIL13&lt;&gt;"",SUMPRODUCT((AIW11:AIW15=AIW13)*(AIR11:AIR15=AIR13)*(AIP11:AIP15=AIP13)*(AIT11:AIT15&gt;AIT13)),"")</f>
        <v/>
      </c>
      <c r="AJB13" s="395" t="str">
        <f t="shared" ref="AJB13" ca="1" si="1868">IF(AIL13&lt;&gt;"",SUMPRODUCT((AIW11:AIW15=AIW13)*(AIR11:AIR15=AIR13)*(AIP11:AIP15=AIP13)*(AIT11:AIT15=AIT13)*(AIU11:AIU15&gt;AIU13)),"")</f>
        <v/>
      </c>
      <c r="AJC13" s="395" t="str">
        <f t="shared" ref="AJC13" ca="1" si="1869">IF(AIL13&lt;&gt;"",SUMPRODUCT((AIW11:AIW15=AIW13)*(AIR11:AIR15=AIR13)*(AIP11:AIP15=AIP13)*(AIT11:AIT15=AIT13)*(AIU11:AIU15=AIU13)*(AIV11:AIV15&gt;AIV13)),"")</f>
        <v/>
      </c>
      <c r="AJD13" s="395" t="str">
        <f t="shared" ref="AJD13" ca="1" si="1870">IF(AIL13&lt;&gt;"",IF(AJD65&lt;&gt;"",IF(AIK62=3,AJD65,AJD65+AIK62),SUM(AIX13:AJC13)+1),"")</f>
        <v/>
      </c>
      <c r="AJE13" s="395" t="str">
        <f t="shared" ref="AJE13" ca="1" si="1871">IF(AIL13&lt;&gt;"",INDEX(AIL12:AIL15,MATCH(3,AJD12:AJD15,0),0),"")</f>
        <v/>
      </c>
      <c r="AJF13" s="395" t="str">
        <f t="shared" ref="AJF13:AJF14" ca="1" si="1872">IF(AHO11&lt;&gt;"",AHO11,"")</f>
        <v/>
      </c>
      <c r="AJG13" s="395">
        <f ca="1">SUMPRODUCT((AKW3:AKW54=AJF13)*(AKZ3:AKZ54=AJF14)*(ALA3:ALA54="W"))+SUMPRODUCT((AKW3:AKW54=AJF13)*(AKZ3:AKZ54=AJF15)*(ALA3:ALA54="W"))+SUMPRODUCT((AKW3:AKW54=AJF13)*(AKZ3:AKZ54=AJF16)*(ALA3:ALA54="W"))+SUMPRODUCT((AKW3:AKW54=AJF14)*(AKZ3:AKZ54=AJF13)*(ALB3:ALB54="W"))+SUMPRODUCT((AKW3:AKW54=AJF15)*(AKZ3:AKZ54=AJF13)*(ALB3:ALB54="W"))+SUMPRODUCT((AKW3:AKW54=AJF16)*(AKZ3:AKZ54=AJF13)*(ALB3:ALB54="W"))</f>
        <v>0</v>
      </c>
      <c r="AJH13" s="395">
        <f ca="1">SUMPRODUCT((AKW3:AKW54=AJF13)*(AKZ3:AKZ54=AJF14)*(ALA3:ALA54="D"))+SUMPRODUCT((AKW3:AKW54=AJF13)*(AKZ3:AKZ54=AJF15)*(ALA3:ALA54="D"))+SUMPRODUCT((AKW3:AKW54=AJF13)*(AKZ3:AKZ54=AJF16)*(ALA3:ALA54="D"))+SUMPRODUCT((AKW3:AKW54=AJF14)*(AKZ3:AKZ54=AJF13)*(ALA3:ALA54="D"))+SUMPRODUCT((AKW3:AKW54=AJF15)*(AKZ3:AKZ54=AJF13)*(ALA3:ALA54="D"))+SUMPRODUCT((AKW3:AKW54=AJF16)*(AKZ3:AKZ54=AJF13)*(ALA3:ALA54="D"))</f>
        <v>0</v>
      </c>
      <c r="AJI13" s="395">
        <f ca="1">SUMPRODUCT((AKW3:AKW54=AJF13)*(AKZ3:AKZ54=AJF14)*(ALA3:ALA54="L"))+SUMPRODUCT((AKW3:AKW54=AJF13)*(AKZ3:AKZ54=AJF15)*(ALA3:ALA54="L"))+SUMPRODUCT((AKW3:AKW54=AJF13)*(AKZ3:AKZ54=AJF16)*(ALA3:ALA54="L"))+SUMPRODUCT((AKW3:AKW54=AJF14)*(AKZ3:AKZ54=AJF13)*(ALB3:ALB54="L"))+SUMPRODUCT((AKW3:AKW54=AJF15)*(AKZ3:AKZ54=AJF13)*(ALB3:ALB54="L"))+SUMPRODUCT((AKW3:AKW54=AJF16)*(AKZ3:AKZ54=AJF13)*(ALB3:ALB54="L"))</f>
        <v>0</v>
      </c>
      <c r="AJJ13" s="395">
        <f ca="1">SUMPRODUCT((AKW3:AKW54=AJF13)*(AKZ3:AKZ54=AJF14)*AKX3:AKX54)+SUMPRODUCT((AKW3:AKW54=AJF13)*(AKZ3:AKZ54=AJF15)*AKX3:AKX54)+SUMPRODUCT((AKW3:AKW54=AJF13)*(AKZ3:AKZ54=AJF11)*AKX3:AKX54)+SUMPRODUCT((AKW3:AKW54=AJF13)*(AKZ3:AKZ54=AJF12)*AKX3:AKX54)+SUMPRODUCT((AKW3:AKW54=AJF14)*(AKZ3:AKZ54=AJF13)*AKY3:AKY54)+SUMPRODUCT((AKW3:AKW54=AJF15)*(AKZ3:AKZ54=AJF13)*AKY3:AKY54)+SUMPRODUCT((AKW3:AKW54=AJF11)*(AKZ3:AKZ54=AJF13)*AKY3:AKY54)+SUMPRODUCT((AKW3:AKW54=AJF12)*(AKZ3:AKZ54=AJF13)*AKY3:AKY54)</f>
        <v>0</v>
      </c>
      <c r="AJK13" s="395">
        <f ca="1">SUMPRODUCT((AKW3:AKW54=AJF13)*(AKZ3:AKZ54=AJF14)*AKY3:AKY54)+SUMPRODUCT((AKW3:AKW54=AJF13)*(AKZ3:AKZ54=AJF15)*AKY3:AKY54)+SUMPRODUCT((AKW3:AKW54=AJF13)*(AKZ3:AKZ54=AJF11)*AKY3:AKY54)+SUMPRODUCT((AKW3:AKW54=AJF13)*(AKZ3:AKZ54=AJF12)*AKY3:AKY54)+SUMPRODUCT((AKW3:AKW54=AJF14)*(AKZ3:AKZ54=AJF13)*AKX3:AKX54)+SUMPRODUCT((AKW3:AKW54=AJF15)*(AKZ3:AKZ54=AJF13)*AKX3:AKX54)+SUMPRODUCT((AKW3:AKW54=AJF11)*(AKZ3:AKZ54=AJF13)*AKX3:AKX54)+SUMPRODUCT((AKW3:AKW54=AJF12)*(AKZ3:AKZ54=AJF13)*AKX3:AKX54)</f>
        <v>0</v>
      </c>
      <c r="AJL13" s="395">
        <f t="shared" ref="AJL13:AJL14" ca="1" si="1873">AJJ13-AJK13+1000</f>
        <v>1000</v>
      </c>
      <c r="AJM13" s="395" t="str">
        <f t="shared" ref="AJM13:AJM14" ca="1" si="1874">IF(AJF13&lt;&gt;"",AJG13*3+AJH13*1,"")</f>
        <v/>
      </c>
      <c r="AJN13" s="395" t="str">
        <f ca="1">IF(AJF13&lt;&gt;"",VLOOKUP(AJF13,AGY4:AHE52,7,FALSE),"")</f>
        <v/>
      </c>
      <c r="AJO13" s="395" t="str">
        <f ca="1">IF(AJF13&lt;&gt;"",VLOOKUP(AJF13,AGY4:AHE52,5,FALSE),"")</f>
        <v/>
      </c>
      <c r="AJP13" s="395" t="str">
        <f ca="1">IF(AJF13&lt;&gt;"",VLOOKUP(AJF13,AGY4:AHG52,9,FALSE),"")</f>
        <v/>
      </c>
      <c r="AJQ13" s="395" t="str">
        <f t="shared" ref="AJQ13:AJQ14" ca="1" si="1875">AJM13</f>
        <v/>
      </c>
      <c r="AJR13" s="395" t="str">
        <f t="shared" ref="AJR13" ca="1" si="1876">IF(AJF13&lt;&gt;"",RANK(AJQ13,AJQ11:AJQ15),"")</f>
        <v/>
      </c>
      <c r="AJS13" s="395" t="str">
        <f t="shared" ref="AJS13" ca="1" si="1877">IF(AJF13&lt;&gt;"",SUMPRODUCT((AJQ11:AJQ15=AJQ13)*(AJL11:AJL15&gt;AJL13)),"")</f>
        <v/>
      </c>
      <c r="AJT13" s="395" t="str">
        <f t="shared" ref="AJT13" ca="1" si="1878">IF(AJF13&lt;&gt;"",SUMPRODUCT((AJQ11:AJQ15=AJQ13)*(AJL11:AJL15=AJL13)*(AJJ11:AJJ15&gt;AJJ13)),"")</f>
        <v/>
      </c>
      <c r="AJU13" s="395" t="str">
        <f t="shared" ref="AJU13" ca="1" si="1879">IF(AJF13&lt;&gt;"",SUMPRODUCT((AJQ11:AJQ15=AJQ13)*(AJL11:AJL15=AJL13)*(AJJ11:AJJ15=AJJ13)*(AJN11:AJN15&gt;AJN13)),"")</f>
        <v/>
      </c>
      <c r="AJV13" s="395" t="str">
        <f t="shared" ref="AJV13" ca="1" si="1880">IF(AJF13&lt;&gt;"",SUMPRODUCT((AJQ11:AJQ15=AJQ13)*(AJL11:AJL15=AJL13)*(AJJ11:AJJ15=AJJ13)*(AJN11:AJN15=AJN13)*(AJO11:AJO15&gt;AJO13)),"")</f>
        <v/>
      </c>
      <c r="AJW13" s="395" t="str">
        <f t="shared" ref="AJW13" ca="1" si="1881">IF(AJF13&lt;&gt;"",SUMPRODUCT((AJQ11:AJQ15=AJQ13)*(AJL11:AJL15=AJL13)*(AJJ11:AJJ15=AJJ13)*(AJN11:AJN15=AJN13)*(AJO11:AJO15=AJO13)*(AJP11:AJP15&gt;AJP13)),"")</f>
        <v/>
      </c>
      <c r="AJX13" s="395" t="str">
        <f t="shared" ref="AJX13:AJX14" ca="1" si="1882">IF(AJF13&lt;&gt;"",SUM(AJR13:AJW13)+2,"")</f>
        <v/>
      </c>
      <c r="AJY13" s="395" t="str">
        <f t="shared" ref="AJY13" ca="1" si="1883">IF(AJF13&lt;&gt;"",INDEX(AJF13:AJF15,MATCH(3,AJX13:AJX15,0),0),"")</f>
        <v/>
      </c>
      <c r="AKT13" s="395" t="str">
        <f t="shared" ref="AKT13" ca="1" si="1884">IF(AJY13&lt;&gt;"",AJY13,IF(AJE13&lt;&gt;"",AJE13,IF(AIK13&lt;&gt;"",AIK13,AHK13)))</f>
        <v>Botafogo</v>
      </c>
      <c r="AKU13" s="395">
        <v>3</v>
      </c>
      <c r="AKV13" s="395">
        <v>11</v>
      </c>
      <c r="AKW13" s="395" t="str">
        <f t="shared" si="15"/>
        <v>Ulsan HD</v>
      </c>
      <c r="AKX13" s="395">
        <f ca="1">IF(OFFSET('Game Board'!O18,0,AKX1)&lt;&gt;"",OFFSET('Game Board'!O18,0,AKX1),0)</f>
        <v>0</v>
      </c>
      <c r="AKY13" s="395">
        <f ca="1">IF(OFFSET('Game Board'!P18,0,AKX1)&lt;&gt;"",OFFSET('Game Board'!P18,0,AKX1),0)</f>
        <v>0</v>
      </c>
      <c r="AKZ13" s="395" t="str">
        <f t="shared" si="16"/>
        <v>Mamelodi Sundowns</v>
      </c>
      <c r="ALA13" s="395" t="str">
        <f ca="1">IF(AND(OFFSET('Game Board'!O18,0,AKX1)&lt;&gt;"",OFFSET('Game Board'!P18,0,AKX1)&lt;&gt;""),IF(AKX13&gt;AKY13,"W",IF(AKX13=AKY13,"D","L")),"")</f>
        <v/>
      </c>
      <c r="ALB13" s="395" t="str">
        <f t="shared" ca="1" si="17"/>
        <v/>
      </c>
      <c r="ALD13" s="395">
        <f ca="1">VLOOKUP(ALE13,AOZ11:APA15,2,FALSE)</f>
        <v>3</v>
      </c>
      <c r="ALE13" s="398" t="str">
        <f t="shared" si="1342"/>
        <v>Botafogo</v>
      </c>
      <c r="ALF13" s="395">
        <f ca="1">SUMPRODUCT((APC3:APC54=ALE13)*(APG3:APG54="W"))+SUMPRODUCT((APF3:APF54=ALE13)*(APH3:APH54="W"))</f>
        <v>0</v>
      </c>
      <c r="ALG13" s="395">
        <f ca="1">SUMPRODUCT((APC3:APC54=ALE13)*(APG3:APG54="D"))+SUMPRODUCT((APF3:APF54=ALE13)*(APH3:APH54="D"))</f>
        <v>0</v>
      </c>
      <c r="ALH13" s="395">
        <f ca="1">SUMPRODUCT((APC3:APC54=ALE13)*(APG3:APG54="L"))+SUMPRODUCT((APF3:APF54=ALE13)*(APH3:APH54="L"))</f>
        <v>0</v>
      </c>
      <c r="ALI13" s="395">
        <f t="shared" ref="ALI13" ca="1" si="1885">SUMIF(APC3:APC72,ALE13,APD3:APD72)+SUMIF(APF3:APF72,ALE13,APE3:APE72)</f>
        <v>0</v>
      </c>
      <c r="ALJ13" s="395">
        <f t="shared" ref="ALJ13" ca="1" si="1886">SUMIF(APF3:APF72,ALE13,APD3:APD72)+SUMIF(APC3:APC72,ALE13,APE3:APE72)</f>
        <v>0</v>
      </c>
      <c r="ALK13" s="395">
        <f t="shared" ca="1" si="1345"/>
        <v>1000</v>
      </c>
      <c r="ALL13" s="395">
        <f t="shared" ca="1" si="1346"/>
        <v>0</v>
      </c>
      <c r="ALM13" s="401">
        <f t="shared" si="198"/>
        <v>15</v>
      </c>
      <c r="ALN13" s="395">
        <f t="shared" ref="ALN13" ca="1" si="1887">IF(COUNTIF(ALL11:ALL15,4)&lt;&gt;4,RANK(ALL13,ALL11:ALL15),ALL65)</f>
        <v>1</v>
      </c>
      <c r="ALP13" s="395">
        <f t="shared" ref="ALP13" ca="1" si="1888">SUMPRODUCT((ALN11:ALN14=ALN13)*(ALM11:ALM14&lt;ALM13))+ALN13</f>
        <v>2</v>
      </c>
      <c r="ALQ13" s="398" t="str">
        <f t="shared" ref="ALQ13" ca="1" si="1889">INDEX(ALE11:ALE15,MATCH(3,ALP11:ALP15,0),0)</f>
        <v>Atletico Madrid</v>
      </c>
      <c r="ALR13" s="395">
        <f t="shared" ref="ALR13" ca="1" si="1890">INDEX(ALN11:ALN15,MATCH(ALQ13,ALE11:ALE15,0),0)</f>
        <v>1</v>
      </c>
      <c r="ALS13" s="395" t="str">
        <f t="shared" ref="ALS13:ALS14" ca="1" si="1891">IF(AND(ALS12&lt;&gt;"",ALR13=1),ALQ13,"")</f>
        <v>Atletico Madrid</v>
      </c>
      <c r="ALT13" s="395" t="str">
        <f t="shared" ref="ALT13:ALT14" ca="1" si="1892">IF(AND(ALT12&lt;&gt;"",ALR14=2),ALQ14,"")</f>
        <v/>
      </c>
      <c r="ALU13" s="395" t="str">
        <f t="shared" ref="ALU13" ca="1" si="1893">IF(AND(ALU12&lt;&gt;"",ALR15=3),ALQ15,"")</f>
        <v/>
      </c>
      <c r="ALX13" s="395" t="str">
        <f t="shared" ca="1" si="1355"/>
        <v>Atletico Madrid</v>
      </c>
      <c r="ALY13" s="395">
        <f ca="1">SUMPRODUCT((APC3:APC54=ALX13)*(APF3:APF54=ALX14)*(APG3:APG54="W"))+SUMPRODUCT((APC3:APC54=ALX13)*(APF3:APF54=ALX15)*(APG3:APG54="W"))+SUMPRODUCT((APC3:APC54=ALX13)*(APF3:APF54=ALX11)*(APG3:APG54="W"))+SUMPRODUCT((APC3:APC54=ALX13)*(APF3:APF54=ALX12)*(APG3:APG54="W"))+SUMPRODUCT((APC3:APC54=ALX14)*(APF3:APF54=ALX13)*(APH3:APH54="W"))+SUMPRODUCT((APC3:APC54=ALX15)*(APF3:APF54=ALX13)*(APH3:APH54="W"))+SUMPRODUCT((APC3:APC54=ALX11)*(APF3:APF54=ALX13)*(APH3:APH54="W"))+SUMPRODUCT((APC3:APC54=ALX12)*(APF3:APF54=ALX13)*(APH3:APH54="W"))</f>
        <v>0</v>
      </c>
      <c r="ALZ13" s="395">
        <f ca="1">SUMPRODUCT((APC3:APC54=ALX13)*(APF3:APF54=ALX14)*(APG3:APG54="D"))+SUMPRODUCT((APC3:APC54=ALX13)*(APF3:APF54=ALX15)*(APG3:APG54="D"))+SUMPRODUCT((APC3:APC54=ALX13)*(APF3:APF54=ALX11)*(APG3:APG54="D"))+SUMPRODUCT((APC3:APC54=ALX13)*(APF3:APF54=ALX12)*(APG3:APG54="D"))+SUMPRODUCT((APC3:APC54=ALX14)*(APF3:APF54=ALX13)*(APG3:APG54="D"))+SUMPRODUCT((APC3:APC54=ALX15)*(APF3:APF54=ALX13)*(APG3:APG54="D"))+SUMPRODUCT((APC3:APC54=ALX11)*(APF3:APF54=ALX13)*(APG3:APG54="D"))+SUMPRODUCT((APC3:APC54=ALX12)*(APF3:APF54=ALX13)*(APG3:APG54="D"))</f>
        <v>0</v>
      </c>
      <c r="AMA13" s="395">
        <f ca="1">SUMPRODUCT((APC3:APC54=ALX13)*(APF3:APF54=ALX14)*(APG3:APG54="L"))+SUMPRODUCT((APC3:APC54=ALX13)*(APF3:APF54=ALX15)*(APG3:APG54="L"))+SUMPRODUCT((APC3:APC54=ALX13)*(APF3:APF54=ALX11)*(APG3:APG54="L"))+SUMPRODUCT((APC3:APC54=ALX13)*(APF3:APF54=ALX12)*(APG3:APG54="L"))+SUMPRODUCT((APC3:APC54=ALX14)*(APF3:APF54=ALX13)*(APH3:APH54="L"))+SUMPRODUCT((APC3:APC54=ALX15)*(APF3:APF54=ALX13)*(APH3:APH54="L"))+SUMPRODUCT((APC3:APC54=ALX11)*(APF3:APF54=ALX13)*(APH3:APH54="L"))+SUMPRODUCT((APC3:APC54=ALX12)*(APF3:APF54=ALX13)*(APH3:APH54="L"))</f>
        <v>0</v>
      </c>
      <c r="AMB13" s="395">
        <f ca="1">SUMPRODUCT((APC3:APC54=ALX13)*(APF3:APF54=ALX14)*APD3:APD54)+SUMPRODUCT((APC3:APC54=ALX13)*(APF3:APF54=ALX15)*APD3:APD54)+SUMPRODUCT((APC3:APC54=ALX13)*(APF3:APF54=ALX11)*APD3:APD54)+SUMPRODUCT((APC3:APC54=ALX13)*(APF3:APF54=ALX12)*APD3:APD54)+SUMPRODUCT((APC3:APC54=ALX14)*(APF3:APF54=ALX13)*APE3:APE54)+SUMPRODUCT((APC3:APC54=ALX15)*(APF3:APF54=ALX13)*APE3:APE54)+SUMPRODUCT((APC3:APC54=ALX11)*(APF3:APF54=ALX13)*APE3:APE54)+SUMPRODUCT((APC3:APC54=ALX12)*(APF3:APF54=ALX13)*APE3:APE54)</f>
        <v>0</v>
      </c>
      <c r="AMC13" s="395">
        <f ca="1">SUMPRODUCT((APC3:APC54=ALX13)*(APF3:APF54=ALX14)*APE3:APE54)+SUMPRODUCT((APC3:APC54=ALX13)*(APF3:APF54=ALX15)*APE3:APE54)+SUMPRODUCT((APC3:APC54=ALX13)*(APF3:APF54=ALX11)*APE3:APE54)+SUMPRODUCT((APC3:APC54=ALX13)*(APF3:APF54=ALX12)*APE3:APE54)+SUMPRODUCT((APC3:APC54=ALX14)*(APF3:APF54=ALX13)*APD3:APD54)+SUMPRODUCT((APC3:APC54=ALX15)*(APF3:APF54=ALX13)*APD3:APD54)+SUMPRODUCT((APC3:APC54=ALX11)*(APF3:APF54=ALX13)*APD3:APD54)+SUMPRODUCT((APC3:APC54=ALX12)*(APF3:APF54=ALX13)*APD3:APD54)</f>
        <v>0</v>
      </c>
      <c r="AMD13" s="395">
        <f t="shared" ca="1" si="1356"/>
        <v>1000</v>
      </c>
      <c r="AME13" s="395">
        <f t="shared" ca="1" si="1357"/>
        <v>0</v>
      </c>
      <c r="AMF13" s="395">
        <f ca="1">IF(ALX13&lt;&gt;"",VLOOKUP(ALX13,ALE4:ALK52,7,FALSE),"")</f>
        <v>1000</v>
      </c>
      <c r="AMG13" s="395">
        <f ca="1">IF(ALX13&lt;&gt;"",VLOOKUP(ALX13,ALE4:ALK52,5,FALSE),"")</f>
        <v>0</v>
      </c>
      <c r="AMH13" s="395">
        <f ca="1">IF(ALX13&lt;&gt;"",VLOOKUP(ALX13,ALE4:ALM52,9,FALSE),"")</f>
        <v>23</v>
      </c>
      <c r="AMI13" s="395">
        <f t="shared" ca="1" si="1358"/>
        <v>0</v>
      </c>
      <c r="AMJ13" s="395">
        <f t="shared" ref="AMJ13" ca="1" si="1894">IF(ALX13&lt;&gt;"",RANK(AMI13,AMI11:AMI15),"")</f>
        <v>1</v>
      </c>
      <c r="AMK13" s="395">
        <f t="shared" ref="AMK13" ca="1" si="1895">IF(ALX13&lt;&gt;"",SUMPRODUCT((AMI11:AMI15=AMI13)*(AMD11:AMD15&gt;AMD13)),"")</f>
        <v>0</v>
      </c>
      <c r="AML13" s="395">
        <f t="shared" ref="AML13" ca="1" si="1896">IF(ALX13&lt;&gt;"",SUMPRODUCT((AMI11:AMI15=AMI13)*(AMD11:AMD15=AMD13)*(AMB11:AMB15&gt;AMB13)),"")</f>
        <v>0</v>
      </c>
      <c r="AMM13" s="395">
        <f t="shared" ref="AMM13" ca="1" si="1897">IF(ALX13&lt;&gt;"",SUMPRODUCT((AMI11:AMI15=AMI13)*(AMD11:AMD15=AMD13)*(AMB11:AMB15=AMB13)*(AMF11:AMF15&gt;AMF13)),"")</f>
        <v>0</v>
      </c>
      <c r="AMN13" s="395">
        <f t="shared" ref="AMN13" ca="1" si="1898">IF(ALX13&lt;&gt;"",SUMPRODUCT((AMI11:AMI15=AMI13)*(AMD11:AMD15=AMD13)*(AMB11:AMB15=AMB13)*(AMF11:AMF15=AMF13)*(AMG11:AMG15&gt;AMG13)),"")</f>
        <v>0</v>
      </c>
      <c r="AMO13" s="395">
        <f t="shared" ref="AMO13" ca="1" si="1899">IF(ALX13&lt;&gt;"",SUMPRODUCT((AMI11:AMI15=AMI13)*(AMD11:AMD15=AMD13)*(AMB11:AMB15=AMB13)*(AMF11:AMF15=AMF13)*(AMG11:AMG15=AMG13)*(AMH11:AMH15&gt;AMH13)),"")</f>
        <v>1</v>
      </c>
      <c r="AMP13" s="395">
        <f t="shared" ref="AMP13" ca="1" si="1900">IF(ALX13&lt;&gt;"",IF(AMP65&lt;&gt;"",IF(ALW62=3,AMP65,AMP65+ALW62),SUM(AMJ13:AMO13)),"")</f>
        <v>2</v>
      </c>
      <c r="AMQ13" s="395" t="str">
        <f t="shared" ref="AMQ13" ca="1" si="1901">IF(ALX13&lt;&gt;"",INDEX(ALX11:ALX15,MATCH(3,AMP11:AMP15,0),0),"")</f>
        <v>Botafogo</v>
      </c>
      <c r="AMR13" s="395" t="str">
        <f t="shared" ca="1" si="1607"/>
        <v/>
      </c>
      <c r="AMS13" s="395">
        <f ca="1">SUMPRODUCT((APC3:APC54=AMR13)*(APF3:APF54=AMR14)*(APG3:APG54="W"))+SUMPRODUCT((APC3:APC54=AMR13)*(APF3:APF54=AMR15)*(APG3:APG54="W"))+SUMPRODUCT((APC3:APC54=AMR13)*(APF3:APF54=AMR12)*(APG3:APG54="W"))+SUMPRODUCT((APC3:APC54=AMR14)*(APF3:APF54=AMR13)*(APH3:APH54="W"))+SUMPRODUCT((APC3:APC54=AMR15)*(APF3:APF54=AMR13)*(APH3:APH54="W"))+SUMPRODUCT((APC3:APC54=AMR12)*(APF3:APF54=AMR13)*(APH3:APH54="W"))</f>
        <v>0</v>
      </c>
      <c r="AMT13" s="395">
        <f ca="1">SUMPRODUCT((APC3:APC54=AMR13)*(APF3:APF54=AMR14)*(APG3:APG54="D"))+SUMPRODUCT((APC3:APC54=AMR13)*(APF3:APF54=AMR15)*(APG3:APG54="D"))+SUMPRODUCT((APC3:APC54=AMR13)*(APF3:APF54=AMR12)*(APG3:APG54="D"))+SUMPRODUCT((APC3:APC54=AMR14)*(APF3:APF54=AMR13)*(APG3:APG54="D"))+SUMPRODUCT((APC3:APC54=AMR15)*(APF3:APF54=AMR13)*(APG3:APG54="D"))+SUMPRODUCT((APC3:APC54=AMR12)*(APF3:APF54=AMR13)*(APG3:APG54="D"))</f>
        <v>0</v>
      </c>
      <c r="AMU13" s="395">
        <f ca="1">SUMPRODUCT((APC3:APC54=AMR13)*(APF3:APF54=AMR14)*(APG3:APG54="L"))+SUMPRODUCT((APC3:APC54=AMR13)*(APF3:APF54=AMR15)*(APG3:APG54="L"))+SUMPRODUCT((APC3:APC54=AMR13)*(APF3:APF54=AMR12)*(APG3:APG54="L"))+SUMPRODUCT((APC3:APC54=AMR14)*(APF3:APF54=AMR13)*(APH3:APH54="L"))+SUMPRODUCT((APC3:APC54=AMR15)*(APF3:APF54=AMR13)*(APH3:APH54="L"))+SUMPRODUCT((APC3:APC54=AMR12)*(APF3:APF54=AMR13)*(APH3:APH54="L"))</f>
        <v>0</v>
      </c>
      <c r="AMV13" s="395">
        <f ca="1">SUMPRODUCT((APC3:APC54=AMR13)*(APF3:APF54=AMR14)*APD3:APD54)+SUMPRODUCT((APC3:APC54=AMR13)*(APF3:APF54=AMR15)*APD3:APD54)+SUMPRODUCT((APC3:APC54=AMR13)*(APF3:APF54=AMR11)*APD3:APD54)+SUMPRODUCT((APC3:APC54=AMR13)*(APF3:APF54=AMR12)*APD3:APD54)+SUMPRODUCT((APC3:APC54=AMR14)*(APF3:APF54=AMR13)*APE3:APE54)+SUMPRODUCT((APC3:APC54=AMR15)*(APF3:APF54=AMR13)*APE3:APE54)+SUMPRODUCT((APC3:APC54=AMR11)*(APF3:APF54=AMR13)*APE3:APE54)+SUMPRODUCT((APC3:APC54=AMR12)*(APF3:APF54=AMR13)*APE3:APE54)</f>
        <v>0</v>
      </c>
      <c r="AMW13" s="395">
        <f ca="1">SUMPRODUCT((APC3:APC54=AMR13)*(APF3:APF54=AMR14)*APE3:APE54)+SUMPRODUCT((APC3:APC54=AMR13)*(APF3:APF54=AMR15)*APE3:APE54)+SUMPRODUCT((APC3:APC54=AMR13)*(APF3:APF54=AMR11)*APE3:APE54)+SUMPRODUCT((APC3:APC54=AMR13)*(APF3:APF54=AMR12)*APE3:APE54)+SUMPRODUCT((APC3:APC54=AMR14)*(APF3:APF54=AMR13)*APD3:APD54)+SUMPRODUCT((APC3:APC54=AMR15)*(APF3:APF54=AMR13)*APD3:APD54)+SUMPRODUCT((APC3:APC54=AMR11)*(APF3:APF54=AMR13)*APD3:APD54)+SUMPRODUCT((APC3:APC54=AMR12)*(APF3:APF54=AMR13)*APD3:APD54)</f>
        <v>0</v>
      </c>
      <c r="AMX13" s="395">
        <f t="shared" ca="1" si="1608"/>
        <v>1000</v>
      </c>
      <c r="AMY13" s="395" t="str">
        <f t="shared" ca="1" si="1609"/>
        <v/>
      </c>
      <c r="AMZ13" s="395" t="str">
        <f ca="1">IF(AMR13&lt;&gt;"",VLOOKUP(AMR13,ALE4:ALK52,7,FALSE),"")</f>
        <v/>
      </c>
      <c r="ANA13" s="395" t="str">
        <f ca="1">IF(AMR13&lt;&gt;"",VLOOKUP(AMR13,ALE4:ALK52,5,FALSE),"")</f>
        <v/>
      </c>
      <c r="ANB13" s="395" t="str">
        <f ca="1">IF(AMR13&lt;&gt;"",VLOOKUP(AMR13,ALE4:ALM52,9,FALSE),"")</f>
        <v/>
      </c>
      <c r="ANC13" s="395" t="str">
        <f t="shared" ca="1" si="1610"/>
        <v/>
      </c>
      <c r="AND13" s="395" t="str">
        <f t="shared" ref="AND13" ca="1" si="1902">IF(AMR13&lt;&gt;"",RANK(ANC13,ANC11:ANC15),"")</f>
        <v/>
      </c>
      <c r="ANE13" s="395" t="str">
        <f t="shared" ref="ANE13" ca="1" si="1903">IF(AMR13&lt;&gt;"",SUMPRODUCT((ANC11:ANC15=ANC13)*(AMX11:AMX15&gt;AMX13)),"")</f>
        <v/>
      </c>
      <c r="ANF13" s="395" t="str">
        <f t="shared" ref="ANF13" ca="1" si="1904">IF(AMR13&lt;&gt;"",SUMPRODUCT((ANC11:ANC15=ANC13)*(AMX11:AMX15=AMX13)*(AMV11:AMV15&gt;AMV13)),"")</f>
        <v/>
      </c>
      <c r="ANG13" s="395" t="str">
        <f t="shared" ref="ANG13" ca="1" si="1905">IF(AMR13&lt;&gt;"",SUMPRODUCT((ANC11:ANC15=ANC13)*(AMX11:AMX15=AMX13)*(AMV11:AMV15=AMV13)*(AMZ11:AMZ15&gt;AMZ13)),"")</f>
        <v/>
      </c>
      <c r="ANH13" s="395" t="str">
        <f t="shared" ref="ANH13" ca="1" si="1906">IF(AMR13&lt;&gt;"",SUMPRODUCT((ANC11:ANC15=ANC13)*(AMX11:AMX15=AMX13)*(AMV11:AMV15=AMV13)*(AMZ11:AMZ15=AMZ13)*(ANA11:ANA15&gt;ANA13)),"")</f>
        <v/>
      </c>
      <c r="ANI13" s="395" t="str">
        <f t="shared" ref="ANI13" ca="1" si="1907">IF(AMR13&lt;&gt;"",SUMPRODUCT((ANC11:ANC15=ANC13)*(AMX11:AMX15=AMX13)*(AMV11:AMV15=AMV13)*(AMZ11:AMZ15=AMZ13)*(ANA11:ANA15=ANA13)*(ANB11:ANB15&gt;ANB13)),"")</f>
        <v/>
      </c>
      <c r="ANJ13" s="395" t="str">
        <f t="shared" ref="ANJ13" ca="1" si="1908">IF(AMR13&lt;&gt;"",IF(ANJ65&lt;&gt;"",IF(AMQ62=3,ANJ65,ANJ65+AMQ62),SUM(AND13:ANI13)+1),"")</f>
        <v/>
      </c>
      <c r="ANK13" s="395" t="str">
        <f t="shared" ref="ANK13" ca="1" si="1909">IF(AMR13&lt;&gt;"",INDEX(AMR12:AMR15,MATCH(3,ANJ12:ANJ15,0),0),"")</f>
        <v/>
      </c>
      <c r="ANL13" s="395" t="str">
        <f t="shared" ref="ANL13:ANL14" ca="1" si="1910">IF(ALU11&lt;&gt;"",ALU11,"")</f>
        <v/>
      </c>
      <c r="ANM13" s="395">
        <f ca="1">SUMPRODUCT((APC3:APC54=ANL13)*(APF3:APF54=ANL14)*(APG3:APG54="W"))+SUMPRODUCT((APC3:APC54=ANL13)*(APF3:APF54=ANL15)*(APG3:APG54="W"))+SUMPRODUCT((APC3:APC54=ANL13)*(APF3:APF54=ANL16)*(APG3:APG54="W"))+SUMPRODUCT((APC3:APC54=ANL14)*(APF3:APF54=ANL13)*(APH3:APH54="W"))+SUMPRODUCT((APC3:APC54=ANL15)*(APF3:APF54=ANL13)*(APH3:APH54="W"))+SUMPRODUCT((APC3:APC54=ANL16)*(APF3:APF54=ANL13)*(APH3:APH54="W"))</f>
        <v>0</v>
      </c>
      <c r="ANN13" s="395">
        <f ca="1">SUMPRODUCT((APC3:APC54=ANL13)*(APF3:APF54=ANL14)*(APG3:APG54="D"))+SUMPRODUCT((APC3:APC54=ANL13)*(APF3:APF54=ANL15)*(APG3:APG54="D"))+SUMPRODUCT((APC3:APC54=ANL13)*(APF3:APF54=ANL16)*(APG3:APG54="D"))+SUMPRODUCT((APC3:APC54=ANL14)*(APF3:APF54=ANL13)*(APG3:APG54="D"))+SUMPRODUCT((APC3:APC54=ANL15)*(APF3:APF54=ANL13)*(APG3:APG54="D"))+SUMPRODUCT((APC3:APC54=ANL16)*(APF3:APF54=ANL13)*(APG3:APG54="D"))</f>
        <v>0</v>
      </c>
      <c r="ANO13" s="395">
        <f ca="1">SUMPRODUCT((APC3:APC54=ANL13)*(APF3:APF54=ANL14)*(APG3:APG54="L"))+SUMPRODUCT((APC3:APC54=ANL13)*(APF3:APF54=ANL15)*(APG3:APG54="L"))+SUMPRODUCT((APC3:APC54=ANL13)*(APF3:APF54=ANL16)*(APG3:APG54="L"))+SUMPRODUCT((APC3:APC54=ANL14)*(APF3:APF54=ANL13)*(APH3:APH54="L"))+SUMPRODUCT((APC3:APC54=ANL15)*(APF3:APF54=ANL13)*(APH3:APH54="L"))+SUMPRODUCT((APC3:APC54=ANL16)*(APF3:APF54=ANL13)*(APH3:APH54="L"))</f>
        <v>0</v>
      </c>
      <c r="ANP13" s="395">
        <f ca="1">SUMPRODUCT((APC3:APC54=ANL13)*(APF3:APF54=ANL14)*APD3:APD54)+SUMPRODUCT((APC3:APC54=ANL13)*(APF3:APF54=ANL15)*APD3:APD54)+SUMPRODUCT((APC3:APC54=ANL13)*(APF3:APF54=ANL11)*APD3:APD54)+SUMPRODUCT((APC3:APC54=ANL13)*(APF3:APF54=ANL12)*APD3:APD54)+SUMPRODUCT((APC3:APC54=ANL14)*(APF3:APF54=ANL13)*APE3:APE54)+SUMPRODUCT((APC3:APC54=ANL15)*(APF3:APF54=ANL13)*APE3:APE54)+SUMPRODUCT((APC3:APC54=ANL11)*(APF3:APF54=ANL13)*APE3:APE54)+SUMPRODUCT((APC3:APC54=ANL12)*(APF3:APF54=ANL13)*APE3:APE54)</f>
        <v>0</v>
      </c>
      <c r="ANQ13" s="395">
        <f ca="1">SUMPRODUCT((APC3:APC54=ANL13)*(APF3:APF54=ANL14)*APE3:APE54)+SUMPRODUCT((APC3:APC54=ANL13)*(APF3:APF54=ANL15)*APE3:APE54)+SUMPRODUCT((APC3:APC54=ANL13)*(APF3:APF54=ANL11)*APE3:APE54)+SUMPRODUCT((APC3:APC54=ANL13)*(APF3:APF54=ANL12)*APE3:APE54)+SUMPRODUCT((APC3:APC54=ANL14)*(APF3:APF54=ANL13)*APD3:APD54)+SUMPRODUCT((APC3:APC54=ANL15)*(APF3:APF54=ANL13)*APD3:APD54)+SUMPRODUCT((APC3:APC54=ANL11)*(APF3:APF54=ANL13)*APD3:APD54)+SUMPRODUCT((APC3:APC54=ANL12)*(APF3:APF54=ANL13)*APD3:APD54)</f>
        <v>0</v>
      </c>
      <c r="ANR13" s="395">
        <f t="shared" ref="ANR13:ANR14" ca="1" si="1911">ANP13-ANQ13+1000</f>
        <v>1000</v>
      </c>
      <c r="ANS13" s="395" t="str">
        <f t="shared" ref="ANS13:ANS14" ca="1" si="1912">IF(ANL13&lt;&gt;"",ANM13*3+ANN13*1,"")</f>
        <v/>
      </c>
      <c r="ANT13" s="395" t="str">
        <f ca="1">IF(ANL13&lt;&gt;"",VLOOKUP(ANL13,ALE4:ALK52,7,FALSE),"")</f>
        <v/>
      </c>
      <c r="ANU13" s="395" t="str">
        <f ca="1">IF(ANL13&lt;&gt;"",VLOOKUP(ANL13,ALE4:ALK52,5,FALSE),"")</f>
        <v/>
      </c>
      <c r="ANV13" s="395" t="str">
        <f ca="1">IF(ANL13&lt;&gt;"",VLOOKUP(ANL13,ALE4:ALM52,9,FALSE),"")</f>
        <v/>
      </c>
      <c r="ANW13" s="395" t="str">
        <f t="shared" ref="ANW13:ANW14" ca="1" si="1913">ANS13</f>
        <v/>
      </c>
      <c r="ANX13" s="395" t="str">
        <f t="shared" ref="ANX13" ca="1" si="1914">IF(ANL13&lt;&gt;"",RANK(ANW13,ANW11:ANW15),"")</f>
        <v/>
      </c>
      <c r="ANY13" s="395" t="str">
        <f t="shared" ref="ANY13" ca="1" si="1915">IF(ANL13&lt;&gt;"",SUMPRODUCT((ANW11:ANW15=ANW13)*(ANR11:ANR15&gt;ANR13)),"")</f>
        <v/>
      </c>
      <c r="ANZ13" s="395" t="str">
        <f t="shared" ref="ANZ13" ca="1" si="1916">IF(ANL13&lt;&gt;"",SUMPRODUCT((ANW11:ANW15=ANW13)*(ANR11:ANR15=ANR13)*(ANP11:ANP15&gt;ANP13)),"")</f>
        <v/>
      </c>
      <c r="AOA13" s="395" t="str">
        <f t="shared" ref="AOA13" ca="1" si="1917">IF(ANL13&lt;&gt;"",SUMPRODUCT((ANW11:ANW15=ANW13)*(ANR11:ANR15=ANR13)*(ANP11:ANP15=ANP13)*(ANT11:ANT15&gt;ANT13)),"")</f>
        <v/>
      </c>
      <c r="AOB13" s="395" t="str">
        <f t="shared" ref="AOB13" ca="1" si="1918">IF(ANL13&lt;&gt;"",SUMPRODUCT((ANW11:ANW15=ANW13)*(ANR11:ANR15=ANR13)*(ANP11:ANP15=ANP13)*(ANT11:ANT15=ANT13)*(ANU11:ANU15&gt;ANU13)),"")</f>
        <v/>
      </c>
      <c r="AOC13" s="395" t="str">
        <f t="shared" ref="AOC13" ca="1" si="1919">IF(ANL13&lt;&gt;"",SUMPRODUCT((ANW11:ANW15=ANW13)*(ANR11:ANR15=ANR13)*(ANP11:ANP15=ANP13)*(ANT11:ANT15=ANT13)*(ANU11:ANU15=ANU13)*(ANV11:ANV15&gt;ANV13)),"")</f>
        <v/>
      </c>
      <c r="AOD13" s="395" t="str">
        <f t="shared" ref="AOD13:AOD14" ca="1" si="1920">IF(ANL13&lt;&gt;"",SUM(ANX13:AOC13)+2,"")</f>
        <v/>
      </c>
      <c r="AOE13" s="395" t="str">
        <f t="shared" ref="AOE13" ca="1" si="1921">IF(ANL13&lt;&gt;"",INDEX(ANL13:ANL15,MATCH(3,AOD13:AOD15,0),0),"")</f>
        <v/>
      </c>
      <c r="AOZ13" s="395" t="str">
        <f t="shared" ref="AOZ13" ca="1" si="1922">IF(AOE13&lt;&gt;"",AOE13,IF(ANK13&lt;&gt;"",ANK13,IF(AMQ13&lt;&gt;"",AMQ13,ALQ13)))</f>
        <v>Botafogo</v>
      </c>
      <c r="APA13" s="395">
        <v>3</v>
      </c>
      <c r="APB13" s="395">
        <v>11</v>
      </c>
      <c r="APC13" s="395" t="str">
        <f t="shared" si="18"/>
        <v>Ulsan HD</v>
      </c>
      <c r="APD13" s="395">
        <f ca="1">IF(OFFSET('Game Board'!O18,0,APD1)&lt;&gt;"",OFFSET('Game Board'!O18,0,APD1),0)</f>
        <v>0</v>
      </c>
      <c r="APE13" s="395">
        <f ca="1">IF(OFFSET('Game Board'!P18,0,APD1)&lt;&gt;"",OFFSET('Game Board'!P18,0,APD1),0)</f>
        <v>0</v>
      </c>
      <c r="APF13" s="395" t="str">
        <f t="shared" si="19"/>
        <v>Mamelodi Sundowns</v>
      </c>
      <c r="APG13" s="395" t="str">
        <f ca="1">IF(AND(OFFSET('Game Board'!O18,0,APD1)&lt;&gt;"",OFFSET('Game Board'!P18,0,APD1)&lt;&gt;""),IF(APD13&gt;APE13,"W",IF(APD13=APE13,"D","L")),"")</f>
        <v/>
      </c>
      <c r="APH13" s="395" t="str">
        <f t="shared" ca="1" si="20"/>
        <v/>
      </c>
      <c r="APJ13" s="395">
        <f ca="1">VLOOKUP(APK13,ATF11:ATG15,2,FALSE)</f>
        <v>3</v>
      </c>
      <c r="APK13" s="398" t="str">
        <f t="shared" si="1368"/>
        <v>Botafogo</v>
      </c>
      <c r="APL13" s="395">
        <f ca="1">SUMPRODUCT((ATI3:ATI54=APK13)*(ATM3:ATM54="W"))+SUMPRODUCT((ATL3:ATL54=APK13)*(ATN3:ATN54="W"))</f>
        <v>0</v>
      </c>
      <c r="APM13" s="395">
        <f ca="1">SUMPRODUCT((ATI3:ATI54=APK13)*(ATM3:ATM54="D"))+SUMPRODUCT((ATL3:ATL54=APK13)*(ATN3:ATN54="D"))</f>
        <v>0</v>
      </c>
      <c r="APN13" s="395">
        <f ca="1">SUMPRODUCT((ATI3:ATI54=APK13)*(ATM3:ATM54="L"))+SUMPRODUCT((ATL3:ATL54=APK13)*(ATN3:ATN54="L"))</f>
        <v>0</v>
      </c>
      <c r="APO13" s="395">
        <f t="shared" ref="APO13" ca="1" si="1923">SUMIF(ATI3:ATI72,APK13,ATJ3:ATJ72)+SUMIF(ATL3:ATL72,APK13,ATK3:ATK72)</f>
        <v>0</v>
      </c>
      <c r="APP13" s="395">
        <f t="shared" ref="APP13" ca="1" si="1924">SUMIF(ATL3:ATL72,APK13,ATJ3:ATJ72)+SUMIF(ATI3:ATI72,APK13,ATK3:ATK72)</f>
        <v>0</v>
      </c>
      <c r="APQ13" s="395">
        <f t="shared" ca="1" si="1371"/>
        <v>1000</v>
      </c>
      <c r="APR13" s="395">
        <f t="shared" ca="1" si="1372"/>
        <v>0</v>
      </c>
      <c r="APS13" s="401">
        <f t="shared" si="225"/>
        <v>15</v>
      </c>
      <c r="APT13" s="395">
        <f t="shared" ref="APT13" ca="1" si="1925">IF(COUNTIF(APR11:APR15,4)&lt;&gt;4,RANK(APR13,APR11:APR15),APR65)</f>
        <v>1</v>
      </c>
      <c r="APV13" s="395">
        <f t="shared" ref="APV13" ca="1" si="1926">SUMPRODUCT((APT11:APT14=APT13)*(APS11:APS14&lt;APS13))+APT13</f>
        <v>2</v>
      </c>
      <c r="APW13" s="398" t="str">
        <f t="shared" ref="APW13" ca="1" si="1927">INDEX(APK11:APK15,MATCH(3,APV11:APV15,0),0)</f>
        <v>Atletico Madrid</v>
      </c>
      <c r="APX13" s="395">
        <f t="shared" ref="APX13" ca="1" si="1928">INDEX(APT11:APT15,MATCH(APW13,APK11:APK15,0),0)</f>
        <v>1</v>
      </c>
      <c r="APY13" s="395" t="str">
        <f t="shared" ref="APY13:APY14" ca="1" si="1929">IF(AND(APY12&lt;&gt;"",APX13=1),APW13,"")</f>
        <v>Atletico Madrid</v>
      </c>
      <c r="APZ13" s="395" t="str">
        <f t="shared" ref="APZ13:APZ14" ca="1" si="1930">IF(AND(APZ12&lt;&gt;"",APX14=2),APW14,"")</f>
        <v/>
      </c>
      <c r="AQA13" s="395" t="str">
        <f t="shared" ref="AQA13" ca="1" si="1931">IF(AND(AQA12&lt;&gt;"",APX15=3),APW15,"")</f>
        <v/>
      </c>
      <c r="AQD13" s="395" t="str">
        <f t="shared" ca="1" si="1381"/>
        <v>Atletico Madrid</v>
      </c>
      <c r="AQE13" s="395">
        <f ca="1">SUMPRODUCT((ATI3:ATI54=AQD13)*(ATL3:ATL54=AQD14)*(ATM3:ATM54="W"))+SUMPRODUCT((ATI3:ATI54=AQD13)*(ATL3:ATL54=AQD15)*(ATM3:ATM54="W"))+SUMPRODUCT((ATI3:ATI54=AQD13)*(ATL3:ATL54=AQD11)*(ATM3:ATM54="W"))+SUMPRODUCT((ATI3:ATI54=AQD13)*(ATL3:ATL54=AQD12)*(ATM3:ATM54="W"))+SUMPRODUCT((ATI3:ATI54=AQD14)*(ATL3:ATL54=AQD13)*(ATN3:ATN54="W"))+SUMPRODUCT((ATI3:ATI54=AQD15)*(ATL3:ATL54=AQD13)*(ATN3:ATN54="W"))+SUMPRODUCT((ATI3:ATI54=AQD11)*(ATL3:ATL54=AQD13)*(ATN3:ATN54="W"))+SUMPRODUCT((ATI3:ATI54=AQD12)*(ATL3:ATL54=AQD13)*(ATN3:ATN54="W"))</f>
        <v>0</v>
      </c>
      <c r="AQF13" s="395">
        <f ca="1">SUMPRODUCT((ATI3:ATI54=AQD13)*(ATL3:ATL54=AQD14)*(ATM3:ATM54="D"))+SUMPRODUCT((ATI3:ATI54=AQD13)*(ATL3:ATL54=AQD15)*(ATM3:ATM54="D"))+SUMPRODUCT((ATI3:ATI54=AQD13)*(ATL3:ATL54=AQD11)*(ATM3:ATM54="D"))+SUMPRODUCT((ATI3:ATI54=AQD13)*(ATL3:ATL54=AQD12)*(ATM3:ATM54="D"))+SUMPRODUCT((ATI3:ATI54=AQD14)*(ATL3:ATL54=AQD13)*(ATM3:ATM54="D"))+SUMPRODUCT((ATI3:ATI54=AQD15)*(ATL3:ATL54=AQD13)*(ATM3:ATM54="D"))+SUMPRODUCT((ATI3:ATI54=AQD11)*(ATL3:ATL54=AQD13)*(ATM3:ATM54="D"))+SUMPRODUCT((ATI3:ATI54=AQD12)*(ATL3:ATL54=AQD13)*(ATM3:ATM54="D"))</f>
        <v>0</v>
      </c>
      <c r="AQG13" s="395">
        <f ca="1">SUMPRODUCT((ATI3:ATI54=AQD13)*(ATL3:ATL54=AQD14)*(ATM3:ATM54="L"))+SUMPRODUCT((ATI3:ATI54=AQD13)*(ATL3:ATL54=AQD15)*(ATM3:ATM54="L"))+SUMPRODUCT((ATI3:ATI54=AQD13)*(ATL3:ATL54=AQD11)*(ATM3:ATM54="L"))+SUMPRODUCT((ATI3:ATI54=AQD13)*(ATL3:ATL54=AQD12)*(ATM3:ATM54="L"))+SUMPRODUCT((ATI3:ATI54=AQD14)*(ATL3:ATL54=AQD13)*(ATN3:ATN54="L"))+SUMPRODUCT((ATI3:ATI54=AQD15)*(ATL3:ATL54=AQD13)*(ATN3:ATN54="L"))+SUMPRODUCT((ATI3:ATI54=AQD11)*(ATL3:ATL54=AQD13)*(ATN3:ATN54="L"))+SUMPRODUCT((ATI3:ATI54=AQD12)*(ATL3:ATL54=AQD13)*(ATN3:ATN54="L"))</f>
        <v>0</v>
      </c>
      <c r="AQH13" s="395">
        <f ca="1">SUMPRODUCT((ATI3:ATI54=AQD13)*(ATL3:ATL54=AQD14)*ATJ3:ATJ54)+SUMPRODUCT((ATI3:ATI54=AQD13)*(ATL3:ATL54=AQD15)*ATJ3:ATJ54)+SUMPRODUCT((ATI3:ATI54=AQD13)*(ATL3:ATL54=AQD11)*ATJ3:ATJ54)+SUMPRODUCT((ATI3:ATI54=AQD13)*(ATL3:ATL54=AQD12)*ATJ3:ATJ54)+SUMPRODUCT((ATI3:ATI54=AQD14)*(ATL3:ATL54=AQD13)*ATK3:ATK54)+SUMPRODUCT((ATI3:ATI54=AQD15)*(ATL3:ATL54=AQD13)*ATK3:ATK54)+SUMPRODUCT((ATI3:ATI54=AQD11)*(ATL3:ATL54=AQD13)*ATK3:ATK54)+SUMPRODUCT((ATI3:ATI54=AQD12)*(ATL3:ATL54=AQD13)*ATK3:ATK54)</f>
        <v>0</v>
      </c>
      <c r="AQI13" s="395">
        <f ca="1">SUMPRODUCT((ATI3:ATI54=AQD13)*(ATL3:ATL54=AQD14)*ATK3:ATK54)+SUMPRODUCT((ATI3:ATI54=AQD13)*(ATL3:ATL54=AQD15)*ATK3:ATK54)+SUMPRODUCT((ATI3:ATI54=AQD13)*(ATL3:ATL54=AQD11)*ATK3:ATK54)+SUMPRODUCT((ATI3:ATI54=AQD13)*(ATL3:ATL54=AQD12)*ATK3:ATK54)+SUMPRODUCT((ATI3:ATI54=AQD14)*(ATL3:ATL54=AQD13)*ATJ3:ATJ54)+SUMPRODUCT((ATI3:ATI54=AQD15)*(ATL3:ATL54=AQD13)*ATJ3:ATJ54)+SUMPRODUCT((ATI3:ATI54=AQD11)*(ATL3:ATL54=AQD13)*ATJ3:ATJ54)+SUMPRODUCT((ATI3:ATI54=AQD12)*(ATL3:ATL54=AQD13)*ATJ3:ATJ54)</f>
        <v>0</v>
      </c>
      <c r="AQJ13" s="395">
        <f t="shared" ca="1" si="1382"/>
        <v>1000</v>
      </c>
      <c r="AQK13" s="395">
        <f t="shared" ca="1" si="1383"/>
        <v>0</v>
      </c>
      <c r="AQL13" s="395">
        <f ca="1">IF(AQD13&lt;&gt;"",VLOOKUP(AQD13,APK4:APQ52,7,FALSE),"")</f>
        <v>1000</v>
      </c>
      <c r="AQM13" s="395">
        <f ca="1">IF(AQD13&lt;&gt;"",VLOOKUP(AQD13,APK4:APQ52,5,FALSE),"")</f>
        <v>0</v>
      </c>
      <c r="AQN13" s="395">
        <f ca="1">IF(AQD13&lt;&gt;"",VLOOKUP(AQD13,APK4:APS52,9,FALSE),"")</f>
        <v>23</v>
      </c>
      <c r="AQO13" s="395">
        <f t="shared" ca="1" si="1384"/>
        <v>0</v>
      </c>
      <c r="AQP13" s="395">
        <f t="shared" ref="AQP13" ca="1" si="1932">IF(AQD13&lt;&gt;"",RANK(AQO13,AQO11:AQO15),"")</f>
        <v>1</v>
      </c>
      <c r="AQQ13" s="395">
        <f t="shared" ref="AQQ13" ca="1" si="1933">IF(AQD13&lt;&gt;"",SUMPRODUCT((AQO11:AQO15=AQO13)*(AQJ11:AQJ15&gt;AQJ13)),"")</f>
        <v>0</v>
      </c>
      <c r="AQR13" s="395">
        <f t="shared" ref="AQR13" ca="1" si="1934">IF(AQD13&lt;&gt;"",SUMPRODUCT((AQO11:AQO15=AQO13)*(AQJ11:AQJ15=AQJ13)*(AQH11:AQH15&gt;AQH13)),"")</f>
        <v>0</v>
      </c>
      <c r="AQS13" s="395">
        <f t="shared" ref="AQS13" ca="1" si="1935">IF(AQD13&lt;&gt;"",SUMPRODUCT((AQO11:AQO15=AQO13)*(AQJ11:AQJ15=AQJ13)*(AQH11:AQH15=AQH13)*(AQL11:AQL15&gt;AQL13)),"")</f>
        <v>0</v>
      </c>
      <c r="AQT13" s="395">
        <f t="shared" ref="AQT13" ca="1" si="1936">IF(AQD13&lt;&gt;"",SUMPRODUCT((AQO11:AQO15=AQO13)*(AQJ11:AQJ15=AQJ13)*(AQH11:AQH15=AQH13)*(AQL11:AQL15=AQL13)*(AQM11:AQM15&gt;AQM13)),"")</f>
        <v>0</v>
      </c>
      <c r="AQU13" s="395">
        <f t="shared" ref="AQU13" ca="1" si="1937">IF(AQD13&lt;&gt;"",SUMPRODUCT((AQO11:AQO15=AQO13)*(AQJ11:AQJ15=AQJ13)*(AQH11:AQH15=AQH13)*(AQL11:AQL15=AQL13)*(AQM11:AQM15=AQM13)*(AQN11:AQN15&gt;AQN13)),"")</f>
        <v>1</v>
      </c>
      <c r="AQV13" s="395">
        <f t="shared" ref="AQV13" ca="1" si="1938">IF(AQD13&lt;&gt;"",IF(AQV65&lt;&gt;"",IF(AQC62=3,AQV65,AQV65+AQC62),SUM(AQP13:AQU13)),"")</f>
        <v>2</v>
      </c>
      <c r="AQW13" s="395" t="str">
        <f t="shared" ref="AQW13" ca="1" si="1939">IF(AQD13&lt;&gt;"",INDEX(AQD11:AQD15,MATCH(3,AQV11:AQV15,0),0),"")</f>
        <v>Botafogo</v>
      </c>
      <c r="AQX13" s="395" t="str">
        <f t="shared" ca="1" si="1638"/>
        <v/>
      </c>
      <c r="AQY13" s="395">
        <f ca="1">SUMPRODUCT((ATI3:ATI54=AQX13)*(ATL3:ATL54=AQX14)*(ATM3:ATM54="W"))+SUMPRODUCT((ATI3:ATI54=AQX13)*(ATL3:ATL54=AQX15)*(ATM3:ATM54="W"))+SUMPRODUCT((ATI3:ATI54=AQX13)*(ATL3:ATL54=AQX12)*(ATM3:ATM54="W"))+SUMPRODUCT((ATI3:ATI54=AQX14)*(ATL3:ATL54=AQX13)*(ATN3:ATN54="W"))+SUMPRODUCT((ATI3:ATI54=AQX15)*(ATL3:ATL54=AQX13)*(ATN3:ATN54="W"))+SUMPRODUCT((ATI3:ATI54=AQX12)*(ATL3:ATL54=AQX13)*(ATN3:ATN54="W"))</f>
        <v>0</v>
      </c>
      <c r="AQZ13" s="395">
        <f ca="1">SUMPRODUCT((ATI3:ATI54=AQX13)*(ATL3:ATL54=AQX14)*(ATM3:ATM54="D"))+SUMPRODUCT((ATI3:ATI54=AQX13)*(ATL3:ATL54=AQX15)*(ATM3:ATM54="D"))+SUMPRODUCT((ATI3:ATI54=AQX13)*(ATL3:ATL54=AQX12)*(ATM3:ATM54="D"))+SUMPRODUCT((ATI3:ATI54=AQX14)*(ATL3:ATL54=AQX13)*(ATM3:ATM54="D"))+SUMPRODUCT((ATI3:ATI54=AQX15)*(ATL3:ATL54=AQX13)*(ATM3:ATM54="D"))+SUMPRODUCT((ATI3:ATI54=AQX12)*(ATL3:ATL54=AQX13)*(ATM3:ATM54="D"))</f>
        <v>0</v>
      </c>
      <c r="ARA13" s="395">
        <f ca="1">SUMPRODUCT((ATI3:ATI54=AQX13)*(ATL3:ATL54=AQX14)*(ATM3:ATM54="L"))+SUMPRODUCT((ATI3:ATI54=AQX13)*(ATL3:ATL54=AQX15)*(ATM3:ATM54="L"))+SUMPRODUCT((ATI3:ATI54=AQX13)*(ATL3:ATL54=AQX12)*(ATM3:ATM54="L"))+SUMPRODUCT((ATI3:ATI54=AQX14)*(ATL3:ATL54=AQX13)*(ATN3:ATN54="L"))+SUMPRODUCT((ATI3:ATI54=AQX15)*(ATL3:ATL54=AQX13)*(ATN3:ATN54="L"))+SUMPRODUCT((ATI3:ATI54=AQX12)*(ATL3:ATL54=AQX13)*(ATN3:ATN54="L"))</f>
        <v>0</v>
      </c>
      <c r="ARB13" s="395">
        <f ca="1">SUMPRODUCT((ATI3:ATI54=AQX13)*(ATL3:ATL54=AQX14)*ATJ3:ATJ54)+SUMPRODUCT((ATI3:ATI54=AQX13)*(ATL3:ATL54=AQX15)*ATJ3:ATJ54)+SUMPRODUCT((ATI3:ATI54=AQX13)*(ATL3:ATL54=AQX11)*ATJ3:ATJ54)+SUMPRODUCT((ATI3:ATI54=AQX13)*(ATL3:ATL54=AQX12)*ATJ3:ATJ54)+SUMPRODUCT((ATI3:ATI54=AQX14)*(ATL3:ATL54=AQX13)*ATK3:ATK54)+SUMPRODUCT((ATI3:ATI54=AQX15)*(ATL3:ATL54=AQX13)*ATK3:ATK54)+SUMPRODUCT((ATI3:ATI54=AQX11)*(ATL3:ATL54=AQX13)*ATK3:ATK54)+SUMPRODUCT((ATI3:ATI54=AQX12)*(ATL3:ATL54=AQX13)*ATK3:ATK54)</f>
        <v>0</v>
      </c>
      <c r="ARC13" s="395">
        <f ca="1">SUMPRODUCT((ATI3:ATI54=AQX13)*(ATL3:ATL54=AQX14)*ATK3:ATK54)+SUMPRODUCT((ATI3:ATI54=AQX13)*(ATL3:ATL54=AQX15)*ATK3:ATK54)+SUMPRODUCT((ATI3:ATI54=AQX13)*(ATL3:ATL54=AQX11)*ATK3:ATK54)+SUMPRODUCT((ATI3:ATI54=AQX13)*(ATL3:ATL54=AQX12)*ATK3:ATK54)+SUMPRODUCT((ATI3:ATI54=AQX14)*(ATL3:ATL54=AQX13)*ATJ3:ATJ54)+SUMPRODUCT((ATI3:ATI54=AQX15)*(ATL3:ATL54=AQX13)*ATJ3:ATJ54)+SUMPRODUCT((ATI3:ATI54=AQX11)*(ATL3:ATL54=AQX13)*ATJ3:ATJ54)+SUMPRODUCT((ATI3:ATI54=AQX12)*(ATL3:ATL54=AQX13)*ATJ3:ATJ54)</f>
        <v>0</v>
      </c>
      <c r="ARD13" s="395">
        <f t="shared" ca="1" si="1639"/>
        <v>1000</v>
      </c>
      <c r="ARE13" s="395" t="str">
        <f t="shared" ca="1" si="1640"/>
        <v/>
      </c>
      <c r="ARF13" s="395" t="str">
        <f ca="1">IF(AQX13&lt;&gt;"",VLOOKUP(AQX13,APK4:APQ52,7,FALSE),"")</f>
        <v/>
      </c>
      <c r="ARG13" s="395" t="str">
        <f ca="1">IF(AQX13&lt;&gt;"",VLOOKUP(AQX13,APK4:APQ52,5,FALSE),"")</f>
        <v/>
      </c>
      <c r="ARH13" s="395" t="str">
        <f ca="1">IF(AQX13&lt;&gt;"",VLOOKUP(AQX13,APK4:APS52,9,FALSE),"")</f>
        <v/>
      </c>
      <c r="ARI13" s="395" t="str">
        <f t="shared" ca="1" si="1641"/>
        <v/>
      </c>
      <c r="ARJ13" s="395" t="str">
        <f t="shared" ref="ARJ13" ca="1" si="1940">IF(AQX13&lt;&gt;"",RANK(ARI13,ARI11:ARI15),"")</f>
        <v/>
      </c>
      <c r="ARK13" s="395" t="str">
        <f t="shared" ref="ARK13" ca="1" si="1941">IF(AQX13&lt;&gt;"",SUMPRODUCT((ARI11:ARI15=ARI13)*(ARD11:ARD15&gt;ARD13)),"")</f>
        <v/>
      </c>
      <c r="ARL13" s="395" t="str">
        <f t="shared" ref="ARL13" ca="1" si="1942">IF(AQX13&lt;&gt;"",SUMPRODUCT((ARI11:ARI15=ARI13)*(ARD11:ARD15=ARD13)*(ARB11:ARB15&gt;ARB13)),"")</f>
        <v/>
      </c>
      <c r="ARM13" s="395" t="str">
        <f t="shared" ref="ARM13" ca="1" si="1943">IF(AQX13&lt;&gt;"",SUMPRODUCT((ARI11:ARI15=ARI13)*(ARD11:ARD15=ARD13)*(ARB11:ARB15=ARB13)*(ARF11:ARF15&gt;ARF13)),"")</f>
        <v/>
      </c>
      <c r="ARN13" s="395" t="str">
        <f t="shared" ref="ARN13" ca="1" si="1944">IF(AQX13&lt;&gt;"",SUMPRODUCT((ARI11:ARI15=ARI13)*(ARD11:ARD15=ARD13)*(ARB11:ARB15=ARB13)*(ARF11:ARF15=ARF13)*(ARG11:ARG15&gt;ARG13)),"")</f>
        <v/>
      </c>
      <c r="ARO13" s="395" t="str">
        <f t="shared" ref="ARO13" ca="1" si="1945">IF(AQX13&lt;&gt;"",SUMPRODUCT((ARI11:ARI15=ARI13)*(ARD11:ARD15=ARD13)*(ARB11:ARB15=ARB13)*(ARF11:ARF15=ARF13)*(ARG11:ARG15=ARG13)*(ARH11:ARH15&gt;ARH13)),"")</f>
        <v/>
      </c>
      <c r="ARP13" s="395" t="str">
        <f t="shared" ref="ARP13" ca="1" si="1946">IF(AQX13&lt;&gt;"",IF(ARP65&lt;&gt;"",IF(AQW62=3,ARP65,ARP65+AQW62),SUM(ARJ13:ARO13)+1),"")</f>
        <v/>
      </c>
      <c r="ARQ13" s="395" t="str">
        <f t="shared" ref="ARQ13" ca="1" si="1947">IF(AQX13&lt;&gt;"",INDEX(AQX12:AQX15,MATCH(3,ARP12:ARP15,0),0),"")</f>
        <v/>
      </c>
      <c r="ARR13" s="395" t="str">
        <f t="shared" ref="ARR13:ARR14" ca="1" si="1948">IF(AQA11&lt;&gt;"",AQA11,"")</f>
        <v/>
      </c>
      <c r="ARS13" s="395">
        <f ca="1">SUMPRODUCT((ATI3:ATI54=ARR13)*(ATL3:ATL54=ARR14)*(ATM3:ATM54="W"))+SUMPRODUCT((ATI3:ATI54=ARR13)*(ATL3:ATL54=ARR15)*(ATM3:ATM54="W"))+SUMPRODUCT((ATI3:ATI54=ARR13)*(ATL3:ATL54=ARR16)*(ATM3:ATM54="W"))+SUMPRODUCT((ATI3:ATI54=ARR14)*(ATL3:ATL54=ARR13)*(ATN3:ATN54="W"))+SUMPRODUCT((ATI3:ATI54=ARR15)*(ATL3:ATL54=ARR13)*(ATN3:ATN54="W"))+SUMPRODUCT((ATI3:ATI54=ARR16)*(ATL3:ATL54=ARR13)*(ATN3:ATN54="W"))</f>
        <v>0</v>
      </c>
      <c r="ART13" s="395">
        <f ca="1">SUMPRODUCT((ATI3:ATI54=ARR13)*(ATL3:ATL54=ARR14)*(ATM3:ATM54="D"))+SUMPRODUCT((ATI3:ATI54=ARR13)*(ATL3:ATL54=ARR15)*(ATM3:ATM54="D"))+SUMPRODUCT((ATI3:ATI54=ARR13)*(ATL3:ATL54=ARR16)*(ATM3:ATM54="D"))+SUMPRODUCT((ATI3:ATI54=ARR14)*(ATL3:ATL54=ARR13)*(ATM3:ATM54="D"))+SUMPRODUCT((ATI3:ATI54=ARR15)*(ATL3:ATL54=ARR13)*(ATM3:ATM54="D"))+SUMPRODUCT((ATI3:ATI54=ARR16)*(ATL3:ATL54=ARR13)*(ATM3:ATM54="D"))</f>
        <v>0</v>
      </c>
      <c r="ARU13" s="395">
        <f ca="1">SUMPRODUCT((ATI3:ATI54=ARR13)*(ATL3:ATL54=ARR14)*(ATM3:ATM54="L"))+SUMPRODUCT((ATI3:ATI54=ARR13)*(ATL3:ATL54=ARR15)*(ATM3:ATM54="L"))+SUMPRODUCT((ATI3:ATI54=ARR13)*(ATL3:ATL54=ARR16)*(ATM3:ATM54="L"))+SUMPRODUCT((ATI3:ATI54=ARR14)*(ATL3:ATL54=ARR13)*(ATN3:ATN54="L"))+SUMPRODUCT((ATI3:ATI54=ARR15)*(ATL3:ATL54=ARR13)*(ATN3:ATN54="L"))+SUMPRODUCT((ATI3:ATI54=ARR16)*(ATL3:ATL54=ARR13)*(ATN3:ATN54="L"))</f>
        <v>0</v>
      </c>
      <c r="ARV13" s="395">
        <f ca="1">SUMPRODUCT((ATI3:ATI54=ARR13)*(ATL3:ATL54=ARR14)*ATJ3:ATJ54)+SUMPRODUCT((ATI3:ATI54=ARR13)*(ATL3:ATL54=ARR15)*ATJ3:ATJ54)+SUMPRODUCT((ATI3:ATI54=ARR13)*(ATL3:ATL54=ARR11)*ATJ3:ATJ54)+SUMPRODUCT((ATI3:ATI54=ARR13)*(ATL3:ATL54=ARR12)*ATJ3:ATJ54)+SUMPRODUCT((ATI3:ATI54=ARR14)*(ATL3:ATL54=ARR13)*ATK3:ATK54)+SUMPRODUCT((ATI3:ATI54=ARR15)*(ATL3:ATL54=ARR13)*ATK3:ATK54)+SUMPRODUCT((ATI3:ATI54=ARR11)*(ATL3:ATL54=ARR13)*ATK3:ATK54)+SUMPRODUCT((ATI3:ATI54=ARR12)*(ATL3:ATL54=ARR13)*ATK3:ATK54)</f>
        <v>0</v>
      </c>
      <c r="ARW13" s="395">
        <f ca="1">SUMPRODUCT((ATI3:ATI54=ARR13)*(ATL3:ATL54=ARR14)*ATK3:ATK54)+SUMPRODUCT((ATI3:ATI54=ARR13)*(ATL3:ATL54=ARR15)*ATK3:ATK54)+SUMPRODUCT((ATI3:ATI54=ARR13)*(ATL3:ATL54=ARR11)*ATK3:ATK54)+SUMPRODUCT((ATI3:ATI54=ARR13)*(ATL3:ATL54=ARR12)*ATK3:ATK54)+SUMPRODUCT((ATI3:ATI54=ARR14)*(ATL3:ATL54=ARR13)*ATJ3:ATJ54)+SUMPRODUCT((ATI3:ATI54=ARR15)*(ATL3:ATL54=ARR13)*ATJ3:ATJ54)+SUMPRODUCT((ATI3:ATI54=ARR11)*(ATL3:ATL54=ARR13)*ATJ3:ATJ54)+SUMPRODUCT((ATI3:ATI54=ARR12)*(ATL3:ATL54=ARR13)*ATJ3:ATJ54)</f>
        <v>0</v>
      </c>
      <c r="ARX13" s="395">
        <f t="shared" ref="ARX13:ARX14" ca="1" si="1949">ARV13-ARW13+1000</f>
        <v>1000</v>
      </c>
      <c r="ARY13" s="395" t="str">
        <f t="shared" ref="ARY13:ARY14" ca="1" si="1950">IF(ARR13&lt;&gt;"",ARS13*3+ART13*1,"")</f>
        <v/>
      </c>
      <c r="ARZ13" s="395" t="str">
        <f ca="1">IF(ARR13&lt;&gt;"",VLOOKUP(ARR13,APK4:APQ52,7,FALSE),"")</f>
        <v/>
      </c>
      <c r="ASA13" s="395" t="str">
        <f ca="1">IF(ARR13&lt;&gt;"",VLOOKUP(ARR13,APK4:APQ52,5,FALSE),"")</f>
        <v/>
      </c>
      <c r="ASB13" s="395" t="str">
        <f ca="1">IF(ARR13&lt;&gt;"",VLOOKUP(ARR13,APK4:APS52,9,FALSE),"")</f>
        <v/>
      </c>
      <c r="ASC13" s="395" t="str">
        <f t="shared" ref="ASC13:ASC14" ca="1" si="1951">ARY13</f>
        <v/>
      </c>
      <c r="ASD13" s="395" t="str">
        <f t="shared" ref="ASD13" ca="1" si="1952">IF(ARR13&lt;&gt;"",RANK(ASC13,ASC11:ASC15),"")</f>
        <v/>
      </c>
      <c r="ASE13" s="395" t="str">
        <f t="shared" ref="ASE13" ca="1" si="1953">IF(ARR13&lt;&gt;"",SUMPRODUCT((ASC11:ASC15=ASC13)*(ARX11:ARX15&gt;ARX13)),"")</f>
        <v/>
      </c>
      <c r="ASF13" s="395" t="str">
        <f t="shared" ref="ASF13" ca="1" si="1954">IF(ARR13&lt;&gt;"",SUMPRODUCT((ASC11:ASC15=ASC13)*(ARX11:ARX15=ARX13)*(ARV11:ARV15&gt;ARV13)),"")</f>
        <v/>
      </c>
      <c r="ASG13" s="395" t="str">
        <f t="shared" ref="ASG13" ca="1" si="1955">IF(ARR13&lt;&gt;"",SUMPRODUCT((ASC11:ASC15=ASC13)*(ARX11:ARX15=ARX13)*(ARV11:ARV15=ARV13)*(ARZ11:ARZ15&gt;ARZ13)),"")</f>
        <v/>
      </c>
      <c r="ASH13" s="395" t="str">
        <f t="shared" ref="ASH13" ca="1" si="1956">IF(ARR13&lt;&gt;"",SUMPRODUCT((ASC11:ASC15=ASC13)*(ARX11:ARX15=ARX13)*(ARV11:ARV15=ARV13)*(ARZ11:ARZ15=ARZ13)*(ASA11:ASA15&gt;ASA13)),"")</f>
        <v/>
      </c>
      <c r="ASI13" s="395" t="str">
        <f t="shared" ref="ASI13" ca="1" si="1957">IF(ARR13&lt;&gt;"",SUMPRODUCT((ASC11:ASC15=ASC13)*(ARX11:ARX15=ARX13)*(ARV11:ARV15=ARV13)*(ARZ11:ARZ15=ARZ13)*(ASA11:ASA15=ASA13)*(ASB11:ASB15&gt;ASB13)),"")</f>
        <v/>
      </c>
      <c r="ASJ13" s="395" t="str">
        <f t="shared" ref="ASJ13:ASJ14" ca="1" si="1958">IF(ARR13&lt;&gt;"",SUM(ASD13:ASI13)+2,"")</f>
        <v/>
      </c>
      <c r="ASK13" s="395" t="str">
        <f t="shared" ref="ASK13" ca="1" si="1959">IF(ARR13&lt;&gt;"",INDEX(ARR13:ARR15,MATCH(3,ASJ13:ASJ15,0),0),"")</f>
        <v/>
      </c>
      <c r="ATF13" s="395" t="str">
        <f t="shared" ref="ATF13" ca="1" si="1960">IF(ASK13&lt;&gt;"",ASK13,IF(ARQ13&lt;&gt;"",ARQ13,IF(AQW13&lt;&gt;"",AQW13,APW13)))</f>
        <v>Botafogo</v>
      </c>
      <c r="ATG13" s="395">
        <v>3</v>
      </c>
      <c r="ATH13" s="395">
        <v>11</v>
      </c>
      <c r="ATI13" s="395" t="str">
        <f t="shared" si="21"/>
        <v>Ulsan HD</v>
      </c>
      <c r="ATJ13" s="395">
        <f ca="1">IF(OFFSET('Game Board'!O18,0,ATJ1)&lt;&gt;"",OFFSET('Game Board'!O18,0,ATJ1),0)</f>
        <v>0</v>
      </c>
      <c r="ATK13" s="395">
        <f ca="1">IF(OFFSET('Game Board'!P18,0,ATJ1)&lt;&gt;"",OFFSET('Game Board'!P18,0,ATJ1),0)</f>
        <v>0</v>
      </c>
      <c r="ATL13" s="395" t="str">
        <f t="shared" si="22"/>
        <v>Mamelodi Sundowns</v>
      </c>
      <c r="ATM13" s="395" t="str">
        <f ca="1">IF(AND(OFFSET('Game Board'!O18,0,ATJ1)&lt;&gt;"",OFFSET('Game Board'!P18,0,ATJ1)&lt;&gt;""),IF(ATJ13&gt;ATK13,"W",IF(ATJ13=ATK13,"D","L")),"")</f>
        <v/>
      </c>
      <c r="ATN13" s="395" t="str">
        <f t="shared" ca="1" si="23"/>
        <v/>
      </c>
    </row>
    <row r="14" spans="2:1211" x14ac:dyDescent="0.25">
      <c r="B14" s="395">
        <f>VLOOKUP(C14,CX11:CY15,2,FALSE)</f>
        <v>4</v>
      </c>
      <c r="C14" s="398" t="str">
        <f>'Tournament Setup'!D13</f>
        <v>Seattle Sounders</v>
      </c>
      <c r="D14" s="395">
        <f>SUMPRODUCT((DA3:DA54=C14)*(DE3:DE54="W"))+SUMPRODUCT((DD3:DD54=C14)*(DF3:DF54="W"))</f>
        <v>0</v>
      </c>
      <c r="E14" s="395">
        <f>SUMPRODUCT((DA3:DA54=C14)*(DE3:DE54="D"))+SUMPRODUCT((DD3:DD54=C14)*(DF3:DF54="D"))</f>
        <v>1</v>
      </c>
      <c r="F14" s="395">
        <f>SUMPRODUCT((DA3:DA54=C14)*(DE3:DE54="L"))+SUMPRODUCT((DD3:DD54=C14)*(DF3:DF54="L"))</f>
        <v>2</v>
      </c>
      <c r="G14" s="395">
        <f>SUMIF(DA3:DA72,C14,DB3:DB72)+SUMIF(DD3:DD72,C14,DC3:DC72)</f>
        <v>3</v>
      </c>
      <c r="H14" s="395">
        <f>SUMIF(DD3:DD72,C14,DB3:DB72)+SUMIF(DA3:DA72,C14,DC3:DC72)</f>
        <v>5</v>
      </c>
      <c r="I14" s="395">
        <f t="shared" si="1172"/>
        <v>998</v>
      </c>
      <c r="J14" s="395">
        <f t="shared" si="1173"/>
        <v>1</v>
      </c>
      <c r="K14" s="401">
        <v>7</v>
      </c>
      <c r="L14" s="395">
        <f>IF(COUNTIF(J11:J15,4)&lt;&gt;4,RANK(J14,J11:J15),J66)</f>
        <v>4</v>
      </c>
      <c r="N14" s="395">
        <f>SUMPRODUCT((L11:L14=L14)*(K11:K14&lt;K14))+L14</f>
        <v>4</v>
      </c>
      <c r="O14" s="398" t="str">
        <f>INDEX(C11:C15,MATCH(4,N11:N15,0),0)</f>
        <v>Seattle Sounders</v>
      </c>
      <c r="P14" s="395">
        <f>INDEX(L11:L15,MATCH(O14,C11:C15,0),0)</f>
        <v>4</v>
      </c>
      <c r="Q14" s="395" t="str">
        <f>IF(AND(Q13&lt;&gt;"",P14=1),O14,"")</f>
        <v/>
      </c>
      <c r="R14" s="395" t="str">
        <f>IF(AND(R13&lt;&gt;"",P15=2),O15,"")</f>
        <v/>
      </c>
      <c r="V14" s="395" t="str">
        <f t="shared" si="1394"/>
        <v/>
      </c>
      <c r="W14" s="395">
        <f>SUMPRODUCT((DA3:DA54=V14)*(DD3:DD54=V15)*(DE3:DE54="W"))+SUMPRODUCT((DA3:DA54=V14)*(DD3:DD54=V11)*(DE3:DE54="W"))+SUMPRODUCT((DA3:DA54=V14)*(DD3:DD54=V12)*(DE3:DE54="W"))+SUMPRODUCT((DA3:DA54=V14)*(DD3:DD54=V13)*(DE3:DE54="W"))+SUMPRODUCT((DA3:DA54=V15)*(DD3:DD54=V14)*(DF3:DF54="W"))+SUMPRODUCT((DA3:DA54=V11)*(DD3:DD54=V14)*(DF3:DF54="W"))+SUMPRODUCT((DA3:DA54=V12)*(DD3:DD54=V14)*(DF3:DF54="W"))+SUMPRODUCT((DA3:DA54=V13)*(DD3:DD54=V14)*(DF3:DF54="W"))</f>
        <v>0</v>
      </c>
      <c r="X14" s="395">
        <f>SUMPRODUCT((DA3:DA54=V14)*(DD3:DD54=V15)*(DE3:DE54="D"))+SUMPRODUCT((DA3:DA54=V14)*(DD3:DD54=V11)*(DE3:DE54="D"))+SUMPRODUCT((DA3:DA54=V14)*(DD3:DD54=V12)*(DE3:DE54="D"))+SUMPRODUCT((DA3:DA54=V14)*(DD3:DD54=V13)*(DE3:DE54="D"))+SUMPRODUCT((DA3:DA54=V15)*(DD3:DD54=V14)*(DE3:DE54="D"))+SUMPRODUCT((DA3:DA54=V11)*(DD3:DD54=V14)*(DE3:DE54="D"))+SUMPRODUCT((DA3:DA54=V12)*(DD3:DD54=V14)*(DE3:DE54="D"))+SUMPRODUCT((DA3:DA54=V13)*(DD3:DD54=V14)*(DE3:DE54="D"))</f>
        <v>0</v>
      </c>
      <c r="Y14" s="395">
        <f>SUMPRODUCT((DA3:DA54=V14)*(DD3:DD54=V15)*(DE3:DE54="L"))+SUMPRODUCT((DA3:DA54=V14)*(DD3:DD54=V11)*(DE3:DE54="L"))+SUMPRODUCT((DA3:DA54=V14)*(DD3:DD54=V12)*(DE3:DE54="L"))+SUMPRODUCT((DA3:DA54=V14)*(DD3:DD54=V13)*(DE3:DE54="L"))+SUMPRODUCT((DA3:DA54=V15)*(DD3:DD54=V14)*(DF3:DF54="L"))+SUMPRODUCT((DA3:DA54=V11)*(DD3:DD54=V14)*(DF3:DF54="L"))+SUMPRODUCT((DA3:DA54=V12)*(DD3:DD54=V14)*(DF3:DF54="L"))+SUMPRODUCT((DA3:DA54=V13)*(DD3:DD54=V14)*(DF3:DF54="L"))</f>
        <v>0</v>
      </c>
      <c r="Z14" s="395">
        <f>SUMPRODUCT((DA3:DA54=V14)*(DD3:DD54=V15)*DB3:DB54)+SUMPRODUCT((DA3:DA54=V14)*(DD3:DD54=V11)*DB3:DB54)+SUMPRODUCT((DA3:DA54=V14)*(DD3:DD54=V12)*DB3:DB54)+SUMPRODUCT((DA3:DA54=V14)*(DD3:DD54=V13)*DB3:DB54)+SUMPRODUCT((DA3:DA54=V15)*(DD3:DD54=V14)*DC3:DC54)+SUMPRODUCT((DA3:DA54=V11)*(DD3:DD54=V14)*DC3:DC54)+SUMPRODUCT((DA3:DA54=V12)*(DD3:DD54=V14)*DC3:DC54)+SUMPRODUCT((DA3:DA54=V13)*(DD3:DD54=V14)*DC3:DC54)</f>
        <v>0</v>
      </c>
      <c r="AA14" s="395">
        <f>SUMPRODUCT((DA3:DA54=V14)*(DD3:DD54=V15)*DC3:DC54)+SUMPRODUCT((DA3:DA54=V14)*(DD3:DD54=V11)*DC3:DC54)+SUMPRODUCT((DA3:DA54=V14)*(DD3:DD54=V12)*DC3:DC54)+SUMPRODUCT((DA3:DA54=V14)*(DD3:DD54=V13)*DC3:DC54)+SUMPRODUCT((DA3:DA54=V15)*(DD3:DD54=V14)*DB3:DB54)+SUMPRODUCT((DA3:DA54=V11)*(DD3:DD54=V14)*DB3:DB54)+SUMPRODUCT((DA3:DA54=V12)*(DD3:DD54=V14)*DB3:DB54)+SUMPRODUCT((DA3:DA54=V13)*(DD3:DD54=V14)*DB3:DB54)</f>
        <v>0</v>
      </c>
      <c r="AB14" s="395">
        <f>Z14-AA14+1000</f>
        <v>1000</v>
      </c>
      <c r="AC14" s="395" t="str">
        <f t="shared" si="1174"/>
        <v/>
      </c>
      <c r="AD14" s="395" t="str">
        <f>IF(V14&lt;&gt;"",VLOOKUP(V14,C4:I52,7,FALSE),"")</f>
        <v/>
      </c>
      <c r="AE14" s="395" t="str">
        <f>IF(V14&lt;&gt;"",VLOOKUP(V14,C4:I52,5,FALSE),"")</f>
        <v/>
      </c>
      <c r="AF14" s="395" t="str">
        <f>IF(V14&lt;&gt;"",VLOOKUP(V14,C4:K52,9,FALSE),"")</f>
        <v/>
      </c>
      <c r="AG14" s="395" t="str">
        <f t="shared" si="1175"/>
        <v/>
      </c>
      <c r="AH14" s="395" t="str">
        <f>IF(V14&lt;&gt;"",RANK(AG14,AG11:AG15),"")</f>
        <v/>
      </c>
      <c r="AI14" s="395" t="str">
        <f>IF(V14&lt;&gt;"",SUMPRODUCT((AG11:AG15=AG14)*(AB11:AB15&gt;AB14)),"")</f>
        <v/>
      </c>
      <c r="AJ14" s="395" t="str">
        <f>IF(V14&lt;&gt;"",SUMPRODUCT((AG11:AG15=AG14)*(AB11:AB15=AB14)*(Z11:Z15&gt;Z14)),"")</f>
        <v/>
      </c>
      <c r="AK14" s="395" t="str">
        <f>IF(V14&lt;&gt;"",SUMPRODUCT((AG11:AG15=AG14)*(AB11:AB15=AB14)*(Z11:Z15=Z14)*(AD11:AD15&gt;AD14)),"")</f>
        <v/>
      </c>
      <c r="AL14" s="395" t="str">
        <f>IF(V14&lt;&gt;"",SUMPRODUCT((AG11:AG15=AG14)*(AB11:AB15=AB14)*(Z11:Z15=Z14)*(AD11:AD15=AD14)*(AE11:AE15&gt;AE14)),"")</f>
        <v/>
      </c>
      <c r="AM14" s="395" t="str">
        <f>IF(V14&lt;&gt;"",SUMPRODUCT((AG11:AG15=AG14)*(AB11:AB15=AB14)*(Z11:Z15=Z14)*(AD11:AD15=AD14)*(AE11:AE15=AE14)*(AF11:AF15&gt;AF14)),"")</f>
        <v/>
      </c>
      <c r="AN14" s="395" t="str">
        <f>IF(V14&lt;&gt;"",IF(AN66&lt;&gt;"",IF(U62=3,AN66,AN66+U62),SUM(AH14:AM14)),"")</f>
        <v/>
      </c>
      <c r="AO14" s="395" t="str">
        <f>IF(V14&lt;&gt;"",INDEX(V11:V15,MATCH(4,AN11:AN15,0),0),"")</f>
        <v/>
      </c>
      <c r="AP14" s="395" t="str">
        <f>IF(R13&lt;&gt;"",R13,"")</f>
        <v/>
      </c>
      <c r="AQ14" s="395" t="str">
        <f>IF(AP14&lt;&gt;"",SUMPRODUCT((DA3:DA54=AP14)*(DD3:DD54=AP15)*(DE3:DE54="W"))+SUMPRODUCT((DA3:DA54=AP14)*(DD3:DD54=AP12)*(DE3:DE54="W"))+SUMPRODUCT((DA3:DA54=AP14)*(DD3:DD54=AP13)*(DE3:DE54="W"))+SUMPRODUCT((DA3:DA54=AP15)*(DD3:DD54=AP14)*(DF3:DF54="W"))+SUMPRODUCT((DA3:DA54=AP12)*(DD3:DD54=AP14)*(DF3:DF54="W"))+SUMPRODUCT((DA3:DA54=AP13)*(DD3:DD54=AP14)*(DF3:DF54="W")),"")</f>
        <v/>
      </c>
      <c r="AR14" s="395" t="str">
        <f>IF(AP14&lt;&gt;"",SUMPRODUCT((DA3:DA54=AP14)*(DD3:DD54=AP15)*(DE3:DE54="D"))+SUMPRODUCT((DA3:DA54=AP14)*(DD3:DD54=AP12)*(DE3:DE54="D"))+SUMPRODUCT((DA3:DA54=AP14)*(DD3:DD54=AP13)*(DE3:DE54="D"))+SUMPRODUCT((DA3:DA54=AP15)*(DD3:DD54=AP14)*(DE3:DE54="D"))+SUMPRODUCT((DA3:DA54=AP12)*(DD3:DD54=AP14)*(DE3:DE54="D"))+SUMPRODUCT((DA3:DA54=AP13)*(DD3:DD54=AP14)*(DE3:DE54="D")),"")</f>
        <v/>
      </c>
      <c r="AS14" s="395" t="str">
        <f>IF(AP14&lt;&gt;"",SUMPRODUCT((DA3:DA54=AP14)*(DD3:DD54=AP15)*(DE3:DE54="L"))+SUMPRODUCT((DA3:DA54=AP14)*(DD3:DD54=AP12)*(DE3:DE54="L"))+SUMPRODUCT((DA3:DA54=AP14)*(DD3:DD54=AP13)*(DE3:DE54="L"))+SUMPRODUCT((DA3:DA54=AP15)*(DD3:DD54=AP14)*(DF3:DF54="L"))+SUMPRODUCT((DA3:DA54=AP12)*(DD3:DD54=AP14)*(DF3:DF54="L"))+SUMPRODUCT((DA3:DA54=AP13)*(DD3:DD54=AP14)*(DF3:DF54="L")),"")</f>
        <v/>
      </c>
      <c r="AT14" s="395">
        <f>SUMPRODUCT((DA3:DA54=AP14)*(DD3:DD54=AP15)*DB3:DB54)+SUMPRODUCT((DA3:DA54=AP14)*(DD3:DD54=AP11)*DB3:DB54)+SUMPRODUCT((DA3:DA54=AP14)*(DD3:DD54=AP12)*DB3:DB54)+SUMPRODUCT((DA3:DA54=AP14)*(DD3:DD54=AP13)*DB3:DB54)+SUMPRODUCT((DA3:DA54=AP15)*(DD3:DD54=AP14)*DC3:DC54)+SUMPRODUCT((DA3:DA54=AP11)*(DD3:DD54=AP14)*DC3:DC54)+SUMPRODUCT((DA3:DA54=AP12)*(DD3:DD54=AP14)*DC3:DC54)+SUMPRODUCT((DA3:DA54=AP13)*(DD3:DD54=AP14)*DC3:DC54)</f>
        <v>0</v>
      </c>
      <c r="AU14" s="395">
        <f>SUMPRODUCT((DA3:DA54=AP14)*(DD3:DD54=AP15)*DC3:DC54)+SUMPRODUCT((DA3:DA54=AP14)*(DD3:DD54=AP11)*DC3:DC54)+SUMPRODUCT((DA3:DA54=AP14)*(DD3:DD54=AP12)*DC3:DC54)+SUMPRODUCT((DA3:DA54=AP14)*(DD3:DD54=AP13)*DC3:DC54)+SUMPRODUCT((DA3:DA54=AP15)*(DD3:DD54=AP14)*DB3:DB54)+SUMPRODUCT((DA3:DA54=AP11)*(DD3:DD54=AP14)*DB3:DB54)+SUMPRODUCT((DA3:DA54=AP12)*(DD3:DD54=AP14)*DB3:DB54)+SUMPRODUCT((DA3:DA54=AP13)*(DD3:DD54=AP14)*DB3:DB54)</f>
        <v>0</v>
      </c>
      <c r="AV14" s="395">
        <f>AT14-AU14+1000</f>
        <v>1000</v>
      </c>
      <c r="AW14" s="395" t="str">
        <f t="shared" si="1395"/>
        <v/>
      </c>
      <c r="AX14" s="395" t="str">
        <f>IF(AP14&lt;&gt;"",VLOOKUP(AP14,C4:I52,7,FALSE),"")</f>
        <v/>
      </c>
      <c r="AY14" s="395" t="str">
        <f>IF(AP14&lt;&gt;"",VLOOKUP(AP14,C4:I52,5,FALSE),"")</f>
        <v/>
      </c>
      <c r="AZ14" s="395" t="str">
        <f>IF(AP14&lt;&gt;"",VLOOKUP(AP14,C4:K52,9,FALSE),"")</f>
        <v/>
      </c>
      <c r="BA14" s="395" t="str">
        <f t="shared" si="1396"/>
        <v/>
      </c>
      <c r="BB14" s="395" t="str">
        <f>IF(AP14&lt;&gt;"",RANK(BA14,BA11:BA15),"")</f>
        <v/>
      </c>
      <c r="BC14" s="395" t="str">
        <f>IF(AP14&lt;&gt;"",SUMPRODUCT((BA11:BA15=BA14)*(AV11:AV15&gt;AV14)),"")</f>
        <v/>
      </c>
      <c r="BD14" s="395" t="str">
        <f>IF(AP14&lt;&gt;"",SUMPRODUCT((BA11:BA15=BA14)*(AV11:AV15=AV14)*(AT11:AT15&gt;AT14)),"")</f>
        <v/>
      </c>
      <c r="BE14" s="395" t="str">
        <f>IF(AP14&lt;&gt;"",SUMPRODUCT((BA11:BA15=BA14)*(AV11:AV15=AV14)*(AT11:AT15=AT14)*(AX11:AX15&gt;AX14)),"")</f>
        <v/>
      </c>
      <c r="BF14" s="395" t="str">
        <f>IF(AP14&lt;&gt;"",SUMPRODUCT((BA11:BA15=BA14)*(AV11:AV15=AV14)*(AT11:AT15=AT14)*(AX11:AX15=AX14)*(AY11:AY15&gt;AY14)),"")</f>
        <v/>
      </c>
      <c r="BG14" s="395" t="str">
        <f>IF(AP14&lt;&gt;"",SUMPRODUCT((BA11:BA15=BA14)*(AV11:AV15=AV14)*(AT11:AT15=AT14)*(AX11:AX15=AX14)*(AY11:AY15=AY14)*(AZ11:AZ15&gt;AZ14)),"")</f>
        <v/>
      </c>
      <c r="BH14" s="395" t="str">
        <f>IF(AP14&lt;&gt;"",IF(BH66&lt;&gt;"",IF(AO62=3,BH66,BH66+AO62),SUM(BB14:BG14)+1),"")</f>
        <v/>
      </c>
      <c r="BI14" s="395" t="str">
        <f>IF(AP14&lt;&gt;"",INDEX(AP12:AP15,MATCH(4,BH12:BH15,0),0),"")</f>
        <v/>
      </c>
      <c r="BJ14" s="395" t="str">
        <f>IF(S12&lt;&gt;"",S12,"")</f>
        <v/>
      </c>
      <c r="BK14" s="395">
        <f>SUMPRODUCT((DA3:DA54=BJ14)*(DD3:DD54=BJ15)*(DE3:DE54="W"))+SUMPRODUCT((DA3:DA54=BJ14)*(DD3:DD54=BJ16)*(DE3:DE54="W"))+SUMPRODUCT((DA3:DA54=BJ14)*(DD3:DD54=BJ13)*(DE3:DE54="W"))+SUMPRODUCT((DA3:DA54=BJ15)*(DD3:DD54=BJ14)*(DF3:DF54="W"))+SUMPRODUCT((DA3:DA54=BJ16)*(DD3:DD54=BJ14)*(DF3:DF54="W"))+SUMPRODUCT((DA3:DA54=BJ13)*(DD3:DD54=BJ14)*(DF3:DF54="W"))</f>
        <v>0</v>
      </c>
      <c r="BL14" s="395">
        <f>SUMPRODUCT((DA3:DA54=BJ14)*(DD3:DD54=BJ15)*(DE3:DE54="D"))+SUMPRODUCT((DA3:DA54=BJ14)*(DD3:DD54=BJ16)*(DE3:DE54="D"))+SUMPRODUCT((DA3:DA54=BJ14)*(DD3:DD54=BJ13)*(DE3:DE54="D"))+SUMPRODUCT((DA3:DA54=BJ15)*(DD3:DD54=BJ14)*(DE3:DE54="D"))+SUMPRODUCT((DA3:DA54=BJ16)*(DD3:DD54=BJ14)*(DE3:DE54="D"))+SUMPRODUCT((DA3:DA54=BJ13)*(DD3:DD54=BJ14)*(DE3:DE54="D"))</f>
        <v>0</v>
      </c>
      <c r="BM14" s="395">
        <f>SUMPRODUCT((DA3:DA54=BJ14)*(DD3:DD54=BJ15)*(DE3:DE54="L"))+SUMPRODUCT((DA3:DA54=BJ14)*(DD3:DD54=BJ16)*(DE3:DE54="L"))+SUMPRODUCT((DA3:DA54=BJ14)*(DD3:DD54=BJ13)*(DE3:DE54="L"))+SUMPRODUCT((DA3:DA54=BJ15)*(DD3:DD54=BJ14)*(DF3:DF54="L"))+SUMPRODUCT((DA3:DA54=BJ16)*(DD3:DD54=BJ14)*(DF3:DF54="L"))+SUMPRODUCT((DA3:DA54=BJ13)*(DD3:DD54=BJ14)*(DF3:DF54="L"))</f>
        <v>0</v>
      </c>
      <c r="BN14" s="395">
        <f>SUMPRODUCT((DA3:DA54=BJ14)*(DD3:DD54=BJ15)*DB3:DB54)+SUMPRODUCT((DA3:DA54=BJ14)*(DD3:DD54=BJ11)*DB3:DB54)+SUMPRODUCT((DA3:DA54=BJ14)*(DD3:DD54=BJ12)*DB3:DB54)+SUMPRODUCT((DA3:DA54=BJ14)*(DD3:DD54=BJ13)*DB3:DB54)+SUMPRODUCT((DA3:DA54=BJ15)*(DD3:DD54=BJ14)*DC3:DC54)+SUMPRODUCT((DA3:DA54=BJ11)*(DD3:DD54=BJ14)*DC3:DC54)+SUMPRODUCT((DA3:DA54=BJ12)*(DD3:DD54=BJ14)*DC3:DC54)+SUMPRODUCT((DA3:DA54=BJ13)*(DD3:DD54=BJ14)*DC3:DC54)</f>
        <v>0</v>
      </c>
      <c r="BO14" s="395">
        <f>SUMPRODUCT((DA3:DA54=BJ14)*(DD3:DD54=BJ15)*DC3:DC54)+SUMPRODUCT((DA3:DA54=BJ14)*(DD3:DD54=BJ11)*DC3:DC54)+SUMPRODUCT((DA3:DA54=BJ14)*(DD3:DD54=BJ12)*DC3:DC54)+SUMPRODUCT((DA3:DA54=BJ14)*(DD3:DD54=BJ13)*DC3:DC54)+SUMPRODUCT((DA3:DA54=BJ15)*(DD3:DD54=BJ14)*DB3:DB54)+SUMPRODUCT((DA3:DA54=BJ11)*(DD3:DD54=BJ14)*DB3:DB54)+SUMPRODUCT((DA3:DA54=BJ12)*(DD3:DD54=BJ14)*DB3:DB54)+SUMPRODUCT((DA3:DA54=BJ13)*(DD3:DD54=BJ14)*DB3:DB54)</f>
        <v>0</v>
      </c>
      <c r="BP14" s="395">
        <f>BN14-BO14+1000</f>
        <v>1000</v>
      </c>
      <c r="BQ14" s="395" t="str">
        <f t="shared" si="1651"/>
        <v/>
      </c>
      <c r="BR14" s="395" t="str">
        <f>IF(BJ14&lt;&gt;"",VLOOKUP(BJ14,C4:I52,7,FALSE),"")</f>
        <v/>
      </c>
      <c r="BS14" s="395" t="str">
        <f>IF(BJ14&lt;&gt;"",VLOOKUP(BJ14,C4:I52,5,FALSE),"")</f>
        <v/>
      </c>
      <c r="BT14" s="395" t="str">
        <f>IF(BJ14&lt;&gt;"",VLOOKUP(BJ14,C4:K52,9,FALSE),"")</f>
        <v/>
      </c>
      <c r="BU14" s="395" t="str">
        <f t="shared" si="1652"/>
        <v/>
      </c>
      <c r="BV14" s="395" t="str">
        <f>IF(BJ14&lt;&gt;"",RANK(BU14,BU11:BU15),"")</f>
        <v/>
      </c>
      <c r="BW14" s="395" t="str">
        <f>IF(BJ14&lt;&gt;"",SUMPRODUCT((BU11:BU15=BU14)*(BP11:BP15&gt;BP14)),"")</f>
        <v/>
      </c>
      <c r="BX14" s="395" t="str">
        <f>IF(BJ14&lt;&gt;"",SUMPRODUCT((BU11:BU15=BU14)*(BP11:BP15=BP14)*(BN11:BN15&gt;BN14)),"")</f>
        <v/>
      </c>
      <c r="BY14" s="395" t="str">
        <f>IF(BJ14&lt;&gt;"",SUMPRODUCT((BU11:BU15=BU14)*(BP11:BP15=BP14)*(BN11:BN15=BN14)*(BR11:BR15&gt;BR14)),"")</f>
        <v/>
      </c>
      <c r="BZ14" s="395" t="str">
        <f>IF(BJ14&lt;&gt;"",SUMPRODUCT((BU11:BU15=BU14)*(BP11:BP15=BP14)*(BN11:BN15=BN14)*(BR11:BR15=BR14)*(BS11:BS15&gt;BS14)),"")</f>
        <v/>
      </c>
      <c r="CA14" s="395" t="str">
        <f>IF(BJ14&lt;&gt;"",SUMPRODUCT((BU11:BU15=BU14)*(BP11:BP15=BP14)*(BN11:BN15=BN14)*(BR11:BR15=BR14)*(BS11:BS15=BS14)*(BT11:BT15&gt;BT14)),"")</f>
        <v/>
      </c>
      <c r="CB14" s="395" t="str">
        <f>IF(BJ14&lt;&gt;"",SUM(BV14:CA14)+2,"")</f>
        <v/>
      </c>
      <c r="CC14" s="395" t="str">
        <f>IF(BJ14&lt;&gt;"",INDEX(BJ13:BJ15,MATCH(4,CB13:CB15,0),0),"")</f>
        <v/>
      </c>
      <c r="CD14" s="395" t="str">
        <f>IF(T11&lt;&gt;"",T11,"")</f>
        <v/>
      </c>
      <c r="CE14" s="395">
        <f>SUMPRODUCT((DA3:DA54=CD14)*(DD3:DD54=CD15)*(DE3:DE54="W"))+SUMPRODUCT((DA3:DA54=CD14)*(DD3:DD54=CD16)*(DE3:DE54="W"))+SUMPRODUCT((DA3:DA54=CD14)*(DD3:DD54=CD17)*(DE3:DE54="W"))+SUMPRODUCT((DA3:DA54=CD15)*(DD3:DD54=CD14)*(DF3:DF54="W"))+SUMPRODUCT((DA3:DA54=CD16)*(DD3:DD54=CD14)*(DF3:DF54="W"))+SUMPRODUCT((DA3:DA54=CD17)*(DD3:DD54=CD14)*(DF3:DF54="W"))</f>
        <v>0</v>
      </c>
      <c r="CF14" s="395">
        <f>SUMPRODUCT((DA3:DA54=CD14)*(DD3:DD54=CD15)*(DE3:DE54="D"))+SUMPRODUCT((DA3:DA54=CD14)*(DD3:DD54=CD16)*(DE3:DE54="D"))+SUMPRODUCT((DA3:DA54=CD14)*(DD3:DD54=CD17)*(DE3:DE54="D"))+SUMPRODUCT((DA3:DA54=CD15)*(DD3:DD54=CD14)*(DE3:DE54="D"))+SUMPRODUCT((DA3:DA54=CD16)*(DD3:DD54=CD14)*(DE3:DE54="D"))+SUMPRODUCT((DA3:DA54=CD17)*(DD3:DD54=CD14)*(DE3:DE54="D"))</f>
        <v>0</v>
      </c>
      <c r="CG14" s="395">
        <f>SUMPRODUCT((DA3:DA54=CD14)*(DD3:DD54=CD15)*(DE3:DE54="L"))+SUMPRODUCT((DA3:DA54=CD14)*(DD3:DD54=CD16)*(DE3:DE54="L"))+SUMPRODUCT((DA3:DA54=CD14)*(DD3:DD54=CD17)*(DE3:DE54="L"))+SUMPRODUCT((DA3:DA54=CD15)*(DD3:DD54=CD14)*(DF3:DF54="L"))+SUMPRODUCT((DA3:DA54=CD16)*(DD3:DD54=CD14)*(DF3:DF54="L"))+SUMPRODUCT((DA3:DA54=CD17)*(DD3:DD54=CD14)*(DF3:DF54="L"))</f>
        <v>0</v>
      </c>
      <c r="CH14" s="395">
        <f>SUMPRODUCT((DA3:DA54=CD14)*(DD3:DD54=CD15)*DB3:DB54)+SUMPRODUCT((DA3:DA54=CD14)*(DD3:DD54=CD11)*DB3:DB54)+SUMPRODUCT((DA3:DA54=CD14)*(DD3:DD54=CD12)*DB3:DB54)+SUMPRODUCT((DA3:DA54=CD14)*(DD3:DD54=CD13)*DB3:DB54)+SUMPRODUCT((DA3:DA54=CD15)*(DD3:DD54=CD14)*DC3:DC54)+SUMPRODUCT((DA3:DA54=CD11)*(DD3:DD54=CD14)*DC3:DC54)+SUMPRODUCT((DA3:DA54=CD12)*(DD3:DD54=CD14)*DC3:DC54)+SUMPRODUCT((DA3:DA54=CD13)*(DD3:DD54=CD14)*DC3:DC54)</f>
        <v>0</v>
      </c>
      <c r="CI14" s="395">
        <f>SUMPRODUCT((DA3:DA54=CD14)*(DD3:DD54=CD15)*DC3:DC54)+SUMPRODUCT((DA3:DA54=CD14)*(DD3:DD54=CD11)*DC3:DC54)+SUMPRODUCT((DA3:DA54=CD14)*(DD3:DD54=CD12)*DC3:DC54)+SUMPRODUCT((DA3:DA54=CD14)*(DD3:DD54=CD13)*DC3:DC54)+SUMPRODUCT((DA3:DA54=CD15)*(DD3:DD54=CD14)*DB3:DB54)+SUMPRODUCT((DA3:DA54=CD11)*(DD3:DD54=CD14)*DB3:DB54)+SUMPRODUCT((DA3:DA54=CD12)*(DD3:DD54=CD14)*DB3:DB54)+SUMPRODUCT((DA3:DA54=CD13)*(DD3:DD54=CD14)*DB3:DB54)</f>
        <v>0</v>
      </c>
      <c r="CJ14" s="395">
        <f>CH14-CI14+1000</f>
        <v>1000</v>
      </c>
      <c r="CK14" s="395" t="str">
        <f t="shared" ref="CK14" si="1961">IF(CD14&lt;&gt;"",CE14*3+CF14*1,"")</f>
        <v/>
      </c>
      <c r="CL14" s="395" t="str">
        <f>IF(CD14&lt;&gt;"",VLOOKUP(CD14,C4:I52,7,FALSE),"")</f>
        <v/>
      </c>
      <c r="CM14" s="395" t="str">
        <f>IF(CD14&lt;&gt;"",VLOOKUP(CD14,C4:I52,5,FALSE),"")</f>
        <v/>
      </c>
      <c r="CN14" s="395" t="str">
        <f>IF(CD14&lt;&gt;"",VLOOKUP(CD14,C4:K52,9,FALSE),"")</f>
        <v/>
      </c>
      <c r="CO14" s="395" t="str">
        <f t="shared" ref="CO14" si="1962">CK14</f>
        <v/>
      </c>
      <c r="CP14" s="395" t="str">
        <f>IF(CD14&lt;&gt;"",RANK(CO14,CO11:CO15),"")</f>
        <v/>
      </c>
      <c r="CQ14" s="395" t="str">
        <f>IF(CD14&lt;&gt;"",SUMPRODUCT((CO11:CO15=CO14)*(CJ11:CJ15&gt;CJ14)),"")</f>
        <v/>
      </c>
      <c r="CR14" s="395" t="str">
        <f>IF(CD14&lt;&gt;"",SUMPRODUCT((CO11:CO15=CO14)*(CJ11:CJ15=CJ14)*(CH11:CH15&gt;CH14)),"")</f>
        <v/>
      </c>
      <c r="CS14" s="395" t="str">
        <f>IF(CD14&lt;&gt;"",SUMPRODUCT((CO11:CO15=CO14)*(CJ11:CJ15=CJ14)*(CH11:CH15=CH14)*(CL11:CL15&gt;CL14)),"")</f>
        <v/>
      </c>
      <c r="CT14" s="395" t="str">
        <f>IF(CD14&lt;&gt;"",SUMPRODUCT((CO11:CO15=CO14)*(CJ11:CJ15=CJ14)*(CH11:CH15=CH14)*(CL11:CL15=CL14)*(CM11:CM15&gt;CM14)),"")</f>
        <v/>
      </c>
      <c r="CU14" s="395" t="str">
        <f>IF(CD14&lt;&gt;"",SUMPRODUCT((CO11:CO15=CO14)*(CJ11:CJ15=CJ14)*(CH11:CH15=CH14)*(CL11:CL15=CL14)*(CM11:CM15=CM14)*(CN11:CN15&gt;CN14)),"")</f>
        <v/>
      </c>
      <c r="CV14" s="395" t="str">
        <f>IF(CD14&lt;&gt;"",SUM(CP14:CU14)+3,"")</f>
        <v/>
      </c>
      <c r="CW14" s="395" t="str">
        <f>IF(CD14&lt;&gt;"",IF(CV14=4,CD14,CD15),"")</f>
        <v/>
      </c>
      <c r="CX14" s="395" t="str">
        <f>IF(CW14&lt;&gt;"",CW14,IF(CC14&lt;&gt;"",CC14,IF(BI14&lt;&gt;"",BI14,IF(AO14&lt;&gt;"",AO14,O14))))</f>
        <v>Seattle Sounders</v>
      </c>
      <c r="CY14" s="395">
        <v>4</v>
      </c>
      <c r="CZ14" s="395">
        <v>12</v>
      </c>
      <c r="DA14" s="395" t="str">
        <f>'Game Board'!F19</f>
        <v>Monterrey</v>
      </c>
      <c r="DB14" s="395">
        <f>IF(DA2&lt;&gt;"",IF(AND('Game Board'!G19&lt;&gt;"",'Game Board'!H19&lt;&gt;""),'Game Board'!G19,0),"")</f>
        <v>0</v>
      </c>
      <c r="DC14" s="395">
        <f>IF(DA2&lt;&gt;"",IF(AND('Game Board'!G19&lt;&gt;"",'Game Board'!H19&lt;&gt;""),'Game Board'!H19,0),"")</f>
        <v>3</v>
      </c>
      <c r="DD14" s="395" t="str">
        <f>'Game Board'!I19</f>
        <v>Internazionale</v>
      </c>
      <c r="DE14" s="395" t="str">
        <f>IF(AND('Game Board'!G19&lt;&gt;"",'Game Board'!H19&lt;&gt;""),IF(DB14&gt;DC14,"W",IF(DB14=DC14,"D","L")),"")</f>
        <v>L</v>
      </c>
      <c r="DF14" s="395" t="str">
        <f t="shared" si="24"/>
        <v>W</v>
      </c>
      <c r="DH14" s="395">
        <f ca="1">VLOOKUP(DI14,HD11:HE15,2,FALSE)</f>
        <v>4</v>
      </c>
      <c r="DI14" s="398" t="str">
        <f t="shared" si="1176"/>
        <v>Seattle Sounders</v>
      </c>
      <c r="DJ14" s="395">
        <f ca="1">SUMPRODUCT((HG3:HG54=DI14)*(HK3:HK54="W"))+SUMPRODUCT((HJ3:HJ54=DI14)*(HL3:HL54="W"))</f>
        <v>0</v>
      </c>
      <c r="DK14" s="395">
        <f ca="1">SUMPRODUCT((HG3:HG54=DI14)*(HK3:HK54="D"))+SUMPRODUCT((HJ3:HJ54=DI14)*(HL3:HL54="D"))</f>
        <v>1</v>
      </c>
      <c r="DL14" s="395">
        <f ca="1">SUMPRODUCT((HG3:HG54=DI14)*(HK3:HK54="L"))+SUMPRODUCT((HJ3:HJ54=DI14)*(HL3:HL54="L"))</f>
        <v>2</v>
      </c>
      <c r="DM14" s="395">
        <f ca="1">SUMIF(HG3:HG72,DI14,HH3:HH72)+SUMIF(HJ3:HJ72,DI14,HI3:HI72)</f>
        <v>4</v>
      </c>
      <c r="DN14" s="395">
        <f ca="1">SUMIF(HJ3:HJ72,DI14,HH3:HH72)+SUMIF(HG3:HG72,DI14,HI3:HI72)</f>
        <v>6</v>
      </c>
      <c r="DO14" s="395">
        <f t="shared" ca="1" si="1177"/>
        <v>998</v>
      </c>
      <c r="DP14" s="395">
        <f t="shared" ca="1" si="1178"/>
        <v>1</v>
      </c>
      <c r="DQ14" s="401">
        <f t="shared" si="257"/>
        <v>7</v>
      </c>
      <c r="DR14" s="395">
        <f ca="1">IF(COUNTIF(DP11:DP15,4)&lt;&gt;4,RANK(DP14,DP11:DP15),DP66)</f>
        <v>3</v>
      </c>
      <c r="DT14" s="395">
        <f ca="1">SUMPRODUCT((DR11:DR14=DR14)*(DQ11:DQ14&lt;DQ14))+DR14</f>
        <v>3</v>
      </c>
      <c r="DU14" s="398" t="str">
        <f ca="1">INDEX(DI11:DI15,MATCH(4,DT11:DT15,0),0)</f>
        <v>Atletico Madrid</v>
      </c>
      <c r="DV14" s="395">
        <f ca="1">INDEX(DR11:DR15,MATCH(DU14,DI11:DI15,0),0)</f>
        <v>3</v>
      </c>
      <c r="DW14" s="395" t="str">
        <f ca="1">IF(AND(DW13&lt;&gt;"",DV14=1),DU14,"")</f>
        <v/>
      </c>
      <c r="DX14" s="395" t="str">
        <f ca="1">IF(AND(DX13&lt;&gt;"",DV15=2),DU15,"")</f>
        <v/>
      </c>
      <c r="EB14" s="395" t="str">
        <f t="shared" ca="1" si="1397"/>
        <v/>
      </c>
      <c r="EC14" s="395">
        <f ca="1">SUMPRODUCT((HG3:HG54=EB14)*(HJ3:HJ54=EB15)*(HK3:HK54="W"))+SUMPRODUCT((HG3:HG54=EB14)*(HJ3:HJ54=EB11)*(HK3:HK54="W"))+SUMPRODUCT((HG3:HG54=EB14)*(HJ3:HJ54=EB12)*(HK3:HK54="W"))+SUMPRODUCT((HG3:HG54=EB14)*(HJ3:HJ54=EB13)*(HK3:HK54="W"))+SUMPRODUCT((HG3:HG54=EB15)*(HJ3:HJ54=EB14)*(HL3:HL54="W"))+SUMPRODUCT((HG3:HG54=EB11)*(HJ3:HJ54=EB14)*(HL3:HL54="W"))+SUMPRODUCT((HG3:HG54=EB12)*(HJ3:HJ54=EB14)*(HL3:HL54="W"))+SUMPRODUCT((HG3:HG54=EB13)*(HJ3:HJ54=EB14)*(HL3:HL54="W"))</f>
        <v>0</v>
      </c>
      <c r="ED14" s="395">
        <f ca="1">SUMPRODUCT((HG3:HG54=EB14)*(HJ3:HJ54=EB15)*(HK3:HK54="D"))+SUMPRODUCT((HG3:HG54=EB14)*(HJ3:HJ54=EB11)*(HK3:HK54="D"))+SUMPRODUCT((HG3:HG54=EB14)*(HJ3:HJ54=EB12)*(HK3:HK54="D"))+SUMPRODUCT((HG3:HG54=EB14)*(HJ3:HJ54=EB13)*(HK3:HK54="D"))+SUMPRODUCT((HG3:HG54=EB15)*(HJ3:HJ54=EB14)*(HK3:HK54="D"))+SUMPRODUCT((HG3:HG54=EB11)*(HJ3:HJ54=EB14)*(HK3:HK54="D"))+SUMPRODUCT((HG3:HG54=EB12)*(HJ3:HJ54=EB14)*(HK3:HK54="D"))+SUMPRODUCT((HG3:HG54=EB13)*(HJ3:HJ54=EB14)*(HK3:HK54="D"))</f>
        <v>0</v>
      </c>
      <c r="EE14" s="395">
        <f ca="1">SUMPRODUCT((HG3:HG54=EB14)*(HJ3:HJ54=EB15)*(HK3:HK54="L"))+SUMPRODUCT((HG3:HG54=EB14)*(HJ3:HJ54=EB11)*(HK3:HK54="L"))+SUMPRODUCT((HG3:HG54=EB14)*(HJ3:HJ54=EB12)*(HK3:HK54="L"))+SUMPRODUCT((HG3:HG54=EB14)*(HJ3:HJ54=EB13)*(HK3:HK54="L"))+SUMPRODUCT((HG3:HG54=EB15)*(HJ3:HJ54=EB14)*(HL3:HL54="L"))+SUMPRODUCT((HG3:HG54=EB11)*(HJ3:HJ54=EB14)*(HL3:HL54="L"))+SUMPRODUCT((HG3:HG54=EB12)*(HJ3:HJ54=EB14)*(HL3:HL54="L"))+SUMPRODUCT((HG3:HG54=EB13)*(HJ3:HJ54=EB14)*(HL3:HL54="L"))</f>
        <v>0</v>
      </c>
      <c r="EF14" s="395">
        <f ca="1">SUMPRODUCT((HG3:HG54=EB14)*(HJ3:HJ54=EB15)*HH3:HH54)+SUMPRODUCT((HG3:HG54=EB14)*(HJ3:HJ54=EB11)*HH3:HH54)+SUMPRODUCT((HG3:HG54=EB14)*(HJ3:HJ54=EB12)*HH3:HH54)+SUMPRODUCT((HG3:HG54=EB14)*(HJ3:HJ54=EB13)*HH3:HH54)+SUMPRODUCT((HG3:HG54=EB15)*(HJ3:HJ54=EB14)*HI3:HI54)+SUMPRODUCT((HG3:HG54=EB11)*(HJ3:HJ54=EB14)*HI3:HI54)+SUMPRODUCT((HG3:HG54=EB12)*(HJ3:HJ54=EB14)*HI3:HI54)+SUMPRODUCT((HG3:HG54=EB13)*(HJ3:HJ54=EB14)*HI3:HI54)</f>
        <v>0</v>
      </c>
      <c r="EG14" s="395">
        <f ca="1">SUMPRODUCT((HG3:HG54=EB14)*(HJ3:HJ54=EB15)*HI3:HI54)+SUMPRODUCT((HG3:HG54=EB14)*(HJ3:HJ54=EB11)*HI3:HI54)+SUMPRODUCT((HG3:HG54=EB14)*(HJ3:HJ54=EB12)*HI3:HI54)+SUMPRODUCT((HG3:HG54=EB14)*(HJ3:HJ54=EB13)*HI3:HI54)+SUMPRODUCT((HG3:HG54=EB15)*(HJ3:HJ54=EB14)*HH3:HH54)+SUMPRODUCT((HG3:HG54=EB11)*(HJ3:HJ54=EB14)*HH3:HH54)+SUMPRODUCT((HG3:HG54=EB12)*(HJ3:HJ54=EB14)*HH3:HH54)+SUMPRODUCT((HG3:HG54=EB13)*(HJ3:HJ54=EB14)*HH3:HH54)</f>
        <v>0</v>
      </c>
      <c r="EH14" s="395">
        <f ca="1">EF14-EG14+1000</f>
        <v>1000</v>
      </c>
      <c r="EI14" s="395" t="str">
        <f t="shared" ca="1" si="1179"/>
        <v/>
      </c>
      <c r="EJ14" s="395" t="str">
        <f ca="1">IF(EB14&lt;&gt;"",VLOOKUP(EB14,DI4:DO52,7,FALSE),"")</f>
        <v/>
      </c>
      <c r="EK14" s="395" t="str">
        <f ca="1">IF(EB14&lt;&gt;"",VLOOKUP(EB14,DI4:DO52,5,FALSE),"")</f>
        <v/>
      </c>
      <c r="EL14" s="395" t="str">
        <f ca="1">IF(EB14&lt;&gt;"",VLOOKUP(EB14,DI4:DQ52,9,FALSE),"")</f>
        <v/>
      </c>
      <c r="EM14" s="395" t="str">
        <f t="shared" ca="1" si="1180"/>
        <v/>
      </c>
      <c r="EN14" s="395" t="str">
        <f ca="1">IF(EB14&lt;&gt;"",RANK(EM14,EM11:EM15),"")</f>
        <v/>
      </c>
      <c r="EO14" s="395" t="str">
        <f ca="1">IF(EB14&lt;&gt;"",SUMPRODUCT((EM11:EM15=EM14)*(EH11:EH15&gt;EH14)),"")</f>
        <v/>
      </c>
      <c r="EP14" s="395" t="str">
        <f ca="1">IF(EB14&lt;&gt;"",SUMPRODUCT((EM11:EM15=EM14)*(EH11:EH15=EH14)*(EF11:EF15&gt;EF14)),"")</f>
        <v/>
      </c>
      <c r="EQ14" s="395" t="str">
        <f ca="1">IF(EB14&lt;&gt;"",SUMPRODUCT((EM11:EM15=EM14)*(EH11:EH15=EH14)*(EF11:EF15=EF14)*(EJ11:EJ15&gt;EJ14)),"")</f>
        <v/>
      </c>
      <c r="ER14" s="395" t="str">
        <f ca="1">IF(EB14&lt;&gt;"",SUMPRODUCT((EM11:EM15=EM14)*(EH11:EH15=EH14)*(EF11:EF15=EF14)*(EJ11:EJ15=EJ14)*(EK11:EK15&gt;EK14)),"")</f>
        <v/>
      </c>
      <c r="ES14" s="395" t="str">
        <f ca="1">IF(EB14&lt;&gt;"",SUMPRODUCT((EM11:EM15=EM14)*(EH11:EH15=EH14)*(EF11:EF15=EF14)*(EJ11:EJ15=EJ14)*(EK11:EK15=EK14)*(EL11:EL15&gt;EL14)),"")</f>
        <v/>
      </c>
      <c r="ET14" s="395" t="str">
        <f ca="1">IF(EB14&lt;&gt;"",IF(ET66&lt;&gt;"",IF(EA62=3,ET66,ET66+EA62),SUM(EN14:ES14)),"")</f>
        <v/>
      </c>
      <c r="EU14" s="395" t="str">
        <f ca="1">IF(EB14&lt;&gt;"",INDEX(EB11:EB15,MATCH(4,ET11:ET15,0),0),"")</f>
        <v/>
      </c>
      <c r="EV14" s="395" t="str">
        <f ca="1">IF(DX13&lt;&gt;"",DX13,"")</f>
        <v/>
      </c>
      <c r="EW14" s="395" t="str">
        <f ca="1">IF(EV14&lt;&gt;"",SUMPRODUCT((HG3:HG54=EV14)*(HJ3:HJ54=EV15)*(HK3:HK54="W"))+SUMPRODUCT((HG3:HG54=EV14)*(HJ3:HJ54=EV12)*(HK3:HK54="W"))+SUMPRODUCT((HG3:HG54=EV14)*(HJ3:HJ54=EV13)*(HK3:HK54="W"))+SUMPRODUCT((HG3:HG54=EV15)*(HJ3:HJ54=EV14)*(HL3:HL54="W"))+SUMPRODUCT((HG3:HG54=EV12)*(HJ3:HJ54=EV14)*(HL3:HL54="W"))+SUMPRODUCT((HG3:HG54=EV13)*(HJ3:HJ54=EV14)*(HL3:HL54="W")),"")</f>
        <v/>
      </c>
      <c r="EX14" s="395" t="str">
        <f ca="1">IF(EV14&lt;&gt;"",SUMPRODUCT((HG3:HG54=EV14)*(HJ3:HJ54=EV15)*(HK3:HK54="D"))+SUMPRODUCT((HG3:HG54=EV14)*(HJ3:HJ54=EV12)*(HK3:HK54="D"))+SUMPRODUCT((HG3:HG54=EV14)*(HJ3:HJ54=EV13)*(HK3:HK54="D"))+SUMPRODUCT((HG3:HG54=EV15)*(HJ3:HJ54=EV14)*(HK3:HK54="D"))+SUMPRODUCT((HG3:HG54=EV12)*(HJ3:HJ54=EV14)*(HK3:HK54="D"))+SUMPRODUCT((HG3:HG54=EV13)*(HJ3:HJ54=EV14)*(HK3:HK54="D")),"")</f>
        <v/>
      </c>
      <c r="EY14" s="395" t="str">
        <f ca="1">IF(EV14&lt;&gt;"",SUMPRODUCT((HG3:HG54=EV14)*(HJ3:HJ54=EV15)*(HK3:HK54="L"))+SUMPRODUCT((HG3:HG54=EV14)*(HJ3:HJ54=EV12)*(HK3:HK54="L"))+SUMPRODUCT((HG3:HG54=EV14)*(HJ3:HJ54=EV13)*(HK3:HK54="L"))+SUMPRODUCT((HG3:HG54=EV15)*(HJ3:HJ54=EV14)*(HL3:HL54="L"))+SUMPRODUCT((HG3:HG54=EV12)*(HJ3:HJ54=EV14)*(HL3:HL54="L"))+SUMPRODUCT((HG3:HG54=EV13)*(HJ3:HJ54=EV14)*(HL3:HL54="L")),"")</f>
        <v/>
      </c>
      <c r="EZ14" s="395">
        <f ca="1">SUMPRODUCT((HG3:HG54=EV14)*(HJ3:HJ54=EV15)*HH3:HH54)+SUMPRODUCT((HG3:HG54=EV14)*(HJ3:HJ54=EV11)*HH3:HH54)+SUMPRODUCT((HG3:HG54=EV14)*(HJ3:HJ54=EV12)*HH3:HH54)+SUMPRODUCT((HG3:HG54=EV14)*(HJ3:HJ54=EV13)*HH3:HH54)+SUMPRODUCT((HG3:HG54=EV15)*(HJ3:HJ54=EV14)*HI3:HI54)+SUMPRODUCT((HG3:HG54=EV11)*(HJ3:HJ54=EV14)*HI3:HI54)+SUMPRODUCT((HG3:HG54=EV12)*(HJ3:HJ54=EV14)*HI3:HI54)+SUMPRODUCT((HG3:HG54=EV13)*(HJ3:HJ54=EV14)*HI3:HI54)</f>
        <v>0</v>
      </c>
      <c r="FA14" s="395">
        <f ca="1">SUMPRODUCT((HG3:HG54=EV14)*(HJ3:HJ54=EV15)*HI3:HI54)+SUMPRODUCT((HG3:HG54=EV14)*(HJ3:HJ54=EV11)*HI3:HI54)+SUMPRODUCT((HG3:HG54=EV14)*(HJ3:HJ54=EV12)*HI3:HI54)+SUMPRODUCT((HG3:HG54=EV14)*(HJ3:HJ54=EV13)*HI3:HI54)+SUMPRODUCT((HG3:HG54=EV15)*(HJ3:HJ54=EV14)*HH3:HH54)+SUMPRODUCT((HG3:HG54=EV11)*(HJ3:HJ54=EV14)*HH3:HH54)+SUMPRODUCT((HG3:HG54=EV12)*(HJ3:HJ54=EV14)*HH3:HH54)+SUMPRODUCT((HG3:HG54=EV13)*(HJ3:HJ54=EV14)*HH3:HH54)</f>
        <v>0</v>
      </c>
      <c r="FB14" s="395">
        <f ca="1">EZ14-FA14+1000</f>
        <v>1000</v>
      </c>
      <c r="FC14" s="395" t="str">
        <f t="shared" ca="1" si="1398"/>
        <v/>
      </c>
      <c r="FD14" s="395" t="str">
        <f ca="1">IF(EV14&lt;&gt;"",VLOOKUP(EV14,DI4:DO52,7,FALSE),"")</f>
        <v/>
      </c>
      <c r="FE14" s="395" t="str">
        <f ca="1">IF(EV14&lt;&gt;"",VLOOKUP(EV14,DI4:DO52,5,FALSE),"")</f>
        <v/>
      </c>
      <c r="FF14" s="395" t="str">
        <f ca="1">IF(EV14&lt;&gt;"",VLOOKUP(EV14,DI4:DQ52,9,FALSE),"")</f>
        <v/>
      </c>
      <c r="FG14" s="395" t="str">
        <f t="shared" ca="1" si="1399"/>
        <v/>
      </c>
      <c r="FH14" s="395" t="str">
        <f ca="1">IF(EV14&lt;&gt;"",RANK(FG14,FG11:FG15),"")</f>
        <v/>
      </c>
      <c r="FI14" s="395" t="str">
        <f ca="1">IF(EV14&lt;&gt;"",SUMPRODUCT((FG11:FG15=FG14)*(FB11:FB15&gt;FB14)),"")</f>
        <v/>
      </c>
      <c r="FJ14" s="395" t="str">
        <f ca="1">IF(EV14&lt;&gt;"",SUMPRODUCT((FG11:FG15=FG14)*(FB11:FB15=FB14)*(EZ11:EZ15&gt;EZ14)),"")</f>
        <v/>
      </c>
      <c r="FK14" s="395" t="str">
        <f ca="1">IF(EV14&lt;&gt;"",SUMPRODUCT((FG11:FG15=FG14)*(FB11:FB15=FB14)*(EZ11:EZ15=EZ14)*(FD11:FD15&gt;FD14)),"")</f>
        <v/>
      </c>
      <c r="FL14" s="395" t="str">
        <f ca="1">IF(EV14&lt;&gt;"",SUMPRODUCT((FG11:FG15=FG14)*(FB11:FB15=FB14)*(EZ11:EZ15=EZ14)*(FD11:FD15=FD14)*(FE11:FE15&gt;FE14)),"")</f>
        <v/>
      </c>
      <c r="FM14" s="395" t="str">
        <f ca="1">IF(EV14&lt;&gt;"",SUMPRODUCT((FG11:FG15=FG14)*(FB11:FB15=FB14)*(EZ11:EZ15=EZ14)*(FD11:FD15=FD14)*(FE11:FE15=FE14)*(FF11:FF15&gt;FF14)),"")</f>
        <v/>
      </c>
      <c r="FN14" s="395" t="str">
        <f ca="1">IF(EV14&lt;&gt;"",IF(FN66&lt;&gt;"",IF(EU62=3,FN66,FN66+EU62),SUM(FH14:FM14)+1),"")</f>
        <v/>
      </c>
      <c r="FO14" s="395" t="str">
        <f ca="1">IF(EV14&lt;&gt;"",INDEX(EV12:EV15,MATCH(4,FN12:FN15,0),0),"")</f>
        <v/>
      </c>
      <c r="FP14" s="395" t="str">
        <f ca="1">IF(DY12&lt;&gt;"",DY12,"")</f>
        <v>Atletico Madrid</v>
      </c>
      <c r="FQ14" s="395">
        <f ca="1">SUMPRODUCT((HG3:HG54=FP14)*(HJ3:HJ54=FP15)*(HK3:HK54="W"))+SUMPRODUCT((HG3:HG54=FP14)*(HJ3:HJ54=FP16)*(HK3:HK54="W"))+SUMPRODUCT((HG3:HG54=FP14)*(HJ3:HJ54=FP13)*(HK3:HK54="W"))+SUMPRODUCT((HG3:HG54=FP15)*(HJ3:HJ54=FP14)*(HL3:HL54="W"))+SUMPRODUCT((HG3:HG54=FP16)*(HJ3:HJ54=FP14)*(HL3:HL54="W"))+SUMPRODUCT((HG3:HG54=FP13)*(HJ3:HJ54=FP14)*(HL3:HL54="W"))</f>
        <v>0</v>
      </c>
      <c r="FR14" s="395">
        <f ca="1">SUMPRODUCT((HG3:HG54=FP14)*(HJ3:HJ54=FP15)*(HK3:HK54="D"))+SUMPRODUCT((HG3:HG54=FP14)*(HJ3:HJ54=FP16)*(HK3:HK54="D"))+SUMPRODUCT((HG3:HG54=FP14)*(HJ3:HJ54=FP13)*(HK3:HK54="D"))+SUMPRODUCT((HG3:HG54=FP15)*(HJ3:HJ54=FP14)*(HK3:HK54="D"))+SUMPRODUCT((HG3:HG54=FP16)*(HJ3:HJ54=FP14)*(HK3:HK54="D"))+SUMPRODUCT((HG3:HG54=FP13)*(HJ3:HJ54=FP14)*(HK3:HK54="D"))</f>
        <v>1</v>
      </c>
      <c r="FS14" s="395">
        <f ca="1">SUMPRODUCT((HG3:HG54=FP14)*(HJ3:HJ54=FP15)*(HK3:HK54="L"))+SUMPRODUCT((HG3:HG54=FP14)*(HJ3:HJ54=FP16)*(HK3:HK54="L"))+SUMPRODUCT((HG3:HG54=FP14)*(HJ3:HJ54=FP13)*(HK3:HK54="L"))+SUMPRODUCT((HG3:HG54=FP15)*(HJ3:HJ54=FP14)*(HL3:HL54="L"))+SUMPRODUCT((HG3:HG54=FP16)*(HJ3:HJ54=FP14)*(HL3:HL54="L"))+SUMPRODUCT((HG3:HG54=FP13)*(HJ3:HJ54=FP14)*(HL3:HL54="L"))</f>
        <v>0</v>
      </c>
      <c r="FT14" s="395">
        <f ca="1">SUMPRODUCT((HG3:HG54=FP14)*(HJ3:HJ54=FP15)*HH3:HH54)+SUMPRODUCT((HG3:HG54=FP14)*(HJ3:HJ54=FP11)*HH3:HH54)+SUMPRODUCT((HG3:HG54=FP14)*(HJ3:HJ54=FP12)*HH3:HH54)+SUMPRODUCT((HG3:HG54=FP14)*(HJ3:HJ54=FP13)*HH3:HH54)+SUMPRODUCT((HG3:HG54=FP15)*(HJ3:HJ54=FP14)*HI3:HI54)+SUMPRODUCT((HG3:HG54=FP11)*(HJ3:HJ54=FP14)*HI3:HI54)+SUMPRODUCT((HG3:HG54=FP12)*(HJ3:HJ54=FP14)*HI3:HI54)+SUMPRODUCT((HG3:HG54=FP13)*(HJ3:HJ54=FP14)*HI3:HI54)</f>
        <v>2</v>
      </c>
      <c r="FU14" s="395">
        <f ca="1">SUMPRODUCT((HG3:HG54=FP14)*(HJ3:HJ54=FP15)*HI3:HI54)+SUMPRODUCT((HG3:HG54=FP14)*(HJ3:HJ54=FP11)*HI3:HI54)+SUMPRODUCT((HG3:HG54=FP14)*(HJ3:HJ54=FP12)*HI3:HI54)+SUMPRODUCT((HG3:HG54=FP14)*(HJ3:HJ54=FP13)*HI3:HI54)+SUMPRODUCT((HG3:HG54=FP15)*(HJ3:HJ54=FP14)*HH3:HH54)+SUMPRODUCT((HG3:HG54=FP11)*(HJ3:HJ54=FP14)*HH3:HH54)+SUMPRODUCT((HG3:HG54=FP12)*(HJ3:HJ54=FP14)*HH3:HH54)+SUMPRODUCT((HG3:HG54=FP13)*(HJ3:HJ54=FP14)*HH3:HH54)</f>
        <v>2</v>
      </c>
      <c r="FV14" s="395">
        <f ca="1">FT14-FU14+1000</f>
        <v>1000</v>
      </c>
      <c r="FW14" s="395">
        <f t="shared" ca="1" si="1653"/>
        <v>1</v>
      </c>
      <c r="FX14" s="395">
        <f ca="1">IF(FP14&lt;&gt;"",VLOOKUP(FP14,DI4:DO52,7,FALSE),"")</f>
        <v>998</v>
      </c>
      <c r="FY14" s="395">
        <f ca="1">IF(FP14&lt;&gt;"",VLOOKUP(FP14,DI4:DO52,5,FALSE),"")</f>
        <v>4</v>
      </c>
      <c r="FZ14" s="395">
        <f ca="1">IF(FP14&lt;&gt;"",VLOOKUP(FP14,DI4:DQ52,9,FALSE),"")</f>
        <v>23</v>
      </c>
      <c r="GA14" s="395">
        <f t="shared" ca="1" si="1654"/>
        <v>1</v>
      </c>
      <c r="GB14" s="395">
        <f ca="1">IF(FP14&lt;&gt;"",RANK(GA14,GA11:GA15),"")</f>
        <v>1</v>
      </c>
      <c r="GC14" s="395">
        <f ca="1">IF(FP14&lt;&gt;"",SUMPRODUCT((GA11:GA15=GA14)*(FV11:FV15&gt;FV14)),"")</f>
        <v>0</v>
      </c>
      <c r="GD14" s="395">
        <f ca="1">IF(FP14&lt;&gt;"",SUMPRODUCT((GA11:GA15=GA14)*(FV11:FV15=FV14)*(FT11:FT15&gt;FT14)),"")</f>
        <v>0</v>
      </c>
      <c r="GE14" s="395">
        <f ca="1">IF(FP14&lt;&gt;"",SUMPRODUCT((GA11:GA15=GA14)*(FV11:FV15=FV14)*(FT11:FT15=FT14)*(FX11:FX15&gt;FX14)),"")</f>
        <v>0</v>
      </c>
      <c r="GF14" s="395">
        <f ca="1">IF(FP14&lt;&gt;"",SUMPRODUCT((GA11:GA15=GA14)*(FV11:FV15=FV14)*(FT11:FT15=FT14)*(FX11:FX15=FX14)*(FY11:FY15&gt;FY14)),"")</f>
        <v>0</v>
      </c>
      <c r="GG14" s="395">
        <f ca="1">IF(FP14&lt;&gt;"",SUMPRODUCT((GA11:GA15=GA14)*(FV11:FV15=FV14)*(FT11:FT15=FT14)*(FX11:FX15=FX14)*(FY11:FY15=FY14)*(FZ11:FZ15&gt;FZ14)),"")</f>
        <v>0</v>
      </c>
      <c r="GH14" s="395">
        <f ca="1">IF(FP14&lt;&gt;"",SUM(GB14:GG14)+2,"")</f>
        <v>3</v>
      </c>
      <c r="GI14" s="395" t="str">
        <f ca="1">IF(FP14&lt;&gt;"",INDEX(FP13:FP15,MATCH(4,GH13:GH15,0),0),"")</f>
        <v>Seattle Sounders</v>
      </c>
      <c r="GJ14" s="395" t="str">
        <f>IF(DZ11&lt;&gt;"",DZ11,"")</f>
        <v/>
      </c>
      <c r="GK14" s="395">
        <f ca="1">SUMPRODUCT((HG3:HG54=GJ14)*(HJ3:HJ54=GJ15)*(HK3:HK54="W"))+SUMPRODUCT((HG3:HG54=GJ14)*(HJ3:HJ54=GJ16)*(HK3:HK54="W"))+SUMPRODUCT((HG3:HG54=GJ14)*(HJ3:HJ54=GJ17)*(HK3:HK54="W"))+SUMPRODUCT((HG3:HG54=GJ15)*(HJ3:HJ54=GJ14)*(HL3:HL54="W"))+SUMPRODUCT((HG3:HG54=GJ16)*(HJ3:HJ54=GJ14)*(HL3:HL54="W"))+SUMPRODUCT((HG3:HG54=GJ17)*(HJ3:HJ54=GJ14)*(HL3:HL54="W"))</f>
        <v>0</v>
      </c>
      <c r="GL14" s="395">
        <f ca="1">SUMPRODUCT((HG3:HG54=GJ14)*(HJ3:HJ54=GJ15)*(HK3:HK54="D"))+SUMPRODUCT((HG3:HG54=GJ14)*(HJ3:HJ54=GJ16)*(HK3:HK54="D"))+SUMPRODUCT((HG3:HG54=GJ14)*(HJ3:HJ54=GJ17)*(HK3:HK54="D"))+SUMPRODUCT((HG3:HG54=GJ15)*(HJ3:HJ54=GJ14)*(HK3:HK54="D"))+SUMPRODUCT((HG3:HG54=GJ16)*(HJ3:HJ54=GJ14)*(HK3:HK54="D"))+SUMPRODUCT((HG3:HG54=GJ17)*(HJ3:HJ54=GJ14)*(HK3:HK54="D"))</f>
        <v>0</v>
      </c>
      <c r="GM14" s="395">
        <f ca="1">SUMPRODUCT((HG3:HG54=GJ14)*(HJ3:HJ54=GJ15)*(HK3:HK54="L"))+SUMPRODUCT((HG3:HG54=GJ14)*(HJ3:HJ54=GJ16)*(HK3:HK54="L"))+SUMPRODUCT((HG3:HG54=GJ14)*(HJ3:HJ54=GJ17)*(HK3:HK54="L"))+SUMPRODUCT((HG3:HG54=GJ15)*(HJ3:HJ54=GJ14)*(HL3:HL54="L"))+SUMPRODUCT((HG3:HG54=GJ16)*(HJ3:HJ54=GJ14)*(HL3:HL54="L"))+SUMPRODUCT((HG3:HG54=GJ17)*(HJ3:HJ54=GJ14)*(HL3:HL54="L"))</f>
        <v>0</v>
      </c>
      <c r="GN14" s="395">
        <f ca="1">SUMPRODUCT((HG3:HG54=GJ14)*(HJ3:HJ54=GJ15)*HH3:HH54)+SUMPRODUCT((HG3:HG54=GJ14)*(HJ3:HJ54=GJ11)*HH3:HH54)+SUMPRODUCT((HG3:HG54=GJ14)*(HJ3:HJ54=GJ12)*HH3:HH54)+SUMPRODUCT((HG3:HG54=GJ14)*(HJ3:HJ54=GJ13)*HH3:HH54)+SUMPRODUCT((HG3:HG54=GJ15)*(HJ3:HJ54=GJ14)*HI3:HI54)+SUMPRODUCT((HG3:HG54=GJ11)*(HJ3:HJ54=GJ14)*HI3:HI54)+SUMPRODUCT((HG3:HG54=GJ12)*(HJ3:HJ54=GJ14)*HI3:HI54)+SUMPRODUCT((HG3:HG54=GJ13)*(HJ3:HJ54=GJ14)*HI3:HI54)</f>
        <v>0</v>
      </c>
      <c r="GO14" s="395">
        <f ca="1">SUMPRODUCT((HG3:HG54=GJ14)*(HJ3:HJ54=GJ15)*HI3:HI54)+SUMPRODUCT((HG3:HG54=GJ14)*(HJ3:HJ54=GJ11)*HI3:HI54)+SUMPRODUCT((HG3:HG54=GJ14)*(HJ3:HJ54=GJ12)*HI3:HI54)+SUMPRODUCT((HG3:HG54=GJ14)*(HJ3:HJ54=GJ13)*HI3:HI54)+SUMPRODUCT((HG3:HG54=GJ15)*(HJ3:HJ54=GJ14)*HH3:HH54)+SUMPRODUCT((HG3:HG54=GJ11)*(HJ3:HJ54=GJ14)*HH3:HH54)+SUMPRODUCT((HG3:HG54=GJ12)*(HJ3:HJ54=GJ14)*HH3:HH54)+SUMPRODUCT((HG3:HG54=GJ13)*(HJ3:HJ54=GJ14)*HH3:HH54)</f>
        <v>0</v>
      </c>
      <c r="GP14" s="395">
        <f ca="1">GN14-GO14+1000</f>
        <v>1000</v>
      </c>
      <c r="GQ14" s="395" t="str">
        <f t="shared" ref="GQ14" si="1963">IF(GJ14&lt;&gt;"",GK14*3+GL14*1,"")</f>
        <v/>
      </c>
      <c r="GR14" s="395" t="str">
        <f>IF(GJ14&lt;&gt;"",VLOOKUP(GJ14,DI4:DO52,7,FALSE),"")</f>
        <v/>
      </c>
      <c r="GS14" s="395" t="str">
        <f>IF(GJ14&lt;&gt;"",VLOOKUP(GJ14,DI4:DO52,5,FALSE),"")</f>
        <v/>
      </c>
      <c r="GT14" s="395" t="str">
        <f>IF(GJ14&lt;&gt;"",VLOOKUP(GJ14,DI4:DQ52,9,FALSE),"")</f>
        <v/>
      </c>
      <c r="GU14" s="395" t="str">
        <f t="shared" ref="GU14" si="1964">GQ14</f>
        <v/>
      </c>
      <c r="GV14" s="395" t="str">
        <f>IF(GJ14&lt;&gt;"",RANK(GU14,GU11:GU15),"")</f>
        <v/>
      </c>
      <c r="GW14" s="395" t="str">
        <f>IF(GJ14&lt;&gt;"",SUMPRODUCT((GU11:GU15=GU14)*(GP11:GP15&gt;GP14)),"")</f>
        <v/>
      </c>
      <c r="GX14" s="395" t="str">
        <f>IF(GJ14&lt;&gt;"",SUMPRODUCT((GU11:GU15=GU14)*(GP11:GP15=GP14)*(GN11:GN15&gt;GN14)),"")</f>
        <v/>
      </c>
      <c r="GY14" s="395" t="str">
        <f>IF(GJ14&lt;&gt;"",SUMPRODUCT((GU11:GU15=GU14)*(GP11:GP15=GP14)*(GN11:GN15=GN14)*(GR11:GR15&gt;GR14)),"")</f>
        <v/>
      </c>
      <c r="GZ14" s="395" t="str">
        <f>IF(GJ14&lt;&gt;"",SUMPRODUCT((GU11:GU15=GU14)*(GP11:GP15=GP14)*(GN11:GN15=GN14)*(GR11:GR15=GR14)*(GS11:GS15&gt;GS14)),"")</f>
        <v/>
      </c>
      <c r="HA14" s="395" t="str">
        <f>IF(GJ14&lt;&gt;"",SUMPRODUCT((GU11:GU15=GU14)*(GP11:GP15=GP14)*(GN11:GN15=GN14)*(GR11:GR15=GR14)*(GS11:GS15=GS14)*(GT11:GT15&gt;GT14)),"")</f>
        <v/>
      </c>
      <c r="HB14" s="395" t="str">
        <f>IF(GJ14&lt;&gt;"",SUM(GV14:HA14)+3,"")</f>
        <v/>
      </c>
      <c r="HC14" s="395" t="str">
        <f>IF(GJ14&lt;&gt;"",IF(HB14=4,GJ14,GJ15),"")</f>
        <v/>
      </c>
      <c r="HD14" s="395" t="str">
        <f ca="1">IF(HC14&lt;&gt;"",HC14,IF(GI14&lt;&gt;"",GI14,IF(FO14&lt;&gt;"",FO14,IF(EU14&lt;&gt;"",EU14,DU14))))</f>
        <v>Seattle Sounders</v>
      </c>
      <c r="HE14" s="395">
        <v>4</v>
      </c>
      <c r="HF14" s="395">
        <v>12</v>
      </c>
      <c r="HG14" s="395" t="str">
        <f t="shared" si="25"/>
        <v>Monterrey</v>
      </c>
      <c r="HH14" s="395">
        <f ca="1">IF(HG2&lt;&gt;"",IF(OFFSET('Game Board'!O19,0,HH1)&lt;&gt;"",OFFSET('Game Board'!O19,0,HH1),0),"")</f>
        <v>2</v>
      </c>
      <c r="HI14" s="395">
        <f ca="1">IF(HG2&lt;&gt;"",IF(OFFSET('Game Board'!P19,0,HH1)&lt;&gt;"",OFFSET('Game Board'!P19,0,HH1),0),"")</f>
        <v>3</v>
      </c>
      <c r="HJ14" s="395" t="str">
        <f t="shared" si="26"/>
        <v>Internazionale</v>
      </c>
      <c r="HK14" s="395" t="str">
        <f ca="1">IF(AND(OFFSET('Game Board'!O19,0,HH1)&lt;&gt;"",OFFSET('Game Board'!P19,0,HH1)&lt;&gt;""),IF(HH14&gt;HI14,"W",IF(HH14=HI14,"D","L")),"")</f>
        <v>L</v>
      </c>
      <c r="HL14" s="395" t="str">
        <f t="shared" ca="1" si="27"/>
        <v>W</v>
      </c>
      <c r="HN14" s="395">
        <f ca="1">VLOOKUP(HO14,LJ11:LK15,2,FALSE)</f>
        <v>2</v>
      </c>
      <c r="HO14" s="398" t="str">
        <f t="shared" si="1181"/>
        <v>Seattle Sounders</v>
      </c>
      <c r="HP14" s="395">
        <f ca="1">SUMPRODUCT((LM3:LM54=HO14)*(LQ3:LQ54="W"))+SUMPRODUCT((LP3:LP54=HO14)*(LR3:LR54="W"))</f>
        <v>1</v>
      </c>
      <c r="HQ14" s="395">
        <f ca="1">SUMPRODUCT((LM3:LM54=HO14)*(LQ3:LQ54="D"))+SUMPRODUCT((LP3:LP54=HO14)*(LR3:LR54="D"))</f>
        <v>1</v>
      </c>
      <c r="HR14" s="395">
        <f ca="1">SUMPRODUCT((LM3:LM54=HO14)*(LQ3:LQ54="L"))+SUMPRODUCT((LP3:LP54=HO14)*(LR3:LR54="L"))</f>
        <v>1</v>
      </c>
      <c r="HS14" s="395">
        <f ca="1">SUMIF(LM3:LM72,HO14,LN3:LN72)+SUMIF(LP3:LP72,HO14,LO3:LO72)</f>
        <v>8</v>
      </c>
      <c r="HT14" s="395">
        <f ca="1">SUMIF(LP3:LP72,HO14,LN3:LN72)+SUMIF(LM3:LM72,HO14,LO3:LO72)</f>
        <v>7</v>
      </c>
      <c r="HU14" s="395">
        <f t="shared" ca="1" si="1182"/>
        <v>1001</v>
      </c>
      <c r="HV14" s="395">
        <f t="shared" ca="1" si="1183"/>
        <v>4</v>
      </c>
      <c r="HW14" s="401">
        <f t="shared" si="266"/>
        <v>7</v>
      </c>
      <c r="HX14" s="395">
        <f ca="1">IF(COUNTIF(HV11:HV15,4)&lt;&gt;4,RANK(HV14,HV11:HV15),HV66)</f>
        <v>2</v>
      </c>
      <c r="HZ14" s="395">
        <f ca="1">SUMPRODUCT((HX11:HX14=HX14)*(HW11:HW14&lt;HW14))+HX14</f>
        <v>2</v>
      </c>
      <c r="IA14" s="398" t="str">
        <f ca="1">INDEX(HO11:HO15,MATCH(4,HZ11:HZ15,0),0)</f>
        <v>Botafogo</v>
      </c>
      <c r="IB14" s="395">
        <f ca="1">INDEX(HX11:HX15,MATCH(IA14,HO11:HO15,0),0)</f>
        <v>4</v>
      </c>
      <c r="IC14" s="395" t="str">
        <f ca="1">IF(AND(IC13&lt;&gt;"",IB14=1),IA14,"")</f>
        <v/>
      </c>
      <c r="ID14" s="395" t="str">
        <f ca="1">IF(AND(ID13&lt;&gt;"",IB15=2),IA15,"")</f>
        <v/>
      </c>
      <c r="IH14" s="395" t="str">
        <f t="shared" ca="1" si="1400"/>
        <v/>
      </c>
      <c r="II14" s="395">
        <f ca="1">SUMPRODUCT((LM3:LM54=IH14)*(LP3:LP54=IH15)*(LQ3:LQ54="W"))+SUMPRODUCT((LM3:LM54=IH14)*(LP3:LP54=IH11)*(LQ3:LQ54="W"))+SUMPRODUCT((LM3:LM54=IH14)*(LP3:LP54=IH12)*(LQ3:LQ54="W"))+SUMPRODUCT((LM3:LM54=IH14)*(LP3:LP54=IH13)*(LQ3:LQ54="W"))+SUMPRODUCT((LM3:LM54=IH15)*(LP3:LP54=IH14)*(LR3:LR54="W"))+SUMPRODUCT((LM3:LM54=IH11)*(LP3:LP54=IH14)*(LR3:LR54="W"))+SUMPRODUCT((LM3:LM54=IH12)*(LP3:LP54=IH14)*(LR3:LR54="W"))+SUMPRODUCT((LM3:LM54=IH13)*(LP3:LP54=IH14)*(LR3:LR54="W"))</f>
        <v>0</v>
      </c>
      <c r="IJ14" s="395">
        <f ca="1">SUMPRODUCT((LM3:LM54=IH14)*(LP3:LP54=IH15)*(LQ3:LQ54="D"))+SUMPRODUCT((LM3:LM54=IH14)*(LP3:LP54=IH11)*(LQ3:LQ54="D"))+SUMPRODUCT((LM3:LM54=IH14)*(LP3:LP54=IH12)*(LQ3:LQ54="D"))+SUMPRODUCT((LM3:LM54=IH14)*(LP3:LP54=IH13)*(LQ3:LQ54="D"))+SUMPRODUCT((LM3:LM54=IH15)*(LP3:LP54=IH14)*(LQ3:LQ54="D"))+SUMPRODUCT((LM3:LM54=IH11)*(LP3:LP54=IH14)*(LQ3:LQ54="D"))+SUMPRODUCT((LM3:LM54=IH12)*(LP3:LP54=IH14)*(LQ3:LQ54="D"))+SUMPRODUCT((LM3:LM54=IH13)*(LP3:LP54=IH14)*(LQ3:LQ54="D"))</f>
        <v>0</v>
      </c>
      <c r="IK14" s="395">
        <f ca="1">SUMPRODUCT((LM3:LM54=IH14)*(LP3:LP54=IH15)*(LQ3:LQ54="L"))+SUMPRODUCT((LM3:LM54=IH14)*(LP3:LP54=IH11)*(LQ3:LQ54="L"))+SUMPRODUCT((LM3:LM54=IH14)*(LP3:LP54=IH12)*(LQ3:LQ54="L"))+SUMPRODUCT((LM3:LM54=IH14)*(LP3:LP54=IH13)*(LQ3:LQ54="L"))+SUMPRODUCT((LM3:LM54=IH15)*(LP3:LP54=IH14)*(LR3:LR54="L"))+SUMPRODUCT((LM3:LM54=IH11)*(LP3:LP54=IH14)*(LR3:LR54="L"))+SUMPRODUCT((LM3:LM54=IH12)*(LP3:LP54=IH14)*(LR3:LR54="L"))+SUMPRODUCT((LM3:LM54=IH13)*(LP3:LP54=IH14)*(LR3:LR54="L"))</f>
        <v>0</v>
      </c>
      <c r="IL14" s="395">
        <f ca="1">SUMPRODUCT((LM3:LM54=IH14)*(LP3:LP54=IH15)*LN3:LN54)+SUMPRODUCT((LM3:LM54=IH14)*(LP3:LP54=IH11)*LN3:LN54)+SUMPRODUCT((LM3:LM54=IH14)*(LP3:LP54=IH12)*LN3:LN54)+SUMPRODUCT((LM3:LM54=IH14)*(LP3:LP54=IH13)*LN3:LN54)+SUMPRODUCT((LM3:LM54=IH15)*(LP3:LP54=IH14)*LO3:LO54)+SUMPRODUCT((LM3:LM54=IH11)*(LP3:LP54=IH14)*LO3:LO54)+SUMPRODUCT((LM3:LM54=IH12)*(LP3:LP54=IH14)*LO3:LO54)+SUMPRODUCT((LM3:LM54=IH13)*(LP3:LP54=IH14)*LO3:LO54)</f>
        <v>0</v>
      </c>
      <c r="IM14" s="395">
        <f ca="1">SUMPRODUCT((LM3:LM54=IH14)*(LP3:LP54=IH15)*LO3:LO54)+SUMPRODUCT((LM3:LM54=IH14)*(LP3:LP54=IH11)*LO3:LO54)+SUMPRODUCT((LM3:LM54=IH14)*(LP3:LP54=IH12)*LO3:LO54)+SUMPRODUCT((LM3:LM54=IH14)*(LP3:LP54=IH13)*LO3:LO54)+SUMPRODUCT((LM3:LM54=IH15)*(LP3:LP54=IH14)*LN3:LN54)+SUMPRODUCT((LM3:LM54=IH11)*(LP3:LP54=IH14)*LN3:LN54)+SUMPRODUCT((LM3:LM54=IH12)*(LP3:LP54=IH14)*LN3:LN54)+SUMPRODUCT((LM3:LM54=IH13)*(LP3:LP54=IH14)*LN3:LN54)</f>
        <v>0</v>
      </c>
      <c r="IN14" s="395">
        <f ca="1">IL14-IM14+1000</f>
        <v>1000</v>
      </c>
      <c r="IO14" s="395" t="str">
        <f t="shared" ca="1" si="1184"/>
        <v/>
      </c>
      <c r="IP14" s="395" t="str">
        <f ca="1">IF(IH14&lt;&gt;"",VLOOKUP(IH14,HO4:HU52,7,FALSE),"")</f>
        <v/>
      </c>
      <c r="IQ14" s="395" t="str">
        <f ca="1">IF(IH14&lt;&gt;"",VLOOKUP(IH14,HO4:HU52,5,FALSE),"")</f>
        <v/>
      </c>
      <c r="IR14" s="395" t="str">
        <f ca="1">IF(IH14&lt;&gt;"",VLOOKUP(IH14,HO4:HW52,9,FALSE),"")</f>
        <v/>
      </c>
      <c r="IS14" s="395" t="str">
        <f t="shared" ca="1" si="1185"/>
        <v/>
      </c>
      <c r="IT14" s="395" t="str">
        <f ca="1">IF(IH14&lt;&gt;"",RANK(IS14,IS11:IS15),"")</f>
        <v/>
      </c>
      <c r="IU14" s="395" t="str">
        <f ca="1">IF(IH14&lt;&gt;"",SUMPRODUCT((IS11:IS15=IS14)*(IN11:IN15&gt;IN14)),"")</f>
        <v/>
      </c>
      <c r="IV14" s="395" t="str">
        <f ca="1">IF(IH14&lt;&gt;"",SUMPRODUCT((IS11:IS15=IS14)*(IN11:IN15=IN14)*(IL11:IL15&gt;IL14)),"")</f>
        <v/>
      </c>
      <c r="IW14" s="395" t="str">
        <f ca="1">IF(IH14&lt;&gt;"",SUMPRODUCT((IS11:IS15=IS14)*(IN11:IN15=IN14)*(IL11:IL15=IL14)*(IP11:IP15&gt;IP14)),"")</f>
        <v/>
      </c>
      <c r="IX14" s="395" t="str">
        <f ca="1">IF(IH14&lt;&gt;"",SUMPRODUCT((IS11:IS15=IS14)*(IN11:IN15=IN14)*(IL11:IL15=IL14)*(IP11:IP15=IP14)*(IQ11:IQ15&gt;IQ14)),"")</f>
        <v/>
      </c>
      <c r="IY14" s="395" t="str">
        <f ca="1">IF(IH14&lt;&gt;"",SUMPRODUCT((IS11:IS15=IS14)*(IN11:IN15=IN14)*(IL11:IL15=IL14)*(IP11:IP15=IP14)*(IQ11:IQ15=IQ14)*(IR11:IR15&gt;IR14)),"")</f>
        <v/>
      </c>
      <c r="IZ14" s="395" t="str">
        <f ca="1">IF(IH14&lt;&gt;"",IF(IZ66&lt;&gt;"",IF(IG62=3,IZ66,IZ66+IG62),SUM(IT14:IY14)),"")</f>
        <v/>
      </c>
      <c r="JA14" s="395" t="str">
        <f ca="1">IF(IH14&lt;&gt;"",INDEX(IH11:IH15,MATCH(4,IZ11:IZ15,0),0),"")</f>
        <v/>
      </c>
      <c r="JB14" s="395" t="str">
        <f ca="1">IF(ID13&lt;&gt;"",ID13,"")</f>
        <v/>
      </c>
      <c r="JC14" s="395" t="str">
        <f ca="1">IF(JB14&lt;&gt;"",SUMPRODUCT((LM3:LM54=JB14)*(LP3:LP54=JB15)*(LQ3:LQ54="W"))+SUMPRODUCT((LM3:LM54=JB14)*(LP3:LP54=JB12)*(LQ3:LQ54="W"))+SUMPRODUCT((LM3:LM54=JB14)*(LP3:LP54=JB13)*(LQ3:LQ54="W"))+SUMPRODUCT((LM3:LM54=JB15)*(LP3:LP54=JB14)*(LR3:LR54="W"))+SUMPRODUCT((LM3:LM54=JB12)*(LP3:LP54=JB14)*(LR3:LR54="W"))+SUMPRODUCT((LM3:LM54=JB13)*(LP3:LP54=JB14)*(LR3:LR54="W")),"")</f>
        <v/>
      </c>
      <c r="JD14" s="395" t="str">
        <f ca="1">IF(JB14&lt;&gt;"",SUMPRODUCT((LM3:LM54=JB14)*(LP3:LP54=JB15)*(LQ3:LQ54="D"))+SUMPRODUCT((LM3:LM54=JB14)*(LP3:LP54=JB12)*(LQ3:LQ54="D"))+SUMPRODUCT((LM3:LM54=JB14)*(LP3:LP54=JB13)*(LQ3:LQ54="D"))+SUMPRODUCT((LM3:LM54=JB15)*(LP3:LP54=JB14)*(LQ3:LQ54="D"))+SUMPRODUCT((LM3:LM54=JB12)*(LP3:LP54=JB14)*(LQ3:LQ54="D"))+SUMPRODUCT((LM3:LM54=JB13)*(LP3:LP54=JB14)*(LQ3:LQ54="D")),"")</f>
        <v/>
      </c>
      <c r="JE14" s="395" t="str">
        <f ca="1">IF(JB14&lt;&gt;"",SUMPRODUCT((LM3:LM54=JB14)*(LP3:LP54=JB15)*(LQ3:LQ54="L"))+SUMPRODUCT((LM3:LM54=JB14)*(LP3:LP54=JB12)*(LQ3:LQ54="L"))+SUMPRODUCT((LM3:LM54=JB14)*(LP3:LP54=JB13)*(LQ3:LQ54="L"))+SUMPRODUCT((LM3:LM54=JB15)*(LP3:LP54=JB14)*(LR3:LR54="L"))+SUMPRODUCT((LM3:LM54=JB12)*(LP3:LP54=JB14)*(LR3:LR54="L"))+SUMPRODUCT((LM3:LM54=JB13)*(LP3:LP54=JB14)*(LR3:LR54="L")),"")</f>
        <v/>
      </c>
      <c r="JF14" s="395">
        <f ca="1">SUMPRODUCT((LM3:LM54=JB14)*(LP3:LP54=JB15)*LN3:LN54)+SUMPRODUCT((LM3:LM54=JB14)*(LP3:LP54=JB11)*LN3:LN54)+SUMPRODUCT((LM3:LM54=JB14)*(LP3:LP54=JB12)*LN3:LN54)+SUMPRODUCT((LM3:LM54=JB14)*(LP3:LP54=JB13)*LN3:LN54)+SUMPRODUCT((LM3:LM54=JB15)*(LP3:LP54=JB14)*LO3:LO54)+SUMPRODUCT((LM3:LM54=JB11)*(LP3:LP54=JB14)*LO3:LO54)+SUMPRODUCT((LM3:LM54=JB12)*(LP3:LP54=JB14)*LO3:LO54)+SUMPRODUCT((LM3:LM54=JB13)*(LP3:LP54=JB14)*LO3:LO54)</f>
        <v>0</v>
      </c>
      <c r="JG14" s="395">
        <f ca="1">SUMPRODUCT((LM3:LM54=JB14)*(LP3:LP54=JB15)*LO3:LO54)+SUMPRODUCT((LM3:LM54=JB14)*(LP3:LP54=JB11)*LO3:LO54)+SUMPRODUCT((LM3:LM54=JB14)*(LP3:LP54=JB12)*LO3:LO54)+SUMPRODUCT((LM3:LM54=JB14)*(LP3:LP54=JB13)*LO3:LO54)+SUMPRODUCT((LM3:LM54=JB15)*(LP3:LP54=JB14)*LN3:LN54)+SUMPRODUCT((LM3:LM54=JB11)*(LP3:LP54=JB14)*LN3:LN54)+SUMPRODUCT((LM3:LM54=JB12)*(LP3:LP54=JB14)*LN3:LN54)+SUMPRODUCT((LM3:LM54=JB13)*(LP3:LP54=JB14)*LN3:LN54)</f>
        <v>0</v>
      </c>
      <c r="JH14" s="395">
        <f ca="1">JF14-JG14+1000</f>
        <v>1000</v>
      </c>
      <c r="JI14" s="395" t="str">
        <f t="shared" ca="1" si="1401"/>
        <v/>
      </c>
      <c r="JJ14" s="395" t="str">
        <f ca="1">IF(JB14&lt;&gt;"",VLOOKUP(JB14,HO4:HU52,7,FALSE),"")</f>
        <v/>
      </c>
      <c r="JK14" s="395" t="str">
        <f ca="1">IF(JB14&lt;&gt;"",VLOOKUP(JB14,HO4:HU52,5,FALSE),"")</f>
        <v/>
      </c>
      <c r="JL14" s="395" t="str">
        <f ca="1">IF(JB14&lt;&gt;"",VLOOKUP(JB14,HO4:HW52,9,FALSE),"")</f>
        <v/>
      </c>
      <c r="JM14" s="395" t="str">
        <f t="shared" ca="1" si="1402"/>
        <v/>
      </c>
      <c r="JN14" s="395" t="str">
        <f ca="1">IF(JB14&lt;&gt;"",RANK(JM14,JM11:JM15),"")</f>
        <v/>
      </c>
      <c r="JO14" s="395" t="str">
        <f ca="1">IF(JB14&lt;&gt;"",SUMPRODUCT((JM11:JM15=JM14)*(JH11:JH15&gt;JH14)),"")</f>
        <v/>
      </c>
      <c r="JP14" s="395" t="str">
        <f ca="1">IF(JB14&lt;&gt;"",SUMPRODUCT((JM11:JM15=JM14)*(JH11:JH15=JH14)*(JF11:JF15&gt;JF14)),"")</f>
        <v/>
      </c>
      <c r="JQ14" s="395" t="str">
        <f ca="1">IF(JB14&lt;&gt;"",SUMPRODUCT((JM11:JM15=JM14)*(JH11:JH15=JH14)*(JF11:JF15=JF14)*(JJ11:JJ15&gt;JJ14)),"")</f>
        <v/>
      </c>
      <c r="JR14" s="395" t="str">
        <f ca="1">IF(JB14&lt;&gt;"",SUMPRODUCT((JM11:JM15=JM14)*(JH11:JH15=JH14)*(JF11:JF15=JF14)*(JJ11:JJ15=JJ14)*(JK11:JK15&gt;JK14)),"")</f>
        <v/>
      </c>
      <c r="JS14" s="395" t="str">
        <f ca="1">IF(JB14&lt;&gt;"",SUMPRODUCT((JM11:JM15=JM14)*(JH11:JH15=JH14)*(JF11:JF15=JF14)*(JJ11:JJ15=JJ14)*(JK11:JK15=JK14)*(JL11:JL15&gt;JL14)),"")</f>
        <v/>
      </c>
      <c r="JT14" s="395" t="str">
        <f ca="1">IF(JB14&lt;&gt;"",IF(JT66&lt;&gt;"",IF(JA62=3,JT66,JT66+JA62),SUM(JN14:JS14)+1),"")</f>
        <v/>
      </c>
      <c r="JU14" s="395" t="str">
        <f ca="1">IF(JB14&lt;&gt;"",INDEX(JB12:JB15,MATCH(4,JT12:JT15,0),0),"")</f>
        <v/>
      </c>
      <c r="JV14" s="395" t="str">
        <f ca="1">IF(IE12&lt;&gt;"",IE12,"")</f>
        <v/>
      </c>
      <c r="JW14" s="395">
        <f ca="1">SUMPRODUCT((LM3:LM54=JV14)*(LP3:LP54=JV15)*(LQ3:LQ54="W"))+SUMPRODUCT((LM3:LM54=JV14)*(LP3:LP54=JV16)*(LQ3:LQ54="W"))+SUMPRODUCT((LM3:LM54=JV14)*(LP3:LP54=JV13)*(LQ3:LQ54="W"))+SUMPRODUCT((LM3:LM54=JV15)*(LP3:LP54=JV14)*(LR3:LR54="W"))+SUMPRODUCT((LM3:LM54=JV16)*(LP3:LP54=JV14)*(LR3:LR54="W"))+SUMPRODUCT((LM3:LM54=JV13)*(LP3:LP54=JV14)*(LR3:LR54="W"))</f>
        <v>0</v>
      </c>
      <c r="JX14" s="395">
        <f ca="1">SUMPRODUCT((LM3:LM54=JV14)*(LP3:LP54=JV15)*(LQ3:LQ54="D"))+SUMPRODUCT((LM3:LM54=JV14)*(LP3:LP54=JV16)*(LQ3:LQ54="D"))+SUMPRODUCT((LM3:LM54=JV14)*(LP3:LP54=JV13)*(LQ3:LQ54="D"))+SUMPRODUCT((LM3:LM54=JV15)*(LP3:LP54=JV14)*(LQ3:LQ54="D"))+SUMPRODUCT((LM3:LM54=JV16)*(LP3:LP54=JV14)*(LQ3:LQ54="D"))+SUMPRODUCT((LM3:LM54=JV13)*(LP3:LP54=JV14)*(LQ3:LQ54="D"))</f>
        <v>0</v>
      </c>
      <c r="JY14" s="395">
        <f ca="1">SUMPRODUCT((LM3:LM54=JV14)*(LP3:LP54=JV15)*(LQ3:LQ54="L"))+SUMPRODUCT((LM3:LM54=JV14)*(LP3:LP54=JV16)*(LQ3:LQ54="L"))+SUMPRODUCT((LM3:LM54=JV14)*(LP3:LP54=JV13)*(LQ3:LQ54="L"))+SUMPRODUCT((LM3:LM54=JV15)*(LP3:LP54=JV14)*(LR3:LR54="L"))+SUMPRODUCT((LM3:LM54=JV16)*(LP3:LP54=JV14)*(LR3:LR54="L"))+SUMPRODUCT((LM3:LM54=JV13)*(LP3:LP54=JV14)*(LR3:LR54="L"))</f>
        <v>0</v>
      </c>
      <c r="JZ14" s="395">
        <f ca="1">SUMPRODUCT((LM3:LM54=JV14)*(LP3:LP54=JV15)*LN3:LN54)+SUMPRODUCT((LM3:LM54=JV14)*(LP3:LP54=JV11)*LN3:LN54)+SUMPRODUCT((LM3:LM54=JV14)*(LP3:LP54=JV12)*LN3:LN54)+SUMPRODUCT((LM3:LM54=JV14)*(LP3:LP54=JV13)*LN3:LN54)+SUMPRODUCT((LM3:LM54=JV15)*(LP3:LP54=JV14)*LO3:LO54)+SUMPRODUCT((LM3:LM54=JV11)*(LP3:LP54=JV14)*LO3:LO54)+SUMPRODUCT((LM3:LM54=JV12)*(LP3:LP54=JV14)*LO3:LO54)+SUMPRODUCT((LM3:LM54=JV13)*(LP3:LP54=JV14)*LO3:LO54)</f>
        <v>0</v>
      </c>
      <c r="KA14" s="395">
        <f ca="1">SUMPRODUCT((LM3:LM54=JV14)*(LP3:LP54=JV15)*LO3:LO54)+SUMPRODUCT((LM3:LM54=JV14)*(LP3:LP54=JV11)*LO3:LO54)+SUMPRODUCT((LM3:LM54=JV14)*(LP3:LP54=JV12)*LO3:LO54)+SUMPRODUCT((LM3:LM54=JV14)*(LP3:LP54=JV13)*LO3:LO54)+SUMPRODUCT((LM3:LM54=JV15)*(LP3:LP54=JV14)*LN3:LN54)+SUMPRODUCT((LM3:LM54=JV11)*(LP3:LP54=JV14)*LN3:LN54)+SUMPRODUCT((LM3:LM54=JV12)*(LP3:LP54=JV14)*LN3:LN54)+SUMPRODUCT((LM3:LM54=JV13)*(LP3:LP54=JV14)*LN3:LN54)</f>
        <v>0</v>
      </c>
      <c r="KB14" s="395">
        <f ca="1">JZ14-KA14+1000</f>
        <v>1000</v>
      </c>
      <c r="KC14" s="395" t="str">
        <f t="shared" ca="1" si="1655"/>
        <v/>
      </c>
      <c r="KD14" s="395" t="str">
        <f ca="1">IF(JV14&lt;&gt;"",VLOOKUP(JV14,HO4:HU52,7,FALSE),"")</f>
        <v/>
      </c>
      <c r="KE14" s="395" t="str">
        <f ca="1">IF(JV14&lt;&gt;"",VLOOKUP(JV14,HO4:HU52,5,FALSE),"")</f>
        <v/>
      </c>
      <c r="KF14" s="395" t="str">
        <f ca="1">IF(JV14&lt;&gt;"",VLOOKUP(JV14,HO4:HW52,9,FALSE),"")</f>
        <v/>
      </c>
      <c r="KG14" s="395" t="str">
        <f t="shared" ca="1" si="1656"/>
        <v/>
      </c>
      <c r="KH14" s="395" t="str">
        <f ca="1">IF(JV14&lt;&gt;"",RANK(KG14,KG11:KG15),"")</f>
        <v/>
      </c>
      <c r="KI14" s="395" t="str">
        <f ca="1">IF(JV14&lt;&gt;"",SUMPRODUCT((KG11:KG15=KG14)*(KB11:KB15&gt;KB14)),"")</f>
        <v/>
      </c>
      <c r="KJ14" s="395" t="str">
        <f ca="1">IF(JV14&lt;&gt;"",SUMPRODUCT((KG11:KG15=KG14)*(KB11:KB15=KB14)*(JZ11:JZ15&gt;JZ14)),"")</f>
        <v/>
      </c>
      <c r="KK14" s="395" t="str">
        <f ca="1">IF(JV14&lt;&gt;"",SUMPRODUCT((KG11:KG15=KG14)*(KB11:KB15=KB14)*(JZ11:JZ15=JZ14)*(KD11:KD15&gt;KD14)),"")</f>
        <v/>
      </c>
      <c r="KL14" s="395" t="str">
        <f ca="1">IF(JV14&lt;&gt;"",SUMPRODUCT((KG11:KG15=KG14)*(KB11:KB15=KB14)*(JZ11:JZ15=JZ14)*(KD11:KD15=KD14)*(KE11:KE15&gt;KE14)),"")</f>
        <v/>
      </c>
      <c r="KM14" s="395" t="str">
        <f ca="1">IF(JV14&lt;&gt;"",SUMPRODUCT((KG11:KG15=KG14)*(KB11:KB15=KB14)*(JZ11:JZ15=JZ14)*(KD11:KD15=KD14)*(KE11:KE15=KE14)*(KF11:KF15&gt;KF14)),"")</f>
        <v/>
      </c>
      <c r="KN14" s="395" t="str">
        <f ca="1">IF(JV14&lt;&gt;"",SUM(KH14:KM14)+2,"")</f>
        <v/>
      </c>
      <c r="KO14" s="395" t="str">
        <f ca="1">IF(JV14&lt;&gt;"",INDEX(JV13:JV15,MATCH(4,KN13:KN15,0),0),"")</f>
        <v/>
      </c>
      <c r="KP14" s="395" t="str">
        <f>IF(IF11&lt;&gt;"",IF11,"")</f>
        <v/>
      </c>
      <c r="KQ14" s="395">
        <f ca="1">SUMPRODUCT((LM3:LM54=KP14)*(LP3:LP54=KP15)*(LQ3:LQ54="W"))+SUMPRODUCT((LM3:LM54=KP14)*(LP3:LP54=KP16)*(LQ3:LQ54="W"))+SUMPRODUCT((LM3:LM54=KP14)*(LP3:LP54=KP17)*(LQ3:LQ54="W"))+SUMPRODUCT((LM3:LM54=KP15)*(LP3:LP54=KP14)*(LR3:LR54="W"))+SUMPRODUCT((LM3:LM54=KP16)*(LP3:LP54=KP14)*(LR3:LR54="W"))+SUMPRODUCT((LM3:LM54=KP17)*(LP3:LP54=KP14)*(LR3:LR54="W"))</f>
        <v>0</v>
      </c>
      <c r="KR14" s="395">
        <f ca="1">SUMPRODUCT((LM3:LM54=KP14)*(LP3:LP54=KP15)*(LQ3:LQ54="D"))+SUMPRODUCT((LM3:LM54=KP14)*(LP3:LP54=KP16)*(LQ3:LQ54="D"))+SUMPRODUCT((LM3:LM54=KP14)*(LP3:LP54=KP17)*(LQ3:LQ54="D"))+SUMPRODUCT((LM3:LM54=KP15)*(LP3:LP54=KP14)*(LQ3:LQ54="D"))+SUMPRODUCT((LM3:LM54=KP16)*(LP3:LP54=KP14)*(LQ3:LQ54="D"))+SUMPRODUCT((LM3:LM54=KP17)*(LP3:LP54=KP14)*(LQ3:LQ54="D"))</f>
        <v>0</v>
      </c>
      <c r="KS14" s="395">
        <f ca="1">SUMPRODUCT((LM3:LM54=KP14)*(LP3:LP54=KP15)*(LQ3:LQ54="L"))+SUMPRODUCT((LM3:LM54=KP14)*(LP3:LP54=KP16)*(LQ3:LQ54="L"))+SUMPRODUCT((LM3:LM54=KP14)*(LP3:LP54=KP17)*(LQ3:LQ54="L"))+SUMPRODUCT((LM3:LM54=KP15)*(LP3:LP54=KP14)*(LR3:LR54="L"))+SUMPRODUCT((LM3:LM54=KP16)*(LP3:LP54=KP14)*(LR3:LR54="L"))+SUMPRODUCT((LM3:LM54=KP17)*(LP3:LP54=KP14)*(LR3:LR54="L"))</f>
        <v>0</v>
      </c>
      <c r="KT14" s="395">
        <f ca="1">SUMPRODUCT((LM3:LM54=KP14)*(LP3:LP54=KP15)*LN3:LN54)+SUMPRODUCT((LM3:LM54=KP14)*(LP3:LP54=KP11)*LN3:LN54)+SUMPRODUCT((LM3:LM54=KP14)*(LP3:LP54=KP12)*LN3:LN54)+SUMPRODUCT((LM3:LM54=KP14)*(LP3:LP54=KP13)*LN3:LN54)+SUMPRODUCT((LM3:LM54=KP15)*(LP3:LP54=KP14)*LO3:LO54)+SUMPRODUCT((LM3:LM54=KP11)*(LP3:LP54=KP14)*LO3:LO54)+SUMPRODUCT((LM3:LM54=KP12)*(LP3:LP54=KP14)*LO3:LO54)+SUMPRODUCT((LM3:LM54=KP13)*(LP3:LP54=KP14)*LO3:LO54)</f>
        <v>0</v>
      </c>
      <c r="KU14" s="395">
        <f ca="1">SUMPRODUCT((LM3:LM54=KP14)*(LP3:LP54=KP15)*LO3:LO54)+SUMPRODUCT((LM3:LM54=KP14)*(LP3:LP54=KP11)*LO3:LO54)+SUMPRODUCT((LM3:LM54=KP14)*(LP3:LP54=KP12)*LO3:LO54)+SUMPRODUCT((LM3:LM54=KP14)*(LP3:LP54=KP13)*LO3:LO54)+SUMPRODUCT((LM3:LM54=KP15)*(LP3:LP54=KP14)*LN3:LN54)+SUMPRODUCT((LM3:LM54=KP11)*(LP3:LP54=KP14)*LN3:LN54)+SUMPRODUCT((LM3:LM54=KP12)*(LP3:LP54=KP14)*LN3:LN54)+SUMPRODUCT((LM3:LM54=KP13)*(LP3:LP54=KP14)*LN3:LN54)</f>
        <v>0</v>
      </c>
      <c r="KV14" s="395">
        <f ca="1">KT14-KU14+1000</f>
        <v>1000</v>
      </c>
      <c r="KW14" s="395" t="str">
        <f t="shared" ref="KW14" si="1965">IF(KP14&lt;&gt;"",KQ14*3+KR14*1,"")</f>
        <v/>
      </c>
      <c r="KX14" s="395" t="str">
        <f>IF(KP14&lt;&gt;"",VLOOKUP(KP14,HO4:HU52,7,FALSE),"")</f>
        <v/>
      </c>
      <c r="KY14" s="395" t="str">
        <f>IF(KP14&lt;&gt;"",VLOOKUP(KP14,HO4:HU52,5,FALSE),"")</f>
        <v/>
      </c>
      <c r="KZ14" s="395" t="str">
        <f>IF(KP14&lt;&gt;"",VLOOKUP(KP14,HO4:HW52,9,FALSE),"")</f>
        <v/>
      </c>
      <c r="LA14" s="395" t="str">
        <f t="shared" ref="LA14" si="1966">KW14</f>
        <v/>
      </c>
      <c r="LB14" s="395" t="str">
        <f>IF(KP14&lt;&gt;"",RANK(LA14,LA11:LA15),"")</f>
        <v/>
      </c>
      <c r="LC14" s="395" t="str">
        <f>IF(KP14&lt;&gt;"",SUMPRODUCT((LA11:LA15=LA14)*(KV11:KV15&gt;KV14)),"")</f>
        <v/>
      </c>
      <c r="LD14" s="395" t="str">
        <f>IF(KP14&lt;&gt;"",SUMPRODUCT((LA11:LA15=LA14)*(KV11:KV15=KV14)*(KT11:KT15&gt;KT14)),"")</f>
        <v/>
      </c>
      <c r="LE14" s="395" t="str">
        <f>IF(KP14&lt;&gt;"",SUMPRODUCT((LA11:LA15=LA14)*(KV11:KV15=KV14)*(KT11:KT15=KT14)*(KX11:KX15&gt;KX14)),"")</f>
        <v/>
      </c>
      <c r="LF14" s="395" t="str">
        <f>IF(KP14&lt;&gt;"",SUMPRODUCT((LA11:LA15=LA14)*(KV11:KV15=KV14)*(KT11:KT15=KT14)*(KX11:KX15=KX14)*(KY11:KY15&gt;KY14)),"")</f>
        <v/>
      </c>
      <c r="LG14" s="395" t="str">
        <f>IF(KP14&lt;&gt;"",SUMPRODUCT((LA11:LA15=LA14)*(KV11:KV15=KV14)*(KT11:KT15=KT14)*(KX11:KX15=KX14)*(KY11:KY15=KY14)*(KZ11:KZ15&gt;KZ14)),"")</f>
        <v/>
      </c>
      <c r="LH14" s="395" t="str">
        <f>IF(KP14&lt;&gt;"",SUM(LB14:LG14)+3,"")</f>
        <v/>
      </c>
      <c r="LI14" s="395" t="str">
        <f>IF(KP14&lt;&gt;"",IF(LH14=4,KP14,KP15),"")</f>
        <v/>
      </c>
      <c r="LJ14" s="395" t="str">
        <f ca="1">IF(LI14&lt;&gt;"",LI14,IF(KO14&lt;&gt;"",KO14,IF(JU14&lt;&gt;"",JU14,IF(JA14&lt;&gt;"",JA14,IA14))))</f>
        <v>Botafogo</v>
      </c>
      <c r="LK14" s="395">
        <v>4</v>
      </c>
      <c r="LL14" s="395">
        <v>12</v>
      </c>
      <c r="LM14" s="395" t="str">
        <f t="shared" si="28"/>
        <v>Monterrey</v>
      </c>
      <c r="LN14" s="395">
        <f ca="1">IF(OFFSET('Game Board'!O19,0,LN1)&lt;&gt;"",OFFSET('Game Board'!O19,0,LN1),0)</f>
        <v>3</v>
      </c>
      <c r="LO14" s="395">
        <f ca="1">IF(OFFSET('Game Board'!P19,0,LN1)&lt;&gt;"",OFFSET('Game Board'!P19,0,LN1),0)</f>
        <v>1</v>
      </c>
      <c r="LP14" s="395" t="str">
        <f t="shared" si="29"/>
        <v>Internazionale</v>
      </c>
      <c r="LQ14" s="395" t="str">
        <f ca="1">IF(AND(OFFSET('Game Board'!O19,0,LN1)&lt;&gt;"",OFFSET('Game Board'!P19,0,LN1)&lt;&gt;""),IF(LN14&gt;LO14,"W",IF(LN14=LO14,"D","L")),"")</f>
        <v>W</v>
      </c>
      <c r="LR14" s="395" t="str">
        <f t="shared" ca="1" si="30"/>
        <v>L</v>
      </c>
      <c r="LT14" s="395">
        <f ca="1">VLOOKUP(LU14,PP11:PQ15,2,FALSE)</f>
        <v>2</v>
      </c>
      <c r="LU14" s="398" t="str">
        <f t="shared" si="1186"/>
        <v>Seattle Sounders</v>
      </c>
      <c r="LV14" s="395">
        <f ca="1">SUMPRODUCT((PS3:PS54=LU14)*(PW3:PW54="W"))+SUMPRODUCT((PV3:PV54=LU14)*(PX3:PX54="W"))</f>
        <v>1</v>
      </c>
      <c r="LW14" s="395">
        <f ca="1">SUMPRODUCT((PS3:PS54=LU14)*(PW3:PW54="D"))+SUMPRODUCT((PV3:PV54=LU14)*(PX3:PX54="D"))</f>
        <v>1</v>
      </c>
      <c r="LX14" s="395">
        <f ca="1">SUMPRODUCT((PS3:PS54=LU14)*(PW3:PW54="L"))+SUMPRODUCT((PV3:PV54=LU14)*(PX3:PX54="L"))</f>
        <v>1</v>
      </c>
      <c r="LY14" s="395">
        <f t="shared" ref="LY14" ca="1" si="1967">SUMIF(PS3:PS72,LU14,PT3:PT72)+SUMIF(PV3:PV72,LU14,PU3:PU72)</f>
        <v>6</v>
      </c>
      <c r="LZ14" s="395">
        <f t="shared" ref="LZ14" ca="1" si="1968">SUMIF(PV3:PV72,LU14,PT3:PT72)+SUMIF(PS3:PS72,LU14,PU3:PU72)</f>
        <v>6</v>
      </c>
      <c r="MA14" s="395">
        <f t="shared" ca="1" si="1189"/>
        <v>1000</v>
      </c>
      <c r="MB14" s="395">
        <f t="shared" ca="1" si="1190"/>
        <v>4</v>
      </c>
      <c r="MC14" s="401">
        <f t="shared" si="36"/>
        <v>7</v>
      </c>
      <c r="MD14" s="395">
        <f t="shared" ref="MD14" ca="1" si="1969">IF(COUNTIF(MB11:MB15,4)&lt;&gt;4,RANK(MB14,MB11:MB15),MB66)</f>
        <v>2</v>
      </c>
      <c r="MF14" s="395">
        <f t="shared" ref="MF14" ca="1" si="1970">SUMPRODUCT((MD11:MD14=MD14)*(MC11:MC14&lt;MC14))+MD14</f>
        <v>2</v>
      </c>
      <c r="MG14" s="398" t="str">
        <f t="shared" ref="MG14" ca="1" si="1971">INDEX(LU11:LU15,MATCH(4,MF11:MF15,0),0)</f>
        <v>Paris Saint-Germain</v>
      </c>
      <c r="MH14" s="395">
        <f t="shared" ref="MH14" ca="1" si="1972">INDEX(MD11:MD15,MATCH(MG14,LU11:LU15,0),0)</f>
        <v>4</v>
      </c>
      <c r="MI14" s="395" t="str">
        <f t="shared" ca="1" si="1663"/>
        <v/>
      </c>
      <c r="MJ14" s="395" t="str">
        <f t="shared" ca="1" si="1664"/>
        <v/>
      </c>
      <c r="MN14" s="395" t="str">
        <f t="shared" ca="1" si="1199"/>
        <v/>
      </c>
      <c r="MO14" s="395">
        <f ca="1">SUMPRODUCT((PS3:PS54=MN14)*(PV3:PV54=MN15)*(PW3:PW54="W"))+SUMPRODUCT((PS3:PS54=MN14)*(PV3:PV54=MN11)*(PW3:PW54="W"))+SUMPRODUCT((PS3:PS54=MN14)*(PV3:PV54=MN12)*(PW3:PW54="W"))+SUMPRODUCT((PS3:PS54=MN14)*(PV3:PV54=MN13)*(PW3:PW54="W"))+SUMPRODUCT((PS3:PS54=MN15)*(PV3:PV54=MN14)*(PX3:PX54="W"))+SUMPRODUCT((PS3:PS54=MN11)*(PV3:PV54=MN14)*(PX3:PX54="W"))+SUMPRODUCT((PS3:PS54=MN12)*(PV3:PV54=MN14)*(PX3:PX54="W"))+SUMPRODUCT((PS3:PS54=MN13)*(PV3:PV54=MN14)*(PX3:PX54="W"))</f>
        <v>0</v>
      </c>
      <c r="MP14" s="395">
        <f ca="1">SUMPRODUCT((PS3:PS54=MN14)*(PV3:PV54=MN15)*(PW3:PW54="D"))+SUMPRODUCT((PS3:PS54=MN14)*(PV3:PV54=MN11)*(PW3:PW54="D"))+SUMPRODUCT((PS3:PS54=MN14)*(PV3:PV54=MN12)*(PW3:PW54="D"))+SUMPRODUCT((PS3:PS54=MN14)*(PV3:PV54=MN13)*(PW3:PW54="D"))+SUMPRODUCT((PS3:PS54=MN15)*(PV3:PV54=MN14)*(PW3:PW54="D"))+SUMPRODUCT((PS3:PS54=MN11)*(PV3:PV54=MN14)*(PW3:PW54="D"))+SUMPRODUCT((PS3:PS54=MN12)*(PV3:PV54=MN14)*(PW3:PW54="D"))+SUMPRODUCT((PS3:PS54=MN13)*(PV3:PV54=MN14)*(PW3:PW54="D"))</f>
        <v>0</v>
      </c>
      <c r="MQ14" s="395">
        <f ca="1">SUMPRODUCT((PS3:PS54=MN14)*(PV3:PV54=MN15)*(PW3:PW54="L"))+SUMPRODUCT((PS3:PS54=MN14)*(PV3:PV54=MN11)*(PW3:PW54="L"))+SUMPRODUCT((PS3:PS54=MN14)*(PV3:PV54=MN12)*(PW3:PW54="L"))+SUMPRODUCT((PS3:PS54=MN14)*(PV3:PV54=MN13)*(PW3:PW54="L"))+SUMPRODUCT((PS3:PS54=MN15)*(PV3:PV54=MN14)*(PX3:PX54="L"))+SUMPRODUCT((PS3:PS54=MN11)*(PV3:PV54=MN14)*(PX3:PX54="L"))+SUMPRODUCT((PS3:PS54=MN12)*(PV3:PV54=MN14)*(PX3:PX54="L"))+SUMPRODUCT((PS3:PS54=MN13)*(PV3:PV54=MN14)*(PX3:PX54="L"))</f>
        <v>0</v>
      </c>
      <c r="MR14" s="395">
        <f ca="1">SUMPRODUCT((PS3:PS54=MN14)*(PV3:PV54=MN15)*PT3:PT54)+SUMPRODUCT((PS3:PS54=MN14)*(PV3:PV54=MN11)*PT3:PT54)+SUMPRODUCT((PS3:PS54=MN14)*(PV3:PV54=MN12)*PT3:PT54)+SUMPRODUCT((PS3:PS54=MN14)*(PV3:PV54=MN13)*PT3:PT54)+SUMPRODUCT((PS3:PS54=MN15)*(PV3:PV54=MN14)*PU3:PU54)+SUMPRODUCT((PS3:PS54=MN11)*(PV3:PV54=MN14)*PU3:PU54)+SUMPRODUCT((PS3:PS54=MN12)*(PV3:PV54=MN14)*PU3:PU54)+SUMPRODUCT((PS3:PS54=MN13)*(PV3:PV54=MN14)*PU3:PU54)</f>
        <v>0</v>
      </c>
      <c r="MS14" s="395">
        <f ca="1">SUMPRODUCT((PS3:PS54=MN14)*(PV3:PV54=MN15)*PU3:PU54)+SUMPRODUCT((PS3:PS54=MN14)*(PV3:PV54=MN11)*PU3:PU54)+SUMPRODUCT((PS3:PS54=MN14)*(PV3:PV54=MN12)*PU3:PU54)+SUMPRODUCT((PS3:PS54=MN14)*(PV3:PV54=MN13)*PU3:PU54)+SUMPRODUCT((PS3:PS54=MN15)*(PV3:PV54=MN14)*PT3:PT54)+SUMPRODUCT((PS3:PS54=MN11)*(PV3:PV54=MN14)*PT3:PT54)+SUMPRODUCT((PS3:PS54=MN12)*(PV3:PV54=MN14)*PT3:PT54)+SUMPRODUCT((PS3:PS54=MN13)*(PV3:PV54=MN14)*PT3:PT54)</f>
        <v>0</v>
      </c>
      <c r="MT14" s="395">
        <f t="shared" ca="1" si="1200"/>
        <v>1000</v>
      </c>
      <c r="MU14" s="395" t="str">
        <f t="shared" ca="1" si="1201"/>
        <v/>
      </c>
      <c r="MV14" s="395" t="str">
        <f ca="1">IF(MN14&lt;&gt;"",VLOOKUP(MN14,LU4:MA52,7,FALSE),"")</f>
        <v/>
      </c>
      <c r="MW14" s="395" t="str">
        <f ca="1">IF(MN14&lt;&gt;"",VLOOKUP(MN14,LU4:MA52,5,FALSE),"")</f>
        <v/>
      </c>
      <c r="MX14" s="395" t="str">
        <f ca="1">IF(MN14&lt;&gt;"",VLOOKUP(MN14,LU4:MC52,9,FALSE),"")</f>
        <v/>
      </c>
      <c r="MY14" s="395" t="str">
        <f t="shared" ca="1" si="1202"/>
        <v/>
      </c>
      <c r="MZ14" s="395" t="str">
        <f t="shared" ref="MZ14" ca="1" si="1973">IF(MN14&lt;&gt;"",RANK(MY14,MY11:MY15),"")</f>
        <v/>
      </c>
      <c r="NA14" s="395" t="str">
        <f t="shared" ref="NA14" ca="1" si="1974">IF(MN14&lt;&gt;"",SUMPRODUCT((MY11:MY15=MY14)*(MT11:MT15&gt;MT14)),"")</f>
        <v/>
      </c>
      <c r="NB14" s="395" t="str">
        <f t="shared" ref="NB14" ca="1" si="1975">IF(MN14&lt;&gt;"",SUMPRODUCT((MY11:MY15=MY14)*(MT11:MT15=MT14)*(MR11:MR15&gt;MR14)),"")</f>
        <v/>
      </c>
      <c r="NC14" s="395" t="str">
        <f t="shared" ref="NC14" ca="1" si="1976">IF(MN14&lt;&gt;"",SUMPRODUCT((MY11:MY15=MY14)*(MT11:MT15=MT14)*(MR11:MR15=MR14)*(MV11:MV15&gt;MV14)),"")</f>
        <v/>
      </c>
      <c r="ND14" s="395" t="str">
        <f t="shared" ref="ND14" ca="1" si="1977">IF(MN14&lt;&gt;"",SUMPRODUCT((MY11:MY15=MY14)*(MT11:MT15=MT14)*(MR11:MR15=MR14)*(MV11:MV15=MV14)*(MW11:MW15&gt;MW14)),"")</f>
        <v/>
      </c>
      <c r="NE14" s="395" t="str">
        <f t="shared" ref="NE14" ca="1" si="1978">IF(MN14&lt;&gt;"",SUMPRODUCT((MY11:MY15=MY14)*(MT11:MT15=MT14)*(MR11:MR15=MR14)*(MV11:MV15=MV14)*(MW11:MW15=MW14)*(MX11:MX15&gt;MX14)),"")</f>
        <v/>
      </c>
      <c r="NF14" s="395" t="str">
        <f t="shared" ref="NF14" ca="1" si="1979">IF(MN14&lt;&gt;"",IF(NF66&lt;&gt;"",IF(MM62=3,NF66,NF66+MM62),SUM(MZ14:NE14)),"")</f>
        <v/>
      </c>
      <c r="NG14" s="395" t="str">
        <f t="shared" ref="NG14" ca="1" si="1980">IF(MN14&lt;&gt;"",INDEX(MN11:MN15,MATCH(4,NF11:NF15,0),0),"")</f>
        <v/>
      </c>
      <c r="NH14" s="395" t="str">
        <f t="shared" ca="1" si="1421"/>
        <v/>
      </c>
      <c r="NI14" s="395" t="str">
        <f ca="1">IF(NH14&lt;&gt;"",SUMPRODUCT((PS3:PS54=NH14)*(PV3:PV54=NH15)*(PW3:PW54="W"))+SUMPRODUCT((PS3:PS54=NH14)*(PV3:PV54=NH12)*(PW3:PW54="W"))+SUMPRODUCT((PS3:PS54=NH14)*(PV3:PV54=NH13)*(PW3:PW54="W"))+SUMPRODUCT((PS3:PS54=NH15)*(PV3:PV54=NH14)*(PX3:PX54="W"))+SUMPRODUCT((PS3:PS54=NH12)*(PV3:PV54=NH14)*(PX3:PX54="W"))+SUMPRODUCT((PS3:PS54=NH13)*(PV3:PV54=NH14)*(PX3:PX54="W")),"")</f>
        <v/>
      </c>
      <c r="NJ14" s="395" t="str">
        <f ca="1">IF(NH14&lt;&gt;"",SUMPRODUCT((PS3:PS54=NH14)*(PV3:PV54=NH15)*(PW3:PW54="D"))+SUMPRODUCT((PS3:PS54=NH14)*(PV3:PV54=NH12)*(PW3:PW54="D"))+SUMPRODUCT((PS3:PS54=NH14)*(PV3:PV54=NH13)*(PW3:PW54="D"))+SUMPRODUCT((PS3:PS54=NH15)*(PV3:PV54=NH14)*(PW3:PW54="D"))+SUMPRODUCT((PS3:PS54=NH12)*(PV3:PV54=NH14)*(PW3:PW54="D"))+SUMPRODUCT((PS3:PS54=NH13)*(PV3:PV54=NH14)*(PW3:PW54="D")),"")</f>
        <v/>
      </c>
      <c r="NK14" s="395" t="str">
        <f ca="1">IF(NH14&lt;&gt;"",SUMPRODUCT((PS3:PS54=NH14)*(PV3:PV54=NH15)*(PW3:PW54="L"))+SUMPRODUCT((PS3:PS54=NH14)*(PV3:PV54=NH12)*(PW3:PW54="L"))+SUMPRODUCT((PS3:PS54=NH14)*(PV3:PV54=NH13)*(PW3:PW54="L"))+SUMPRODUCT((PS3:PS54=NH15)*(PV3:PV54=NH14)*(PX3:PX54="L"))+SUMPRODUCT((PS3:PS54=NH12)*(PV3:PV54=NH14)*(PX3:PX54="L"))+SUMPRODUCT((PS3:PS54=NH13)*(PV3:PV54=NH14)*(PX3:PX54="L")),"")</f>
        <v/>
      </c>
      <c r="NL14" s="395">
        <f ca="1">SUMPRODUCT((PS3:PS54=NH14)*(PV3:PV54=NH15)*PT3:PT54)+SUMPRODUCT((PS3:PS54=NH14)*(PV3:PV54=NH11)*PT3:PT54)+SUMPRODUCT((PS3:PS54=NH14)*(PV3:PV54=NH12)*PT3:PT54)+SUMPRODUCT((PS3:PS54=NH14)*(PV3:PV54=NH13)*PT3:PT54)+SUMPRODUCT((PS3:PS54=NH15)*(PV3:PV54=NH14)*PU3:PU54)+SUMPRODUCT((PS3:PS54=NH11)*(PV3:PV54=NH14)*PU3:PU54)+SUMPRODUCT((PS3:PS54=NH12)*(PV3:PV54=NH14)*PU3:PU54)+SUMPRODUCT((PS3:PS54=NH13)*(PV3:PV54=NH14)*PU3:PU54)</f>
        <v>0</v>
      </c>
      <c r="NM14" s="395">
        <f ca="1">SUMPRODUCT((PS3:PS54=NH14)*(PV3:PV54=NH15)*PU3:PU54)+SUMPRODUCT((PS3:PS54=NH14)*(PV3:PV54=NH11)*PU3:PU54)+SUMPRODUCT((PS3:PS54=NH14)*(PV3:PV54=NH12)*PU3:PU54)+SUMPRODUCT((PS3:PS54=NH14)*(PV3:PV54=NH13)*PU3:PU54)+SUMPRODUCT((PS3:PS54=NH15)*(PV3:PV54=NH14)*PT3:PT54)+SUMPRODUCT((PS3:PS54=NH11)*(PV3:PV54=NH14)*PT3:PT54)+SUMPRODUCT((PS3:PS54=NH12)*(PV3:PV54=NH14)*PT3:PT54)+SUMPRODUCT((PS3:PS54=NH13)*(PV3:PV54=NH14)*PT3:PT54)</f>
        <v>0</v>
      </c>
      <c r="NN14" s="395">
        <f t="shared" ca="1" si="1422"/>
        <v>1000</v>
      </c>
      <c r="NO14" s="395" t="str">
        <f t="shared" ca="1" si="1423"/>
        <v/>
      </c>
      <c r="NP14" s="395" t="str">
        <f ca="1">IF(NH14&lt;&gt;"",VLOOKUP(NH14,LU4:MA52,7,FALSE),"")</f>
        <v/>
      </c>
      <c r="NQ14" s="395" t="str">
        <f ca="1">IF(NH14&lt;&gt;"",VLOOKUP(NH14,LU4:MA52,5,FALSE),"")</f>
        <v/>
      </c>
      <c r="NR14" s="395" t="str">
        <f ca="1">IF(NH14&lt;&gt;"",VLOOKUP(NH14,LU4:MC52,9,FALSE),"")</f>
        <v/>
      </c>
      <c r="NS14" s="395" t="str">
        <f t="shared" ca="1" si="1424"/>
        <v/>
      </c>
      <c r="NT14" s="395" t="str">
        <f t="shared" ref="NT14" ca="1" si="1981">IF(NH14&lt;&gt;"",RANK(NS14,NS11:NS15),"")</f>
        <v/>
      </c>
      <c r="NU14" s="395" t="str">
        <f t="shared" ref="NU14" ca="1" si="1982">IF(NH14&lt;&gt;"",SUMPRODUCT((NS11:NS15=NS14)*(NN11:NN15&gt;NN14)),"")</f>
        <v/>
      </c>
      <c r="NV14" s="395" t="str">
        <f t="shared" ref="NV14" ca="1" si="1983">IF(NH14&lt;&gt;"",SUMPRODUCT((NS11:NS15=NS14)*(NN11:NN15=NN14)*(NL11:NL15&gt;NL14)),"")</f>
        <v/>
      </c>
      <c r="NW14" s="395" t="str">
        <f t="shared" ref="NW14" ca="1" si="1984">IF(NH14&lt;&gt;"",SUMPRODUCT((NS11:NS15=NS14)*(NN11:NN15=NN14)*(NL11:NL15=NL14)*(NP11:NP15&gt;NP14)),"")</f>
        <v/>
      </c>
      <c r="NX14" s="395" t="str">
        <f t="shared" ref="NX14" ca="1" si="1985">IF(NH14&lt;&gt;"",SUMPRODUCT((NS11:NS15=NS14)*(NN11:NN15=NN14)*(NL11:NL15=NL14)*(NP11:NP15=NP14)*(NQ11:NQ15&gt;NQ14)),"")</f>
        <v/>
      </c>
      <c r="NY14" s="395" t="str">
        <f t="shared" ref="NY14" ca="1" si="1986">IF(NH14&lt;&gt;"",SUMPRODUCT((NS11:NS15=NS14)*(NN11:NN15=NN14)*(NL11:NL15=NL14)*(NP11:NP15=NP14)*(NQ11:NQ15=NQ14)*(NR11:NR15&gt;NR14)),"")</f>
        <v/>
      </c>
      <c r="NZ14" s="395" t="str">
        <f t="shared" ref="NZ14" ca="1" si="1987">IF(NH14&lt;&gt;"",IF(NZ66&lt;&gt;"",IF(NG62=3,NZ66,NZ66+NG62),SUM(NT14:NY14)+1),"")</f>
        <v/>
      </c>
      <c r="OA14" s="395" t="str">
        <f t="shared" ref="OA14" ca="1" si="1988">IF(NH14&lt;&gt;"",INDEX(NH12:NH15,MATCH(4,NZ12:NZ15,0),0),"")</f>
        <v/>
      </c>
      <c r="OB14" s="395" t="str">
        <f t="shared" ca="1" si="1682"/>
        <v/>
      </c>
      <c r="OC14" s="395">
        <f ca="1">SUMPRODUCT((PS3:PS54=OB14)*(PV3:PV54=OB15)*(PW3:PW54="W"))+SUMPRODUCT((PS3:PS54=OB14)*(PV3:PV54=OB16)*(PW3:PW54="W"))+SUMPRODUCT((PS3:PS54=OB14)*(PV3:PV54=OB13)*(PW3:PW54="W"))+SUMPRODUCT((PS3:PS54=OB15)*(PV3:PV54=OB14)*(PX3:PX54="W"))+SUMPRODUCT((PS3:PS54=OB16)*(PV3:PV54=OB14)*(PX3:PX54="W"))+SUMPRODUCT((PS3:PS54=OB13)*(PV3:PV54=OB14)*(PX3:PX54="W"))</f>
        <v>0</v>
      </c>
      <c r="OD14" s="395">
        <f ca="1">SUMPRODUCT((PS3:PS54=OB14)*(PV3:PV54=OB15)*(PW3:PW54="D"))+SUMPRODUCT((PS3:PS54=OB14)*(PV3:PV54=OB16)*(PW3:PW54="D"))+SUMPRODUCT((PS3:PS54=OB14)*(PV3:PV54=OB13)*(PW3:PW54="D"))+SUMPRODUCT((PS3:PS54=OB15)*(PV3:PV54=OB14)*(PW3:PW54="D"))+SUMPRODUCT((PS3:PS54=OB16)*(PV3:PV54=OB14)*(PW3:PW54="D"))+SUMPRODUCT((PS3:PS54=OB13)*(PV3:PV54=OB14)*(PW3:PW54="D"))</f>
        <v>0</v>
      </c>
      <c r="OE14" s="395">
        <f ca="1">SUMPRODUCT((PS3:PS54=OB14)*(PV3:PV54=OB15)*(PW3:PW54="L"))+SUMPRODUCT((PS3:PS54=OB14)*(PV3:PV54=OB16)*(PW3:PW54="L"))+SUMPRODUCT((PS3:PS54=OB14)*(PV3:PV54=OB13)*(PW3:PW54="L"))+SUMPRODUCT((PS3:PS54=OB15)*(PV3:PV54=OB14)*(PX3:PX54="L"))+SUMPRODUCT((PS3:PS54=OB16)*(PV3:PV54=OB14)*(PX3:PX54="L"))+SUMPRODUCT((PS3:PS54=OB13)*(PV3:PV54=OB14)*(PX3:PX54="L"))</f>
        <v>0</v>
      </c>
      <c r="OF14" s="395">
        <f ca="1">SUMPRODUCT((PS3:PS54=OB14)*(PV3:PV54=OB15)*PT3:PT54)+SUMPRODUCT((PS3:PS54=OB14)*(PV3:PV54=OB11)*PT3:PT54)+SUMPRODUCT((PS3:PS54=OB14)*(PV3:PV54=OB12)*PT3:PT54)+SUMPRODUCT((PS3:PS54=OB14)*(PV3:PV54=OB13)*PT3:PT54)+SUMPRODUCT((PS3:PS54=OB15)*(PV3:PV54=OB14)*PU3:PU54)+SUMPRODUCT((PS3:PS54=OB11)*(PV3:PV54=OB14)*PU3:PU54)+SUMPRODUCT((PS3:PS54=OB12)*(PV3:PV54=OB14)*PU3:PU54)+SUMPRODUCT((PS3:PS54=OB13)*(PV3:PV54=OB14)*PU3:PU54)</f>
        <v>0</v>
      </c>
      <c r="OG14" s="395">
        <f ca="1">SUMPRODUCT((PS3:PS54=OB14)*(PV3:PV54=OB15)*PU3:PU54)+SUMPRODUCT((PS3:PS54=OB14)*(PV3:PV54=OB11)*PU3:PU54)+SUMPRODUCT((PS3:PS54=OB14)*(PV3:PV54=OB12)*PU3:PU54)+SUMPRODUCT((PS3:PS54=OB14)*(PV3:PV54=OB13)*PU3:PU54)+SUMPRODUCT((PS3:PS54=OB15)*(PV3:PV54=OB14)*PT3:PT54)+SUMPRODUCT((PS3:PS54=OB11)*(PV3:PV54=OB14)*PT3:PT54)+SUMPRODUCT((PS3:PS54=OB12)*(PV3:PV54=OB14)*PT3:PT54)+SUMPRODUCT((PS3:PS54=OB13)*(PV3:PV54=OB14)*PT3:PT54)</f>
        <v>0</v>
      </c>
      <c r="OH14" s="395">
        <f t="shared" ca="1" si="1683"/>
        <v>1000</v>
      </c>
      <c r="OI14" s="395" t="str">
        <f t="shared" ca="1" si="1684"/>
        <v/>
      </c>
      <c r="OJ14" s="395" t="str">
        <f ca="1">IF(OB14&lt;&gt;"",VLOOKUP(OB14,LU4:MA52,7,FALSE),"")</f>
        <v/>
      </c>
      <c r="OK14" s="395" t="str">
        <f ca="1">IF(OB14&lt;&gt;"",VLOOKUP(OB14,LU4:MA52,5,FALSE),"")</f>
        <v/>
      </c>
      <c r="OL14" s="395" t="str">
        <f ca="1">IF(OB14&lt;&gt;"",VLOOKUP(OB14,LU4:MC52,9,FALSE),"")</f>
        <v/>
      </c>
      <c r="OM14" s="395" t="str">
        <f t="shared" ca="1" si="1685"/>
        <v/>
      </c>
      <c r="ON14" s="395" t="str">
        <f t="shared" ref="ON14" ca="1" si="1989">IF(OB14&lt;&gt;"",RANK(OM14,OM11:OM15),"")</f>
        <v/>
      </c>
      <c r="OO14" s="395" t="str">
        <f t="shared" ref="OO14" ca="1" si="1990">IF(OB14&lt;&gt;"",SUMPRODUCT((OM11:OM15=OM14)*(OH11:OH15&gt;OH14)),"")</f>
        <v/>
      </c>
      <c r="OP14" s="395" t="str">
        <f t="shared" ref="OP14" ca="1" si="1991">IF(OB14&lt;&gt;"",SUMPRODUCT((OM11:OM15=OM14)*(OH11:OH15=OH14)*(OF11:OF15&gt;OF14)),"")</f>
        <v/>
      </c>
      <c r="OQ14" s="395" t="str">
        <f t="shared" ref="OQ14" ca="1" si="1992">IF(OB14&lt;&gt;"",SUMPRODUCT((OM11:OM15=OM14)*(OH11:OH15=OH14)*(OF11:OF15=OF14)*(OJ11:OJ15&gt;OJ14)),"")</f>
        <v/>
      </c>
      <c r="OR14" s="395" t="str">
        <f t="shared" ref="OR14" ca="1" si="1993">IF(OB14&lt;&gt;"",SUMPRODUCT((OM11:OM15=OM14)*(OH11:OH15=OH14)*(OF11:OF15=OF14)*(OJ11:OJ15=OJ14)*(OK11:OK15&gt;OK14)),"")</f>
        <v/>
      </c>
      <c r="OS14" s="395" t="str">
        <f t="shared" ref="OS14" ca="1" si="1994">IF(OB14&lt;&gt;"",SUMPRODUCT((OM11:OM15=OM14)*(OH11:OH15=OH14)*(OF11:OF15=OF14)*(OJ11:OJ15=OJ14)*(OK11:OK15=OK14)*(OL11:OL15&gt;OL14)),"")</f>
        <v/>
      </c>
      <c r="OT14" s="395" t="str">
        <f t="shared" ca="1" si="1692"/>
        <v/>
      </c>
      <c r="OU14" s="395" t="str">
        <f t="shared" ref="OU14" ca="1" si="1995">IF(OB14&lt;&gt;"",INDEX(OB13:OB15,MATCH(4,OT13:OT15,0),0),"")</f>
        <v/>
      </c>
      <c r="OV14" s="395" t="str">
        <f t="shared" ref="OV14" si="1996">IF(ML11&lt;&gt;"",ML11,"")</f>
        <v/>
      </c>
      <c r="OW14" s="395">
        <f ca="1">SUMPRODUCT((PS3:PS54=OV14)*(PV3:PV54=OV15)*(PW3:PW54="W"))+SUMPRODUCT((PS3:PS54=OV14)*(PV3:PV54=OV16)*(PW3:PW54="W"))+SUMPRODUCT((PS3:PS54=OV14)*(PV3:PV54=OV17)*(PW3:PW54="W"))+SUMPRODUCT((PS3:PS54=OV15)*(PV3:PV54=OV14)*(PX3:PX54="W"))+SUMPRODUCT((PS3:PS54=OV16)*(PV3:PV54=OV14)*(PX3:PX54="W"))+SUMPRODUCT((PS3:PS54=OV17)*(PV3:PV54=OV14)*(PX3:PX54="W"))</f>
        <v>0</v>
      </c>
      <c r="OX14" s="395">
        <f ca="1">SUMPRODUCT((PS3:PS54=OV14)*(PV3:PV54=OV15)*(PW3:PW54="D"))+SUMPRODUCT((PS3:PS54=OV14)*(PV3:PV54=OV16)*(PW3:PW54="D"))+SUMPRODUCT((PS3:PS54=OV14)*(PV3:PV54=OV17)*(PW3:PW54="D"))+SUMPRODUCT((PS3:PS54=OV15)*(PV3:PV54=OV14)*(PW3:PW54="D"))+SUMPRODUCT((PS3:PS54=OV16)*(PV3:PV54=OV14)*(PW3:PW54="D"))+SUMPRODUCT((PS3:PS54=OV17)*(PV3:PV54=OV14)*(PW3:PW54="D"))</f>
        <v>0</v>
      </c>
      <c r="OY14" s="395">
        <f ca="1">SUMPRODUCT((PS3:PS54=OV14)*(PV3:PV54=OV15)*(PW3:PW54="L"))+SUMPRODUCT((PS3:PS54=OV14)*(PV3:PV54=OV16)*(PW3:PW54="L"))+SUMPRODUCT((PS3:PS54=OV14)*(PV3:PV54=OV17)*(PW3:PW54="L"))+SUMPRODUCT((PS3:PS54=OV15)*(PV3:PV54=OV14)*(PX3:PX54="L"))+SUMPRODUCT((PS3:PS54=OV16)*(PV3:PV54=OV14)*(PX3:PX54="L"))+SUMPRODUCT((PS3:PS54=OV17)*(PV3:PV54=OV14)*(PX3:PX54="L"))</f>
        <v>0</v>
      </c>
      <c r="OZ14" s="395">
        <f ca="1">SUMPRODUCT((PS3:PS54=OV14)*(PV3:PV54=OV15)*PT3:PT54)+SUMPRODUCT((PS3:PS54=OV14)*(PV3:PV54=OV11)*PT3:PT54)+SUMPRODUCT((PS3:PS54=OV14)*(PV3:PV54=OV12)*PT3:PT54)+SUMPRODUCT((PS3:PS54=OV14)*(PV3:PV54=OV13)*PT3:PT54)+SUMPRODUCT((PS3:PS54=OV15)*(PV3:PV54=OV14)*PU3:PU54)+SUMPRODUCT((PS3:PS54=OV11)*(PV3:PV54=OV14)*PU3:PU54)+SUMPRODUCT((PS3:PS54=OV12)*(PV3:PV54=OV14)*PU3:PU54)+SUMPRODUCT((PS3:PS54=OV13)*(PV3:PV54=OV14)*PU3:PU54)</f>
        <v>0</v>
      </c>
      <c r="PA14" s="395">
        <f ca="1">SUMPRODUCT((PS3:PS54=OV14)*(PV3:PV54=OV15)*PU3:PU54)+SUMPRODUCT((PS3:PS54=OV14)*(PV3:PV54=OV11)*PU3:PU54)+SUMPRODUCT((PS3:PS54=OV14)*(PV3:PV54=OV12)*PU3:PU54)+SUMPRODUCT((PS3:PS54=OV14)*(PV3:PV54=OV13)*PU3:PU54)+SUMPRODUCT((PS3:PS54=OV15)*(PV3:PV54=OV14)*PT3:PT54)+SUMPRODUCT((PS3:PS54=OV11)*(PV3:PV54=OV14)*PT3:PT54)+SUMPRODUCT((PS3:PS54=OV12)*(PV3:PV54=OV14)*PT3:PT54)+SUMPRODUCT((PS3:PS54=OV13)*(PV3:PV54=OV14)*PT3:PT54)</f>
        <v>0</v>
      </c>
      <c r="PB14" s="395">
        <f t="shared" ref="PB14" ca="1" si="1997">OZ14-PA14+1000</f>
        <v>1000</v>
      </c>
      <c r="PC14" s="395" t="str">
        <f t="shared" ref="PC14" si="1998">IF(OV14&lt;&gt;"",OW14*3+OX14*1,"")</f>
        <v/>
      </c>
      <c r="PD14" s="395" t="str">
        <f>IF(OV14&lt;&gt;"",VLOOKUP(OV14,LU4:MA52,7,FALSE),"")</f>
        <v/>
      </c>
      <c r="PE14" s="395" t="str">
        <f>IF(OV14&lt;&gt;"",VLOOKUP(OV14,LU4:MA52,5,FALSE),"")</f>
        <v/>
      </c>
      <c r="PF14" s="395" t="str">
        <f>IF(OV14&lt;&gt;"",VLOOKUP(OV14,LU4:MC52,9,FALSE),"")</f>
        <v/>
      </c>
      <c r="PG14" s="395" t="str">
        <f t="shared" ref="PG14" si="1999">PC14</f>
        <v/>
      </c>
      <c r="PH14" s="395" t="str">
        <f t="shared" ref="PH14" si="2000">IF(OV14&lt;&gt;"",RANK(PG14,PG11:PG15),"")</f>
        <v/>
      </c>
      <c r="PI14" s="395" t="str">
        <f t="shared" ref="PI14" si="2001">IF(OV14&lt;&gt;"",SUMPRODUCT((PG11:PG15=PG14)*(PB11:PB15&gt;PB14)),"")</f>
        <v/>
      </c>
      <c r="PJ14" s="395" t="str">
        <f t="shared" ref="PJ14" si="2002">IF(OV14&lt;&gt;"",SUMPRODUCT((PG11:PG15=PG14)*(PB11:PB15=PB14)*(OZ11:OZ15&gt;OZ14)),"")</f>
        <v/>
      </c>
      <c r="PK14" s="395" t="str">
        <f t="shared" ref="PK14" si="2003">IF(OV14&lt;&gt;"",SUMPRODUCT((PG11:PG15=PG14)*(PB11:PB15=PB14)*(OZ11:OZ15=OZ14)*(PD11:PD15&gt;PD14)),"")</f>
        <v/>
      </c>
      <c r="PL14" s="395" t="str">
        <f t="shared" ref="PL14" si="2004">IF(OV14&lt;&gt;"",SUMPRODUCT((PG11:PG15=PG14)*(PB11:PB15=PB14)*(OZ11:OZ15=OZ14)*(PD11:PD15=PD14)*(PE11:PE15&gt;PE14)),"")</f>
        <v/>
      </c>
      <c r="PM14" s="395" t="str">
        <f t="shared" ref="PM14" si="2005">IF(OV14&lt;&gt;"",SUMPRODUCT((PG11:PG15=PG14)*(PB11:PB15=PB14)*(OZ11:OZ15=OZ14)*(PD11:PD15=PD14)*(PE11:PE15=PE14)*(PF11:PF15&gt;PF14)),"")</f>
        <v/>
      </c>
      <c r="PN14" s="395" t="str">
        <f t="shared" ref="PN14" si="2006">IF(OV14&lt;&gt;"",SUM(PH14:PM14)+3,"")</f>
        <v/>
      </c>
      <c r="PO14" s="395" t="str">
        <f t="shared" ref="PO14" si="2007">IF(OV14&lt;&gt;"",IF(PN14=4,OV14,OV15),"")</f>
        <v/>
      </c>
      <c r="PP14" s="395" t="str">
        <f t="shared" ref="PP14" ca="1" si="2008">IF(PO14&lt;&gt;"",PO14,IF(OU14&lt;&gt;"",OU14,IF(OA14&lt;&gt;"",OA14,IF(NG14&lt;&gt;"",NG14,MG14))))</f>
        <v>Paris Saint-Germain</v>
      </c>
      <c r="PQ14" s="395">
        <v>4</v>
      </c>
      <c r="PR14" s="395">
        <v>12</v>
      </c>
      <c r="PS14" s="395" t="str">
        <f t="shared" si="0"/>
        <v>Monterrey</v>
      </c>
      <c r="PT14" s="395">
        <f ca="1">IF(OFFSET('Game Board'!O19,0,PT1)&lt;&gt;"",OFFSET('Game Board'!O19,0,PT1),0)</f>
        <v>1</v>
      </c>
      <c r="PU14" s="395">
        <f ca="1">IF(OFFSET('Game Board'!P19,0,PT1)&lt;&gt;"",OFFSET('Game Board'!P19,0,PT1),0)</f>
        <v>2</v>
      </c>
      <c r="PV14" s="395" t="str">
        <f t="shared" si="1"/>
        <v>Internazionale</v>
      </c>
      <c r="PW14" s="395" t="str">
        <f ca="1">IF(AND(OFFSET('Game Board'!O19,0,PT1)&lt;&gt;"",OFFSET('Game Board'!P19,0,PT1)&lt;&gt;""),IF(PT14&gt;PU14,"W",IF(PT14=PU14,"D","L")),"")</f>
        <v>L</v>
      </c>
      <c r="PX14" s="395" t="str">
        <f t="shared" ca="1" si="2"/>
        <v>W</v>
      </c>
      <c r="PZ14" s="395">
        <f ca="1">VLOOKUP(QA14,TV11:TW15,2,FALSE)</f>
        <v>4</v>
      </c>
      <c r="QA14" s="398" t="str">
        <f t="shared" si="1212"/>
        <v>Seattle Sounders</v>
      </c>
      <c r="QB14" s="395">
        <f ca="1">SUMPRODUCT((TY3:TY54=QA14)*(UC3:UC54="W"))+SUMPRODUCT((UB3:UB54=QA14)*(UD3:UD54="W"))</f>
        <v>0</v>
      </c>
      <c r="QC14" s="395">
        <f ca="1">SUMPRODUCT((TY3:TY54=QA14)*(UC3:UC54="D"))+SUMPRODUCT((UB3:UB54=QA14)*(UD3:UD54="D"))</f>
        <v>0</v>
      </c>
      <c r="QD14" s="395">
        <f ca="1">SUMPRODUCT((TY3:TY54=QA14)*(UC3:UC54="L"))+SUMPRODUCT((UB3:UB54=QA14)*(UD3:UD54="L"))</f>
        <v>0</v>
      </c>
      <c r="QE14" s="395">
        <f t="shared" ref="QE14" ca="1" si="2009">SUMIF(TY3:TY72,QA14,TZ3:TZ72)+SUMIF(UB3:UB72,QA14,UA3:UA72)</f>
        <v>0</v>
      </c>
      <c r="QF14" s="395">
        <f t="shared" ref="QF14" ca="1" si="2010">SUMIF(UB3:UB72,QA14,TZ3:TZ72)+SUMIF(TY3:TY72,QA14,UA3:UA72)</f>
        <v>0</v>
      </c>
      <c r="QG14" s="395">
        <f t="shared" ca="1" si="1215"/>
        <v>1000</v>
      </c>
      <c r="QH14" s="395">
        <f t="shared" ca="1" si="1216"/>
        <v>0</v>
      </c>
      <c r="QI14" s="401">
        <f t="shared" si="63"/>
        <v>7</v>
      </c>
      <c r="QJ14" s="395">
        <f t="shared" ref="QJ14" ca="1" si="2011">IF(COUNTIF(QH11:QH15,4)&lt;&gt;4,RANK(QH14,QH11:QH15),QH66)</f>
        <v>1</v>
      </c>
      <c r="QL14" s="395">
        <f t="shared" ref="QL14" ca="1" si="2012">SUMPRODUCT((QJ11:QJ14=QJ14)*(QI11:QI14&lt;QI14))+QJ14</f>
        <v>1</v>
      </c>
      <c r="QM14" s="398" t="str">
        <f t="shared" ref="QM14" ca="1" si="2013">INDEX(QA11:QA15,MATCH(4,QL11:QL15,0),0)</f>
        <v>Paris Saint-Germain</v>
      </c>
      <c r="QN14" s="395">
        <f t="shared" ref="QN14" ca="1" si="2014">INDEX(QJ11:QJ15,MATCH(QM14,QA11:QA15,0),0)</f>
        <v>1</v>
      </c>
      <c r="QO14" s="395" t="str">
        <f t="shared" ca="1" si="1701"/>
        <v>Paris Saint-Germain</v>
      </c>
      <c r="QP14" s="395" t="str">
        <f t="shared" ca="1" si="1702"/>
        <v/>
      </c>
      <c r="QT14" s="395" t="str">
        <f t="shared" ca="1" si="1225"/>
        <v>Paris Saint-Germain</v>
      </c>
      <c r="QU14" s="395">
        <f ca="1">SUMPRODUCT((TY3:TY54=QT14)*(UB3:UB54=QT15)*(UC3:UC54="W"))+SUMPRODUCT((TY3:TY54=QT14)*(UB3:UB54=QT11)*(UC3:UC54="W"))+SUMPRODUCT((TY3:TY54=QT14)*(UB3:UB54=QT12)*(UC3:UC54="W"))+SUMPRODUCT((TY3:TY54=QT14)*(UB3:UB54=QT13)*(UC3:UC54="W"))+SUMPRODUCT((TY3:TY54=QT15)*(UB3:UB54=QT14)*(UD3:UD54="W"))+SUMPRODUCT((TY3:TY54=QT11)*(UB3:UB54=QT14)*(UD3:UD54="W"))+SUMPRODUCT((TY3:TY54=QT12)*(UB3:UB54=QT14)*(UD3:UD54="W"))+SUMPRODUCT((TY3:TY54=QT13)*(UB3:UB54=QT14)*(UD3:UD54="W"))</f>
        <v>0</v>
      </c>
      <c r="QV14" s="395">
        <f ca="1">SUMPRODUCT((TY3:TY54=QT14)*(UB3:UB54=QT15)*(UC3:UC54="D"))+SUMPRODUCT((TY3:TY54=QT14)*(UB3:UB54=QT11)*(UC3:UC54="D"))+SUMPRODUCT((TY3:TY54=QT14)*(UB3:UB54=QT12)*(UC3:UC54="D"))+SUMPRODUCT((TY3:TY54=QT14)*(UB3:UB54=QT13)*(UC3:UC54="D"))+SUMPRODUCT((TY3:TY54=QT15)*(UB3:UB54=QT14)*(UC3:UC54="D"))+SUMPRODUCT((TY3:TY54=QT11)*(UB3:UB54=QT14)*(UC3:UC54="D"))+SUMPRODUCT((TY3:TY54=QT12)*(UB3:UB54=QT14)*(UC3:UC54="D"))+SUMPRODUCT((TY3:TY54=QT13)*(UB3:UB54=QT14)*(UC3:UC54="D"))</f>
        <v>0</v>
      </c>
      <c r="QW14" s="395">
        <f ca="1">SUMPRODUCT((TY3:TY54=QT14)*(UB3:UB54=QT15)*(UC3:UC54="L"))+SUMPRODUCT((TY3:TY54=QT14)*(UB3:UB54=QT11)*(UC3:UC54="L"))+SUMPRODUCT((TY3:TY54=QT14)*(UB3:UB54=QT12)*(UC3:UC54="L"))+SUMPRODUCT((TY3:TY54=QT14)*(UB3:UB54=QT13)*(UC3:UC54="L"))+SUMPRODUCT((TY3:TY54=QT15)*(UB3:UB54=QT14)*(UD3:UD54="L"))+SUMPRODUCT((TY3:TY54=QT11)*(UB3:UB54=QT14)*(UD3:UD54="L"))+SUMPRODUCT((TY3:TY54=QT12)*(UB3:UB54=QT14)*(UD3:UD54="L"))+SUMPRODUCT((TY3:TY54=QT13)*(UB3:UB54=QT14)*(UD3:UD54="L"))</f>
        <v>0</v>
      </c>
      <c r="QX14" s="395">
        <f ca="1">SUMPRODUCT((TY3:TY54=QT14)*(UB3:UB54=QT15)*TZ3:TZ54)+SUMPRODUCT((TY3:TY54=QT14)*(UB3:UB54=QT11)*TZ3:TZ54)+SUMPRODUCT((TY3:TY54=QT14)*(UB3:UB54=QT12)*TZ3:TZ54)+SUMPRODUCT((TY3:TY54=QT14)*(UB3:UB54=QT13)*TZ3:TZ54)+SUMPRODUCT((TY3:TY54=QT15)*(UB3:UB54=QT14)*UA3:UA54)+SUMPRODUCT((TY3:TY54=QT11)*(UB3:UB54=QT14)*UA3:UA54)+SUMPRODUCT((TY3:TY54=QT12)*(UB3:UB54=QT14)*UA3:UA54)+SUMPRODUCT((TY3:TY54=QT13)*(UB3:UB54=QT14)*UA3:UA54)</f>
        <v>0</v>
      </c>
      <c r="QY14" s="395">
        <f ca="1">SUMPRODUCT((TY3:TY54=QT14)*(UB3:UB54=QT15)*UA3:UA54)+SUMPRODUCT((TY3:TY54=QT14)*(UB3:UB54=QT11)*UA3:UA54)+SUMPRODUCT((TY3:TY54=QT14)*(UB3:UB54=QT12)*UA3:UA54)+SUMPRODUCT((TY3:TY54=QT14)*(UB3:UB54=QT13)*UA3:UA54)+SUMPRODUCT((TY3:TY54=QT15)*(UB3:UB54=QT14)*TZ3:TZ54)+SUMPRODUCT((TY3:TY54=QT11)*(UB3:UB54=QT14)*TZ3:TZ54)+SUMPRODUCT((TY3:TY54=QT12)*(UB3:UB54=QT14)*TZ3:TZ54)+SUMPRODUCT((TY3:TY54=QT13)*(UB3:UB54=QT14)*TZ3:TZ54)</f>
        <v>0</v>
      </c>
      <c r="QZ14" s="395">
        <f t="shared" ca="1" si="1226"/>
        <v>1000</v>
      </c>
      <c r="RA14" s="395">
        <f t="shared" ca="1" si="1227"/>
        <v>0</v>
      </c>
      <c r="RB14" s="395">
        <f ca="1">IF(QT14&lt;&gt;"",VLOOKUP(QT14,QA4:QG52,7,FALSE),"")</f>
        <v>1000</v>
      </c>
      <c r="RC14" s="395">
        <f ca="1">IF(QT14&lt;&gt;"",VLOOKUP(QT14,QA4:QG52,5,FALSE),"")</f>
        <v>0</v>
      </c>
      <c r="RD14" s="395">
        <f ca="1">IF(QT14&lt;&gt;"",VLOOKUP(QT14,QA4:QI52,9,FALSE),"")</f>
        <v>29</v>
      </c>
      <c r="RE14" s="395">
        <f t="shared" ca="1" si="1228"/>
        <v>0</v>
      </c>
      <c r="RF14" s="395">
        <f t="shared" ref="RF14" ca="1" si="2015">IF(QT14&lt;&gt;"",RANK(RE14,RE11:RE15),"")</f>
        <v>1</v>
      </c>
      <c r="RG14" s="395">
        <f t="shared" ref="RG14" ca="1" si="2016">IF(QT14&lt;&gt;"",SUMPRODUCT((RE11:RE15=RE14)*(QZ11:QZ15&gt;QZ14)),"")</f>
        <v>0</v>
      </c>
      <c r="RH14" s="395">
        <f t="shared" ref="RH14" ca="1" si="2017">IF(QT14&lt;&gt;"",SUMPRODUCT((RE11:RE15=RE14)*(QZ11:QZ15=QZ14)*(QX11:QX15&gt;QX14)),"")</f>
        <v>0</v>
      </c>
      <c r="RI14" s="395">
        <f t="shared" ref="RI14" ca="1" si="2018">IF(QT14&lt;&gt;"",SUMPRODUCT((RE11:RE15=RE14)*(QZ11:QZ15=QZ14)*(QX11:QX15=QX14)*(RB11:RB15&gt;RB14)),"")</f>
        <v>0</v>
      </c>
      <c r="RJ14" s="395">
        <f t="shared" ref="RJ14" ca="1" si="2019">IF(QT14&lt;&gt;"",SUMPRODUCT((RE11:RE15=RE14)*(QZ11:QZ15=QZ14)*(QX11:QX15=QX14)*(RB11:RB15=RB14)*(RC11:RC15&gt;RC14)),"")</f>
        <v>0</v>
      </c>
      <c r="RK14" s="395">
        <f t="shared" ref="RK14" ca="1" si="2020">IF(QT14&lt;&gt;"",SUMPRODUCT((RE11:RE15=RE14)*(QZ11:QZ15=QZ14)*(QX11:QX15=QX14)*(RB11:RB15=RB14)*(RC11:RC15=RC14)*(RD11:RD15&gt;RD14)),"")</f>
        <v>0</v>
      </c>
      <c r="RL14" s="395">
        <f t="shared" ref="RL14" ca="1" si="2021">IF(QT14&lt;&gt;"",IF(RL66&lt;&gt;"",IF(QS62=3,RL66,RL66+QS62),SUM(RF14:RK14)),"")</f>
        <v>1</v>
      </c>
      <c r="RM14" s="395" t="str">
        <f t="shared" ref="RM14" ca="1" si="2022">IF(QT14&lt;&gt;"",INDEX(QT11:QT15,MATCH(4,RL11:RL15,0),0),"")</f>
        <v>Seattle Sounders</v>
      </c>
      <c r="RN14" s="395" t="str">
        <f t="shared" ca="1" si="1452"/>
        <v/>
      </c>
      <c r="RO14" s="395" t="str">
        <f ca="1">IF(RN14&lt;&gt;"",SUMPRODUCT((TY3:TY54=RN14)*(UB3:UB54=RN15)*(UC3:UC54="W"))+SUMPRODUCT((TY3:TY54=RN14)*(UB3:UB54=RN12)*(UC3:UC54="W"))+SUMPRODUCT((TY3:TY54=RN14)*(UB3:UB54=RN13)*(UC3:UC54="W"))+SUMPRODUCT((TY3:TY54=RN15)*(UB3:UB54=RN14)*(UD3:UD54="W"))+SUMPRODUCT((TY3:TY54=RN12)*(UB3:UB54=RN14)*(UD3:UD54="W"))+SUMPRODUCT((TY3:TY54=RN13)*(UB3:UB54=RN14)*(UD3:UD54="W")),"")</f>
        <v/>
      </c>
      <c r="RP14" s="395" t="str">
        <f ca="1">IF(RN14&lt;&gt;"",SUMPRODUCT((TY3:TY54=RN14)*(UB3:UB54=RN15)*(UC3:UC54="D"))+SUMPRODUCT((TY3:TY54=RN14)*(UB3:UB54=RN12)*(UC3:UC54="D"))+SUMPRODUCT((TY3:TY54=RN14)*(UB3:UB54=RN13)*(UC3:UC54="D"))+SUMPRODUCT((TY3:TY54=RN15)*(UB3:UB54=RN14)*(UC3:UC54="D"))+SUMPRODUCT((TY3:TY54=RN12)*(UB3:UB54=RN14)*(UC3:UC54="D"))+SUMPRODUCT((TY3:TY54=RN13)*(UB3:UB54=RN14)*(UC3:UC54="D")),"")</f>
        <v/>
      </c>
      <c r="RQ14" s="395" t="str">
        <f ca="1">IF(RN14&lt;&gt;"",SUMPRODUCT((TY3:TY54=RN14)*(UB3:UB54=RN15)*(UC3:UC54="L"))+SUMPRODUCT((TY3:TY54=RN14)*(UB3:UB54=RN12)*(UC3:UC54="L"))+SUMPRODUCT((TY3:TY54=RN14)*(UB3:UB54=RN13)*(UC3:UC54="L"))+SUMPRODUCT((TY3:TY54=RN15)*(UB3:UB54=RN14)*(UD3:UD54="L"))+SUMPRODUCT((TY3:TY54=RN12)*(UB3:UB54=RN14)*(UD3:UD54="L"))+SUMPRODUCT((TY3:TY54=RN13)*(UB3:UB54=RN14)*(UD3:UD54="L")),"")</f>
        <v/>
      </c>
      <c r="RR14" s="395">
        <f ca="1">SUMPRODUCT((TY3:TY54=RN14)*(UB3:UB54=RN15)*TZ3:TZ54)+SUMPRODUCT((TY3:TY54=RN14)*(UB3:UB54=RN11)*TZ3:TZ54)+SUMPRODUCT((TY3:TY54=RN14)*(UB3:UB54=RN12)*TZ3:TZ54)+SUMPRODUCT((TY3:TY54=RN14)*(UB3:UB54=RN13)*TZ3:TZ54)+SUMPRODUCT((TY3:TY54=RN15)*(UB3:UB54=RN14)*UA3:UA54)+SUMPRODUCT((TY3:TY54=RN11)*(UB3:UB54=RN14)*UA3:UA54)+SUMPRODUCT((TY3:TY54=RN12)*(UB3:UB54=RN14)*UA3:UA54)+SUMPRODUCT((TY3:TY54=RN13)*(UB3:UB54=RN14)*UA3:UA54)</f>
        <v>0</v>
      </c>
      <c r="RS14" s="395">
        <f ca="1">SUMPRODUCT((TY3:TY54=RN14)*(UB3:UB54=RN15)*UA3:UA54)+SUMPRODUCT((TY3:TY54=RN14)*(UB3:UB54=RN11)*UA3:UA54)+SUMPRODUCT((TY3:TY54=RN14)*(UB3:UB54=RN12)*UA3:UA54)+SUMPRODUCT((TY3:TY54=RN14)*(UB3:UB54=RN13)*UA3:UA54)+SUMPRODUCT((TY3:TY54=RN15)*(UB3:UB54=RN14)*TZ3:TZ54)+SUMPRODUCT((TY3:TY54=RN11)*(UB3:UB54=RN14)*TZ3:TZ54)+SUMPRODUCT((TY3:TY54=RN12)*(UB3:UB54=RN14)*TZ3:TZ54)+SUMPRODUCT((TY3:TY54=RN13)*(UB3:UB54=RN14)*TZ3:TZ54)</f>
        <v>0</v>
      </c>
      <c r="RT14" s="395">
        <f t="shared" ca="1" si="1453"/>
        <v>1000</v>
      </c>
      <c r="RU14" s="395" t="str">
        <f t="shared" ca="1" si="1454"/>
        <v/>
      </c>
      <c r="RV14" s="395" t="str">
        <f ca="1">IF(RN14&lt;&gt;"",VLOOKUP(RN14,QA4:QG52,7,FALSE),"")</f>
        <v/>
      </c>
      <c r="RW14" s="395" t="str">
        <f ca="1">IF(RN14&lt;&gt;"",VLOOKUP(RN14,QA4:QG52,5,FALSE),"")</f>
        <v/>
      </c>
      <c r="RX14" s="395" t="str">
        <f ca="1">IF(RN14&lt;&gt;"",VLOOKUP(RN14,QA4:QI52,9,FALSE),"")</f>
        <v/>
      </c>
      <c r="RY14" s="395" t="str">
        <f t="shared" ca="1" si="1455"/>
        <v/>
      </c>
      <c r="RZ14" s="395" t="str">
        <f t="shared" ref="RZ14" ca="1" si="2023">IF(RN14&lt;&gt;"",RANK(RY14,RY11:RY15),"")</f>
        <v/>
      </c>
      <c r="SA14" s="395" t="str">
        <f t="shared" ref="SA14" ca="1" si="2024">IF(RN14&lt;&gt;"",SUMPRODUCT((RY11:RY15=RY14)*(RT11:RT15&gt;RT14)),"")</f>
        <v/>
      </c>
      <c r="SB14" s="395" t="str">
        <f t="shared" ref="SB14" ca="1" si="2025">IF(RN14&lt;&gt;"",SUMPRODUCT((RY11:RY15=RY14)*(RT11:RT15=RT14)*(RR11:RR15&gt;RR14)),"")</f>
        <v/>
      </c>
      <c r="SC14" s="395" t="str">
        <f t="shared" ref="SC14" ca="1" si="2026">IF(RN14&lt;&gt;"",SUMPRODUCT((RY11:RY15=RY14)*(RT11:RT15=RT14)*(RR11:RR15=RR14)*(RV11:RV15&gt;RV14)),"")</f>
        <v/>
      </c>
      <c r="SD14" s="395" t="str">
        <f t="shared" ref="SD14" ca="1" si="2027">IF(RN14&lt;&gt;"",SUMPRODUCT((RY11:RY15=RY14)*(RT11:RT15=RT14)*(RR11:RR15=RR14)*(RV11:RV15=RV14)*(RW11:RW15&gt;RW14)),"")</f>
        <v/>
      </c>
      <c r="SE14" s="395" t="str">
        <f t="shared" ref="SE14" ca="1" si="2028">IF(RN14&lt;&gt;"",SUMPRODUCT((RY11:RY15=RY14)*(RT11:RT15=RT14)*(RR11:RR15=RR14)*(RV11:RV15=RV14)*(RW11:RW15=RW14)*(RX11:RX15&gt;RX14)),"")</f>
        <v/>
      </c>
      <c r="SF14" s="395" t="str">
        <f t="shared" ref="SF14" ca="1" si="2029">IF(RN14&lt;&gt;"",IF(SF66&lt;&gt;"",IF(RM62=3,SF66,SF66+RM62),SUM(RZ14:SE14)+1),"")</f>
        <v/>
      </c>
      <c r="SG14" s="395" t="str">
        <f t="shared" ref="SG14" ca="1" si="2030">IF(RN14&lt;&gt;"",INDEX(RN12:RN15,MATCH(4,SF12:SF15,0),0),"")</f>
        <v/>
      </c>
      <c r="SH14" s="395" t="str">
        <f t="shared" ca="1" si="1720"/>
        <v/>
      </c>
      <c r="SI14" s="395">
        <f ca="1">SUMPRODUCT((TY3:TY54=SH14)*(UB3:UB54=SH15)*(UC3:UC54="W"))+SUMPRODUCT((TY3:TY54=SH14)*(UB3:UB54=SH16)*(UC3:UC54="W"))+SUMPRODUCT((TY3:TY54=SH14)*(UB3:UB54=SH13)*(UC3:UC54="W"))+SUMPRODUCT((TY3:TY54=SH15)*(UB3:UB54=SH14)*(UD3:UD54="W"))+SUMPRODUCT((TY3:TY54=SH16)*(UB3:UB54=SH14)*(UD3:UD54="W"))+SUMPRODUCT((TY3:TY54=SH13)*(UB3:UB54=SH14)*(UD3:UD54="W"))</f>
        <v>0</v>
      </c>
      <c r="SJ14" s="395">
        <f ca="1">SUMPRODUCT((TY3:TY54=SH14)*(UB3:UB54=SH15)*(UC3:UC54="D"))+SUMPRODUCT((TY3:TY54=SH14)*(UB3:UB54=SH16)*(UC3:UC54="D"))+SUMPRODUCT((TY3:TY54=SH14)*(UB3:UB54=SH13)*(UC3:UC54="D"))+SUMPRODUCT((TY3:TY54=SH15)*(UB3:UB54=SH14)*(UC3:UC54="D"))+SUMPRODUCT((TY3:TY54=SH16)*(UB3:UB54=SH14)*(UC3:UC54="D"))+SUMPRODUCT((TY3:TY54=SH13)*(UB3:UB54=SH14)*(UC3:UC54="D"))</f>
        <v>0</v>
      </c>
      <c r="SK14" s="395">
        <f ca="1">SUMPRODUCT((TY3:TY54=SH14)*(UB3:UB54=SH15)*(UC3:UC54="L"))+SUMPRODUCT((TY3:TY54=SH14)*(UB3:UB54=SH16)*(UC3:UC54="L"))+SUMPRODUCT((TY3:TY54=SH14)*(UB3:UB54=SH13)*(UC3:UC54="L"))+SUMPRODUCT((TY3:TY54=SH15)*(UB3:UB54=SH14)*(UD3:UD54="L"))+SUMPRODUCT((TY3:TY54=SH16)*(UB3:UB54=SH14)*(UD3:UD54="L"))+SUMPRODUCT((TY3:TY54=SH13)*(UB3:UB54=SH14)*(UD3:UD54="L"))</f>
        <v>0</v>
      </c>
      <c r="SL14" s="395">
        <f ca="1">SUMPRODUCT((TY3:TY54=SH14)*(UB3:UB54=SH15)*TZ3:TZ54)+SUMPRODUCT((TY3:TY54=SH14)*(UB3:UB54=SH11)*TZ3:TZ54)+SUMPRODUCT((TY3:TY54=SH14)*(UB3:UB54=SH12)*TZ3:TZ54)+SUMPRODUCT((TY3:TY54=SH14)*(UB3:UB54=SH13)*TZ3:TZ54)+SUMPRODUCT((TY3:TY54=SH15)*(UB3:UB54=SH14)*UA3:UA54)+SUMPRODUCT((TY3:TY54=SH11)*(UB3:UB54=SH14)*UA3:UA54)+SUMPRODUCT((TY3:TY54=SH12)*(UB3:UB54=SH14)*UA3:UA54)+SUMPRODUCT((TY3:TY54=SH13)*(UB3:UB54=SH14)*UA3:UA54)</f>
        <v>0</v>
      </c>
      <c r="SM14" s="395">
        <f ca="1">SUMPRODUCT((TY3:TY54=SH14)*(UB3:UB54=SH15)*UA3:UA54)+SUMPRODUCT((TY3:TY54=SH14)*(UB3:UB54=SH11)*UA3:UA54)+SUMPRODUCT((TY3:TY54=SH14)*(UB3:UB54=SH12)*UA3:UA54)+SUMPRODUCT((TY3:TY54=SH14)*(UB3:UB54=SH13)*UA3:UA54)+SUMPRODUCT((TY3:TY54=SH15)*(UB3:UB54=SH14)*TZ3:TZ54)+SUMPRODUCT((TY3:TY54=SH11)*(UB3:UB54=SH14)*TZ3:TZ54)+SUMPRODUCT((TY3:TY54=SH12)*(UB3:UB54=SH14)*TZ3:TZ54)+SUMPRODUCT((TY3:TY54=SH13)*(UB3:UB54=SH14)*TZ3:TZ54)</f>
        <v>0</v>
      </c>
      <c r="SN14" s="395">
        <f t="shared" ca="1" si="1721"/>
        <v>1000</v>
      </c>
      <c r="SO14" s="395" t="str">
        <f t="shared" ca="1" si="1722"/>
        <v/>
      </c>
      <c r="SP14" s="395" t="str">
        <f ca="1">IF(SH14&lt;&gt;"",VLOOKUP(SH14,QA4:QG52,7,FALSE),"")</f>
        <v/>
      </c>
      <c r="SQ14" s="395" t="str">
        <f ca="1">IF(SH14&lt;&gt;"",VLOOKUP(SH14,QA4:QG52,5,FALSE),"")</f>
        <v/>
      </c>
      <c r="SR14" s="395" t="str">
        <f ca="1">IF(SH14&lt;&gt;"",VLOOKUP(SH14,QA4:QI52,9,FALSE),"")</f>
        <v/>
      </c>
      <c r="SS14" s="395" t="str">
        <f t="shared" ca="1" si="1723"/>
        <v/>
      </c>
      <c r="ST14" s="395" t="str">
        <f t="shared" ref="ST14" ca="1" si="2031">IF(SH14&lt;&gt;"",RANK(SS14,SS11:SS15),"")</f>
        <v/>
      </c>
      <c r="SU14" s="395" t="str">
        <f t="shared" ref="SU14" ca="1" si="2032">IF(SH14&lt;&gt;"",SUMPRODUCT((SS11:SS15=SS14)*(SN11:SN15&gt;SN14)),"")</f>
        <v/>
      </c>
      <c r="SV14" s="395" t="str">
        <f t="shared" ref="SV14" ca="1" si="2033">IF(SH14&lt;&gt;"",SUMPRODUCT((SS11:SS15=SS14)*(SN11:SN15=SN14)*(SL11:SL15&gt;SL14)),"")</f>
        <v/>
      </c>
      <c r="SW14" s="395" t="str">
        <f t="shared" ref="SW14" ca="1" si="2034">IF(SH14&lt;&gt;"",SUMPRODUCT((SS11:SS15=SS14)*(SN11:SN15=SN14)*(SL11:SL15=SL14)*(SP11:SP15&gt;SP14)),"")</f>
        <v/>
      </c>
      <c r="SX14" s="395" t="str">
        <f t="shared" ref="SX14" ca="1" si="2035">IF(SH14&lt;&gt;"",SUMPRODUCT((SS11:SS15=SS14)*(SN11:SN15=SN14)*(SL11:SL15=SL14)*(SP11:SP15=SP14)*(SQ11:SQ15&gt;SQ14)),"")</f>
        <v/>
      </c>
      <c r="SY14" s="395" t="str">
        <f t="shared" ref="SY14" ca="1" si="2036">IF(SH14&lt;&gt;"",SUMPRODUCT((SS11:SS15=SS14)*(SN11:SN15=SN14)*(SL11:SL15=SL14)*(SP11:SP15=SP14)*(SQ11:SQ15=SQ14)*(SR11:SR15&gt;SR14)),"")</f>
        <v/>
      </c>
      <c r="SZ14" s="395" t="str">
        <f t="shared" ca="1" si="1730"/>
        <v/>
      </c>
      <c r="TA14" s="395" t="str">
        <f t="shared" ref="TA14" ca="1" si="2037">IF(SH14&lt;&gt;"",INDEX(SH13:SH15,MATCH(4,SZ13:SZ15,0),0),"")</f>
        <v/>
      </c>
      <c r="TB14" s="395" t="str">
        <f t="shared" ref="TB14" si="2038">IF(QR11&lt;&gt;"",QR11,"")</f>
        <v/>
      </c>
      <c r="TC14" s="395">
        <f ca="1">SUMPRODUCT((TY3:TY54=TB14)*(UB3:UB54=TB15)*(UC3:UC54="W"))+SUMPRODUCT((TY3:TY54=TB14)*(UB3:UB54=TB16)*(UC3:UC54="W"))+SUMPRODUCT((TY3:TY54=TB14)*(UB3:UB54=TB17)*(UC3:UC54="W"))+SUMPRODUCT((TY3:TY54=TB15)*(UB3:UB54=TB14)*(UD3:UD54="W"))+SUMPRODUCT((TY3:TY54=TB16)*(UB3:UB54=TB14)*(UD3:UD54="W"))+SUMPRODUCT((TY3:TY54=TB17)*(UB3:UB54=TB14)*(UD3:UD54="W"))</f>
        <v>0</v>
      </c>
      <c r="TD14" s="395">
        <f ca="1">SUMPRODUCT((TY3:TY54=TB14)*(UB3:UB54=TB15)*(UC3:UC54="D"))+SUMPRODUCT((TY3:TY54=TB14)*(UB3:UB54=TB16)*(UC3:UC54="D"))+SUMPRODUCT((TY3:TY54=TB14)*(UB3:UB54=TB17)*(UC3:UC54="D"))+SUMPRODUCT((TY3:TY54=TB15)*(UB3:UB54=TB14)*(UC3:UC54="D"))+SUMPRODUCT((TY3:TY54=TB16)*(UB3:UB54=TB14)*(UC3:UC54="D"))+SUMPRODUCT((TY3:TY54=TB17)*(UB3:UB54=TB14)*(UC3:UC54="D"))</f>
        <v>0</v>
      </c>
      <c r="TE14" s="395">
        <f ca="1">SUMPRODUCT((TY3:TY54=TB14)*(UB3:UB54=TB15)*(UC3:UC54="L"))+SUMPRODUCT((TY3:TY54=TB14)*(UB3:UB54=TB16)*(UC3:UC54="L"))+SUMPRODUCT((TY3:TY54=TB14)*(UB3:UB54=TB17)*(UC3:UC54="L"))+SUMPRODUCT((TY3:TY54=TB15)*(UB3:UB54=TB14)*(UD3:UD54="L"))+SUMPRODUCT((TY3:TY54=TB16)*(UB3:UB54=TB14)*(UD3:UD54="L"))+SUMPRODUCT((TY3:TY54=TB17)*(UB3:UB54=TB14)*(UD3:UD54="L"))</f>
        <v>0</v>
      </c>
      <c r="TF14" s="395">
        <f ca="1">SUMPRODUCT((TY3:TY54=TB14)*(UB3:UB54=TB15)*TZ3:TZ54)+SUMPRODUCT((TY3:TY54=TB14)*(UB3:UB54=TB11)*TZ3:TZ54)+SUMPRODUCT((TY3:TY54=TB14)*(UB3:UB54=TB12)*TZ3:TZ54)+SUMPRODUCT((TY3:TY54=TB14)*(UB3:UB54=TB13)*TZ3:TZ54)+SUMPRODUCT((TY3:TY54=TB15)*(UB3:UB54=TB14)*UA3:UA54)+SUMPRODUCT((TY3:TY54=TB11)*(UB3:UB54=TB14)*UA3:UA54)+SUMPRODUCT((TY3:TY54=TB12)*(UB3:UB54=TB14)*UA3:UA54)+SUMPRODUCT((TY3:TY54=TB13)*(UB3:UB54=TB14)*UA3:UA54)</f>
        <v>0</v>
      </c>
      <c r="TG14" s="395">
        <f ca="1">SUMPRODUCT((TY3:TY54=TB14)*(UB3:UB54=TB15)*UA3:UA54)+SUMPRODUCT((TY3:TY54=TB14)*(UB3:UB54=TB11)*UA3:UA54)+SUMPRODUCT((TY3:TY54=TB14)*(UB3:UB54=TB12)*UA3:UA54)+SUMPRODUCT((TY3:TY54=TB14)*(UB3:UB54=TB13)*UA3:UA54)+SUMPRODUCT((TY3:TY54=TB15)*(UB3:UB54=TB14)*TZ3:TZ54)+SUMPRODUCT((TY3:TY54=TB11)*(UB3:UB54=TB14)*TZ3:TZ54)+SUMPRODUCT((TY3:TY54=TB12)*(UB3:UB54=TB14)*TZ3:TZ54)+SUMPRODUCT((TY3:TY54=TB13)*(UB3:UB54=TB14)*TZ3:TZ54)</f>
        <v>0</v>
      </c>
      <c r="TH14" s="395">
        <f t="shared" ref="TH14" ca="1" si="2039">TF14-TG14+1000</f>
        <v>1000</v>
      </c>
      <c r="TI14" s="395" t="str">
        <f t="shared" ref="TI14" si="2040">IF(TB14&lt;&gt;"",TC14*3+TD14*1,"")</f>
        <v/>
      </c>
      <c r="TJ14" s="395" t="str">
        <f>IF(TB14&lt;&gt;"",VLOOKUP(TB14,QA4:QG52,7,FALSE),"")</f>
        <v/>
      </c>
      <c r="TK14" s="395" t="str">
        <f>IF(TB14&lt;&gt;"",VLOOKUP(TB14,QA4:QG52,5,FALSE),"")</f>
        <v/>
      </c>
      <c r="TL14" s="395" t="str">
        <f>IF(TB14&lt;&gt;"",VLOOKUP(TB14,QA4:QI52,9,FALSE),"")</f>
        <v/>
      </c>
      <c r="TM14" s="395" t="str">
        <f t="shared" ref="TM14" si="2041">TI14</f>
        <v/>
      </c>
      <c r="TN14" s="395" t="str">
        <f t="shared" ref="TN14" si="2042">IF(TB14&lt;&gt;"",RANK(TM14,TM11:TM15),"")</f>
        <v/>
      </c>
      <c r="TO14" s="395" t="str">
        <f t="shared" ref="TO14" si="2043">IF(TB14&lt;&gt;"",SUMPRODUCT((TM11:TM15=TM14)*(TH11:TH15&gt;TH14)),"")</f>
        <v/>
      </c>
      <c r="TP14" s="395" t="str">
        <f t="shared" ref="TP14" si="2044">IF(TB14&lt;&gt;"",SUMPRODUCT((TM11:TM15=TM14)*(TH11:TH15=TH14)*(TF11:TF15&gt;TF14)),"")</f>
        <v/>
      </c>
      <c r="TQ14" s="395" t="str">
        <f t="shared" ref="TQ14" si="2045">IF(TB14&lt;&gt;"",SUMPRODUCT((TM11:TM15=TM14)*(TH11:TH15=TH14)*(TF11:TF15=TF14)*(TJ11:TJ15&gt;TJ14)),"")</f>
        <v/>
      </c>
      <c r="TR14" s="395" t="str">
        <f t="shared" ref="TR14" si="2046">IF(TB14&lt;&gt;"",SUMPRODUCT((TM11:TM15=TM14)*(TH11:TH15=TH14)*(TF11:TF15=TF14)*(TJ11:TJ15=TJ14)*(TK11:TK15&gt;TK14)),"")</f>
        <v/>
      </c>
      <c r="TS14" s="395" t="str">
        <f t="shared" ref="TS14" si="2047">IF(TB14&lt;&gt;"",SUMPRODUCT((TM11:TM15=TM14)*(TH11:TH15=TH14)*(TF11:TF15=TF14)*(TJ11:TJ15=TJ14)*(TK11:TK15=TK14)*(TL11:TL15&gt;TL14)),"")</f>
        <v/>
      </c>
      <c r="TT14" s="395" t="str">
        <f t="shared" ref="TT14" si="2048">IF(TB14&lt;&gt;"",SUM(TN14:TS14)+3,"")</f>
        <v/>
      </c>
      <c r="TU14" s="395" t="str">
        <f t="shared" ref="TU14" si="2049">IF(TB14&lt;&gt;"",IF(TT14=4,TB14,TB15),"")</f>
        <v/>
      </c>
      <c r="TV14" s="395" t="str">
        <f t="shared" ref="TV14" ca="1" si="2050">IF(TU14&lt;&gt;"",TU14,IF(TA14&lt;&gt;"",TA14,IF(SG14&lt;&gt;"",SG14,IF(RM14&lt;&gt;"",RM14,QM14))))</f>
        <v>Seattle Sounders</v>
      </c>
      <c r="TW14" s="395">
        <v>4</v>
      </c>
      <c r="TX14" s="395">
        <v>12</v>
      </c>
      <c r="TY14" s="395" t="str">
        <f t="shared" si="3"/>
        <v>Monterrey</v>
      </c>
      <c r="TZ14" s="395">
        <f ca="1">IF(OFFSET('Game Board'!O19,0,TZ1)&lt;&gt;"",OFFSET('Game Board'!O19,0,TZ1),0)</f>
        <v>0</v>
      </c>
      <c r="UA14" s="395">
        <f ca="1">IF(OFFSET('Game Board'!P19,0,TZ1)&lt;&gt;"",OFFSET('Game Board'!P19,0,TZ1),0)</f>
        <v>0</v>
      </c>
      <c r="UB14" s="395" t="str">
        <f t="shared" si="4"/>
        <v>Internazionale</v>
      </c>
      <c r="UC14" s="395" t="str">
        <f ca="1">IF(AND(OFFSET('Game Board'!O19,0,TZ1)&lt;&gt;"",OFFSET('Game Board'!P19,0,TZ1)&lt;&gt;""),IF(TZ14&gt;UA14,"W",IF(TZ14=UA14,"D","L")),"")</f>
        <v/>
      </c>
      <c r="UD14" s="395" t="str">
        <f t="shared" ca="1" si="5"/>
        <v/>
      </c>
      <c r="UF14" s="395">
        <f ca="1">VLOOKUP(UG14,YB11:YC15,2,FALSE)</f>
        <v>4</v>
      </c>
      <c r="UG14" s="398" t="str">
        <f t="shared" si="1238"/>
        <v>Seattle Sounders</v>
      </c>
      <c r="UH14" s="395">
        <f ca="1">SUMPRODUCT((YE3:YE54=UG14)*(YI3:YI54="W"))+SUMPRODUCT((YH3:YH54=UG14)*(YJ3:YJ54="W"))</f>
        <v>0</v>
      </c>
      <c r="UI14" s="395">
        <f ca="1">SUMPRODUCT((YE3:YE54=UG14)*(YI3:YI54="D"))+SUMPRODUCT((YH3:YH54=UG14)*(YJ3:YJ54="D"))</f>
        <v>0</v>
      </c>
      <c r="UJ14" s="395">
        <f ca="1">SUMPRODUCT((YE3:YE54=UG14)*(YI3:YI54="L"))+SUMPRODUCT((YH3:YH54=UG14)*(YJ3:YJ54="L"))</f>
        <v>0</v>
      </c>
      <c r="UK14" s="395">
        <f t="shared" ref="UK14" ca="1" si="2051">SUMIF(YE3:YE72,UG14,YF3:YF72)+SUMIF(YH3:YH72,UG14,YG3:YG72)</f>
        <v>0</v>
      </c>
      <c r="UL14" s="395">
        <f t="shared" ref="UL14" ca="1" si="2052">SUMIF(YH3:YH72,UG14,YF3:YF72)+SUMIF(YE3:YE72,UG14,YG3:YG72)</f>
        <v>0</v>
      </c>
      <c r="UM14" s="395">
        <f t="shared" ca="1" si="1241"/>
        <v>1000</v>
      </c>
      <c r="UN14" s="395">
        <f t="shared" ca="1" si="1242"/>
        <v>0</v>
      </c>
      <c r="UO14" s="401">
        <f t="shared" si="90"/>
        <v>7</v>
      </c>
      <c r="UP14" s="395">
        <f t="shared" ref="UP14" ca="1" si="2053">IF(COUNTIF(UN11:UN15,4)&lt;&gt;4,RANK(UN14,UN11:UN15),UN66)</f>
        <v>1</v>
      </c>
      <c r="UR14" s="395">
        <f t="shared" ref="UR14" ca="1" si="2054">SUMPRODUCT((UP11:UP14=UP14)*(UO11:UO14&lt;UO14))+UP14</f>
        <v>1</v>
      </c>
      <c r="US14" s="398" t="str">
        <f t="shared" ref="US14" ca="1" si="2055">INDEX(UG11:UG15,MATCH(4,UR11:UR15,0),0)</f>
        <v>Paris Saint-Germain</v>
      </c>
      <c r="UT14" s="395">
        <f t="shared" ref="UT14" ca="1" si="2056">INDEX(UP11:UP15,MATCH(US14,UG11:UG15,0),0)</f>
        <v>1</v>
      </c>
      <c r="UU14" s="395" t="str">
        <f t="shared" ca="1" si="1739"/>
        <v>Paris Saint-Germain</v>
      </c>
      <c r="UV14" s="395" t="str">
        <f t="shared" ca="1" si="1740"/>
        <v/>
      </c>
      <c r="UZ14" s="395" t="str">
        <f t="shared" ca="1" si="1251"/>
        <v>Paris Saint-Germain</v>
      </c>
      <c r="VA14" s="395">
        <f ca="1">SUMPRODUCT((YE3:YE54=UZ14)*(YH3:YH54=UZ15)*(YI3:YI54="W"))+SUMPRODUCT((YE3:YE54=UZ14)*(YH3:YH54=UZ11)*(YI3:YI54="W"))+SUMPRODUCT((YE3:YE54=UZ14)*(YH3:YH54=UZ12)*(YI3:YI54="W"))+SUMPRODUCT((YE3:YE54=UZ14)*(YH3:YH54=UZ13)*(YI3:YI54="W"))+SUMPRODUCT((YE3:YE54=UZ15)*(YH3:YH54=UZ14)*(YJ3:YJ54="W"))+SUMPRODUCT((YE3:YE54=UZ11)*(YH3:YH54=UZ14)*(YJ3:YJ54="W"))+SUMPRODUCT((YE3:YE54=UZ12)*(YH3:YH54=UZ14)*(YJ3:YJ54="W"))+SUMPRODUCT((YE3:YE54=UZ13)*(YH3:YH54=UZ14)*(YJ3:YJ54="W"))</f>
        <v>0</v>
      </c>
      <c r="VB14" s="395">
        <f ca="1">SUMPRODUCT((YE3:YE54=UZ14)*(YH3:YH54=UZ15)*(YI3:YI54="D"))+SUMPRODUCT((YE3:YE54=UZ14)*(YH3:YH54=UZ11)*(YI3:YI54="D"))+SUMPRODUCT((YE3:YE54=UZ14)*(YH3:YH54=UZ12)*(YI3:YI54="D"))+SUMPRODUCT((YE3:YE54=UZ14)*(YH3:YH54=UZ13)*(YI3:YI54="D"))+SUMPRODUCT((YE3:YE54=UZ15)*(YH3:YH54=UZ14)*(YI3:YI54="D"))+SUMPRODUCT((YE3:YE54=UZ11)*(YH3:YH54=UZ14)*(YI3:YI54="D"))+SUMPRODUCT((YE3:YE54=UZ12)*(YH3:YH54=UZ14)*(YI3:YI54="D"))+SUMPRODUCT((YE3:YE54=UZ13)*(YH3:YH54=UZ14)*(YI3:YI54="D"))</f>
        <v>0</v>
      </c>
      <c r="VC14" s="395">
        <f ca="1">SUMPRODUCT((YE3:YE54=UZ14)*(YH3:YH54=UZ15)*(YI3:YI54="L"))+SUMPRODUCT((YE3:YE54=UZ14)*(YH3:YH54=UZ11)*(YI3:YI54="L"))+SUMPRODUCT((YE3:YE54=UZ14)*(YH3:YH54=UZ12)*(YI3:YI54="L"))+SUMPRODUCT((YE3:YE54=UZ14)*(YH3:YH54=UZ13)*(YI3:YI54="L"))+SUMPRODUCT((YE3:YE54=UZ15)*(YH3:YH54=UZ14)*(YJ3:YJ54="L"))+SUMPRODUCT((YE3:YE54=UZ11)*(YH3:YH54=UZ14)*(YJ3:YJ54="L"))+SUMPRODUCT((YE3:YE54=UZ12)*(YH3:YH54=UZ14)*(YJ3:YJ54="L"))+SUMPRODUCT((YE3:YE54=UZ13)*(YH3:YH54=UZ14)*(YJ3:YJ54="L"))</f>
        <v>0</v>
      </c>
      <c r="VD14" s="395">
        <f ca="1">SUMPRODUCT((YE3:YE54=UZ14)*(YH3:YH54=UZ15)*YF3:YF54)+SUMPRODUCT((YE3:YE54=UZ14)*(YH3:YH54=UZ11)*YF3:YF54)+SUMPRODUCT((YE3:YE54=UZ14)*(YH3:YH54=UZ12)*YF3:YF54)+SUMPRODUCT((YE3:YE54=UZ14)*(YH3:YH54=UZ13)*YF3:YF54)+SUMPRODUCT((YE3:YE54=UZ15)*(YH3:YH54=UZ14)*YG3:YG54)+SUMPRODUCT((YE3:YE54=UZ11)*(YH3:YH54=UZ14)*YG3:YG54)+SUMPRODUCT((YE3:YE54=UZ12)*(YH3:YH54=UZ14)*YG3:YG54)+SUMPRODUCT((YE3:YE54=UZ13)*(YH3:YH54=UZ14)*YG3:YG54)</f>
        <v>0</v>
      </c>
      <c r="VE14" s="395">
        <f ca="1">SUMPRODUCT((YE3:YE54=UZ14)*(YH3:YH54=UZ15)*YG3:YG54)+SUMPRODUCT((YE3:YE54=UZ14)*(YH3:YH54=UZ11)*YG3:YG54)+SUMPRODUCT((YE3:YE54=UZ14)*(YH3:YH54=UZ12)*YG3:YG54)+SUMPRODUCT((YE3:YE54=UZ14)*(YH3:YH54=UZ13)*YG3:YG54)+SUMPRODUCT((YE3:YE54=UZ15)*(YH3:YH54=UZ14)*YF3:YF54)+SUMPRODUCT((YE3:YE54=UZ11)*(YH3:YH54=UZ14)*YF3:YF54)+SUMPRODUCT((YE3:YE54=UZ12)*(YH3:YH54=UZ14)*YF3:YF54)+SUMPRODUCT((YE3:YE54=UZ13)*(YH3:YH54=UZ14)*YF3:YF54)</f>
        <v>0</v>
      </c>
      <c r="VF14" s="395">
        <f t="shared" ca="1" si="1252"/>
        <v>1000</v>
      </c>
      <c r="VG14" s="395">
        <f t="shared" ca="1" si="1253"/>
        <v>0</v>
      </c>
      <c r="VH14" s="395">
        <f ca="1">IF(UZ14&lt;&gt;"",VLOOKUP(UZ14,UG4:UM52,7,FALSE),"")</f>
        <v>1000</v>
      </c>
      <c r="VI14" s="395">
        <f ca="1">IF(UZ14&lt;&gt;"",VLOOKUP(UZ14,UG4:UM52,5,FALSE),"")</f>
        <v>0</v>
      </c>
      <c r="VJ14" s="395">
        <f ca="1">IF(UZ14&lt;&gt;"",VLOOKUP(UZ14,UG4:UO52,9,FALSE),"")</f>
        <v>29</v>
      </c>
      <c r="VK14" s="395">
        <f t="shared" ca="1" si="1254"/>
        <v>0</v>
      </c>
      <c r="VL14" s="395">
        <f t="shared" ref="VL14" ca="1" si="2057">IF(UZ14&lt;&gt;"",RANK(VK14,VK11:VK15),"")</f>
        <v>1</v>
      </c>
      <c r="VM14" s="395">
        <f t="shared" ref="VM14" ca="1" si="2058">IF(UZ14&lt;&gt;"",SUMPRODUCT((VK11:VK15=VK14)*(VF11:VF15&gt;VF14)),"")</f>
        <v>0</v>
      </c>
      <c r="VN14" s="395">
        <f t="shared" ref="VN14" ca="1" si="2059">IF(UZ14&lt;&gt;"",SUMPRODUCT((VK11:VK15=VK14)*(VF11:VF15=VF14)*(VD11:VD15&gt;VD14)),"")</f>
        <v>0</v>
      </c>
      <c r="VO14" s="395">
        <f t="shared" ref="VO14" ca="1" si="2060">IF(UZ14&lt;&gt;"",SUMPRODUCT((VK11:VK15=VK14)*(VF11:VF15=VF14)*(VD11:VD15=VD14)*(VH11:VH15&gt;VH14)),"")</f>
        <v>0</v>
      </c>
      <c r="VP14" s="395">
        <f t="shared" ref="VP14" ca="1" si="2061">IF(UZ14&lt;&gt;"",SUMPRODUCT((VK11:VK15=VK14)*(VF11:VF15=VF14)*(VD11:VD15=VD14)*(VH11:VH15=VH14)*(VI11:VI15&gt;VI14)),"")</f>
        <v>0</v>
      </c>
      <c r="VQ14" s="395">
        <f t="shared" ref="VQ14" ca="1" si="2062">IF(UZ14&lt;&gt;"",SUMPRODUCT((VK11:VK15=VK14)*(VF11:VF15=VF14)*(VD11:VD15=VD14)*(VH11:VH15=VH14)*(VI11:VI15=VI14)*(VJ11:VJ15&gt;VJ14)),"")</f>
        <v>0</v>
      </c>
      <c r="VR14" s="395">
        <f t="shared" ref="VR14" ca="1" si="2063">IF(UZ14&lt;&gt;"",IF(VR66&lt;&gt;"",IF(UY62=3,VR66,VR66+UY62),SUM(VL14:VQ14)),"")</f>
        <v>1</v>
      </c>
      <c r="VS14" s="395" t="str">
        <f t="shared" ref="VS14" ca="1" si="2064">IF(UZ14&lt;&gt;"",INDEX(UZ11:UZ15,MATCH(4,VR11:VR15,0),0),"")</f>
        <v>Seattle Sounders</v>
      </c>
      <c r="VT14" s="395" t="str">
        <f t="shared" ca="1" si="1483"/>
        <v/>
      </c>
      <c r="VU14" s="395" t="str">
        <f ca="1">IF(VT14&lt;&gt;"",SUMPRODUCT((YE3:YE54=VT14)*(YH3:YH54=VT15)*(YI3:YI54="W"))+SUMPRODUCT((YE3:YE54=VT14)*(YH3:YH54=VT12)*(YI3:YI54="W"))+SUMPRODUCT((YE3:YE54=VT14)*(YH3:YH54=VT13)*(YI3:YI54="W"))+SUMPRODUCT((YE3:YE54=VT15)*(YH3:YH54=VT14)*(YJ3:YJ54="W"))+SUMPRODUCT((YE3:YE54=VT12)*(YH3:YH54=VT14)*(YJ3:YJ54="W"))+SUMPRODUCT((YE3:YE54=VT13)*(YH3:YH54=VT14)*(YJ3:YJ54="W")),"")</f>
        <v/>
      </c>
      <c r="VV14" s="395" t="str">
        <f ca="1">IF(VT14&lt;&gt;"",SUMPRODUCT((YE3:YE54=VT14)*(YH3:YH54=VT15)*(YI3:YI54="D"))+SUMPRODUCT((YE3:YE54=VT14)*(YH3:YH54=VT12)*(YI3:YI54="D"))+SUMPRODUCT((YE3:YE54=VT14)*(YH3:YH54=VT13)*(YI3:YI54="D"))+SUMPRODUCT((YE3:YE54=VT15)*(YH3:YH54=VT14)*(YI3:YI54="D"))+SUMPRODUCT((YE3:YE54=VT12)*(YH3:YH54=VT14)*(YI3:YI54="D"))+SUMPRODUCT((YE3:YE54=VT13)*(YH3:YH54=VT14)*(YI3:YI54="D")),"")</f>
        <v/>
      </c>
      <c r="VW14" s="395" t="str">
        <f ca="1">IF(VT14&lt;&gt;"",SUMPRODUCT((YE3:YE54=VT14)*(YH3:YH54=VT15)*(YI3:YI54="L"))+SUMPRODUCT((YE3:YE54=VT14)*(YH3:YH54=VT12)*(YI3:YI54="L"))+SUMPRODUCT((YE3:YE54=VT14)*(YH3:YH54=VT13)*(YI3:YI54="L"))+SUMPRODUCT((YE3:YE54=VT15)*(YH3:YH54=VT14)*(YJ3:YJ54="L"))+SUMPRODUCT((YE3:YE54=VT12)*(YH3:YH54=VT14)*(YJ3:YJ54="L"))+SUMPRODUCT((YE3:YE54=VT13)*(YH3:YH54=VT14)*(YJ3:YJ54="L")),"")</f>
        <v/>
      </c>
      <c r="VX14" s="395">
        <f ca="1">SUMPRODUCT((YE3:YE54=VT14)*(YH3:YH54=VT15)*YF3:YF54)+SUMPRODUCT((YE3:YE54=VT14)*(YH3:YH54=VT11)*YF3:YF54)+SUMPRODUCT((YE3:YE54=VT14)*(YH3:YH54=VT12)*YF3:YF54)+SUMPRODUCT((YE3:YE54=VT14)*(YH3:YH54=VT13)*YF3:YF54)+SUMPRODUCT((YE3:YE54=VT15)*(YH3:YH54=VT14)*YG3:YG54)+SUMPRODUCT((YE3:YE54=VT11)*(YH3:YH54=VT14)*YG3:YG54)+SUMPRODUCT((YE3:YE54=VT12)*(YH3:YH54=VT14)*YG3:YG54)+SUMPRODUCT((YE3:YE54=VT13)*(YH3:YH54=VT14)*YG3:YG54)</f>
        <v>0</v>
      </c>
      <c r="VY14" s="395">
        <f ca="1">SUMPRODUCT((YE3:YE54=VT14)*(YH3:YH54=VT15)*YG3:YG54)+SUMPRODUCT((YE3:YE54=VT14)*(YH3:YH54=VT11)*YG3:YG54)+SUMPRODUCT((YE3:YE54=VT14)*(YH3:YH54=VT12)*YG3:YG54)+SUMPRODUCT((YE3:YE54=VT14)*(YH3:YH54=VT13)*YG3:YG54)+SUMPRODUCT((YE3:YE54=VT15)*(YH3:YH54=VT14)*YF3:YF54)+SUMPRODUCT((YE3:YE54=VT11)*(YH3:YH54=VT14)*YF3:YF54)+SUMPRODUCT((YE3:YE54=VT12)*(YH3:YH54=VT14)*YF3:YF54)+SUMPRODUCT((YE3:YE54=VT13)*(YH3:YH54=VT14)*YF3:YF54)</f>
        <v>0</v>
      </c>
      <c r="VZ14" s="395">
        <f t="shared" ca="1" si="1484"/>
        <v>1000</v>
      </c>
      <c r="WA14" s="395" t="str">
        <f t="shared" ca="1" si="1485"/>
        <v/>
      </c>
      <c r="WB14" s="395" t="str">
        <f ca="1">IF(VT14&lt;&gt;"",VLOOKUP(VT14,UG4:UM52,7,FALSE),"")</f>
        <v/>
      </c>
      <c r="WC14" s="395" t="str">
        <f ca="1">IF(VT14&lt;&gt;"",VLOOKUP(VT14,UG4:UM52,5,FALSE),"")</f>
        <v/>
      </c>
      <c r="WD14" s="395" t="str">
        <f ca="1">IF(VT14&lt;&gt;"",VLOOKUP(VT14,UG4:UO52,9,FALSE),"")</f>
        <v/>
      </c>
      <c r="WE14" s="395" t="str">
        <f t="shared" ca="1" si="1486"/>
        <v/>
      </c>
      <c r="WF14" s="395" t="str">
        <f t="shared" ref="WF14" ca="1" si="2065">IF(VT14&lt;&gt;"",RANK(WE14,WE11:WE15),"")</f>
        <v/>
      </c>
      <c r="WG14" s="395" t="str">
        <f t="shared" ref="WG14" ca="1" si="2066">IF(VT14&lt;&gt;"",SUMPRODUCT((WE11:WE15=WE14)*(VZ11:VZ15&gt;VZ14)),"")</f>
        <v/>
      </c>
      <c r="WH14" s="395" t="str">
        <f t="shared" ref="WH14" ca="1" si="2067">IF(VT14&lt;&gt;"",SUMPRODUCT((WE11:WE15=WE14)*(VZ11:VZ15=VZ14)*(VX11:VX15&gt;VX14)),"")</f>
        <v/>
      </c>
      <c r="WI14" s="395" t="str">
        <f t="shared" ref="WI14" ca="1" si="2068">IF(VT14&lt;&gt;"",SUMPRODUCT((WE11:WE15=WE14)*(VZ11:VZ15=VZ14)*(VX11:VX15=VX14)*(WB11:WB15&gt;WB14)),"")</f>
        <v/>
      </c>
      <c r="WJ14" s="395" t="str">
        <f t="shared" ref="WJ14" ca="1" si="2069">IF(VT14&lt;&gt;"",SUMPRODUCT((WE11:WE15=WE14)*(VZ11:VZ15=VZ14)*(VX11:VX15=VX14)*(WB11:WB15=WB14)*(WC11:WC15&gt;WC14)),"")</f>
        <v/>
      </c>
      <c r="WK14" s="395" t="str">
        <f t="shared" ref="WK14" ca="1" si="2070">IF(VT14&lt;&gt;"",SUMPRODUCT((WE11:WE15=WE14)*(VZ11:VZ15=VZ14)*(VX11:VX15=VX14)*(WB11:WB15=WB14)*(WC11:WC15=WC14)*(WD11:WD15&gt;WD14)),"")</f>
        <v/>
      </c>
      <c r="WL14" s="395" t="str">
        <f t="shared" ref="WL14" ca="1" si="2071">IF(VT14&lt;&gt;"",IF(WL66&lt;&gt;"",IF(VS62=3,WL66,WL66+VS62),SUM(WF14:WK14)+1),"")</f>
        <v/>
      </c>
      <c r="WM14" s="395" t="str">
        <f t="shared" ref="WM14" ca="1" si="2072">IF(VT14&lt;&gt;"",INDEX(VT12:VT15,MATCH(4,WL12:WL15,0),0),"")</f>
        <v/>
      </c>
      <c r="WN14" s="395" t="str">
        <f t="shared" ca="1" si="1758"/>
        <v/>
      </c>
      <c r="WO14" s="395">
        <f ca="1">SUMPRODUCT((YE3:YE54=WN14)*(YH3:YH54=WN15)*(YI3:YI54="W"))+SUMPRODUCT((YE3:YE54=WN14)*(YH3:YH54=WN16)*(YI3:YI54="W"))+SUMPRODUCT((YE3:YE54=WN14)*(YH3:YH54=WN13)*(YI3:YI54="W"))+SUMPRODUCT((YE3:YE54=WN15)*(YH3:YH54=WN14)*(YJ3:YJ54="W"))+SUMPRODUCT((YE3:YE54=WN16)*(YH3:YH54=WN14)*(YJ3:YJ54="W"))+SUMPRODUCT((YE3:YE54=WN13)*(YH3:YH54=WN14)*(YJ3:YJ54="W"))</f>
        <v>0</v>
      </c>
      <c r="WP14" s="395">
        <f ca="1">SUMPRODUCT((YE3:YE54=WN14)*(YH3:YH54=WN15)*(YI3:YI54="D"))+SUMPRODUCT((YE3:YE54=WN14)*(YH3:YH54=WN16)*(YI3:YI54="D"))+SUMPRODUCT((YE3:YE54=WN14)*(YH3:YH54=WN13)*(YI3:YI54="D"))+SUMPRODUCT((YE3:YE54=WN15)*(YH3:YH54=WN14)*(YI3:YI54="D"))+SUMPRODUCT((YE3:YE54=WN16)*(YH3:YH54=WN14)*(YI3:YI54="D"))+SUMPRODUCT((YE3:YE54=WN13)*(YH3:YH54=WN14)*(YI3:YI54="D"))</f>
        <v>0</v>
      </c>
      <c r="WQ14" s="395">
        <f ca="1">SUMPRODUCT((YE3:YE54=WN14)*(YH3:YH54=WN15)*(YI3:YI54="L"))+SUMPRODUCT((YE3:YE54=WN14)*(YH3:YH54=WN16)*(YI3:YI54="L"))+SUMPRODUCT((YE3:YE54=WN14)*(YH3:YH54=WN13)*(YI3:YI54="L"))+SUMPRODUCT((YE3:YE54=WN15)*(YH3:YH54=WN14)*(YJ3:YJ54="L"))+SUMPRODUCT((YE3:YE54=WN16)*(YH3:YH54=WN14)*(YJ3:YJ54="L"))+SUMPRODUCT((YE3:YE54=WN13)*(YH3:YH54=WN14)*(YJ3:YJ54="L"))</f>
        <v>0</v>
      </c>
      <c r="WR14" s="395">
        <f ca="1">SUMPRODUCT((YE3:YE54=WN14)*(YH3:YH54=WN15)*YF3:YF54)+SUMPRODUCT((YE3:YE54=WN14)*(YH3:YH54=WN11)*YF3:YF54)+SUMPRODUCT((YE3:YE54=WN14)*(YH3:YH54=WN12)*YF3:YF54)+SUMPRODUCT((YE3:YE54=WN14)*(YH3:YH54=WN13)*YF3:YF54)+SUMPRODUCT((YE3:YE54=WN15)*(YH3:YH54=WN14)*YG3:YG54)+SUMPRODUCT((YE3:YE54=WN11)*(YH3:YH54=WN14)*YG3:YG54)+SUMPRODUCT((YE3:YE54=WN12)*(YH3:YH54=WN14)*YG3:YG54)+SUMPRODUCT((YE3:YE54=WN13)*(YH3:YH54=WN14)*YG3:YG54)</f>
        <v>0</v>
      </c>
      <c r="WS14" s="395">
        <f ca="1">SUMPRODUCT((YE3:YE54=WN14)*(YH3:YH54=WN15)*YG3:YG54)+SUMPRODUCT((YE3:YE54=WN14)*(YH3:YH54=WN11)*YG3:YG54)+SUMPRODUCT((YE3:YE54=WN14)*(YH3:YH54=WN12)*YG3:YG54)+SUMPRODUCT((YE3:YE54=WN14)*(YH3:YH54=WN13)*YG3:YG54)+SUMPRODUCT((YE3:YE54=WN15)*(YH3:YH54=WN14)*YF3:YF54)+SUMPRODUCT((YE3:YE54=WN11)*(YH3:YH54=WN14)*YF3:YF54)+SUMPRODUCT((YE3:YE54=WN12)*(YH3:YH54=WN14)*YF3:YF54)+SUMPRODUCT((YE3:YE54=WN13)*(YH3:YH54=WN14)*YF3:YF54)</f>
        <v>0</v>
      </c>
      <c r="WT14" s="395">
        <f t="shared" ca="1" si="1759"/>
        <v>1000</v>
      </c>
      <c r="WU14" s="395" t="str">
        <f t="shared" ca="1" si="1760"/>
        <v/>
      </c>
      <c r="WV14" s="395" t="str">
        <f ca="1">IF(WN14&lt;&gt;"",VLOOKUP(WN14,UG4:UM52,7,FALSE),"")</f>
        <v/>
      </c>
      <c r="WW14" s="395" t="str">
        <f ca="1">IF(WN14&lt;&gt;"",VLOOKUP(WN14,UG4:UM52,5,FALSE),"")</f>
        <v/>
      </c>
      <c r="WX14" s="395" t="str">
        <f ca="1">IF(WN14&lt;&gt;"",VLOOKUP(WN14,UG4:UO52,9,FALSE),"")</f>
        <v/>
      </c>
      <c r="WY14" s="395" t="str">
        <f t="shared" ca="1" si="1761"/>
        <v/>
      </c>
      <c r="WZ14" s="395" t="str">
        <f t="shared" ref="WZ14" ca="1" si="2073">IF(WN14&lt;&gt;"",RANK(WY14,WY11:WY15),"")</f>
        <v/>
      </c>
      <c r="XA14" s="395" t="str">
        <f t="shared" ref="XA14" ca="1" si="2074">IF(WN14&lt;&gt;"",SUMPRODUCT((WY11:WY15=WY14)*(WT11:WT15&gt;WT14)),"")</f>
        <v/>
      </c>
      <c r="XB14" s="395" t="str">
        <f t="shared" ref="XB14" ca="1" si="2075">IF(WN14&lt;&gt;"",SUMPRODUCT((WY11:WY15=WY14)*(WT11:WT15=WT14)*(WR11:WR15&gt;WR14)),"")</f>
        <v/>
      </c>
      <c r="XC14" s="395" t="str">
        <f t="shared" ref="XC14" ca="1" si="2076">IF(WN14&lt;&gt;"",SUMPRODUCT((WY11:WY15=WY14)*(WT11:WT15=WT14)*(WR11:WR15=WR14)*(WV11:WV15&gt;WV14)),"")</f>
        <v/>
      </c>
      <c r="XD14" s="395" t="str">
        <f t="shared" ref="XD14" ca="1" si="2077">IF(WN14&lt;&gt;"",SUMPRODUCT((WY11:WY15=WY14)*(WT11:WT15=WT14)*(WR11:WR15=WR14)*(WV11:WV15=WV14)*(WW11:WW15&gt;WW14)),"")</f>
        <v/>
      </c>
      <c r="XE14" s="395" t="str">
        <f t="shared" ref="XE14" ca="1" si="2078">IF(WN14&lt;&gt;"",SUMPRODUCT((WY11:WY15=WY14)*(WT11:WT15=WT14)*(WR11:WR15=WR14)*(WV11:WV15=WV14)*(WW11:WW15=WW14)*(WX11:WX15&gt;WX14)),"")</f>
        <v/>
      </c>
      <c r="XF14" s="395" t="str">
        <f t="shared" ca="1" si="1768"/>
        <v/>
      </c>
      <c r="XG14" s="395" t="str">
        <f t="shared" ref="XG14" ca="1" si="2079">IF(WN14&lt;&gt;"",INDEX(WN13:WN15,MATCH(4,XF13:XF15,0),0),"")</f>
        <v/>
      </c>
      <c r="XH14" s="395" t="str">
        <f t="shared" ref="XH14" si="2080">IF(UX11&lt;&gt;"",UX11,"")</f>
        <v/>
      </c>
      <c r="XI14" s="395">
        <f ca="1">SUMPRODUCT((YE3:YE54=XH14)*(YH3:YH54=XH15)*(YI3:YI54="W"))+SUMPRODUCT((YE3:YE54=XH14)*(YH3:YH54=XH16)*(YI3:YI54="W"))+SUMPRODUCT((YE3:YE54=XH14)*(YH3:YH54=XH17)*(YI3:YI54="W"))+SUMPRODUCT((YE3:YE54=XH15)*(YH3:YH54=XH14)*(YJ3:YJ54="W"))+SUMPRODUCT((YE3:YE54=XH16)*(YH3:YH54=XH14)*(YJ3:YJ54="W"))+SUMPRODUCT((YE3:YE54=XH17)*(YH3:YH54=XH14)*(YJ3:YJ54="W"))</f>
        <v>0</v>
      </c>
      <c r="XJ14" s="395">
        <f ca="1">SUMPRODUCT((YE3:YE54=XH14)*(YH3:YH54=XH15)*(YI3:YI54="D"))+SUMPRODUCT((YE3:YE54=XH14)*(YH3:YH54=XH16)*(YI3:YI54="D"))+SUMPRODUCT((YE3:YE54=XH14)*(YH3:YH54=XH17)*(YI3:YI54="D"))+SUMPRODUCT((YE3:YE54=XH15)*(YH3:YH54=XH14)*(YI3:YI54="D"))+SUMPRODUCT((YE3:YE54=XH16)*(YH3:YH54=XH14)*(YI3:YI54="D"))+SUMPRODUCT((YE3:YE54=XH17)*(YH3:YH54=XH14)*(YI3:YI54="D"))</f>
        <v>0</v>
      </c>
      <c r="XK14" s="395">
        <f ca="1">SUMPRODUCT((YE3:YE54=XH14)*(YH3:YH54=XH15)*(YI3:YI54="L"))+SUMPRODUCT((YE3:YE54=XH14)*(YH3:YH54=XH16)*(YI3:YI54="L"))+SUMPRODUCT((YE3:YE54=XH14)*(YH3:YH54=XH17)*(YI3:YI54="L"))+SUMPRODUCT((YE3:YE54=XH15)*(YH3:YH54=XH14)*(YJ3:YJ54="L"))+SUMPRODUCT((YE3:YE54=XH16)*(YH3:YH54=XH14)*(YJ3:YJ54="L"))+SUMPRODUCT((YE3:YE54=XH17)*(YH3:YH54=XH14)*(YJ3:YJ54="L"))</f>
        <v>0</v>
      </c>
      <c r="XL14" s="395">
        <f ca="1">SUMPRODUCT((YE3:YE54=XH14)*(YH3:YH54=XH15)*YF3:YF54)+SUMPRODUCT((YE3:YE54=XH14)*(YH3:YH54=XH11)*YF3:YF54)+SUMPRODUCT((YE3:YE54=XH14)*(YH3:YH54=XH12)*YF3:YF54)+SUMPRODUCT((YE3:YE54=XH14)*(YH3:YH54=XH13)*YF3:YF54)+SUMPRODUCT((YE3:YE54=XH15)*(YH3:YH54=XH14)*YG3:YG54)+SUMPRODUCT((YE3:YE54=XH11)*(YH3:YH54=XH14)*YG3:YG54)+SUMPRODUCT((YE3:YE54=XH12)*(YH3:YH54=XH14)*YG3:YG54)+SUMPRODUCT((YE3:YE54=XH13)*(YH3:YH54=XH14)*YG3:YG54)</f>
        <v>0</v>
      </c>
      <c r="XM14" s="395">
        <f ca="1">SUMPRODUCT((YE3:YE54=XH14)*(YH3:YH54=XH15)*YG3:YG54)+SUMPRODUCT((YE3:YE54=XH14)*(YH3:YH54=XH11)*YG3:YG54)+SUMPRODUCT((YE3:YE54=XH14)*(YH3:YH54=XH12)*YG3:YG54)+SUMPRODUCT((YE3:YE54=XH14)*(YH3:YH54=XH13)*YG3:YG54)+SUMPRODUCT((YE3:YE54=XH15)*(YH3:YH54=XH14)*YF3:YF54)+SUMPRODUCT((YE3:YE54=XH11)*(YH3:YH54=XH14)*YF3:YF54)+SUMPRODUCT((YE3:YE54=XH12)*(YH3:YH54=XH14)*YF3:YF54)+SUMPRODUCT((YE3:YE54=XH13)*(YH3:YH54=XH14)*YF3:YF54)</f>
        <v>0</v>
      </c>
      <c r="XN14" s="395">
        <f t="shared" ref="XN14" ca="1" si="2081">XL14-XM14+1000</f>
        <v>1000</v>
      </c>
      <c r="XO14" s="395" t="str">
        <f t="shared" ref="XO14" si="2082">IF(XH14&lt;&gt;"",XI14*3+XJ14*1,"")</f>
        <v/>
      </c>
      <c r="XP14" s="395" t="str">
        <f>IF(XH14&lt;&gt;"",VLOOKUP(XH14,UG4:UM52,7,FALSE),"")</f>
        <v/>
      </c>
      <c r="XQ14" s="395" t="str">
        <f>IF(XH14&lt;&gt;"",VLOOKUP(XH14,UG4:UM52,5,FALSE),"")</f>
        <v/>
      </c>
      <c r="XR14" s="395" t="str">
        <f>IF(XH14&lt;&gt;"",VLOOKUP(XH14,UG4:UO52,9,FALSE),"")</f>
        <v/>
      </c>
      <c r="XS14" s="395" t="str">
        <f t="shared" ref="XS14" si="2083">XO14</f>
        <v/>
      </c>
      <c r="XT14" s="395" t="str">
        <f t="shared" ref="XT14" si="2084">IF(XH14&lt;&gt;"",RANK(XS14,XS11:XS15),"")</f>
        <v/>
      </c>
      <c r="XU14" s="395" t="str">
        <f t="shared" ref="XU14" si="2085">IF(XH14&lt;&gt;"",SUMPRODUCT((XS11:XS15=XS14)*(XN11:XN15&gt;XN14)),"")</f>
        <v/>
      </c>
      <c r="XV14" s="395" t="str">
        <f t="shared" ref="XV14" si="2086">IF(XH14&lt;&gt;"",SUMPRODUCT((XS11:XS15=XS14)*(XN11:XN15=XN14)*(XL11:XL15&gt;XL14)),"")</f>
        <v/>
      </c>
      <c r="XW14" s="395" t="str">
        <f t="shared" ref="XW14" si="2087">IF(XH14&lt;&gt;"",SUMPRODUCT((XS11:XS15=XS14)*(XN11:XN15=XN14)*(XL11:XL15=XL14)*(XP11:XP15&gt;XP14)),"")</f>
        <v/>
      </c>
      <c r="XX14" s="395" t="str">
        <f t="shared" ref="XX14" si="2088">IF(XH14&lt;&gt;"",SUMPRODUCT((XS11:XS15=XS14)*(XN11:XN15=XN14)*(XL11:XL15=XL14)*(XP11:XP15=XP14)*(XQ11:XQ15&gt;XQ14)),"")</f>
        <v/>
      </c>
      <c r="XY14" s="395" t="str">
        <f t="shared" ref="XY14" si="2089">IF(XH14&lt;&gt;"",SUMPRODUCT((XS11:XS15=XS14)*(XN11:XN15=XN14)*(XL11:XL15=XL14)*(XP11:XP15=XP14)*(XQ11:XQ15=XQ14)*(XR11:XR15&gt;XR14)),"")</f>
        <v/>
      </c>
      <c r="XZ14" s="395" t="str">
        <f t="shared" ref="XZ14" si="2090">IF(XH14&lt;&gt;"",SUM(XT14:XY14)+3,"")</f>
        <v/>
      </c>
      <c r="YA14" s="395" t="str">
        <f t="shared" ref="YA14" si="2091">IF(XH14&lt;&gt;"",IF(XZ14=4,XH14,XH15),"")</f>
        <v/>
      </c>
      <c r="YB14" s="395" t="str">
        <f t="shared" ref="YB14" ca="1" si="2092">IF(YA14&lt;&gt;"",YA14,IF(XG14&lt;&gt;"",XG14,IF(WM14&lt;&gt;"",WM14,IF(VS14&lt;&gt;"",VS14,US14))))</f>
        <v>Seattle Sounders</v>
      </c>
      <c r="YC14" s="395">
        <v>4</v>
      </c>
      <c r="YD14" s="395">
        <v>12</v>
      </c>
      <c r="YE14" s="395" t="str">
        <f t="shared" si="6"/>
        <v>Monterrey</v>
      </c>
      <c r="YF14" s="395">
        <f ca="1">IF(OFFSET('Game Board'!O19,0,YF1)&lt;&gt;"",OFFSET('Game Board'!O19,0,YF1),0)</f>
        <v>0</v>
      </c>
      <c r="YG14" s="395">
        <f ca="1">IF(OFFSET('Game Board'!P19,0,YF1)&lt;&gt;"",OFFSET('Game Board'!P19,0,YF1),0)</f>
        <v>0</v>
      </c>
      <c r="YH14" s="395" t="str">
        <f t="shared" si="7"/>
        <v>Internazionale</v>
      </c>
      <c r="YI14" s="395" t="str">
        <f ca="1">IF(AND(OFFSET('Game Board'!O19,0,YF1)&lt;&gt;"",OFFSET('Game Board'!P19,0,YF1)&lt;&gt;""),IF(YF14&gt;YG14,"W",IF(YF14=YG14,"D","L")),"")</f>
        <v/>
      </c>
      <c r="YJ14" s="395" t="str">
        <f t="shared" ca="1" si="8"/>
        <v/>
      </c>
      <c r="YL14" s="395">
        <f ca="1">VLOOKUP(YM14,ACH11:ACI15,2,FALSE)</f>
        <v>4</v>
      </c>
      <c r="YM14" s="398" t="str">
        <f t="shared" si="1264"/>
        <v>Seattle Sounders</v>
      </c>
      <c r="YN14" s="395">
        <f ca="1">SUMPRODUCT((ACK3:ACK54=YM14)*(ACO3:ACO54="W"))+SUMPRODUCT((ACN3:ACN54=YM14)*(ACP3:ACP54="W"))</f>
        <v>0</v>
      </c>
      <c r="YO14" s="395">
        <f ca="1">SUMPRODUCT((ACK3:ACK54=YM14)*(ACO3:ACO54="D"))+SUMPRODUCT((ACN3:ACN54=YM14)*(ACP3:ACP54="D"))</f>
        <v>0</v>
      </c>
      <c r="YP14" s="395">
        <f ca="1">SUMPRODUCT((ACK3:ACK54=YM14)*(ACO3:ACO54="L"))+SUMPRODUCT((ACN3:ACN54=YM14)*(ACP3:ACP54="L"))</f>
        <v>0</v>
      </c>
      <c r="YQ14" s="395">
        <f t="shared" ref="YQ14" ca="1" si="2093">SUMIF(ACK3:ACK72,YM14,ACL3:ACL72)+SUMIF(ACN3:ACN72,YM14,ACM3:ACM72)</f>
        <v>0</v>
      </c>
      <c r="YR14" s="395">
        <f t="shared" ref="YR14" ca="1" si="2094">SUMIF(ACN3:ACN72,YM14,ACL3:ACL72)+SUMIF(ACK3:ACK72,YM14,ACM3:ACM72)</f>
        <v>0</v>
      </c>
      <c r="YS14" s="395">
        <f t="shared" ca="1" si="1267"/>
        <v>1000</v>
      </c>
      <c r="YT14" s="395">
        <f t="shared" ca="1" si="1268"/>
        <v>0</v>
      </c>
      <c r="YU14" s="401">
        <f t="shared" si="117"/>
        <v>7</v>
      </c>
      <c r="YV14" s="395">
        <f t="shared" ref="YV14" ca="1" si="2095">IF(COUNTIF(YT11:YT15,4)&lt;&gt;4,RANK(YT14,YT11:YT15),YT66)</f>
        <v>1</v>
      </c>
      <c r="YX14" s="395">
        <f t="shared" ref="YX14" ca="1" si="2096">SUMPRODUCT((YV11:YV14=YV14)*(YU11:YU14&lt;YU14))+YV14</f>
        <v>1</v>
      </c>
      <c r="YY14" s="398" t="str">
        <f t="shared" ref="YY14" ca="1" si="2097">INDEX(YM11:YM15,MATCH(4,YX11:YX15,0),0)</f>
        <v>Paris Saint-Germain</v>
      </c>
      <c r="YZ14" s="395">
        <f t="shared" ref="YZ14" ca="1" si="2098">INDEX(YV11:YV15,MATCH(YY14,YM11:YM15,0),0)</f>
        <v>1</v>
      </c>
      <c r="ZA14" s="395" t="str">
        <f t="shared" ca="1" si="1777"/>
        <v>Paris Saint-Germain</v>
      </c>
      <c r="ZB14" s="395" t="str">
        <f t="shared" ca="1" si="1778"/>
        <v/>
      </c>
      <c r="ZF14" s="395" t="str">
        <f t="shared" ca="1" si="1277"/>
        <v>Paris Saint-Germain</v>
      </c>
      <c r="ZG14" s="395">
        <f ca="1">SUMPRODUCT((ACK3:ACK54=ZF14)*(ACN3:ACN54=ZF15)*(ACO3:ACO54="W"))+SUMPRODUCT((ACK3:ACK54=ZF14)*(ACN3:ACN54=ZF11)*(ACO3:ACO54="W"))+SUMPRODUCT((ACK3:ACK54=ZF14)*(ACN3:ACN54=ZF12)*(ACO3:ACO54="W"))+SUMPRODUCT((ACK3:ACK54=ZF14)*(ACN3:ACN54=ZF13)*(ACO3:ACO54="W"))+SUMPRODUCT((ACK3:ACK54=ZF15)*(ACN3:ACN54=ZF14)*(ACP3:ACP54="W"))+SUMPRODUCT((ACK3:ACK54=ZF11)*(ACN3:ACN54=ZF14)*(ACP3:ACP54="W"))+SUMPRODUCT((ACK3:ACK54=ZF12)*(ACN3:ACN54=ZF14)*(ACP3:ACP54="W"))+SUMPRODUCT((ACK3:ACK54=ZF13)*(ACN3:ACN54=ZF14)*(ACP3:ACP54="W"))</f>
        <v>0</v>
      </c>
      <c r="ZH14" s="395">
        <f ca="1">SUMPRODUCT((ACK3:ACK54=ZF14)*(ACN3:ACN54=ZF15)*(ACO3:ACO54="D"))+SUMPRODUCT((ACK3:ACK54=ZF14)*(ACN3:ACN54=ZF11)*(ACO3:ACO54="D"))+SUMPRODUCT((ACK3:ACK54=ZF14)*(ACN3:ACN54=ZF12)*(ACO3:ACO54="D"))+SUMPRODUCT((ACK3:ACK54=ZF14)*(ACN3:ACN54=ZF13)*(ACO3:ACO54="D"))+SUMPRODUCT((ACK3:ACK54=ZF15)*(ACN3:ACN54=ZF14)*(ACO3:ACO54="D"))+SUMPRODUCT((ACK3:ACK54=ZF11)*(ACN3:ACN54=ZF14)*(ACO3:ACO54="D"))+SUMPRODUCT((ACK3:ACK54=ZF12)*(ACN3:ACN54=ZF14)*(ACO3:ACO54="D"))+SUMPRODUCT((ACK3:ACK54=ZF13)*(ACN3:ACN54=ZF14)*(ACO3:ACO54="D"))</f>
        <v>0</v>
      </c>
      <c r="ZI14" s="395">
        <f ca="1">SUMPRODUCT((ACK3:ACK54=ZF14)*(ACN3:ACN54=ZF15)*(ACO3:ACO54="L"))+SUMPRODUCT((ACK3:ACK54=ZF14)*(ACN3:ACN54=ZF11)*(ACO3:ACO54="L"))+SUMPRODUCT((ACK3:ACK54=ZF14)*(ACN3:ACN54=ZF12)*(ACO3:ACO54="L"))+SUMPRODUCT((ACK3:ACK54=ZF14)*(ACN3:ACN54=ZF13)*(ACO3:ACO54="L"))+SUMPRODUCT((ACK3:ACK54=ZF15)*(ACN3:ACN54=ZF14)*(ACP3:ACP54="L"))+SUMPRODUCT((ACK3:ACK54=ZF11)*(ACN3:ACN54=ZF14)*(ACP3:ACP54="L"))+SUMPRODUCT((ACK3:ACK54=ZF12)*(ACN3:ACN54=ZF14)*(ACP3:ACP54="L"))+SUMPRODUCT((ACK3:ACK54=ZF13)*(ACN3:ACN54=ZF14)*(ACP3:ACP54="L"))</f>
        <v>0</v>
      </c>
      <c r="ZJ14" s="395">
        <f ca="1">SUMPRODUCT((ACK3:ACK54=ZF14)*(ACN3:ACN54=ZF15)*ACL3:ACL54)+SUMPRODUCT((ACK3:ACK54=ZF14)*(ACN3:ACN54=ZF11)*ACL3:ACL54)+SUMPRODUCT((ACK3:ACK54=ZF14)*(ACN3:ACN54=ZF12)*ACL3:ACL54)+SUMPRODUCT((ACK3:ACK54=ZF14)*(ACN3:ACN54=ZF13)*ACL3:ACL54)+SUMPRODUCT((ACK3:ACK54=ZF15)*(ACN3:ACN54=ZF14)*ACM3:ACM54)+SUMPRODUCT((ACK3:ACK54=ZF11)*(ACN3:ACN54=ZF14)*ACM3:ACM54)+SUMPRODUCT((ACK3:ACK54=ZF12)*(ACN3:ACN54=ZF14)*ACM3:ACM54)+SUMPRODUCT((ACK3:ACK54=ZF13)*(ACN3:ACN54=ZF14)*ACM3:ACM54)</f>
        <v>0</v>
      </c>
      <c r="ZK14" s="395">
        <f ca="1">SUMPRODUCT((ACK3:ACK54=ZF14)*(ACN3:ACN54=ZF15)*ACM3:ACM54)+SUMPRODUCT((ACK3:ACK54=ZF14)*(ACN3:ACN54=ZF11)*ACM3:ACM54)+SUMPRODUCT((ACK3:ACK54=ZF14)*(ACN3:ACN54=ZF12)*ACM3:ACM54)+SUMPRODUCT((ACK3:ACK54=ZF14)*(ACN3:ACN54=ZF13)*ACM3:ACM54)+SUMPRODUCT((ACK3:ACK54=ZF15)*(ACN3:ACN54=ZF14)*ACL3:ACL54)+SUMPRODUCT((ACK3:ACK54=ZF11)*(ACN3:ACN54=ZF14)*ACL3:ACL54)+SUMPRODUCT((ACK3:ACK54=ZF12)*(ACN3:ACN54=ZF14)*ACL3:ACL54)+SUMPRODUCT((ACK3:ACK54=ZF13)*(ACN3:ACN54=ZF14)*ACL3:ACL54)</f>
        <v>0</v>
      </c>
      <c r="ZL14" s="395">
        <f t="shared" ca="1" si="1278"/>
        <v>1000</v>
      </c>
      <c r="ZM14" s="395">
        <f t="shared" ca="1" si="1279"/>
        <v>0</v>
      </c>
      <c r="ZN14" s="395">
        <f ca="1">IF(ZF14&lt;&gt;"",VLOOKUP(ZF14,YM4:YS52,7,FALSE),"")</f>
        <v>1000</v>
      </c>
      <c r="ZO14" s="395">
        <f ca="1">IF(ZF14&lt;&gt;"",VLOOKUP(ZF14,YM4:YS52,5,FALSE),"")</f>
        <v>0</v>
      </c>
      <c r="ZP14" s="395">
        <f ca="1">IF(ZF14&lt;&gt;"",VLOOKUP(ZF14,YM4:YU52,9,FALSE),"")</f>
        <v>29</v>
      </c>
      <c r="ZQ14" s="395">
        <f t="shared" ca="1" si="1280"/>
        <v>0</v>
      </c>
      <c r="ZR14" s="395">
        <f t="shared" ref="ZR14" ca="1" si="2099">IF(ZF14&lt;&gt;"",RANK(ZQ14,ZQ11:ZQ15),"")</f>
        <v>1</v>
      </c>
      <c r="ZS14" s="395">
        <f t="shared" ref="ZS14" ca="1" si="2100">IF(ZF14&lt;&gt;"",SUMPRODUCT((ZQ11:ZQ15=ZQ14)*(ZL11:ZL15&gt;ZL14)),"")</f>
        <v>0</v>
      </c>
      <c r="ZT14" s="395">
        <f t="shared" ref="ZT14" ca="1" si="2101">IF(ZF14&lt;&gt;"",SUMPRODUCT((ZQ11:ZQ15=ZQ14)*(ZL11:ZL15=ZL14)*(ZJ11:ZJ15&gt;ZJ14)),"")</f>
        <v>0</v>
      </c>
      <c r="ZU14" s="395">
        <f t="shared" ref="ZU14" ca="1" si="2102">IF(ZF14&lt;&gt;"",SUMPRODUCT((ZQ11:ZQ15=ZQ14)*(ZL11:ZL15=ZL14)*(ZJ11:ZJ15=ZJ14)*(ZN11:ZN15&gt;ZN14)),"")</f>
        <v>0</v>
      </c>
      <c r="ZV14" s="395">
        <f t="shared" ref="ZV14" ca="1" si="2103">IF(ZF14&lt;&gt;"",SUMPRODUCT((ZQ11:ZQ15=ZQ14)*(ZL11:ZL15=ZL14)*(ZJ11:ZJ15=ZJ14)*(ZN11:ZN15=ZN14)*(ZO11:ZO15&gt;ZO14)),"")</f>
        <v>0</v>
      </c>
      <c r="ZW14" s="395">
        <f t="shared" ref="ZW14" ca="1" si="2104">IF(ZF14&lt;&gt;"",SUMPRODUCT((ZQ11:ZQ15=ZQ14)*(ZL11:ZL15=ZL14)*(ZJ11:ZJ15=ZJ14)*(ZN11:ZN15=ZN14)*(ZO11:ZO15=ZO14)*(ZP11:ZP15&gt;ZP14)),"")</f>
        <v>0</v>
      </c>
      <c r="ZX14" s="395">
        <f t="shared" ref="ZX14" ca="1" si="2105">IF(ZF14&lt;&gt;"",IF(ZX66&lt;&gt;"",IF(ZE62=3,ZX66,ZX66+ZE62),SUM(ZR14:ZW14)),"")</f>
        <v>1</v>
      </c>
      <c r="ZY14" s="395" t="str">
        <f t="shared" ref="ZY14" ca="1" si="2106">IF(ZF14&lt;&gt;"",INDEX(ZF11:ZF15,MATCH(4,ZX11:ZX15,0),0),"")</f>
        <v>Seattle Sounders</v>
      </c>
      <c r="ZZ14" s="395" t="str">
        <f t="shared" ca="1" si="1514"/>
        <v/>
      </c>
      <c r="AAA14" s="395" t="str">
        <f ca="1">IF(ZZ14&lt;&gt;"",SUMPRODUCT((ACK3:ACK54=ZZ14)*(ACN3:ACN54=ZZ15)*(ACO3:ACO54="W"))+SUMPRODUCT((ACK3:ACK54=ZZ14)*(ACN3:ACN54=ZZ12)*(ACO3:ACO54="W"))+SUMPRODUCT((ACK3:ACK54=ZZ14)*(ACN3:ACN54=ZZ13)*(ACO3:ACO54="W"))+SUMPRODUCT((ACK3:ACK54=ZZ15)*(ACN3:ACN54=ZZ14)*(ACP3:ACP54="W"))+SUMPRODUCT((ACK3:ACK54=ZZ12)*(ACN3:ACN54=ZZ14)*(ACP3:ACP54="W"))+SUMPRODUCT((ACK3:ACK54=ZZ13)*(ACN3:ACN54=ZZ14)*(ACP3:ACP54="W")),"")</f>
        <v/>
      </c>
      <c r="AAB14" s="395" t="str">
        <f ca="1">IF(ZZ14&lt;&gt;"",SUMPRODUCT((ACK3:ACK54=ZZ14)*(ACN3:ACN54=ZZ15)*(ACO3:ACO54="D"))+SUMPRODUCT((ACK3:ACK54=ZZ14)*(ACN3:ACN54=ZZ12)*(ACO3:ACO54="D"))+SUMPRODUCT((ACK3:ACK54=ZZ14)*(ACN3:ACN54=ZZ13)*(ACO3:ACO54="D"))+SUMPRODUCT((ACK3:ACK54=ZZ15)*(ACN3:ACN54=ZZ14)*(ACO3:ACO54="D"))+SUMPRODUCT((ACK3:ACK54=ZZ12)*(ACN3:ACN54=ZZ14)*(ACO3:ACO54="D"))+SUMPRODUCT((ACK3:ACK54=ZZ13)*(ACN3:ACN54=ZZ14)*(ACO3:ACO54="D")),"")</f>
        <v/>
      </c>
      <c r="AAC14" s="395" t="str">
        <f ca="1">IF(ZZ14&lt;&gt;"",SUMPRODUCT((ACK3:ACK54=ZZ14)*(ACN3:ACN54=ZZ15)*(ACO3:ACO54="L"))+SUMPRODUCT((ACK3:ACK54=ZZ14)*(ACN3:ACN54=ZZ12)*(ACO3:ACO54="L"))+SUMPRODUCT((ACK3:ACK54=ZZ14)*(ACN3:ACN54=ZZ13)*(ACO3:ACO54="L"))+SUMPRODUCT((ACK3:ACK54=ZZ15)*(ACN3:ACN54=ZZ14)*(ACP3:ACP54="L"))+SUMPRODUCT((ACK3:ACK54=ZZ12)*(ACN3:ACN54=ZZ14)*(ACP3:ACP54="L"))+SUMPRODUCT((ACK3:ACK54=ZZ13)*(ACN3:ACN54=ZZ14)*(ACP3:ACP54="L")),"")</f>
        <v/>
      </c>
      <c r="AAD14" s="395">
        <f ca="1">SUMPRODUCT((ACK3:ACK54=ZZ14)*(ACN3:ACN54=ZZ15)*ACL3:ACL54)+SUMPRODUCT((ACK3:ACK54=ZZ14)*(ACN3:ACN54=ZZ11)*ACL3:ACL54)+SUMPRODUCT((ACK3:ACK54=ZZ14)*(ACN3:ACN54=ZZ12)*ACL3:ACL54)+SUMPRODUCT((ACK3:ACK54=ZZ14)*(ACN3:ACN54=ZZ13)*ACL3:ACL54)+SUMPRODUCT((ACK3:ACK54=ZZ15)*(ACN3:ACN54=ZZ14)*ACM3:ACM54)+SUMPRODUCT((ACK3:ACK54=ZZ11)*(ACN3:ACN54=ZZ14)*ACM3:ACM54)+SUMPRODUCT((ACK3:ACK54=ZZ12)*(ACN3:ACN54=ZZ14)*ACM3:ACM54)+SUMPRODUCT((ACK3:ACK54=ZZ13)*(ACN3:ACN54=ZZ14)*ACM3:ACM54)</f>
        <v>0</v>
      </c>
      <c r="AAE14" s="395">
        <f ca="1">SUMPRODUCT((ACK3:ACK54=ZZ14)*(ACN3:ACN54=ZZ15)*ACM3:ACM54)+SUMPRODUCT((ACK3:ACK54=ZZ14)*(ACN3:ACN54=ZZ11)*ACM3:ACM54)+SUMPRODUCT((ACK3:ACK54=ZZ14)*(ACN3:ACN54=ZZ12)*ACM3:ACM54)+SUMPRODUCT((ACK3:ACK54=ZZ14)*(ACN3:ACN54=ZZ13)*ACM3:ACM54)+SUMPRODUCT((ACK3:ACK54=ZZ15)*(ACN3:ACN54=ZZ14)*ACL3:ACL54)+SUMPRODUCT((ACK3:ACK54=ZZ11)*(ACN3:ACN54=ZZ14)*ACL3:ACL54)+SUMPRODUCT((ACK3:ACK54=ZZ12)*(ACN3:ACN54=ZZ14)*ACL3:ACL54)+SUMPRODUCT((ACK3:ACK54=ZZ13)*(ACN3:ACN54=ZZ14)*ACL3:ACL54)</f>
        <v>0</v>
      </c>
      <c r="AAF14" s="395">
        <f t="shared" ca="1" si="1515"/>
        <v>1000</v>
      </c>
      <c r="AAG14" s="395" t="str">
        <f t="shared" ca="1" si="1516"/>
        <v/>
      </c>
      <c r="AAH14" s="395" t="str">
        <f ca="1">IF(ZZ14&lt;&gt;"",VLOOKUP(ZZ14,YM4:YS52,7,FALSE),"")</f>
        <v/>
      </c>
      <c r="AAI14" s="395" t="str">
        <f ca="1">IF(ZZ14&lt;&gt;"",VLOOKUP(ZZ14,YM4:YS52,5,FALSE),"")</f>
        <v/>
      </c>
      <c r="AAJ14" s="395" t="str">
        <f ca="1">IF(ZZ14&lt;&gt;"",VLOOKUP(ZZ14,YM4:YU52,9,FALSE),"")</f>
        <v/>
      </c>
      <c r="AAK14" s="395" t="str">
        <f t="shared" ca="1" si="1517"/>
        <v/>
      </c>
      <c r="AAL14" s="395" t="str">
        <f t="shared" ref="AAL14" ca="1" si="2107">IF(ZZ14&lt;&gt;"",RANK(AAK14,AAK11:AAK15),"")</f>
        <v/>
      </c>
      <c r="AAM14" s="395" t="str">
        <f t="shared" ref="AAM14" ca="1" si="2108">IF(ZZ14&lt;&gt;"",SUMPRODUCT((AAK11:AAK15=AAK14)*(AAF11:AAF15&gt;AAF14)),"")</f>
        <v/>
      </c>
      <c r="AAN14" s="395" t="str">
        <f t="shared" ref="AAN14" ca="1" si="2109">IF(ZZ14&lt;&gt;"",SUMPRODUCT((AAK11:AAK15=AAK14)*(AAF11:AAF15=AAF14)*(AAD11:AAD15&gt;AAD14)),"")</f>
        <v/>
      </c>
      <c r="AAO14" s="395" t="str">
        <f t="shared" ref="AAO14" ca="1" si="2110">IF(ZZ14&lt;&gt;"",SUMPRODUCT((AAK11:AAK15=AAK14)*(AAF11:AAF15=AAF14)*(AAD11:AAD15=AAD14)*(AAH11:AAH15&gt;AAH14)),"")</f>
        <v/>
      </c>
      <c r="AAP14" s="395" t="str">
        <f t="shared" ref="AAP14" ca="1" si="2111">IF(ZZ14&lt;&gt;"",SUMPRODUCT((AAK11:AAK15=AAK14)*(AAF11:AAF15=AAF14)*(AAD11:AAD15=AAD14)*(AAH11:AAH15=AAH14)*(AAI11:AAI15&gt;AAI14)),"")</f>
        <v/>
      </c>
      <c r="AAQ14" s="395" t="str">
        <f t="shared" ref="AAQ14" ca="1" si="2112">IF(ZZ14&lt;&gt;"",SUMPRODUCT((AAK11:AAK15=AAK14)*(AAF11:AAF15=AAF14)*(AAD11:AAD15=AAD14)*(AAH11:AAH15=AAH14)*(AAI11:AAI15=AAI14)*(AAJ11:AAJ15&gt;AAJ14)),"")</f>
        <v/>
      </c>
      <c r="AAR14" s="395" t="str">
        <f t="shared" ref="AAR14" ca="1" si="2113">IF(ZZ14&lt;&gt;"",IF(AAR66&lt;&gt;"",IF(ZY62=3,AAR66,AAR66+ZY62),SUM(AAL14:AAQ14)+1),"")</f>
        <v/>
      </c>
      <c r="AAS14" s="395" t="str">
        <f t="shared" ref="AAS14" ca="1" si="2114">IF(ZZ14&lt;&gt;"",INDEX(ZZ12:ZZ15,MATCH(4,AAR12:AAR15,0),0),"")</f>
        <v/>
      </c>
      <c r="AAT14" s="395" t="str">
        <f t="shared" ca="1" si="1796"/>
        <v/>
      </c>
      <c r="AAU14" s="395">
        <f ca="1">SUMPRODUCT((ACK3:ACK54=AAT14)*(ACN3:ACN54=AAT15)*(ACO3:ACO54="W"))+SUMPRODUCT((ACK3:ACK54=AAT14)*(ACN3:ACN54=AAT16)*(ACO3:ACO54="W"))+SUMPRODUCT((ACK3:ACK54=AAT14)*(ACN3:ACN54=AAT13)*(ACO3:ACO54="W"))+SUMPRODUCT((ACK3:ACK54=AAT15)*(ACN3:ACN54=AAT14)*(ACP3:ACP54="W"))+SUMPRODUCT((ACK3:ACK54=AAT16)*(ACN3:ACN54=AAT14)*(ACP3:ACP54="W"))+SUMPRODUCT((ACK3:ACK54=AAT13)*(ACN3:ACN54=AAT14)*(ACP3:ACP54="W"))</f>
        <v>0</v>
      </c>
      <c r="AAV14" s="395">
        <f ca="1">SUMPRODUCT((ACK3:ACK54=AAT14)*(ACN3:ACN54=AAT15)*(ACO3:ACO54="D"))+SUMPRODUCT((ACK3:ACK54=AAT14)*(ACN3:ACN54=AAT16)*(ACO3:ACO54="D"))+SUMPRODUCT((ACK3:ACK54=AAT14)*(ACN3:ACN54=AAT13)*(ACO3:ACO54="D"))+SUMPRODUCT((ACK3:ACK54=AAT15)*(ACN3:ACN54=AAT14)*(ACO3:ACO54="D"))+SUMPRODUCT((ACK3:ACK54=AAT16)*(ACN3:ACN54=AAT14)*(ACO3:ACO54="D"))+SUMPRODUCT((ACK3:ACK54=AAT13)*(ACN3:ACN54=AAT14)*(ACO3:ACO54="D"))</f>
        <v>0</v>
      </c>
      <c r="AAW14" s="395">
        <f ca="1">SUMPRODUCT((ACK3:ACK54=AAT14)*(ACN3:ACN54=AAT15)*(ACO3:ACO54="L"))+SUMPRODUCT((ACK3:ACK54=AAT14)*(ACN3:ACN54=AAT16)*(ACO3:ACO54="L"))+SUMPRODUCT((ACK3:ACK54=AAT14)*(ACN3:ACN54=AAT13)*(ACO3:ACO54="L"))+SUMPRODUCT((ACK3:ACK54=AAT15)*(ACN3:ACN54=AAT14)*(ACP3:ACP54="L"))+SUMPRODUCT((ACK3:ACK54=AAT16)*(ACN3:ACN54=AAT14)*(ACP3:ACP54="L"))+SUMPRODUCT((ACK3:ACK54=AAT13)*(ACN3:ACN54=AAT14)*(ACP3:ACP54="L"))</f>
        <v>0</v>
      </c>
      <c r="AAX14" s="395">
        <f ca="1">SUMPRODUCT((ACK3:ACK54=AAT14)*(ACN3:ACN54=AAT15)*ACL3:ACL54)+SUMPRODUCT((ACK3:ACK54=AAT14)*(ACN3:ACN54=AAT11)*ACL3:ACL54)+SUMPRODUCT((ACK3:ACK54=AAT14)*(ACN3:ACN54=AAT12)*ACL3:ACL54)+SUMPRODUCT((ACK3:ACK54=AAT14)*(ACN3:ACN54=AAT13)*ACL3:ACL54)+SUMPRODUCT((ACK3:ACK54=AAT15)*(ACN3:ACN54=AAT14)*ACM3:ACM54)+SUMPRODUCT((ACK3:ACK54=AAT11)*(ACN3:ACN54=AAT14)*ACM3:ACM54)+SUMPRODUCT((ACK3:ACK54=AAT12)*(ACN3:ACN54=AAT14)*ACM3:ACM54)+SUMPRODUCT((ACK3:ACK54=AAT13)*(ACN3:ACN54=AAT14)*ACM3:ACM54)</f>
        <v>0</v>
      </c>
      <c r="AAY14" s="395">
        <f ca="1">SUMPRODUCT((ACK3:ACK54=AAT14)*(ACN3:ACN54=AAT15)*ACM3:ACM54)+SUMPRODUCT((ACK3:ACK54=AAT14)*(ACN3:ACN54=AAT11)*ACM3:ACM54)+SUMPRODUCT((ACK3:ACK54=AAT14)*(ACN3:ACN54=AAT12)*ACM3:ACM54)+SUMPRODUCT((ACK3:ACK54=AAT14)*(ACN3:ACN54=AAT13)*ACM3:ACM54)+SUMPRODUCT((ACK3:ACK54=AAT15)*(ACN3:ACN54=AAT14)*ACL3:ACL54)+SUMPRODUCT((ACK3:ACK54=AAT11)*(ACN3:ACN54=AAT14)*ACL3:ACL54)+SUMPRODUCT((ACK3:ACK54=AAT12)*(ACN3:ACN54=AAT14)*ACL3:ACL54)+SUMPRODUCT((ACK3:ACK54=AAT13)*(ACN3:ACN54=AAT14)*ACL3:ACL54)</f>
        <v>0</v>
      </c>
      <c r="AAZ14" s="395">
        <f t="shared" ca="1" si="1797"/>
        <v>1000</v>
      </c>
      <c r="ABA14" s="395" t="str">
        <f t="shared" ca="1" si="1798"/>
        <v/>
      </c>
      <c r="ABB14" s="395" t="str">
        <f ca="1">IF(AAT14&lt;&gt;"",VLOOKUP(AAT14,YM4:YS52,7,FALSE),"")</f>
        <v/>
      </c>
      <c r="ABC14" s="395" t="str">
        <f ca="1">IF(AAT14&lt;&gt;"",VLOOKUP(AAT14,YM4:YS52,5,FALSE),"")</f>
        <v/>
      </c>
      <c r="ABD14" s="395" t="str">
        <f ca="1">IF(AAT14&lt;&gt;"",VLOOKUP(AAT14,YM4:YU52,9,FALSE),"")</f>
        <v/>
      </c>
      <c r="ABE14" s="395" t="str">
        <f t="shared" ca="1" si="1799"/>
        <v/>
      </c>
      <c r="ABF14" s="395" t="str">
        <f t="shared" ref="ABF14" ca="1" si="2115">IF(AAT14&lt;&gt;"",RANK(ABE14,ABE11:ABE15),"")</f>
        <v/>
      </c>
      <c r="ABG14" s="395" t="str">
        <f t="shared" ref="ABG14" ca="1" si="2116">IF(AAT14&lt;&gt;"",SUMPRODUCT((ABE11:ABE15=ABE14)*(AAZ11:AAZ15&gt;AAZ14)),"")</f>
        <v/>
      </c>
      <c r="ABH14" s="395" t="str">
        <f t="shared" ref="ABH14" ca="1" si="2117">IF(AAT14&lt;&gt;"",SUMPRODUCT((ABE11:ABE15=ABE14)*(AAZ11:AAZ15=AAZ14)*(AAX11:AAX15&gt;AAX14)),"")</f>
        <v/>
      </c>
      <c r="ABI14" s="395" t="str">
        <f t="shared" ref="ABI14" ca="1" si="2118">IF(AAT14&lt;&gt;"",SUMPRODUCT((ABE11:ABE15=ABE14)*(AAZ11:AAZ15=AAZ14)*(AAX11:AAX15=AAX14)*(ABB11:ABB15&gt;ABB14)),"")</f>
        <v/>
      </c>
      <c r="ABJ14" s="395" t="str">
        <f t="shared" ref="ABJ14" ca="1" si="2119">IF(AAT14&lt;&gt;"",SUMPRODUCT((ABE11:ABE15=ABE14)*(AAZ11:AAZ15=AAZ14)*(AAX11:AAX15=AAX14)*(ABB11:ABB15=ABB14)*(ABC11:ABC15&gt;ABC14)),"")</f>
        <v/>
      </c>
      <c r="ABK14" s="395" t="str">
        <f t="shared" ref="ABK14" ca="1" si="2120">IF(AAT14&lt;&gt;"",SUMPRODUCT((ABE11:ABE15=ABE14)*(AAZ11:AAZ15=AAZ14)*(AAX11:AAX15=AAX14)*(ABB11:ABB15=ABB14)*(ABC11:ABC15=ABC14)*(ABD11:ABD15&gt;ABD14)),"")</f>
        <v/>
      </c>
      <c r="ABL14" s="395" t="str">
        <f t="shared" ca="1" si="1806"/>
        <v/>
      </c>
      <c r="ABM14" s="395" t="str">
        <f t="shared" ref="ABM14" ca="1" si="2121">IF(AAT14&lt;&gt;"",INDEX(AAT13:AAT15,MATCH(4,ABL13:ABL15,0),0),"")</f>
        <v/>
      </c>
      <c r="ABN14" s="395" t="str">
        <f t="shared" ref="ABN14" si="2122">IF(ZD11&lt;&gt;"",ZD11,"")</f>
        <v/>
      </c>
      <c r="ABO14" s="395">
        <f ca="1">SUMPRODUCT((ACK3:ACK54=ABN14)*(ACN3:ACN54=ABN15)*(ACO3:ACO54="W"))+SUMPRODUCT((ACK3:ACK54=ABN14)*(ACN3:ACN54=ABN16)*(ACO3:ACO54="W"))+SUMPRODUCT((ACK3:ACK54=ABN14)*(ACN3:ACN54=ABN17)*(ACO3:ACO54="W"))+SUMPRODUCT((ACK3:ACK54=ABN15)*(ACN3:ACN54=ABN14)*(ACP3:ACP54="W"))+SUMPRODUCT((ACK3:ACK54=ABN16)*(ACN3:ACN54=ABN14)*(ACP3:ACP54="W"))+SUMPRODUCT((ACK3:ACK54=ABN17)*(ACN3:ACN54=ABN14)*(ACP3:ACP54="W"))</f>
        <v>0</v>
      </c>
      <c r="ABP14" s="395">
        <f ca="1">SUMPRODUCT((ACK3:ACK54=ABN14)*(ACN3:ACN54=ABN15)*(ACO3:ACO54="D"))+SUMPRODUCT((ACK3:ACK54=ABN14)*(ACN3:ACN54=ABN16)*(ACO3:ACO54="D"))+SUMPRODUCT((ACK3:ACK54=ABN14)*(ACN3:ACN54=ABN17)*(ACO3:ACO54="D"))+SUMPRODUCT((ACK3:ACK54=ABN15)*(ACN3:ACN54=ABN14)*(ACO3:ACO54="D"))+SUMPRODUCT((ACK3:ACK54=ABN16)*(ACN3:ACN54=ABN14)*(ACO3:ACO54="D"))+SUMPRODUCT((ACK3:ACK54=ABN17)*(ACN3:ACN54=ABN14)*(ACO3:ACO54="D"))</f>
        <v>0</v>
      </c>
      <c r="ABQ14" s="395">
        <f ca="1">SUMPRODUCT((ACK3:ACK54=ABN14)*(ACN3:ACN54=ABN15)*(ACO3:ACO54="L"))+SUMPRODUCT((ACK3:ACK54=ABN14)*(ACN3:ACN54=ABN16)*(ACO3:ACO54="L"))+SUMPRODUCT((ACK3:ACK54=ABN14)*(ACN3:ACN54=ABN17)*(ACO3:ACO54="L"))+SUMPRODUCT((ACK3:ACK54=ABN15)*(ACN3:ACN54=ABN14)*(ACP3:ACP54="L"))+SUMPRODUCT((ACK3:ACK54=ABN16)*(ACN3:ACN54=ABN14)*(ACP3:ACP54="L"))+SUMPRODUCT((ACK3:ACK54=ABN17)*(ACN3:ACN54=ABN14)*(ACP3:ACP54="L"))</f>
        <v>0</v>
      </c>
      <c r="ABR14" s="395">
        <f ca="1">SUMPRODUCT((ACK3:ACK54=ABN14)*(ACN3:ACN54=ABN15)*ACL3:ACL54)+SUMPRODUCT((ACK3:ACK54=ABN14)*(ACN3:ACN54=ABN11)*ACL3:ACL54)+SUMPRODUCT((ACK3:ACK54=ABN14)*(ACN3:ACN54=ABN12)*ACL3:ACL54)+SUMPRODUCT((ACK3:ACK54=ABN14)*(ACN3:ACN54=ABN13)*ACL3:ACL54)+SUMPRODUCT((ACK3:ACK54=ABN15)*(ACN3:ACN54=ABN14)*ACM3:ACM54)+SUMPRODUCT((ACK3:ACK54=ABN11)*(ACN3:ACN54=ABN14)*ACM3:ACM54)+SUMPRODUCT((ACK3:ACK54=ABN12)*(ACN3:ACN54=ABN14)*ACM3:ACM54)+SUMPRODUCT((ACK3:ACK54=ABN13)*(ACN3:ACN54=ABN14)*ACM3:ACM54)</f>
        <v>0</v>
      </c>
      <c r="ABS14" s="395">
        <f ca="1">SUMPRODUCT((ACK3:ACK54=ABN14)*(ACN3:ACN54=ABN15)*ACM3:ACM54)+SUMPRODUCT((ACK3:ACK54=ABN14)*(ACN3:ACN54=ABN11)*ACM3:ACM54)+SUMPRODUCT((ACK3:ACK54=ABN14)*(ACN3:ACN54=ABN12)*ACM3:ACM54)+SUMPRODUCT((ACK3:ACK54=ABN14)*(ACN3:ACN54=ABN13)*ACM3:ACM54)+SUMPRODUCT((ACK3:ACK54=ABN15)*(ACN3:ACN54=ABN14)*ACL3:ACL54)+SUMPRODUCT((ACK3:ACK54=ABN11)*(ACN3:ACN54=ABN14)*ACL3:ACL54)+SUMPRODUCT((ACK3:ACK54=ABN12)*(ACN3:ACN54=ABN14)*ACL3:ACL54)+SUMPRODUCT((ACK3:ACK54=ABN13)*(ACN3:ACN54=ABN14)*ACL3:ACL54)</f>
        <v>0</v>
      </c>
      <c r="ABT14" s="395">
        <f t="shared" ref="ABT14" ca="1" si="2123">ABR14-ABS14+1000</f>
        <v>1000</v>
      </c>
      <c r="ABU14" s="395" t="str">
        <f t="shared" ref="ABU14" si="2124">IF(ABN14&lt;&gt;"",ABO14*3+ABP14*1,"")</f>
        <v/>
      </c>
      <c r="ABV14" s="395" t="str">
        <f>IF(ABN14&lt;&gt;"",VLOOKUP(ABN14,YM4:YS52,7,FALSE),"")</f>
        <v/>
      </c>
      <c r="ABW14" s="395" t="str">
        <f>IF(ABN14&lt;&gt;"",VLOOKUP(ABN14,YM4:YS52,5,FALSE),"")</f>
        <v/>
      </c>
      <c r="ABX14" s="395" t="str">
        <f>IF(ABN14&lt;&gt;"",VLOOKUP(ABN14,YM4:YU52,9,FALSE),"")</f>
        <v/>
      </c>
      <c r="ABY14" s="395" t="str">
        <f t="shared" ref="ABY14" si="2125">ABU14</f>
        <v/>
      </c>
      <c r="ABZ14" s="395" t="str">
        <f t="shared" ref="ABZ14" si="2126">IF(ABN14&lt;&gt;"",RANK(ABY14,ABY11:ABY15),"")</f>
        <v/>
      </c>
      <c r="ACA14" s="395" t="str">
        <f t="shared" ref="ACA14" si="2127">IF(ABN14&lt;&gt;"",SUMPRODUCT((ABY11:ABY15=ABY14)*(ABT11:ABT15&gt;ABT14)),"")</f>
        <v/>
      </c>
      <c r="ACB14" s="395" t="str">
        <f t="shared" ref="ACB14" si="2128">IF(ABN14&lt;&gt;"",SUMPRODUCT((ABY11:ABY15=ABY14)*(ABT11:ABT15=ABT14)*(ABR11:ABR15&gt;ABR14)),"")</f>
        <v/>
      </c>
      <c r="ACC14" s="395" t="str">
        <f t="shared" ref="ACC14" si="2129">IF(ABN14&lt;&gt;"",SUMPRODUCT((ABY11:ABY15=ABY14)*(ABT11:ABT15=ABT14)*(ABR11:ABR15=ABR14)*(ABV11:ABV15&gt;ABV14)),"")</f>
        <v/>
      </c>
      <c r="ACD14" s="395" t="str">
        <f t="shared" ref="ACD14" si="2130">IF(ABN14&lt;&gt;"",SUMPRODUCT((ABY11:ABY15=ABY14)*(ABT11:ABT15=ABT14)*(ABR11:ABR15=ABR14)*(ABV11:ABV15=ABV14)*(ABW11:ABW15&gt;ABW14)),"")</f>
        <v/>
      </c>
      <c r="ACE14" s="395" t="str">
        <f t="shared" ref="ACE14" si="2131">IF(ABN14&lt;&gt;"",SUMPRODUCT((ABY11:ABY15=ABY14)*(ABT11:ABT15=ABT14)*(ABR11:ABR15=ABR14)*(ABV11:ABV15=ABV14)*(ABW11:ABW15=ABW14)*(ABX11:ABX15&gt;ABX14)),"")</f>
        <v/>
      </c>
      <c r="ACF14" s="395" t="str">
        <f t="shared" ref="ACF14" si="2132">IF(ABN14&lt;&gt;"",SUM(ABZ14:ACE14)+3,"")</f>
        <v/>
      </c>
      <c r="ACG14" s="395" t="str">
        <f t="shared" ref="ACG14" si="2133">IF(ABN14&lt;&gt;"",IF(ACF14=4,ABN14,ABN15),"")</f>
        <v/>
      </c>
      <c r="ACH14" s="395" t="str">
        <f t="shared" ref="ACH14" ca="1" si="2134">IF(ACG14&lt;&gt;"",ACG14,IF(ABM14&lt;&gt;"",ABM14,IF(AAS14&lt;&gt;"",AAS14,IF(ZY14&lt;&gt;"",ZY14,YY14))))</f>
        <v>Seattle Sounders</v>
      </c>
      <c r="ACI14" s="395">
        <v>4</v>
      </c>
      <c r="ACJ14" s="395">
        <v>12</v>
      </c>
      <c r="ACK14" s="395" t="str">
        <f t="shared" si="9"/>
        <v>Monterrey</v>
      </c>
      <c r="ACL14" s="395">
        <f ca="1">IF(OFFSET('Game Board'!O19,0,ACL1)&lt;&gt;"",OFFSET('Game Board'!O19,0,ACL1),0)</f>
        <v>0</v>
      </c>
      <c r="ACM14" s="395">
        <f ca="1">IF(OFFSET('Game Board'!P19,0,ACL1)&lt;&gt;"",OFFSET('Game Board'!P19,0,ACL1),0)</f>
        <v>0</v>
      </c>
      <c r="ACN14" s="395" t="str">
        <f t="shared" si="10"/>
        <v>Internazionale</v>
      </c>
      <c r="ACO14" s="395" t="str">
        <f ca="1">IF(AND(OFFSET('Game Board'!O19,0,ACL1)&lt;&gt;"",OFFSET('Game Board'!P19,0,ACL1)&lt;&gt;""),IF(ACL14&gt;ACM14,"W",IF(ACL14=ACM14,"D","L")),"")</f>
        <v/>
      </c>
      <c r="ACP14" s="395" t="str">
        <f t="shared" ca="1" si="11"/>
        <v/>
      </c>
      <c r="ACR14" s="395">
        <f ca="1">VLOOKUP(ACS14,AGN11:AGO15,2,FALSE)</f>
        <v>4</v>
      </c>
      <c r="ACS14" s="398" t="str">
        <f t="shared" si="1290"/>
        <v>Seattle Sounders</v>
      </c>
      <c r="ACT14" s="395">
        <f ca="1">SUMPRODUCT((AGQ3:AGQ54=ACS14)*(AGU3:AGU54="W"))+SUMPRODUCT((AGT3:AGT54=ACS14)*(AGV3:AGV54="W"))</f>
        <v>0</v>
      </c>
      <c r="ACU14" s="395">
        <f ca="1">SUMPRODUCT((AGQ3:AGQ54=ACS14)*(AGU3:AGU54="D"))+SUMPRODUCT((AGT3:AGT54=ACS14)*(AGV3:AGV54="D"))</f>
        <v>0</v>
      </c>
      <c r="ACV14" s="395">
        <f ca="1">SUMPRODUCT((AGQ3:AGQ54=ACS14)*(AGU3:AGU54="L"))+SUMPRODUCT((AGT3:AGT54=ACS14)*(AGV3:AGV54="L"))</f>
        <v>0</v>
      </c>
      <c r="ACW14" s="395">
        <f t="shared" ref="ACW14" ca="1" si="2135">SUMIF(AGQ3:AGQ72,ACS14,AGR3:AGR72)+SUMIF(AGT3:AGT72,ACS14,AGS3:AGS72)</f>
        <v>0</v>
      </c>
      <c r="ACX14" s="395">
        <f t="shared" ref="ACX14" ca="1" si="2136">SUMIF(AGT3:AGT72,ACS14,AGR3:AGR72)+SUMIF(AGQ3:AGQ72,ACS14,AGS3:AGS72)</f>
        <v>0</v>
      </c>
      <c r="ACY14" s="395">
        <f t="shared" ca="1" si="1293"/>
        <v>1000</v>
      </c>
      <c r="ACZ14" s="395">
        <f t="shared" ca="1" si="1294"/>
        <v>0</v>
      </c>
      <c r="ADA14" s="401">
        <f t="shared" si="144"/>
        <v>7</v>
      </c>
      <c r="ADB14" s="395">
        <f t="shared" ref="ADB14" ca="1" si="2137">IF(COUNTIF(ACZ11:ACZ15,4)&lt;&gt;4,RANK(ACZ14,ACZ11:ACZ15),ACZ66)</f>
        <v>1</v>
      </c>
      <c r="ADD14" s="395">
        <f t="shared" ref="ADD14" ca="1" si="2138">SUMPRODUCT((ADB11:ADB14=ADB14)*(ADA11:ADA14&lt;ADA14))+ADB14</f>
        <v>1</v>
      </c>
      <c r="ADE14" s="398" t="str">
        <f t="shared" ref="ADE14" ca="1" si="2139">INDEX(ACS11:ACS15,MATCH(4,ADD11:ADD15,0),0)</f>
        <v>Paris Saint-Germain</v>
      </c>
      <c r="ADF14" s="395">
        <f t="shared" ref="ADF14" ca="1" si="2140">INDEX(ADB11:ADB15,MATCH(ADE14,ACS11:ACS15,0),0)</f>
        <v>1</v>
      </c>
      <c r="ADG14" s="395" t="str">
        <f t="shared" ca="1" si="1815"/>
        <v>Paris Saint-Germain</v>
      </c>
      <c r="ADH14" s="395" t="str">
        <f t="shared" ca="1" si="1816"/>
        <v/>
      </c>
      <c r="ADL14" s="395" t="str">
        <f t="shared" ca="1" si="1303"/>
        <v>Paris Saint-Germain</v>
      </c>
      <c r="ADM14" s="395">
        <f ca="1">SUMPRODUCT((AGQ3:AGQ54=ADL14)*(AGT3:AGT54=ADL15)*(AGU3:AGU54="W"))+SUMPRODUCT((AGQ3:AGQ54=ADL14)*(AGT3:AGT54=ADL11)*(AGU3:AGU54="W"))+SUMPRODUCT((AGQ3:AGQ54=ADL14)*(AGT3:AGT54=ADL12)*(AGU3:AGU54="W"))+SUMPRODUCT((AGQ3:AGQ54=ADL14)*(AGT3:AGT54=ADL13)*(AGU3:AGU54="W"))+SUMPRODUCT((AGQ3:AGQ54=ADL15)*(AGT3:AGT54=ADL14)*(AGV3:AGV54="W"))+SUMPRODUCT((AGQ3:AGQ54=ADL11)*(AGT3:AGT54=ADL14)*(AGV3:AGV54="W"))+SUMPRODUCT((AGQ3:AGQ54=ADL12)*(AGT3:AGT54=ADL14)*(AGV3:AGV54="W"))+SUMPRODUCT((AGQ3:AGQ54=ADL13)*(AGT3:AGT54=ADL14)*(AGV3:AGV54="W"))</f>
        <v>0</v>
      </c>
      <c r="ADN14" s="395">
        <f ca="1">SUMPRODUCT((AGQ3:AGQ54=ADL14)*(AGT3:AGT54=ADL15)*(AGU3:AGU54="D"))+SUMPRODUCT((AGQ3:AGQ54=ADL14)*(AGT3:AGT54=ADL11)*(AGU3:AGU54="D"))+SUMPRODUCT((AGQ3:AGQ54=ADL14)*(AGT3:AGT54=ADL12)*(AGU3:AGU54="D"))+SUMPRODUCT((AGQ3:AGQ54=ADL14)*(AGT3:AGT54=ADL13)*(AGU3:AGU54="D"))+SUMPRODUCT((AGQ3:AGQ54=ADL15)*(AGT3:AGT54=ADL14)*(AGU3:AGU54="D"))+SUMPRODUCT((AGQ3:AGQ54=ADL11)*(AGT3:AGT54=ADL14)*(AGU3:AGU54="D"))+SUMPRODUCT((AGQ3:AGQ54=ADL12)*(AGT3:AGT54=ADL14)*(AGU3:AGU54="D"))+SUMPRODUCT((AGQ3:AGQ54=ADL13)*(AGT3:AGT54=ADL14)*(AGU3:AGU54="D"))</f>
        <v>0</v>
      </c>
      <c r="ADO14" s="395">
        <f ca="1">SUMPRODUCT((AGQ3:AGQ54=ADL14)*(AGT3:AGT54=ADL15)*(AGU3:AGU54="L"))+SUMPRODUCT((AGQ3:AGQ54=ADL14)*(AGT3:AGT54=ADL11)*(AGU3:AGU54="L"))+SUMPRODUCT((AGQ3:AGQ54=ADL14)*(AGT3:AGT54=ADL12)*(AGU3:AGU54="L"))+SUMPRODUCT((AGQ3:AGQ54=ADL14)*(AGT3:AGT54=ADL13)*(AGU3:AGU54="L"))+SUMPRODUCT((AGQ3:AGQ54=ADL15)*(AGT3:AGT54=ADL14)*(AGV3:AGV54="L"))+SUMPRODUCT((AGQ3:AGQ54=ADL11)*(AGT3:AGT54=ADL14)*(AGV3:AGV54="L"))+SUMPRODUCT((AGQ3:AGQ54=ADL12)*(AGT3:AGT54=ADL14)*(AGV3:AGV54="L"))+SUMPRODUCT((AGQ3:AGQ54=ADL13)*(AGT3:AGT54=ADL14)*(AGV3:AGV54="L"))</f>
        <v>0</v>
      </c>
      <c r="ADP14" s="395">
        <f ca="1">SUMPRODUCT((AGQ3:AGQ54=ADL14)*(AGT3:AGT54=ADL15)*AGR3:AGR54)+SUMPRODUCT((AGQ3:AGQ54=ADL14)*(AGT3:AGT54=ADL11)*AGR3:AGR54)+SUMPRODUCT((AGQ3:AGQ54=ADL14)*(AGT3:AGT54=ADL12)*AGR3:AGR54)+SUMPRODUCT((AGQ3:AGQ54=ADL14)*(AGT3:AGT54=ADL13)*AGR3:AGR54)+SUMPRODUCT((AGQ3:AGQ54=ADL15)*(AGT3:AGT54=ADL14)*AGS3:AGS54)+SUMPRODUCT((AGQ3:AGQ54=ADL11)*(AGT3:AGT54=ADL14)*AGS3:AGS54)+SUMPRODUCT((AGQ3:AGQ54=ADL12)*(AGT3:AGT54=ADL14)*AGS3:AGS54)+SUMPRODUCT((AGQ3:AGQ54=ADL13)*(AGT3:AGT54=ADL14)*AGS3:AGS54)</f>
        <v>0</v>
      </c>
      <c r="ADQ14" s="395">
        <f ca="1">SUMPRODUCT((AGQ3:AGQ54=ADL14)*(AGT3:AGT54=ADL15)*AGS3:AGS54)+SUMPRODUCT((AGQ3:AGQ54=ADL14)*(AGT3:AGT54=ADL11)*AGS3:AGS54)+SUMPRODUCT((AGQ3:AGQ54=ADL14)*(AGT3:AGT54=ADL12)*AGS3:AGS54)+SUMPRODUCT((AGQ3:AGQ54=ADL14)*(AGT3:AGT54=ADL13)*AGS3:AGS54)+SUMPRODUCT((AGQ3:AGQ54=ADL15)*(AGT3:AGT54=ADL14)*AGR3:AGR54)+SUMPRODUCT((AGQ3:AGQ54=ADL11)*(AGT3:AGT54=ADL14)*AGR3:AGR54)+SUMPRODUCT((AGQ3:AGQ54=ADL12)*(AGT3:AGT54=ADL14)*AGR3:AGR54)+SUMPRODUCT((AGQ3:AGQ54=ADL13)*(AGT3:AGT54=ADL14)*AGR3:AGR54)</f>
        <v>0</v>
      </c>
      <c r="ADR14" s="395">
        <f t="shared" ca="1" si="1304"/>
        <v>1000</v>
      </c>
      <c r="ADS14" s="395">
        <f t="shared" ca="1" si="1305"/>
        <v>0</v>
      </c>
      <c r="ADT14" s="395">
        <f ca="1">IF(ADL14&lt;&gt;"",VLOOKUP(ADL14,ACS4:ACY52,7,FALSE),"")</f>
        <v>1000</v>
      </c>
      <c r="ADU14" s="395">
        <f ca="1">IF(ADL14&lt;&gt;"",VLOOKUP(ADL14,ACS4:ACY52,5,FALSE),"")</f>
        <v>0</v>
      </c>
      <c r="ADV14" s="395">
        <f ca="1">IF(ADL14&lt;&gt;"",VLOOKUP(ADL14,ACS4:ADA52,9,FALSE),"")</f>
        <v>29</v>
      </c>
      <c r="ADW14" s="395">
        <f t="shared" ca="1" si="1306"/>
        <v>0</v>
      </c>
      <c r="ADX14" s="395">
        <f t="shared" ref="ADX14" ca="1" si="2141">IF(ADL14&lt;&gt;"",RANK(ADW14,ADW11:ADW15),"")</f>
        <v>1</v>
      </c>
      <c r="ADY14" s="395">
        <f t="shared" ref="ADY14" ca="1" si="2142">IF(ADL14&lt;&gt;"",SUMPRODUCT((ADW11:ADW15=ADW14)*(ADR11:ADR15&gt;ADR14)),"")</f>
        <v>0</v>
      </c>
      <c r="ADZ14" s="395">
        <f t="shared" ref="ADZ14" ca="1" si="2143">IF(ADL14&lt;&gt;"",SUMPRODUCT((ADW11:ADW15=ADW14)*(ADR11:ADR15=ADR14)*(ADP11:ADP15&gt;ADP14)),"")</f>
        <v>0</v>
      </c>
      <c r="AEA14" s="395">
        <f t="shared" ref="AEA14" ca="1" si="2144">IF(ADL14&lt;&gt;"",SUMPRODUCT((ADW11:ADW15=ADW14)*(ADR11:ADR15=ADR14)*(ADP11:ADP15=ADP14)*(ADT11:ADT15&gt;ADT14)),"")</f>
        <v>0</v>
      </c>
      <c r="AEB14" s="395">
        <f t="shared" ref="AEB14" ca="1" si="2145">IF(ADL14&lt;&gt;"",SUMPRODUCT((ADW11:ADW15=ADW14)*(ADR11:ADR15=ADR14)*(ADP11:ADP15=ADP14)*(ADT11:ADT15=ADT14)*(ADU11:ADU15&gt;ADU14)),"")</f>
        <v>0</v>
      </c>
      <c r="AEC14" s="395">
        <f t="shared" ref="AEC14" ca="1" si="2146">IF(ADL14&lt;&gt;"",SUMPRODUCT((ADW11:ADW15=ADW14)*(ADR11:ADR15=ADR14)*(ADP11:ADP15=ADP14)*(ADT11:ADT15=ADT14)*(ADU11:ADU15=ADU14)*(ADV11:ADV15&gt;ADV14)),"")</f>
        <v>0</v>
      </c>
      <c r="AED14" s="395">
        <f t="shared" ref="AED14" ca="1" si="2147">IF(ADL14&lt;&gt;"",IF(AED66&lt;&gt;"",IF(ADK62=3,AED66,AED66+ADK62),SUM(ADX14:AEC14)),"")</f>
        <v>1</v>
      </c>
      <c r="AEE14" s="395" t="str">
        <f t="shared" ref="AEE14" ca="1" si="2148">IF(ADL14&lt;&gt;"",INDEX(ADL11:ADL15,MATCH(4,AED11:AED15,0),0),"")</f>
        <v>Seattle Sounders</v>
      </c>
      <c r="AEF14" s="395" t="str">
        <f t="shared" ca="1" si="1545"/>
        <v/>
      </c>
      <c r="AEG14" s="395" t="str">
        <f ca="1">IF(AEF14&lt;&gt;"",SUMPRODUCT((AGQ3:AGQ54=AEF14)*(AGT3:AGT54=AEF15)*(AGU3:AGU54="W"))+SUMPRODUCT((AGQ3:AGQ54=AEF14)*(AGT3:AGT54=AEF12)*(AGU3:AGU54="W"))+SUMPRODUCT((AGQ3:AGQ54=AEF14)*(AGT3:AGT54=AEF13)*(AGU3:AGU54="W"))+SUMPRODUCT((AGQ3:AGQ54=AEF15)*(AGT3:AGT54=AEF14)*(AGV3:AGV54="W"))+SUMPRODUCT((AGQ3:AGQ54=AEF12)*(AGT3:AGT54=AEF14)*(AGV3:AGV54="W"))+SUMPRODUCT((AGQ3:AGQ54=AEF13)*(AGT3:AGT54=AEF14)*(AGV3:AGV54="W")),"")</f>
        <v/>
      </c>
      <c r="AEH14" s="395" t="str">
        <f ca="1">IF(AEF14&lt;&gt;"",SUMPRODUCT((AGQ3:AGQ54=AEF14)*(AGT3:AGT54=AEF15)*(AGU3:AGU54="D"))+SUMPRODUCT((AGQ3:AGQ54=AEF14)*(AGT3:AGT54=AEF12)*(AGU3:AGU54="D"))+SUMPRODUCT((AGQ3:AGQ54=AEF14)*(AGT3:AGT54=AEF13)*(AGU3:AGU54="D"))+SUMPRODUCT((AGQ3:AGQ54=AEF15)*(AGT3:AGT54=AEF14)*(AGU3:AGU54="D"))+SUMPRODUCT((AGQ3:AGQ54=AEF12)*(AGT3:AGT54=AEF14)*(AGU3:AGU54="D"))+SUMPRODUCT((AGQ3:AGQ54=AEF13)*(AGT3:AGT54=AEF14)*(AGU3:AGU54="D")),"")</f>
        <v/>
      </c>
      <c r="AEI14" s="395" t="str">
        <f ca="1">IF(AEF14&lt;&gt;"",SUMPRODUCT((AGQ3:AGQ54=AEF14)*(AGT3:AGT54=AEF15)*(AGU3:AGU54="L"))+SUMPRODUCT((AGQ3:AGQ54=AEF14)*(AGT3:AGT54=AEF12)*(AGU3:AGU54="L"))+SUMPRODUCT((AGQ3:AGQ54=AEF14)*(AGT3:AGT54=AEF13)*(AGU3:AGU54="L"))+SUMPRODUCT((AGQ3:AGQ54=AEF15)*(AGT3:AGT54=AEF14)*(AGV3:AGV54="L"))+SUMPRODUCT((AGQ3:AGQ54=AEF12)*(AGT3:AGT54=AEF14)*(AGV3:AGV54="L"))+SUMPRODUCT((AGQ3:AGQ54=AEF13)*(AGT3:AGT54=AEF14)*(AGV3:AGV54="L")),"")</f>
        <v/>
      </c>
      <c r="AEJ14" s="395">
        <f ca="1">SUMPRODUCT((AGQ3:AGQ54=AEF14)*(AGT3:AGT54=AEF15)*AGR3:AGR54)+SUMPRODUCT((AGQ3:AGQ54=AEF14)*(AGT3:AGT54=AEF11)*AGR3:AGR54)+SUMPRODUCT((AGQ3:AGQ54=AEF14)*(AGT3:AGT54=AEF12)*AGR3:AGR54)+SUMPRODUCT((AGQ3:AGQ54=AEF14)*(AGT3:AGT54=AEF13)*AGR3:AGR54)+SUMPRODUCT((AGQ3:AGQ54=AEF15)*(AGT3:AGT54=AEF14)*AGS3:AGS54)+SUMPRODUCT((AGQ3:AGQ54=AEF11)*(AGT3:AGT54=AEF14)*AGS3:AGS54)+SUMPRODUCT((AGQ3:AGQ54=AEF12)*(AGT3:AGT54=AEF14)*AGS3:AGS54)+SUMPRODUCT((AGQ3:AGQ54=AEF13)*(AGT3:AGT54=AEF14)*AGS3:AGS54)</f>
        <v>0</v>
      </c>
      <c r="AEK14" s="395">
        <f ca="1">SUMPRODUCT((AGQ3:AGQ54=AEF14)*(AGT3:AGT54=AEF15)*AGS3:AGS54)+SUMPRODUCT((AGQ3:AGQ54=AEF14)*(AGT3:AGT54=AEF11)*AGS3:AGS54)+SUMPRODUCT((AGQ3:AGQ54=AEF14)*(AGT3:AGT54=AEF12)*AGS3:AGS54)+SUMPRODUCT((AGQ3:AGQ54=AEF14)*(AGT3:AGT54=AEF13)*AGS3:AGS54)+SUMPRODUCT((AGQ3:AGQ54=AEF15)*(AGT3:AGT54=AEF14)*AGR3:AGR54)+SUMPRODUCT((AGQ3:AGQ54=AEF11)*(AGT3:AGT54=AEF14)*AGR3:AGR54)+SUMPRODUCT((AGQ3:AGQ54=AEF12)*(AGT3:AGT54=AEF14)*AGR3:AGR54)+SUMPRODUCT((AGQ3:AGQ54=AEF13)*(AGT3:AGT54=AEF14)*AGR3:AGR54)</f>
        <v>0</v>
      </c>
      <c r="AEL14" s="395">
        <f t="shared" ca="1" si="1546"/>
        <v>1000</v>
      </c>
      <c r="AEM14" s="395" t="str">
        <f t="shared" ca="1" si="1547"/>
        <v/>
      </c>
      <c r="AEN14" s="395" t="str">
        <f ca="1">IF(AEF14&lt;&gt;"",VLOOKUP(AEF14,ACS4:ACY52,7,FALSE),"")</f>
        <v/>
      </c>
      <c r="AEO14" s="395" t="str">
        <f ca="1">IF(AEF14&lt;&gt;"",VLOOKUP(AEF14,ACS4:ACY52,5,FALSE),"")</f>
        <v/>
      </c>
      <c r="AEP14" s="395" t="str">
        <f ca="1">IF(AEF14&lt;&gt;"",VLOOKUP(AEF14,ACS4:ADA52,9,FALSE),"")</f>
        <v/>
      </c>
      <c r="AEQ14" s="395" t="str">
        <f t="shared" ca="1" si="1548"/>
        <v/>
      </c>
      <c r="AER14" s="395" t="str">
        <f t="shared" ref="AER14" ca="1" si="2149">IF(AEF14&lt;&gt;"",RANK(AEQ14,AEQ11:AEQ15),"")</f>
        <v/>
      </c>
      <c r="AES14" s="395" t="str">
        <f t="shared" ref="AES14" ca="1" si="2150">IF(AEF14&lt;&gt;"",SUMPRODUCT((AEQ11:AEQ15=AEQ14)*(AEL11:AEL15&gt;AEL14)),"")</f>
        <v/>
      </c>
      <c r="AET14" s="395" t="str">
        <f t="shared" ref="AET14" ca="1" si="2151">IF(AEF14&lt;&gt;"",SUMPRODUCT((AEQ11:AEQ15=AEQ14)*(AEL11:AEL15=AEL14)*(AEJ11:AEJ15&gt;AEJ14)),"")</f>
        <v/>
      </c>
      <c r="AEU14" s="395" t="str">
        <f t="shared" ref="AEU14" ca="1" si="2152">IF(AEF14&lt;&gt;"",SUMPRODUCT((AEQ11:AEQ15=AEQ14)*(AEL11:AEL15=AEL14)*(AEJ11:AEJ15=AEJ14)*(AEN11:AEN15&gt;AEN14)),"")</f>
        <v/>
      </c>
      <c r="AEV14" s="395" t="str">
        <f t="shared" ref="AEV14" ca="1" si="2153">IF(AEF14&lt;&gt;"",SUMPRODUCT((AEQ11:AEQ15=AEQ14)*(AEL11:AEL15=AEL14)*(AEJ11:AEJ15=AEJ14)*(AEN11:AEN15=AEN14)*(AEO11:AEO15&gt;AEO14)),"")</f>
        <v/>
      </c>
      <c r="AEW14" s="395" t="str">
        <f t="shared" ref="AEW14" ca="1" si="2154">IF(AEF14&lt;&gt;"",SUMPRODUCT((AEQ11:AEQ15=AEQ14)*(AEL11:AEL15=AEL14)*(AEJ11:AEJ15=AEJ14)*(AEN11:AEN15=AEN14)*(AEO11:AEO15=AEO14)*(AEP11:AEP15&gt;AEP14)),"")</f>
        <v/>
      </c>
      <c r="AEX14" s="395" t="str">
        <f t="shared" ref="AEX14" ca="1" si="2155">IF(AEF14&lt;&gt;"",IF(AEX66&lt;&gt;"",IF(AEE62=3,AEX66,AEX66+AEE62),SUM(AER14:AEW14)+1),"")</f>
        <v/>
      </c>
      <c r="AEY14" s="395" t="str">
        <f t="shared" ref="AEY14" ca="1" si="2156">IF(AEF14&lt;&gt;"",INDEX(AEF12:AEF15,MATCH(4,AEX12:AEX15,0),0),"")</f>
        <v/>
      </c>
      <c r="AEZ14" s="395" t="str">
        <f t="shared" ca="1" si="1834"/>
        <v/>
      </c>
      <c r="AFA14" s="395">
        <f ca="1">SUMPRODUCT((AGQ3:AGQ54=AEZ14)*(AGT3:AGT54=AEZ15)*(AGU3:AGU54="W"))+SUMPRODUCT((AGQ3:AGQ54=AEZ14)*(AGT3:AGT54=AEZ16)*(AGU3:AGU54="W"))+SUMPRODUCT((AGQ3:AGQ54=AEZ14)*(AGT3:AGT54=AEZ13)*(AGU3:AGU54="W"))+SUMPRODUCT((AGQ3:AGQ54=AEZ15)*(AGT3:AGT54=AEZ14)*(AGV3:AGV54="W"))+SUMPRODUCT((AGQ3:AGQ54=AEZ16)*(AGT3:AGT54=AEZ14)*(AGV3:AGV54="W"))+SUMPRODUCT((AGQ3:AGQ54=AEZ13)*(AGT3:AGT54=AEZ14)*(AGV3:AGV54="W"))</f>
        <v>0</v>
      </c>
      <c r="AFB14" s="395">
        <f ca="1">SUMPRODUCT((AGQ3:AGQ54=AEZ14)*(AGT3:AGT54=AEZ15)*(AGU3:AGU54="D"))+SUMPRODUCT((AGQ3:AGQ54=AEZ14)*(AGT3:AGT54=AEZ16)*(AGU3:AGU54="D"))+SUMPRODUCT((AGQ3:AGQ54=AEZ14)*(AGT3:AGT54=AEZ13)*(AGU3:AGU54="D"))+SUMPRODUCT((AGQ3:AGQ54=AEZ15)*(AGT3:AGT54=AEZ14)*(AGU3:AGU54="D"))+SUMPRODUCT((AGQ3:AGQ54=AEZ16)*(AGT3:AGT54=AEZ14)*(AGU3:AGU54="D"))+SUMPRODUCT((AGQ3:AGQ54=AEZ13)*(AGT3:AGT54=AEZ14)*(AGU3:AGU54="D"))</f>
        <v>0</v>
      </c>
      <c r="AFC14" s="395">
        <f ca="1">SUMPRODUCT((AGQ3:AGQ54=AEZ14)*(AGT3:AGT54=AEZ15)*(AGU3:AGU54="L"))+SUMPRODUCT((AGQ3:AGQ54=AEZ14)*(AGT3:AGT54=AEZ16)*(AGU3:AGU54="L"))+SUMPRODUCT((AGQ3:AGQ54=AEZ14)*(AGT3:AGT54=AEZ13)*(AGU3:AGU54="L"))+SUMPRODUCT((AGQ3:AGQ54=AEZ15)*(AGT3:AGT54=AEZ14)*(AGV3:AGV54="L"))+SUMPRODUCT((AGQ3:AGQ54=AEZ16)*(AGT3:AGT54=AEZ14)*(AGV3:AGV54="L"))+SUMPRODUCT((AGQ3:AGQ54=AEZ13)*(AGT3:AGT54=AEZ14)*(AGV3:AGV54="L"))</f>
        <v>0</v>
      </c>
      <c r="AFD14" s="395">
        <f ca="1">SUMPRODUCT((AGQ3:AGQ54=AEZ14)*(AGT3:AGT54=AEZ15)*AGR3:AGR54)+SUMPRODUCT((AGQ3:AGQ54=AEZ14)*(AGT3:AGT54=AEZ11)*AGR3:AGR54)+SUMPRODUCT((AGQ3:AGQ54=AEZ14)*(AGT3:AGT54=AEZ12)*AGR3:AGR54)+SUMPRODUCT((AGQ3:AGQ54=AEZ14)*(AGT3:AGT54=AEZ13)*AGR3:AGR54)+SUMPRODUCT((AGQ3:AGQ54=AEZ15)*(AGT3:AGT54=AEZ14)*AGS3:AGS54)+SUMPRODUCT((AGQ3:AGQ54=AEZ11)*(AGT3:AGT54=AEZ14)*AGS3:AGS54)+SUMPRODUCT((AGQ3:AGQ54=AEZ12)*(AGT3:AGT54=AEZ14)*AGS3:AGS54)+SUMPRODUCT((AGQ3:AGQ54=AEZ13)*(AGT3:AGT54=AEZ14)*AGS3:AGS54)</f>
        <v>0</v>
      </c>
      <c r="AFE14" s="395">
        <f ca="1">SUMPRODUCT((AGQ3:AGQ54=AEZ14)*(AGT3:AGT54=AEZ15)*AGS3:AGS54)+SUMPRODUCT((AGQ3:AGQ54=AEZ14)*(AGT3:AGT54=AEZ11)*AGS3:AGS54)+SUMPRODUCT((AGQ3:AGQ54=AEZ14)*(AGT3:AGT54=AEZ12)*AGS3:AGS54)+SUMPRODUCT((AGQ3:AGQ54=AEZ14)*(AGT3:AGT54=AEZ13)*AGS3:AGS54)+SUMPRODUCT((AGQ3:AGQ54=AEZ15)*(AGT3:AGT54=AEZ14)*AGR3:AGR54)+SUMPRODUCT((AGQ3:AGQ54=AEZ11)*(AGT3:AGT54=AEZ14)*AGR3:AGR54)+SUMPRODUCT((AGQ3:AGQ54=AEZ12)*(AGT3:AGT54=AEZ14)*AGR3:AGR54)+SUMPRODUCT((AGQ3:AGQ54=AEZ13)*(AGT3:AGT54=AEZ14)*AGR3:AGR54)</f>
        <v>0</v>
      </c>
      <c r="AFF14" s="395">
        <f t="shared" ca="1" si="1835"/>
        <v>1000</v>
      </c>
      <c r="AFG14" s="395" t="str">
        <f t="shared" ca="1" si="1836"/>
        <v/>
      </c>
      <c r="AFH14" s="395" t="str">
        <f ca="1">IF(AEZ14&lt;&gt;"",VLOOKUP(AEZ14,ACS4:ACY52,7,FALSE),"")</f>
        <v/>
      </c>
      <c r="AFI14" s="395" t="str">
        <f ca="1">IF(AEZ14&lt;&gt;"",VLOOKUP(AEZ14,ACS4:ACY52,5,FALSE),"")</f>
        <v/>
      </c>
      <c r="AFJ14" s="395" t="str">
        <f ca="1">IF(AEZ14&lt;&gt;"",VLOOKUP(AEZ14,ACS4:ADA52,9,FALSE),"")</f>
        <v/>
      </c>
      <c r="AFK14" s="395" t="str">
        <f t="shared" ca="1" si="1837"/>
        <v/>
      </c>
      <c r="AFL14" s="395" t="str">
        <f t="shared" ref="AFL14" ca="1" si="2157">IF(AEZ14&lt;&gt;"",RANK(AFK14,AFK11:AFK15),"")</f>
        <v/>
      </c>
      <c r="AFM14" s="395" t="str">
        <f t="shared" ref="AFM14" ca="1" si="2158">IF(AEZ14&lt;&gt;"",SUMPRODUCT((AFK11:AFK15=AFK14)*(AFF11:AFF15&gt;AFF14)),"")</f>
        <v/>
      </c>
      <c r="AFN14" s="395" t="str">
        <f t="shared" ref="AFN14" ca="1" si="2159">IF(AEZ14&lt;&gt;"",SUMPRODUCT((AFK11:AFK15=AFK14)*(AFF11:AFF15=AFF14)*(AFD11:AFD15&gt;AFD14)),"")</f>
        <v/>
      </c>
      <c r="AFO14" s="395" t="str">
        <f t="shared" ref="AFO14" ca="1" si="2160">IF(AEZ14&lt;&gt;"",SUMPRODUCT((AFK11:AFK15=AFK14)*(AFF11:AFF15=AFF14)*(AFD11:AFD15=AFD14)*(AFH11:AFH15&gt;AFH14)),"")</f>
        <v/>
      </c>
      <c r="AFP14" s="395" t="str">
        <f t="shared" ref="AFP14" ca="1" si="2161">IF(AEZ14&lt;&gt;"",SUMPRODUCT((AFK11:AFK15=AFK14)*(AFF11:AFF15=AFF14)*(AFD11:AFD15=AFD14)*(AFH11:AFH15=AFH14)*(AFI11:AFI15&gt;AFI14)),"")</f>
        <v/>
      </c>
      <c r="AFQ14" s="395" t="str">
        <f t="shared" ref="AFQ14" ca="1" si="2162">IF(AEZ14&lt;&gt;"",SUMPRODUCT((AFK11:AFK15=AFK14)*(AFF11:AFF15=AFF14)*(AFD11:AFD15=AFD14)*(AFH11:AFH15=AFH14)*(AFI11:AFI15=AFI14)*(AFJ11:AFJ15&gt;AFJ14)),"")</f>
        <v/>
      </c>
      <c r="AFR14" s="395" t="str">
        <f t="shared" ca="1" si="1844"/>
        <v/>
      </c>
      <c r="AFS14" s="395" t="str">
        <f t="shared" ref="AFS14" ca="1" si="2163">IF(AEZ14&lt;&gt;"",INDEX(AEZ13:AEZ15,MATCH(4,AFR13:AFR15,0),0),"")</f>
        <v/>
      </c>
      <c r="AFT14" s="395" t="str">
        <f t="shared" ref="AFT14" si="2164">IF(ADJ11&lt;&gt;"",ADJ11,"")</f>
        <v/>
      </c>
      <c r="AFU14" s="395">
        <f ca="1">SUMPRODUCT((AGQ3:AGQ54=AFT14)*(AGT3:AGT54=AFT15)*(AGU3:AGU54="W"))+SUMPRODUCT((AGQ3:AGQ54=AFT14)*(AGT3:AGT54=AFT16)*(AGU3:AGU54="W"))+SUMPRODUCT((AGQ3:AGQ54=AFT14)*(AGT3:AGT54=AFT17)*(AGU3:AGU54="W"))+SUMPRODUCT((AGQ3:AGQ54=AFT15)*(AGT3:AGT54=AFT14)*(AGV3:AGV54="W"))+SUMPRODUCT((AGQ3:AGQ54=AFT16)*(AGT3:AGT54=AFT14)*(AGV3:AGV54="W"))+SUMPRODUCT((AGQ3:AGQ54=AFT17)*(AGT3:AGT54=AFT14)*(AGV3:AGV54="W"))</f>
        <v>0</v>
      </c>
      <c r="AFV14" s="395">
        <f ca="1">SUMPRODUCT((AGQ3:AGQ54=AFT14)*(AGT3:AGT54=AFT15)*(AGU3:AGU54="D"))+SUMPRODUCT((AGQ3:AGQ54=AFT14)*(AGT3:AGT54=AFT16)*(AGU3:AGU54="D"))+SUMPRODUCT((AGQ3:AGQ54=AFT14)*(AGT3:AGT54=AFT17)*(AGU3:AGU54="D"))+SUMPRODUCT((AGQ3:AGQ54=AFT15)*(AGT3:AGT54=AFT14)*(AGU3:AGU54="D"))+SUMPRODUCT((AGQ3:AGQ54=AFT16)*(AGT3:AGT54=AFT14)*(AGU3:AGU54="D"))+SUMPRODUCT((AGQ3:AGQ54=AFT17)*(AGT3:AGT54=AFT14)*(AGU3:AGU54="D"))</f>
        <v>0</v>
      </c>
      <c r="AFW14" s="395">
        <f ca="1">SUMPRODUCT((AGQ3:AGQ54=AFT14)*(AGT3:AGT54=AFT15)*(AGU3:AGU54="L"))+SUMPRODUCT((AGQ3:AGQ54=AFT14)*(AGT3:AGT54=AFT16)*(AGU3:AGU54="L"))+SUMPRODUCT((AGQ3:AGQ54=AFT14)*(AGT3:AGT54=AFT17)*(AGU3:AGU54="L"))+SUMPRODUCT((AGQ3:AGQ54=AFT15)*(AGT3:AGT54=AFT14)*(AGV3:AGV54="L"))+SUMPRODUCT((AGQ3:AGQ54=AFT16)*(AGT3:AGT54=AFT14)*(AGV3:AGV54="L"))+SUMPRODUCT((AGQ3:AGQ54=AFT17)*(AGT3:AGT54=AFT14)*(AGV3:AGV54="L"))</f>
        <v>0</v>
      </c>
      <c r="AFX14" s="395">
        <f ca="1">SUMPRODUCT((AGQ3:AGQ54=AFT14)*(AGT3:AGT54=AFT15)*AGR3:AGR54)+SUMPRODUCT((AGQ3:AGQ54=AFT14)*(AGT3:AGT54=AFT11)*AGR3:AGR54)+SUMPRODUCT((AGQ3:AGQ54=AFT14)*(AGT3:AGT54=AFT12)*AGR3:AGR54)+SUMPRODUCT((AGQ3:AGQ54=AFT14)*(AGT3:AGT54=AFT13)*AGR3:AGR54)+SUMPRODUCT((AGQ3:AGQ54=AFT15)*(AGT3:AGT54=AFT14)*AGS3:AGS54)+SUMPRODUCT((AGQ3:AGQ54=AFT11)*(AGT3:AGT54=AFT14)*AGS3:AGS54)+SUMPRODUCT((AGQ3:AGQ54=AFT12)*(AGT3:AGT54=AFT14)*AGS3:AGS54)+SUMPRODUCT((AGQ3:AGQ54=AFT13)*(AGT3:AGT54=AFT14)*AGS3:AGS54)</f>
        <v>0</v>
      </c>
      <c r="AFY14" s="395">
        <f ca="1">SUMPRODUCT((AGQ3:AGQ54=AFT14)*(AGT3:AGT54=AFT15)*AGS3:AGS54)+SUMPRODUCT((AGQ3:AGQ54=AFT14)*(AGT3:AGT54=AFT11)*AGS3:AGS54)+SUMPRODUCT((AGQ3:AGQ54=AFT14)*(AGT3:AGT54=AFT12)*AGS3:AGS54)+SUMPRODUCT((AGQ3:AGQ54=AFT14)*(AGT3:AGT54=AFT13)*AGS3:AGS54)+SUMPRODUCT((AGQ3:AGQ54=AFT15)*(AGT3:AGT54=AFT14)*AGR3:AGR54)+SUMPRODUCT((AGQ3:AGQ54=AFT11)*(AGT3:AGT54=AFT14)*AGR3:AGR54)+SUMPRODUCT((AGQ3:AGQ54=AFT12)*(AGT3:AGT54=AFT14)*AGR3:AGR54)+SUMPRODUCT((AGQ3:AGQ54=AFT13)*(AGT3:AGT54=AFT14)*AGR3:AGR54)</f>
        <v>0</v>
      </c>
      <c r="AFZ14" s="395">
        <f t="shared" ref="AFZ14" ca="1" si="2165">AFX14-AFY14+1000</f>
        <v>1000</v>
      </c>
      <c r="AGA14" s="395" t="str">
        <f t="shared" ref="AGA14" si="2166">IF(AFT14&lt;&gt;"",AFU14*3+AFV14*1,"")</f>
        <v/>
      </c>
      <c r="AGB14" s="395" t="str">
        <f>IF(AFT14&lt;&gt;"",VLOOKUP(AFT14,ACS4:ACY52,7,FALSE),"")</f>
        <v/>
      </c>
      <c r="AGC14" s="395" t="str">
        <f>IF(AFT14&lt;&gt;"",VLOOKUP(AFT14,ACS4:ACY52,5,FALSE),"")</f>
        <v/>
      </c>
      <c r="AGD14" s="395" t="str">
        <f>IF(AFT14&lt;&gt;"",VLOOKUP(AFT14,ACS4:ADA52,9,FALSE),"")</f>
        <v/>
      </c>
      <c r="AGE14" s="395" t="str">
        <f t="shared" ref="AGE14" si="2167">AGA14</f>
        <v/>
      </c>
      <c r="AGF14" s="395" t="str">
        <f t="shared" ref="AGF14" si="2168">IF(AFT14&lt;&gt;"",RANK(AGE14,AGE11:AGE15),"")</f>
        <v/>
      </c>
      <c r="AGG14" s="395" t="str">
        <f t="shared" ref="AGG14" si="2169">IF(AFT14&lt;&gt;"",SUMPRODUCT((AGE11:AGE15=AGE14)*(AFZ11:AFZ15&gt;AFZ14)),"")</f>
        <v/>
      </c>
      <c r="AGH14" s="395" t="str">
        <f t="shared" ref="AGH14" si="2170">IF(AFT14&lt;&gt;"",SUMPRODUCT((AGE11:AGE15=AGE14)*(AFZ11:AFZ15=AFZ14)*(AFX11:AFX15&gt;AFX14)),"")</f>
        <v/>
      </c>
      <c r="AGI14" s="395" t="str">
        <f t="shared" ref="AGI14" si="2171">IF(AFT14&lt;&gt;"",SUMPRODUCT((AGE11:AGE15=AGE14)*(AFZ11:AFZ15=AFZ14)*(AFX11:AFX15=AFX14)*(AGB11:AGB15&gt;AGB14)),"")</f>
        <v/>
      </c>
      <c r="AGJ14" s="395" t="str">
        <f t="shared" ref="AGJ14" si="2172">IF(AFT14&lt;&gt;"",SUMPRODUCT((AGE11:AGE15=AGE14)*(AFZ11:AFZ15=AFZ14)*(AFX11:AFX15=AFX14)*(AGB11:AGB15=AGB14)*(AGC11:AGC15&gt;AGC14)),"")</f>
        <v/>
      </c>
      <c r="AGK14" s="395" t="str">
        <f t="shared" ref="AGK14" si="2173">IF(AFT14&lt;&gt;"",SUMPRODUCT((AGE11:AGE15=AGE14)*(AFZ11:AFZ15=AFZ14)*(AFX11:AFX15=AFX14)*(AGB11:AGB15=AGB14)*(AGC11:AGC15=AGC14)*(AGD11:AGD15&gt;AGD14)),"")</f>
        <v/>
      </c>
      <c r="AGL14" s="395" t="str">
        <f t="shared" ref="AGL14" si="2174">IF(AFT14&lt;&gt;"",SUM(AGF14:AGK14)+3,"")</f>
        <v/>
      </c>
      <c r="AGM14" s="395" t="str">
        <f t="shared" ref="AGM14" si="2175">IF(AFT14&lt;&gt;"",IF(AGL14=4,AFT14,AFT15),"")</f>
        <v/>
      </c>
      <c r="AGN14" s="395" t="str">
        <f t="shared" ref="AGN14" ca="1" si="2176">IF(AGM14&lt;&gt;"",AGM14,IF(AFS14&lt;&gt;"",AFS14,IF(AEY14&lt;&gt;"",AEY14,IF(AEE14&lt;&gt;"",AEE14,ADE14))))</f>
        <v>Seattle Sounders</v>
      </c>
      <c r="AGO14" s="395">
        <v>4</v>
      </c>
      <c r="AGP14" s="395">
        <v>12</v>
      </c>
      <c r="AGQ14" s="395" t="str">
        <f t="shared" si="12"/>
        <v>Monterrey</v>
      </c>
      <c r="AGR14" s="395">
        <f ca="1">IF(OFFSET('Game Board'!O19,0,AGR1)&lt;&gt;"",OFFSET('Game Board'!O19,0,AGR1),0)</f>
        <v>0</v>
      </c>
      <c r="AGS14" s="395">
        <f ca="1">IF(OFFSET('Game Board'!P19,0,AGR1)&lt;&gt;"",OFFSET('Game Board'!P19,0,AGR1),0)</f>
        <v>0</v>
      </c>
      <c r="AGT14" s="395" t="str">
        <f t="shared" si="13"/>
        <v>Internazionale</v>
      </c>
      <c r="AGU14" s="395" t="str">
        <f ca="1">IF(AND(OFFSET('Game Board'!O19,0,AGR1)&lt;&gt;"",OFFSET('Game Board'!P19,0,AGR1)&lt;&gt;""),IF(AGR14&gt;AGS14,"W",IF(AGR14=AGS14,"D","L")),"")</f>
        <v/>
      </c>
      <c r="AGV14" s="395" t="str">
        <f t="shared" ca="1" si="14"/>
        <v/>
      </c>
      <c r="AGX14" s="395">
        <f ca="1">VLOOKUP(AGY14,AKT11:AKU15,2,FALSE)</f>
        <v>4</v>
      </c>
      <c r="AGY14" s="398" t="str">
        <f t="shared" si="1316"/>
        <v>Seattle Sounders</v>
      </c>
      <c r="AGZ14" s="395">
        <f ca="1">SUMPRODUCT((AKW3:AKW54=AGY14)*(ALA3:ALA54="W"))+SUMPRODUCT((AKZ3:AKZ54=AGY14)*(ALB3:ALB54="W"))</f>
        <v>0</v>
      </c>
      <c r="AHA14" s="395">
        <f ca="1">SUMPRODUCT((AKW3:AKW54=AGY14)*(ALA3:ALA54="D"))+SUMPRODUCT((AKZ3:AKZ54=AGY14)*(ALB3:ALB54="D"))</f>
        <v>0</v>
      </c>
      <c r="AHB14" s="395">
        <f ca="1">SUMPRODUCT((AKW3:AKW54=AGY14)*(ALA3:ALA54="L"))+SUMPRODUCT((AKZ3:AKZ54=AGY14)*(ALB3:ALB54="L"))</f>
        <v>0</v>
      </c>
      <c r="AHC14" s="395">
        <f t="shared" ref="AHC14" ca="1" si="2177">SUMIF(AKW3:AKW72,AGY14,AKX3:AKX72)+SUMIF(AKZ3:AKZ72,AGY14,AKY3:AKY72)</f>
        <v>0</v>
      </c>
      <c r="AHD14" s="395">
        <f t="shared" ref="AHD14" ca="1" si="2178">SUMIF(AKZ3:AKZ72,AGY14,AKX3:AKX72)+SUMIF(AKW3:AKW72,AGY14,AKY3:AKY72)</f>
        <v>0</v>
      </c>
      <c r="AHE14" s="395">
        <f t="shared" ca="1" si="1319"/>
        <v>1000</v>
      </c>
      <c r="AHF14" s="395">
        <f t="shared" ca="1" si="1320"/>
        <v>0</v>
      </c>
      <c r="AHG14" s="401">
        <f t="shared" si="171"/>
        <v>7</v>
      </c>
      <c r="AHH14" s="395">
        <f t="shared" ref="AHH14" ca="1" si="2179">IF(COUNTIF(AHF11:AHF15,4)&lt;&gt;4,RANK(AHF14,AHF11:AHF15),AHF66)</f>
        <v>1</v>
      </c>
      <c r="AHJ14" s="395">
        <f t="shared" ref="AHJ14" ca="1" si="2180">SUMPRODUCT((AHH11:AHH14=AHH14)*(AHG11:AHG14&lt;AHG14))+AHH14</f>
        <v>1</v>
      </c>
      <c r="AHK14" s="398" t="str">
        <f t="shared" ref="AHK14" ca="1" si="2181">INDEX(AGY11:AGY15,MATCH(4,AHJ11:AHJ15,0),0)</f>
        <v>Paris Saint-Germain</v>
      </c>
      <c r="AHL14" s="395">
        <f t="shared" ref="AHL14" ca="1" si="2182">INDEX(AHH11:AHH15,MATCH(AHK14,AGY11:AGY15,0),0)</f>
        <v>1</v>
      </c>
      <c r="AHM14" s="395" t="str">
        <f t="shared" ca="1" si="1853"/>
        <v>Paris Saint-Germain</v>
      </c>
      <c r="AHN14" s="395" t="str">
        <f t="shared" ca="1" si="1854"/>
        <v/>
      </c>
      <c r="AHR14" s="395" t="str">
        <f t="shared" ca="1" si="1329"/>
        <v>Paris Saint-Germain</v>
      </c>
      <c r="AHS14" s="395">
        <f ca="1">SUMPRODUCT((AKW3:AKW54=AHR14)*(AKZ3:AKZ54=AHR15)*(ALA3:ALA54="W"))+SUMPRODUCT((AKW3:AKW54=AHR14)*(AKZ3:AKZ54=AHR11)*(ALA3:ALA54="W"))+SUMPRODUCT((AKW3:AKW54=AHR14)*(AKZ3:AKZ54=AHR12)*(ALA3:ALA54="W"))+SUMPRODUCT((AKW3:AKW54=AHR14)*(AKZ3:AKZ54=AHR13)*(ALA3:ALA54="W"))+SUMPRODUCT((AKW3:AKW54=AHR15)*(AKZ3:AKZ54=AHR14)*(ALB3:ALB54="W"))+SUMPRODUCT((AKW3:AKW54=AHR11)*(AKZ3:AKZ54=AHR14)*(ALB3:ALB54="W"))+SUMPRODUCT((AKW3:AKW54=AHR12)*(AKZ3:AKZ54=AHR14)*(ALB3:ALB54="W"))+SUMPRODUCT((AKW3:AKW54=AHR13)*(AKZ3:AKZ54=AHR14)*(ALB3:ALB54="W"))</f>
        <v>0</v>
      </c>
      <c r="AHT14" s="395">
        <f ca="1">SUMPRODUCT((AKW3:AKW54=AHR14)*(AKZ3:AKZ54=AHR15)*(ALA3:ALA54="D"))+SUMPRODUCT((AKW3:AKW54=AHR14)*(AKZ3:AKZ54=AHR11)*(ALA3:ALA54="D"))+SUMPRODUCT((AKW3:AKW54=AHR14)*(AKZ3:AKZ54=AHR12)*(ALA3:ALA54="D"))+SUMPRODUCT((AKW3:AKW54=AHR14)*(AKZ3:AKZ54=AHR13)*(ALA3:ALA54="D"))+SUMPRODUCT((AKW3:AKW54=AHR15)*(AKZ3:AKZ54=AHR14)*(ALA3:ALA54="D"))+SUMPRODUCT((AKW3:AKW54=AHR11)*(AKZ3:AKZ54=AHR14)*(ALA3:ALA54="D"))+SUMPRODUCT((AKW3:AKW54=AHR12)*(AKZ3:AKZ54=AHR14)*(ALA3:ALA54="D"))+SUMPRODUCT((AKW3:AKW54=AHR13)*(AKZ3:AKZ54=AHR14)*(ALA3:ALA54="D"))</f>
        <v>0</v>
      </c>
      <c r="AHU14" s="395">
        <f ca="1">SUMPRODUCT((AKW3:AKW54=AHR14)*(AKZ3:AKZ54=AHR15)*(ALA3:ALA54="L"))+SUMPRODUCT((AKW3:AKW54=AHR14)*(AKZ3:AKZ54=AHR11)*(ALA3:ALA54="L"))+SUMPRODUCT((AKW3:AKW54=AHR14)*(AKZ3:AKZ54=AHR12)*(ALA3:ALA54="L"))+SUMPRODUCT((AKW3:AKW54=AHR14)*(AKZ3:AKZ54=AHR13)*(ALA3:ALA54="L"))+SUMPRODUCT((AKW3:AKW54=AHR15)*(AKZ3:AKZ54=AHR14)*(ALB3:ALB54="L"))+SUMPRODUCT((AKW3:AKW54=AHR11)*(AKZ3:AKZ54=AHR14)*(ALB3:ALB54="L"))+SUMPRODUCT((AKW3:AKW54=AHR12)*(AKZ3:AKZ54=AHR14)*(ALB3:ALB54="L"))+SUMPRODUCT((AKW3:AKW54=AHR13)*(AKZ3:AKZ54=AHR14)*(ALB3:ALB54="L"))</f>
        <v>0</v>
      </c>
      <c r="AHV14" s="395">
        <f ca="1">SUMPRODUCT((AKW3:AKW54=AHR14)*(AKZ3:AKZ54=AHR15)*AKX3:AKX54)+SUMPRODUCT((AKW3:AKW54=AHR14)*(AKZ3:AKZ54=AHR11)*AKX3:AKX54)+SUMPRODUCT((AKW3:AKW54=AHR14)*(AKZ3:AKZ54=AHR12)*AKX3:AKX54)+SUMPRODUCT((AKW3:AKW54=AHR14)*(AKZ3:AKZ54=AHR13)*AKX3:AKX54)+SUMPRODUCT((AKW3:AKW54=AHR15)*(AKZ3:AKZ54=AHR14)*AKY3:AKY54)+SUMPRODUCT((AKW3:AKW54=AHR11)*(AKZ3:AKZ54=AHR14)*AKY3:AKY54)+SUMPRODUCT((AKW3:AKW54=AHR12)*(AKZ3:AKZ54=AHR14)*AKY3:AKY54)+SUMPRODUCT((AKW3:AKW54=AHR13)*(AKZ3:AKZ54=AHR14)*AKY3:AKY54)</f>
        <v>0</v>
      </c>
      <c r="AHW14" s="395">
        <f ca="1">SUMPRODUCT((AKW3:AKW54=AHR14)*(AKZ3:AKZ54=AHR15)*AKY3:AKY54)+SUMPRODUCT((AKW3:AKW54=AHR14)*(AKZ3:AKZ54=AHR11)*AKY3:AKY54)+SUMPRODUCT((AKW3:AKW54=AHR14)*(AKZ3:AKZ54=AHR12)*AKY3:AKY54)+SUMPRODUCT((AKW3:AKW54=AHR14)*(AKZ3:AKZ54=AHR13)*AKY3:AKY54)+SUMPRODUCT((AKW3:AKW54=AHR15)*(AKZ3:AKZ54=AHR14)*AKX3:AKX54)+SUMPRODUCT((AKW3:AKW54=AHR11)*(AKZ3:AKZ54=AHR14)*AKX3:AKX54)+SUMPRODUCT((AKW3:AKW54=AHR12)*(AKZ3:AKZ54=AHR14)*AKX3:AKX54)+SUMPRODUCT((AKW3:AKW54=AHR13)*(AKZ3:AKZ54=AHR14)*AKX3:AKX54)</f>
        <v>0</v>
      </c>
      <c r="AHX14" s="395">
        <f t="shared" ca="1" si="1330"/>
        <v>1000</v>
      </c>
      <c r="AHY14" s="395">
        <f t="shared" ca="1" si="1331"/>
        <v>0</v>
      </c>
      <c r="AHZ14" s="395">
        <f ca="1">IF(AHR14&lt;&gt;"",VLOOKUP(AHR14,AGY4:AHE52,7,FALSE),"")</f>
        <v>1000</v>
      </c>
      <c r="AIA14" s="395">
        <f ca="1">IF(AHR14&lt;&gt;"",VLOOKUP(AHR14,AGY4:AHE52,5,FALSE),"")</f>
        <v>0</v>
      </c>
      <c r="AIB14" s="395">
        <f ca="1">IF(AHR14&lt;&gt;"",VLOOKUP(AHR14,AGY4:AHG52,9,FALSE),"")</f>
        <v>29</v>
      </c>
      <c r="AIC14" s="395">
        <f t="shared" ca="1" si="1332"/>
        <v>0</v>
      </c>
      <c r="AID14" s="395">
        <f t="shared" ref="AID14" ca="1" si="2183">IF(AHR14&lt;&gt;"",RANK(AIC14,AIC11:AIC15),"")</f>
        <v>1</v>
      </c>
      <c r="AIE14" s="395">
        <f t="shared" ref="AIE14" ca="1" si="2184">IF(AHR14&lt;&gt;"",SUMPRODUCT((AIC11:AIC15=AIC14)*(AHX11:AHX15&gt;AHX14)),"")</f>
        <v>0</v>
      </c>
      <c r="AIF14" s="395">
        <f t="shared" ref="AIF14" ca="1" si="2185">IF(AHR14&lt;&gt;"",SUMPRODUCT((AIC11:AIC15=AIC14)*(AHX11:AHX15=AHX14)*(AHV11:AHV15&gt;AHV14)),"")</f>
        <v>0</v>
      </c>
      <c r="AIG14" s="395">
        <f t="shared" ref="AIG14" ca="1" si="2186">IF(AHR14&lt;&gt;"",SUMPRODUCT((AIC11:AIC15=AIC14)*(AHX11:AHX15=AHX14)*(AHV11:AHV15=AHV14)*(AHZ11:AHZ15&gt;AHZ14)),"")</f>
        <v>0</v>
      </c>
      <c r="AIH14" s="395">
        <f t="shared" ref="AIH14" ca="1" si="2187">IF(AHR14&lt;&gt;"",SUMPRODUCT((AIC11:AIC15=AIC14)*(AHX11:AHX15=AHX14)*(AHV11:AHV15=AHV14)*(AHZ11:AHZ15=AHZ14)*(AIA11:AIA15&gt;AIA14)),"")</f>
        <v>0</v>
      </c>
      <c r="AII14" s="395">
        <f t="shared" ref="AII14" ca="1" si="2188">IF(AHR14&lt;&gt;"",SUMPRODUCT((AIC11:AIC15=AIC14)*(AHX11:AHX15=AHX14)*(AHV11:AHV15=AHV14)*(AHZ11:AHZ15=AHZ14)*(AIA11:AIA15=AIA14)*(AIB11:AIB15&gt;AIB14)),"")</f>
        <v>0</v>
      </c>
      <c r="AIJ14" s="395">
        <f t="shared" ref="AIJ14" ca="1" si="2189">IF(AHR14&lt;&gt;"",IF(AIJ66&lt;&gt;"",IF(AHQ62=3,AIJ66,AIJ66+AHQ62),SUM(AID14:AII14)),"")</f>
        <v>1</v>
      </c>
      <c r="AIK14" s="395" t="str">
        <f t="shared" ref="AIK14" ca="1" si="2190">IF(AHR14&lt;&gt;"",INDEX(AHR11:AHR15,MATCH(4,AIJ11:AIJ15,0),0),"")</f>
        <v>Seattle Sounders</v>
      </c>
      <c r="AIL14" s="395" t="str">
        <f t="shared" ca="1" si="1576"/>
        <v/>
      </c>
      <c r="AIM14" s="395" t="str">
        <f ca="1">IF(AIL14&lt;&gt;"",SUMPRODUCT((AKW3:AKW54=AIL14)*(AKZ3:AKZ54=AIL15)*(ALA3:ALA54="W"))+SUMPRODUCT((AKW3:AKW54=AIL14)*(AKZ3:AKZ54=AIL12)*(ALA3:ALA54="W"))+SUMPRODUCT((AKW3:AKW54=AIL14)*(AKZ3:AKZ54=AIL13)*(ALA3:ALA54="W"))+SUMPRODUCT((AKW3:AKW54=AIL15)*(AKZ3:AKZ54=AIL14)*(ALB3:ALB54="W"))+SUMPRODUCT((AKW3:AKW54=AIL12)*(AKZ3:AKZ54=AIL14)*(ALB3:ALB54="W"))+SUMPRODUCT((AKW3:AKW54=AIL13)*(AKZ3:AKZ54=AIL14)*(ALB3:ALB54="W")),"")</f>
        <v/>
      </c>
      <c r="AIN14" s="395" t="str">
        <f ca="1">IF(AIL14&lt;&gt;"",SUMPRODUCT((AKW3:AKW54=AIL14)*(AKZ3:AKZ54=AIL15)*(ALA3:ALA54="D"))+SUMPRODUCT((AKW3:AKW54=AIL14)*(AKZ3:AKZ54=AIL12)*(ALA3:ALA54="D"))+SUMPRODUCT((AKW3:AKW54=AIL14)*(AKZ3:AKZ54=AIL13)*(ALA3:ALA54="D"))+SUMPRODUCT((AKW3:AKW54=AIL15)*(AKZ3:AKZ54=AIL14)*(ALA3:ALA54="D"))+SUMPRODUCT((AKW3:AKW54=AIL12)*(AKZ3:AKZ54=AIL14)*(ALA3:ALA54="D"))+SUMPRODUCT((AKW3:AKW54=AIL13)*(AKZ3:AKZ54=AIL14)*(ALA3:ALA54="D")),"")</f>
        <v/>
      </c>
      <c r="AIO14" s="395" t="str">
        <f ca="1">IF(AIL14&lt;&gt;"",SUMPRODUCT((AKW3:AKW54=AIL14)*(AKZ3:AKZ54=AIL15)*(ALA3:ALA54="L"))+SUMPRODUCT((AKW3:AKW54=AIL14)*(AKZ3:AKZ54=AIL12)*(ALA3:ALA54="L"))+SUMPRODUCT((AKW3:AKW54=AIL14)*(AKZ3:AKZ54=AIL13)*(ALA3:ALA54="L"))+SUMPRODUCT((AKW3:AKW54=AIL15)*(AKZ3:AKZ54=AIL14)*(ALB3:ALB54="L"))+SUMPRODUCT((AKW3:AKW54=AIL12)*(AKZ3:AKZ54=AIL14)*(ALB3:ALB54="L"))+SUMPRODUCT((AKW3:AKW54=AIL13)*(AKZ3:AKZ54=AIL14)*(ALB3:ALB54="L")),"")</f>
        <v/>
      </c>
      <c r="AIP14" s="395">
        <f ca="1">SUMPRODUCT((AKW3:AKW54=AIL14)*(AKZ3:AKZ54=AIL15)*AKX3:AKX54)+SUMPRODUCT((AKW3:AKW54=AIL14)*(AKZ3:AKZ54=AIL11)*AKX3:AKX54)+SUMPRODUCT((AKW3:AKW54=AIL14)*(AKZ3:AKZ54=AIL12)*AKX3:AKX54)+SUMPRODUCT((AKW3:AKW54=AIL14)*(AKZ3:AKZ54=AIL13)*AKX3:AKX54)+SUMPRODUCT((AKW3:AKW54=AIL15)*(AKZ3:AKZ54=AIL14)*AKY3:AKY54)+SUMPRODUCT((AKW3:AKW54=AIL11)*(AKZ3:AKZ54=AIL14)*AKY3:AKY54)+SUMPRODUCT((AKW3:AKW54=AIL12)*(AKZ3:AKZ54=AIL14)*AKY3:AKY54)+SUMPRODUCT((AKW3:AKW54=AIL13)*(AKZ3:AKZ54=AIL14)*AKY3:AKY54)</f>
        <v>0</v>
      </c>
      <c r="AIQ14" s="395">
        <f ca="1">SUMPRODUCT((AKW3:AKW54=AIL14)*(AKZ3:AKZ54=AIL15)*AKY3:AKY54)+SUMPRODUCT((AKW3:AKW54=AIL14)*(AKZ3:AKZ54=AIL11)*AKY3:AKY54)+SUMPRODUCT((AKW3:AKW54=AIL14)*(AKZ3:AKZ54=AIL12)*AKY3:AKY54)+SUMPRODUCT((AKW3:AKW54=AIL14)*(AKZ3:AKZ54=AIL13)*AKY3:AKY54)+SUMPRODUCT((AKW3:AKW54=AIL15)*(AKZ3:AKZ54=AIL14)*AKX3:AKX54)+SUMPRODUCT((AKW3:AKW54=AIL11)*(AKZ3:AKZ54=AIL14)*AKX3:AKX54)+SUMPRODUCT((AKW3:AKW54=AIL12)*(AKZ3:AKZ54=AIL14)*AKX3:AKX54)+SUMPRODUCT((AKW3:AKW54=AIL13)*(AKZ3:AKZ54=AIL14)*AKX3:AKX54)</f>
        <v>0</v>
      </c>
      <c r="AIR14" s="395">
        <f t="shared" ca="1" si="1577"/>
        <v>1000</v>
      </c>
      <c r="AIS14" s="395" t="str">
        <f t="shared" ca="1" si="1578"/>
        <v/>
      </c>
      <c r="AIT14" s="395" t="str">
        <f ca="1">IF(AIL14&lt;&gt;"",VLOOKUP(AIL14,AGY4:AHE52,7,FALSE),"")</f>
        <v/>
      </c>
      <c r="AIU14" s="395" t="str">
        <f ca="1">IF(AIL14&lt;&gt;"",VLOOKUP(AIL14,AGY4:AHE52,5,FALSE),"")</f>
        <v/>
      </c>
      <c r="AIV14" s="395" t="str">
        <f ca="1">IF(AIL14&lt;&gt;"",VLOOKUP(AIL14,AGY4:AHG52,9,FALSE),"")</f>
        <v/>
      </c>
      <c r="AIW14" s="395" t="str">
        <f t="shared" ca="1" si="1579"/>
        <v/>
      </c>
      <c r="AIX14" s="395" t="str">
        <f t="shared" ref="AIX14" ca="1" si="2191">IF(AIL14&lt;&gt;"",RANK(AIW14,AIW11:AIW15),"")</f>
        <v/>
      </c>
      <c r="AIY14" s="395" t="str">
        <f t="shared" ref="AIY14" ca="1" si="2192">IF(AIL14&lt;&gt;"",SUMPRODUCT((AIW11:AIW15=AIW14)*(AIR11:AIR15&gt;AIR14)),"")</f>
        <v/>
      </c>
      <c r="AIZ14" s="395" t="str">
        <f t="shared" ref="AIZ14" ca="1" si="2193">IF(AIL14&lt;&gt;"",SUMPRODUCT((AIW11:AIW15=AIW14)*(AIR11:AIR15=AIR14)*(AIP11:AIP15&gt;AIP14)),"")</f>
        <v/>
      </c>
      <c r="AJA14" s="395" t="str">
        <f t="shared" ref="AJA14" ca="1" si="2194">IF(AIL14&lt;&gt;"",SUMPRODUCT((AIW11:AIW15=AIW14)*(AIR11:AIR15=AIR14)*(AIP11:AIP15=AIP14)*(AIT11:AIT15&gt;AIT14)),"")</f>
        <v/>
      </c>
      <c r="AJB14" s="395" t="str">
        <f t="shared" ref="AJB14" ca="1" si="2195">IF(AIL14&lt;&gt;"",SUMPRODUCT((AIW11:AIW15=AIW14)*(AIR11:AIR15=AIR14)*(AIP11:AIP15=AIP14)*(AIT11:AIT15=AIT14)*(AIU11:AIU15&gt;AIU14)),"")</f>
        <v/>
      </c>
      <c r="AJC14" s="395" t="str">
        <f t="shared" ref="AJC14" ca="1" si="2196">IF(AIL14&lt;&gt;"",SUMPRODUCT((AIW11:AIW15=AIW14)*(AIR11:AIR15=AIR14)*(AIP11:AIP15=AIP14)*(AIT11:AIT15=AIT14)*(AIU11:AIU15=AIU14)*(AIV11:AIV15&gt;AIV14)),"")</f>
        <v/>
      </c>
      <c r="AJD14" s="395" t="str">
        <f t="shared" ref="AJD14" ca="1" si="2197">IF(AIL14&lt;&gt;"",IF(AJD66&lt;&gt;"",IF(AIK62=3,AJD66,AJD66+AIK62),SUM(AIX14:AJC14)+1),"")</f>
        <v/>
      </c>
      <c r="AJE14" s="395" t="str">
        <f t="shared" ref="AJE14" ca="1" si="2198">IF(AIL14&lt;&gt;"",INDEX(AIL12:AIL15,MATCH(4,AJD12:AJD15,0),0),"")</f>
        <v/>
      </c>
      <c r="AJF14" s="395" t="str">
        <f t="shared" ca="1" si="1872"/>
        <v/>
      </c>
      <c r="AJG14" s="395">
        <f ca="1">SUMPRODUCT((AKW3:AKW54=AJF14)*(AKZ3:AKZ54=AJF15)*(ALA3:ALA54="W"))+SUMPRODUCT((AKW3:AKW54=AJF14)*(AKZ3:AKZ54=AJF16)*(ALA3:ALA54="W"))+SUMPRODUCT((AKW3:AKW54=AJF14)*(AKZ3:AKZ54=AJF13)*(ALA3:ALA54="W"))+SUMPRODUCT((AKW3:AKW54=AJF15)*(AKZ3:AKZ54=AJF14)*(ALB3:ALB54="W"))+SUMPRODUCT((AKW3:AKW54=AJF16)*(AKZ3:AKZ54=AJF14)*(ALB3:ALB54="W"))+SUMPRODUCT((AKW3:AKW54=AJF13)*(AKZ3:AKZ54=AJF14)*(ALB3:ALB54="W"))</f>
        <v>0</v>
      </c>
      <c r="AJH14" s="395">
        <f ca="1">SUMPRODUCT((AKW3:AKW54=AJF14)*(AKZ3:AKZ54=AJF15)*(ALA3:ALA54="D"))+SUMPRODUCT((AKW3:AKW54=AJF14)*(AKZ3:AKZ54=AJF16)*(ALA3:ALA54="D"))+SUMPRODUCT((AKW3:AKW54=AJF14)*(AKZ3:AKZ54=AJF13)*(ALA3:ALA54="D"))+SUMPRODUCT((AKW3:AKW54=AJF15)*(AKZ3:AKZ54=AJF14)*(ALA3:ALA54="D"))+SUMPRODUCT((AKW3:AKW54=AJF16)*(AKZ3:AKZ54=AJF14)*(ALA3:ALA54="D"))+SUMPRODUCT((AKW3:AKW54=AJF13)*(AKZ3:AKZ54=AJF14)*(ALA3:ALA54="D"))</f>
        <v>0</v>
      </c>
      <c r="AJI14" s="395">
        <f ca="1">SUMPRODUCT((AKW3:AKW54=AJF14)*(AKZ3:AKZ54=AJF15)*(ALA3:ALA54="L"))+SUMPRODUCT((AKW3:AKW54=AJF14)*(AKZ3:AKZ54=AJF16)*(ALA3:ALA54="L"))+SUMPRODUCT((AKW3:AKW54=AJF14)*(AKZ3:AKZ54=AJF13)*(ALA3:ALA54="L"))+SUMPRODUCT((AKW3:AKW54=AJF15)*(AKZ3:AKZ54=AJF14)*(ALB3:ALB54="L"))+SUMPRODUCT((AKW3:AKW54=AJF16)*(AKZ3:AKZ54=AJF14)*(ALB3:ALB54="L"))+SUMPRODUCT((AKW3:AKW54=AJF13)*(AKZ3:AKZ54=AJF14)*(ALB3:ALB54="L"))</f>
        <v>0</v>
      </c>
      <c r="AJJ14" s="395">
        <f ca="1">SUMPRODUCT((AKW3:AKW54=AJF14)*(AKZ3:AKZ54=AJF15)*AKX3:AKX54)+SUMPRODUCT((AKW3:AKW54=AJF14)*(AKZ3:AKZ54=AJF11)*AKX3:AKX54)+SUMPRODUCT((AKW3:AKW54=AJF14)*(AKZ3:AKZ54=AJF12)*AKX3:AKX54)+SUMPRODUCT((AKW3:AKW54=AJF14)*(AKZ3:AKZ54=AJF13)*AKX3:AKX54)+SUMPRODUCT((AKW3:AKW54=AJF15)*(AKZ3:AKZ54=AJF14)*AKY3:AKY54)+SUMPRODUCT((AKW3:AKW54=AJF11)*(AKZ3:AKZ54=AJF14)*AKY3:AKY54)+SUMPRODUCT((AKW3:AKW54=AJF12)*(AKZ3:AKZ54=AJF14)*AKY3:AKY54)+SUMPRODUCT((AKW3:AKW54=AJF13)*(AKZ3:AKZ54=AJF14)*AKY3:AKY54)</f>
        <v>0</v>
      </c>
      <c r="AJK14" s="395">
        <f ca="1">SUMPRODUCT((AKW3:AKW54=AJF14)*(AKZ3:AKZ54=AJF15)*AKY3:AKY54)+SUMPRODUCT((AKW3:AKW54=AJF14)*(AKZ3:AKZ54=AJF11)*AKY3:AKY54)+SUMPRODUCT((AKW3:AKW54=AJF14)*(AKZ3:AKZ54=AJF12)*AKY3:AKY54)+SUMPRODUCT((AKW3:AKW54=AJF14)*(AKZ3:AKZ54=AJF13)*AKY3:AKY54)+SUMPRODUCT((AKW3:AKW54=AJF15)*(AKZ3:AKZ54=AJF14)*AKX3:AKX54)+SUMPRODUCT((AKW3:AKW54=AJF11)*(AKZ3:AKZ54=AJF14)*AKX3:AKX54)+SUMPRODUCT((AKW3:AKW54=AJF12)*(AKZ3:AKZ54=AJF14)*AKX3:AKX54)+SUMPRODUCT((AKW3:AKW54=AJF13)*(AKZ3:AKZ54=AJF14)*AKX3:AKX54)</f>
        <v>0</v>
      </c>
      <c r="AJL14" s="395">
        <f t="shared" ca="1" si="1873"/>
        <v>1000</v>
      </c>
      <c r="AJM14" s="395" t="str">
        <f t="shared" ca="1" si="1874"/>
        <v/>
      </c>
      <c r="AJN14" s="395" t="str">
        <f ca="1">IF(AJF14&lt;&gt;"",VLOOKUP(AJF14,AGY4:AHE52,7,FALSE),"")</f>
        <v/>
      </c>
      <c r="AJO14" s="395" t="str">
        <f ca="1">IF(AJF14&lt;&gt;"",VLOOKUP(AJF14,AGY4:AHE52,5,FALSE),"")</f>
        <v/>
      </c>
      <c r="AJP14" s="395" t="str">
        <f ca="1">IF(AJF14&lt;&gt;"",VLOOKUP(AJF14,AGY4:AHG52,9,FALSE),"")</f>
        <v/>
      </c>
      <c r="AJQ14" s="395" t="str">
        <f t="shared" ca="1" si="1875"/>
        <v/>
      </c>
      <c r="AJR14" s="395" t="str">
        <f t="shared" ref="AJR14" ca="1" si="2199">IF(AJF14&lt;&gt;"",RANK(AJQ14,AJQ11:AJQ15),"")</f>
        <v/>
      </c>
      <c r="AJS14" s="395" t="str">
        <f t="shared" ref="AJS14" ca="1" si="2200">IF(AJF14&lt;&gt;"",SUMPRODUCT((AJQ11:AJQ15=AJQ14)*(AJL11:AJL15&gt;AJL14)),"")</f>
        <v/>
      </c>
      <c r="AJT14" s="395" t="str">
        <f t="shared" ref="AJT14" ca="1" si="2201">IF(AJF14&lt;&gt;"",SUMPRODUCT((AJQ11:AJQ15=AJQ14)*(AJL11:AJL15=AJL14)*(AJJ11:AJJ15&gt;AJJ14)),"")</f>
        <v/>
      </c>
      <c r="AJU14" s="395" t="str">
        <f t="shared" ref="AJU14" ca="1" si="2202">IF(AJF14&lt;&gt;"",SUMPRODUCT((AJQ11:AJQ15=AJQ14)*(AJL11:AJL15=AJL14)*(AJJ11:AJJ15=AJJ14)*(AJN11:AJN15&gt;AJN14)),"")</f>
        <v/>
      </c>
      <c r="AJV14" s="395" t="str">
        <f t="shared" ref="AJV14" ca="1" si="2203">IF(AJF14&lt;&gt;"",SUMPRODUCT((AJQ11:AJQ15=AJQ14)*(AJL11:AJL15=AJL14)*(AJJ11:AJJ15=AJJ14)*(AJN11:AJN15=AJN14)*(AJO11:AJO15&gt;AJO14)),"")</f>
        <v/>
      </c>
      <c r="AJW14" s="395" t="str">
        <f t="shared" ref="AJW14" ca="1" si="2204">IF(AJF14&lt;&gt;"",SUMPRODUCT((AJQ11:AJQ15=AJQ14)*(AJL11:AJL15=AJL14)*(AJJ11:AJJ15=AJJ14)*(AJN11:AJN15=AJN14)*(AJO11:AJO15=AJO14)*(AJP11:AJP15&gt;AJP14)),"")</f>
        <v/>
      </c>
      <c r="AJX14" s="395" t="str">
        <f t="shared" ca="1" si="1882"/>
        <v/>
      </c>
      <c r="AJY14" s="395" t="str">
        <f t="shared" ref="AJY14" ca="1" si="2205">IF(AJF14&lt;&gt;"",INDEX(AJF13:AJF15,MATCH(4,AJX13:AJX15,0),0),"")</f>
        <v/>
      </c>
      <c r="AJZ14" s="395" t="str">
        <f t="shared" ref="AJZ14" si="2206">IF(AHP11&lt;&gt;"",AHP11,"")</f>
        <v/>
      </c>
      <c r="AKA14" s="395">
        <f ca="1">SUMPRODUCT((AKW3:AKW54=AJZ14)*(AKZ3:AKZ54=AJZ15)*(ALA3:ALA54="W"))+SUMPRODUCT((AKW3:AKW54=AJZ14)*(AKZ3:AKZ54=AJZ16)*(ALA3:ALA54="W"))+SUMPRODUCT((AKW3:AKW54=AJZ14)*(AKZ3:AKZ54=AJZ17)*(ALA3:ALA54="W"))+SUMPRODUCT((AKW3:AKW54=AJZ15)*(AKZ3:AKZ54=AJZ14)*(ALB3:ALB54="W"))+SUMPRODUCT((AKW3:AKW54=AJZ16)*(AKZ3:AKZ54=AJZ14)*(ALB3:ALB54="W"))+SUMPRODUCT((AKW3:AKW54=AJZ17)*(AKZ3:AKZ54=AJZ14)*(ALB3:ALB54="W"))</f>
        <v>0</v>
      </c>
      <c r="AKB14" s="395">
        <f ca="1">SUMPRODUCT((AKW3:AKW54=AJZ14)*(AKZ3:AKZ54=AJZ15)*(ALA3:ALA54="D"))+SUMPRODUCT((AKW3:AKW54=AJZ14)*(AKZ3:AKZ54=AJZ16)*(ALA3:ALA54="D"))+SUMPRODUCT((AKW3:AKW54=AJZ14)*(AKZ3:AKZ54=AJZ17)*(ALA3:ALA54="D"))+SUMPRODUCT((AKW3:AKW54=AJZ15)*(AKZ3:AKZ54=AJZ14)*(ALA3:ALA54="D"))+SUMPRODUCT((AKW3:AKW54=AJZ16)*(AKZ3:AKZ54=AJZ14)*(ALA3:ALA54="D"))+SUMPRODUCT((AKW3:AKW54=AJZ17)*(AKZ3:AKZ54=AJZ14)*(ALA3:ALA54="D"))</f>
        <v>0</v>
      </c>
      <c r="AKC14" s="395">
        <f ca="1">SUMPRODUCT((AKW3:AKW54=AJZ14)*(AKZ3:AKZ54=AJZ15)*(ALA3:ALA54="L"))+SUMPRODUCT((AKW3:AKW54=AJZ14)*(AKZ3:AKZ54=AJZ16)*(ALA3:ALA54="L"))+SUMPRODUCT((AKW3:AKW54=AJZ14)*(AKZ3:AKZ54=AJZ17)*(ALA3:ALA54="L"))+SUMPRODUCT((AKW3:AKW54=AJZ15)*(AKZ3:AKZ54=AJZ14)*(ALB3:ALB54="L"))+SUMPRODUCT((AKW3:AKW54=AJZ16)*(AKZ3:AKZ54=AJZ14)*(ALB3:ALB54="L"))+SUMPRODUCT((AKW3:AKW54=AJZ17)*(AKZ3:AKZ54=AJZ14)*(ALB3:ALB54="L"))</f>
        <v>0</v>
      </c>
      <c r="AKD14" s="395">
        <f ca="1">SUMPRODUCT((AKW3:AKW54=AJZ14)*(AKZ3:AKZ54=AJZ15)*AKX3:AKX54)+SUMPRODUCT((AKW3:AKW54=AJZ14)*(AKZ3:AKZ54=AJZ11)*AKX3:AKX54)+SUMPRODUCT((AKW3:AKW54=AJZ14)*(AKZ3:AKZ54=AJZ12)*AKX3:AKX54)+SUMPRODUCT((AKW3:AKW54=AJZ14)*(AKZ3:AKZ54=AJZ13)*AKX3:AKX54)+SUMPRODUCT((AKW3:AKW54=AJZ15)*(AKZ3:AKZ54=AJZ14)*AKY3:AKY54)+SUMPRODUCT((AKW3:AKW54=AJZ11)*(AKZ3:AKZ54=AJZ14)*AKY3:AKY54)+SUMPRODUCT((AKW3:AKW54=AJZ12)*(AKZ3:AKZ54=AJZ14)*AKY3:AKY54)+SUMPRODUCT((AKW3:AKW54=AJZ13)*(AKZ3:AKZ54=AJZ14)*AKY3:AKY54)</f>
        <v>0</v>
      </c>
      <c r="AKE14" s="395">
        <f ca="1">SUMPRODUCT((AKW3:AKW54=AJZ14)*(AKZ3:AKZ54=AJZ15)*AKY3:AKY54)+SUMPRODUCT((AKW3:AKW54=AJZ14)*(AKZ3:AKZ54=AJZ11)*AKY3:AKY54)+SUMPRODUCT((AKW3:AKW54=AJZ14)*(AKZ3:AKZ54=AJZ12)*AKY3:AKY54)+SUMPRODUCT((AKW3:AKW54=AJZ14)*(AKZ3:AKZ54=AJZ13)*AKY3:AKY54)+SUMPRODUCT((AKW3:AKW54=AJZ15)*(AKZ3:AKZ54=AJZ14)*AKX3:AKX54)+SUMPRODUCT((AKW3:AKW54=AJZ11)*(AKZ3:AKZ54=AJZ14)*AKX3:AKX54)+SUMPRODUCT((AKW3:AKW54=AJZ12)*(AKZ3:AKZ54=AJZ14)*AKX3:AKX54)+SUMPRODUCT((AKW3:AKW54=AJZ13)*(AKZ3:AKZ54=AJZ14)*AKX3:AKX54)</f>
        <v>0</v>
      </c>
      <c r="AKF14" s="395">
        <f t="shared" ref="AKF14" ca="1" si="2207">AKD14-AKE14+1000</f>
        <v>1000</v>
      </c>
      <c r="AKG14" s="395" t="str">
        <f t="shared" ref="AKG14" si="2208">IF(AJZ14&lt;&gt;"",AKA14*3+AKB14*1,"")</f>
        <v/>
      </c>
      <c r="AKH14" s="395" t="str">
        <f>IF(AJZ14&lt;&gt;"",VLOOKUP(AJZ14,AGY4:AHE52,7,FALSE),"")</f>
        <v/>
      </c>
      <c r="AKI14" s="395" t="str">
        <f>IF(AJZ14&lt;&gt;"",VLOOKUP(AJZ14,AGY4:AHE52,5,FALSE),"")</f>
        <v/>
      </c>
      <c r="AKJ14" s="395" t="str">
        <f>IF(AJZ14&lt;&gt;"",VLOOKUP(AJZ14,AGY4:AHG52,9,FALSE),"")</f>
        <v/>
      </c>
      <c r="AKK14" s="395" t="str">
        <f t="shared" ref="AKK14" si="2209">AKG14</f>
        <v/>
      </c>
      <c r="AKL14" s="395" t="str">
        <f t="shared" ref="AKL14" si="2210">IF(AJZ14&lt;&gt;"",RANK(AKK14,AKK11:AKK15),"")</f>
        <v/>
      </c>
      <c r="AKM14" s="395" t="str">
        <f t="shared" ref="AKM14" si="2211">IF(AJZ14&lt;&gt;"",SUMPRODUCT((AKK11:AKK15=AKK14)*(AKF11:AKF15&gt;AKF14)),"")</f>
        <v/>
      </c>
      <c r="AKN14" s="395" t="str">
        <f t="shared" ref="AKN14" si="2212">IF(AJZ14&lt;&gt;"",SUMPRODUCT((AKK11:AKK15=AKK14)*(AKF11:AKF15=AKF14)*(AKD11:AKD15&gt;AKD14)),"")</f>
        <v/>
      </c>
      <c r="AKO14" s="395" t="str">
        <f t="shared" ref="AKO14" si="2213">IF(AJZ14&lt;&gt;"",SUMPRODUCT((AKK11:AKK15=AKK14)*(AKF11:AKF15=AKF14)*(AKD11:AKD15=AKD14)*(AKH11:AKH15&gt;AKH14)),"")</f>
        <v/>
      </c>
      <c r="AKP14" s="395" t="str">
        <f t="shared" ref="AKP14" si="2214">IF(AJZ14&lt;&gt;"",SUMPRODUCT((AKK11:AKK15=AKK14)*(AKF11:AKF15=AKF14)*(AKD11:AKD15=AKD14)*(AKH11:AKH15=AKH14)*(AKI11:AKI15&gt;AKI14)),"")</f>
        <v/>
      </c>
      <c r="AKQ14" s="395" t="str">
        <f t="shared" ref="AKQ14" si="2215">IF(AJZ14&lt;&gt;"",SUMPRODUCT((AKK11:AKK15=AKK14)*(AKF11:AKF15=AKF14)*(AKD11:AKD15=AKD14)*(AKH11:AKH15=AKH14)*(AKI11:AKI15=AKI14)*(AKJ11:AKJ15&gt;AKJ14)),"")</f>
        <v/>
      </c>
      <c r="AKR14" s="395" t="str">
        <f t="shared" ref="AKR14" si="2216">IF(AJZ14&lt;&gt;"",SUM(AKL14:AKQ14)+3,"")</f>
        <v/>
      </c>
      <c r="AKS14" s="395" t="str">
        <f t="shared" ref="AKS14" si="2217">IF(AJZ14&lt;&gt;"",IF(AKR14=4,AJZ14,AJZ15),"")</f>
        <v/>
      </c>
      <c r="AKT14" s="395" t="str">
        <f t="shared" ref="AKT14" ca="1" si="2218">IF(AKS14&lt;&gt;"",AKS14,IF(AJY14&lt;&gt;"",AJY14,IF(AJE14&lt;&gt;"",AJE14,IF(AIK14&lt;&gt;"",AIK14,AHK14))))</f>
        <v>Seattle Sounders</v>
      </c>
      <c r="AKU14" s="395">
        <v>4</v>
      </c>
      <c r="AKV14" s="395">
        <v>12</v>
      </c>
      <c r="AKW14" s="395" t="str">
        <f t="shared" si="15"/>
        <v>Monterrey</v>
      </c>
      <c r="AKX14" s="395">
        <f ca="1">IF(OFFSET('Game Board'!O19,0,AKX1)&lt;&gt;"",OFFSET('Game Board'!O19,0,AKX1),0)</f>
        <v>0</v>
      </c>
      <c r="AKY14" s="395">
        <f ca="1">IF(OFFSET('Game Board'!P19,0,AKX1)&lt;&gt;"",OFFSET('Game Board'!P19,0,AKX1),0)</f>
        <v>0</v>
      </c>
      <c r="AKZ14" s="395" t="str">
        <f t="shared" si="16"/>
        <v>Internazionale</v>
      </c>
      <c r="ALA14" s="395" t="str">
        <f ca="1">IF(AND(OFFSET('Game Board'!O19,0,AKX1)&lt;&gt;"",OFFSET('Game Board'!P19,0,AKX1)&lt;&gt;""),IF(AKX14&gt;AKY14,"W",IF(AKX14=AKY14,"D","L")),"")</f>
        <v/>
      </c>
      <c r="ALB14" s="395" t="str">
        <f t="shared" ca="1" si="17"/>
        <v/>
      </c>
      <c r="ALD14" s="395">
        <f ca="1">VLOOKUP(ALE14,AOZ11:APA15,2,FALSE)</f>
        <v>4</v>
      </c>
      <c r="ALE14" s="398" t="str">
        <f t="shared" si="1342"/>
        <v>Seattle Sounders</v>
      </c>
      <c r="ALF14" s="395">
        <f ca="1">SUMPRODUCT((APC3:APC54=ALE14)*(APG3:APG54="W"))+SUMPRODUCT((APF3:APF54=ALE14)*(APH3:APH54="W"))</f>
        <v>0</v>
      </c>
      <c r="ALG14" s="395">
        <f ca="1">SUMPRODUCT((APC3:APC54=ALE14)*(APG3:APG54="D"))+SUMPRODUCT((APF3:APF54=ALE14)*(APH3:APH54="D"))</f>
        <v>0</v>
      </c>
      <c r="ALH14" s="395">
        <f ca="1">SUMPRODUCT((APC3:APC54=ALE14)*(APG3:APG54="L"))+SUMPRODUCT((APF3:APF54=ALE14)*(APH3:APH54="L"))</f>
        <v>0</v>
      </c>
      <c r="ALI14" s="395">
        <f t="shared" ref="ALI14" ca="1" si="2219">SUMIF(APC3:APC72,ALE14,APD3:APD72)+SUMIF(APF3:APF72,ALE14,APE3:APE72)</f>
        <v>0</v>
      </c>
      <c r="ALJ14" s="395">
        <f t="shared" ref="ALJ14" ca="1" si="2220">SUMIF(APF3:APF72,ALE14,APD3:APD72)+SUMIF(APC3:APC72,ALE14,APE3:APE72)</f>
        <v>0</v>
      </c>
      <c r="ALK14" s="395">
        <f t="shared" ca="1" si="1345"/>
        <v>1000</v>
      </c>
      <c r="ALL14" s="395">
        <f t="shared" ca="1" si="1346"/>
        <v>0</v>
      </c>
      <c r="ALM14" s="401">
        <f t="shared" si="198"/>
        <v>7</v>
      </c>
      <c r="ALN14" s="395">
        <f t="shared" ref="ALN14" ca="1" si="2221">IF(COUNTIF(ALL11:ALL15,4)&lt;&gt;4,RANK(ALL14,ALL11:ALL15),ALL66)</f>
        <v>1</v>
      </c>
      <c r="ALP14" s="395">
        <f t="shared" ref="ALP14" ca="1" si="2222">SUMPRODUCT((ALN11:ALN14=ALN14)*(ALM11:ALM14&lt;ALM14))+ALN14</f>
        <v>1</v>
      </c>
      <c r="ALQ14" s="398" t="str">
        <f t="shared" ref="ALQ14" ca="1" si="2223">INDEX(ALE11:ALE15,MATCH(4,ALP11:ALP15,0),0)</f>
        <v>Paris Saint-Germain</v>
      </c>
      <c r="ALR14" s="395">
        <f t="shared" ref="ALR14" ca="1" si="2224">INDEX(ALN11:ALN15,MATCH(ALQ14,ALE11:ALE15,0),0)</f>
        <v>1</v>
      </c>
      <c r="ALS14" s="395" t="str">
        <f t="shared" ca="1" si="1891"/>
        <v>Paris Saint-Germain</v>
      </c>
      <c r="ALT14" s="395" t="str">
        <f t="shared" ca="1" si="1892"/>
        <v/>
      </c>
      <c r="ALX14" s="395" t="str">
        <f t="shared" ca="1" si="1355"/>
        <v>Paris Saint-Germain</v>
      </c>
      <c r="ALY14" s="395">
        <f ca="1">SUMPRODUCT((APC3:APC54=ALX14)*(APF3:APF54=ALX15)*(APG3:APG54="W"))+SUMPRODUCT((APC3:APC54=ALX14)*(APF3:APF54=ALX11)*(APG3:APG54="W"))+SUMPRODUCT((APC3:APC54=ALX14)*(APF3:APF54=ALX12)*(APG3:APG54="W"))+SUMPRODUCT((APC3:APC54=ALX14)*(APF3:APF54=ALX13)*(APG3:APG54="W"))+SUMPRODUCT((APC3:APC54=ALX15)*(APF3:APF54=ALX14)*(APH3:APH54="W"))+SUMPRODUCT((APC3:APC54=ALX11)*(APF3:APF54=ALX14)*(APH3:APH54="W"))+SUMPRODUCT((APC3:APC54=ALX12)*(APF3:APF54=ALX14)*(APH3:APH54="W"))+SUMPRODUCT((APC3:APC54=ALX13)*(APF3:APF54=ALX14)*(APH3:APH54="W"))</f>
        <v>0</v>
      </c>
      <c r="ALZ14" s="395">
        <f ca="1">SUMPRODUCT((APC3:APC54=ALX14)*(APF3:APF54=ALX15)*(APG3:APG54="D"))+SUMPRODUCT((APC3:APC54=ALX14)*(APF3:APF54=ALX11)*(APG3:APG54="D"))+SUMPRODUCT((APC3:APC54=ALX14)*(APF3:APF54=ALX12)*(APG3:APG54="D"))+SUMPRODUCT((APC3:APC54=ALX14)*(APF3:APF54=ALX13)*(APG3:APG54="D"))+SUMPRODUCT((APC3:APC54=ALX15)*(APF3:APF54=ALX14)*(APG3:APG54="D"))+SUMPRODUCT((APC3:APC54=ALX11)*(APF3:APF54=ALX14)*(APG3:APG54="D"))+SUMPRODUCT((APC3:APC54=ALX12)*(APF3:APF54=ALX14)*(APG3:APG54="D"))+SUMPRODUCT((APC3:APC54=ALX13)*(APF3:APF54=ALX14)*(APG3:APG54="D"))</f>
        <v>0</v>
      </c>
      <c r="AMA14" s="395">
        <f ca="1">SUMPRODUCT((APC3:APC54=ALX14)*(APF3:APF54=ALX15)*(APG3:APG54="L"))+SUMPRODUCT((APC3:APC54=ALX14)*(APF3:APF54=ALX11)*(APG3:APG54="L"))+SUMPRODUCT((APC3:APC54=ALX14)*(APF3:APF54=ALX12)*(APG3:APG54="L"))+SUMPRODUCT((APC3:APC54=ALX14)*(APF3:APF54=ALX13)*(APG3:APG54="L"))+SUMPRODUCT((APC3:APC54=ALX15)*(APF3:APF54=ALX14)*(APH3:APH54="L"))+SUMPRODUCT((APC3:APC54=ALX11)*(APF3:APF54=ALX14)*(APH3:APH54="L"))+SUMPRODUCT((APC3:APC54=ALX12)*(APF3:APF54=ALX14)*(APH3:APH54="L"))+SUMPRODUCT((APC3:APC54=ALX13)*(APF3:APF54=ALX14)*(APH3:APH54="L"))</f>
        <v>0</v>
      </c>
      <c r="AMB14" s="395">
        <f ca="1">SUMPRODUCT((APC3:APC54=ALX14)*(APF3:APF54=ALX15)*APD3:APD54)+SUMPRODUCT((APC3:APC54=ALX14)*(APF3:APF54=ALX11)*APD3:APD54)+SUMPRODUCT((APC3:APC54=ALX14)*(APF3:APF54=ALX12)*APD3:APD54)+SUMPRODUCT((APC3:APC54=ALX14)*(APF3:APF54=ALX13)*APD3:APD54)+SUMPRODUCT((APC3:APC54=ALX15)*(APF3:APF54=ALX14)*APE3:APE54)+SUMPRODUCT((APC3:APC54=ALX11)*(APF3:APF54=ALX14)*APE3:APE54)+SUMPRODUCT((APC3:APC54=ALX12)*(APF3:APF54=ALX14)*APE3:APE54)+SUMPRODUCT((APC3:APC54=ALX13)*(APF3:APF54=ALX14)*APE3:APE54)</f>
        <v>0</v>
      </c>
      <c r="AMC14" s="395">
        <f ca="1">SUMPRODUCT((APC3:APC54=ALX14)*(APF3:APF54=ALX15)*APE3:APE54)+SUMPRODUCT((APC3:APC54=ALX14)*(APF3:APF54=ALX11)*APE3:APE54)+SUMPRODUCT((APC3:APC54=ALX14)*(APF3:APF54=ALX12)*APE3:APE54)+SUMPRODUCT((APC3:APC54=ALX14)*(APF3:APF54=ALX13)*APE3:APE54)+SUMPRODUCT((APC3:APC54=ALX15)*(APF3:APF54=ALX14)*APD3:APD54)+SUMPRODUCT((APC3:APC54=ALX11)*(APF3:APF54=ALX14)*APD3:APD54)+SUMPRODUCT((APC3:APC54=ALX12)*(APF3:APF54=ALX14)*APD3:APD54)+SUMPRODUCT((APC3:APC54=ALX13)*(APF3:APF54=ALX14)*APD3:APD54)</f>
        <v>0</v>
      </c>
      <c r="AMD14" s="395">
        <f t="shared" ca="1" si="1356"/>
        <v>1000</v>
      </c>
      <c r="AME14" s="395">
        <f t="shared" ca="1" si="1357"/>
        <v>0</v>
      </c>
      <c r="AMF14" s="395">
        <f ca="1">IF(ALX14&lt;&gt;"",VLOOKUP(ALX14,ALE4:ALK52,7,FALSE),"")</f>
        <v>1000</v>
      </c>
      <c r="AMG14" s="395">
        <f ca="1">IF(ALX14&lt;&gt;"",VLOOKUP(ALX14,ALE4:ALK52,5,FALSE),"")</f>
        <v>0</v>
      </c>
      <c r="AMH14" s="395">
        <f ca="1">IF(ALX14&lt;&gt;"",VLOOKUP(ALX14,ALE4:ALM52,9,FALSE),"")</f>
        <v>29</v>
      </c>
      <c r="AMI14" s="395">
        <f t="shared" ca="1" si="1358"/>
        <v>0</v>
      </c>
      <c r="AMJ14" s="395">
        <f t="shared" ref="AMJ14" ca="1" si="2225">IF(ALX14&lt;&gt;"",RANK(AMI14,AMI11:AMI15),"")</f>
        <v>1</v>
      </c>
      <c r="AMK14" s="395">
        <f t="shared" ref="AMK14" ca="1" si="2226">IF(ALX14&lt;&gt;"",SUMPRODUCT((AMI11:AMI15=AMI14)*(AMD11:AMD15&gt;AMD14)),"")</f>
        <v>0</v>
      </c>
      <c r="AML14" s="395">
        <f t="shared" ref="AML14" ca="1" si="2227">IF(ALX14&lt;&gt;"",SUMPRODUCT((AMI11:AMI15=AMI14)*(AMD11:AMD15=AMD14)*(AMB11:AMB15&gt;AMB14)),"")</f>
        <v>0</v>
      </c>
      <c r="AMM14" s="395">
        <f t="shared" ref="AMM14" ca="1" si="2228">IF(ALX14&lt;&gt;"",SUMPRODUCT((AMI11:AMI15=AMI14)*(AMD11:AMD15=AMD14)*(AMB11:AMB15=AMB14)*(AMF11:AMF15&gt;AMF14)),"")</f>
        <v>0</v>
      </c>
      <c r="AMN14" s="395">
        <f t="shared" ref="AMN14" ca="1" si="2229">IF(ALX14&lt;&gt;"",SUMPRODUCT((AMI11:AMI15=AMI14)*(AMD11:AMD15=AMD14)*(AMB11:AMB15=AMB14)*(AMF11:AMF15=AMF14)*(AMG11:AMG15&gt;AMG14)),"")</f>
        <v>0</v>
      </c>
      <c r="AMO14" s="395">
        <f t="shared" ref="AMO14" ca="1" si="2230">IF(ALX14&lt;&gt;"",SUMPRODUCT((AMI11:AMI15=AMI14)*(AMD11:AMD15=AMD14)*(AMB11:AMB15=AMB14)*(AMF11:AMF15=AMF14)*(AMG11:AMG15=AMG14)*(AMH11:AMH15&gt;AMH14)),"")</f>
        <v>0</v>
      </c>
      <c r="AMP14" s="395">
        <f t="shared" ref="AMP14" ca="1" si="2231">IF(ALX14&lt;&gt;"",IF(AMP66&lt;&gt;"",IF(ALW62=3,AMP66,AMP66+ALW62),SUM(AMJ14:AMO14)),"")</f>
        <v>1</v>
      </c>
      <c r="AMQ14" s="395" t="str">
        <f t="shared" ref="AMQ14" ca="1" si="2232">IF(ALX14&lt;&gt;"",INDEX(ALX11:ALX15,MATCH(4,AMP11:AMP15,0),0),"")</f>
        <v>Seattle Sounders</v>
      </c>
      <c r="AMR14" s="395" t="str">
        <f t="shared" ca="1" si="1607"/>
        <v/>
      </c>
      <c r="AMS14" s="395" t="str">
        <f ca="1">IF(AMR14&lt;&gt;"",SUMPRODUCT((APC3:APC54=AMR14)*(APF3:APF54=AMR15)*(APG3:APG54="W"))+SUMPRODUCT((APC3:APC54=AMR14)*(APF3:APF54=AMR12)*(APG3:APG54="W"))+SUMPRODUCT((APC3:APC54=AMR14)*(APF3:APF54=AMR13)*(APG3:APG54="W"))+SUMPRODUCT((APC3:APC54=AMR15)*(APF3:APF54=AMR14)*(APH3:APH54="W"))+SUMPRODUCT((APC3:APC54=AMR12)*(APF3:APF54=AMR14)*(APH3:APH54="W"))+SUMPRODUCT((APC3:APC54=AMR13)*(APF3:APF54=AMR14)*(APH3:APH54="W")),"")</f>
        <v/>
      </c>
      <c r="AMT14" s="395" t="str">
        <f ca="1">IF(AMR14&lt;&gt;"",SUMPRODUCT((APC3:APC54=AMR14)*(APF3:APF54=AMR15)*(APG3:APG54="D"))+SUMPRODUCT((APC3:APC54=AMR14)*(APF3:APF54=AMR12)*(APG3:APG54="D"))+SUMPRODUCT((APC3:APC54=AMR14)*(APF3:APF54=AMR13)*(APG3:APG54="D"))+SUMPRODUCT((APC3:APC54=AMR15)*(APF3:APF54=AMR14)*(APG3:APG54="D"))+SUMPRODUCT((APC3:APC54=AMR12)*(APF3:APF54=AMR14)*(APG3:APG54="D"))+SUMPRODUCT((APC3:APC54=AMR13)*(APF3:APF54=AMR14)*(APG3:APG54="D")),"")</f>
        <v/>
      </c>
      <c r="AMU14" s="395" t="str">
        <f ca="1">IF(AMR14&lt;&gt;"",SUMPRODUCT((APC3:APC54=AMR14)*(APF3:APF54=AMR15)*(APG3:APG54="L"))+SUMPRODUCT((APC3:APC54=AMR14)*(APF3:APF54=AMR12)*(APG3:APG54="L"))+SUMPRODUCT((APC3:APC54=AMR14)*(APF3:APF54=AMR13)*(APG3:APG54="L"))+SUMPRODUCT((APC3:APC54=AMR15)*(APF3:APF54=AMR14)*(APH3:APH54="L"))+SUMPRODUCT((APC3:APC54=AMR12)*(APF3:APF54=AMR14)*(APH3:APH54="L"))+SUMPRODUCT((APC3:APC54=AMR13)*(APF3:APF54=AMR14)*(APH3:APH54="L")),"")</f>
        <v/>
      </c>
      <c r="AMV14" s="395">
        <f ca="1">SUMPRODUCT((APC3:APC54=AMR14)*(APF3:APF54=AMR15)*APD3:APD54)+SUMPRODUCT((APC3:APC54=AMR14)*(APF3:APF54=AMR11)*APD3:APD54)+SUMPRODUCT((APC3:APC54=AMR14)*(APF3:APF54=AMR12)*APD3:APD54)+SUMPRODUCT((APC3:APC54=AMR14)*(APF3:APF54=AMR13)*APD3:APD54)+SUMPRODUCT((APC3:APC54=AMR15)*(APF3:APF54=AMR14)*APE3:APE54)+SUMPRODUCT((APC3:APC54=AMR11)*(APF3:APF54=AMR14)*APE3:APE54)+SUMPRODUCT((APC3:APC54=AMR12)*(APF3:APF54=AMR14)*APE3:APE54)+SUMPRODUCT((APC3:APC54=AMR13)*(APF3:APF54=AMR14)*APE3:APE54)</f>
        <v>0</v>
      </c>
      <c r="AMW14" s="395">
        <f ca="1">SUMPRODUCT((APC3:APC54=AMR14)*(APF3:APF54=AMR15)*APE3:APE54)+SUMPRODUCT((APC3:APC54=AMR14)*(APF3:APF54=AMR11)*APE3:APE54)+SUMPRODUCT((APC3:APC54=AMR14)*(APF3:APF54=AMR12)*APE3:APE54)+SUMPRODUCT((APC3:APC54=AMR14)*(APF3:APF54=AMR13)*APE3:APE54)+SUMPRODUCT((APC3:APC54=AMR15)*(APF3:APF54=AMR14)*APD3:APD54)+SUMPRODUCT((APC3:APC54=AMR11)*(APF3:APF54=AMR14)*APD3:APD54)+SUMPRODUCT((APC3:APC54=AMR12)*(APF3:APF54=AMR14)*APD3:APD54)+SUMPRODUCT((APC3:APC54=AMR13)*(APF3:APF54=AMR14)*APD3:APD54)</f>
        <v>0</v>
      </c>
      <c r="AMX14" s="395">
        <f t="shared" ca="1" si="1608"/>
        <v>1000</v>
      </c>
      <c r="AMY14" s="395" t="str">
        <f t="shared" ca="1" si="1609"/>
        <v/>
      </c>
      <c r="AMZ14" s="395" t="str">
        <f ca="1">IF(AMR14&lt;&gt;"",VLOOKUP(AMR14,ALE4:ALK52,7,FALSE),"")</f>
        <v/>
      </c>
      <c r="ANA14" s="395" t="str">
        <f ca="1">IF(AMR14&lt;&gt;"",VLOOKUP(AMR14,ALE4:ALK52,5,FALSE),"")</f>
        <v/>
      </c>
      <c r="ANB14" s="395" t="str">
        <f ca="1">IF(AMR14&lt;&gt;"",VLOOKUP(AMR14,ALE4:ALM52,9,FALSE),"")</f>
        <v/>
      </c>
      <c r="ANC14" s="395" t="str">
        <f t="shared" ca="1" si="1610"/>
        <v/>
      </c>
      <c r="AND14" s="395" t="str">
        <f t="shared" ref="AND14" ca="1" si="2233">IF(AMR14&lt;&gt;"",RANK(ANC14,ANC11:ANC15),"")</f>
        <v/>
      </c>
      <c r="ANE14" s="395" t="str">
        <f t="shared" ref="ANE14" ca="1" si="2234">IF(AMR14&lt;&gt;"",SUMPRODUCT((ANC11:ANC15=ANC14)*(AMX11:AMX15&gt;AMX14)),"")</f>
        <v/>
      </c>
      <c r="ANF14" s="395" t="str">
        <f t="shared" ref="ANF14" ca="1" si="2235">IF(AMR14&lt;&gt;"",SUMPRODUCT((ANC11:ANC15=ANC14)*(AMX11:AMX15=AMX14)*(AMV11:AMV15&gt;AMV14)),"")</f>
        <v/>
      </c>
      <c r="ANG14" s="395" t="str">
        <f t="shared" ref="ANG14" ca="1" si="2236">IF(AMR14&lt;&gt;"",SUMPRODUCT((ANC11:ANC15=ANC14)*(AMX11:AMX15=AMX14)*(AMV11:AMV15=AMV14)*(AMZ11:AMZ15&gt;AMZ14)),"")</f>
        <v/>
      </c>
      <c r="ANH14" s="395" t="str">
        <f t="shared" ref="ANH14" ca="1" si="2237">IF(AMR14&lt;&gt;"",SUMPRODUCT((ANC11:ANC15=ANC14)*(AMX11:AMX15=AMX14)*(AMV11:AMV15=AMV14)*(AMZ11:AMZ15=AMZ14)*(ANA11:ANA15&gt;ANA14)),"")</f>
        <v/>
      </c>
      <c r="ANI14" s="395" t="str">
        <f t="shared" ref="ANI14" ca="1" si="2238">IF(AMR14&lt;&gt;"",SUMPRODUCT((ANC11:ANC15=ANC14)*(AMX11:AMX15=AMX14)*(AMV11:AMV15=AMV14)*(AMZ11:AMZ15=AMZ14)*(ANA11:ANA15=ANA14)*(ANB11:ANB15&gt;ANB14)),"")</f>
        <v/>
      </c>
      <c r="ANJ14" s="395" t="str">
        <f t="shared" ref="ANJ14" ca="1" si="2239">IF(AMR14&lt;&gt;"",IF(ANJ66&lt;&gt;"",IF(AMQ62=3,ANJ66,ANJ66+AMQ62),SUM(AND14:ANI14)+1),"")</f>
        <v/>
      </c>
      <c r="ANK14" s="395" t="str">
        <f t="shared" ref="ANK14" ca="1" si="2240">IF(AMR14&lt;&gt;"",INDEX(AMR12:AMR15,MATCH(4,ANJ12:ANJ15,0),0),"")</f>
        <v/>
      </c>
      <c r="ANL14" s="395" t="str">
        <f t="shared" ca="1" si="1910"/>
        <v/>
      </c>
      <c r="ANM14" s="395">
        <f ca="1">SUMPRODUCT((APC3:APC54=ANL14)*(APF3:APF54=ANL15)*(APG3:APG54="W"))+SUMPRODUCT((APC3:APC54=ANL14)*(APF3:APF54=ANL16)*(APG3:APG54="W"))+SUMPRODUCT((APC3:APC54=ANL14)*(APF3:APF54=ANL13)*(APG3:APG54="W"))+SUMPRODUCT((APC3:APC54=ANL15)*(APF3:APF54=ANL14)*(APH3:APH54="W"))+SUMPRODUCT((APC3:APC54=ANL16)*(APF3:APF54=ANL14)*(APH3:APH54="W"))+SUMPRODUCT((APC3:APC54=ANL13)*(APF3:APF54=ANL14)*(APH3:APH54="W"))</f>
        <v>0</v>
      </c>
      <c r="ANN14" s="395">
        <f ca="1">SUMPRODUCT((APC3:APC54=ANL14)*(APF3:APF54=ANL15)*(APG3:APG54="D"))+SUMPRODUCT((APC3:APC54=ANL14)*(APF3:APF54=ANL16)*(APG3:APG54="D"))+SUMPRODUCT((APC3:APC54=ANL14)*(APF3:APF54=ANL13)*(APG3:APG54="D"))+SUMPRODUCT((APC3:APC54=ANL15)*(APF3:APF54=ANL14)*(APG3:APG54="D"))+SUMPRODUCT((APC3:APC54=ANL16)*(APF3:APF54=ANL14)*(APG3:APG54="D"))+SUMPRODUCT((APC3:APC54=ANL13)*(APF3:APF54=ANL14)*(APG3:APG54="D"))</f>
        <v>0</v>
      </c>
      <c r="ANO14" s="395">
        <f ca="1">SUMPRODUCT((APC3:APC54=ANL14)*(APF3:APF54=ANL15)*(APG3:APG54="L"))+SUMPRODUCT((APC3:APC54=ANL14)*(APF3:APF54=ANL16)*(APG3:APG54="L"))+SUMPRODUCT((APC3:APC54=ANL14)*(APF3:APF54=ANL13)*(APG3:APG54="L"))+SUMPRODUCT((APC3:APC54=ANL15)*(APF3:APF54=ANL14)*(APH3:APH54="L"))+SUMPRODUCT((APC3:APC54=ANL16)*(APF3:APF54=ANL14)*(APH3:APH54="L"))+SUMPRODUCT((APC3:APC54=ANL13)*(APF3:APF54=ANL14)*(APH3:APH54="L"))</f>
        <v>0</v>
      </c>
      <c r="ANP14" s="395">
        <f ca="1">SUMPRODUCT((APC3:APC54=ANL14)*(APF3:APF54=ANL15)*APD3:APD54)+SUMPRODUCT((APC3:APC54=ANL14)*(APF3:APF54=ANL11)*APD3:APD54)+SUMPRODUCT((APC3:APC54=ANL14)*(APF3:APF54=ANL12)*APD3:APD54)+SUMPRODUCT((APC3:APC54=ANL14)*(APF3:APF54=ANL13)*APD3:APD54)+SUMPRODUCT((APC3:APC54=ANL15)*(APF3:APF54=ANL14)*APE3:APE54)+SUMPRODUCT((APC3:APC54=ANL11)*(APF3:APF54=ANL14)*APE3:APE54)+SUMPRODUCT((APC3:APC54=ANL12)*(APF3:APF54=ANL14)*APE3:APE54)+SUMPRODUCT((APC3:APC54=ANL13)*(APF3:APF54=ANL14)*APE3:APE54)</f>
        <v>0</v>
      </c>
      <c r="ANQ14" s="395">
        <f ca="1">SUMPRODUCT((APC3:APC54=ANL14)*(APF3:APF54=ANL15)*APE3:APE54)+SUMPRODUCT((APC3:APC54=ANL14)*(APF3:APF54=ANL11)*APE3:APE54)+SUMPRODUCT((APC3:APC54=ANL14)*(APF3:APF54=ANL12)*APE3:APE54)+SUMPRODUCT((APC3:APC54=ANL14)*(APF3:APF54=ANL13)*APE3:APE54)+SUMPRODUCT((APC3:APC54=ANL15)*(APF3:APF54=ANL14)*APD3:APD54)+SUMPRODUCT((APC3:APC54=ANL11)*(APF3:APF54=ANL14)*APD3:APD54)+SUMPRODUCT((APC3:APC54=ANL12)*(APF3:APF54=ANL14)*APD3:APD54)+SUMPRODUCT((APC3:APC54=ANL13)*(APF3:APF54=ANL14)*APD3:APD54)</f>
        <v>0</v>
      </c>
      <c r="ANR14" s="395">
        <f t="shared" ca="1" si="1911"/>
        <v>1000</v>
      </c>
      <c r="ANS14" s="395" t="str">
        <f t="shared" ca="1" si="1912"/>
        <v/>
      </c>
      <c r="ANT14" s="395" t="str">
        <f ca="1">IF(ANL14&lt;&gt;"",VLOOKUP(ANL14,ALE4:ALK52,7,FALSE),"")</f>
        <v/>
      </c>
      <c r="ANU14" s="395" t="str">
        <f ca="1">IF(ANL14&lt;&gt;"",VLOOKUP(ANL14,ALE4:ALK52,5,FALSE),"")</f>
        <v/>
      </c>
      <c r="ANV14" s="395" t="str">
        <f ca="1">IF(ANL14&lt;&gt;"",VLOOKUP(ANL14,ALE4:ALM52,9,FALSE),"")</f>
        <v/>
      </c>
      <c r="ANW14" s="395" t="str">
        <f t="shared" ca="1" si="1913"/>
        <v/>
      </c>
      <c r="ANX14" s="395" t="str">
        <f t="shared" ref="ANX14" ca="1" si="2241">IF(ANL14&lt;&gt;"",RANK(ANW14,ANW11:ANW15),"")</f>
        <v/>
      </c>
      <c r="ANY14" s="395" t="str">
        <f t="shared" ref="ANY14" ca="1" si="2242">IF(ANL14&lt;&gt;"",SUMPRODUCT((ANW11:ANW15=ANW14)*(ANR11:ANR15&gt;ANR14)),"")</f>
        <v/>
      </c>
      <c r="ANZ14" s="395" t="str">
        <f t="shared" ref="ANZ14" ca="1" si="2243">IF(ANL14&lt;&gt;"",SUMPRODUCT((ANW11:ANW15=ANW14)*(ANR11:ANR15=ANR14)*(ANP11:ANP15&gt;ANP14)),"")</f>
        <v/>
      </c>
      <c r="AOA14" s="395" t="str">
        <f t="shared" ref="AOA14" ca="1" si="2244">IF(ANL14&lt;&gt;"",SUMPRODUCT((ANW11:ANW15=ANW14)*(ANR11:ANR15=ANR14)*(ANP11:ANP15=ANP14)*(ANT11:ANT15&gt;ANT14)),"")</f>
        <v/>
      </c>
      <c r="AOB14" s="395" t="str">
        <f t="shared" ref="AOB14" ca="1" si="2245">IF(ANL14&lt;&gt;"",SUMPRODUCT((ANW11:ANW15=ANW14)*(ANR11:ANR15=ANR14)*(ANP11:ANP15=ANP14)*(ANT11:ANT15=ANT14)*(ANU11:ANU15&gt;ANU14)),"")</f>
        <v/>
      </c>
      <c r="AOC14" s="395" t="str">
        <f t="shared" ref="AOC14" ca="1" si="2246">IF(ANL14&lt;&gt;"",SUMPRODUCT((ANW11:ANW15=ANW14)*(ANR11:ANR15=ANR14)*(ANP11:ANP15=ANP14)*(ANT11:ANT15=ANT14)*(ANU11:ANU15=ANU14)*(ANV11:ANV15&gt;ANV14)),"")</f>
        <v/>
      </c>
      <c r="AOD14" s="395" t="str">
        <f t="shared" ca="1" si="1920"/>
        <v/>
      </c>
      <c r="AOE14" s="395" t="str">
        <f t="shared" ref="AOE14" ca="1" si="2247">IF(ANL14&lt;&gt;"",INDEX(ANL13:ANL15,MATCH(4,AOD13:AOD15,0),0),"")</f>
        <v/>
      </c>
      <c r="AOF14" s="395" t="str">
        <f t="shared" ref="AOF14" si="2248">IF(ALV11&lt;&gt;"",ALV11,"")</f>
        <v/>
      </c>
      <c r="AOG14" s="395">
        <f ca="1">SUMPRODUCT((APC3:APC54=AOF14)*(APF3:APF54=AOF15)*(APG3:APG54="W"))+SUMPRODUCT((APC3:APC54=AOF14)*(APF3:APF54=AOF16)*(APG3:APG54="W"))+SUMPRODUCT((APC3:APC54=AOF14)*(APF3:APF54=AOF17)*(APG3:APG54="W"))+SUMPRODUCT((APC3:APC54=AOF15)*(APF3:APF54=AOF14)*(APH3:APH54="W"))+SUMPRODUCT((APC3:APC54=AOF16)*(APF3:APF54=AOF14)*(APH3:APH54="W"))+SUMPRODUCT((APC3:APC54=AOF17)*(APF3:APF54=AOF14)*(APH3:APH54="W"))</f>
        <v>0</v>
      </c>
      <c r="AOH14" s="395">
        <f ca="1">SUMPRODUCT((APC3:APC54=AOF14)*(APF3:APF54=AOF15)*(APG3:APG54="D"))+SUMPRODUCT((APC3:APC54=AOF14)*(APF3:APF54=AOF16)*(APG3:APG54="D"))+SUMPRODUCT((APC3:APC54=AOF14)*(APF3:APF54=AOF17)*(APG3:APG54="D"))+SUMPRODUCT((APC3:APC54=AOF15)*(APF3:APF54=AOF14)*(APG3:APG54="D"))+SUMPRODUCT((APC3:APC54=AOF16)*(APF3:APF54=AOF14)*(APG3:APG54="D"))+SUMPRODUCT((APC3:APC54=AOF17)*(APF3:APF54=AOF14)*(APG3:APG54="D"))</f>
        <v>0</v>
      </c>
      <c r="AOI14" s="395">
        <f ca="1">SUMPRODUCT((APC3:APC54=AOF14)*(APF3:APF54=AOF15)*(APG3:APG54="L"))+SUMPRODUCT((APC3:APC54=AOF14)*(APF3:APF54=AOF16)*(APG3:APG54="L"))+SUMPRODUCT((APC3:APC54=AOF14)*(APF3:APF54=AOF17)*(APG3:APG54="L"))+SUMPRODUCT((APC3:APC54=AOF15)*(APF3:APF54=AOF14)*(APH3:APH54="L"))+SUMPRODUCT((APC3:APC54=AOF16)*(APF3:APF54=AOF14)*(APH3:APH54="L"))+SUMPRODUCT((APC3:APC54=AOF17)*(APF3:APF54=AOF14)*(APH3:APH54="L"))</f>
        <v>0</v>
      </c>
      <c r="AOJ14" s="395">
        <f ca="1">SUMPRODUCT((APC3:APC54=AOF14)*(APF3:APF54=AOF15)*APD3:APD54)+SUMPRODUCT((APC3:APC54=AOF14)*(APF3:APF54=AOF11)*APD3:APD54)+SUMPRODUCT((APC3:APC54=AOF14)*(APF3:APF54=AOF12)*APD3:APD54)+SUMPRODUCT((APC3:APC54=AOF14)*(APF3:APF54=AOF13)*APD3:APD54)+SUMPRODUCT((APC3:APC54=AOF15)*(APF3:APF54=AOF14)*APE3:APE54)+SUMPRODUCT((APC3:APC54=AOF11)*(APF3:APF54=AOF14)*APE3:APE54)+SUMPRODUCT((APC3:APC54=AOF12)*(APF3:APF54=AOF14)*APE3:APE54)+SUMPRODUCT((APC3:APC54=AOF13)*(APF3:APF54=AOF14)*APE3:APE54)</f>
        <v>0</v>
      </c>
      <c r="AOK14" s="395">
        <f ca="1">SUMPRODUCT((APC3:APC54=AOF14)*(APF3:APF54=AOF15)*APE3:APE54)+SUMPRODUCT((APC3:APC54=AOF14)*(APF3:APF54=AOF11)*APE3:APE54)+SUMPRODUCT((APC3:APC54=AOF14)*(APF3:APF54=AOF12)*APE3:APE54)+SUMPRODUCT((APC3:APC54=AOF14)*(APF3:APF54=AOF13)*APE3:APE54)+SUMPRODUCT((APC3:APC54=AOF15)*(APF3:APF54=AOF14)*APD3:APD54)+SUMPRODUCT((APC3:APC54=AOF11)*(APF3:APF54=AOF14)*APD3:APD54)+SUMPRODUCT((APC3:APC54=AOF12)*(APF3:APF54=AOF14)*APD3:APD54)+SUMPRODUCT((APC3:APC54=AOF13)*(APF3:APF54=AOF14)*APD3:APD54)</f>
        <v>0</v>
      </c>
      <c r="AOL14" s="395">
        <f t="shared" ref="AOL14" ca="1" si="2249">AOJ14-AOK14+1000</f>
        <v>1000</v>
      </c>
      <c r="AOM14" s="395" t="str">
        <f t="shared" ref="AOM14" si="2250">IF(AOF14&lt;&gt;"",AOG14*3+AOH14*1,"")</f>
        <v/>
      </c>
      <c r="AON14" s="395" t="str">
        <f>IF(AOF14&lt;&gt;"",VLOOKUP(AOF14,ALE4:ALK52,7,FALSE),"")</f>
        <v/>
      </c>
      <c r="AOO14" s="395" t="str">
        <f>IF(AOF14&lt;&gt;"",VLOOKUP(AOF14,ALE4:ALK52,5,FALSE),"")</f>
        <v/>
      </c>
      <c r="AOP14" s="395" t="str">
        <f>IF(AOF14&lt;&gt;"",VLOOKUP(AOF14,ALE4:ALM52,9,FALSE),"")</f>
        <v/>
      </c>
      <c r="AOQ14" s="395" t="str">
        <f t="shared" ref="AOQ14" si="2251">AOM14</f>
        <v/>
      </c>
      <c r="AOR14" s="395" t="str">
        <f t="shared" ref="AOR14" si="2252">IF(AOF14&lt;&gt;"",RANK(AOQ14,AOQ11:AOQ15),"")</f>
        <v/>
      </c>
      <c r="AOS14" s="395" t="str">
        <f t="shared" ref="AOS14" si="2253">IF(AOF14&lt;&gt;"",SUMPRODUCT((AOQ11:AOQ15=AOQ14)*(AOL11:AOL15&gt;AOL14)),"")</f>
        <v/>
      </c>
      <c r="AOT14" s="395" t="str">
        <f t="shared" ref="AOT14" si="2254">IF(AOF14&lt;&gt;"",SUMPRODUCT((AOQ11:AOQ15=AOQ14)*(AOL11:AOL15=AOL14)*(AOJ11:AOJ15&gt;AOJ14)),"")</f>
        <v/>
      </c>
      <c r="AOU14" s="395" t="str">
        <f t="shared" ref="AOU14" si="2255">IF(AOF14&lt;&gt;"",SUMPRODUCT((AOQ11:AOQ15=AOQ14)*(AOL11:AOL15=AOL14)*(AOJ11:AOJ15=AOJ14)*(AON11:AON15&gt;AON14)),"")</f>
        <v/>
      </c>
      <c r="AOV14" s="395" t="str">
        <f t="shared" ref="AOV14" si="2256">IF(AOF14&lt;&gt;"",SUMPRODUCT((AOQ11:AOQ15=AOQ14)*(AOL11:AOL15=AOL14)*(AOJ11:AOJ15=AOJ14)*(AON11:AON15=AON14)*(AOO11:AOO15&gt;AOO14)),"")</f>
        <v/>
      </c>
      <c r="AOW14" s="395" t="str">
        <f t="shared" ref="AOW14" si="2257">IF(AOF14&lt;&gt;"",SUMPRODUCT((AOQ11:AOQ15=AOQ14)*(AOL11:AOL15=AOL14)*(AOJ11:AOJ15=AOJ14)*(AON11:AON15=AON14)*(AOO11:AOO15=AOO14)*(AOP11:AOP15&gt;AOP14)),"")</f>
        <v/>
      </c>
      <c r="AOX14" s="395" t="str">
        <f t="shared" ref="AOX14" si="2258">IF(AOF14&lt;&gt;"",SUM(AOR14:AOW14)+3,"")</f>
        <v/>
      </c>
      <c r="AOY14" s="395" t="str">
        <f t="shared" ref="AOY14" si="2259">IF(AOF14&lt;&gt;"",IF(AOX14=4,AOF14,AOF15),"")</f>
        <v/>
      </c>
      <c r="AOZ14" s="395" t="str">
        <f t="shared" ref="AOZ14" ca="1" si="2260">IF(AOY14&lt;&gt;"",AOY14,IF(AOE14&lt;&gt;"",AOE14,IF(ANK14&lt;&gt;"",ANK14,IF(AMQ14&lt;&gt;"",AMQ14,ALQ14))))</f>
        <v>Seattle Sounders</v>
      </c>
      <c r="APA14" s="395">
        <v>4</v>
      </c>
      <c r="APB14" s="395">
        <v>12</v>
      </c>
      <c r="APC14" s="395" t="str">
        <f t="shared" si="18"/>
        <v>Monterrey</v>
      </c>
      <c r="APD14" s="395">
        <f ca="1">IF(OFFSET('Game Board'!O19,0,APD1)&lt;&gt;"",OFFSET('Game Board'!O19,0,APD1),0)</f>
        <v>0</v>
      </c>
      <c r="APE14" s="395">
        <f ca="1">IF(OFFSET('Game Board'!P19,0,APD1)&lt;&gt;"",OFFSET('Game Board'!P19,0,APD1),0)</f>
        <v>0</v>
      </c>
      <c r="APF14" s="395" t="str">
        <f t="shared" si="19"/>
        <v>Internazionale</v>
      </c>
      <c r="APG14" s="395" t="str">
        <f ca="1">IF(AND(OFFSET('Game Board'!O19,0,APD1)&lt;&gt;"",OFFSET('Game Board'!P19,0,APD1)&lt;&gt;""),IF(APD14&gt;APE14,"W",IF(APD14=APE14,"D","L")),"")</f>
        <v/>
      </c>
      <c r="APH14" s="395" t="str">
        <f t="shared" ca="1" si="20"/>
        <v/>
      </c>
      <c r="APJ14" s="395">
        <f ca="1">VLOOKUP(APK14,ATF11:ATG15,2,FALSE)</f>
        <v>4</v>
      </c>
      <c r="APK14" s="398" t="str">
        <f t="shared" si="1368"/>
        <v>Seattle Sounders</v>
      </c>
      <c r="APL14" s="395">
        <f ca="1">SUMPRODUCT((ATI3:ATI54=APK14)*(ATM3:ATM54="W"))+SUMPRODUCT((ATL3:ATL54=APK14)*(ATN3:ATN54="W"))</f>
        <v>0</v>
      </c>
      <c r="APM14" s="395">
        <f ca="1">SUMPRODUCT((ATI3:ATI54=APK14)*(ATM3:ATM54="D"))+SUMPRODUCT((ATL3:ATL54=APK14)*(ATN3:ATN54="D"))</f>
        <v>0</v>
      </c>
      <c r="APN14" s="395">
        <f ca="1">SUMPRODUCT((ATI3:ATI54=APK14)*(ATM3:ATM54="L"))+SUMPRODUCT((ATL3:ATL54=APK14)*(ATN3:ATN54="L"))</f>
        <v>0</v>
      </c>
      <c r="APO14" s="395">
        <f t="shared" ref="APO14" ca="1" si="2261">SUMIF(ATI3:ATI72,APK14,ATJ3:ATJ72)+SUMIF(ATL3:ATL72,APK14,ATK3:ATK72)</f>
        <v>0</v>
      </c>
      <c r="APP14" s="395">
        <f t="shared" ref="APP14" ca="1" si="2262">SUMIF(ATL3:ATL72,APK14,ATJ3:ATJ72)+SUMIF(ATI3:ATI72,APK14,ATK3:ATK72)</f>
        <v>0</v>
      </c>
      <c r="APQ14" s="395">
        <f t="shared" ca="1" si="1371"/>
        <v>1000</v>
      </c>
      <c r="APR14" s="395">
        <f t="shared" ca="1" si="1372"/>
        <v>0</v>
      </c>
      <c r="APS14" s="401">
        <f t="shared" si="225"/>
        <v>7</v>
      </c>
      <c r="APT14" s="395">
        <f t="shared" ref="APT14" ca="1" si="2263">IF(COUNTIF(APR11:APR15,4)&lt;&gt;4,RANK(APR14,APR11:APR15),APR66)</f>
        <v>1</v>
      </c>
      <c r="APV14" s="395">
        <f t="shared" ref="APV14" ca="1" si="2264">SUMPRODUCT((APT11:APT14=APT14)*(APS11:APS14&lt;APS14))+APT14</f>
        <v>1</v>
      </c>
      <c r="APW14" s="398" t="str">
        <f t="shared" ref="APW14" ca="1" si="2265">INDEX(APK11:APK15,MATCH(4,APV11:APV15,0),0)</f>
        <v>Paris Saint-Germain</v>
      </c>
      <c r="APX14" s="395">
        <f t="shared" ref="APX14" ca="1" si="2266">INDEX(APT11:APT15,MATCH(APW14,APK11:APK15,0),0)</f>
        <v>1</v>
      </c>
      <c r="APY14" s="395" t="str">
        <f t="shared" ca="1" si="1929"/>
        <v>Paris Saint-Germain</v>
      </c>
      <c r="APZ14" s="395" t="str">
        <f t="shared" ca="1" si="1930"/>
        <v/>
      </c>
      <c r="AQD14" s="395" t="str">
        <f t="shared" ca="1" si="1381"/>
        <v>Paris Saint-Germain</v>
      </c>
      <c r="AQE14" s="395">
        <f ca="1">SUMPRODUCT((ATI3:ATI54=AQD14)*(ATL3:ATL54=AQD15)*(ATM3:ATM54="W"))+SUMPRODUCT((ATI3:ATI54=AQD14)*(ATL3:ATL54=AQD11)*(ATM3:ATM54="W"))+SUMPRODUCT((ATI3:ATI54=AQD14)*(ATL3:ATL54=AQD12)*(ATM3:ATM54="W"))+SUMPRODUCT((ATI3:ATI54=AQD14)*(ATL3:ATL54=AQD13)*(ATM3:ATM54="W"))+SUMPRODUCT((ATI3:ATI54=AQD15)*(ATL3:ATL54=AQD14)*(ATN3:ATN54="W"))+SUMPRODUCT((ATI3:ATI54=AQD11)*(ATL3:ATL54=AQD14)*(ATN3:ATN54="W"))+SUMPRODUCT((ATI3:ATI54=AQD12)*(ATL3:ATL54=AQD14)*(ATN3:ATN54="W"))+SUMPRODUCT((ATI3:ATI54=AQD13)*(ATL3:ATL54=AQD14)*(ATN3:ATN54="W"))</f>
        <v>0</v>
      </c>
      <c r="AQF14" s="395">
        <f ca="1">SUMPRODUCT((ATI3:ATI54=AQD14)*(ATL3:ATL54=AQD15)*(ATM3:ATM54="D"))+SUMPRODUCT((ATI3:ATI54=AQD14)*(ATL3:ATL54=AQD11)*(ATM3:ATM54="D"))+SUMPRODUCT((ATI3:ATI54=AQD14)*(ATL3:ATL54=AQD12)*(ATM3:ATM54="D"))+SUMPRODUCT((ATI3:ATI54=AQD14)*(ATL3:ATL54=AQD13)*(ATM3:ATM54="D"))+SUMPRODUCT((ATI3:ATI54=AQD15)*(ATL3:ATL54=AQD14)*(ATM3:ATM54="D"))+SUMPRODUCT((ATI3:ATI54=AQD11)*(ATL3:ATL54=AQD14)*(ATM3:ATM54="D"))+SUMPRODUCT((ATI3:ATI54=AQD12)*(ATL3:ATL54=AQD14)*(ATM3:ATM54="D"))+SUMPRODUCT((ATI3:ATI54=AQD13)*(ATL3:ATL54=AQD14)*(ATM3:ATM54="D"))</f>
        <v>0</v>
      </c>
      <c r="AQG14" s="395">
        <f ca="1">SUMPRODUCT((ATI3:ATI54=AQD14)*(ATL3:ATL54=AQD15)*(ATM3:ATM54="L"))+SUMPRODUCT((ATI3:ATI54=AQD14)*(ATL3:ATL54=AQD11)*(ATM3:ATM54="L"))+SUMPRODUCT((ATI3:ATI54=AQD14)*(ATL3:ATL54=AQD12)*(ATM3:ATM54="L"))+SUMPRODUCT((ATI3:ATI54=AQD14)*(ATL3:ATL54=AQD13)*(ATM3:ATM54="L"))+SUMPRODUCT((ATI3:ATI54=AQD15)*(ATL3:ATL54=AQD14)*(ATN3:ATN54="L"))+SUMPRODUCT((ATI3:ATI54=AQD11)*(ATL3:ATL54=AQD14)*(ATN3:ATN54="L"))+SUMPRODUCT((ATI3:ATI54=AQD12)*(ATL3:ATL54=AQD14)*(ATN3:ATN54="L"))+SUMPRODUCT((ATI3:ATI54=AQD13)*(ATL3:ATL54=AQD14)*(ATN3:ATN54="L"))</f>
        <v>0</v>
      </c>
      <c r="AQH14" s="395">
        <f ca="1">SUMPRODUCT((ATI3:ATI54=AQD14)*(ATL3:ATL54=AQD15)*ATJ3:ATJ54)+SUMPRODUCT((ATI3:ATI54=AQD14)*(ATL3:ATL54=AQD11)*ATJ3:ATJ54)+SUMPRODUCT((ATI3:ATI54=AQD14)*(ATL3:ATL54=AQD12)*ATJ3:ATJ54)+SUMPRODUCT((ATI3:ATI54=AQD14)*(ATL3:ATL54=AQD13)*ATJ3:ATJ54)+SUMPRODUCT((ATI3:ATI54=AQD15)*(ATL3:ATL54=AQD14)*ATK3:ATK54)+SUMPRODUCT((ATI3:ATI54=AQD11)*(ATL3:ATL54=AQD14)*ATK3:ATK54)+SUMPRODUCT((ATI3:ATI54=AQD12)*(ATL3:ATL54=AQD14)*ATK3:ATK54)+SUMPRODUCT((ATI3:ATI54=AQD13)*(ATL3:ATL54=AQD14)*ATK3:ATK54)</f>
        <v>0</v>
      </c>
      <c r="AQI14" s="395">
        <f ca="1">SUMPRODUCT((ATI3:ATI54=AQD14)*(ATL3:ATL54=AQD15)*ATK3:ATK54)+SUMPRODUCT((ATI3:ATI54=AQD14)*(ATL3:ATL54=AQD11)*ATK3:ATK54)+SUMPRODUCT((ATI3:ATI54=AQD14)*(ATL3:ATL54=AQD12)*ATK3:ATK54)+SUMPRODUCT((ATI3:ATI54=AQD14)*(ATL3:ATL54=AQD13)*ATK3:ATK54)+SUMPRODUCT((ATI3:ATI54=AQD15)*(ATL3:ATL54=AQD14)*ATJ3:ATJ54)+SUMPRODUCT((ATI3:ATI54=AQD11)*(ATL3:ATL54=AQD14)*ATJ3:ATJ54)+SUMPRODUCT((ATI3:ATI54=AQD12)*(ATL3:ATL54=AQD14)*ATJ3:ATJ54)+SUMPRODUCT((ATI3:ATI54=AQD13)*(ATL3:ATL54=AQD14)*ATJ3:ATJ54)</f>
        <v>0</v>
      </c>
      <c r="AQJ14" s="395">
        <f t="shared" ca="1" si="1382"/>
        <v>1000</v>
      </c>
      <c r="AQK14" s="395">
        <f t="shared" ca="1" si="1383"/>
        <v>0</v>
      </c>
      <c r="AQL14" s="395">
        <f ca="1">IF(AQD14&lt;&gt;"",VLOOKUP(AQD14,APK4:APQ52,7,FALSE),"")</f>
        <v>1000</v>
      </c>
      <c r="AQM14" s="395">
        <f ca="1">IF(AQD14&lt;&gt;"",VLOOKUP(AQD14,APK4:APQ52,5,FALSE),"")</f>
        <v>0</v>
      </c>
      <c r="AQN14" s="395">
        <f ca="1">IF(AQD14&lt;&gt;"",VLOOKUP(AQD14,APK4:APS52,9,FALSE),"")</f>
        <v>29</v>
      </c>
      <c r="AQO14" s="395">
        <f t="shared" ca="1" si="1384"/>
        <v>0</v>
      </c>
      <c r="AQP14" s="395">
        <f t="shared" ref="AQP14" ca="1" si="2267">IF(AQD14&lt;&gt;"",RANK(AQO14,AQO11:AQO15),"")</f>
        <v>1</v>
      </c>
      <c r="AQQ14" s="395">
        <f t="shared" ref="AQQ14" ca="1" si="2268">IF(AQD14&lt;&gt;"",SUMPRODUCT((AQO11:AQO15=AQO14)*(AQJ11:AQJ15&gt;AQJ14)),"")</f>
        <v>0</v>
      </c>
      <c r="AQR14" s="395">
        <f t="shared" ref="AQR14" ca="1" si="2269">IF(AQD14&lt;&gt;"",SUMPRODUCT((AQO11:AQO15=AQO14)*(AQJ11:AQJ15=AQJ14)*(AQH11:AQH15&gt;AQH14)),"")</f>
        <v>0</v>
      </c>
      <c r="AQS14" s="395">
        <f t="shared" ref="AQS14" ca="1" si="2270">IF(AQD14&lt;&gt;"",SUMPRODUCT((AQO11:AQO15=AQO14)*(AQJ11:AQJ15=AQJ14)*(AQH11:AQH15=AQH14)*(AQL11:AQL15&gt;AQL14)),"")</f>
        <v>0</v>
      </c>
      <c r="AQT14" s="395">
        <f t="shared" ref="AQT14" ca="1" si="2271">IF(AQD14&lt;&gt;"",SUMPRODUCT((AQO11:AQO15=AQO14)*(AQJ11:AQJ15=AQJ14)*(AQH11:AQH15=AQH14)*(AQL11:AQL15=AQL14)*(AQM11:AQM15&gt;AQM14)),"")</f>
        <v>0</v>
      </c>
      <c r="AQU14" s="395">
        <f t="shared" ref="AQU14" ca="1" si="2272">IF(AQD14&lt;&gt;"",SUMPRODUCT((AQO11:AQO15=AQO14)*(AQJ11:AQJ15=AQJ14)*(AQH11:AQH15=AQH14)*(AQL11:AQL15=AQL14)*(AQM11:AQM15=AQM14)*(AQN11:AQN15&gt;AQN14)),"")</f>
        <v>0</v>
      </c>
      <c r="AQV14" s="395">
        <f t="shared" ref="AQV14" ca="1" si="2273">IF(AQD14&lt;&gt;"",IF(AQV66&lt;&gt;"",IF(AQC62=3,AQV66,AQV66+AQC62),SUM(AQP14:AQU14)),"")</f>
        <v>1</v>
      </c>
      <c r="AQW14" s="395" t="str">
        <f t="shared" ref="AQW14" ca="1" si="2274">IF(AQD14&lt;&gt;"",INDEX(AQD11:AQD15,MATCH(4,AQV11:AQV15,0),0),"")</f>
        <v>Seattle Sounders</v>
      </c>
      <c r="AQX14" s="395" t="str">
        <f t="shared" ca="1" si="1638"/>
        <v/>
      </c>
      <c r="AQY14" s="395" t="str">
        <f ca="1">IF(AQX14&lt;&gt;"",SUMPRODUCT((ATI3:ATI54=AQX14)*(ATL3:ATL54=AQX15)*(ATM3:ATM54="W"))+SUMPRODUCT((ATI3:ATI54=AQX14)*(ATL3:ATL54=AQX12)*(ATM3:ATM54="W"))+SUMPRODUCT((ATI3:ATI54=AQX14)*(ATL3:ATL54=AQX13)*(ATM3:ATM54="W"))+SUMPRODUCT((ATI3:ATI54=AQX15)*(ATL3:ATL54=AQX14)*(ATN3:ATN54="W"))+SUMPRODUCT((ATI3:ATI54=AQX12)*(ATL3:ATL54=AQX14)*(ATN3:ATN54="W"))+SUMPRODUCT((ATI3:ATI54=AQX13)*(ATL3:ATL54=AQX14)*(ATN3:ATN54="W")),"")</f>
        <v/>
      </c>
      <c r="AQZ14" s="395" t="str">
        <f ca="1">IF(AQX14&lt;&gt;"",SUMPRODUCT((ATI3:ATI54=AQX14)*(ATL3:ATL54=AQX15)*(ATM3:ATM54="D"))+SUMPRODUCT((ATI3:ATI54=AQX14)*(ATL3:ATL54=AQX12)*(ATM3:ATM54="D"))+SUMPRODUCT((ATI3:ATI54=AQX14)*(ATL3:ATL54=AQX13)*(ATM3:ATM54="D"))+SUMPRODUCT((ATI3:ATI54=AQX15)*(ATL3:ATL54=AQX14)*(ATM3:ATM54="D"))+SUMPRODUCT((ATI3:ATI54=AQX12)*(ATL3:ATL54=AQX14)*(ATM3:ATM54="D"))+SUMPRODUCT((ATI3:ATI54=AQX13)*(ATL3:ATL54=AQX14)*(ATM3:ATM54="D")),"")</f>
        <v/>
      </c>
      <c r="ARA14" s="395" t="str">
        <f ca="1">IF(AQX14&lt;&gt;"",SUMPRODUCT((ATI3:ATI54=AQX14)*(ATL3:ATL54=AQX15)*(ATM3:ATM54="L"))+SUMPRODUCT((ATI3:ATI54=AQX14)*(ATL3:ATL54=AQX12)*(ATM3:ATM54="L"))+SUMPRODUCT((ATI3:ATI54=AQX14)*(ATL3:ATL54=AQX13)*(ATM3:ATM54="L"))+SUMPRODUCT((ATI3:ATI54=AQX15)*(ATL3:ATL54=AQX14)*(ATN3:ATN54="L"))+SUMPRODUCT((ATI3:ATI54=AQX12)*(ATL3:ATL54=AQX14)*(ATN3:ATN54="L"))+SUMPRODUCT((ATI3:ATI54=AQX13)*(ATL3:ATL54=AQX14)*(ATN3:ATN54="L")),"")</f>
        <v/>
      </c>
      <c r="ARB14" s="395">
        <f ca="1">SUMPRODUCT((ATI3:ATI54=AQX14)*(ATL3:ATL54=AQX15)*ATJ3:ATJ54)+SUMPRODUCT((ATI3:ATI54=AQX14)*(ATL3:ATL54=AQX11)*ATJ3:ATJ54)+SUMPRODUCT((ATI3:ATI54=AQX14)*(ATL3:ATL54=AQX12)*ATJ3:ATJ54)+SUMPRODUCT((ATI3:ATI54=AQX14)*(ATL3:ATL54=AQX13)*ATJ3:ATJ54)+SUMPRODUCT((ATI3:ATI54=AQX15)*(ATL3:ATL54=AQX14)*ATK3:ATK54)+SUMPRODUCT((ATI3:ATI54=AQX11)*(ATL3:ATL54=AQX14)*ATK3:ATK54)+SUMPRODUCT((ATI3:ATI54=AQX12)*(ATL3:ATL54=AQX14)*ATK3:ATK54)+SUMPRODUCT((ATI3:ATI54=AQX13)*(ATL3:ATL54=AQX14)*ATK3:ATK54)</f>
        <v>0</v>
      </c>
      <c r="ARC14" s="395">
        <f ca="1">SUMPRODUCT((ATI3:ATI54=AQX14)*(ATL3:ATL54=AQX15)*ATK3:ATK54)+SUMPRODUCT((ATI3:ATI54=AQX14)*(ATL3:ATL54=AQX11)*ATK3:ATK54)+SUMPRODUCT((ATI3:ATI54=AQX14)*(ATL3:ATL54=AQX12)*ATK3:ATK54)+SUMPRODUCT((ATI3:ATI54=AQX14)*(ATL3:ATL54=AQX13)*ATK3:ATK54)+SUMPRODUCT((ATI3:ATI54=AQX15)*(ATL3:ATL54=AQX14)*ATJ3:ATJ54)+SUMPRODUCT((ATI3:ATI54=AQX11)*(ATL3:ATL54=AQX14)*ATJ3:ATJ54)+SUMPRODUCT((ATI3:ATI54=AQX12)*(ATL3:ATL54=AQX14)*ATJ3:ATJ54)+SUMPRODUCT((ATI3:ATI54=AQX13)*(ATL3:ATL54=AQX14)*ATJ3:ATJ54)</f>
        <v>0</v>
      </c>
      <c r="ARD14" s="395">
        <f t="shared" ca="1" si="1639"/>
        <v>1000</v>
      </c>
      <c r="ARE14" s="395" t="str">
        <f t="shared" ca="1" si="1640"/>
        <v/>
      </c>
      <c r="ARF14" s="395" t="str">
        <f ca="1">IF(AQX14&lt;&gt;"",VLOOKUP(AQX14,APK4:APQ52,7,FALSE),"")</f>
        <v/>
      </c>
      <c r="ARG14" s="395" t="str">
        <f ca="1">IF(AQX14&lt;&gt;"",VLOOKUP(AQX14,APK4:APQ52,5,FALSE),"")</f>
        <v/>
      </c>
      <c r="ARH14" s="395" t="str">
        <f ca="1">IF(AQX14&lt;&gt;"",VLOOKUP(AQX14,APK4:APS52,9,FALSE),"")</f>
        <v/>
      </c>
      <c r="ARI14" s="395" t="str">
        <f t="shared" ca="1" si="1641"/>
        <v/>
      </c>
      <c r="ARJ14" s="395" t="str">
        <f t="shared" ref="ARJ14" ca="1" si="2275">IF(AQX14&lt;&gt;"",RANK(ARI14,ARI11:ARI15),"")</f>
        <v/>
      </c>
      <c r="ARK14" s="395" t="str">
        <f t="shared" ref="ARK14" ca="1" si="2276">IF(AQX14&lt;&gt;"",SUMPRODUCT((ARI11:ARI15=ARI14)*(ARD11:ARD15&gt;ARD14)),"")</f>
        <v/>
      </c>
      <c r="ARL14" s="395" t="str">
        <f t="shared" ref="ARL14" ca="1" si="2277">IF(AQX14&lt;&gt;"",SUMPRODUCT((ARI11:ARI15=ARI14)*(ARD11:ARD15=ARD14)*(ARB11:ARB15&gt;ARB14)),"")</f>
        <v/>
      </c>
      <c r="ARM14" s="395" t="str">
        <f t="shared" ref="ARM14" ca="1" si="2278">IF(AQX14&lt;&gt;"",SUMPRODUCT((ARI11:ARI15=ARI14)*(ARD11:ARD15=ARD14)*(ARB11:ARB15=ARB14)*(ARF11:ARF15&gt;ARF14)),"")</f>
        <v/>
      </c>
      <c r="ARN14" s="395" t="str">
        <f t="shared" ref="ARN14" ca="1" si="2279">IF(AQX14&lt;&gt;"",SUMPRODUCT((ARI11:ARI15=ARI14)*(ARD11:ARD15=ARD14)*(ARB11:ARB15=ARB14)*(ARF11:ARF15=ARF14)*(ARG11:ARG15&gt;ARG14)),"")</f>
        <v/>
      </c>
      <c r="ARO14" s="395" t="str">
        <f t="shared" ref="ARO14" ca="1" si="2280">IF(AQX14&lt;&gt;"",SUMPRODUCT((ARI11:ARI15=ARI14)*(ARD11:ARD15=ARD14)*(ARB11:ARB15=ARB14)*(ARF11:ARF15=ARF14)*(ARG11:ARG15=ARG14)*(ARH11:ARH15&gt;ARH14)),"")</f>
        <v/>
      </c>
      <c r="ARP14" s="395" t="str">
        <f t="shared" ref="ARP14" ca="1" si="2281">IF(AQX14&lt;&gt;"",IF(ARP66&lt;&gt;"",IF(AQW62=3,ARP66,ARP66+AQW62),SUM(ARJ14:ARO14)+1),"")</f>
        <v/>
      </c>
      <c r="ARQ14" s="395" t="str">
        <f t="shared" ref="ARQ14" ca="1" si="2282">IF(AQX14&lt;&gt;"",INDEX(AQX12:AQX15,MATCH(4,ARP12:ARP15,0),0),"")</f>
        <v/>
      </c>
      <c r="ARR14" s="395" t="str">
        <f t="shared" ca="1" si="1948"/>
        <v/>
      </c>
      <c r="ARS14" s="395">
        <f ca="1">SUMPRODUCT((ATI3:ATI54=ARR14)*(ATL3:ATL54=ARR15)*(ATM3:ATM54="W"))+SUMPRODUCT((ATI3:ATI54=ARR14)*(ATL3:ATL54=ARR16)*(ATM3:ATM54="W"))+SUMPRODUCT((ATI3:ATI54=ARR14)*(ATL3:ATL54=ARR13)*(ATM3:ATM54="W"))+SUMPRODUCT((ATI3:ATI54=ARR15)*(ATL3:ATL54=ARR14)*(ATN3:ATN54="W"))+SUMPRODUCT((ATI3:ATI54=ARR16)*(ATL3:ATL54=ARR14)*(ATN3:ATN54="W"))+SUMPRODUCT((ATI3:ATI54=ARR13)*(ATL3:ATL54=ARR14)*(ATN3:ATN54="W"))</f>
        <v>0</v>
      </c>
      <c r="ART14" s="395">
        <f ca="1">SUMPRODUCT((ATI3:ATI54=ARR14)*(ATL3:ATL54=ARR15)*(ATM3:ATM54="D"))+SUMPRODUCT((ATI3:ATI54=ARR14)*(ATL3:ATL54=ARR16)*(ATM3:ATM54="D"))+SUMPRODUCT((ATI3:ATI54=ARR14)*(ATL3:ATL54=ARR13)*(ATM3:ATM54="D"))+SUMPRODUCT((ATI3:ATI54=ARR15)*(ATL3:ATL54=ARR14)*(ATM3:ATM54="D"))+SUMPRODUCT((ATI3:ATI54=ARR16)*(ATL3:ATL54=ARR14)*(ATM3:ATM54="D"))+SUMPRODUCT((ATI3:ATI54=ARR13)*(ATL3:ATL54=ARR14)*(ATM3:ATM54="D"))</f>
        <v>0</v>
      </c>
      <c r="ARU14" s="395">
        <f ca="1">SUMPRODUCT((ATI3:ATI54=ARR14)*(ATL3:ATL54=ARR15)*(ATM3:ATM54="L"))+SUMPRODUCT((ATI3:ATI54=ARR14)*(ATL3:ATL54=ARR16)*(ATM3:ATM54="L"))+SUMPRODUCT((ATI3:ATI54=ARR14)*(ATL3:ATL54=ARR13)*(ATM3:ATM54="L"))+SUMPRODUCT((ATI3:ATI54=ARR15)*(ATL3:ATL54=ARR14)*(ATN3:ATN54="L"))+SUMPRODUCT((ATI3:ATI54=ARR16)*(ATL3:ATL54=ARR14)*(ATN3:ATN54="L"))+SUMPRODUCT((ATI3:ATI54=ARR13)*(ATL3:ATL54=ARR14)*(ATN3:ATN54="L"))</f>
        <v>0</v>
      </c>
      <c r="ARV14" s="395">
        <f ca="1">SUMPRODUCT((ATI3:ATI54=ARR14)*(ATL3:ATL54=ARR15)*ATJ3:ATJ54)+SUMPRODUCT((ATI3:ATI54=ARR14)*(ATL3:ATL54=ARR11)*ATJ3:ATJ54)+SUMPRODUCT((ATI3:ATI54=ARR14)*(ATL3:ATL54=ARR12)*ATJ3:ATJ54)+SUMPRODUCT((ATI3:ATI54=ARR14)*(ATL3:ATL54=ARR13)*ATJ3:ATJ54)+SUMPRODUCT((ATI3:ATI54=ARR15)*(ATL3:ATL54=ARR14)*ATK3:ATK54)+SUMPRODUCT((ATI3:ATI54=ARR11)*(ATL3:ATL54=ARR14)*ATK3:ATK54)+SUMPRODUCT((ATI3:ATI54=ARR12)*(ATL3:ATL54=ARR14)*ATK3:ATK54)+SUMPRODUCT((ATI3:ATI54=ARR13)*(ATL3:ATL54=ARR14)*ATK3:ATK54)</f>
        <v>0</v>
      </c>
      <c r="ARW14" s="395">
        <f ca="1">SUMPRODUCT((ATI3:ATI54=ARR14)*(ATL3:ATL54=ARR15)*ATK3:ATK54)+SUMPRODUCT((ATI3:ATI54=ARR14)*(ATL3:ATL54=ARR11)*ATK3:ATK54)+SUMPRODUCT((ATI3:ATI54=ARR14)*(ATL3:ATL54=ARR12)*ATK3:ATK54)+SUMPRODUCT((ATI3:ATI54=ARR14)*(ATL3:ATL54=ARR13)*ATK3:ATK54)+SUMPRODUCT((ATI3:ATI54=ARR15)*(ATL3:ATL54=ARR14)*ATJ3:ATJ54)+SUMPRODUCT((ATI3:ATI54=ARR11)*(ATL3:ATL54=ARR14)*ATJ3:ATJ54)+SUMPRODUCT((ATI3:ATI54=ARR12)*(ATL3:ATL54=ARR14)*ATJ3:ATJ54)+SUMPRODUCT((ATI3:ATI54=ARR13)*(ATL3:ATL54=ARR14)*ATJ3:ATJ54)</f>
        <v>0</v>
      </c>
      <c r="ARX14" s="395">
        <f t="shared" ca="1" si="1949"/>
        <v>1000</v>
      </c>
      <c r="ARY14" s="395" t="str">
        <f t="shared" ca="1" si="1950"/>
        <v/>
      </c>
      <c r="ARZ14" s="395" t="str">
        <f ca="1">IF(ARR14&lt;&gt;"",VLOOKUP(ARR14,APK4:APQ52,7,FALSE),"")</f>
        <v/>
      </c>
      <c r="ASA14" s="395" t="str">
        <f ca="1">IF(ARR14&lt;&gt;"",VLOOKUP(ARR14,APK4:APQ52,5,FALSE),"")</f>
        <v/>
      </c>
      <c r="ASB14" s="395" t="str">
        <f ca="1">IF(ARR14&lt;&gt;"",VLOOKUP(ARR14,APK4:APS52,9,FALSE),"")</f>
        <v/>
      </c>
      <c r="ASC14" s="395" t="str">
        <f t="shared" ca="1" si="1951"/>
        <v/>
      </c>
      <c r="ASD14" s="395" t="str">
        <f t="shared" ref="ASD14" ca="1" si="2283">IF(ARR14&lt;&gt;"",RANK(ASC14,ASC11:ASC15),"")</f>
        <v/>
      </c>
      <c r="ASE14" s="395" t="str">
        <f t="shared" ref="ASE14" ca="1" si="2284">IF(ARR14&lt;&gt;"",SUMPRODUCT((ASC11:ASC15=ASC14)*(ARX11:ARX15&gt;ARX14)),"")</f>
        <v/>
      </c>
      <c r="ASF14" s="395" t="str">
        <f t="shared" ref="ASF14" ca="1" si="2285">IF(ARR14&lt;&gt;"",SUMPRODUCT((ASC11:ASC15=ASC14)*(ARX11:ARX15=ARX14)*(ARV11:ARV15&gt;ARV14)),"")</f>
        <v/>
      </c>
      <c r="ASG14" s="395" t="str">
        <f t="shared" ref="ASG14" ca="1" si="2286">IF(ARR14&lt;&gt;"",SUMPRODUCT((ASC11:ASC15=ASC14)*(ARX11:ARX15=ARX14)*(ARV11:ARV15=ARV14)*(ARZ11:ARZ15&gt;ARZ14)),"")</f>
        <v/>
      </c>
      <c r="ASH14" s="395" t="str">
        <f t="shared" ref="ASH14" ca="1" si="2287">IF(ARR14&lt;&gt;"",SUMPRODUCT((ASC11:ASC15=ASC14)*(ARX11:ARX15=ARX14)*(ARV11:ARV15=ARV14)*(ARZ11:ARZ15=ARZ14)*(ASA11:ASA15&gt;ASA14)),"")</f>
        <v/>
      </c>
      <c r="ASI14" s="395" t="str">
        <f t="shared" ref="ASI14" ca="1" si="2288">IF(ARR14&lt;&gt;"",SUMPRODUCT((ASC11:ASC15=ASC14)*(ARX11:ARX15=ARX14)*(ARV11:ARV15=ARV14)*(ARZ11:ARZ15=ARZ14)*(ASA11:ASA15=ASA14)*(ASB11:ASB15&gt;ASB14)),"")</f>
        <v/>
      </c>
      <c r="ASJ14" s="395" t="str">
        <f t="shared" ca="1" si="1958"/>
        <v/>
      </c>
      <c r="ASK14" s="395" t="str">
        <f t="shared" ref="ASK14" ca="1" si="2289">IF(ARR14&lt;&gt;"",INDEX(ARR13:ARR15,MATCH(4,ASJ13:ASJ15,0),0),"")</f>
        <v/>
      </c>
      <c r="ASL14" s="395" t="str">
        <f t="shared" ref="ASL14" si="2290">IF(AQB11&lt;&gt;"",AQB11,"")</f>
        <v/>
      </c>
      <c r="ASM14" s="395">
        <f ca="1">SUMPRODUCT((ATI3:ATI54=ASL14)*(ATL3:ATL54=ASL15)*(ATM3:ATM54="W"))+SUMPRODUCT((ATI3:ATI54=ASL14)*(ATL3:ATL54=ASL16)*(ATM3:ATM54="W"))+SUMPRODUCT((ATI3:ATI54=ASL14)*(ATL3:ATL54=ASL17)*(ATM3:ATM54="W"))+SUMPRODUCT((ATI3:ATI54=ASL15)*(ATL3:ATL54=ASL14)*(ATN3:ATN54="W"))+SUMPRODUCT((ATI3:ATI54=ASL16)*(ATL3:ATL54=ASL14)*(ATN3:ATN54="W"))+SUMPRODUCT((ATI3:ATI54=ASL17)*(ATL3:ATL54=ASL14)*(ATN3:ATN54="W"))</f>
        <v>0</v>
      </c>
      <c r="ASN14" s="395">
        <f ca="1">SUMPRODUCT((ATI3:ATI54=ASL14)*(ATL3:ATL54=ASL15)*(ATM3:ATM54="D"))+SUMPRODUCT((ATI3:ATI54=ASL14)*(ATL3:ATL54=ASL16)*(ATM3:ATM54="D"))+SUMPRODUCT((ATI3:ATI54=ASL14)*(ATL3:ATL54=ASL17)*(ATM3:ATM54="D"))+SUMPRODUCT((ATI3:ATI54=ASL15)*(ATL3:ATL54=ASL14)*(ATM3:ATM54="D"))+SUMPRODUCT((ATI3:ATI54=ASL16)*(ATL3:ATL54=ASL14)*(ATM3:ATM54="D"))+SUMPRODUCT((ATI3:ATI54=ASL17)*(ATL3:ATL54=ASL14)*(ATM3:ATM54="D"))</f>
        <v>0</v>
      </c>
      <c r="ASO14" s="395">
        <f ca="1">SUMPRODUCT((ATI3:ATI54=ASL14)*(ATL3:ATL54=ASL15)*(ATM3:ATM54="L"))+SUMPRODUCT((ATI3:ATI54=ASL14)*(ATL3:ATL54=ASL16)*(ATM3:ATM54="L"))+SUMPRODUCT((ATI3:ATI54=ASL14)*(ATL3:ATL54=ASL17)*(ATM3:ATM54="L"))+SUMPRODUCT((ATI3:ATI54=ASL15)*(ATL3:ATL54=ASL14)*(ATN3:ATN54="L"))+SUMPRODUCT((ATI3:ATI54=ASL16)*(ATL3:ATL54=ASL14)*(ATN3:ATN54="L"))+SUMPRODUCT((ATI3:ATI54=ASL17)*(ATL3:ATL54=ASL14)*(ATN3:ATN54="L"))</f>
        <v>0</v>
      </c>
      <c r="ASP14" s="395">
        <f ca="1">SUMPRODUCT((ATI3:ATI54=ASL14)*(ATL3:ATL54=ASL15)*ATJ3:ATJ54)+SUMPRODUCT((ATI3:ATI54=ASL14)*(ATL3:ATL54=ASL11)*ATJ3:ATJ54)+SUMPRODUCT((ATI3:ATI54=ASL14)*(ATL3:ATL54=ASL12)*ATJ3:ATJ54)+SUMPRODUCT((ATI3:ATI54=ASL14)*(ATL3:ATL54=ASL13)*ATJ3:ATJ54)+SUMPRODUCT((ATI3:ATI54=ASL15)*(ATL3:ATL54=ASL14)*ATK3:ATK54)+SUMPRODUCT((ATI3:ATI54=ASL11)*(ATL3:ATL54=ASL14)*ATK3:ATK54)+SUMPRODUCT((ATI3:ATI54=ASL12)*(ATL3:ATL54=ASL14)*ATK3:ATK54)+SUMPRODUCT((ATI3:ATI54=ASL13)*(ATL3:ATL54=ASL14)*ATK3:ATK54)</f>
        <v>0</v>
      </c>
      <c r="ASQ14" s="395">
        <f ca="1">SUMPRODUCT((ATI3:ATI54=ASL14)*(ATL3:ATL54=ASL15)*ATK3:ATK54)+SUMPRODUCT((ATI3:ATI54=ASL14)*(ATL3:ATL54=ASL11)*ATK3:ATK54)+SUMPRODUCT((ATI3:ATI54=ASL14)*(ATL3:ATL54=ASL12)*ATK3:ATK54)+SUMPRODUCT((ATI3:ATI54=ASL14)*(ATL3:ATL54=ASL13)*ATK3:ATK54)+SUMPRODUCT((ATI3:ATI54=ASL15)*(ATL3:ATL54=ASL14)*ATJ3:ATJ54)+SUMPRODUCT((ATI3:ATI54=ASL11)*(ATL3:ATL54=ASL14)*ATJ3:ATJ54)+SUMPRODUCT((ATI3:ATI54=ASL12)*(ATL3:ATL54=ASL14)*ATJ3:ATJ54)+SUMPRODUCT((ATI3:ATI54=ASL13)*(ATL3:ATL54=ASL14)*ATJ3:ATJ54)</f>
        <v>0</v>
      </c>
      <c r="ASR14" s="395">
        <f t="shared" ref="ASR14" ca="1" si="2291">ASP14-ASQ14+1000</f>
        <v>1000</v>
      </c>
      <c r="ASS14" s="395" t="str">
        <f t="shared" ref="ASS14" si="2292">IF(ASL14&lt;&gt;"",ASM14*3+ASN14*1,"")</f>
        <v/>
      </c>
      <c r="AST14" s="395" t="str">
        <f>IF(ASL14&lt;&gt;"",VLOOKUP(ASL14,APK4:APQ52,7,FALSE),"")</f>
        <v/>
      </c>
      <c r="ASU14" s="395" t="str">
        <f>IF(ASL14&lt;&gt;"",VLOOKUP(ASL14,APK4:APQ52,5,FALSE),"")</f>
        <v/>
      </c>
      <c r="ASV14" s="395" t="str">
        <f>IF(ASL14&lt;&gt;"",VLOOKUP(ASL14,APK4:APS52,9,FALSE),"")</f>
        <v/>
      </c>
      <c r="ASW14" s="395" t="str">
        <f t="shared" ref="ASW14" si="2293">ASS14</f>
        <v/>
      </c>
      <c r="ASX14" s="395" t="str">
        <f t="shared" ref="ASX14" si="2294">IF(ASL14&lt;&gt;"",RANK(ASW14,ASW11:ASW15),"")</f>
        <v/>
      </c>
      <c r="ASY14" s="395" t="str">
        <f t="shared" ref="ASY14" si="2295">IF(ASL14&lt;&gt;"",SUMPRODUCT((ASW11:ASW15=ASW14)*(ASR11:ASR15&gt;ASR14)),"")</f>
        <v/>
      </c>
      <c r="ASZ14" s="395" t="str">
        <f t="shared" ref="ASZ14" si="2296">IF(ASL14&lt;&gt;"",SUMPRODUCT((ASW11:ASW15=ASW14)*(ASR11:ASR15=ASR14)*(ASP11:ASP15&gt;ASP14)),"")</f>
        <v/>
      </c>
      <c r="ATA14" s="395" t="str">
        <f t="shared" ref="ATA14" si="2297">IF(ASL14&lt;&gt;"",SUMPRODUCT((ASW11:ASW15=ASW14)*(ASR11:ASR15=ASR14)*(ASP11:ASP15=ASP14)*(AST11:AST15&gt;AST14)),"")</f>
        <v/>
      </c>
      <c r="ATB14" s="395" t="str">
        <f t="shared" ref="ATB14" si="2298">IF(ASL14&lt;&gt;"",SUMPRODUCT((ASW11:ASW15=ASW14)*(ASR11:ASR15=ASR14)*(ASP11:ASP15=ASP14)*(AST11:AST15=AST14)*(ASU11:ASU15&gt;ASU14)),"")</f>
        <v/>
      </c>
      <c r="ATC14" s="395" t="str">
        <f t="shared" ref="ATC14" si="2299">IF(ASL14&lt;&gt;"",SUMPRODUCT((ASW11:ASW15=ASW14)*(ASR11:ASR15=ASR14)*(ASP11:ASP15=ASP14)*(AST11:AST15=AST14)*(ASU11:ASU15=ASU14)*(ASV11:ASV15&gt;ASV14)),"")</f>
        <v/>
      </c>
      <c r="ATD14" s="395" t="str">
        <f t="shared" ref="ATD14" si="2300">IF(ASL14&lt;&gt;"",SUM(ASX14:ATC14)+3,"")</f>
        <v/>
      </c>
      <c r="ATE14" s="395" t="str">
        <f t="shared" ref="ATE14" si="2301">IF(ASL14&lt;&gt;"",IF(ATD14=4,ASL14,ASL15),"")</f>
        <v/>
      </c>
      <c r="ATF14" s="395" t="str">
        <f t="shared" ref="ATF14" ca="1" si="2302">IF(ATE14&lt;&gt;"",ATE14,IF(ASK14&lt;&gt;"",ASK14,IF(ARQ14&lt;&gt;"",ARQ14,IF(AQW14&lt;&gt;"",AQW14,APW14))))</f>
        <v>Seattle Sounders</v>
      </c>
      <c r="ATG14" s="395">
        <v>4</v>
      </c>
      <c r="ATH14" s="395">
        <v>12</v>
      </c>
      <c r="ATI14" s="395" t="str">
        <f t="shared" si="21"/>
        <v>Monterrey</v>
      </c>
      <c r="ATJ14" s="395">
        <f ca="1">IF(OFFSET('Game Board'!O19,0,ATJ1)&lt;&gt;"",OFFSET('Game Board'!O19,0,ATJ1),0)</f>
        <v>0</v>
      </c>
      <c r="ATK14" s="395">
        <f ca="1">IF(OFFSET('Game Board'!P19,0,ATJ1)&lt;&gt;"",OFFSET('Game Board'!P19,0,ATJ1),0)</f>
        <v>0</v>
      </c>
      <c r="ATL14" s="395" t="str">
        <f t="shared" si="22"/>
        <v>Internazionale</v>
      </c>
      <c r="ATM14" s="395" t="str">
        <f ca="1">IF(AND(OFFSET('Game Board'!O19,0,ATJ1)&lt;&gt;"",OFFSET('Game Board'!P19,0,ATJ1)&lt;&gt;""),IF(ATJ14&gt;ATK14,"W",IF(ATJ14=ATK14,"D","L")),"")</f>
        <v/>
      </c>
      <c r="ATN14" s="395" t="str">
        <f t="shared" ca="1" si="23"/>
        <v/>
      </c>
    </row>
    <row r="15" spans="2:1211" x14ac:dyDescent="0.25">
      <c r="K15" s="401"/>
      <c r="CZ15" s="395">
        <v>13</v>
      </c>
      <c r="DA15" s="395" t="str">
        <f>'Game Board'!F20</f>
        <v>Manchester City</v>
      </c>
      <c r="DB15" s="395">
        <f>IF(DA2&lt;&gt;"",IF(AND('Game Board'!G20&lt;&gt;"",'Game Board'!H20&lt;&gt;""),'Game Board'!G20,0),"")</f>
        <v>2</v>
      </c>
      <c r="DC15" s="395">
        <f>IF(DA2&lt;&gt;"",IF(AND('Game Board'!G20&lt;&gt;"",'Game Board'!H20&lt;&gt;""),'Game Board'!H20,0),"")</f>
        <v>0</v>
      </c>
      <c r="DD15" s="395" t="str">
        <f>'Game Board'!I20</f>
        <v>Wydad AC</v>
      </c>
      <c r="DE15" s="395" t="str">
        <f>IF(AND('Game Board'!G20&lt;&gt;"",'Game Board'!H20&lt;&gt;""),IF(DB15&gt;DC15,"W",IF(DB15=DC15,"D","L")),"")</f>
        <v>W</v>
      </c>
      <c r="DF15" s="395" t="str">
        <f t="shared" si="24"/>
        <v>L</v>
      </c>
      <c r="DQ15" s="401">
        <f t="shared" si="257"/>
        <v>0</v>
      </c>
      <c r="HF15" s="395">
        <v>13</v>
      </c>
      <c r="HG15" s="395" t="str">
        <f t="shared" si="25"/>
        <v>Manchester City</v>
      </c>
      <c r="HH15" s="395">
        <f ca="1">IF(HG2&lt;&gt;"",IF(OFFSET('Game Board'!O20,0,HH1)&lt;&gt;"",OFFSET('Game Board'!O20,0,HH1),0),"")</f>
        <v>3</v>
      </c>
      <c r="HI15" s="395">
        <f ca="1">IF(HG2&lt;&gt;"",IF(OFFSET('Game Board'!P20,0,HH1)&lt;&gt;"",OFFSET('Game Board'!P20,0,HH1),0),"")</f>
        <v>0</v>
      </c>
      <c r="HJ15" s="395" t="str">
        <f t="shared" si="26"/>
        <v>Wydad AC</v>
      </c>
      <c r="HK15" s="395" t="str">
        <f ca="1">IF(AND(OFFSET('Game Board'!O20,0,HH1)&lt;&gt;"",OFFSET('Game Board'!P20,0,HH1)&lt;&gt;""),IF(HH15&gt;HI15,"W",IF(HH15=HI15,"D","L")),"")</f>
        <v>W</v>
      </c>
      <c r="HL15" s="395" t="str">
        <f t="shared" ca="1" si="27"/>
        <v>L</v>
      </c>
      <c r="HW15" s="401">
        <f t="shared" si="266"/>
        <v>0</v>
      </c>
      <c r="LL15" s="395">
        <v>13</v>
      </c>
      <c r="LM15" s="395" t="str">
        <f t="shared" si="28"/>
        <v>Manchester City</v>
      </c>
      <c r="LN15" s="395">
        <f ca="1">IF(OFFSET('Game Board'!O20,0,LN1)&lt;&gt;"",OFFSET('Game Board'!O20,0,LN1),0)</f>
        <v>1</v>
      </c>
      <c r="LO15" s="395">
        <f ca="1">IF(OFFSET('Game Board'!P20,0,LN1)&lt;&gt;"",OFFSET('Game Board'!P20,0,LN1),0)</f>
        <v>3</v>
      </c>
      <c r="LP15" s="395" t="str">
        <f t="shared" si="29"/>
        <v>Wydad AC</v>
      </c>
      <c r="LQ15" s="395" t="str">
        <f ca="1">IF(AND(OFFSET('Game Board'!O20,0,LN1)&lt;&gt;"",OFFSET('Game Board'!P20,0,LN1)&lt;&gt;""),IF(LN15&gt;LO15,"W",IF(LN15=LO15,"D","L")),"")</f>
        <v>L</v>
      </c>
      <c r="LR15" s="395" t="str">
        <f t="shared" ca="1" si="30"/>
        <v>W</v>
      </c>
      <c r="MC15" s="401">
        <f t="shared" si="36"/>
        <v>0</v>
      </c>
      <c r="PR15" s="395">
        <v>13</v>
      </c>
      <c r="PS15" s="395" t="str">
        <f t="shared" si="0"/>
        <v>Manchester City</v>
      </c>
      <c r="PT15" s="395">
        <f ca="1">IF(OFFSET('Game Board'!O20,0,PT1)&lt;&gt;"",OFFSET('Game Board'!O20,0,PT1),0)</f>
        <v>2</v>
      </c>
      <c r="PU15" s="395">
        <f ca="1">IF(OFFSET('Game Board'!P20,0,PT1)&lt;&gt;"",OFFSET('Game Board'!P20,0,PT1),0)</f>
        <v>1</v>
      </c>
      <c r="PV15" s="395" t="str">
        <f t="shared" si="1"/>
        <v>Wydad AC</v>
      </c>
      <c r="PW15" s="395" t="str">
        <f ca="1">IF(AND(OFFSET('Game Board'!O20,0,PT1)&lt;&gt;"",OFFSET('Game Board'!P20,0,PT1)&lt;&gt;""),IF(PT15&gt;PU15,"W",IF(PT15=PU15,"D","L")),"")</f>
        <v>W</v>
      </c>
      <c r="PX15" s="395" t="str">
        <f t="shared" ca="1" si="2"/>
        <v>L</v>
      </c>
      <c r="QI15" s="401">
        <f t="shared" si="63"/>
        <v>0</v>
      </c>
      <c r="TX15" s="395">
        <v>13</v>
      </c>
      <c r="TY15" s="395" t="str">
        <f t="shared" si="3"/>
        <v>Manchester City</v>
      </c>
      <c r="TZ15" s="395">
        <f ca="1">IF(OFFSET('Game Board'!O20,0,TZ1)&lt;&gt;"",OFFSET('Game Board'!O20,0,TZ1),0)</f>
        <v>0</v>
      </c>
      <c r="UA15" s="395">
        <f ca="1">IF(OFFSET('Game Board'!P20,0,TZ1)&lt;&gt;"",OFFSET('Game Board'!P20,0,TZ1),0)</f>
        <v>0</v>
      </c>
      <c r="UB15" s="395" t="str">
        <f t="shared" si="4"/>
        <v>Wydad AC</v>
      </c>
      <c r="UC15" s="395" t="str">
        <f ca="1">IF(AND(OFFSET('Game Board'!O20,0,TZ1)&lt;&gt;"",OFFSET('Game Board'!P20,0,TZ1)&lt;&gt;""),IF(TZ15&gt;UA15,"W",IF(TZ15=UA15,"D","L")),"")</f>
        <v/>
      </c>
      <c r="UD15" s="395" t="str">
        <f t="shared" ca="1" si="5"/>
        <v/>
      </c>
      <c r="UO15" s="401">
        <f t="shared" si="90"/>
        <v>0</v>
      </c>
      <c r="YD15" s="395">
        <v>13</v>
      </c>
      <c r="YE15" s="395" t="str">
        <f t="shared" si="6"/>
        <v>Manchester City</v>
      </c>
      <c r="YF15" s="395">
        <f ca="1">IF(OFFSET('Game Board'!O20,0,YF1)&lt;&gt;"",OFFSET('Game Board'!O20,0,YF1),0)</f>
        <v>0</v>
      </c>
      <c r="YG15" s="395">
        <f ca="1">IF(OFFSET('Game Board'!P20,0,YF1)&lt;&gt;"",OFFSET('Game Board'!P20,0,YF1),0)</f>
        <v>0</v>
      </c>
      <c r="YH15" s="395" t="str">
        <f t="shared" si="7"/>
        <v>Wydad AC</v>
      </c>
      <c r="YI15" s="395" t="str">
        <f ca="1">IF(AND(OFFSET('Game Board'!O20,0,YF1)&lt;&gt;"",OFFSET('Game Board'!P20,0,YF1)&lt;&gt;""),IF(YF15&gt;YG15,"W",IF(YF15=YG15,"D","L")),"")</f>
        <v/>
      </c>
      <c r="YJ15" s="395" t="str">
        <f t="shared" ca="1" si="8"/>
        <v/>
      </c>
      <c r="YU15" s="401">
        <f t="shared" si="117"/>
        <v>0</v>
      </c>
      <c r="ACJ15" s="395">
        <v>13</v>
      </c>
      <c r="ACK15" s="395" t="str">
        <f t="shared" si="9"/>
        <v>Manchester City</v>
      </c>
      <c r="ACL15" s="395">
        <f ca="1">IF(OFFSET('Game Board'!O20,0,ACL1)&lt;&gt;"",OFFSET('Game Board'!O20,0,ACL1),0)</f>
        <v>0</v>
      </c>
      <c r="ACM15" s="395">
        <f ca="1">IF(OFFSET('Game Board'!P20,0,ACL1)&lt;&gt;"",OFFSET('Game Board'!P20,0,ACL1),0)</f>
        <v>0</v>
      </c>
      <c r="ACN15" s="395" t="str">
        <f t="shared" si="10"/>
        <v>Wydad AC</v>
      </c>
      <c r="ACO15" s="395" t="str">
        <f ca="1">IF(AND(OFFSET('Game Board'!O20,0,ACL1)&lt;&gt;"",OFFSET('Game Board'!P20,0,ACL1)&lt;&gt;""),IF(ACL15&gt;ACM15,"W",IF(ACL15=ACM15,"D","L")),"")</f>
        <v/>
      </c>
      <c r="ACP15" s="395" t="str">
        <f t="shared" ca="1" si="11"/>
        <v/>
      </c>
      <c r="ADA15" s="401">
        <f t="shared" si="144"/>
        <v>0</v>
      </c>
      <c r="AGP15" s="395">
        <v>13</v>
      </c>
      <c r="AGQ15" s="395" t="str">
        <f t="shared" si="12"/>
        <v>Manchester City</v>
      </c>
      <c r="AGR15" s="395">
        <f ca="1">IF(OFFSET('Game Board'!O20,0,AGR1)&lt;&gt;"",OFFSET('Game Board'!O20,0,AGR1),0)</f>
        <v>0</v>
      </c>
      <c r="AGS15" s="395">
        <f ca="1">IF(OFFSET('Game Board'!P20,0,AGR1)&lt;&gt;"",OFFSET('Game Board'!P20,0,AGR1),0)</f>
        <v>0</v>
      </c>
      <c r="AGT15" s="395" t="str">
        <f t="shared" si="13"/>
        <v>Wydad AC</v>
      </c>
      <c r="AGU15" s="395" t="str">
        <f ca="1">IF(AND(OFFSET('Game Board'!O20,0,AGR1)&lt;&gt;"",OFFSET('Game Board'!P20,0,AGR1)&lt;&gt;""),IF(AGR15&gt;AGS15,"W",IF(AGR15=AGS15,"D","L")),"")</f>
        <v/>
      </c>
      <c r="AGV15" s="395" t="str">
        <f t="shared" ca="1" si="14"/>
        <v/>
      </c>
      <c r="AHG15" s="401">
        <f t="shared" si="171"/>
        <v>0</v>
      </c>
      <c r="AKV15" s="395">
        <v>13</v>
      </c>
      <c r="AKW15" s="395" t="str">
        <f t="shared" si="15"/>
        <v>Manchester City</v>
      </c>
      <c r="AKX15" s="395">
        <f ca="1">IF(OFFSET('Game Board'!O20,0,AKX1)&lt;&gt;"",OFFSET('Game Board'!O20,0,AKX1),0)</f>
        <v>0</v>
      </c>
      <c r="AKY15" s="395">
        <f ca="1">IF(OFFSET('Game Board'!P20,0,AKX1)&lt;&gt;"",OFFSET('Game Board'!P20,0,AKX1),0)</f>
        <v>0</v>
      </c>
      <c r="AKZ15" s="395" t="str">
        <f t="shared" si="16"/>
        <v>Wydad AC</v>
      </c>
      <c r="ALA15" s="395" t="str">
        <f ca="1">IF(AND(OFFSET('Game Board'!O20,0,AKX1)&lt;&gt;"",OFFSET('Game Board'!P20,0,AKX1)&lt;&gt;""),IF(AKX15&gt;AKY15,"W",IF(AKX15=AKY15,"D","L")),"")</f>
        <v/>
      </c>
      <c r="ALB15" s="395" t="str">
        <f t="shared" ca="1" si="17"/>
        <v/>
      </c>
      <c r="ALM15" s="401">
        <f t="shared" si="198"/>
        <v>0</v>
      </c>
      <c r="APB15" s="395">
        <v>13</v>
      </c>
      <c r="APC15" s="395" t="str">
        <f t="shared" si="18"/>
        <v>Manchester City</v>
      </c>
      <c r="APD15" s="395">
        <f ca="1">IF(OFFSET('Game Board'!O20,0,APD1)&lt;&gt;"",OFFSET('Game Board'!O20,0,APD1),0)</f>
        <v>0</v>
      </c>
      <c r="APE15" s="395">
        <f ca="1">IF(OFFSET('Game Board'!P20,0,APD1)&lt;&gt;"",OFFSET('Game Board'!P20,0,APD1),0)</f>
        <v>0</v>
      </c>
      <c r="APF15" s="395" t="str">
        <f t="shared" si="19"/>
        <v>Wydad AC</v>
      </c>
      <c r="APG15" s="395" t="str">
        <f ca="1">IF(AND(OFFSET('Game Board'!O20,0,APD1)&lt;&gt;"",OFFSET('Game Board'!P20,0,APD1)&lt;&gt;""),IF(APD15&gt;APE15,"W",IF(APD15=APE15,"D","L")),"")</f>
        <v/>
      </c>
      <c r="APH15" s="395" t="str">
        <f t="shared" ca="1" si="20"/>
        <v/>
      </c>
      <c r="APS15" s="401">
        <f t="shared" si="225"/>
        <v>0</v>
      </c>
      <c r="ATH15" s="395">
        <v>13</v>
      </c>
      <c r="ATI15" s="395" t="str">
        <f t="shared" si="21"/>
        <v>Manchester City</v>
      </c>
      <c r="ATJ15" s="395">
        <f ca="1">IF(OFFSET('Game Board'!O20,0,ATJ1)&lt;&gt;"",OFFSET('Game Board'!O20,0,ATJ1),0)</f>
        <v>0</v>
      </c>
      <c r="ATK15" s="395">
        <f ca="1">IF(OFFSET('Game Board'!P20,0,ATJ1)&lt;&gt;"",OFFSET('Game Board'!P20,0,ATJ1),0)</f>
        <v>0</v>
      </c>
      <c r="ATL15" s="395" t="str">
        <f t="shared" si="22"/>
        <v>Wydad AC</v>
      </c>
      <c r="ATM15" s="395" t="str">
        <f ca="1">IF(AND(OFFSET('Game Board'!O20,0,ATJ1)&lt;&gt;"",OFFSET('Game Board'!P20,0,ATJ1)&lt;&gt;""),IF(ATJ15&gt;ATK15,"W",IF(ATJ15=ATK15,"D","L")),"")</f>
        <v/>
      </c>
      <c r="ATN15" s="395" t="str">
        <f t="shared" ca="1" si="23"/>
        <v/>
      </c>
    </row>
    <row r="16" spans="2:1211" x14ac:dyDescent="0.25">
      <c r="K16" s="401"/>
      <c r="CZ16" s="395">
        <v>14</v>
      </c>
      <c r="DA16" s="395" t="str">
        <f>'Game Board'!F21</f>
        <v>Real Madrid</v>
      </c>
      <c r="DB16" s="395">
        <f>IF(DA2&lt;&gt;"",IF(AND('Game Board'!G21&lt;&gt;"",'Game Board'!H21&lt;&gt;""),'Game Board'!G21,0),"")</f>
        <v>4</v>
      </c>
      <c r="DC16" s="395">
        <f>IF(DA2&lt;&gt;"",IF(AND('Game Board'!G21&lt;&gt;"",'Game Board'!H21&lt;&gt;""),'Game Board'!H21,0),"")</f>
        <v>1</v>
      </c>
      <c r="DD16" s="395" t="str">
        <f>'Game Board'!I21</f>
        <v>Al Hilal</v>
      </c>
      <c r="DE16" s="395" t="str">
        <f>IF(AND('Game Board'!G21&lt;&gt;"",'Game Board'!H21&lt;&gt;""),IF(DB16&gt;DC16,"W",IF(DB16=DC16,"D","L")),"")</f>
        <v>W</v>
      </c>
      <c r="DF16" s="395" t="str">
        <f t="shared" si="24"/>
        <v>L</v>
      </c>
      <c r="DQ16" s="401">
        <f t="shared" si="257"/>
        <v>0</v>
      </c>
      <c r="HF16" s="395">
        <v>14</v>
      </c>
      <c r="HG16" s="395" t="str">
        <f t="shared" si="25"/>
        <v>Real Madrid</v>
      </c>
      <c r="HH16" s="395">
        <f ca="1">IF(HG2&lt;&gt;"",IF(OFFSET('Game Board'!O21,0,HH1)&lt;&gt;"",OFFSET('Game Board'!O21,0,HH1),0),"")</f>
        <v>2</v>
      </c>
      <c r="HI16" s="395">
        <f ca="1">IF(HG2&lt;&gt;"",IF(OFFSET('Game Board'!P21,0,HH1)&lt;&gt;"",OFFSET('Game Board'!P21,0,HH1),0),"")</f>
        <v>1</v>
      </c>
      <c r="HJ16" s="395" t="str">
        <f t="shared" si="26"/>
        <v>Al Hilal</v>
      </c>
      <c r="HK16" s="395" t="str">
        <f ca="1">IF(AND(OFFSET('Game Board'!O21,0,HH1)&lt;&gt;"",OFFSET('Game Board'!P21,0,HH1)&lt;&gt;""),IF(HH16&gt;HI16,"W",IF(HH16=HI16,"D","L")),"")</f>
        <v>W</v>
      </c>
      <c r="HL16" s="395" t="str">
        <f t="shared" ca="1" si="27"/>
        <v>L</v>
      </c>
      <c r="HW16" s="401">
        <f t="shared" si="266"/>
        <v>0</v>
      </c>
      <c r="LL16" s="395">
        <v>14</v>
      </c>
      <c r="LM16" s="395" t="str">
        <f t="shared" si="28"/>
        <v>Real Madrid</v>
      </c>
      <c r="LN16" s="395">
        <f ca="1">IF(OFFSET('Game Board'!O21,0,LN1)&lt;&gt;"",OFFSET('Game Board'!O21,0,LN1),0)</f>
        <v>0</v>
      </c>
      <c r="LO16" s="395">
        <f ca="1">IF(OFFSET('Game Board'!P21,0,LN1)&lt;&gt;"",OFFSET('Game Board'!P21,0,LN1),0)</f>
        <v>3</v>
      </c>
      <c r="LP16" s="395" t="str">
        <f t="shared" si="29"/>
        <v>Al Hilal</v>
      </c>
      <c r="LQ16" s="395" t="str">
        <f ca="1">IF(AND(OFFSET('Game Board'!O21,0,LN1)&lt;&gt;"",OFFSET('Game Board'!P21,0,LN1)&lt;&gt;""),IF(LN16&gt;LO16,"W",IF(LN16=LO16,"D","L")),"")</f>
        <v>L</v>
      </c>
      <c r="LR16" s="395" t="str">
        <f t="shared" ca="1" si="30"/>
        <v>W</v>
      </c>
      <c r="MC16" s="401">
        <f t="shared" si="36"/>
        <v>0</v>
      </c>
      <c r="PR16" s="395">
        <v>14</v>
      </c>
      <c r="PS16" s="395" t="str">
        <f t="shared" si="0"/>
        <v>Real Madrid</v>
      </c>
      <c r="PT16" s="395">
        <f ca="1">IF(OFFSET('Game Board'!O21,0,PT1)&lt;&gt;"",OFFSET('Game Board'!O21,0,PT1),0)</f>
        <v>1</v>
      </c>
      <c r="PU16" s="395">
        <f ca="1">IF(OFFSET('Game Board'!P21,0,PT1)&lt;&gt;"",OFFSET('Game Board'!P21,0,PT1),0)</f>
        <v>3</v>
      </c>
      <c r="PV16" s="395" t="str">
        <f t="shared" si="1"/>
        <v>Al Hilal</v>
      </c>
      <c r="PW16" s="395" t="str">
        <f ca="1">IF(AND(OFFSET('Game Board'!O21,0,PT1)&lt;&gt;"",OFFSET('Game Board'!P21,0,PT1)&lt;&gt;""),IF(PT16&gt;PU16,"W",IF(PT16=PU16,"D","L")),"")</f>
        <v>L</v>
      </c>
      <c r="PX16" s="395" t="str">
        <f t="shared" ca="1" si="2"/>
        <v>W</v>
      </c>
      <c r="QI16" s="401">
        <f t="shared" si="63"/>
        <v>0</v>
      </c>
      <c r="TX16" s="395">
        <v>14</v>
      </c>
      <c r="TY16" s="395" t="str">
        <f t="shared" si="3"/>
        <v>Real Madrid</v>
      </c>
      <c r="TZ16" s="395">
        <f ca="1">IF(OFFSET('Game Board'!O21,0,TZ1)&lt;&gt;"",OFFSET('Game Board'!O21,0,TZ1),0)</f>
        <v>0</v>
      </c>
      <c r="UA16" s="395">
        <f ca="1">IF(OFFSET('Game Board'!P21,0,TZ1)&lt;&gt;"",OFFSET('Game Board'!P21,0,TZ1),0)</f>
        <v>0</v>
      </c>
      <c r="UB16" s="395" t="str">
        <f t="shared" si="4"/>
        <v>Al Hilal</v>
      </c>
      <c r="UC16" s="395" t="str">
        <f ca="1">IF(AND(OFFSET('Game Board'!O21,0,TZ1)&lt;&gt;"",OFFSET('Game Board'!P21,0,TZ1)&lt;&gt;""),IF(TZ16&gt;UA16,"W",IF(TZ16=UA16,"D","L")),"")</f>
        <v/>
      </c>
      <c r="UD16" s="395" t="str">
        <f t="shared" ca="1" si="5"/>
        <v/>
      </c>
      <c r="UO16" s="401">
        <f t="shared" si="90"/>
        <v>0</v>
      </c>
      <c r="YD16" s="395">
        <v>14</v>
      </c>
      <c r="YE16" s="395" t="str">
        <f t="shared" si="6"/>
        <v>Real Madrid</v>
      </c>
      <c r="YF16" s="395">
        <f ca="1">IF(OFFSET('Game Board'!O21,0,YF1)&lt;&gt;"",OFFSET('Game Board'!O21,0,YF1),0)</f>
        <v>0</v>
      </c>
      <c r="YG16" s="395">
        <f ca="1">IF(OFFSET('Game Board'!P21,0,YF1)&lt;&gt;"",OFFSET('Game Board'!P21,0,YF1),0)</f>
        <v>0</v>
      </c>
      <c r="YH16" s="395" t="str">
        <f t="shared" si="7"/>
        <v>Al Hilal</v>
      </c>
      <c r="YI16" s="395" t="str">
        <f ca="1">IF(AND(OFFSET('Game Board'!O21,0,YF1)&lt;&gt;"",OFFSET('Game Board'!P21,0,YF1)&lt;&gt;""),IF(YF16&gt;YG16,"W",IF(YF16=YG16,"D","L")),"")</f>
        <v/>
      </c>
      <c r="YJ16" s="395" t="str">
        <f t="shared" ca="1" si="8"/>
        <v/>
      </c>
      <c r="YU16" s="401">
        <f t="shared" si="117"/>
        <v>0</v>
      </c>
      <c r="ACJ16" s="395">
        <v>14</v>
      </c>
      <c r="ACK16" s="395" t="str">
        <f t="shared" si="9"/>
        <v>Real Madrid</v>
      </c>
      <c r="ACL16" s="395">
        <f ca="1">IF(OFFSET('Game Board'!O21,0,ACL1)&lt;&gt;"",OFFSET('Game Board'!O21,0,ACL1),0)</f>
        <v>0</v>
      </c>
      <c r="ACM16" s="395">
        <f ca="1">IF(OFFSET('Game Board'!P21,0,ACL1)&lt;&gt;"",OFFSET('Game Board'!P21,0,ACL1),0)</f>
        <v>0</v>
      </c>
      <c r="ACN16" s="395" t="str">
        <f t="shared" si="10"/>
        <v>Al Hilal</v>
      </c>
      <c r="ACO16" s="395" t="str">
        <f ca="1">IF(AND(OFFSET('Game Board'!O21,0,ACL1)&lt;&gt;"",OFFSET('Game Board'!P21,0,ACL1)&lt;&gt;""),IF(ACL16&gt;ACM16,"W",IF(ACL16=ACM16,"D","L")),"")</f>
        <v/>
      </c>
      <c r="ACP16" s="395" t="str">
        <f t="shared" ca="1" si="11"/>
        <v/>
      </c>
      <c r="ADA16" s="401">
        <f t="shared" si="144"/>
        <v>0</v>
      </c>
      <c r="AGP16" s="395">
        <v>14</v>
      </c>
      <c r="AGQ16" s="395" t="str">
        <f t="shared" si="12"/>
        <v>Real Madrid</v>
      </c>
      <c r="AGR16" s="395">
        <f ca="1">IF(OFFSET('Game Board'!O21,0,AGR1)&lt;&gt;"",OFFSET('Game Board'!O21,0,AGR1),0)</f>
        <v>0</v>
      </c>
      <c r="AGS16" s="395">
        <f ca="1">IF(OFFSET('Game Board'!P21,0,AGR1)&lt;&gt;"",OFFSET('Game Board'!P21,0,AGR1),0)</f>
        <v>0</v>
      </c>
      <c r="AGT16" s="395" t="str">
        <f t="shared" si="13"/>
        <v>Al Hilal</v>
      </c>
      <c r="AGU16" s="395" t="str">
        <f ca="1">IF(AND(OFFSET('Game Board'!O21,0,AGR1)&lt;&gt;"",OFFSET('Game Board'!P21,0,AGR1)&lt;&gt;""),IF(AGR16&gt;AGS16,"W",IF(AGR16=AGS16,"D","L")),"")</f>
        <v/>
      </c>
      <c r="AGV16" s="395" t="str">
        <f t="shared" ca="1" si="14"/>
        <v/>
      </c>
      <c r="AHG16" s="401">
        <f t="shared" si="171"/>
        <v>0</v>
      </c>
      <c r="AKV16" s="395">
        <v>14</v>
      </c>
      <c r="AKW16" s="395" t="str">
        <f t="shared" si="15"/>
        <v>Real Madrid</v>
      </c>
      <c r="AKX16" s="395">
        <f ca="1">IF(OFFSET('Game Board'!O21,0,AKX1)&lt;&gt;"",OFFSET('Game Board'!O21,0,AKX1),0)</f>
        <v>0</v>
      </c>
      <c r="AKY16" s="395">
        <f ca="1">IF(OFFSET('Game Board'!P21,0,AKX1)&lt;&gt;"",OFFSET('Game Board'!P21,0,AKX1),0)</f>
        <v>0</v>
      </c>
      <c r="AKZ16" s="395" t="str">
        <f t="shared" si="16"/>
        <v>Al Hilal</v>
      </c>
      <c r="ALA16" s="395" t="str">
        <f ca="1">IF(AND(OFFSET('Game Board'!O21,0,AKX1)&lt;&gt;"",OFFSET('Game Board'!P21,0,AKX1)&lt;&gt;""),IF(AKX16&gt;AKY16,"W",IF(AKX16=AKY16,"D","L")),"")</f>
        <v/>
      </c>
      <c r="ALB16" s="395" t="str">
        <f t="shared" ca="1" si="17"/>
        <v/>
      </c>
      <c r="ALM16" s="401">
        <f t="shared" si="198"/>
        <v>0</v>
      </c>
      <c r="APB16" s="395">
        <v>14</v>
      </c>
      <c r="APC16" s="395" t="str">
        <f t="shared" si="18"/>
        <v>Real Madrid</v>
      </c>
      <c r="APD16" s="395">
        <f ca="1">IF(OFFSET('Game Board'!O21,0,APD1)&lt;&gt;"",OFFSET('Game Board'!O21,0,APD1),0)</f>
        <v>0</v>
      </c>
      <c r="APE16" s="395">
        <f ca="1">IF(OFFSET('Game Board'!P21,0,APD1)&lt;&gt;"",OFFSET('Game Board'!P21,0,APD1),0)</f>
        <v>0</v>
      </c>
      <c r="APF16" s="395" t="str">
        <f t="shared" si="19"/>
        <v>Al Hilal</v>
      </c>
      <c r="APG16" s="395" t="str">
        <f ca="1">IF(AND(OFFSET('Game Board'!O21,0,APD1)&lt;&gt;"",OFFSET('Game Board'!P21,0,APD1)&lt;&gt;""),IF(APD16&gt;APE16,"W",IF(APD16=APE16,"D","L")),"")</f>
        <v/>
      </c>
      <c r="APH16" s="395" t="str">
        <f t="shared" ca="1" si="20"/>
        <v/>
      </c>
      <c r="APS16" s="401">
        <f t="shared" si="225"/>
        <v>0</v>
      </c>
      <c r="ATH16" s="395">
        <v>14</v>
      </c>
      <c r="ATI16" s="395" t="str">
        <f t="shared" si="21"/>
        <v>Real Madrid</v>
      </c>
      <c r="ATJ16" s="395">
        <f ca="1">IF(OFFSET('Game Board'!O21,0,ATJ1)&lt;&gt;"",OFFSET('Game Board'!O21,0,ATJ1),0)</f>
        <v>0</v>
      </c>
      <c r="ATK16" s="395">
        <f ca="1">IF(OFFSET('Game Board'!P21,0,ATJ1)&lt;&gt;"",OFFSET('Game Board'!P21,0,ATJ1),0)</f>
        <v>0</v>
      </c>
      <c r="ATL16" s="395" t="str">
        <f t="shared" si="22"/>
        <v>Al Hilal</v>
      </c>
      <c r="ATM16" s="395" t="str">
        <f ca="1">IF(AND(OFFSET('Game Board'!O21,0,ATJ1)&lt;&gt;"",OFFSET('Game Board'!P21,0,ATJ1)&lt;&gt;""),IF(ATJ16&gt;ATK16,"W",IF(ATJ16=ATK16,"D","L")),"")</f>
        <v/>
      </c>
      <c r="ATN16" s="395" t="str">
        <f t="shared" ca="1" si="23"/>
        <v/>
      </c>
    </row>
    <row r="17" spans="2:1210" x14ac:dyDescent="0.25">
      <c r="K17" s="401"/>
      <c r="W17" s="395" t="s">
        <v>34</v>
      </c>
      <c r="CZ17" s="395">
        <v>15</v>
      </c>
      <c r="DA17" s="395" t="str">
        <f>'Game Board'!F22</f>
        <v>Pachuca</v>
      </c>
      <c r="DB17" s="395">
        <f>IF(DA2&lt;&gt;"",IF(AND('Game Board'!G22&lt;&gt;"",'Game Board'!H22&lt;&gt;""),'Game Board'!G22,0),"")</f>
        <v>0</v>
      </c>
      <c r="DC17" s="395">
        <f>IF(DA2&lt;&gt;"",IF(AND('Game Board'!G22&lt;&gt;"",'Game Board'!H22&lt;&gt;""),'Game Board'!H22,0),"")</f>
        <v>0</v>
      </c>
      <c r="DD17" s="395" t="str">
        <f>'Game Board'!I22</f>
        <v>Salzburg</v>
      </c>
      <c r="DE17" s="395" t="str">
        <f>IF(AND('Game Board'!G22&lt;&gt;"",'Game Board'!H22&lt;&gt;""),IF(DB17&gt;DC17,"W",IF(DB17=DC17,"D","L")),"")</f>
        <v>D</v>
      </c>
      <c r="DF17" s="395" t="str">
        <f t="shared" si="24"/>
        <v>D</v>
      </c>
      <c r="DQ17" s="401">
        <f t="shared" si="257"/>
        <v>0</v>
      </c>
      <c r="EC17" s="395" t="s">
        <v>34</v>
      </c>
      <c r="HF17" s="395">
        <v>15</v>
      </c>
      <c r="HG17" s="395" t="str">
        <f t="shared" si="25"/>
        <v>Pachuca</v>
      </c>
      <c r="HH17" s="395">
        <f ca="1">IF(HG2&lt;&gt;"",IF(OFFSET('Game Board'!O22,0,HH1)&lt;&gt;"",OFFSET('Game Board'!O22,0,HH1),0),"")</f>
        <v>1</v>
      </c>
      <c r="HI17" s="395">
        <f ca="1">IF(HG2&lt;&gt;"",IF(OFFSET('Game Board'!P22,0,HH1)&lt;&gt;"",OFFSET('Game Board'!P22,0,HH1),0),"")</f>
        <v>0</v>
      </c>
      <c r="HJ17" s="395" t="str">
        <f t="shared" si="26"/>
        <v>Salzburg</v>
      </c>
      <c r="HK17" s="395" t="str">
        <f ca="1">IF(AND(OFFSET('Game Board'!O22,0,HH1)&lt;&gt;"",OFFSET('Game Board'!P22,0,HH1)&lt;&gt;""),IF(HH17&gt;HI17,"W",IF(HH17=HI17,"D","L")),"")</f>
        <v>W</v>
      </c>
      <c r="HL17" s="395" t="str">
        <f t="shared" ca="1" si="27"/>
        <v>L</v>
      </c>
      <c r="HW17" s="401">
        <f t="shared" si="266"/>
        <v>0</v>
      </c>
      <c r="II17" s="395" t="s">
        <v>34</v>
      </c>
      <c r="LL17" s="395">
        <v>15</v>
      </c>
      <c r="LM17" s="395" t="str">
        <f t="shared" si="28"/>
        <v>Pachuca</v>
      </c>
      <c r="LN17" s="395">
        <f ca="1">IF(OFFSET('Game Board'!O22,0,LN1)&lt;&gt;"",OFFSET('Game Board'!O22,0,LN1),0)</f>
        <v>1</v>
      </c>
      <c r="LO17" s="395">
        <f ca="1">IF(OFFSET('Game Board'!P22,0,LN1)&lt;&gt;"",OFFSET('Game Board'!P22,0,LN1),0)</f>
        <v>1</v>
      </c>
      <c r="LP17" s="395" t="str">
        <f t="shared" si="29"/>
        <v>Salzburg</v>
      </c>
      <c r="LQ17" s="395" t="str">
        <f ca="1">IF(AND(OFFSET('Game Board'!O22,0,LN1)&lt;&gt;"",OFFSET('Game Board'!P22,0,LN1)&lt;&gt;""),IF(LN17&gt;LO17,"W",IF(LN17=LO17,"D","L")),"")</f>
        <v>D</v>
      </c>
      <c r="LR17" s="395" t="str">
        <f t="shared" ca="1" si="30"/>
        <v>D</v>
      </c>
      <c r="MC17" s="401">
        <f t="shared" si="36"/>
        <v>0</v>
      </c>
      <c r="MO17" s="395" t="s">
        <v>34</v>
      </c>
      <c r="PR17" s="395">
        <v>15</v>
      </c>
      <c r="PS17" s="395" t="str">
        <f t="shared" si="0"/>
        <v>Pachuca</v>
      </c>
      <c r="PT17" s="395">
        <f ca="1">IF(OFFSET('Game Board'!O22,0,PT1)&lt;&gt;"",OFFSET('Game Board'!O22,0,PT1),0)</f>
        <v>2</v>
      </c>
      <c r="PU17" s="395">
        <f ca="1">IF(OFFSET('Game Board'!P22,0,PT1)&lt;&gt;"",OFFSET('Game Board'!P22,0,PT1),0)</f>
        <v>0</v>
      </c>
      <c r="PV17" s="395" t="str">
        <f t="shared" si="1"/>
        <v>Salzburg</v>
      </c>
      <c r="PW17" s="395" t="str">
        <f ca="1">IF(AND(OFFSET('Game Board'!O22,0,PT1)&lt;&gt;"",OFFSET('Game Board'!P22,0,PT1)&lt;&gt;""),IF(PT17&gt;PU17,"W",IF(PT17=PU17,"D","L")),"")</f>
        <v>W</v>
      </c>
      <c r="PX17" s="395" t="str">
        <f t="shared" ca="1" si="2"/>
        <v>L</v>
      </c>
      <c r="QI17" s="401">
        <f t="shared" si="63"/>
        <v>0</v>
      </c>
      <c r="QU17" s="395" t="s">
        <v>34</v>
      </c>
      <c r="TX17" s="395">
        <v>15</v>
      </c>
      <c r="TY17" s="395" t="str">
        <f t="shared" si="3"/>
        <v>Pachuca</v>
      </c>
      <c r="TZ17" s="395">
        <f ca="1">IF(OFFSET('Game Board'!O22,0,TZ1)&lt;&gt;"",OFFSET('Game Board'!O22,0,TZ1),0)</f>
        <v>0</v>
      </c>
      <c r="UA17" s="395">
        <f ca="1">IF(OFFSET('Game Board'!P22,0,TZ1)&lt;&gt;"",OFFSET('Game Board'!P22,0,TZ1),0)</f>
        <v>0</v>
      </c>
      <c r="UB17" s="395" t="str">
        <f t="shared" si="4"/>
        <v>Salzburg</v>
      </c>
      <c r="UC17" s="395" t="str">
        <f ca="1">IF(AND(OFFSET('Game Board'!O22,0,TZ1)&lt;&gt;"",OFFSET('Game Board'!P22,0,TZ1)&lt;&gt;""),IF(TZ17&gt;UA17,"W",IF(TZ17=UA17,"D","L")),"")</f>
        <v/>
      </c>
      <c r="UD17" s="395" t="str">
        <f t="shared" ca="1" si="5"/>
        <v/>
      </c>
      <c r="UO17" s="401">
        <f t="shared" si="90"/>
        <v>0</v>
      </c>
      <c r="VA17" s="395" t="s">
        <v>34</v>
      </c>
      <c r="YD17" s="395">
        <v>15</v>
      </c>
      <c r="YE17" s="395" t="str">
        <f t="shared" si="6"/>
        <v>Pachuca</v>
      </c>
      <c r="YF17" s="395">
        <f ca="1">IF(OFFSET('Game Board'!O22,0,YF1)&lt;&gt;"",OFFSET('Game Board'!O22,0,YF1),0)</f>
        <v>0</v>
      </c>
      <c r="YG17" s="395">
        <f ca="1">IF(OFFSET('Game Board'!P22,0,YF1)&lt;&gt;"",OFFSET('Game Board'!P22,0,YF1),0)</f>
        <v>0</v>
      </c>
      <c r="YH17" s="395" t="str">
        <f t="shared" si="7"/>
        <v>Salzburg</v>
      </c>
      <c r="YI17" s="395" t="str">
        <f ca="1">IF(AND(OFFSET('Game Board'!O22,0,YF1)&lt;&gt;"",OFFSET('Game Board'!P22,0,YF1)&lt;&gt;""),IF(YF17&gt;YG17,"W",IF(YF17=YG17,"D","L")),"")</f>
        <v/>
      </c>
      <c r="YJ17" s="395" t="str">
        <f t="shared" ca="1" si="8"/>
        <v/>
      </c>
      <c r="YU17" s="401">
        <f t="shared" si="117"/>
        <v>0</v>
      </c>
      <c r="ZG17" s="395" t="s">
        <v>34</v>
      </c>
      <c r="ACJ17" s="395">
        <v>15</v>
      </c>
      <c r="ACK17" s="395" t="str">
        <f t="shared" si="9"/>
        <v>Pachuca</v>
      </c>
      <c r="ACL17" s="395">
        <f ca="1">IF(OFFSET('Game Board'!O22,0,ACL1)&lt;&gt;"",OFFSET('Game Board'!O22,0,ACL1),0)</f>
        <v>0</v>
      </c>
      <c r="ACM17" s="395">
        <f ca="1">IF(OFFSET('Game Board'!P22,0,ACL1)&lt;&gt;"",OFFSET('Game Board'!P22,0,ACL1),0)</f>
        <v>0</v>
      </c>
      <c r="ACN17" s="395" t="str">
        <f t="shared" si="10"/>
        <v>Salzburg</v>
      </c>
      <c r="ACO17" s="395" t="str">
        <f ca="1">IF(AND(OFFSET('Game Board'!O22,0,ACL1)&lt;&gt;"",OFFSET('Game Board'!P22,0,ACL1)&lt;&gt;""),IF(ACL17&gt;ACM17,"W",IF(ACL17=ACM17,"D","L")),"")</f>
        <v/>
      </c>
      <c r="ACP17" s="395" t="str">
        <f t="shared" ca="1" si="11"/>
        <v/>
      </c>
      <c r="ADA17" s="401">
        <f t="shared" si="144"/>
        <v>0</v>
      </c>
      <c r="ADM17" s="395" t="s">
        <v>34</v>
      </c>
      <c r="AGP17" s="395">
        <v>15</v>
      </c>
      <c r="AGQ17" s="395" t="str">
        <f t="shared" si="12"/>
        <v>Pachuca</v>
      </c>
      <c r="AGR17" s="395">
        <f ca="1">IF(OFFSET('Game Board'!O22,0,AGR1)&lt;&gt;"",OFFSET('Game Board'!O22,0,AGR1),0)</f>
        <v>0</v>
      </c>
      <c r="AGS17" s="395">
        <f ca="1">IF(OFFSET('Game Board'!P22,0,AGR1)&lt;&gt;"",OFFSET('Game Board'!P22,0,AGR1),0)</f>
        <v>0</v>
      </c>
      <c r="AGT17" s="395" t="str">
        <f t="shared" si="13"/>
        <v>Salzburg</v>
      </c>
      <c r="AGU17" s="395" t="str">
        <f ca="1">IF(AND(OFFSET('Game Board'!O22,0,AGR1)&lt;&gt;"",OFFSET('Game Board'!P22,0,AGR1)&lt;&gt;""),IF(AGR17&gt;AGS17,"W",IF(AGR17=AGS17,"D","L")),"")</f>
        <v/>
      </c>
      <c r="AGV17" s="395" t="str">
        <f t="shared" ca="1" si="14"/>
        <v/>
      </c>
      <c r="AHG17" s="401">
        <f t="shared" si="171"/>
        <v>0</v>
      </c>
      <c r="AHS17" s="395" t="s">
        <v>34</v>
      </c>
      <c r="AKV17" s="395">
        <v>15</v>
      </c>
      <c r="AKW17" s="395" t="str">
        <f t="shared" si="15"/>
        <v>Pachuca</v>
      </c>
      <c r="AKX17" s="395">
        <f ca="1">IF(OFFSET('Game Board'!O22,0,AKX1)&lt;&gt;"",OFFSET('Game Board'!O22,0,AKX1),0)</f>
        <v>0</v>
      </c>
      <c r="AKY17" s="395">
        <f ca="1">IF(OFFSET('Game Board'!P22,0,AKX1)&lt;&gt;"",OFFSET('Game Board'!P22,0,AKX1),0)</f>
        <v>0</v>
      </c>
      <c r="AKZ17" s="395" t="str">
        <f t="shared" si="16"/>
        <v>Salzburg</v>
      </c>
      <c r="ALA17" s="395" t="str">
        <f ca="1">IF(AND(OFFSET('Game Board'!O22,0,AKX1)&lt;&gt;"",OFFSET('Game Board'!P22,0,AKX1)&lt;&gt;""),IF(AKX17&gt;AKY17,"W",IF(AKX17=AKY17,"D","L")),"")</f>
        <v/>
      </c>
      <c r="ALB17" s="395" t="str">
        <f t="shared" ca="1" si="17"/>
        <v/>
      </c>
      <c r="ALM17" s="401">
        <f t="shared" si="198"/>
        <v>0</v>
      </c>
      <c r="ALY17" s="395" t="s">
        <v>34</v>
      </c>
      <c r="APB17" s="395">
        <v>15</v>
      </c>
      <c r="APC17" s="395" t="str">
        <f t="shared" si="18"/>
        <v>Pachuca</v>
      </c>
      <c r="APD17" s="395">
        <f ca="1">IF(OFFSET('Game Board'!O22,0,APD1)&lt;&gt;"",OFFSET('Game Board'!O22,0,APD1),0)</f>
        <v>0</v>
      </c>
      <c r="APE17" s="395">
        <f ca="1">IF(OFFSET('Game Board'!P22,0,APD1)&lt;&gt;"",OFFSET('Game Board'!P22,0,APD1),0)</f>
        <v>0</v>
      </c>
      <c r="APF17" s="395" t="str">
        <f t="shared" si="19"/>
        <v>Salzburg</v>
      </c>
      <c r="APG17" s="395" t="str">
        <f ca="1">IF(AND(OFFSET('Game Board'!O22,0,APD1)&lt;&gt;"",OFFSET('Game Board'!P22,0,APD1)&lt;&gt;""),IF(APD17&gt;APE17,"W",IF(APD17=APE17,"D","L")),"")</f>
        <v/>
      </c>
      <c r="APH17" s="395" t="str">
        <f t="shared" ca="1" si="20"/>
        <v/>
      </c>
      <c r="APS17" s="401">
        <f t="shared" si="225"/>
        <v>0</v>
      </c>
      <c r="AQE17" s="395" t="s">
        <v>34</v>
      </c>
      <c r="ATH17" s="395">
        <v>15</v>
      </c>
      <c r="ATI17" s="395" t="str">
        <f t="shared" si="21"/>
        <v>Pachuca</v>
      </c>
      <c r="ATJ17" s="395">
        <f ca="1">IF(OFFSET('Game Board'!O22,0,ATJ1)&lt;&gt;"",OFFSET('Game Board'!O22,0,ATJ1),0)</f>
        <v>0</v>
      </c>
      <c r="ATK17" s="395">
        <f ca="1">IF(OFFSET('Game Board'!P22,0,ATJ1)&lt;&gt;"",OFFSET('Game Board'!P22,0,ATJ1),0)</f>
        <v>0</v>
      </c>
      <c r="ATL17" s="395" t="str">
        <f t="shared" si="22"/>
        <v>Salzburg</v>
      </c>
      <c r="ATM17" s="395" t="str">
        <f ca="1">IF(AND(OFFSET('Game Board'!O22,0,ATJ1)&lt;&gt;"",OFFSET('Game Board'!P22,0,ATJ1)&lt;&gt;""),IF(ATJ17&gt;ATK17,"W",IF(ATJ17=ATK17,"D","L")),"")</f>
        <v/>
      </c>
      <c r="ATN17" s="395" t="str">
        <f t="shared" ca="1" si="23"/>
        <v/>
      </c>
    </row>
    <row r="18" spans="2:1210" x14ac:dyDescent="0.25">
      <c r="B18" s="395">
        <f>VLOOKUP(C18,CX18:CY22,2,FALSE)</f>
        <v>1</v>
      </c>
      <c r="C18" s="398" t="str">
        <f>'Tournament Setup'!D14</f>
        <v>Bayern Munich</v>
      </c>
      <c r="D18" s="395">
        <f>SUMPRODUCT((DA3:DA54=C18)*(DE3:DE54="W"))+SUMPRODUCT((DD3:DD54=C18)*(DF3:DF54="W"))</f>
        <v>2</v>
      </c>
      <c r="E18" s="395">
        <f>SUMPRODUCT((DA3:DA54=C18)*(DE3:DE54="D"))+SUMPRODUCT((DD3:DD54=C18)*(DF3:DF54="D"))</f>
        <v>1</v>
      </c>
      <c r="F18" s="395">
        <f>SUMPRODUCT((DA3:DA54=C18)*(DE3:DE54="L"))+SUMPRODUCT((DD3:DD54=C18)*(DF3:DF54="L"))</f>
        <v>0</v>
      </c>
      <c r="G18" s="395">
        <f>SUMIF(DA3:DA72,C18,DB3:DB72)+SUMIF(DD3:DD72,C18,DC3:DC72)</f>
        <v>5</v>
      </c>
      <c r="H18" s="395">
        <f>SUMIF(DD3:DD72,C18,DB3:DB72)+SUMIF(DA3:DA72,C18,DC3:DC72)</f>
        <v>2</v>
      </c>
      <c r="I18" s="395">
        <f t="shared" ref="I18:I21" si="2303">G18-H18+1000</f>
        <v>1003</v>
      </c>
      <c r="J18" s="395">
        <f t="shared" ref="J18:J21" si="2304">D18*3+E18*1</f>
        <v>7</v>
      </c>
      <c r="K18" s="401">
        <v>30</v>
      </c>
      <c r="L18" s="395">
        <f>IF(COUNTIF(J18:J22,4)&lt;&gt;4,RANK(J18,J18:J22),J70)</f>
        <v>1</v>
      </c>
      <c r="N18" s="395">
        <f>SUMPRODUCT((L18:L21=L18)*(K18:K21&lt;K18))+L18</f>
        <v>2</v>
      </c>
      <c r="O18" s="398" t="str">
        <f>INDEX(C18:C22,MATCH(1,N18:N22,0),0)</f>
        <v>Benfica</v>
      </c>
      <c r="P18" s="395">
        <f>INDEX(L18:L22,MATCH(O18,C18:C22,0),0)</f>
        <v>1</v>
      </c>
      <c r="Q18" s="395" t="str">
        <f>IF(P19=1,O18,"")</f>
        <v>Benfica</v>
      </c>
      <c r="R18" s="395" t="str">
        <f>IF(P20=2,O19,"")</f>
        <v/>
      </c>
      <c r="S18" s="395" t="str">
        <f>IF(P21=3,O20,"")</f>
        <v/>
      </c>
      <c r="T18" s="395" t="str">
        <f>IF(P22=4,O21,"")</f>
        <v/>
      </c>
      <c r="V18" s="395" t="str">
        <f>IF(Q18&lt;&gt;"",Q18,"")</f>
        <v>Benfica</v>
      </c>
      <c r="W18" s="395">
        <f>SUMPRODUCT((DA3:DA54=V18)*(DD3:DD54=V19)*(DE3:DE54="W"))+SUMPRODUCT((DA3:DA54=V18)*(DD3:DD54=V20)*(DE3:DE54="W"))+SUMPRODUCT((DA3:DA54=V18)*(DD3:DD54=V21)*(DE3:DE54="W"))+SUMPRODUCT((DA3:DA54=V18)*(DD3:DD54=V22)*(DE3:DE54="W"))+SUMPRODUCT((DA3:DA54=V19)*(DD3:DD54=V18)*(DF3:DF54="W"))+SUMPRODUCT((DA3:DA54=V20)*(DD3:DD54=V18)*(DF3:DF54="W"))+SUMPRODUCT((DA3:DA54=V21)*(DD3:DD54=V18)*(DF3:DF54="W"))+SUMPRODUCT((DA3:DA54=V22)*(DD3:DD54=V18)*(DF3:DF54="W"))</f>
        <v>0</v>
      </c>
      <c r="X18" s="395">
        <f>SUMPRODUCT((DA3:DA54=V18)*(DD3:DD54=V19)*(DE3:DE54="D"))+SUMPRODUCT((DA3:DA54=V18)*(DD3:DD54=V20)*(DE3:DE54="D"))+SUMPRODUCT((DA3:DA54=V18)*(DD3:DD54=V21)*(DE3:DE54="D"))+SUMPRODUCT((DA3:DA54=V18)*(DD3:DD54=V22)*(DE3:DE54="D"))+SUMPRODUCT((DA3:DA54=V19)*(DD3:DD54=V18)*(DE3:DE54="D"))+SUMPRODUCT((DA3:DA54=V20)*(DD3:DD54=V18)*(DE3:DE54="D"))+SUMPRODUCT((DA3:DA54=V21)*(DD3:DD54=V18)*(DE3:DE54="D"))+SUMPRODUCT((DA3:DA54=V22)*(DD3:DD54=V18)*(DE3:DE54="D"))</f>
        <v>1</v>
      </c>
      <c r="Y18" s="395">
        <f>SUMPRODUCT((DA3:DA54=V18)*(DD3:DD54=V19)*(DE3:DE54="L"))+SUMPRODUCT((DA3:DA54=V18)*(DD3:DD54=V20)*(DE3:DE54="L"))+SUMPRODUCT((DA3:DA54=V18)*(DD3:DD54=V21)*(DE3:DE54="L"))+SUMPRODUCT((DA3:DA54=V18)*(DD3:DD54=V22)*(DE3:DE54="L"))+SUMPRODUCT((DA3:DA54=V19)*(DD3:DD54=V18)*(DF3:DF54="L"))+SUMPRODUCT((DA3:DA54=V20)*(DD3:DD54=V18)*(DF3:DF54="L"))+SUMPRODUCT((DA3:DA54=V21)*(DD3:DD54=V18)*(DF3:DF54="L"))+SUMPRODUCT((DA3:DA54=V22)*(DD3:DD54=V18)*(DF3:DF54="L"))</f>
        <v>0</v>
      </c>
      <c r="Z18" s="395">
        <f>SUMPRODUCT((DA3:DA54=V18)*(DD3:DD54=V19)*DB3:DB54)+SUMPRODUCT((DA3:DA54=V18)*(DD3:DD54=V20)*DB3:DB54)+SUMPRODUCT((DA3:DA54=V18)*(DD3:DD54=V21)*DB3:DB54)+SUMPRODUCT((DA3:DA54=V18)*(DD3:DD54=V22)*DB3:DB54)+SUMPRODUCT((DA3:DA54=V19)*(DD3:DD54=V18)*DC3:DC54)+SUMPRODUCT((DA3:DA54=V20)*(DD3:DD54=V18)*DC3:DC54)+SUMPRODUCT((DA3:DA54=V21)*(DD3:DD54=V18)*DC3:DC54)+SUMPRODUCT((DA3:DA54=V22)*(DD3:DD54=V18)*DC3:DC54)</f>
        <v>1</v>
      </c>
      <c r="AA18" s="395">
        <f>SUMPRODUCT((DA3:DA54=V18)*(DD3:DD54=V19)*DC3:DC54)+SUMPRODUCT((DA3:DA54=V18)*(DD3:DD54=V20)*DC3:DC54)+SUMPRODUCT((DA3:DA54=V18)*(DD3:DD54=V21)*DC3:DC54)+SUMPRODUCT((DA3:DA54=V18)*(DD3:DD54=V22)*DC3:DC54)+SUMPRODUCT((DA3:DA54=V19)*(DD3:DD54=V18)*DB3:DB54)+SUMPRODUCT((DA3:DA54=V20)*(DD3:DD54=V18)*DB3:DB54)+SUMPRODUCT((DA3:DA54=V21)*(DD3:DD54=V18)*DB3:DB54)+SUMPRODUCT((DA3:DA54=V22)*(DD3:DD54=V18)*DB3:DB54)</f>
        <v>1</v>
      </c>
      <c r="AB18" s="395">
        <f>Z18-AA18+1000</f>
        <v>1000</v>
      </c>
      <c r="AC18" s="395">
        <f t="shared" ref="AC18:AC21" si="2305">IF(V18&lt;&gt;"",W18*3+X18*1,"")</f>
        <v>1</v>
      </c>
      <c r="AD18" s="395">
        <f>IF(V18&lt;&gt;"",VLOOKUP(V18,C4:I52,7,FALSE),"")</f>
        <v>1003</v>
      </c>
      <c r="AE18" s="395">
        <f>IF(V18&lt;&gt;"",VLOOKUP(V18,C4:I52,5,FALSE),"")</f>
        <v>5</v>
      </c>
      <c r="AF18" s="395">
        <f>IF(V18&lt;&gt;"",VLOOKUP(V18,C4:K52,9,FALSE),"")</f>
        <v>22</v>
      </c>
      <c r="AG18" s="395">
        <f t="shared" ref="AG18:AG21" si="2306">AC18</f>
        <v>1</v>
      </c>
      <c r="AH18" s="395">
        <f>IF(V18&lt;&gt;"",RANK(AG18,AG18:AG22),"")</f>
        <v>1</v>
      </c>
      <c r="AI18" s="395">
        <f>IF(V18&lt;&gt;"",SUMPRODUCT((AG18:AG22=AG18)*(AB18:AB22&gt;AB18)),"")</f>
        <v>0</v>
      </c>
      <c r="AJ18" s="395">
        <f>IF(V18&lt;&gt;"",SUMPRODUCT((AG18:AG22=AG18)*(AB18:AB22=AB18)*(Z18:Z22&gt;Z18)),"")</f>
        <v>0</v>
      </c>
      <c r="AK18" s="395">
        <f>IF(V18&lt;&gt;"",SUMPRODUCT((AG18:AG22=AG18)*(AB18:AB22=AB18)*(Z18:Z22=Z18)*(AD18:AD22&gt;AD18)),"")</f>
        <v>0</v>
      </c>
      <c r="AL18" s="395">
        <f>IF(V18&lt;&gt;"",SUMPRODUCT((AG18:AG22=AG18)*(AB18:AB22=AB18)*(Z18:Z22=Z18)*(AD18:AD22=AD18)*(AE18:AE22&gt;AE18)),"")</f>
        <v>0</v>
      </c>
      <c r="AM18" s="395">
        <f>IF(V18&lt;&gt;"",SUMPRODUCT((AG18:AG22=AG18)*(AB18:AB22=AB18)*(Z18:Z22=Z18)*(AD18:AD22=AD18)*(AE18:AE22=AE18)*(AF18:AF22&gt;AF18)),"")</f>
        <v>1</v>
      </c>
      <c r="AN18" s="395">
        <f>IF(V18&lt;&gt;"",IF(AN70&lt;&gt;"",IF(U69=3,AN70,AN70+U69),SUM(AH18:AM18)),"")</f>
        <v>2</v>
      </c>
      <c r="AO18" s="395" t="str">
        <f>IF(V18&lt;&gt;"",INDEX(V18:V22,MATCH(1,AN18:AN22,0),0),"")</f>
        <v>Bayern Munich</v>
      </c>
      <c r="CX18" s="395" t="str">
        <f>IF(AO18&lt;&gt;"",AO18,O18)</f>
        <v>Bayern Munich</v>
      </c>
      <c r="CY18" s="395">
        <v>1</v>
      </c>
      <c r="CZ18" s="395">
        <v>16</v>
      </c>
      <c r="DA18" s="395" t="str">
        <f>'Game Board'!F23</f>
        <v>Al Ain</v>
      </c>
      <c r="DB18" s="395">
        <f>IF(DA2&lt;&gt;"",IF(AND('Game Board'!G23&lt;&gt;"",'Game Board'!H23&lt;&gt;""),'Game Board'!G23,0),"")</f>
        <v>0</v>
      </c>
      <c r="DC18" s="395">
        <f>IF(DA2&lt;&gt;"",IF(AND('Game Board'!G23&lt;&gt;"",'Game Board'!H23&lt;&gt;""),'Game Board'!H23,0),"")</f>
        <v>1</v>
      </c>
      <c r="DD18" s="395" t="str">
        <f>'Game Board'!I23</f>
        <v>Juventus</v>
      </c>
      <c r="DE18" s="395" t="str">
        <f>IF(AND('Game Board'!G23&lt;&gt;"",'Game Board'!H23&lt;&gt;""),IF(DB18&gt;DC18,"W",IF(DB18=DC18,"D","L")),"")</f>
        <v>L</v>
      </c>
      <c r="DF18" s="395" t="str">
        <f t="shared" si="24"/>
        <v>W</v>
      </c>
      <c r="DH18" s="395">
        <f ca="1">VLOOKUP(DI18,HD18:HE22,2,FALSE)</f>
        <v>3</v>
      </c>
      <c r="DI18" s="398" t="str">
        <f t="shared" ref="DI18:DI21" si="2307">C18</f>
        <v>Bayern Munich</v>
      </c>
      <c r="DJ18" s="395">
        <f ca="1">SUMPRODUCT((HG3:HG54=DI18)*(HK3:HK54="W"))+SUMPRODUCT((HJ3:HJ54=DI18)*(HL3:HL54="W"))</f>
        <v>1</v>
      </c>
      <c r="DK18" s="395">
        <f ca="1">SUMPRODUCT((HG3:HG54=DI18)*(HK3:HK54="D"))+SUMPRODUCT((HJ3:HJ54=DI18)*(HL3:HL54="D"))</f>
        <v>1</v>
      </c>
      <c r="DL18" s="395">
        <f ca="1">SUMPRODUCT((HG3:HG54=DI18)*(HK3:HK54="L"))+SUMPRODUCT((HJ3:HJ54=DI18)*(HL3:HL54="L"))</f>
        <v>1</v>
      </c>
      <c r="DM18" s="395">
        <f ca="1">SUMIF(HG3:HG72,DI18,HH3:HH72)+SUMIF(HJ3:HJ72,DI18,HI3:HI72)</f>
        <v>6</v>
      </c>
      <c r="DN18" s="395">
        <f ca="1">SUMIF(HJ3:HJ72,DI18,HH3:HH72)+SUMIF(HG3:HG72,DI18,HI3:HI72)</f>
        <v>6</v>
      </c>
      <c r="DO18" s="395">
        <f t="shared" ref="DO18:DO21" ca="1" si="2308">DM18-DN18+1000</f>
        <v>1000</v>
      </c>
      <c r="DP18" s="395">
        <f t="shared" ref="DP18:DP21" ca="1" si="2309">DJ18*3+DK18*1</f>
        <v>4</v>
      </c>
      <c r="DQ18" s="401">
        <f t="shared" si="257"/>
        <v>30</v>
      </c>
      <c r="DR18" s="395">
        <f ca="1">IF(COUNTIF(DP18:DP22,4)&lt;&gt;4,RANK(DP18,DP18:DP22),DP70)</f>
        <v>3</v>
      </c>
      <c r="DT18" s="395">
        <f ca="1">SUMPRODUCT((DR18:DR21=DR18)*(DQ18:DQ21&lt;DQ18))+DR18</f>
        <v>3</v>
      </c>
      <c r="DU18" s="398" t="str">
        <f ca="1">INDEX(DI18:DI22,MATCH(1,DT18:DT22,0),0)</f>
        <v>Boca Juniors</v>
      </c>
      <c r="DV18" s="395">
        <f ca="1">INDEX(DR18:DR22,MATCH(DU18,DI18:DI22,0),0)</f>
        <v>1</v>
      </c>
      <c r="DW18" s="395" t="str">
        <f ca="1">IF(DV19=1,DU18,"")</f>
        <v/>
      </c>
      <c r="DX18" s="395" t="str">
        <f ca="1">IF(DV20=2,DU19,"")</f>
        <v/>
      </c>
      <c r="DY18" s="395" t="str">
        <f ca="1">IF(DV21=3,DU20,"")</f>
        <v/>
      </c>
      <c r="DZ18" s="395" t="str">
        <f>IF(DV22=4,DU21,"")</f>
        <v/>
      </c>
      <c r="EB18" s="395" t="str">
        <f ca="1">IF(DW18&lt;&gt;"",DW18,"")</f>
        <v/>
      </c>
      <c r="EC18" s="395">
        <f ca="1">SUMPRODUCT((HG3:HG54=EB18)*(HJ3:HJ54=EB19)*(HK3:HK54="W"))+SUMPRODUCT((HG3:HG54=EB18)*(HJ3:HJ54=EB20)*(HK3:HK54="W"))+SUMPRODUCT((HG3:HG54=EB18)*(HJ3:HJ54=EB21)*(HK3:HK54="W"))+SUMPRODUCT((HG3:HG54=EB18)*(HJ3:HJ54=EB22)*(HK3:HK54="W"))+SUMPRODUCT((HG3:HG54=EB19)*(HJ3:HJ54=EB18)*(HL3:HL54="W"))+SUMPRODUCT((HG3:HG54=EB20)*(HJ3:HJ54=EB18)*(HL3:HL54="W"))+SUMPRODUCT((HG3:HG54=EB21)*(HJ3:HJ54=EB18)*(HL3:HL54="W"))+SUMPRODUCT((HG3:HG54=EB22)*(HJ3:HJ54=EB18)*(HL3:HL54="W"))</f>
        <v>0</v>
      </c>
      <c r="ED18" s="395">
        <f ca="1">SUMPRODUCT((HG3:HG54=EB18)*(HJ3:HJ54=EB19)*(HK3:HK54="D"))+SUMPRODUCT((HG3:HG54=EB18)*(HJ3:HJ54=EB20)*(HK3:HK54="D"))+SUMPRODUCT((HG3:HG54=EB18)*(HJ3:HJ54=EB21)*(HK3:HK54="D"))+SUMPRODUCT((HG3:HG54=EB18)*(HJ3:HJ54=EB22)*(HK3:HK54="D"))+SUMPRODUCT((HG3:HG54=EB19)*(HJ3:HJ54=EB18)*(HK3:HK54="D"))+SUMPRODUCT((HG3:HG54=EB20)*(HJ3:HJ54=EB18)*(HK3:HK54="D"))+SUMPRODUCT((HG3:HG54=EB21)*(HJ3:HJ54=EB18)*(HK3:HK54="D"))+SUMPRODUCT((HG3:HG54=EB22)*(HJ3:HJ54=EB18)*(HK3:HK54="D"))</f>
        <v>0</v>
      </c>
      <c r="EE18" s="395">
        <f ca="1">SUMPRODUCT((HG3:HG54=EB18)*(HJ3:HJ54=EB19)*(HK3:HK54="L"))+SUMPRODUCT((HG3:HG54=EB18)*(HJ3:HJ54=EB20)*(HK3:HK54="L"))+SUMPRODUCT((HG3:HG54=EB18)*(HJ3:HJ54=EB21)*(HK3:HK54="L"))+SUMPRODUCT((HG3:HG54=EB18)*(HJ3:HJ54=EB22)*(HK3:HK54="L"))+SUMPRODUCT((HG3:HG54=EB19)*(HJ3:HJ54=EB18)*(HL3:HL54="L"))+SUMPRODUCT((HG3:HG54=EB20)*(HJ3:HJ54=EB18)*(HL3:HL54="L"))+SUMPRODUCT((HG3:HG54=EB21)*(HJ3:HJ54=EB18)*(HL3:HL54="L"))+SUMPRODUCT((HG3:HG54=EB22)*(HJ3:HJ54=EB18)*(HL3:HL54="L"))</f>
        <v>0</v>
      </c>
      <c r="EF18" s="395">
        <f ca="1">SUMPRODUCT((HG3:HG54=EB18)*(HJ3:HJ54=EB19)*HH3:HH54)+SUMPRODUCT((HG3:HG54=EB18)*(HJ3:HJ54=EB20)*HH3:HH54)+SUMPRODUCT((HG3:HG54=EB18)*(HJ3:HJ54=EB21)*HH3:HH54)+SUMPRODUCT((HG3:HG54=EB18)*(HJ3:HJ54=EB22)*HH3:HH54)+SUMPRODUCT((HG3:HG54=EB19)*(HJ3:HJ54=EB18)*HI3:HI54)+SUMPRODUCT((HG3:HG54=EB20)*(HJ3:HJ54=EB18)*HI3:HI54)+SUMPRODUCT((HG3:HG54=EB21)*(HJ3:HJ54=EB18)*HI3:HI54)+SUMPRODUCT((HG3:HG54=EB22)*(HJ3:HJ54=EB18)*HI3:HI54)</f>
        <v>0</v>
      </c>
      <c r="EG18" s="395">
        <f ca="1">SUMPRODUCT((HG3:HG54=EB18)*(HJ3:HJ54=EB19)*HI3:HI54)+SUMPRODUCT((HG3:HG54=EB18)*(HJ3:HJ54=EB20)*HI3:HI54)+SUMPRODUCT((HG3:HG54=EB18)*(HJ3:HJ54=EB21)*HI3:HI54)+SUMPRODUCT((HG3:HG54=EB18)*(HJ3:HJ54=EB22)*HI3:HI54)+SUMPRODUCT((HG3:HG54=EB19)*(HJ3:HJ54=EB18)*HH3:HH54)+SUMPRODUCT((HG3:HG54=EB20)*(HJ3:HJ54=EB18)*HH3:HH54)+SUMPRODUCT((HG3:HG54=EB21)*(HJ3:HJ54=EB18)*HH3:HH54)+SUMPRODUCT((HG3:HG54=EB22)*(HJ3:HJ54=EB18)*HH3:HH54)</f>
        <v>0</v>
      </c>
      <c r="EH18" s="395">
        <f ca="1">EF18-EG18+1000</f>
        <v>1000</v>
      </c>
      <c r="EI18" s="395" t="str">
        <f t="shared" ref="EI18:EI21" ca="1" si="2310">IF(EB18&lt;&gt;"",EC18*3+ED18*1,"")</f>
        <v/>
      </c>
      <c r="EJ18" s="395" t="str">
        <f ca="1">IF(EB18&lt;&gt;"",VLOOKUP(EB18,DI4:DO52,7,FALSE),"")</f>
        <v/>
      </c>
      <c r="EK18" s="395" t="str">
        <f ca="1">IF(EB18&lt;&gt;"",VLOOKUP(EB18,DI4:DO52,5,FALSE),"")</f>
        <v/>
      </c>
      <c r="EL18" s="395" t="str">
        <f ca="1">IF(EB18&lt;&gt;"",VLOOKUP(EB18,DI4:DQ52,9,FALSE),"")</f>
        <v/>
      </c>
      <c r="EM18" s="395" t="str">
        <f t="shared" ref="EM18:EM21" ca="1" si="2311">EI18</f>
        <v/>
      </c>
      <c r="EN18" s="395" t="str">
        <f ca="1">IF(EB18&lt;&gt;"",RANK(EM18,EM18:EM22),"")</f>
        <v/>
      </c>
      <c r="EO18" s="395" t="str">
        <f ca="1">IF(EB18&lt;&gt;"",SUMPRODUCT((EM18:EM22=EM18)*(EH18:EH22&gt;EH18)),"")</f>
        <v/>
      </c>
      <c r="EP18" s="395" t="str">
        <f ca="1">IF(EB18&lt;&gt;"",SUMPRODUCT((EM18:EM22=EM18)*(EH18:EH22=EH18)*(EF18:EF22&gt;EF18)),"")</f>
        <v/>
      </c>
      <c r="EQ18" s="395" t="str">
        <f ca="1">IF(EB18&lt;&gt;"",SUMPRODUCT((EM18:EM22=EM18)*(EH18:EH22=EH18)*(EF18:EF22=EF18)*(EJ18:EJ22&gt;EJ18)),"")</f>
        <v/>
      </c>
      <c r="ER18" s="395" t="str">
        <f ca="1">IF(EB18&lt;&gt;"",SUMPRODUCT((EM18:EM22=EM18)*(EH18:EH22=EH18)*(EF18:EF22=EF18)*(EJ18:EJ22=EJ18)*(EK18:EK22&gt;EK18)),"")</f>
        <v/>
      </c>
      <c r="ES18" s="395" t="str">
        <f ca="1">IF(EB18&lt;&gt;"",SUMPRODUCT((EM18:EM22=EM18)*(EH18:EH22=EH18)*(EF18:EF22=EF18)*(EJ18:EJ22=EJ18)*(EK18:EK22=EK18)*(EL18:EL22&gt;EL18)),"")</f>
        <v/>
      </c>
      <c r="ET18" s="395" t="str">
        <f ca="1">IF(EB18&lt;&gt;"",IF(ET70&lt;&gt;"",IF(EA69=3,ET70,ET70+EA69),SUM(EN18:ES18)),"")</f>
        <v/>
      </c>
      <c r="EU18" s="395" t="str">
        <f ca="1">IF(EB18&lt;&gt;"",INDEX(EB18:EB22,MATCH(1,ET18:ET22,0),0),"")</f>
        <v/>
      </c>
      <c r="HD18" s="395" t="str">
        <f ca="1">IF(EU18&lt;&gt;"",EU18,DU18)</f>
        <v>Boca Juniors</v>
      </c>
      <c r="HE18" s="395">
        <v>1</v>
      </c>
      <c r="HF18" s="395">
        <v>16</v>
      </c>
      <c r="HG18" s="395" t="str">
        <f t="shared" si="25"/>
        <v>Al Ain</v>
      </c>
      <c r="HH18" s="395">
        <f ca="1">IF(HG2&lt;&gt;"",IF(OFFSET('Game Board'!O23,0,HH1)&lt;&gt;"",OFFSET('Game Board'!O23,0,HH1),0),"")</f>
        <v>0</v>
      </c>
      <c r="HI18" s="395">
        <f ca="1">IF(HG2&lt;&gt;"",IF(OFFSET('Game Board'!P23,0,HH1)&lt;&gt;"",OFFSET('Game Board'!P23,0,HH1),0),"")</f>
        <v>2</v>
      </c>
      <c r="HJ18" s="395" t="str">
        <f t="shared" si="26"/>
        <v>Juventus</v>
      </c>
      <c r="HK18" s="395" t="str">
        <f ca="1">IF(AND(OFFSET('Game Board'!O23,0,HH1)&lt;&gt;"",OFFSET('Game Board'!P23,0,HH1)&lt;&gt;""),IF(HH18&gt;HI18,"W",IF(HH18=HI18,"D","L")),"")</f>
        <v>L</v>
      </c>
      <c r="HL18" s="395" t="str">
        <f t="shared" ca="1" si="27"/>
        <v>W</v>
      </c>
      <c r="HN18" s="395">
        <f ca="1">VLOOKUP(HO18,LJ18:LK22,2,FALSE)</f>
        <v>3</v>
      </c>
      <c r="HO18" s="398" t="str">
        <f t="shared" ref="HO18:HO21" si="2312">DI18</f>
        <v>Bayern Munich</v>
      </c>
      <c r="HP18" s="395">
        <f ca="1">SUMPRODUCT((LM3:LM54=HO18)*(LQ3:LQ54="W"))+SUMPRODUCT((LP3:LP54=HO18)*(LR3:LR54="W"))</f>
        <v>1</v>
      </c>
      <c r="HQ18" s="395">
        <f ca="1">SUMPRODUCT((LM3:LM54=HO18)*(LQ3:LQ54="D"))+SUMPRODUCT((LP3:LP54=HO18)*(LR3:LR54="D"))</f>
        <v>1</v>
      </c>
      <c r="HR18" s="395">
        <f ca="1">SUMPRODUCT((LM3:LM54=HO18)*(LQ3:LQ54="L"))+SUMPRODUCT((LP3:LP54=HO18)*(LR3:LR54="L"))</f>
        <v>1</v>
      </c>
      <c r="HS18" s="395">
        <f ca="1">SUMIF(LM3:LM72,HO18,LN3:LN72)+SUMIF(LP3:LP72,HO18,LO3:LO72)</f>
        <v>5</v>
      </c>
      <c r="HT18" s="395">
        <f ca="1">SUMIF(LP3:LP72,HO18,LN3:LN72)+SUMIF(LM3:LM72,HO18,LO3:LO72)</f>
        <v>7</v>
      </c>
      <c r="HU18" s="395">
        <f t="shared" ref="HU18:HU21" ca="1" si="2313">HS18-HT18+1000</f>
        <v>998</v>
      </c>
      <c r="HV18" s="395">
        <f t="shared" ref="HV18:HV21" ca="1" si="2314">HP18*3+HQ18*1</f>
        <v>4</v>
      </c>
      <c r="HW18" s="401">
        <f t="shared" si="266"/>
        <v>30</v>
      </c>
      <c r="HX18" s="395">
        <f ca="1">IF(COUNTIF(HV18:HV22,4)&lt;&gt;4,RANK(HV18,HV18:HV22),HV70)</f>
        <v>2</v>
      </c>
      <c r="HZ18" s="395">
        <f ca="1">SUMPRODUCT((HX18:HX21=HX18)*(HW18:HW21&lt;HW18))+HX18</f>
        <v>3</v>
      </c>
      <c r="IA18" s="398" t="str">
        <f ca="1">INDEX(HO18:HO22,MATCH(1,HZ18:HZ22,0),0)</f>
        <v>Benfica</v>
      </c>
      <c r="IB18" s="395">
        <f ca="1">INDEX(HX18:HX22,MATCH(IA18,HO18:HO22,0),0)</f>
        <v>1</v>
      </c>
      <c r="IC18" s="395" t="str">
        <f ca="1">IF(IB19=1,IA18,"")</f>
        <v/>
      </c>
      <c r="ID18" s="395" t="str">
        <f ca="1">IF(IB20=2,IA19,"")</f>
        <v>Boca Juniors</v>
      </c>
      <c r="IE18" s="395" t="str">
        <f ca="1">IF(IB21=3,IA20,"")</f>
        <v/>
      </c>
      <c r="IF18" s="395" t="str">
        <f>IF(IB22=4,IA21,"")</f>
        <v/>
      </c>
      <c r="IH18" s="395" t="str">
        <f ca="1">IF(IC18&lt;&gt;"",IC18,"")</f>
        <v/>
      </c>
      <c r="II18" s="395">
        <f ca="1">SUMPRODUCT((LM3:LM54=IH18)*(LP3:LP54=IH19)*(LQ3:LQ54="W"))+SUMPRODUCT((LM3:LM54=IH18)*(LP3:LP54=IH20)*(LQ3:LQ54="W"))+SUMPRODUCT((LM3:LM54=IH18)*(LP3:LP54=IH21)*(LQ3:LQ54="W"))+SUMPRODUCT((LM3:LM54=IH18)*(LP3:LP54=IH22)*(LQ3:LQ54="W"))+SUMPRODUCT((LM3:LM54=IH19)*(LP3:LP54=IH18)*(LR3:LR54="W"))+SUMPRODUCT((LM3:LM54=IH20)*(LP3:LP54=IH18)*(LR3:LR54="W"))+SUMPRODUCT((LM3:LM54=IH21)*(LP3:LP54=IH18)*(LR3:LR54="W"))+SUMPRODUCT((LM3:LM54=IH22)*(LP3:LP54=IH18)*(LR3:LR54="W"))</f>
        <v>0</v>
      </c>
      <c r="IJ18" s="395">
        <f ca="1">SUMPRODUCT((LM3:LM54=IH18)*(LP3:LP54=IH19)*(LQ3:LQ54="D"))+SUMPRODUCT((LM3:LM54=IH18)*(LP3:LP54=IH20)*(LQ3:LQ54="D"))+SUMPRODUCT((LM3:LM54=IH18)*(LP3:LP54=IH21)*(LQ3:LQ54="D"))+SUMPRODUCT((LM3:LM54=IH18)*(LP3:LP54=IH22)*(LQ3:LQ54="D"))+SUMPRODUCT((LM3:LM54=IH19)*(LP3:LP54=IH18)*(LQ3:LQ54="D"))+SUMPRODUCT((LM3:LM54=IH20)*(LP3:LP54=IH18)*(LQ3:LQ54="D"))+SUMPRODUCT((LM3:LM54=IH21)*(LP3:LP54=IH18)*(LQ3:LQ54="D"))+SUMPRODUCT((LM3:LM54=IH22)*(LP3:LP54=IH18)*(LQ3:LQ54="D"))</f>
        <v>0</v>
      </c>
      <c r="IK18" s="395">
        <f ca="1">SUMPRODUCT((LM3:LM54=IH18)*(LP3:LP54=IH19)*(LQ3:LQ54="L"))+SUMPRODUCT((LM3:LM54=IH18)*(LP3:LP54=IH20)*(LQ3:LQ54="L"))+SUMPRODUCT((LM3:LM54=IH18)*(LP3:LP54=IH21)*(LQ3:LQ54="L"))+SUMPRODUCT((LM3:LM54=IH18)*(LP3:LP54=IH22)*(LQ3:LQ54="L"))+SUMPRODUCT((LM3:LM54=IH19)*(LP3:LP54=IH18)*(LR3:LR54="L"))+SUMPRODUCT((LM3:LM54=IH20)*(LP3:LP54=IH18)*(LR3:LR54="L"))+SUMPRODUCT((LM3:LM54=IH21)*(LP3:LP54=IH18)*(LR3:LR54="L"))+SUMPRODUCT((LM3:LM54=IH22)*(LP3:LP54=IH18)*(LR3:LR54="L"))</f>
        <v>0</v>
      </c>
      <c r="IL18" s="395">
        <f ca="1">SUMPRODUCT((LM3:LM54=IH18)*(LP3:LP54=IH19)*LN3:LN54)+SUMPRODUCT((LM3:LM54=IH18)*(LP3:LP54=IH20)*LN3:LN54)+SUMPRODUCT((LM3:LM54=IH18)*(LP3:LP54=IH21)*LN3:LN54)+SUMPRODUCT((LM3:LM54=IH18)*(LP3:LP54=IH22)*LN3:LN54)+SUMPRODUCT((LM3:LM54=IH19)*(LP3:LP54=IH18)*LO3:LO54)+SUMPRODUCT((LM3:LM54=IH20)*(LP3:LP54=IH18)*LO3:LO54)+SUMPRODUCT((LM3:LM54=IH21)*(LP3:LP54=IH18)*LO3:LO54)+SUMPRODUCT((LM3:LM54=IH22)*(LP3:LP54=IH18)*LO3:LO54)</f>
        <v>0</v>
      </c>
      <c r="IM18" s="395">
        <f ca="1">SUMPRODUCT((LM3:LM54=IH18)*(LP3:LP54=IH19)*LO3:LO54)+SUMPRODUCT((LM3:LM54=IH18)*(LP3:LP54=IH20)*LO3:LO54)+SUMPRODUCT((LM3:LM54=IH18)*(LP3:LP54=IH21)*LO3:LO54)+SUMPRODUCT((LM3:LM54=IH18)*(LP3:LP54=IH22)*LO3:LO54)+SUMPRODUCT((LM3:LM54=IH19)*(LP3:LP54=IH18)*LN3:LN54)+SUMPRODUCT((LM3:LM54=IH20)*(LP3:LP54=IH18)*LN3:LN54)+SUMPRODUCT((LM3:LM54=IH21)*(LP3:LP54=IH18)*LN3:LN54)+SUMPRODUCT((LM3:LM54=IH22)*(LP3:LP54=IH18)*LN3:LN54)</f>
        <v>0</v>
      </c>
      <c r="IN18" s="395">
        <f ca="1">IL18-IM18+1000</f>
        <v>1000</v>
      </c>
      <c r="IO18" s="395" t="str">
        <f t="shared" ref="IO18:IO21" ca="1" si="2315">IF(IH18&lt;&gt;"",II18*3+IJ18*1,"")</f>
        <v/>
      </c>
      <c r="IP18" s="395" t="str">
        <f ca="1">IF(IH18&lt;&gt;"",VLOOKUP(IH18,HO4:HU52,7,FALSE),"")</f>
        <v/>
      </c>
      <c r="IQ18" s="395" t="str">
        <f ca="1">IF(IH18&lt;&gt;"",VLOOKUP(IH18,HO4:HU52,5,FALSE),"")</f>
        <v/>
      </c>
      <c r="IR18" s="395" t="str">
        <f ca="1">IF(IH18&lt;&gt;"",VLOOKUP(IH18,HO4:HW52,9,FALSE),"")</f>
        <v/>
      </c>
      <c r="IS18" s="395" t="str">
        <f t="shared" ref="IS18:IS21" ca="1" si="2316">IO18</f>
        <v/>
      </c>
      <c r="IT18" s="395" t="str">
        <f ca="1">IF(IH18&lt;&gt;"",RANK(IS18,IS18:IS22),"")</f>
        <v/>
      </c>
      <c r="IU18" s="395" t="str">
        <f ca="1">IF(IH18&lt;&gt;"",SUMPRODUCT((IS18:IS22=IS18)*(IN18:IN22&gt;IN18)),"")</f>
        <v/>
      </c>
      <c r="IV18" s="395" t="str">
        <f ca="1">IF(IH18&lt;&gt;"",SUMPRODUCT((IS18:IS22=IS18)*(IN18:IN22=IN18)*(IL18:IL22&gt;IL18)),"")</f>
        <v/>
      </c>
      <c r="IW18" s="395" t="str">
        <f ca="1">IF(IH18&lt;&gt;"",SUMPRODUCT((IS18:IS22=IS18)*(IN18:IN22=IN18)*(IL18:IL22=IL18)*(IP18:IP22&gt;IP18)),"")</f>
        <v/>
      </c>
      <c r="IX18" s="395" t="str">
        <f ca="1">IF(IH18&lt;&gt;"",SUMPRODUCT((IS18:IS22=IS18)*(IN18:IN22=IN18)*(IL18:IL22=IL18)*(IP18:IP22=IP18)*(IQ18:IQ22&gt;IQ18)),"")</f>
        <v/>
      </c>
      <c r="IY18" s="395" t="str">
        <f ca="1">IF(IH18&lt;&gt;"",SUMPRODUCT((IS18:IS22=IS18)*(IN18:IN22=IN18)*(IL18:IL22=IL18)*(IP18:IP22=IP18)*(IQ18:IQ22=IQ18)*(IR18:IR22&gt;IR18)),"")</f>
        <v/>
      </c>
      <c r="IZ18" s="395" t="str">
        <f ca="1">IF(IH18&lt;&gt;"",IF(IZ70&lt;&gt;"",IF(IG69=3,IZ70,IZ70+IG69),SUM(IT18:IY18)),"")</f>
        <v/>
      </c>
      <c r="JA18" s="395" t="str">
        <f ca="1">IF(IH18&lt;&gt;"",INDEX(IH18:IH22,MATCH(1,IZ18:IZ22,0),0),"")</f>
        <v/>
      </c>
      <c r="LJ18" s="395" t="str">
        <f ca="1">IF(JA18&lt;&gt;"",JA18,IA18)</f>
        <v>Benfica</v>
      </c>
      <c r="LK18" s="395">
        <v>1</v>
      </c>
      <c r="LL18" s="395">
        <v>16</v>
      </c>
      <c r="LM18" s="395" t="str">
        <f t="shared" si="28"/>
        <v>Al Ain</v>
      </c>
      <c r="LN18" s="395">
        <f ca="1">IF(OFFSET('Game Board'!O23,0,LN1)&lt;&gt;"",OFFSET('Game Board'!O23,0,LN1),0)</f>
        <v>0</v>
      </c>
      <c r="LO18" s="395">
        <f ca="1">IF(OFFSET('Game Board'!P23,0,LN1)&lt;&gt;"",OFFSET('Game Board'!P23,0,LN1),0)</f>
        <v>2</v>
      </c>
      <c r="LP18" s="395" t="str">
        <f t="shared" si="29"/>
        <v>Juventus</v>
      </c>
      <c r="LQ18" s="395" t="str">
        <f ca="1">IF(AND(OFFSET('Game Board'!O23,0,LN1)&lt;&gt;"",OFFSET('Game Board'!P23,0,LN1)&lt;&gt;""),IF(LN18&gt;LO18,"W",IF(LN18=LO18,"D","L")),"")</f>
        <v>L</v>
      </c>
      <c r="LR18" s="395" t="str">
        <f t="shared" ca="1" si="30"/>
        <v>W</v>
      </c>
      <c r="LT18" s="395">
        <f ca="1">VLOOKUP(LU18,PP18:PQ22,2,FALSE)</f>
        <v>3</v>
      </c>
      <c r="LU18" s="398" t="str">
        <f t="shared" ref="LU18:LU21" si="2317">HO18</f>
        <v>Bayern Munich</v>
      </c>
      <c r="LV18" s="395">
        <f ca="1">SUMPRODUCT((PS3:PS54=LU18)*(PW3:PW54="W"))+SUMPRODUCT((PV3:PV54=LU18)*(PX3:PX54="W"))</f>
        <v>1</v>
      </c>
      <c r="LW18" s="395">
        <f ca="1">SUMPRODUCT((PS3:PS54=LU18)*(PW3:PW54="D"))+SUMPRODUCT((PV3:PV54=LU18)*(PX3:PX54="D"))</f>
        <v>1</v>
      </c>
      <c r="LX18" s="395">
        <f ca="1">SUMPRODUCT((PS3:PS54=LU18)*(PW3:PW54="L"))+SUMPRODUCT((PV3:PV54=LU18)*(PX3:PX54="L"))</f>
        <v>1</v>
      </c>
      <c r="LY18" s="395">
        <f t="shared" ref="LY18" ca="1" si="2318">SUMIF(PS3:PS72,LU18,PT3:PT72)+SUMIF(PV3:PV72,LU18,PU3:PU72)</f>
        <v>5</v>
      </c>
      <c r="LZ18" s="395">
        <f t="shared" ref="LZ18" ca="1" si="2319">SUMIF(PV3:PV72,LU18,PT3:PT72)+SUMIF(PS3:PS72,LU18,PU3:PU72)</f>
        <v>6</v>
      </c>
      <c r="MA18" s="395">
        <f t="shared" ref="MA18:MA21" ca="1" si="2320">LY18-LZ18+1000</f>
        <v>999</v>
      </c>
      <c r="MB18" s="395">
        <f t="shared" ref="MB18:MB21" ca="1" si="2321">LV18*3+LW18*1</f>
        <v>4</v>
      </c>
      <c r="MC18" s="401">
        <f t="shared" si="36"/>
        <v>30</v>
      </c>
      <c r="MD18" s="395">
        <f t="shared" ref="MD18" ca="1" si="2322">IF(COUNTIF(MB18:MB22,4)&lt;&gt;4,RANK(MB18,MB18:MB22),MB70)</f>
        <v>2</v>
      </c>
      <c r="MF18" s="395">
        <f t="shared" ref="MF18" ca="1" si="2323">SUMPRODUCT((MD18:MD21=MD18)*(MC18:MC21&lt;MC18))+MD18</f>
        <v>3</v>
      </c>
      <c r="MG18" s="398" t="str">
        <f t="shared" ref="MG18" ca="1" si="2324">INDEX(LU18:LU22,MATCH(1,MF18:MF22,0),0)</f>
        <v>Auckland City</v>
      </c>
      <c r="MH18" s="395">
        <f t="shared" ref="MH18" ca="1" si="2325">INDEX(MD18:MD22,MATCH(MG18,LU18:LU22,0),0)</f>
        <v>1</v>
      </c>
      <c r="MI18" s="395" t="str">
        <f t="shared" ref="MI18" ca="1" si="2326">IF(MH19=1,MG18,"")</f>
        <v/>
      </c>
      <c r="MJ18" s="395" t="str">
        <f t="shared" ref="MJ18" ca="1" si="2327">IF(MH20=2,MG19,"")</f>
        <v>Benfica</v>
      </c>
      <c r="MK18" s="395" t="str">
        <f t="shared" ref="MK18" ca="1" si="2328">IF(MH21=3,MG20,"")</f>
        <v/>
      </c>
      <c r="ML18" s="395" t="str">
        <f t="shared" ref="ML18" si="2329">IF(MH22=4,MG21,"")</f>
        <v/>
      </c>
      <c r="MN18" s="395" t="str">
        <f t="shared" ref="MN18:MN21" ca="1" si="2330">IF(MI18&lt;&gt;"",MI18,"")</f>
        <v/>
      </c>
      <c r="MO18" s="395">
        <f ca="1">SUMPRODUCT((PS3:PS54=MN18)*(PV3:PV54=MN19)*(PW3:PW54="W"))+SUMPRODUCT((PS3:PS54=MN18)*(PV3:PV54=MN20)*(PW3:PW54="W"))+SUMPRODUCT((PS3:PS54=MN18)*(PV3:PV54=MN21)*(PW3:PW54="W"))+SUMPRODUCT((PS3:PS54=MN18)*(PV3:PV54=MN22)*(PW3:PW54="W"))+SUMPRODUCT((PS3:PS54=MN19)*(PV3:PV54=MN18)*(PX3:PX54="W"))+SUMPRODUCT((PS3:PS54=MN20)*(PV3:PV54=MN18)*(PX3:PX54="W"))+SUMPRODUCT((PS3:PS54=MN21)*(PV3:PV54=MN18)*(PX3:PX54="W"))+SUMPRODUCT((PS3:PS54=MN22)*(PV3:PV54=MN18)*(PX3:PX54="W"))</f>
        <v>0</v>
      </c>
      <c r="MP18" s="395">
        <f ca="1">SUMPRODUCT((PS3:PS54=MN18)*(PV3:PV54=MN19)*(PW3:PW54="D"))+SUMPRODUCT((PS3:PS54=MN18)*(PV3:PV54=MN20)*(PW3:PW54="D"))+SUMPRODUCT((PS3:PS54=MN18)*(PV3:PV54=MN21)*(PW3:PW54="D"))+SUMPRODUCT((PS3:PS54=MN18)*(PV3:PV54=MN22)*(PW3:PW54="D"))+SUMPRODUCT((PS3:PS54=MN19)*(PV3:PV54=MN18)*(PW3:PW54="D"))+SUMPRODUCT((PS3:PS54=MN20)*(PV3:PV54=MN18)*(PW3:PW54="D"))+SUMPRODUCT((PS3:PS54=MN21)*(PV3:PV54=MN18)*(PW3:PW54="D"))+SUMPRODUCT((PS3:PS54=MN22)*(PV3:PV54=MN18)*(PW3:PW54="D"))</f>
        <v>0</v>
      </c>
      <c r="MQ18" s="395">
        <f ca="1">SUMPRODUCT((PS3:PS54=MN18)*(PV3:PV54=MN19)*(PW3:PW54="L"))+SUMPRODUCT((PS3:PS54=MN18)*(PV3:PV54=MN20)*(PW3:PW54="L"))+SUMPRODUCT((PS3:PS54=MN18)*(PV3:PV54=MN21)*(PW3:PW54="L"))+SUMPRODUCT((PS3:PS54=MN18)*(PV3:PV54=MN22)*(PW3:PW54="L"))+SUMPRODUCT((PS3:PS54=MN19)*(PV3:PV54=MN18)*(PX3:PX54="L"))+SUMPRODUCT((PS3:PS54=MN20)*(PV3:PV54=MN18)*(PX3:PX54="L"))+SUMPRODUCT((PS3:PS54=MN21)*(PV3:PV54=MN18)*(PX3:PX54="L"))+SUMPRODUCT((PS3:PS54=MN22)*(PV3:PV54=MN18)*(PX3:PX54="L"))</f>
        <v>0</v>
      </c>
      <c r="MR18" s="395">
        <f ca="1">SUMPRODUCT((PS3:PS54=MN18)*(PV3:PV54=MN19)*PT3:PT54)+SUMPRODUCT((PS3:PS54=MN18)*(PV3:PV54=MN20)*PT3:PT54)+SUMPRODUCT((PS3:PS54=MN18)*(PV3:PV54=MN21)*PT3:PT54)+SUMPRODUCT((PS3:PS54=MN18)*(PV3:PV54=MN22)*PT3:PT54)+SUMPRODUCT((PS3:PS54=MN19)*(PV3:PV54=MN18)*PU3:PU54)+SUMPRODUCT((PS3:PS54=MN20)*(PV3:PV54=MN18)*PU3:PU54)+SUMPRODUCT((PS3:PS54=MN21)*(PV3:PV54=MN18)*PU3:PU54)+SUMPRODUCT((PS3:PS54=MN22)*(PV3:PV54=MN18)*PU3:PU54)</f>
        <v>0</v>
      </c>
      <c r="MS18" s="395">
        <f ca="1">SUMPRODUCT((PS3:PS54=MN18)*(PV3:PV54=MN19)*PU3:PU54)+SUMPRODUCT((PS3:PS54=MN18)*(PV3:PV54=MN20)*PU3:PU54)+SUMPRODUCT((PS3:PS54=MN18)*(PV3:PV54=MN21)*PU3:PU54)+SUMPRODUCT((PS3:PS54=MN18)*(PV3:PV54=MN22)*PU3:PU54)+SUMPRODUCT((PS3:PS54=MN19)*(PV3:PV54=MN18)*PT3:PT54)+SUMPRODUCT((PS3:PS54=MN20)*(PV3:PV54=MN18)*PT3:PT54)+SUMPRODUCT((PS3:PS54=MN21)*(PV3:PV54=MN18)*PT3:PT54)+SUMPRODUCT((PS3:PS54=MN22)*(PV3:PV54=MN18)*PT3:PT54)</f>
        <v>0</v>
      </c>
      <c r="MT18" s="395">
        <f t="shared" ref="MT18:MT21" ca="1" si="2331">MR18-MS18+1000</f>
        <v>1000</v>
      </c>
      <c r="MU18" s="395" t="str">
        <f t="shared" ref="MU18:MU21" ca="1" si="2332">IF(MN18&lt;&gt;"",MO18*3+MP18*1,"")</f>
        <v/>
      </c>
      <c r="MV18" s="395" t="str">
        <f ca="1">IF(MN18&lt;&gt;"",VLOOKUP(MN18,LU4:MA52,7,FALSE),"")</f>
        <v/>
      </c>
      <c r="MW18" s="395" t="str">
        <f ca="1">IF(MN18&lt;&gt;"",VLOOKUP(MN18,LU4:MA52,5,FALSE),"")</f>
        <v/>
      </c>
      <c r="MX18" s="395" t="str">
        <f ca="1">IF(MN18&lt;&gt;"",VLOOKUP(MN18,LU4:MC52,9,FALSE),"")</f>
        <v/>
      </c>
      <c r="MY18" s="395" t="str">
        <f t="shared" ref="MY18:MY21" ca="1" si="2333">MU18</f>
        <v/>
      </c>
      <c r="MZ18" s="395" t="str">
        <f t="shared" ref="MZ18" ca="1" si="2334">IF(MN18&lt;&gt;"",RANK(MY18,MY18:MY22),"")</f>
        <v/>
      </c>
      <c r="NA18" s="395" t="str">
        <f t="shared" ref="NA18" ca="1" si="2335">IF(MN18&lt;&gt;"",SUMPRODUCT((MY18:MY22=MY18)*(MT18:MT22&gt;MT18)),"")</f>
        <v/>
      </c>
      <c r="NB18" s="395" t="str">
        <f t="shared" ref="NB18" ca="1" si="2336">IF(MN18&lt;&gt;"",SUMPRODUCT((MY18:MY22=MY18)*(MT18:MT22=MT18)*(MR18:MR22&gt;MR18)),"")</f>
        <v/>
      </c>
      <c r="NC18" s="395" t="str">
        <f t="shared" ref="NC18" ca="1" si="2337">IF(MN18&lt;&gt;"",SUMPRODUCT((MY18:MY22=MY18)*(MT18:MT22=MT18)*(MR18:MR22=MR18)*(MV18:MV22&gt;MV18)),"")</f>
        <v/>
      </c>
      <c r="ND18" s="395" t="str">
        <f t="shared" ref="ND18" ca="1" si="2338">IF(MN18&lt;&gt;"",SUMPRODUCT((MY18:MY22=MY18)*(MT18:MT22=MT18)*(MR18:MR22=MR18)*(MV18:MV22=MV18)*(MW18:MW22&gt;MW18)),"")</f>
        <v/>
      </c>
      <c r="NE18" s="395" t="str">
        <f t="shared" ref="NE18" ca="1" si="2339">IF(MN18&lt;&gt;"",SUMPRODUCT((MY18:MY22=MY18)*(MT18:MT22=MT18)*(MR18:MR22=MR18)*(MV18:MV22=MV18)*(MW18:MW22=MW18)*(MX18:MX22&gt;MX18)),"")</f>
        <v/>
      </c>
      <c r="NF18" s="395" t="str">
        <f t="shared" ref="NF18" ca="1" si="2340">IF(MN18&lt;&gt;"",IF(NF70&lt;&gt;"",IF(MM69=3,NF70,NF70+MM69),SUM(MZ18:NE18)),"")</f>
        <v/>
      </c>
      <c r="NG18" s="395" t="str">
        <f t="shared" ref="NG18" ca="1" si="2341">IF(MN18&lt;&gt;"",INDEX(MN18:MN22,MATCH(1,NF18:NF22,0),0),"")</f>
        <v/>
      </c>
      <c r="PP18" s="395" t="str">
        <f t="shared" ref="PP18" ca="1" si="2342">IF(NG18&lt;&gt;"",NG18,MG18)</f>
        <v>Auckland City</v>
      </c>
      <c r="PQ18" s="395">
        <v>1</v>
      </c>
      <c r="PR18" s="395">
        <v>16</v>
      </c>
      <c r="PS18" s="395" t="str">
        <f t="shared" si="0"/>
        <v>Al Ain</v>
      </c>
      <c r="PT18" s="395">
        <f ca="1">IF(OFFSET('Game Board'!O23,0,PT1)&lt;&gt;"",OFFSET('Game Board'!O23,0,PT1),0)</f>
        <v>1</v>
      </c>
      <c r="PU18" s="395">
        <f ca="1">IF(OFFSET('Game Board'!P23,0,PT1)&lt;&gt;"",OFFSET('Game Board'!P23,0,PT1),0)</f>
        <v>2</v>
      </c>
      <c r="PV18" s="395" t="str">
        <f t="shared" si="1"/>
        <v>Juventus</v>
      </c>
      <c r="PW18" s="395" t="str">
        <f ca="1">IF(AND(OFFSET('Game Board'!O23,0,PT1)&lt;&gt;"",OFFSET('Game Board'!P23,0,PT1)&lt;&gt;""),IF(PT18&gt;PU18,"W",IF(PT18=PU18,"D","L")),"")</f>
        <v>L</v>
      </c>
      <c r="PX18" s="395" t="str">
        <f t="shared" ca="1" si="2"/>
        <v>W</v>
      </c>
      <c r="PZ18" s="395">
        <f ca="1">VLOOKUP(QA18,TV18:TW22,2,FALSE)</f>
        <v>1</v>
      </c>
      <c r="QA18" s="398" t="str">
        <f t="shared" ref="QA18:QA21" si="2343">LU18</f>
        <v>Bayern Munich</v>
      </c>
      <c r="QB18" s="395">
        <f ca="1">SUMPRODUCT((TY3:TY54=QA18)*(UC3:UC54="W"))+SUMPRODUCT((UB3:UB54=QA18)*(UD3:UD54="W"))</f>
        <v>0</v>
      </c>
      <c r="QC18" s="395">
        <f ca="1">SUMPRODUCT((TY3:TY54=QA18)*(UC3:UC54="D"))+SUMPRODUCT((UB3:UB54=QA18)*(UD3:UD54="D"))</f>
        <v>0</v>
      </c>
      <c r="QD18" s="395">
        <f ca="1">SUMPRODUCT((TY3:TY54=QA18)*(UC3:UC54="L"))+SUMPRODUCT((UB3:UB54=QA18)*(UD3:UD54="L"))</f>
        <v>0</v>
      </c>
      <c r="QE18" s="395">
        <f t="shared" ref="QE18" ca="1" si="2344">SUMIF(TY3:TY72,QA18,TZ3:TZ72)+SUMIF(UB3:UB72,QA18,UA3:UA72)</f>
        <v>0</v>
      </c>
      <c r="QF18" s="395">
        <f t="shared" ref="QF18" ca="1" si="2345">SUMIF(UB3:UB72,QA18,TZ3:TZ72)+SUMIF(TY3:TY72,QA18,UA3:UA72)</f>
        <v>0</v>
      </c>
      <c r="QG18" s="395">
        <f t="shared" ref="QG18:QG21" ca="1" si="2346">QE18-QF18+1000</f>
        <v>1000</v>
      </c>
      <c r="QH18" s="395">
        <f t="shared" ref="QH18:QH21" ca="1" si="2347">QB18*3+QC18*1</f>
        <v>0</v>
      </c>
      <c r="QI18" s="401">
        <f t="shared" si="63"/>
        <v>30</v>
      </c>
      <c r="QJ18" s="395">
        <f t="shared" ref="QJ18" ca="1" si="2348">IF(COUNTIF(QH18:QH22,4)&lt;&gt;4,RANK(QH18,QH18:QH22),QH70)</f>
        <v>1</v>
      </c>
      <c r="QL18" s="395">
        <f t="shared" ref="QL18" ca="1" si="2349">SUMPRODUCT((QJ18:QJ21=QJ18)*(QI18:QI21&lt;QI18))+QJ18</f>
        <v>4</v>
      </c>
      <c r="QM18" s="398" t="str">
        <f t="shared" ref="QM18" ca="1" si="2350">INDEX(QA18:QA22,MATCH(1,QL18:QL22,0),0)</f>
        <v>Auckland City</v>
      </c>
      <c r="QN18" s="395">
        <f t="shared" ref="QN18" ca="1" si="2351">INDEX(QJ18:QJ22,MATCH(QM18,QA18:QA22,0),0)</f>
        <v>1</v>
      </c>
      <c r="QO18" s="395" t="str">
        <f t="shared" ref="QO18" ca="1" si="2352">IF(QN19=1,QM18,"")</f>
        <v>Auckland City</v>
      </c>
      <c r="QP18" s="395" t="str">
        <f t="shared" ref="QP18" ca="1" si="2353">IF(QN20=2,QM19,"")</f>
        <v/>
      </c>
      <c r="QQ18" s="395" t="str">
        <f t="shared" ref="QQ18" ca="1" si="2354">IF(QN21=3,QM20,"")</f>
        <v/>
      </c>
      <c r="QR18" s="395" t="str">
        <f t="shared" ref="QR18" si="2355">IF(QN22=4,QM21,"")</f>
        <v/>
      </c>
      <c r="QT18" s="395" t="str">
        <f t="shared" ref="QT18:QT21" ca="1" si="2356">IF(QO18&lt;&gt;"",QO18,"")</f>
        <v>Auckland City</v>
      </c>
      <c r="QU18" s="395">
        <f ca="1">SUMPRODUCT((TY3:TY54=QT18)*(UB3:UB54=QT19)*(UC3:UC54="W"))+SUMPRODUCT((TY3:TY54=QT18)*(UB3:UB54=QT20)*(UC3:UC54="W"))+SUMPRODUCT((TY3:TY54=QT18)*(UB3:UB54=QT21)*(UC3:UC54="W"))+SUMPRODUCT((TY3:TY54=QT18)*(UB3:UB54=QT22)*(UC3:UC54="W"))+SUMPRODUCT((TY3:TY54=QT19)*(UB3:UB54=QT18)*(UD3:UD54="W"))+SUMPRODUCT((TY3:TY54=QT20)*(UB3:UB54=QT18)*(UD3:UD54="W"))+SUMPRODUCT((TY3:TY54=QT21)*(UB3:UB54=QT18)*(UD3:UD54="W"))+SUMPRODUCT((TY3:TY54=QT22)*(UB3:UB54=QT18)*(UD3:UD54="W"))</f>
        <v>0</v>
      </c>
      <c r="QV18" s="395">
        <f ca="1">SUMPRODUCT((TY3:TY54=QT18)*(UB3:UB54=QT19)*(UC3:UC54="D"))+SUMPRODUCT((TY3:TY54=QT18)*(UB3:UB54=QT20)*(UC3:UC54="D"))+SUMPRODUCT((TY3:TY54=QT18)*(UB3:UB54=QT21)*(UC3:UC54="D"))+SUMPRODUCT((TY3:TY54=QT18)*(UB3:UB54=QT22)*(UC3:UC54="D"))+SUMPRODUCT((TY3:TY54=QT19)*(UB3:UB54=QT18)*(UC3:UC54="D"))+SUMPRODUCT((TY3:TY54=QT20)*(UB3:UB54=QT18)*(UC3:UC54="D"))+SUMPRODUCT((TY3:TY54=QT21)*(UB3:UB54=QT18)*(UC3:UC54="D"))+SUMPRODUCT((TY3:TY54=QT22)*(UB3:UB54=QT18)*(UC3:UC54="D"))</f>
        <v>0</v>
      </c>
      <c r="QW18" s="395">
        <f ca="1">SUMPRODUCT((TY3:TY54=QT18)*(UB3:UB54=QT19)*(UC3:UC54="L"))+SUMPRODUCT((TY3:TY54=QT18)*(UB3:UB54=QT20)*(UC3:UC54="L"))+SUMPRODUCT((TY3:TY54=QT18)*(UB3:UB54=QT21)*(UC3:UC54="L"))+SUMPRODUCT((TY3:TY54=QT18)*(UB3:UB54=QT22)*(UC3:UC54="L"))+SUMPRODUCT((TY3:TY54=QT19)*(UB3:UB54=QT18)*(UD3:UD54="L"))+SUMPRODUCT((TY3:TY54=QT20)*(UB3:UB54=QT18)*(UD3:UD54="L"))+SUMPRODUCT((TY3:TY54=QT21)*(UB3:UB54=QT18)*(UD3:UD54="L"))+SUMPRODUCT((TY3:TY54=QT22)*(UB3:UB54=QT18)*(UD3:UD54="L"))</f>
        <v>0</v>
      </c>
      <c r="QX18" s="395">
        <f ca="1">SUMPRODUCT((TY3:TY54=QT18)*(UB3:UB54=QT19)*TZ3:TZ54)+SUMPRODUCT((TY3:TY54=QT18)*(UB3:UB54=QT20)*TZ3:TZ54)+SUMPRODUCT((TY3:TY54=QT18)*(UB3:UB54=QT21)*TZ3:TZ54)+SUMPRODUCT((TY3:TY54=QT18)*(UB3:UB54=QT22)*TZ3:TZ54)+SUMPRODUCT((TY3:TY54=QT19)*(UB3:UB54=QT18)*UA3:UA54)+SUMPRODUCT((TY3:TY54=QT20)*(UB3:UB54=QT18)*UA3:UA54)+SUMPRODUCT((TY3:TY54=QT21)*(UB3:UB54=QT18)*UA3:UA54)+SUMPRODUCT((TY3:TY54=QT22)*(UB3:UB54=QT18)*UA3:UA54)</f>
        <v>0</v>
      </c>
      <c r="QY18" s="395">
        <f ca="1">SUMPRODUCT((TY3:TY54=QT18)*(UB3:UB54=QT19)*UA3:UA54)+SUMPRODUCT((TY3:TY54=QT18)*(UB3:UB54=QT20)*UA3:UA54)+SUMPRODUCT((TY3:TY54=QT18)*(UB3:UB54=QT21)*UA3:UA54)+SUMPRODUCT((TY3:TY54=QT18)*(UB3:UB54=QT22)*UA3:UA54)+SUMPRODUCT((TY3:TY54=QT19)*(UB3:UB54=QT18)*TZ3:TZ54)+SUMPRODUCT((TY3:TY54=QT20)*(UB3:UB54=QT18)*TZ3:TZ54)+SUMPRODUCT((TY3:TY54=QT21)*(UB3:UB54=QT18)*TZ3:TZ54)+SUMPRODUCT((TY3:TY54=QT22)*(UB3:UB54=QT18)*TZ3:TZ54)</f>
        <v>0</v>
      </c>
      <c r="QZ18" s="395">
        <f t="shared" ref="QZ18:QZ21" ca="1" si="2357">QX18-QY18+1000</f>
        <v>1000</v>
      </c>
      <c r="RA18" s="395">
        <f t="shared" ref="RA18:RA21" ca="1" si="2358">IF(QT18&lt;&gt;"",QU18*3+QV18*1,"")</f>
        <v>0</v>
      </c>
      <c r="RB18" s="395">
        <f ca="1">IF(QT18&lt;&gt;"",VLOOKUP(QT18,QA4:QG52,7,FALSE),"")</f>
        <v>1000</v>
      </c>
      <c r="RC18" s="395">
        <f ca="1">IF(QT18&lt;&gt;"",VLOOKUP(QT18,QA4:QG52,5,FALSE),"")</f>
        <v>0</v>
      </c>
      <c r="RD18" s="395">
        <f ca="1">IF(QT18&lt;&gt;"",VLOOKUP(QT18,QA4:QI52,9,FALSE),"")</f>
        <v>6</v>
      </c>
      <c r="RE18" s="395">
        <f t="shared" ref="RE18:RE21" ca="1" si="2359">RA18</f>
        <v>0</v>
      </c>
      <c r="RF18" s="395">
        <f t="shared" ref="RF18" ca="1" si="2360">IF(QT18&lt;&gt;"",RANK(RE18,RE18:RE22),"")</f>
        <v>1</v>
      </c>
      <c r="RG18" s="395">
        <f t="shared" ref="RG18" ca="1" si="2361">IF(QT18&lt;&gt;"",SUMPRODUCT((RE18:RE22=RE18)*(QZ18:QZ22&gt;QZ18)),"")</f>
        <v>0</v>
      </c>
      <c r="RH18" s="395">
        <f t="shared" ref="RH18" ca="1" si="2362">IF(QT18&lt;&gt;"",SUMPRODUCT((RE18:RE22=RE18)*(QZ18:QZ22=QZ18)*(QX18:QX22&gt;QX18)),"")</f>
        <v>0</v>
      </c>
      <c r="RI18" s="395">
        <f t="shared" ref="RI18" ca="1" si="2363">IF(QT18&lt;&gt;"",SUMPRODUCT((RE18:RE22=RE18)*(QZ18:QZ22=QZ18)*(QX18:QX22=QX18)*(RB18:RB22&gt;RB18)),"")</f>
        <v>0</v>
      </c>
      <c r="RJ18" s="395">
        <f t="shared" ref="RJ18" ca="1" si="2364">IF(QT18&lt;&gt;"",SUMPRODUCT((RE18:RE22=RE18)*(QZ18:QZ22=QZ18)*(QX18:QX22=QX18)*(RB18:RB22=RB18)*(RC18:RC22&gt;RC18)),"")</f>
        <v>0</v>
      </c>
      <c r="RK18" s="395">
        <f t="shared" ref="RK18" ca="1" si="2365">IF(QT18&lt;&gt;"",SUMPRODUCT((RE18:RE22=RE18)*(QZ18:QZ22=QZ18)*(QX18:QX22=QX18)*(RB18:RB22=RB18)*(RC18:RC22=RC18)*(RD18:RD22&gt;RD18)),"")</f>
        <v>3</v>
      </c>
      <c r="RL18" s="395">
        <f t="shared" ref="RL18" ca="1" si="2366">IF(QT18&lt;&gt;"",IF(RL70&lt;&gt;"",IF(QS69=3,RL70,RL70+QS69),SUM(RF18:RK18)),"")</f>
        <v>4</v>
      </c>
      <c r="RM18" s="395" t="str">
        <f t="shared" ref="RM18" ca="1" si="2367">IF(QT18&lt;&gt;"",INDEX(QT18:QT22,MATCH(1,RL18:RL22,0),0),"")</f>
        <v>Bayern Munich</v>
      </c>
      <c r="TV18" s="395" t="str">
        <f t="shared" ref="TV18" ca="1" si="2368">IF(RM18&lt;&gt;"",RM18,QM18)</f>
        <v>Bayern Munich</v>
      </c>
      <c r="TW18" s="395">
        <v>1</v>
      </c>
      <c r="TX18" s="395">
        <v>16</v>
      </c>
      <c r="TY18" s="395" t="str">
        <f t="shared" si="3"/>
        <v>Al Ain</v>
      </c>
      <c r="TZ18" s="395">
        <f ca="1">IF(OFFSET('Game Board'!O23,0,TZ1)&lt;&gt;"",OFFSET('Game Board'!O23,0,TZ1),0)</f>
        <v>0</v>
      </c>
      <c r="UA18" s="395">
        <f ca="1">IF(OFFSET('Game Board'!P23,0,TZ1)&lt;&gt;"",OFFSET('Game Board'!P23,0,TZ1),0)</f>
        <v>0</v>
      </c>
      <c r="UB18" s="395" t="str">
        <f t="shared" si="4"/>
        <v>Juventus</v>
      </c>
      <c r="UC18" s="395" t="str">
        <f ca="1">IF(AND(OFFSET('Game Board'!O23,0,TZ1)&lt;&gt;"",OFFSET('Game Board'!P23,0,TZ1)&lt;&gt;""),IF(TZ18&gt;UA18,"W",IF(TZ18=UA18,"D","L")),"")</f>
        <v/>
      </c>
      <c r="UD18" s="395" t="str">
        <f t="shared" ca="1" si="5"/>
        <v/>
      </c>
      <c r="UF18" s="395">
        <f ca="1">VLOOKUP(UG18,YB18:YC22,2,FALSE)</f>
        <v>1</v>
      </c>
      <c r="UG18" s="398" t="str">
        <f t="shared" ref="UG18:UG21" si="2369">QA18</f>
        <v>Bayern Munich</v>
      </c>
      <c r="UH18" s="395">
        <f ca="1">SUMPRODUCT((YE3:YE54=UG18)*(YI3:YI54="W"))+SUMPRODUCT((YH3:YH54=UG18)*(YJ3:YJ54="W"))</f>
        <v>0</v>
      </c>
      <c r="UI18" s="395">
        <f ca="1">SUMPRODUCT((YE3:YE54=UG18)*(YI3:YI54="D"))+SUMPRODUCT((YH3:YH54=UG18)*(YJ3:YJ54="D"))</f>
        <v>0</v>
      </c>
      <c r="UJ18" s="395">
        <f ca="1">SUMPRODUCT((YE3:YE54=UG18)*(YI3:YI54="L"))+SUMPRODUCT((YH3:YH54=UG18)*(YJ3:YJ54="L"))</f>
        <v>0</v>
      </c>
      <c r="UK18" s="395">
        <f t="shared" ref="UK18" ca="1" si="2370">SUMIF(YE3:YE72,UG18,YF3:YF72)+SUMIF(YH3:YH72,UG18,YG3:YG72)</f>
        <v>0</v>
      </c>
      <c r="UL18" s="395">
        <f t="shared" ref="UL18" ca="1" si="2371">SUMIF(YH3:YH72,UG18,YF3:YF72)+SUMIF(YE3:YE72,UG18,YG3:YG72)</f>
        <v>0</v>
      </c>
      <c r="UM18" s="395">
        <f t="shared" ref="UM18:UM21" ca="1" si="2372">UK18-UL18+1000</f>
        <v>1000</v>
      </c>
      <c r="UN18" s="395">
        <f t="shared" ref="UN18:UN21" ca="1" si="2373">UH18*3+UI18*1</f>
        <v>0</v>
      </c>
      <c r="UO18" s="401">
        <f t="shared" si="90"/>
        <v>30</v>
      </c>
      <c r="UP18" s="395">
        <f t="shared" ref="UP18" ca="1" si="2374">IF(COUNTIF(UN18:UN22,4)&lt;&gt;4,RANK(UN18,UN18:UN22),UN70)</f>
        <v>1</v>
      </c>
      <c r="UR18" s="395">
        <f t="shared" ref="UR18" ca="1" si="2375">SUMPRODUCT((UP18:UP21=UP18)*(UO18:UO21&lt;UO18))+UP18</f>
        <v>4</v>
      </c>
      <c r="US18" s="398" t="str">
        <f t="shared" ref="US18" ca="1" si="2376">INDEX(UG18:UG22,MATCH(1,UR18:UR22,0),0)</f>
        <v>Auckland City</v>
      </c>
      <c r="UT18" s="395">
        <f t="shared" ref="UT18" ca="1" si="2377">INDEX(UP18:UP22,MATCH(US18,UG18:UG22,0),0)</f>
        <v>1</v>
      </c>
      <c r="UU18" s="395" t="str">
        <f t="shared" ref="UU18" ca="1" si="2378">IF(UT19=1,US18,"")</f>
        <v>Auckland City</v>
      </c>
      <c r="UV18" s="395" t="str">
        <f t="shared" ref="UV18" ca="1" si="2379">IF(UT20=2,US19,"")</f>
        <v/>
      </c>
      <c r="UW18" s="395" t="str">
        <f t="shared" ref="UW18" ca="1" si="2380">IF(UT21=3,US20,"")</f>
        <v/>
      </c>
      <c r="UX18" s="395" t="str">
        <f t="shared" ref="UX18" si="2381">IF(UT22=4,US21,"")</f>
        <v/>
      </c>
      <c r="UZ18" s="395" t="str">
        <f t="shared" ref="UZ18:UZ21" ca="1" si="2382">IF(UU18&lt;&gt;"",UU18,"")</f>
        <v>Auckland City</v>
      </c>
      <c r="VA18" s="395">
        <f ca="1">SUMPRODUCT((YE3:YE54=UZ18)*(YH3:YH54=UZ19)*(YI3:YI54="W"))+SUMPRODUCT((YE3:YE54=UZ18)*(YH3:YH54=UZ20)*(YI3:YI54="W"))+SUMPRODUCT((YE3:YE54=UZ18)*(YH3:YH54=UZ21)*(YI3:YI54="W"))+SUMPRODUCT((YE3:YE54=UZ18)*(YH3:YH54=UZ22)*(YI3:YI54="W"))+SUMPRODUCT((YE3:YE54=UZ19)*(YH3:YH54=UZ18)*(YJ3:YJ54="W"))+SUMPRODUCT((YE3:YE54=UZ20)*(YH3:YH54=UZ18)*(YJ3:YJ54="W"))+SUMPRODUCT((YE3:YE54=UZ21)*(YH3:YH54=UZ18)*(YJ3:YJ54="W"))+SUMPRODUCT((YE3:YE54=UZ22)*(YH3:YH54=UZ18)*(YJ3:YJ54="W"))</f>
        <v>0</v>
      </c>
      <c r="VB18" s="395">
        <f ca="1">SUMPRODUCT((YE3:YE54=UZ18)*(YH3:YH54=UZ19)*(YI3:YI54="D"))+SUMPRODUCT((YE3:YE54=UZ18)*(YH3:YH54=UZ20)*(YI3:YI54="D"))+SUMPRODUCT((YE3:YE54=UZ18)*(YH3:YH54=UZ21)*(YI3:YI54="D"))+SUMPRODUCT((YE3:YE54=UZ18)*(YH3:YH54=UZ22)*(YI3:YI54="D"))+SUMPRODUCT((YE3:YE54=UZ19)*(YH3:YH54=UZ18)*(YI3:YI54="D"))+SUMPRODUCT((YE3:YE54=UZ20)*(YH3:YH54=UZ18)*(YI3:YI54="D"))+SUMPRODUCT((YE3:YE54=UZ21)*(YH3:YH54=UZ18)*(YI3:YI54="D"))+SUMPRODUCT((YE3:YE54=UZ22)*(YH3:YH54=UZ18)*(YI3:YI54="D"))</f>
        <v>0</v>
      </c>
      <c r="VC18" s="395">
        <f ca="1">SUMPRODUCT((YE3:YE54=UZ18)*(YH3:YH54=UZ19)*(YI3:YI54="L"))+SUMPRODUCT((YE3:YE54=UZ18)*(YH3:YH54=UZ20)*(YI3:YI54="L"))+SUMPRODUCT((YE3:YE54=UZ18)*(YH3:YH54=UZ21)*(YI3:YI54="L"))+SUMPRODUCT((YE3:YE54=UZ18)*(YH3:YH54=UZ22)*(YI3:YI54="L"))+SUMPRODUCT((YE3:YE54=UZ19)*(YH3:YH54=UZ18)*(YJ3:YJ54="L"))+SUMPRODUCT((YE3:YE54=UZ20)*(YH3:YH54=UZ18)*(YJ3:YJ54="L"))+SUMPRODUCT((YE3:YE54=UZ21)*(YH3:YH54=UZ18)*(YJ3:YJ54="L"))+SUMPRODUCT((YE3:YE54=UZ22)*(YH3:YH54=UZ18)*(YJ3:YJ54="L"))</f>
        <v>0</v>
      </c>
      <c r="VD18" s="395">
        <f ca="1">SUMPRODUCT((YE3:YE54=UZ18)*(YH3:YH54=UZ19)*YF3:YF54)+SUMPRODUCT((YE3:YE54=UZ18)*(YH3:YH54=UZ20)*YF3:YF54)+SUMPRODUCT((YE3:YE54=UZ18)*(YH3:YH54=UZ21)*YF3:YF54)+SUMPRODUCT((YE3:YE54=UZ18)*(YH3:YH54=UZ22)*YF3:YF54)+SUMPRODUCT((YE3:YE54=UZ19)*(YH3:YH54=UZ18)*YG3:YG54)+SUMPRODUCT((YE3:YE54=UZ20)*(YH3:YH54=UZ18)*YG3:YG54)+SUMPRODUCT((YE3:YE54=UZ21)*(YH3:YH54=UZ18)*YG3:YG54)+SUMPRODUCT((YE3:YE54=UZ22)*(YH3:YH54=UZ18)*YG3:YG54)</f>
        <v>0</v>
      </c>
      <c r="VE18" s="395">
        <f ca="1">SUMPRODUCT((YE3:YE54=UZ18)*(YH3:YH54=UZ19)*YG3:YG54)+SUMPRODUCT((YE3:YE54=UZ18)*(YH3:YH54=UZ20)*YG3:YG54)+SUMPRODUCT((YE3:YE54=UZ18)*(YH3:YH54=UZ21)*YG3:YG54)+SUMPRODUCT((YE3:YE54=UZ18)*(YH3:YH54=UZ22)*YG3:YG54)+SUMPRODUCT((YE3:YE54=UZ19)*(YH3:YH54=UZ18)*YF3:YF54)+SUMPRODUCT((YE3:YE54=UZ20)*(YH3:YH54=UZ18)*YF3:YF54)+SUMPRODUCT((YE3:YE54=UZ21)*(YH3:YH54=UZ18)*YF3:YF54)+SUMPRODUCT((YE3:YE54=UZ22)*(YH3:YH54=UZ18)*YF3:YF54)</f>
        <v>0</v>
      </c>
      <c r="VF18" s="395">
        <f t="shared" ref="VF18:VF21" ca="1" si="2383">VD18-VE18+1000</f>
        <v>1000</v>
      </c>
      <c r="VG18" s="395">
        <f t="shared" ref="VG18:VG21" ca="1" si="2384">IF(UZ18&lt;&gt;"",VA18*3+VB18*1,"")</f>
        <v>0</v>
      </c>
      <c r="VH18" s="395">
        <f ca="1">IF(UZ18&lt;&gt;"",VLOOKUP(UZ18,UG4:UM52,7,FALSE),"")</f>
        <v>1000</v>
      </c>
      <c r="VI18" s="395">
        <f ca="1">IF(UZ18&lt;&gt;"",VLOOKUP(UZ18,UG4:UM52,5,FALSE),"")</f>
        <v>0</v>
      </c>
      <c r="VJ18" s="395">
        <f ca="1">IF(UZ18&lt;&gt;"",VLOOKUP(UZ18,UG4:UO52,9,FALSE),"")</f>
        <v>6</v>
      </c>
      <c r="VK18" s="395">
        <f t="shared" ref="VK18:VK21" ca="1" si="2385">VG18</f>
        <v>0</v>
      </c>
      <c r="VL18" s="395">
        <f t="shared" ref="VL18" ca="1" si="2386">IF(UZ18&lt;&gt;"",RANK(VK18,VK18:VK22),"")</f>
        <v>1</v>
      </c>
      <c r="VM18" s="395">
        <f t="shared" ref="VM18" ca="1" si="2387">IF(UZ18&lt;&gt;"",SUMPRODUCT((VK18:VK22=VK18)*(VF18:VF22&gt;VF18)),"")</f>
        <v>0</v>
      </c>
      <c r="VN18" s="395">
        <f t="shared" ref="VN18" ca="1" si="2388">IF(UZ18&lt;&gt;"",SUMPRODUCT((VK18:VK22=VK18)*(VF18:VF22=VF18)*(VD18:VD22&gt;VD18)),"")</f>
        <v>0</v>
      </c>
      <c r="VO18" s="395">
        <f t="shared" ref="VO18" ca="1" si="2389">IF(UZ18&lt;&gt;"",SUMPRODUCT((VK18:VK22=VK18)*(VF18:VF22=VF18)*(VD18:VD22=VD18)*(VH18:VH22&gt;VH18)),"")</f>
        <v>0</v>
      </c>
      <c r="VP18" s="395">
        <f t="shared" ref="VP18" ca="1" si="2390">IF(UZ18&lt;&gt;"",SUMPRODUCT((VK18:VK22=VK18)*(VF18:VF22=VF18)*(VD18:VD22=VD18)*(VH18:VH22=VH18)*(VI18:VI22&gt;VI18)),"")</f>
        <v>0</v>
      </c>
      <c r="VQ18" s="395">
        <f t="shared" ref="VQ18" ca="1" si="2391">IF(UZ18&lt;&gt;"",SUMPRODUCT((VK18:VK22=VK18)*(VF18:VF22=VF18)*(VD18:VD22=VD18)*(VH18:VH22=VH18)*(VI18:VI22=VI18)*(VJ18:VJ22&gt;VJ18)),"")</f>
        <v>3</v>
      </c>
      <c r="VR18" s="395">
        <f t="shared" ref="VR18" ca="1" si="2392">IF(UZ18&lt;&gt;"",IF(VR70&lt;&gt;"",IF(UY69=3,VR70,VR70+UY69),SUM(VL18:VQ18)),"")</f>
        <v>4</v>
      </c>
      <c r="VS18" s="395" t="str">
        <f t="shared" ref="VS18" ca="1" si="2393">IF(UZ18&lt;&gt;"",INDEX(UZ18:UZ22,MATCH(1,VR18:VR22,0),0),"")</f>
        <v>Bayern Munich</v>
      </c>
      <c r="YB18" s="395" t="str">
        <f t="shared" ref="YB18" ca="1" si="2394">IF(VS18&lt;&gt;"",VS18,US18)</f>
        <v>Bayern Munich</v>
      </c>
      <c r="YC18" s="395">
        <v>1</v>
      </c>
      <c r="YD18" s="395">
        <v>16</v>
      </c>
      <c r="YE18" s="395" t="str">
        <f t="shared" si="6"/>
        <v>Al Ain</v>
      </c>
      <c r="YF18" s="395">
        <f ca="1">IF(OFFSET('Game Board'!O23,0,YF1)&lt;&gt;"",OFFSET('Game Board'!O23,0,YF1),0)</f>
        <v>0</v>
      </c>
      <c r="YG18" s="395">
        <f ca="1">IF(OFFSET('Game Board'!P23,0,YF1)&lt;&gt;"",OFFSET('Game Board'!P23,0,YF1),0)</f>
        <v>0</v>
      </c>
      <c r="YH18" s="395" t="str">
        <f t="shared" si="7"/>
        <v>Juventus</v>
      </c>
      <c r="YI18" s="395" t="str">
        <f ca="1">IF(AND(OFFSET('Game Board'!O23,0,YF1)&lt;&gt;"",OFFSET('Game Board'!P23,0,YF1)&lt;&gt;""),IF(YF18&gt;YG18,"W",IF(YF18=YG18,"D","L")),"")</f>
        <v/>
      </c>
      <c r="YJ18" s="395" t="str">
        <f t="shared" ca="1" si="8"/>
        <v/>
      </c>
      <c r="YL18" s="395">
        <f ca="1">VLOOKUP(YM18,ACH18:ACI22,2,FALSE)</f>
        <v>1</v>
      </c>
      <c r="YM18" s="398" t="str">
        <f t="shared" ref="YM18:YM21" si="2395">UG18</f>
        <v>Bayern Munich</v>
      </c>
      <c r="YN18" s="395">
        <f ca="1">SUMPRODUCT((ACK3:ACK54=YM18)*(ACO3:ACO54="W"))+SUMPRODUCT((ACN3:ACN54=YM18)*(ACP3:ACP54="W"))</f>
        <v>0</v>
      </c>
      <c r="YO18" s="395">
        <f ca="1">SUMPRODUCT((ACK3:ACK54=YM18)*(ACO3:ACO54="D"))+SUMPRODUCT((ACN3:ACN54=YM18)*(ACP3:ACP54="D"))</f>
        <v>0</v>
      </c>
      <c r="YP18" s="395">
        <f ca="1">SUMPRODUCT((ACK3:ACK54=YM18)*(ACO3:ACO54="L"))+SUMPRODUCT((ACN3:ACN54=YM18)*(ACP3:ACP54="L"))</f>
        <v>0</v>
      </c>
      <c r="YQ18" s="395">
        <f t="shared" ref="YQ18" ca="1" si="2396">SUMIF(ACK3:ACK72,YM18,ACL3:ACL72)+SUMIF(ACN3:ACN72,YM18,ACM3:ACM72)</f>
        <v>0</v>
      </c>
      <c r="YR18" s="395">
        <f t="shared" ref="YR18" ca="1" si="2397">SUMIF(ACN3:ACN72,YM18,ACL3:ACL72)+SUMIF(ACK3:ACK72,YM18,ACM3:ACM72)</f>
        <v>0</v>
      </c>
      <c r="YS18" s="395">
        <f t="shared" ref="YS18:YS21" ca="1" si="2398">YQ18-YR18+1000</f>
        <v>1000</v>
      </c>
      <c r="YT18" s="395">
        <f t="shared" ref="YT18:YT21" ca="1" si="2399">YN18*3+YO18*1</f>
        <v>0</v>
      </c>
      <c r="YU18" s="401">
        <f t="shared" si="117"/>
        <v>30</v>
      </c>
      <c r="YV18" s="395">
        <f t="shared" ref="YV18" ca="1" si="2400">IF(COUNTIF(YT18:YT22,4)&lt;&gt;4,RANK(YT18,YT18:YT22),YT70)</f>
        <v>1</v>
      </c>
      <c r="YX18" s="395">
        <f t="shared" ref="YX18" ca="1" si="2401">SUMPRODUCT((YV18:YV21=YV18)*(YU18:YU21&lt;YU18))+YV18</f>
        <v>4</v>
      </c>
      <c r="YY18" s="398" t="str">
        <f t="shared" ref="YY18" ca="1" si="2402">INDEX(YM18:YM22,MATCH(1,YX18:YX22,0),0)</f>
        <v>Auckland City</v>
      </c>
      <c r="YZ18" s="395">
        <f t="shared" ref="YZ18" ca="1" si="2403">INDEX(YV18:YV22,MATCH(YY18,YM18:YM22,0),0)</f>
        <v>1</v>
      </c>
      <c r="ZA18" s="395" t="str">
        <f t="shared" ref="ZA18" ca="1" si="2404">IF(YZ19=1,YY18,"")</f>
        <v>Auckland City</v>
      </c>
      <c r="ZB18" s="395" t="str">
        <f t="shared" ref="ZB18" ca="1" si="2405">IF(YZ20=2,YY19,"")</f>
        <v/>
      </c>
      <c r="ZC18" s="395" t="str">
        <f t="shared" ref="ZC18" ca="1" si="2406">IF(YZ21=3,YY20,"")</f>
        <v/>
      </c>
      <c r="ZD18" s="395" t="str">
        <f t="shared" ref="ZD18" si="2407">IF(YZ22=4,YY21,"")</f>
        <v/>
      </c>
      <c r="ZF18" s="395" t="str">
        <f t="shared" ref="ZF18:ZF21" ca="1" si="2408">IF(ZA18&lt;&gt;"",ZA18,"")</f>
        <v>Auckland City</v>
      </c>
      <c r="ZG18" s="395">
        <f ca="1">SUMPRODUCT((ACK3:ACK54=ZF18)*(ACN3:ACN54=ZF19)*(ACO3:ACO54="W"))+SUMPRODUCT((ACK3:ACK54=ZF18)*(ACN3:ACN54=ZF20)*(ACO3:ACO54="W"))+SUMPRODUCT((ACK3:ACK54=ZF18)*(ACN3:ACN54=ZF21)*(ACO3:ACO54="W"))+SUMPRODUCT((ACK3:ACK54=ZF18)*(ACN3:ACN54=ZF22)*(ACO3:ACO54="W"))+SUMPRODUCT((ACK3:ACK54=ZF19)*(ACN3:ACN54=ZF18)*(ACP3:ACP54="W"))+SUMPRODUCT((ACK3:ACK54=ZF20)*(ACN3:ACN54=ZF18)*(ACP3:ACP54="W"))+SUMPRODUCT((ACK3:ACK54=ZF21)*(ACN3:ACN54=ZF18)*(ACP3:ACP54="W"))+SUMPRODUCT((ACK3:ACK54=ZF22)*(ACN3:ACN54=ZF18)*(ACP3:ACP54="W"))</f>
        <v>0</v>
      </c>
      <c r="ZH18" s="395">
        <f ca="1">SUMPRODUCT((ACK3:ACK54=ZF18)*(ACN3:ACN54=ZF19)*(ACO3:ACO54="D"))+SUMPRODUCT((ACK3:ACK54=ZF18)*(ACN3:ACN54=ZF20)*(ACO3:ACO54="D"))+SUMPRODUCT((ACK3:ACK54=ZF18)*(ACN3:ACN54=ZF21)*(ACO3:ACO54="D"))+SUMPRODUCT((ACK3:ACK54=ZF18)*(ACN3:ACN54=ZF22)*(ACO3:ACO54="D"))+SUMPRODUCT((ACK3:ACK54=ZF19)*(ACN3:ACN54=ZF18)*(ACO3:ACO54="D"))+SUMPRODUCT((ACK3:ACK54=ZF20)*(ACN3:ACN54=ZF18)*(ACO3:ACO54="D"))+SUMPRODUCT((ACK3:ACK54=ZF21)*(ACN3:ACN54=ZF18)*(ACO3:ACO54="D"))+SUMPRODUCT((ACK3:ACK54=ZF22)*(ACN3:ACN54=ZF18)*(ACO3:ACO54="D"))</f>
        <v>0</v>
      </c>
      <c r="ZI18" s="395">
        <f ca="1">SUMPRODUCT((ACK3:ACK54=ZF18)*(ACN3:ACN54=ZF19)*(ACO3:ACO54="L"))+SUMPRODUCT((ACK3:ACK54=ZF18)*(ACN3:ACN54=ZF20)*(ACO3:ACO54="L"))+SUMPRODUCT((ACK3:ACK54=ZF18)*(ACN3:ACN54=ZF21)*(ACO3:ACO54="L"))+SUMPRODUCT((ACK3:ACK54=ZF18)*(ACN3:ACN54=ZF22)*(ACO3:ACO54="L"))+SUMPRODUCT((ACK3:ACK54=ZF19)*(ACN3:ACN54=ZF18)*(ACP3:ACP54="L"))+SUMPRODUCT((ACK3:ACK54=ZF20)*(ACN3:ACN54=ZF18)*(ACP3:ACP54="L"))+SUMPRODUCT((ACK3:ACK54=ZF21)*(ACN3:ACN54=ZF18)*(ACP3:ACP54="L"))+SUMPRODUCT((ACK3:ACK54=ZF22)*(ACN3:ACN54=ZF18)*(ACP3:ACP54="L"))</f>
        <v>0</v>
      </c>
      <c r="ZJ18" s="395">
        <f ca="1">SUMPRODUCT((ACK3:ACK54=ZF18)*(ACN3:ACN54=ZF19)*ACL3:ACL54)+SUMPRODUCT((ACK3:ACK54=ZF18)*(ACN3:ACN54=ZF20)*ACL3:ACL54)+SUMPRODUCT((ACK3:ACK54=ZF18)*(ACN3:ACN54=ZF21)*ACL3:ACL54)+SUMPRODUCT((ACK3:ACK54=ZF18)*(ACN3:ACN54=ZF22)*ACL3:ACL54)+SUMPRODUCT((ACK3:ACK54=ZF19)*(ACN3:ACN54=ZF18)*ACM3:ACM54)+SUMPRODUCT((ACK3:ACK54=ZF20)*(ACN3:ACN54=ZF18)*ACM3:ACM54)+SUMPRODUCT((ACK3:ACK54=ZF21)*(ACN3:ACN54=ZF18)*ACM3:ACM54)+SUMPRODUCT((ACK3:ACK54=ZF22)*(ACN3:ACN54=ZF18)*ACM3:ACM54)</f>
        <v>0</v>
      </c>
      <c r="ZK18" s="395">
        <f ca="1">SUMPRODUCT((ACK3:ACK54=ZF18)*(ACN3:ACN54=ZF19)*ACM3:ACM54)+SUMPRODUCT((ACK3:ACK54=ZF18)*(ACN3:ACN54=ZF20)*ACM3:ACM54)+SUMPRODUCT((ACK3:ACK54=ZF18)*(ACN3:ACN54=ZF21)*ACM3:ACM54)+SUMPRODUCT((ACK3:ACK54=ZF18)*(ACN3:ACN54=ZF22)*ACM3:ACM54)+SUMPRODUCT((ACK3:ACK54=ZF19)*(ACN3:ACN54=ZF18)*ACL3:ACL54)+SUMPRODUCT((ACK3:ACK54=ZF20)*(ACN3:ACN54=ZF18)*ACL3:ACL54)+SUMPRODUCT((ACK3:ACK54=ZF21)*(ACN3:ACN54=ZF18)*ACL3:ACL54)+SUMPRODUCT((ACK3:ACK54=ZF22)*(ACN3:ACN54=ZF18)*ACL3:ACL54)</f>
        <v>0</v>
      </c>
      <c r="ZL18" s="395">
        <f t="shared" ref="ZL18:ZL21" ca="1" si="2409">ZJ18-ZK18+1000</f>
        <v>1000</v>
      </c>
      <c r="ZM18" s="395">
        <f t="shared" ref="ZM18:ZM21" ca="1" si="2410">IF(ZF18&lt;&gt;"",ZG18*3+ZH18*1,"")</f>
        <v>0</v>
      </c>
      <c r="ZN18" s="395">
        <f ca="1">IF(ZF18&lt;&gt;"",VLOOKUP(ZF18,YM4:YS52,7,FALSE),"")</f>
        <v>1000</v>
      </c>
      <c r="ZO18" s="395">
        <f ca="1">IF(ZF18&lt;&gt;"",VLOOKUP(ZF18,YM4:YS52,5,FALSE),"")</f>
        <v>0</v>
      </c>
      <c r="ZP18" s="395">
        <f ca="1">IF(ZF18&lt;&gt;"",VLOOKUP(ZF18,YM4:YU52,9,FALSE),"")</f>
        <v>6</v>
      </c>
      <c r="ZQ18" s="395">
        <f t="shared" ref="ZQ18:ZQ21" ca="1" si="2411">ZM18</f>
        <v>0</v>
      </c>
      <c r="ZR18" s="395">
        <f t="shared" ref="ZR18" ca="1" si="2412">IF(ZF18&lt;&gt;"",RANK(ZQ18,ZQ18:ZQ22),"")</f>
        <v>1</v>
      </c>
      <c r="ZS18" s="395">
        <f t="shared" ref="ZS18" ca="1" si="2413">IF(ZF18&lt;&gt;"",SUMPRODUCT((ZQ18:ZQ22=ZQ18)*(ZL18:ZL22&gt;ZL18)),"")</f>
        <v>0</v>
      </c>
      <c r="ZT18" s="395">
        <f t="shared" ref="ZT18" ca="1" si="2414">IF(ZF18&lt;&gt;"",SUMPRODUCT((ZQ18:ZQ22=ZQ18)*(ZL18:ZL22=ZL18)*(ZJ18:ZJ22&gt;ZJ18)),"")</f>
        <v>0</v>
      </c>
      <c r="ZU18" s="395">
        <f t="shared" ref="ZU18" ca="1" si="2415">IF(ZF18&lt;&gt;"",SUMPRODUCT((ZQ18:ZQ22=ZQ18)*(ZL18:ZL22=ZL18)*(ZJ18:ZJ22=ZJ18)*(ZN18:ZN22&gt;ZN18)),"")</f>
        <v>0</v>
      </c>
      <c r="ZV18" s="395">
        <f t="shared" ref="ZV18" ca="1" si="2416">IF(ZF18&lt;&gt;"",SUMPRODUCT((ZQ18:ZQ22=ZQ18)*(ZL18:ZL22=ZL18)*(ZJ18:ZJ22=ZJ18)*(ZN18:ZN22=ZN18)*(ZO18:ZO22&gt;ZO18)),"")</f>
        <v>0</v>
      </c>
      <c r="ZW18" s="395">
        <f t="shared" ref="ZW18" ca="1" si="2417">IF(ZF18&lt;&gt;"",SUMPRODUCT((ZQ18:ZQ22=ZQ18)*(ZL18:ZL22=ZL18)*(ZJ18:ZJ22=ZJ18)*(ZN18:ZN22=ZN18)*(ZO18:ZO22=ZO18)*(ZP18:ZP22&gt;ZP18)),"")</f>
        <v>3</v>
      </c>
      <c r="ZX18" s="395">
        <f t="shared" ref="ZX18" ca="1" si="2418">IF(ZF18&lt;&gt;"",IF(ZX70&lt;&gt;"",IF(ZE69=3,ZX70,ZX70+ZE69),SUM(ZR18:ZW18)),"")</f>
        <v>4</v>
      </c>
      <c r="ZY18" s="395" t="str">
        <f t="shared" ref="ZY18" ca="1" si="2419">IF(ZF18&lt;&gt;"",INDEX(ZF18:ZF22,MATCH(1,ZX18:ZX22,0),0),"")</f>
        <v>Bayern Munich</v>
      </c>
      <c r="ACH18" s="395" t="str">
        <f t="shared" ref="ACH18" ca="1" si="2420">IF(ZY18&lt;&gt;"",ZY18,YY18)</f>
        <v>Bayern Munich</v>
      </c>
      <c r="ACI18" s="395">
        <v>1</v>
      </c>
      <c r="ACJ18" s="395">
        <v>16</v>
      </c>
      <c r="ACK18" s="395" t="str">
        <f t="shared" si="9"/>
        <v>Al Ain</v>
      </c>
      <c r="ACL18" s="395">
        <f ca="1">IF(OFFSET('Game Board'!O23,0,ACL1)&lt;&gt;"",OFFSET('Game Board'!O23,0,ACL1),0)</f>
        <v>0</v>
      </c>
      <c r="ACM18" s="395">
        <f ca="1">IF(OFFSET('Game Board'!P23,0,ACL1)&lt;&gt;"",OFFSET('Game Board'!P23,0,ACL1),0)</f>
        <v>0</v>
      </c>
      <c r="ACN18" s="395" t="str">
        <f t="shared" si="10"/>
        <v>Juventus</v>
      </c>
      <c r="ACO18" s="395" t="str">
        <f ca="1">IF(AND(OFFSET('Game Board'!O23,0,ACL1)&lt;&gt;"",OFFSET('Game Board'!P23,0,ACL1)&lt;&gt;""),IF(ACL18&gt;ACM18,"W",IF(ACL18=ACM18,"D","L")),"")</f>
        <v/>
      </c>
      <c r="ACP18" s="395" t="str">
        <f t="shared" ca="1" si="11"/>
        <v/>
      </c>
      <c r="ACR18" s="395">
        <f ca="1">VLOOKUP(ACS18,AGN18:AGO22,2,FALSE)</f>
        <v>1</v>
      </c>
      <c r="ACS18" s="398" t="str">
        <f t="shared" ref="ACS18:ACS21" si="2421">YM18</f>
        <v>Bayern Munich</v>
      </c>
      <c r="ACT18" s="395">
        <f ca="1">SUMPRODUCT((AGQ3:AGQ54=ACS18)*(AGU3:AGU54="W"))+SUMPRODUCT((AGT3:AGT54=ACS18)*(AGV3:AGV54="W"))</f>
        <v>0</v>
      </c>
      <c r="ACU18" s="395">
        <f ca="1">SUMPRODUCT((AGQ3:AGQ54=ACS18)*(AGU3:AGU54="D"))+SUMPRODUCT((AGT3:AGT54=ACS18)*(AGV3:AGV54="D"))</f>
        <v>0</v>
      </c>
      <c r="ACV18" s="395">
        <f ca="1">SUMPRODUCT((AGQ3:AGQ54=ACS18)*(AGU3:AGU54="L"))+SUMPRODUCT((AGT3:AGT54=ACS18)*(AGV3:AGV54="L"))</f>
        <v>0</v>
      </c>
      <c r="ACW18" s="395">
        <f t="shared" ref="ACW18" ca="1" si="2422">SUMIF(AGQ3:AGQ72,ACS18,AGR3:AGR72)+SUMIF(AGT3:AGT72,ACS18,AGS3:AGS72)</f>
        <v>0</v>
      </c>
      <c r="ACX18" s="395">
        <f t="shared" ref="ACX18" ca="1" si="2423">SUMIF(AGT3:AGT72,ACS18,AGR3:AGR72)+SUMIF(AGQ3:AGQ72,ACS18,AGS3:AGS72)</f>
        <v>0</v>
      </c>
      <c r="ACY18" s="395">
        <f t="shared" ref="ACY18:ACY21" ca="1" si="2424">ACW18-ACX18+1000</f>
        <v>1000</v>
      </c>
      <c r="ACZ18" s="395">
        <f t="shared" ref="ACZ18:ACZ21" ca="1" si="2425">ACT18*3+ACU18*1</f>
        <v>0</v>
      </c>
      <c r="ADA18" s="401">
        <f t="shared" si="144"/>
        <v>30</v>
      </c>
      <c r="ADB18" s="395">
        <f t="shared" ref="ADB18" ca="1" si="2426">IF(COUNTIF(ACZ18:ACZ22,4)&lt;&gt;4,RANK(ACZ18,ACZ18:ACZ22),ACZ70)</f>
        <v>1</v>
      </c>
      <c r="ADD18" s="395">
        <f t="shared" ref="ADD18" ca="1" si="2427">SUMPRODUCT((ADB18:ADB21=ADB18)*(ADA18:ADA21&lt;ADA18))+ADB18</f>
        <v>4</v>
      </c>
      <c r="ADE18" s="398" t="str">
        <f t="shared" ref="ADE18" ca="1" si="2428">INDEX(ACS18:ACS22,MATCH(1,ADD18:ADD22,0),0)</f>
        <v>Auckland City</v>
      </c>
      <c r="ADF18" s="395">
        <f t="shared" ref="ADF18" ca="1" si="2429">INDEX(ADB18:ADB22,MATCH(ADE18,ACS18:ACS22,0),0)</f>
        <v>1</v>
      </c>
      <c r="ADG18" s="395" t="str">
        <f t="shared" ref="ADG18" ca="1" si="2430">IF(ADF19=1,ADE18,"")</f>
        <v>Auckland City</v>
      </c>
      <c r="ADH18" s="395" t="str">
        <f t="shared" ref="ADH18" ca="1" si="2431">IF(ADF20=2,ADE19,"")</f>
        <v/>
      </c>
      <c r="ADI18" s="395" t="str">
        <f t="shared" ref="ADI18" ca="1" si="2432">IF(ADF21=3,ADE20,"")</f>
        <v/>
      </c>
      <c r="ADJ18" s="395" t="str">
        <f t="shared" ref="ADJ18" si="2433">IF(ADF22=4,ADE21,"")</f>
        <v/>
      </c>
      <c r="ADL18" s="395" t="str">
        <f t="shared" ref="ADL18:ADL21" ca="1" si="2434">IF(ADG18&lt;&gt;"",ADG18,"")</f>
        <v>Auckland City</v>
      </c>
      <c r="ADM18" s="395">
        <f ca="1">SUMPRODUCT((AGQ3:AGQ54=ADL18)*(AGT3:AGT54=ADL19)*(AGU3:AGU54="W"))+SUMPRODUCT((AGQ3:AGQ54=ADL18)*(AGT3:AGT54=ADL20)*(AGU3:AGU54="W"))+SUMPRODUCT((AGQ3:AGQ54=ADL18)*(AGT3:AGT54=ADL21)*(AGU3:AGU54="W"))+SUMPRODUCT((AGQ3:AGQ54=ADL18)*(AGT3:AGT54=ADL22)*(AGU3:AGU54="W"))+SUMPRODUCT((AGQ3:AGQ54=ADL19)*(AGT3:AGT54=ADL18)*(AGV3:AGV54="W"))+SUMPRODUCT((AGQ3:AGQ54=ADL20)*(AGT3:AGT54=ADL18)*(AGV3:AGV54="W"))+SUMPRODUCT((AGQ3:AGQ54=ADL21)*(AGT3:AGT54=ADL18)*(AGV3:AGV54="W"))+SUMPRODUCT((AGQ3:AGQ54=ADL22)*(AGT3:AGT54=ADL18)*(AGV3:AGV54="W"))</f>
        <v>0</v>
      </c>
      <c r="ADN18" s="395">
        <f ca="1">SUMPRODUCT((AGQ3:AGQ54=ADL18)*(AGT3:AGT54=ADL19)*(AGU3:AGU54="D"))+SUMPRODUCT((AGQ3:AGQ54=ADL18)*(AGT3:AGT54=ADL20)*(AGU3:AGU54="D"))+SUMPRODUCT((AGQ3:AGQ54=ADL18)*(AGT3:AGT54=ADL21)*(AGU3:AGU54="D"))+SUMPRODUCT((AGQ3:AGQ54=ADL18)*(AGT3:AGT54=ADL22)*(AGU3:AGU54="D"))+SUMPRODUCT((AGQ3:AGQ54=ADL19)*(AGT3:AGT54=ADL18)*(AGU3:AGU54="D"))+SUMPRODUCT((AGQ3:AGQ54=ADL20)*(AGT3:AGT54=ADL18)*(AGU3:AGU54="D"))+SUMPRODUCT((AGQ3:AGQ54=ADL21)*(AGT3:AGT54=ADL18)*(AGU3:AGU54="D"))+SUMPRODUCT((AGQ3:AGQ54=ADL22)*(AGT3:AGT54=ADL18)*(AGU3:AGU54="D"))</f>
        <v>0</v>
      </c>
      <c r="ADO18" s="395">
        <f ca="1">SUMPRODUCT((AGQ3:AGQ54=ADL18)*(AGT3:AGT54=ADL19)*(AGU3:AGU54="L"))+SUMPRODUCT((AGQ3:AGQ54=ADL18)*(AGT3:AGT54=ADL20)*(AGU3:AGU54="L"))+SUMPRODUCT((AGQ3:AGQ54=ADL18)*(AGT3:AGT54=ADL21)*(AGU3:AGU54="L"))+SUMPRODUCT((AGQ3:AGQ54=ADL18)*(AGT3:AGT54=ADL22)*(AGU3:AGU54="L"))+SUMPRODUCT((AGQ3:AGQ54=ADL19)*(AGT3:AGT54=ADL18)*(AGV3:AGV54="L"))+SUMPRODUCT((AGQ3:AGQ54=ADL20)*(AGT3:AGT54=ADL18)*(AGV3:AGV54="L"))+SUMPRODUCT((AGQ3:AGQ54=ADL21)*(AGT3:AGT54=ADL18)*(AGV3:AGV54="L"))+SUMPRODUCT((AGQ3:AGQ54=ADL22)*(AGT3:AGT54=ADL18)*(AGV3:AGV54="L"))</f>
        <v>0</v>
      </c>
      <c r="ADP18" s="395">
        <f ca="1">SUMPRODUCT((AGQ3:AGQ54=ADL18)*(AGT3:AGT54=ADL19)*AGR3:AGR54)+SUMPRODUCT((AGQ3:AGQ54=ADL18)*(AGT3:AGT54=ADL20)*AGR3:AGR54)+SUMPRODUCT((AGQ3:AGQ54=ADL18)*(AGT3:AGT54=ADL21)*AGR3:AGR54)+SUMPRODUCT((AGQ3:AGQ54=ADL18)*(AGT3:AGT54=ADL22)*AGR3:AGR54)+SUMPRODUCT((AGQ3:AGQ54=ADL19)*(AGT3:AGT54=ADL18)*AGS3:AGS54)+SUMPRODUCT((AGQ3:AGQ54=ADL20)*(AGT3:AGT54=ADL18)*AGS3:AGS54)+SUMPRODUCT((AGQ3:AGQ54=ADL21)*(AGT3:AGT54=ADL18)*AGS3:AGS54)+SUMPRODUCT((AGQ3:AGQ54=ADL22)*(AGT3:AGT54=ADL18)*AGS3:AGS54)</f>
        <v>0</v>
      </c>
      <c r="ADQ18" s="395">
        <f ca="1">SUMPRODUCT((AGQ3:AGQ54=ADL18)*(AGT3:AGT54=ADL19)*AGS3:AGS54)+SUMPRODUCT((AGQ3:AGQ54=ADL18)*(AGT3:AGT54=ADL20)*AGS3:AGS54)+SUMPRODUCT((AGQ3:AGQ54=ADL18)*(AGT3:AGT54=ADL21)*AGS3:AGS54)+SUMPRODUCT((AGQ3:AGQ54=ADL18)*(AGT3:AGT54=ADL22)*AGS3:AGS54)+SUMPRODUCT((AGQ3:AGQ54=ADL19)*(AGT3:AGT54=ADL18)*AGR3:AGR54)+SUMPRODUCT((AGQ3:AGQ54=ADL20)*(AGT3:AGT54=ADL18)*AGR3:AGR54)+SUMPRODUCT((AGQ3:AGQ54=ADL21)*(AGT3:AGT54=ADL18)*AGR3:AGR54)+SUMPRODUCT((AGQ3:AGQ54=ADL22)*(AGT3:AGT54=ADL18)*AGR3:AGR54)</f>
        <v>0</v>
      </c>
      <c r="ADR18" s="395">
        <f t="shared" ref="ADR18:ADR21" ca="1" si="2435">ADP18-ADQ18+1000</f>
        <v>1000</v>
      </c>
      <c r="ADS18" s="395">
        <f t="shared" ref="ADS18:ADS21" ca="1" si="2436">IF(ADL18&lt;&gt;"",ADM18*3+ADN18*1,"")</f>
        <v>0</v>
      </c>
      <c r="ADT18" s="395">
        <f ca="1">IF(ADL18&lt;&gt;"",VLOOKUP(ADL18,ACS4:ACY52,7,FALSE),"")</f>
        <v>1000</v>
      </c>
      <c r="ADU18" s="395">
        <f ca="1">IF(ADL18&lt;&gt;"",VLOOKUP(ADL18,ACS4:ACY52,5,FALSE),"")</f>
        <v>0</v>
      </c>
      <c r="ADV18" s="395">
        <f ca="1">IF(ADL18&lt;&gt;"",VLOOKUP(ADL18,ACS4:ADA52,9,FALSE),"")</f>
        <v>6</v>
      </c>
      <c r="ADW18" s="395">
        <f t="shared" ref="ADW18:ADW21" ca="1" si="2437">ADS18</f>
        <v>0</v>
      </c>
      <c r="ADX18" s="395">
        <f t="shared" ref="ADX18" ca="1" si="2438">IF(ADL18&lt;&gt;"",RANK(ADW18,ADW18:ADW22),"")</f>
        <v>1</v>
      </c>
      <c r="ADY18" s="395">
        <f t="shared" ref="ADY18" ca="1" si="2439">IF(ADL18&lt;&gt;"",SUMPRODUCT((ADW18:ADW22=ADW18)*(ADR18:ADR22&gt;ADR18)),"")</f>
        <v>0</v>
      </c>
      <c r="ADZ18" s="395">
        <f t="shared" ref="ADZ18" ca="1" si="2440">IF(ADL18&lt;&gt;"",SUMPRODUCT((ADW18:ADW22=ADW18)*(ADR18:ADR22=ADR18)*(ADP18:ADP22&gt;ADP18)),"")</f>
        <v>0</v>
      </c>
      <c r="AEA18" s="395">
        <f t="shared" ref="AEA18" ca="1" si="2441">IF(ADL18&lt;&gt;"",SUMPRODUCT((ADW18:ADW22=ADW18)*(ADR18:ADR22=ADR18)*(ADP18:ADP22=ADP18)*(ADT18:ADT22&gt;ADT18)),"")</f>
        <v>0</v>
      </c>
      <c r="AEB18" s="395">
        <f t="shared" ref="AEB18" ca="1" si="2442">IF(ADL18&lt;&gt;"",SUMPRODUCT((ADW18:ADW22=ADW18)*(ADR18:ADR22=ADR18)*(ADP18:ADP22=ADP18)*(ADT18:ADT22=ADT18)*(ADU18:ADU22&gt;ADU18)),"")</f>
        <v>0</v>
      </c>
      <c r="AEC18" s="395">
        <f t="shared" ref="AEC18" ca="1" si="2443">IF(ADL18&lt;&gt;"",SUMPRODUCT((ADW18:ADW22=ADW18)*(ADR18:ADR22=ADR18)*(ADP18:ADP22=ADP18)*(ADT18:ADT22=ADT18)*(ADU18:ADU22=ADU18)*(ADV18:ADV22&gt;ADV18)),"")</f>
        <v>3</v>
      </c>
      <c r="AED18" s="395">
        <f t="shared" ref="AED18" ca="1" si="2444">IF(ADL18&lt;&gt;"",IF(AED70&lt;&gt;"",IF(ADK69=3,AED70,AED70+ADK69),SUM(ADX18:AEC18)),"")</f>
        <v>4</v>
      </c>
      <c r="AEE18" s="395" t="str">
        <f t="shared" ref="AEE18" ca="1" si="2445">IF(ADL18&lt;&gt;"",INDEX(ADL18:ADL22,MATCH(1,AED18:AED22,0),0),"")</f>
        <v>Bayern Munich</v>
      </c>
      <c r="AGN18" s="395" t="str">
        <f t="shared" ref="AGN18" ca="1" si="2446">IF(AEE18&lt;&gt;"",AEE18,ADE18)</f>
        <v>Bayern Munich</v>
      </c>
      <c r="AGO18" s="395">
        <v>1</v>
      </c>
      <c r="AGP18" s="395">
        <v>16</v>
      </c>
      <c r="AGQ18" s="395" t="str">
        <f t="shared" si="12"/>
        <v>Al Ain</v>
      </c>
      <c r="AGR18" s="395">
        <f ca="1">IF(OFFSET('Game Board'!O23,0,AGR1)&lt;&gt;"",OFFSET('Game Board'!O23,0,AGR1),0)</f>
        <v>0</v>
      </c>
      <c r="AGS18" s="395">
        <f ca="1">IF(OFFSET('Game Board'!P23,0,AGR1)&lt;&gt;"",OFFSET('Game Board'!P23,0,AGR1),0)</f>
        <v>0</v>
      </c>
      <c r="AGT18" s="395" t="str">
        <f t="shared" si="13"/>
        <v>Juventus</v>
      </c>
      <c r="AGU18" s="395" t="str">
        <f ca="1">IF(AND(OFFSET('Game Board'!O23,0,AGR1)&lt;&gt;"",OFFSET('Game Board'!P23,0,AGR1)&lt;&gt;""),IF(AGR18&gt;AGS18,"W",IF(AGR18=AGS18,"D","L")),"")</f>
        <v/>
      </c>
      <c r="AGV18" s="395" t="str">
        <f t="shared" ca="1" si="14"/>
        <v/>
      </c>
      <c r="AGX18" s="395">
        <f ca="1">VLOOKUP(AGY18,AKT18:AKU22,2,FALSE)</f>
        <v>1</v>
      </c>
      <c r="AGY18" s="398" t="str">
        <f t="shared" ref="AGY18:AGY21" si="2447">ACS18</f>
        <v>Bayern Munich</v>
      </c>
      <c r="AGZ18" s="395">
        <f ca="1">SUMPRODUCT((AKW3:AKW54=AGY18)*(ALA3:ALA54="W"))+SUMPRODUCT((AKZ3:AKZ54=AGY18)*(ALB3:ALB54="W"))</f>
        <v>0</v>
      </c>
      <c r="AHA18" s="395">
        <f ca="1">SUMPRODUCT((AKW3:AKW54=AGY18)*(ALA3:ALA54="D"))+SUMPRODUCT((AKZ3:AKZ54=AGY18)*(ALB3:ALB54="D"))</f>
        <v>0</v>
      </c>
      <c r="AHB18" s="395">
        <f ca="1">SUMPRODUCT((AKW3:AKW54=AGY18)*(ALA3:ALA54="L"))+SUMPRODUCT((AKZ3:AKZ54=AGY18)*(ALB3:ALB54="L"))</f>
        <v>0</v>
      </c>
      <c r="AHC18" s="395">
        <f t="shared" ref="AHC18" ca="1" si="2448">SUMIF(AKW3:AKW72,AGY18,AKX3:AKX72)+SUMIF(AKZ3:AKZ72,AGY18,AKY3:AKY72)</f>
        <v>0</v>
      </c>
      <c r="AHD18" s="395">
        <f t="shared" ref="AHD18" ca="1" si="2449">SUMIF(AKZ3:AKZ72,AGY18,AKX3:AKX72)+SUMIF(AKW3:AKW72,AGY18,AKY3:AKY72)</f>
        <v>0</v>
      </c>
      <c r="AHE18" s="395">
        <f t="shared" ref="AHE18:AHE21" ca="1" si="2450">AHC18-AHD18+1000</f>
        <v>1000</v>
      </c>
      <c r="AHF18" s="395">
        <f t="shared" ref="AHF18:AHF21" ca="1" si="2451">AGZ18*3+AHA18*1</f>
        <v>0</v>
      </c>
      <c r="AHG18" s="401">
        <f t="shared" si="171"/>
        <v>30</v>
      </c>
      <c r="AHH18" s="395">
        <f t="shared" ref="AHH18" ca="1" si="2452">IF(COUNTIF(AHF18:AHF22,4)&lt;&gt;4,RANK(AHF18,AHF18:AHF22),AHF70)</f>
        <v>1</v>
      </c>
      <c r="AHJ18" s="395">
        <f t="shared" ref="AHJ18" ca="1" si="2453">SUMPRODUCT((AHH18:AHH21=AHH18)*(AHG18:AHG21&lt;AHG18))+AHH18</f>
        <v>4</v>
      </c>
      <c r="AHK18" s="398" t="str">
        <f t="shared" ref="AHK18" ca="1" si="2454">INDEX(AGY18:AGY22,MATCH(1,AHJ18:AHJ22,0),0)</f>
        <v>Auckland City</v>
      </c>
      <c r="AHL18" s="395">
        <f t="shared" ref="AHL18" ca="1" si="2455">INDEX(AHH18:AHH22,MATCH(AHK18,AGY18:AGY22,0),0)</f>
        <v>1</v>
      </c>
      <c r="AHM18" s="395" t="str">
        <f t="shared" ref="AHM18" ca="1" si="2456">IF(AHL19=1,AHK18,"")</f>
        <v>Auckland City</v>
      </c>
      <c r="AHN18" s="395" t="str">
        <f t="shared" ref="AHN18" ca="1" si="2457">IF(AHL20=2,AHK19,"")</f>
        <v/>
      </c>
      <c r="AHO18" s="395" t="str">
        <f t="shared" ref="AHO18" ca="1" si="2458">IF(AHL21=3,AHK20,"")</f>
        <v/>
      </c>
      <c r="AHP18" s="395" t="str">
        <f t="shared" ref="AHP18" si="2459">IF(AHL22=4,AHK21,"")</f>
        <v/>
      </c>
      <c r="AHR18" s="395" t="str">
        <f t="shared" ref="AHR18:AHR21" ca="1" si="2460">IF(AHM18&lt;&gt;"",AHM18,"")</f>
        <v>Auckland City</v>
      </c>
      <c r="AHS18" s="395">
        <f ca="1">SUMPRODUCT((AKW3:AKW54=AHR18)*(AKZ3:AKZ54=AHR19)*(ALA3:ALA54="W"))+SUMPRODUCT((AKW3:AKW54=AHR18)*(AKZ3:AKZ54=AHR20)*(ALA3:ALA54="W"))+SUMPRODUCT((AKW3:AKW54=AHR18)*(AKZ3:AKZ54=AHR21)*(ALA3:ALA54="W"))+SUMPRODUCT((AKW3:AKW54=AHR18)*(AKZ3:AKZ54=AHR22)*(ALA3:ALA54="W"))+SUMPRODUCT((AKW3:AKW54=AHR19)*(AKZ3:AKZ54=AHR18)*(ALB3:ALB54="W"))+SUMPRODUCT((AKW3:AKW54=AHR20)*(AKZ3:AKZ54=AHR18)*(ALB3:ALB54="W"))+SUMPRODUCT((AKW3:AKW54=AHR21)*(AKZ3:AKZ54=AHR18)*(ALB3:ALB54="W"))+SUMPRODUCT((AKW3:AKW54=AHR22)*(AKZ3:AKZ54=AHR18)*(ALB3:ALB54="W"))</f>
        <v>0</v>
      </c>
      <c r="AHT18" s="395">
        <f ca="1">SUMPRODUCT((AKW3:AKW54=AHR18)*(AKZ3:AKZ54=AHR19)*(ALA3:ALA54="D"))+SUMPRODUCT((AKW3:AKW54=AHR18)*(AKZ3:AKZ54=AHR20)*(ALA3:ALA54="D"))+SUMPRODUCT((AKW3:AKW54=AHR18)*(AKZ3:AKZ54=AHR21)*(ALA3:ALA54="D"))+SUMPRODUCT((AKW3:AKW54=AHR18)*(AKZ3:AKZ54=AHR22)*(ALA3:ALA54="D"))+SUMPRODUCT((AKW3:AKW54=AHR19)*(AKZ3:AKZ54=AHR18)*(ALA3:ALA54="D"))+SUMPRODUCT((AKW3:AKW54=AHR20)*(AKZ3:AKZ54=AHR18)*(ALA3:ALA54="D"))+SUMPRODUCT((AKW3:AKW54=AHR21)*(AKZ3:AKZ54=AHR18)*(ALA3:ALA54="D"))+SUMPRODUCT((AKW3:AKW54=AHR22)*(AKZ3:AKZ54=AHR18)*(ALA3:ALA54="D"))</f>
        <v>0</v>
      </c>
      <c r="AHU18" s="395">
        <f ca="1">SUMPRODUCT((AKW3:AKW54=AHR18)*(AKZ3:AKZ54=AHR19)*(ALA3:ALA54="L"))+SUMPRODUCT((AKW3:AKW54=AHR18)*(AKZ3:AKZ54=AHR20)*(ALA3:ALA54="L"))+SUMPRODUCT((AKW3:AKW54=AHR18)*(AKZ3:AKZ54=AHR21)*(ALA3:ALA54="L"))+SUMPRODUCT((AKW3:AKW54=AHR18)*(AKZ3:AKZ54=AHR22)*(ALA3:ALA54="L"))+SUMPRODUCT((AKW3:AKW54=AHR19)*(AKZ3:AKZ54=AHR18)*(ALB3:ALB54="L"))+SUMPRODUCT((AKW3:AKW54=AHR20)*(AKZ3:AKZ54=AHR18)*(ALB3:ALB54="L"))+SUMPRODUCT((AKW3:AKW54=AHR21)*(AKZ3:AKZ54=AHR18)*(ALB3:ALB54="L"))+SUMPRODUCT((AKW3:AKW54=AHR22)*(AKZ3:AKZ54=AHR18)*(ALB3:ALB54="L"))</f>
        <v>0</v>
      </c>
      <c r="AHV18" s="395">
        <f ca="1">SUMPRODUCT((AKW3:AKW54=AHR18)*(AKZ3:AKZ54=AHR19)*AKX3:AKX54)+SUMPRODUCT((AKW3:AKW54=AHR18)*(AKZ3:AKZ54=AHR20)*AKX3:AKX54)+SUMPRODUCT((AKW3:AKW54=AHR18)*(AKZ3:AKZ54=AHR21)*AKX3:AKX54)+SUMPRODUCT((AKW3:AKW54=AHR18)*(AKZ3:AKZ54=AHR22)*AKX3:AKX54)+SUMPRODUCT((AKW3:AKW54=AHR19)*(AKZ3:AKZ54=AHR18)*AKY3:AKY54)+SUMPRODUCT((AKW3:AKW54=AHR20)*(AKZ3:AKZ54=AHR18)*AKY3:AKY54)+SUMPRODUCT((AKW3:AKW54=AHR21)*(AKZ3:AKZ54=AHR18)*AKY3:AKY54)+SUMPRODUCT((AKW3:AKW54=AHR22)*(AKZ3:AKZ54=AHR18)*AKY3:AKY54)</f>
        <v>0</v>
      </c>
      <c r="AHW18" s="395">
        <f ca="1">SUMPRODUCT((AKW3:AKW54=AHR18)*(AKZ3:AKZ54=AHR19)*AKY3:AKY54)+SUMPRODUCT((AKW3:AKW54=AHR18)*(AKZ3:AKZ54=AHR20)*AKY3:AKY54)+SUMPRODUCT((AKW3:AKW54=AHR18)*(AKZ3:AKZ54=AHR21)*AKY3:AKY54)+SUMPRODUCT((AKW3:AKW54=AHR18)*(AKZ3:AKZ54=AHR22)*AKY3:AKY54)+SUMPRODUCT((AKW3:AKW54=AHR19)*(AKZ3:AKZ54=AHR18)*AKX3:AKX54)+SUMPRODUCT((AKW3:AKW54=AHR20)*(AKZ3:AKZ54=AHR18)*AKX3:AKX54)+SUMPRODUCT((AKW3:AKW54=AHR21)*(AKZ3:AKZ54=AHR18)*AKX3:AKX54)+SUMPRODUCT((AKW3:AKW54=AHR22)*(AKZ3:AKZ54=AHR18)*AKX3:AKX54)</f>
        <v>0</v>
      </c>
      <c r="AHX18" s="395">
        <f t="shared" ref="AHX18:AHX21" ca="1" si="2461">AHV18-AHW18+1000</f>
        <v>1000</v>
      </c>
      <c r="AHY18" s="395">
        <f t="shared" ref="AHY18:AHY21" ca="1" si="2462">IF(AHR18&lt;&gt;"",AHS18*3+AHT18*1,"")</f>
        <v>0</v>
      </c>
      <c r="AHZ18" s="395">
        <f ca="1">IF(AHR18&lt;&gt;"",VLOOKUP(AHR18,AGY4:AHE52,7,FALSE),"")</f>
        <v>1000</v>
      </c>
      <c r="AIA18" s="395">
        <f ca="1">IF(AHR18&lt;&gt;"",VLOOKUP(AHR18,AGY4:AHE52,5,FALSE),"")</f>
        <v>0</v>
      </c>
      <c r="AIB18" s="395">
        <f ca="1">IF(AHR18&lt;&gt;"",VLOOKUP(AHR18,AGY4:AHG52,9,FALSE),"")</f>
        <v>6</v>
      </c>
      <c r="AIC18" s="395">
        <f t="shared" ref="AIC18:AIC21" ca="1" si="2463">AHY18</f>
        <v>0</v>
      </c>
      <c r="AID18" s="395">
        <f t="shared" ref="AID18" ca="1" si="2464">IF(AHR18&lt;&gt;"",RANK(AIC18,AIC18:AIC22),"")</f>
        <v>1</v>
      </c>
      <c r="AIE18" s="395">
        <f t="shared" ref="AIE18" ca="1" si="2465">IF(AHR18&lt;&gt;"",SUMPRODUCT((AIC18:AIC22=AIC18)*(AHX18:AHX22&gt;AHX18)),"")</f>
        <v>0</v>
      </c>
      <c r="AIF18" s="395">
        <f t="shared" ref="AIF18" ca="1" si="2466">IF(AHR18&lt;&gt;"",SUMPRODUCT((AIC18:AIC22=AIC18)*(AHX18:AHX22=AHX18)*(AHV18:AHV22&gt;AHV18)),"")</f>
        <v>0</v>
      </c>
      <c r="AIG18" s="395">
        <f t="shared" ref="AIG18" ca="1" si="2467">IF(AHR18&lt;&gt;"",SUMPRODUCT((AIC18:AIC22=AIC18)*(AHX18:AHX22=AHX18)*(AHV18:AHV22=AHV18)*(AHZ18:AHZ22&gt;AHZ18)),"")</f>
        <v>0</v>
      </c>
      <c r="AIH18" s="395">
        <f t="shared" ref="AIH18" ca="1" si="2468">IF(AHR18&lt;&gt;"",SUMPRODUCT((AIC18:AIC22=AIC18)*(AHX18:AHX22=AHX18)*(AHV18:AHV22=AHV18)*(AHZ18:AHZ22=AHZ18)*(AIA18:AIA22&gt;AIA18)),"")</f>
        <v>0</v>
      </c>
      <c r="AII18" s="395">
        <f t="shared" ref="AII18" ca="1" si="2469">IF(AHR18&lt;&gt;"",SUMPRODUCT((AIC18:AIC22=AIC18)*(AHX18:AHX22=AHX18)*(AHV18:AHV22=AHV18)*(AHZ18:AHZ22=AHZ18)*(AIA18:AIA22=AIA18)*(AIB18:AIB22&gt;AIB18)),"")</f>
        <v>3</v>
      </c>
      <c r="AIJ18" s="395">
        <f t="shared" ref="AIJ18" ca="1" si="2470">IF(AHR18&lt;&gt;"",IF(AIJ70&lt;&gt;"",IF(AHQ69=3,AIJ70,AIJ70+AHQ69),SUM(AID18:AII18)),"")</f>
        <v>4</v>
      </c>
      <c r="AIK18" s="395" t="str">
        <f t="shared" ref="AIK18" ca="1" si="2471">IF(AHR18&lt;&gt;"",INDEX(AHR18:AHR22,MATCH(1,AIJ18:AIJ22,0),0),"")</f>
        <v>Bayern Munich</v>
      </c>
      <c r="AKT18" s="395" t="str">
        <f t="shared" ref="AKT18" ca="1" si="2472">IF(AIK18&lt;&gt;"",AIK18,AHK18)</f>
        <v>Bayern Munich</v>
      </c>
      <c r="AKU18" s="395">
        <v>1</v>
      </c>
      <c r="AKV18" s="395">
        <v>16</v>
      </c>
      <c r="AKW18" s="395" t="str">
        <f t="shared" si="15"/>
        <v>Al Ain</v>
      </c>
      <c r="AKX18" s="395">
        <f ca="1">IF(OFFSET('Game Board'!O23,0,AKX1)&lt;&gt;"",OFFSET('Game Board'!O23,0,AKX1),0)</f>
        <v>0</v>
      </c>
      <c r="AKY18" s="395">
        <f ca="1">IF(OFFSET('Game Board'!P23,0,AKX1)&lt;&gt;"",OFFSET('Game Board'!P23,0,AKX1),0)</f>
        <v>0</v>
      </c>
      <c r="AKZ18" s="395" t="str">
        <f t="shared" si="16"/>
        <v>Juventus</v>
      </c>
      <c r="ALA18" s="395" t="str">
        <f ca="1">IF(AND(OFFSET('Game Board'!O23,0,AKX1)&lt;&gt;"",OFFSET('Game Board'!P23,0,AKX1)&lt;&gt;""),IF(AKX18&gt;AKY18,"W",IF(AKX18=AKY18,"D","L")),"")</f>
        <v/>
      </c>
      <c r="ALB18" s="395" t="str">
        <f t="shared" ca="1" si="17"/>
        <v/>
      </c>
      <c r="ALD18" s="395">
        <f ca="1">VLOOKUP(ALE18,AOZ18:APA22,2,FALSE)</f>
        <v>1</v>
      </c>
      <c r="ALE18" s="398" t="str">
        <f t="shared" ref="ALE18:ALE21" si="2473">AGY18</f>
        <v>Bayern Munich</v>
      </c>
      <c r="ALF18" s="395">
        <f ca="1">SUMPRODUCT((APC3:APC54=ALE18)*(APG3:APG54="W"))+SUMPRODUCT((APF3:APF54=ALE18)*(APH3:APH54="W"))</f>
        <v>0</v>
      </c>
      <c r="ALG18" s="395">
        <f ca="1">SUMPRODUCT((APC3:APC54=ALE18)*(APG3:APG54="D"))+SUMPRODUCT((APF3:APF54=ALE18)*(APH3:APH54="D"))</f>
        <v>0</v>
      </c>
      <c r="ALH18" s="395">
        <f ca="1">SUMPRODUCT((APC3:APC54=ALE18)*(APG3:APG54="L"))+SUMPRODUCT((APF3:APF54=ALE18)*(APH3:APH54="L"))</f>
        <v>0</v>
      </c>
      <c r="ALI18" s="395">
        <f t="shared" ref="ALI18" ca="1" si="2474">SUMIF(APC3:APC72,ALE18,APD3:APD72)+SUMIF(APF3:APF72,ALE18,APE3:APE72)</f>
        <v>0</v>
      </c>
      <c r="ALJ18" s="395">
        <f t="shared" ref="ALJ18" ca="1" si="2475">SUMIF(APF3:APF72,ALE18,APD3:APD72)+SUMIF(APC3:APC72,ALE18,APE3:APE72)</f>
        <v>0</v>
      </c>
      <c r="ALK18" s="395">
        <f t="shared" ref="ALK18:ALK21" ca="1" si="2476">ALI18-ALJ18+1000</f>
        <v>1000</v>
      </c>
      <c r="ALL18" s="395">
        <f t="shared" ref="ALL18:ALL21" ca="1" si="2477">ALF18*3+ALG18*1</f>
        <v>0</v>
      </c>
      <c r="ALM18" s="401">
        <f t="shared" si="198"/>
        <v>30</v>
      </c>
      <c r="ALN18" s="395">
        <f t="shared" ref="ALN18" ca="1" si="2478">IF(COUNTIF(ALL18:ALL22,4)&lt;&gt;4,RANK(ALL18,ALL18:ALL22),ALL70)</f>
        <v>1</v>
      </c>
      <c r="ALP18" s="395">
        <f t="shared" ref="ALP18" ca="1" si="2479">SUMPRODUCT((ALN18:ALN21=ALN18)*(ALM18:ALM21&lt;ALM18))+ALN18</f>
        <v>4</v>
      </c>
      <c r="ALQ18" s="398" t="str">
        <f t="shared" ref="ALQ18" ca="1" si="2480">INDEX(ALE18:ALE22,MATCH(1,ALP18:ALP22,0),0)</f>
        <v>Auckland City</v>
      </c>
      <c r="ALR18" s="395">
        <f t="shared" ref="ALR18" ca="1" si="2481">INDEX(ALN18:ALN22,MATCH(ALQ18,ALE18:ALE22,0),0)</f>
        <v>1</v>
      </c>
      <c r="ALS18" s="395" t="str">
        <f t="shared" ref="ALS18" ca="1" si="2482">IF(ALR19=1,ALQ18,"")</f>
        <v>Auckland City</v>
      </c>
      <c r="ALT18" s="395" t="str">
        <f t="shared" ref="ALT18" ca="1" si="2483">IF(ALR20=2,ALQ19,"")</f>
        <v/>
      </c>
      <c r="ALU18" s="395" t="str">
        <f t="shared" ref="ALU18" ca="1" si="2484">IF(ALR21=3,ALQ20,"")</f>
        <v/>
      </c>
      <c r="ALV18" s="395" t="str">
        <f t="shared" ref="ALV18" si="2485">IF(ALR22=4,ALQ21,"")</f>
        <v/>
      </c>
      <c r="ALX18" s="395" t="str">
        <f t="shared" ref="ALX18:ALX21" ca="1" si="2486">IF(ALS18&lt;&gt;"",ALS18,"")</f>
        <v>Auckland City</v>
      </c>
      <c r="ALY18" s="395">
        <f ca="1">SUMPRODUCT((APC3:APC54=ALX18)*(APF3:APF54=ALX19)*(APG3:APG54="W"))+SUMPRODUCT((APC3:APC54=ALX18)*(APF3:APF54=ALX20)*(APG3:APG54="W"))+SUMPRODUCT((APC3:APC54=ALX18)*(APF3:APF54=ALX21)*(APG3:APG54="W"))+SUMPRODUCT((APC3:APC54=ALX18)*(APF3:APF54=ALX22)*(APG3:APG54="W"))+SUMPRODUCT((APC3:APC54=ALX19)*(APF3:APF54=ALX18)*(APH3:APH54="W"))+SUMPRODUCT((APC3:APC54=ALX20)*(APF3:APF54=ALX18)*(APH3:APH54="W"))+SUMPRODUCT((APC3:APC54=ALX21)*(APF3:APF54=ALX18)*(APH3:APH54="W"))+SUMPRODUCT((APC3:APC54=ALX22)*(APF3:APF54=ALX18)*(APH3:APH54="W"))</f>
        <v>0</v>
      </c>
      <c r="ALZ18" s="395">
        <f ca="1">SUMPRODUCT((APC3:APC54=ALX18)*(APF3:APF54=ALX19)*(APG3:APG54="D"))+SUMPRODUCT((APC3:APC54=ALX18)*(APF3:APF54=ALX20)*(APG3:APG54="D"))+SUMPRODUCT((APC3:APC54=ALX18)*(APF3:APF54=ALX21)*(APG3:APG54="D"))+SUMPRODUCT((APC3:APC54=ALX18)*(APF3:APF54=ALX22)*(APG3:APG54="D"))+SUMPRODUCT((APC3:APC54=ALX19)*(APF3:APF54=ALX18)*(APG3:APG54="D"))+SUMPRODUCT((APC3:APC54=ALX20)*(APF3:APF54=ALX18)*(APG3:APG54="D"))+SUMPRODUCT((APC3:APC54=ALX21)*(APF3:APF54=ALX18)*(APG3:APG54="D"))+SUMPRODUCT((APC3:APC54=ALX22)*(APF3:APF54=ALX18)*(APG3:APG54="D"))</f>
        <v>0</v>
      </c>
      <c r="AMA18" s="395">
        <f ca="1">SUMPRODUCT((APC3:APC54=ALX18)*(APF3:APF54=ALX19)*(APG3:APG54="L"))+SUMPRODUCT((APC3:APC54=ALX18)*(APF3:APF54=ALX20)*(APG3:APG54="L"))+SUMPRODUCT((APC3:APC54=ALX18)*(APF3:APF54=ALX21)*(APG3:APG54="L"))+SUMPRODUCT((APC3:APC54=ALX18)*(APF3:APF54=ALX22)*(APG3:APG54="L"))+SUMPRODUCT((APC3:APC54=ALX19)*(APF3:APF54=ALX18)*(APH3:APH54="L"))+SUMPRODUCT((APC3:APC54=ALX20)*(APF3:APF54=ALX18)*(APH3:APH54="L"))+SUMPRODUCT((APC3:APC54=ALX21)*(APF3:APF54=ALX18)*(APH3:APH54="L"))+SUMPRODUCT((APC3:APC54=ALX22)*(APF3:APF54=ALX18)*(APH3:APH54="L"))</f>
        <v>0</v>
      </c>
      <c r="AMB18" s="395">
        <f ca="1">SUMPRODUCT((APC3:APC54=ALX18)*(APF3:APF54=ALX19)*APD3:APD54)+SUMPRODUCT((APC3:APC54=ALX18)*(APF3:APF54=ALX20)*APD3:APD54)+SUMPRODUCT((APC3:APC54=ALX18)*(APF3:APF54=ALX21)*APD3:APD54)+SUMPRODUCT((APC3:APC54=ALX18)*(APF3:APF54=ALX22)*APD3:APD54)+SUMPRODUCT((APC3:APC54=ALX19)*(APF3:APF54=ALX18)*APE3:APE54)+SUMPRODUCT((APC3:APC54=ALX20)*(APF3:APF54=ALX18)*APE3:APE54)+SUMPRODUCT((APC3:APC54=ALX21)*(APF3:APF54=ALX18)*APE3:APE54)+SUMPRODUCT((APC3:APC54=ALX22)*(APF3:APF54=ALX18)*APE3:APE54)</f>
        <v>0</v>
      </c>
      <c r="AMC18" s="395">
        <f ca="1">SUMPRODUCT((APC3:APC54=ALX18)*(APF3:APF54=ALX19)*APE3:APE54)+SUMPRODUCT((APC3:APC54=ALX18)*(APF3:APF54=ALX20)*APE3:APE54)+SUMPRODUCT((APC3:APC54=ALX18)*(APF3:APF54=ALX21)*APE3:APE54)+SUMPRODUCT((APC3:APC54=ALX18)*(APF3:APF54=ALX22)*APE3:APE54)+SUMPRODUCT((APC3:APC54=ALX19)*(APF3:APF54=ALX18)*APD3:APD54)+SUMPRODUCT((APC3:APC54=ALX20)*(APF3:APF54=ALX18)*APD3:APD54)+SUMPRODUCT((APC3:APC54=ALX21)*(APF3:APF54=ALX18)*APD3:APD54)+SUMPRODUCT((APC3:APC54=ALX22)*(APF3:APF54=ALX18)*APD3:APD54)</f>
        <v>0</v>
      </c>
      <c r="AMD18" s="395">
        <f t="shared" ref="AMD18:AMD21" ca="1" si="2487">AMB18-AMC18+1000</f>
        <v>1000</v>
      </c>
      <c r="AME18" s="395">
        <f t="shared" ref="AME18:AME21" ca="1" si="2488">IF(ALX18&lt;&gt;"",ALY18*3+ALZ18*1,"")</f>
        <v>0</v>
      </c>
      <c r="AMF18" s="395">
        <f ca="1">IF(ALX18&lt;&gt;"",VLOOKUP(ALX18,ALE4:ALK52,7,FALSE),"")</f>
        <v>1000</v>
      </c>
      <c r="AMG18" s="395">
        <f ca="1">IF(ALX18&lt;&gt;"",VLOOKUP(ALX18,ALE4:ALK52,5,FALSE),"")</f>
        <v>0</v>
      </c>
      <c r="AMH18" s="395">
        <f ca="1">IF(ALX18&lt;&gt;"",VLOOKUP(ALX18,ALE4:ALM52,9,FALSE),"")</f>
        <v>6</v>
      </c>
      <c r="AMI18" s="395">
        <f t="shared" ref="AMI18:AMI21" ca="1" si="2489">AME18</f>
        <v>0</v>
      </c>
      <c r="AMJ18" s="395">
        <f t="shared" ref="AMJ18" ca="1" si="2490">IF(ALX18&lt;&gt;"",RANK(AMI18,AMI18:AMI22),"")</f>
        <v>1</v>
      </c>
      <c r="AMK18" s="395">
        <f t="shared" ref="AMK18" ca="1" si="2491">IF(ALX18&lt;&gt;"",SUMPRODUCT((AMI18:AMI22=AMI18)*(AMD18:AMD22&gt;AMD18)),"")</f>
        <v>0</v>
      </c>
      <c r="AML18" s="395">
        <f t="shared" ref="AML18" ca="1" si="2492">IF(ALX18&lt;&gt;"",SUMPRODUCT((AMI18:AMI22=AMI18)*(AMD18:AMD22=AMD18)*(AMB18:AMB22&gt;AMB18)),"")</f>
        <v>0</v>
      </c>
      <c r="AMM18" s="395">
        <f t="shared" ref="AMM18" ca="1" si="2493">IF(ALX18&lt;&gt;"",SUMPRODUCT((AMI18:AMI22=AMI18)*(AMD18:AMD22=AMD18)*(AMB18:AMB22=AMB18)*(AMF18:AMF22&gt;AMF18)),"")</f>
        <v>0</v>
      </c>
      <c r="AMN18" s="395">
        <f t="shared" ref="AMN18" ca="1" si="2494">IF(ALX18&lt;&gt;"",SUMPRODUCT((AMI18:AMI22=AMI18)*(AMD18:AMD22=AMD18)*(AMB18:AMB22=AMB18)*(AMF18:AMF22=AMF18)*(AMG18:AMG22&gt;AMG18)),"")</f>
        <v>0</v>
      </c>
      <c r="AMO18" s="395">
        <f t="shared" ref="AMO18" ca="1" si="2495">IF(ALX18&lt;&gt;"",SUMPRODUCT((AMI18:AMI22=AMI18)*(AMD18:AMD22=AMD18)*(AMB18:AMB22=AMB18)*(AMF18:AMF22=AMF18)*(AMG18:AMG22=AMG18)*(AMH18:AMH22&gt;AMH18)),"")</f>
        <v>3</v>
      </c>
      <c r="AMP18" s="395">
        <f t="shared" ref="AMP18" ca="1" si="2496">IF(ALX18&lt;&gt;"",IF(AMP70&lt;&gt;"",IF(ALW69=3,AMP70,AMP70+ALW69),SUM(AMJ18:AMO18)),"")</f>
        <v>4</v>
      </c>
      <c r="AMQ18" s="395" t="str">
        <f t="shared" ref="AMQ18" ca="1" si="2497">IF(ALX18&lt;&gt;"",INDEX(ALX18:ALX22,MATCH(1,AMP18:AMP22,0),0),"")</f>
        <v>Bayern Munich</v>
      </c>
      <c r="AOZ18" s="395" t="str">
        <f t="shared" ref="AOZ18" ca="1" si="2498">IF(AMQ18&lt;&gt;"",AMQ18,ALQ18)</f>
        <v>Bayern Munich</v>
      </c>
      <c r="APA18" s="395">
        <v>1</v>
      </c>
      <c r="APB18" s="395">
        <v>16</v>
      </c>
      <c r="APC18" s="395" t="str">
        <f t="shared" si="18"/>
        <v>Al Ain</v>
      </c>
      <c r="APD18" s="395">
        <f ca="1">IF(OFFSET('Game Board'!O23,0,APD1)&lt;&gt;"",OFFSET('Game Board'!O23,0,APD1),0)</f>
        <v>0</v>
      </c>
      <c r="APE18" s="395">
        <f ca="1">IF(OFFSET('Game Board'!P23,0,APD1)&lt;&gt;"",OFFSET('Game Board'!P23,0,APD1),0)</f>
        <v>0</v>
      </c>
      <c r="APF18" s="395" t="str">
        <f t="shared" si="19"/>
        <v>Juventus</v>
      </c>
      <c r="APG18" s="395" t="str">
        <f ca="1">IF(AND(OFFSET('Game Board'!O23,0,APD1)&lt;&gt;"",OFFSET('Game Board'!P23,0,APD1)&lt;&gt;""),IF(APD18&gt;APE18,"W",IF(APD18=APE18,"D","L")),"")</f>
        <v/>
      </c>
      <c r="APH18" s="395" t="str">
        <f t="shared" ca="1" si="20"/>
        <v/>
      </c>
      <c r="APJ18" s="395">
        <f ca="1">VLOOKUP(APK18,ATF18:ATG22,2,FALSE)</f>
        <v>1</v>
      </c>
      <c r="APK18" s="398" t="str">
        <f t="shared" ref="APK18:APK21" si="2499">ALE18</f>
        <v>Bayern Munich</v>
      </c>
      <c r="APL18" s="395">
        <f ca="1">SUMPRODUCT((ATI3:ATI54=APK18)*(ATM3:ATM54="W"))+SUMPRODUCT((ATL3:ATL54=APK18)*(ATN3:ATN54="W"))</f>
        <v>0</v>
      </c>
      <c r="APM18" s="395">
        <f ca="1">SUMPRODUCT((ATI3:ATI54=APK18)*(ATM3:ATM54="D"))+SUMPRODUCT((ATL3:ATL54=APK18)*(ATN3:ATN54="D"))</f>
        <v>0</v>
      </c>
      <c r="APN18" s="395">
        <f ca="1">SUMPRODUCT((ATI3:ATI54=APK18)*(ATM3:ATM54="L"))+SUMPRODUCT((ATL3:ATL54=APK18)*(ATN3:ATN54="L"))</f>
        <v>0</v>
      </c>
      <c r="APO18" s="395">
        <f t="shared" ref="APO18" ca="1" si="2500">SUMIF(ATI3:ATI72,APK18,ATJ3:ATJ72)+SUMIF(ATL3:ATL72,APK18,ATK3:ATK72)</f>
        <v>0</v>
      </c>
      <c r="APP18" s="395">
        <f t="shared" ref="APP18" ca="1" si="2501">SUMIF(ATL3:ATL72,APK18,ATJ3:ATJ72)+SUMIF(ATI3:ATI72,APK18,ATK3:ATK72)</f>
        <v>0</v>
      </c>
      <c r="APQ18" s="395">
        <f t="shared" ref="APQ18:APQ21" ca="1" si="2502">APO18-APP18+1000</f>
        <v>1000</v>
      </c>
      <c r="APR18" s="395">
        <f t="shared" ref="APR18:APR21" ca="1" si="2503">APL18*3+APM18*1</f>
        <v>0</v>
      </c>
      <c r="APS18" s="401">
        <f t="shared" si="225"/>
        <v>30</v>
      </c>
      <c r="APT18" s="395">
        <f t="shared" ref="APT18" ca="1" si="2504">IF(COUNTIF(APR18:APR22,4)&lt;&gt;4,RANK(APR18,APR18:APR22),APR70)</f>
        <v>1</v>
      </c>
      <c r="APV18" s="395">
        <f t="shared" ref="APV18" ca="1" si="2505">SUMPRODUCT((APT18:APT21=APT18)*(APS18:APS21&lt;APS18))+APT18</f>
        <v>4</v>
      </c>
      <c r="APW18" s="398" t="str">
        <f t="shared" ref="APW18" ca="1" si="2506">INDEX(APK18:APK22,MATCH(1,APV18:APV22,0),0)</f>
        <v>Auckland City</v>
      </c>
      <c r="APX18" s="395">
        <f t="shared" ref="APX18" ca="1" si="2507">INDEX(APT18:APT22,MATCH(APW18,APK18:APK22,0),0)</f>
        <v>1</v>
      </c>
      <c r="APY18" s="395" t="str">
        <f t="shared" ref="APY18" ca="1" si="2508">IF(APX19=1,APW18,"")</f>
        <v>Auckland City</v>
      </c>
      <c r="APZ18" s="395" t="str">
        <f t="shared" ref="APZ18" ca="1" si="2509">IF(APX20=2,APW19,"")</f>
        <v/>
      </c>
      <c r="AQA18" s="395" t="str">
        <f t="shared" ref="AQA18" ca="1" si="2510">IF(APX21=3,APW20,"")</f>
        <v/>
      </c>
      <c r="AQB18" s="395" t="str">
        <f t="shared" ref="AQB18" si="2511">IF(APX22=4,APW21,"")</f>
        <v/>
      </c>
      <c r="AQD18" s="395" t="str">
        <f t="shared" ref="AQD18:AQD21" ca="1" si="2512">IF(APY18&lt;&gt;"",APY18,"")</f>
        <v>Auckland City</v>
      </c>
      <c r="AQE18" s="395">
        <f ca="1">SUMPRODUCT((ATI3:ATI54=AQD18)*(ATL3:ATL54=AQD19)*(ATM3:ATM54="W"))+SUMPRODUCT((ATI3:ATI54=AQD18)*(ATL3:ATL54=AQD20)*(ATM3:ATM54="W"))+SUMPRODUCT((ATI3:ATI54=AQD18)*(ATL3:ATL54=AQD21)*(ATM3:ATM54="W"))+SUMPRODUCT((ATI3:ATI54=AQD18)*(ATL3:ATL54=AQD22)*(ATM3:ATM54="W"))+SUMPRODUCT((ATI3:ATI54=AQD19)*(ATL3:ATL54=AQD18)*(ATN3:ATN54="W"))+SUMPRODUCT((ATI3:ATI54=AQD20)*(ATL3:ATL54=AQD18)*(ATN3:ATN54="W"))+SUMPRODUCT((ATI3:ATI54=AQD21)*(ATL3:ATL54=AQD18)*(ATN3:ATN54="W"))+SUMPRODUCT((ATI3:ATI54=AQD22)*(ATL3:ATL54=AQD18)*(ATN3:ATN54="W"))</f>
        <v>0</v>
      </c>
      <c r="AQF18" s="395">
        <f ca="1">SUMPRODUCT((ATI3:ATI54=AQD18)*(ATL3:ATL54=AQD19)*(ATM3:ATM54="D"))+SUMPRODUCT((ATI3:ATI54=AQD18)*(ATL3:ATL54=AQD20)*(ATM3:ATM54="D"))+SUMPRODUCT((ATI3:ATI54=AQD18)*(ATL3:ATL54=AQD21)*(ATM3:ATM54="D"))+SUMPRODUCT((ATI3:ATI54=AQD18)*(ATL3:ATL54=AQD22)*(ATM3:ATM54="D"))+SUMPRODUCT((ATI3:ATI54=AQD19)*(ATL3:ATL54=AQD18)*(ATM3:ATM54="D"))+SUMPRODUCT((ATI3:ATI54=AQD20)*(ATL3:ATL54=AQD18)*(ATM3:ATM54="D"))+SUMPRODUCT((ATI3:ATI54=AQD21)*(ATL3:ATL54=AQD18)*(ATM3:ATM54="D"))+SUMPRODUCT((ATI3:ATI54=AQD22)*(ATL3:ATL54=AQD18)*(ATM3:ATM54="D"))</f>
        <v>0</v>
      </c>
      <c r="AQG18" s="395">
        <f ca="1">SUMPRODUCT((ATI3:ATI54=AQD18)*(ATL3:ATL54=AQD19)*(ATM3:ATM54="L"))+SUMPRODUCT((ATI3:ATI54=AQD18)*(ATL3:ATL54=AQD20)*(ATM3:ATM54="L"))+SUMPRODUCT((ATI3:ATI54=AQD18)*(ATL3:ATL54=AQD21)*(ATM3:ATM54="L"))+SUMPRODUCT((ATI3:ATI54=AQD18)*(ATL3:ATL54=AQD22)*(ATM3:ATM54="L"))+SUMPRODUCT((ATI3:ATI54=AQD19)*(ATL3:ATL54=AQD18)*(ATN3:ATN54="L"))+SUMPRODUCT((ATI3:ATI54=AQD20)*(ATL3:ATL54=AQD18)*(ATN3:ATN54="L"))+SUMPRODUCT((ATI3:ATI54=AQD21)*(ATL3:ATL54=AQD18)*(ATN3:ATN54="L"))+SUMPRODUCT((ATI3:ATI54=AQD22)*(ATL3:ATL54=AQD18)*(ATN3:ATN54="L"))</f>
        <v>0</v>
      </c>
      <c r="AQH18" s="395">
        <f ca="1">SUMPRODUCT((ATI3:ATI54=AQD18)*(ATL3:ATL54=AQD19)*ATJ3:ATJ54)+SUMPRODUCT((ATI3:ATI54=AQD18)*(ATL3:ATL54=AQD20)*ATJ3:ATJ54)+SUMPRODUCT((ATI3:ATI54=AQD18)*(ATL3:ATL54=AQD21)*ATJ3:ATJ54)+SUMPRODUCT((ATI3:ATI54=AQD18)*(ATL3:ATL54=AQD22)*ATJ3:ATJ54)+SUMPRODUCT((ATI3:ATI54=AQD19)*(ATL3:ATL54=AQD18)*ATK3:ATK54)+SUMPRODUCT((ATI3:ATI54=AQD20)*(ATL3:ATL54=AQD18)*ATK3:ATK54)+SUMPRODUCT((ATI3:ATI54=AQD21)*(ATL3:ATL54=AQD18)*ATK3:ATK54)+SUMPRODUCT((ATI3:ATI54=AQD22)*(ATL3:ATL54=AQD18)*ATK3:ATK54)</f>
        <v>0</v>
      </c>
      <c r="AQI18" s="395">
        <f ca="1">SUMPRODUCT((ATI3:ATI54=AQD18)*(ATL3:ATL54=AQD19)*ATK3:ATK54)+SUMPRODUCT((ATI3:ATI54=AQD18)*(ATL3:ATL54=AQD20)*ATK3:ATK54)+SUMPRODUCT((ATI3:ATI54=AQD18)*(ATL3:ATL54=AQD21)*ATK3:ATK54)+SUMPRODUCT((ATI3:ATI54=AQD18)*(ATL3:ATL54=AQD22)*ATK3:ATK54)+SUMPRODUCT((ATI3:ATI54=AQD19)*(ATL3:ATL54=AQD18)*ATJ3:ATJ54)+SUMPRODUCT((ATI3:ATI54=AQD20)*(ATL3:ATL54=AQD18)*ATJ3:ATJ54)+SUMPRODUCT((ATI3:ATI54=AQD21)*(ATL3:ATL54=AQD18)*ATJ3:ATJ54)+SUMPRODUCT((ATI3:ATI54=AQD22)*(ATL3:ATL54=AQD18)*ATJ3:ATJ54)</f>
        <v>0</v>
      </c>
      <c r="AQJ18" s="395">
        <f t="shared" ref="AQJ18:AQJ21" ca="1" si="2513">AQH18-AQI18+1000</f>
        <v>1000</v>
      </c>
      <c r="AQK18" s="395">
        <f t="shared" ref="AQK18:AQK21" ca="1" si="2514">IF(AQD18&lt;&gt;"",AQE18*3+AQF18*1,"")</f>
        <v>0</v>
      </c>
      <c r="AQL18" s="395">
        <f ca="1">IF(AQD18&lt;&gt;"",VLOOKUP(AQD18,APK4:APQ52,7,FALSE),"")</f>
        <v>1000</v>
      </c>
      <c r="AQM18" s="395">
        <f ca="1">IF(AQD18&lt;&gt;"",VLOOKUP(AQD18,APK4:APQ52,5,FALSE),"")</f>
        <v>0</v>
      </c>
      <c r="AQN18" s="395">
        <f ca="1">IF(AQD18&lt;&gt;"",VLOOKUP(AQD18,APK4:APS52,9,FALSE),"")</f>
        <v>6</v>
      </c>
      <c r="AQO18" s="395">
        <f t="shared" ref="AQO18:AQO21" ca="1" si="2515">AQK18</f>
        <v>0</v>
      </c>
      <c r="AQP18" s="395">
        <f t="shared" ref="AQP18" ca="1" si="2516">IF(AQD18&lt;&gt;"",RANK(AQO18,AQO18:AQO22),"")</f>
        <v>1</v>
      </c>
      <c r="AQQ18" s="395">
        <f t="shared" ref="AQQ18" ca="1" si="2517">IF(AQD18&lt;&gt;"",SUMPRODUCT((AQO18:AQO22=AQO18)*(AQJ18:AQJ22&gt;AQJ18)),"")</f>
        <v>0</v>
      </c>
      <c r="AQR18" s="395">
        <f t="shared" ref="AQR18" ca="1" si="2518">IF(AQD18&lt;&gt;"",SUMPRODUCT((AQO18:AQO22=AQO18)*(AQJ18:AQJ22=AQJ18)*(AQH18:AQH22&gt;AQH18)),"")</f>
        <v>0</v>
      </c>
      <c r="AQS18" s="395">
        <f t="shared" ref="AQS18" ca="1" si="2519">IF(AQD18&lt;&gt;"",SUMPRODUCT((AQO18:AQO22=AQO18)*(AQJ18:AQJ22=AQJ18)*(AQH18:AQH22=AQH18)*(AQL18:AQL22&gt;AQL18)),"")</f>
        <v>0</v>
      </c>
      <c r="AQT18" s="395">
        <f t="shared" ref="AQT18" ca="1" si="2520">IF(AQD18&lt;&gt;"",SUMPRODUCT((AQO18:AQO22=AQO18)*(AQJ18:AQJ22=AQJ18)*(AQH18:AQH22=AQH18)*(AQL18:AQL22=AQL18)*(AQM18:AQM22&gt;AQM18)),"")</f>
        <v>0</v>
      </c>
      <c r="AQU18" s="395">
        <f t="shared" ref="AQU18" ca="1" si="2521">IF(AQD18&lt;&gt;"",SUMPRODUCT((AQO18:AQO22=AQO18)*(AQJ18:AQJ22=AQJ18)*(AQH18:AQH22=AQH18)*(AQL18:AQL22=AQL18)*(AQM18:AQM22=AQM18)*(AQN18:AQN22&gt;AQN18)),"")</f>
        <v>3</v>
      </c>
      <c r="AQV18" s="395">
        <f t="shared" ref="AQV18" ca="1" si="2522">IF(AQD18&lt;&gt;"",IF(AQV70&lt;&gt;"",IF(AQC69=3,AQV70,AQV70+AQC69),SUM(AQP18:AQU18)),"")</f>
        <v>4</v>
      </c>
      <c r="AQW18" s="395" t="str">
        <f t="shared" ref="AQW18" ca="1" si="2523">IF(AQD18&lt;&gt;"",INDEX(AQD18:AQD22,MATCH(1,AQV18:AQV22,0),0),"")</f>
        <v>Bayern Munich</v>
      </c>
      <c r="ATF18" s="395" t="str">
        <f t="shared" ref="ATF18" ca="1" si="2524">IF(AQW18&lt;&gt;"",AQW18,APW18)</f>
        <v>Bayern Munich</v>
      </c>
      <c r="ATG18" s="395">
        <v>1</v>
      </c>
      <c r="ATH18" s="395">
        <v>16</v>
      </c>
      <c r="ATI18" s="395" t="str">
        <f t="shared" si="21"/>
        <v>Al Ain</v>
      </c>
      <c r="ATJ18" s="395">
        <f ca="1">IF(OFFSET('Game Board'!O23,0,ATJ1)&lt;&gt;"",OFFSET('Game Board'!O23,0,ATJ1),0)</f>
        <v>0</v>
      </c>
      <c r="ATK18" s="395">
        <f ca="1">IF(OFFSET('Game Board'!P23,0,ATJ1)&lt;&gt;"",OFFSET('Game Board'!P23,0,ATJ1),0)</f>
        <v>0</v>
      </c>
      <c r="ATL18" s="395" t="str">
        <f t="shared" si="22"/>
        <v>Juventus</v>
      </c>
      <c r="ATM18" s="395" t="str">
        <f ca="1">IF(AND(OFFSET('Game Board'!O23,0,ATJ1)&lt;&gt;"",OFFSET('Game Board'!P23,0,ATJ1)&lt;&gt;""),IF(ATJ18&gt;ATK18,"W",IF(ATJ18=ATK18,"D","L")),"")</f>
        <v/>
      </c>
      <c r="ATN18" s="395" t="str">
        <f t="shared" ca="1" si="23"/>
        <v/>
      </c>
    </row>
    <row r="19" spans="2:1210" x14ac:dyDescent="0.25">
      <c r="B19" s="395">
        <f>VLOOKUP(C19,CX18:CY22,2,FALSE)</f>
        <v>4</v>
      </c>
      <c r="C19" s="398" t="str">
        <f>'Tournament Setup'!D15</f>
        <v>Auckland City</v>
      </c>
      <c r="D19" s="395">
        <f>SUMPRODUCT((DA3:DA54=C19)*(DE3:DE54="W"))+SUMPRODUCT((DD3:DD54=C19)*(DF3:DF54="W"))</f>
        <v>0</v>
      </c>
      <c r="E19" s="395">
        <f>SUMPRODUCT((DA3:DA54=C19)*(DE3:DE54="D"))+SUMPRODUCT((DD3:DD54=C19)*(DF3:DF54="D"))</f>
        <v>0</v>
      </c>
      <c r="F19" s="395">
        <f>SUMPRODUCT((DA3:DA54=C19)*(DE3:DE54="L"))+SUMPRODUCT((DD3:DD54=C19)*(DF3:DF54="L"))</f>
        <v>3</v>
      </c>
      <c r="G19" s="395">
        <f>SUMIF(DA3:DA72,C19,DB3:DB72)+SUMIF(DD3:DD72,C19,DC3:DC72)</f>
        <v>0</v>
      </c>
      <c r="H19" s="395">
        <f>SUMIF(DD3:DD72,C19,DB3:DB72)+SUMIF(DA3:DA72,C19,DC3:DC72)</f>
        <v>5</v>
      </c>
      <c r="I19" s="395">
        <f t="shared" si="2303"/>
        <v>995</v>
      </c>
      <c r="J19" s="395">
        <f t="shared" si="2304"/>
        <v>0</v>
      </c>
      <c r="K19" s="401">
        <v>6</v>
      </c>
      <c r="L19" s="395">
        <f>IF(COUNTIF(J18:J22,4)&lt;&gt;4,RANK(J19,J18:J22),J71)</f>
        <v>4</v>
      </c>
      <c r="N19" s="395">
        <f>SUMPRODUCT((L18:L21=L19)*(K18:K21&lt;K19))+L19</f>
        <v>4</v>
      </c>
      <c r="O19" s="398" t="str">
        <f>INDEX(C18:C22,MATCH(2,N18:N22,0),0)</f>
        <v>Bayern Munich</v>
      </c>
      <c r="P19" s="395">
        <f>INDEX(L18:L22,MATCH(O19,C18:C22,0),0)</f>
        <v>1</v>
      </c>
      <c r="Q19" s="395" t="str">
        <f>IF(Q18&lt;&gt;"",O19,"")</f>
        <v>Bayern Munich</v>
      </c>
      <c r="R19" s="395" t="str">
        <f>IF(R18&lt;&gt;"",O20,"")</f>
        <v/>
      </c>
      <c r="S19" s="395" t="str">
        <f>IF(S18&lt;&gt;"",O21,"")</f>
        <v/>
      </c>
      <c r="T19" s="395" t="str">
        <f>IF(T18&lt;&gt;"",O22,"")</f>
        <v/>
      </c>
      <c r="V19" s="395" t="str">
        <f t="shared" ref="V19:V21" si="2525">IF(Q19&lt;&gt;"",Q19,"")</f>
        <v>Bayern Munich</v>
      </c>
      <c r="W19" s="395">
        <f>SUMPRODUCT((DA3:DA54=V19)*(DD3:DD54=V20)*(DE3:DE54="W"))+SUMPRODUCT((DA3:DA54=V19)*(DD3:DD54=V21)*(DE3:DE54="W"))+SUMPRODUCT((DA3:DA54=V19)*(DD3:DD54=V22)*(DE3:DE54="W"))+SUMPRODUCT((DA3:DA54=V19)*(DD3:DD54=V18)*(DE3:DE54="W"))+SUMPRODUCT((DA3:DA54=V20)*(DD3:DD54=V19)*(DF3:DF54="W"))+SUMPRODUCT((DA3:DA54=V21)*(DD3:DD54=V19)*(DF3:DF54="W"))+SUMPRODUCT((DA3:DA54=V22)*(DD3:DD54=V19)*(DF3:DF54="W"))+SUMPRODUCT((DA3:DA54=V18)*(DD3:DD54=V19)*(DF3:DF54="W"))</f>
        <v>0</v>
      </c>
      <c r="X19" s="395">
        <f>SUMPRODUCT((DA3:DA54=V19)*(DD3:DD54=V20)*(DE3:DE54="D"))+SUMPRODUCT((DA3:DA54=V19)*(DD3:DD54=V21)*(DE3:DE54="D"))+SUMPRODUCT((DA3:DA54=V19)*(DD3:DD54=V22)*(DE3:DE54="D"))+SUMPRODUCT((DA3:DA54=V19)*(DD3:DD54=V18)*(DE3:DE54="D"))+SUMPRODUCT((DA3:DA54=V20)*(DD3:DD54=V19)*(DE3:DE54="D"))+SUMPRODUCT((DA3:DA54=V21)*(DD3:DD54=V19)*(DE3:DE54="D"))+SUMPRODUCT((DA3:DA54=V22)*(DD3:DD54=V19)*(DE3:DE54="D"))+SUMPRODUCT((DA3:DA54=V18)*(DD3:DD54=V19)*(DE3:DE54="D"))</f>
        <v>1</v>
      </c>
      <c r="Y19" s="395">
        <f>SUMPRODUCT((DA3:DA54=V19)*(DD3:DD54=V20)*(DE3:DE54="L"))+SUMPRODUCT((DA3:DA54=V19)*(DD3:DD54=V21)*(DE3:DE54="L"))+SUMPRODUCT((DA3:DA54=V19)*(DD3:DD54=V22)*(DE3:DE54="L"))+SUMPRODUCT((DA3:DA54=V19)*(DD3:DD54=V18)*(DE3:DE54="L"))+SUMPRODUCT((DA3:DA54=V20)*(DD3:DD54=V19)*(DF3:DF54="L"))+SUMPRODUCT((DA3:DA54=V21)*(DD3:DD54=V19)*(DF3:DF54="L"))+SUMPRODUCT((DA3:DA54=V22)*(DD3:DD54=V19)*(DF3:DF54="L"))+SUMPRODUCT((DA3:DA54=V18)*(DD3:DD54=V19)*(DF3:DF54="L"))</f>
        <v>0</v>
      </c>
      <c r="Z19" s="395">
        <f>SUMPRODUCT((DA3:DA54=V19)*(DD3:DD54=V20)*DB3:DB54)+SUMPRODUCT((DA3:DA54=V19)*(DD3:DD54=V21)*DB3:DB54)+SUMPRODUCT((DA3:DA54=V19)*(DD3:DD54=V22)*DB3:DB54)+SUMPRODUCT((DA3:DA54=V19)*(DD3:DD54=V18)*DB3:DB54)+SUMPRODUCT((DA3:DA54=V20)*(DD3:DD54=V19)*DC3:DC54)+SUMPRODUCT((DA3:DA54=V21)*(DD3:DD54=V19)*DC3:DC54)+SUMPRODUCT((DA3:DA54=V22)*(DD3:DD54=V19)*DC3:DC54)+SUMPRODUCT((DA3:DA54=V18)*(DD3:DD54=V19)*DC3:DC54)</f>
        <v>1</v>
      </c>
      <c r="AA19" s="395">
        <f>SUMPRODUCT((DA3:DA54=V19)*(DD3:DD54=V20)*DC3:DC54)+SUMPRODUCT((DA3:DA54=V19)*(DD3:DD54=V21)*DC3:DC54)+SUMPRODUCT((DA3:DA54=V19)*(DD3:DD54=V22)*DC3:DC54)+SUMPRODUCT((DA3:DA54=V19)*(DD3:DD54=V18)*DC3:DC54)+SUMPRODUCT((DA3:DA54=V20)*(DD3:DD54=V19)*DB3:DB54)+SUMPRODUCT((DA3:DA54=V21)*(DD3:DD54=V19)*DB3:DB54)+SUMPRODUCT((DA3:DA54=V22)*(DD3:DD54=V19)*DB3:DB54)+SUMPRODUCT((DA3:DA54=V18)*(DD3:DD54=V19)*DB3:DB54)</f>
        <v>1</v>
      </c>
      <c r="AB19" s="395">
        <f>Z19-AA19+1000</f>
        <v>1000</v>
      </c>
      <c r="AC19" s="395">
        <f t="shared" si="2305"/>
        <v>1</v>
      </c>
      <c r="AD19" s="395">
        <f>IF(V19&lt;&gt;"",VLOOKUP(V19,C4:I52,7,FALSE),"")</f>
        <v>1003</v>
      </c>
      <c r="AE19" s="395">
        <f>IF(V19&lt;&gt;"",VLOOKUP(V19,C4:I52,5,FALSE),"")</f>
        <v>5</v>
      </c>
      <c r="AF19" s="395">
        <f>IF(V19&lt;&gt;"",VLOOKUP(V19,C4:K52,9,FALSE),"")</f>
        <v>30</v>
      </c>
      <c r="AG19" s="395">
        <f t="shared" si="2306"/>
        <v>1</v>
      </c>
      <c r="AH19" s="395">
        <f>IF(V19&lt;&gt;"",RANK(AG19,AG18:AG22),"")</f>
        <v>1</v>
      </c>
      <c r="AI19" s="395">
        <f>IF(V19&lt;&gt;"",SUMPRODUCT((AG18:AG22=AG19)*(AB18:AB22&gt;AB19)),"")</f>
        <v>0</v>
      </c>
      <c r="AJ19" s="395">
        <f>IF(V19&lt;&gt;"",SUMPRODUCT((AG18:AG22=AG19)*(AB18:AB22=AB19)*(Z18:Z22&gt;Z19)),"")</f>
        <v>0</v>
      </c>
      <c r="AK19" s="395">
        <f>IF(V19&lt;&gt;"",SUMPRODUCT((AG18:AG22=AG19)*(AB18:AB22=AB19)*(Z18:Z22=Z19)*(AD18:AD22&gt;AD19)),"")</f>
        <v>0</v>
      </c>
      <c r="AL19" s="395">
        <f>IF(V19&lt;&gt;"",SUMPRODUCT((AG18:AG22=AG19)*(AB18:AB22=AB19)*(Z18:Z22=Z19)*(AD18:AD22=AD19)*(AE18:AE22&gt;AE19)),"")</f>
        <v>0</v>
      </c>
      <c r="AM19" s="395">
        <f>IF(V19&lt;&gt;"",SUMPRODUCT((AG18:AG22=AG19)*(AB18:AB22=AB19)*(Z18:Z22=Z19)*(AD18:AD22=AD19)*(AE18:AE22=AE19)*(AF18:AF22&gt;AF19)),"")</f>
        <v>0</v>
      </c>
      <c r="AN19" s="395">
        <f>IF(V19&lt;&gt;"",IF(AN71&lt;&gt;"",IF(U69=3,AN71,AN71+U69),SUM(AH19:AM19)),"")</f>
        <v>1</v>
      </c>
      <c r="AO19" s="395" t="str">
        <f>IF(V19&lt;&gt;"",INDEX(V18:V22,MATCH(2,AN18:AN22,0),0),"")</f>
        <v>Benfica</v>
      </c>
      <c r="AP19" s="395" t="str">
        <f>IF(R18&lt;&gt;"",R18,"")</f>
        <v/>
      </c>
      <c r="AQ19" s="395">
        <f>SUMPRODUCT((DA3:DA54=AP19)*(DD3:DD54=AP20)*(DE3:DE54="W"))+SUMPRODUCT((DA3:DA54=AP19)*(DD3:DD54=AP21)*(DE3:DE54="W"))+SUMPRODUCT((DA3:DA54=AP19)*(DD3:DD54=AP22)*(DE3:DE54="W"))+SUMPRODUCT((DA3:DA54=AP20)*(DD3:DD54=AP19)*(DF3:DF54="W"))+SUMPRODUCT((DA3:DA54=AP21)*(DD3:DD54=AP19)*(DF3:DF54="W"))+SUMPRODUCT((DA3:DA54=AP22)*(DD3:DD54=AP19)*(DF3:DF54="W"))</f>
        <v>0</v>
      </c>
      <c r="AR19" s="395">
        <f>SUMPRODUCT((DA3:DA54=AP19)*(DD3:DD54=AP20)*(DE3:DE54="D"))+SUMPRODUCT((DA3:DA54=AP19)*(DD3:DD54=AP21)*(DE3:DE54="D"))+SUMPRODUCT((DA3:DA54=AP19)*(DD3:DD54=AP22)*(DE3:DE54="D"))+SUMPRODUCT((DA3:DA54=AP20)*(DD3:DD54=AP19)*(DE3:DE54="D"))+SUMPRODUCT((DA3:DA54=AP21)*(DD3:DD54=AP19)*(DE3:DE54="D"))+SUMPRODUCT((DA3:DA54=AP22)*(DD3:DD54=AP19)*(DE3:DE54="D"))</f>
        <v>0</v>
      </c>
      <c r="AS19" s="395">
        <f>SUMPRODUCT((DA3:DA54=AP19)*(DD3:DD54=AP20)*(DE3:DE54="L"))+SUMPRODUCT((DA3:DA54=AP19)*(DD3:DD54=AP21)*(DE3:DE54="L"))+SUMPRODUCT((DA3:DA54=AP19)*(DD3:DD54=AP22)*(DE3:DE54="L"))+SUMPRODUCT((DA3:DA54=AP20)*(DD3:DD54=AP19)*(DF3:DF54="L"))+SUMPRODUCT((DA3:DA54=AP21)*(DD3:DD54=AP19)*(DF3:DF54="L"))+SUMPRODUCT((DA3:DA54=AP22)*(DD3:DD54=AP19)*(DF3:DF54="L"))</f>
        <v>0</v>
      </c>
      <c r="AT19" s="395">
        <f>SUMPRODUCT((DA3:DA54=AP19)*(DD3:DD54=AP20)*DB3:DB54)+SUMPRODUCT((DA3:DA54=AP19)*(DD3:DD54=AP21)*DB3:DB54)+SUMPRODUCT((DA3:DA54=AP19)*(DD3:DD54=AP22)*DB3:DB54)+SUMPRODUCT((DA3:DA54=AP19)*(DD3:DD54=AP18)*DB3:DB54)+SUMPRODUCT((DA3:DA54=AP20)*(DD3:DD54=AP19)*DC3:DC54)+SUMPRODUCT((DA3:DA54=AP21)*(DD3:DD54=AP19)*DC3:DC54)+SUMPRODUCT((DA3:DA54=AP22)*(DD3:DD54=AP19)*DC3:DC54)+SUMPRODUCT((DA3:DA54=AP18)*(DD3:DD54=AP19)*DC3:DC54)</f>
        <v>0</v>
      </c>
      <c r="AU19" s="395">
        <f>SUMPRODUCT((DA3:DA54=AP19)*(DD3:DD54=AP20)*DC3:DC54)+SUMPRODUCT((DA3:DA54=AP19)*(DD3:DD54=AP21)*DC3:DC54)+SUMPRODUCT((DA3:DA54=AP19)*(DD3:DD54=AP22)*DC3:DC54)+SUMPRODUCT((DA3:DA54=AP19)*(DD3:DD54=AP18)*DC3:DC54)+SUMPRODUCT((DA3:DA54=AP20)*(DD3:DD54=AP19)*DB3:DB54)+SUMPRODUCT((DA3:DA54=AP21)*(DD3:DD54=AP19)*DB3:DB54)+SUMPRODUCT((DA3:DA54=AP22)*(DD3:DD54=AP19)*DB3:DB54)+SUMPRODUCT((DA3:DA54=AP18)*(DD3:DD54=AP19)*DB3:DB54)</f>
        <v>0</v>
      </c>
      <c r="AV19" s="395">
        <f>AT19-AU19+1000</f>
        <v>1000</v>
      </c>
      <c r="AW19" s="395" t="str">
        <f t="shared" ref="AW19:AW21" si="2526">IF(AP19&lt;&gt;"",AQ19*3+AR19*1,"")</f>
        <v/>
      </c>
      <c r="AX19" s="395" t="str">
        <f>IF(AP19&lt;&gt;"",VLOOKUP(AP19,C4:I52,7,FALSE),"")</f>
        <v/>
      </c>
      <c r="AY19" s="395" t="str">
        <f>IF(AP19&lt;&gt;"",VLOOKUP(AP19,C4:I52,5,FALSE),"")</f>
        <v/>
      </c>
      <c r="AZ19" s="395" t="str">
        <f>IF(AP19&lt;&gt;"",VLOOKUP(AP19,C4:K52,9,FALSE),"")</f>
        <v/>
      </c>
      <c r="BA19" s="395" t="str">
        <f t="shared" ref="BA19:BA21" si="2527">AW19</f>
        <v/>
      </c>
      <c r="BB19" s="395" t="str">
        <f>IF(AP19&lt;&gt;"",RANK(BA19,BA18:BA22),"")</f>
        <v/>
      </c>
      <c r="BC19" s="395" t="str">
        <f>IF(AP19&lt;&gt;"",SUMPRODUCT((BA18:BA22=BA19)*(AV18:AV22&gt;AV19)),"")</f>
        <v/>
      </c>
      <c r="BD19" s="395" t="str">
        <f>IF(AP19&lt;&gt;"",SUMPRODUCT((BA18:BA22=BA19)*(AV18:AV22=AV19)*(AT18:AT22&gt;AT19)),"")</f>
        <v/>
      </c>
      <c r="BE19" s="395" t="str">
        <f>IF(AP19&lt;&gt;"",SUMPRODUCT((BA18:BA22=BA19)*(AV18:AV22=AV19)*(AT18:AT22=AT19)*(AX18:AX22&gt;AX19)),"")</f>
        <v/>
      </c>
      <c r="BF19" s="395" t="str">
        <f>IF(AP19&lt;&gt;"",SUMPRODUCT((BA18:BA22=BA19)*(AV18:AV22=AV19)*(AT18:AT22=AT19)*(AX18:AX22=AX19)*(AY18:AY22&gt;AY19)),"")</f>
        <v/>
      </c>
      <c r="BG19" s="395" t="str">
        <f>IF(AP19&lt;&gt;"",SUMPRODUCT((BA18:BA22=BA19)*(AV18:AV22=AV19)*(AT18:AT22=AT19)*(AX18:AX22=AX19)*(AY18:AY22=AY19)*(AZ18:AZ22&gt;AZ19)),"")</f>
        <v/>
      </c>
      <c r="BH19" s="395" t="str">
        <f>IF(AP19&lt;&gt;"",IF(BH71&lt;&gt;"",IF(AO69=3,BH71,BH71+AO69),SUM(BB19:BG19)+1),"")</f>
        <v/>
      </c>
      <c r="BI19" s="395" t="str">
        <f>IF(AP19&lt;&gt;"",INDEX(AP19:AP22,MATCH(2,BH19:BH22,0),0),"")</f>
        <v/>
      </c>
      <c r="CX19" s="395" t="str">
        <f>IF(BI19&lt;&gt;"",BI19,IF(AO19&lt;&gt;"",AO19,O19))</f>
        <v>Benfica</v>
      </c>
      <c r="CY19" s="395">
        <v>2</v>
      </c>
      <c r="CZ19" s="395">
        <v>17</v>
      </c>
      <c r="DA19" s="395" t="str">
        <f>'Game Board'!F24</f>
        <v>Palmeiras</v>
      </c>
      <c r="DB19" s="395">
        <f>IF(DA2&lt;&gt;"",IF(AND('Game Board'!G24&lt;&gt;"",'Game Board'!H24&lt;&gt;""),'Game Board'!G24,0),"")</f>
        <v>2</v>
      </c>
      <c r="DC19" s="395">
        <f>IF(DA2&lt;&gt;"",IF(AND('Game Board'!G24&lt;&gt;"",'Game Board'!H24&lt;&gt;""),'Game Board'!H24,0),"")</f>
        <v>2</v>
      </c>
      <c r="DD19" s="395" t="str">
        <f>'Game Board'!I24</f>
        <v>Al Ahly</v>
      </c>
      <c r="DE19" s="395" t="str">
        <f>IF(AND('Game Board'!G24&lt;&gt;"",'Game Board'!H24&lt;&gt;""),IF(DB19&gt;DC19,"W",IF(DB19=DC19,"D","L")),"")</f>
        <v>D</v>
      </c>
      <c r="DF19" s="395" t="str">
        <f t="shared" si="24"/>
        <v>D</v>
      </c>
      <c r="DH19" s="395">
        <f ca="1">VLOOKUP(DI19,HD18:HE22,2,FALSE)</f>
        <v>4</v>
      </c>
      <c r="DI19" s="398" t="str">
        <f t="shared" si="2307"/>
        <v>Auckland City</v>
      </c>
      <c r="DJ19" s="395">
        <f ca="1">SUMPRODUCT((HG3:HG54=DI19)*(HK3:HK54="W"))+SUMPRODUCT((HJ3:HJ54=DI19)*(HL3:HL54="W"))</f>
        <v>0</v>
      </c>
      <c r="DK19" s="395">
        <f ca="1">SUMPRODUCT((HG3:HG54=DI19)*(HK3:HK54="D"))+SUMPRODUCT((HJ3:HJ54=DI19)*(HL3:HL54="D"))</f>
        <v>0</v>
      </c>
      <c r="DL19" s="395">
        <f ca="1">SUMPRODUCT((HG3:HG54=DI19)*(HK3:HK54="L"))+SUMPRODUCT((HJ3:HJ54=DI19)*(HL3:HL54="L"))</f>
        <v>3</v>
      </c>
      <c r="DM19" s="395">
        <f ca="1">SUMIF(HG3:HG72,DI19,HH3:HH72)+SUMIF(HJ3:HJ72,DI19,HI3:HI72)</f>
        <v>3</v>
      </c>
      <c r="DN19" s="395">
        <f ca="1">SUMIF(HJ3:HJ72,DI19,HH3:HH72)+SUMIF(HG3:HG72,DI19,HI3:HI72)</f>
        <v>7</v>
      </c>
      <c r="DO19" s="395">
        <f t="shared" ca="1" si="2308"/>
        <v>996</v>
      </c>
      <c r="DP19" s="395">
        <f t="shared" ca="1" si="2309"/>
        <v>0</v>
      </c>
      <c r="DQ19" s="401">
        <f t="shared" si="257"/>
        <v>6</v>
      </c>
      <c r="DR19" s="395">
        <f ca="1">IF(COUNTIF(DP18:DP22,4)&lt;&gt;4,RANK(DP19,DP18:DP22),DP71)</f>
        <v>4</v>
      </c>
      <c r="DT19" s="395">
        <f ca="1">SUMPRODUCT((DR18:DR21=DR19)*(DQ18:DQ21&lt;DQ19))+DR19</f>
        <v>4</v>
      </c>
      <c r="DU19" s="398" t="str">
        <f ca="1">INDEX(DI18:DI22,MATCH(2,DT18:DT22,0),0)</f>
        <v>Benfica</v>
      </c>
      <c r="DV19" s="395">
        <f ca="1">INDEX(DR18:DR22,MATCH(DU19,DI18:DI22,0),0)</f>
        <v>2</v>
      </c>
      <c r="DW19" s="395" t="str">
        <f ca="1">IF(DW18&lt;&gt;"",DU19,"")</f>
        <v/>
      </c>
      <c r="DX19" s="395" t="str">
        <f ca="1">IF(DX18&lt;&gt;"",DU20,"")</f>
        <v/>
      </c>
      <c r="DY19" s="395" t="str">
        <f ca="1">IF(DY18&lt;&gt;"",DU21,"")</f>
        <v/>
      </c>
      <c r="DZ19" s="395" t="str">
        <f>IF(DZ18&lt;&gt;"",DU22,"")</f>
        <v/>
      </c>
      <c r="EB19" s="395" t="str">
        <f t="shared" ref="EB19:EB21" ca="1" si="2528">IF(DW19&lt;&gt;"",DW19,"")</f>
        <v/>
      </c>
      <c r="EC19" s="395">
        <f ca="1">SUMPRODUCT((HG3:HG54=EB19)*(HJ3:HJ54=EB20)*(HK3:HK54="W"))+SUMPRODUCT((HG3:HG54=EB19)*(HJ3:HJ54=EB21)*(HK3:HK54="W"))+SUMPRODUCT((HG3:HG54=EB19)*(HJ3:HJ54=EB22)*(HK3:HK54="W"))+SUMPRODUCT((HG3:HG54=EB19)*(HJ3:HJ54=EB18)*(HK3:HK54="W"))+SUMPRODUCT((HG3:HG54=EB20)*(HJ3:HJ54=EB19)*(HL3:HL54="W"))+SUMPRODUCT((HG3:HG54=EB21)*(HJ3:HJ54=EB19)*(HL3:HL54="W"))+SUMPRODUCT((HG3:HG54=EB22)*(HJ3:HJ54=EB19)*(HL3:HL54="W"))+SUMPRODUCT((HG3:HG54=EB18)*(HJ3:HJ54=EB19)*(HL3:HL54="W"))</f>
        <v>0</v>
      </c>
      <c r="ED19" s="395">
        <f ca="1">SUMPRODUCT((HG3:HG54=EB19)*(HJ3:HJ54=EB20)*(HK3:HK54="D"))+SUMPRODUCT((HG3:HG54=EB19)*(HJ3:HJ54=EB21)*(HK3:HK54="D"))+SUMPRODUCT((HG3:HG54=EB19)*(HJ3:HJ54=EB22)*(HK3:HK54="D"))+SUMPRODUCT((HG3:HG54=EB19)*(HJ3:HJ54=EB18)*(HK3:HK54="D"))+SUMPRODUCT((HG3:HG54=EB20)*(HJ3:HJ54=EB19)*(HK3:HK54="D"))+SUMPRODUCT((HG3:HG54=EB21)*(HJ3:HJ54=EB19)*(HK3:HK54="D"))+SUMPRODUCT((HG3:HG54=EB22)*(HJ3:HJ54=EB19)*(HK3:HK54="D"))+SUMPRODUCT((HG3:HG54=EB18)*(HJ3:HJ54=EB19)*(HK3:HK54="D"))</f>
        <v>0</v>
      </c>
      <c r="EE19" s="395">
        <f ca="1">SUMPRODUCT((HG3:HG54=EB19)*(HJ3:HJ54=EB20)*(HK3:HK54="L"))+SUMPRODUCT((HG3:HG54=EB19)*(HJ3:HJ54=EB21)*(HK3:HK54="L"))+SUMPRODUCT((HG3:HG54=EB19)*(HJ3:HJ54=EB22)*(HK3:HK54="L"))+SUMPRODUCT((HG3:HG54=EB19)*(HJ3:HJ54=EB18)*(HK3:HK54="L"))+SUMPRODUCT((HG3:HG54=EB20)*(HJ3:HJ54=EB19)*(HL3:HL54="L"))+SUMPRODUCT((HG3:HG54=EB21)*(HJ3:HJ54=EB19)*(HL3:HL54="L"))+SUMPRODUCT((HG3:HG54=EB22)*(HJ3:HJ54=EB19)*(HL3:HL54="L"))+SUMPRODUCT((HG3:HG54=EB18)*(HJ3:HJ54=EB19)*(HL3:HL54="L"))</f>
        <v>0</v>
      </c>
      <c r="EF19" s="395">
        <f ca="1">SUMPRODUCT((HG3:HG54=EB19)*(HJ3:HJ54=EB20)*HH3:HH54)+SUMPRODUCT((HG3:HG54=EB19)*(HJ3:HJ54=EB21)*HH3:HH54)+SUMPRODUCT((HG3:HG54=EB19)*(HJ3:HJ54=EB22)*HH3:HH54)+SUMPRODUCT((HG3:HG54=EB19)*(HJ3:HJ54=EB18)*HH3:HH54)+SUMPRODUCT((HG3:HG54=EB20)*(HJ3:HJ54=EB19)*HI3:HI54)+SUMPRODUCT((HG3:HG54=EB21)*(HJ3:HJ54=EB19)*HI3:HI54)+SUMPRODUCT((HG3:HG54=EB22)*(HJ3:HJ54=EB19)*HI3:HI54)+SUMPRODUCT((HG3:HG54=EB18)*(HJ3:HJ54=EB19)*HI3:HI54)</f>
        <v>0</v>
      </c>
      <c r="EG19" s="395">
        <f ca="1">SUMPRODUCT((HG3:HG54=EB19)*(HJ3:HJ54=EB20)*HI3:HI54)+SUMPRODUCT((HG3:HG54=EB19)*(HJ3:HJ54=EB21)*HI3:HI54)+SUMPRODUCT((HG3:HG54=EB19)*(HJ3:HJ54=EB22)*HI3:HI54)+SUMPRODUCT((HG3:HG54=EB19)*(HJ3:HJ54=EB18)*HI3:HI54)+SUMPRODUCT((HG3:HG54=EB20)*(HJ3:HJ54=EB19)*HH3:HH54)+SUMPRODUCT((HG3:HG54=EB21)*(HJ3:HJ54=EB19)*HH3:HH54)+SUMPRODUCT((HG3:HG54=EB22)*(HJ3:HJ54=EB19)*HH3:HH54)+SUMPRODUCT((HG3:HG54=EB18)*(HJ3:HJ54=EB19)*HH3:HH54)</f>
        <v>0</v>
      </c>
      <c r="EH19" s="395">
        <f ca="1">EF19-EG19+1000</f>
        <v>1000</v>
      </c>
      <c r="EI19" s="395" t="str">
        <f t="shared" ca="1" si="2310"/>
        <v/>
      </c>
      <c r="EJ19" s="395" t="str">
        <f ca="1">IF(EB19&lt;&gt;"",VLOOKUP(EB19,DI4:DO52,7,FALSE),"")</f>
        <v/>
      </c>
      <c r="EK19" s="395" t="str">
        <f ca="1">IF(EB19&lt;&gt;"",VLOOKUP(EB19,DI4:DO52,5,FALSE),"")</f>
        <v/>
      </c>
      <c r="EL19" s="395" t="str">
        <f ca="1">IF(EB19&lt;&gt;"",VLOOKUP(EB19,DI4:DQ52,9,FALSE),"")</f>
        <v/>
      </c>
      <c r="EM19" s="395" t="str">
        <f t="shared" ca="1" si="2311"/>
        <v/>
      </c>
      <c r="EN19" s="395" t="str">
        <f ca="1">IF(EB19&lt;&gt;"",RANK(EM19,EM18:EM22),"")</f>
        <v/>
      </c>
      <c r="EO19" s="395" t="str">
        <f ca="1">IF(EB19&lt;&gt;"",SUMPRODUCT((EM18:EM22=EM19)*(EH18:EH22&gt;EH19)),"")</f>
        <v/>
      </c>
      <c r="EP19" s="395" t="str">
        <f ca="1">IF(EB19&lt;&gt;"",SUMPRODUCT((EM18:EM22=EM19)*(EH18:EH22=EH19)*(EF18:EF22&gt;EF19)),"")</f>
        <v/>
      </c>
      <c r="EQ19" s="395" t="str">
        <f ca="1">IF(EB19&lt;&gt;"",SUMPRODUCT((EM18:EM22=EM19)*(EH18:EH22=EH19)*(EF18:EF22=EF19)*(EJ18:EJ22&gt;EJ19)),"")</f>
        <v/>
      </c>
      <c r="ER19" s="395" t="str">
        <f ca="1">IF(EB19&lt;&gt;"",SUMPRODUCT((EM18:EM22=EM19)*(EH18:EH22=EH19)*(EF18:EF22=EF19)*(EJ18:EJ22=EJ19)*(EK18:EK22&gt;EK19)),"")</f>
        <v/>
      </c>
      <c r="ES19" s="395" t="str">
        <f ca="1">IF(EB19&lt;&gt;"",SUMPRODUCT((EM18:EM22=EM19)*(EH18:EH22=EH19)*(EF18:EF22=EF19)*(EJ18:EJ22=EJ19)*(EK18:EK22=EK19)*(EL18:EL22&gt;EL19)),"")</f>
        <v/>
      </c>
      <c r="ET19" s="395" t="str">
        <f ca="1">IF(EB19&lt;&gt;"",IF(ET71&lt;&gt;"",IF(EA69=3,ET71,ET71+EA69),SUM(EN19:ES19)),"")</f>
        <v/>
      </c>
      <c r="EU19" s="395" t="str">
        <f ca="1">IF(EB19&lt;&gt;"",INDEX(EB18:EB22,MATCH(2,ET18:ET22,0),0),"")</f>
        <v/>
      </c>
      <c r="EV19" s="395" t="str">
        <f ca="1">IF(DX18&lt;&gt;"",DX18,"")</f>
        <v/>
      </c>
      <c r="EW19" s="395">
        <f ca="1">SUMPRODUCT((HG3:HG54=EV19)*(HJ3:HJ54=EV20)*(HK3:HK54="W"))+SUMPRODUCT((HG3:HG54=EV19)*(HJ3:HJ54=EV21)*(HK3:HK54="W"))+SUMPRODUCT((HG3:HG54=EV19)*(HJ3:HJ54=EV22)*(HK3:HK54="W"))+SUMPRODUCT((HG3:HG54=EV20)*(HJ3:HJ54=EV19)*(HL3:HL54="W"))+SUMPRODUCT((HG3:HG54=EV21)*(HJ3:HJ54=EV19)*(HL3:HL54="W"))+SUMPRODUCT((HG3:HG54=EV22)*(HJ3:HJ54=EV19)*(HL3:HL54="W"))</f>
        <v>0</v>
      </c>
      <c r="EX19" s="395">
        <f ca="1">SUMPRODUCT((HG3:HG54=EV19)*(HJ3:HJ54=EV20)*(HK3:HK54="D"))+SUMPRODUCT((HG3:HG54=EV19)*(HJ3:HJ54=EV21)*(HK3:HK54="D"))+SUMPRODUCT((HG3:HG54=EV19)*(HJ3:HJ54=EV22)*(HK3:HK54="D"))+SUMPRODUCT((HG3:HG54=EV20)*(HJ3:HJ54=EV19)*(HK3:HK54="D"))+SUMPRODUCT((HG3:HG54=EV21)*(HJ3:HJ54=EV19)*(HK3:HK54="D"))+SUMPRODUCT((HG3:HG54=EV22)*(HJ3:HJ54=EV19)*(HK3:HK54="D"))</f>
        <v>0</v>
      </c>
      <c r="EY19" s="395">
        <f ca="1">SUMPRODUCT((HG3:HG54=EV19)*(HJ3:HJ54=EV20)*(HK3:HK54="L"))+SUMPRODUCT((HG3:HG54=EV19)*(HJ3:HJ54=EV21)*(HK3:HK54="L"))+SUMPRODUCT((HG3:HG54=EV19)*(HJ3:HJ54=EV22)*(HK3:HK54="L"))+SUMPRODUCT((HG3:HG54=EV20)*(HJ3:HJ54=EV19)*(HL3:HL54="L"))+SUMPRODUCT((HG3:HG54=EV21)*(HJ3:HJ54=EV19)*(HL3:HL54="L"))+SUMPRODUCT((HG3:HG54=EV22)*(HJ3:HJ54=EV19)*(HL3:HL54="L"))</f>
        <v>0</v>
      </c>
      <c r="EZ19" s="395">
        <f ca="1">SUMPRODUCT((HG3:HG54=EV19)*(HJ3:HJ54=EV20)*HH3:HH54)+SUMPRODUCT((HG3:HG54=EV19)*(HJ3:HJ54=EV21)*HH3:HH54)+SUMPRODUCT((HG3:HG54=EV19)*(HJ3:HJ54=EV22)*HH3:HH54)+SUMPRODUCT((HG3:HG54=EV19)*(HJ3:HJ54=EV18)*HH3:HH54)+SUMPRODUCT((HG3:HG54=EV20)*(HJ3:HJ54=EV19)*HI3:HI54)+SUMPRODUCT((HG3:HG54=EV21)*(HJ3:HJ54=EV19)*HI3:HI54)+SUMPRODUCT((HG3:HG54=EV22)*(HJ3:HJ54=EV19)*HI3:HI54)+SUMPRODUCT((HG3:HG54=EV18)*(HJ3:HJ54=EV19)*HI3:HI54)</f>
        <v>0</v>
      </c>
      <c r="FA19" s="395">
        <f ca="1">SUMPRODUCT((HG3:HG54=EV19)*(HJ3:HJ54=EV20)*HI3:HI54)+SUMPRODUCT((HG3:HG54=EV19)*(HJ3:HJ54=EV21)*HI3:HI54)+SUMPRODUCT((HG3:HG54=EV19)*(HJ3:HJ54=EV22)*HI3:HI54)+SUMPRODUCT((HG3:HG54=EV19)*(HJ3:HJ54=EV18)*HI3:HI54)+SUMPRODUCT((HG3:HG54=EV20)*(HJ3:HJ54=EV19)*HH3:HH54)+SUMPRODUCT((HG3:HG54=EV21)*(HJ3:HJ54=EV19)*HH3:HH54)+SUMPRODUCT((HG3:HG54=EV22)*(HJ3:HJ54=EV19)*HH3:HH54)+SUMPRODUCT((HG3:HG54=EV18)*(HJ3:HJ54=EV19)*HH3:HH54)</f>
        <v>0</v>
      </c>
      <c r="FB19" s="395">
        <f ca="1">EZ19-FA19+1000</f>
        <v>1000</v>
      </c>
      <c r="FC19" s="395" t="str">
        <f t="shared" ref="FC19:FC21" ca="1" si="2529">IF(EV19&lt;&gt;"",EW19*3+EX19*1,"")</f>
        <v/>
      </c>
      <c r="FD19" s="395" t="str">
        <f ca="1">IF(EV19&lt;&gt;"",VLOOKUP(EV19,DI4:DO52,7,FALSE),"")</f>
        <v/>
      </c>
      <c r="FE19" s="395" t="str">
        <f ca="1">IF(EV19&lt;&gt;"",VLOOKUP(EV19,DI4:DO52,5,FALSE),"")</f>
        <v/>
      </c>
      <c r="FF19" s="395" t="str">
        <f ca="1">IF(EV19&lt;&gt;"",VLOOKUP(EV19,DI4:DQ52,9,FALSE),"")</f>
        <v/>
      </c>
      <c r="FG19" s="395" t="str">
        <f t="shared" ref="FG19:FG21" ca="1" si="2530">FC19</f>
        <v/>
      </c>
      <c r="FH19" s="395" t="str">
        <f ca="1">IF(EV19&lt;&gt;"",RANK(FG19,FG18:FG22),"")</f>
        <v/>
      </c>
      <c r="FI19" s="395" t="str">
        <f ca="1">IF(EV19&lt;&gt;"",SUMPRODUCT((FG18:FG22=FG19)*(FB18:FB22&gt;FB19)),"")</f>
        <v/>
      </c>
      <c r="FJ19" s="395" t="str">
        <f ca="1">IF(EV19&lt;&gt;"",SUMPRODUCT((FG18:FG22=FG19)*(FB18:FB22=FB19)*(EZ18:EZ22&gt;EZ19)),"")</f>
        <v/>
      </c>
      <c r="FK19" s="395" t="str">
        <f ca="1">IF(EV19&lt;&gt;"",SUMPRODUCT((FG18:FG22=FG19)*(FB18:FB22=FB19)*(EZ18:EZ22=EZ19)*(FD18:FD22&gt;FD19)),"")</f>
        <v/>
      </c>
      <c r="FL19" s="395" t="str">
        <f ca="1">IF(EV19&lt;&gt;"",SUMPRODUCT((FG18:FG22=FG19)*(FB18:FB22=FB19)*(EZ18:EZ22=EZ19)*(FD18:FD22=FD19)*(FE18:FE22&gt;FE19)),"")</f>
        <v/>
      </c>
      <c r="FM19" s="395" t="str">
        <f ca="1">IF(EV19&lt;&gt;"",SUMPRODUCT((FG18:FG22=FG19)*(FB18:FB22=FB19)*(EZ18:EZ22=EZ19)*(FD18:FD22=FD19)*(FE18:FE22=FE19)*(FF18:FF22&gt;FF19)),"")</f>
        <v/>
      </c>
      <c r="FN19" s="395" t="str">
        <f ca="1">IF(EV19&lt;&gt;"",IF(FN71&lt;&gt;"",IF(EU69=3,FN71,FN71+EU69),SUM(FH19:FM19)+1),"")</f>
        <v/>
      </c>
      <c r="FO19" s="395" t="str">
        <f ca="1">IF(EV19&lt;&gt;"",INDEX(EV19:EV22,MATCH(2,FN19:FN22,0),0),"")</f>
        <v/>
      </c>
      <c r="HD19" s="395" t="str">
        <f ca="1">IF(FO19&lt;&gt;"",FO19,IF(EU19&lt;&gt;"",EU19,DU19))</f>
        <v>Benfica</v>
      </c>
      <c r="HE19" s="395">
        <v>2</v>
      </c>
      <c r="HF19" s="395">
        <v>17</v>
      </c>
      <c r="HG19" s="395" t="str">
        <f t="shared" si="25"/>
        <v>Palmeiras</v>
      </c>
      <c r="HH19" s="395">
        <f ca="1">IF(HG2&lt;&gt;"",IF(OFFSET('Game Board'!O24,0,HH1)&lt;&gt;"",OFFSET('Game Board'!O24,0,HH1),0),"")</f>
        <v>2</v>
      </c>
      <c r="HI19" s="395">
        <f ca="1">IF(HG2&lt;&gt;"",IF(OFFSET('Game Board'!P24,0,HH1)&lt;&gt;"",OFFSET('Game Board'!P24,0,HH1),0),"")</f>
        <v>0</v>
      </c>
      <c r="HJ19" s="395" t="str">
        <f t="shared" si="26"/>
        <v>Al Ahly</v>
      </c>
      <c r="HK19" s="395" t="str">
        <f ca="1">IF(AND(OFFSET('Game Board'!O24,0,HH1)&lt;&gt;"",OFFSET('Game Board'!P24,0,HH1)&lt;&gt;""),IF(HH19&gt;HI19,"W",IF(HH19=HI19,"D","L")),"")</f>
        <v>W</v>
      </c>
      <c r="HL19" s="395" t="str">
        <f t="shared" ca="1" si="27"/>
        <v>L</v>
      </c>
      <c r="HN19" s="395">
        <f ca="1">VLOOKUP(HO19,LJ18:LK22,2,FALSE)</f>
        <v>4</v>
      </c>
      <c r="HO19" s="398" t="str">
        <f t="shared" si="2312"/>
        <v>Auckland City</v>
      </c>
      <c r="HP19" s="395">
        <f ca="1">SUMPRODUCT((LM3:LM54=HO19)*(LQ3:LQ54="W"))+SUMPRODUCT((LP3:LP54=HO19)*(LR3:LR54="W"))</f>
        <v>1</v>
      </c>
      <c r="HQ19" s="395">
        <f ca="1">SUMPRODUCT((LM3:LM54=HO19)*(LQ3:LQ54="D"))+SUMPRODUCT((LP3:LP54=HO19)*(LR3:LR54="D"))</f>
        <v>0</v>
      </c>
      <c r="HR19" s="395">
        <f ca="1">SUMPRODUCT((LM3:LM54=HO19)*(LQ3:LQ54="L"))+SUMPRODUCT((LP3:LP54=HO19)*(LR3:LR54="L"))</f>
        <v>2</v>
      </c>
      <c r="HS19" s="395">
        <f ca="1">SUMIF(LM3:LM72,HO19,LN3:LN72)+SUMIF(LP3:LP72,HO19,LO3:LO72)</f>
        <v>5</v>
      </c>
      <c r="HT19" s="395">
        <f ca="1">SUMIF(LP3:LP72,HO19,LN3:LN72)+SUMIF(LM3:LM72,HO19,LO3:LO72)</f>
        <v>7</v>
      </c>
      <c r="HU19" s="395">
        <f t="shared" ca="1" si="2313"/>
        <v>998</v>
      </c>
      <c r="HV19" s="395">
        <f t="shared" ca="1" si="2314"/>
        <v>3</v>
      </c>
      <c r="HW19" s="401">
        <f t="shared" si="266"/>
        <v>6</v>
      </c>
      <c r="HX19" s="395">
        <f ca="1">IF(COUNTIF(HV18:HV22,4)&lt;&gt;4,RANK(HV19,HV18:HV22),HV71)</f>
        <v>4</v>
      </c>
      <c r="HZ19" s="395">
        <f ca="1">SUMPRODUCT((HX18:HX21=HX19)*(HW18:HW21&lt;HW19))+HX19</f>
        <v>4</v>
      </c>
      <c r="IA19" s="398" t="str">
        <f ca="1">INDEX(HO18:HO22,MATCH(2,HZ18:HZ22,0),0)</f>
        <v>Boca Juniors</v>
      </c>
      <c r="IB19" s="395">
        <f ca="1">INDEX(HX18:HX22,MATCH(IA19,HO18:HO22,0),0)</f>
        <v>2</v>
      </c>
      <c r="IC19" s="395" t="str">
        <f ca="1">IF(IC18&lt;&gt;"",IA19,"")</f>
        <v/>
      </c>
      <c r="ID19" s="395" t="str">
        <f ca="1">IF(ID18&lt;&gt;"",IA20,"")</f>
        <v>Bayern Munich</v>
      </c>
      <c r="IE19" s="395" t="str">
        <f ca="1">IF(IE18&lt;&gt;"",IA21,"")</f>
        <v/>
      </c>
      <c r="IF19" s="395" t="str">
        <f>IF(IF18&lt;&gt;"",IA22,"")</f>
        <v/>
      </c>
      <c r="IH19" s="395" t="str">
        <f t="shared" ref="IH19:IH21" ca="1" si="2531">IF(IC19&lt;&gt;"",IC19,"")</f>
        <v/>
      </c>
      <c r="II19" s="395">
        <f ca="1">SUMPRODUCT((LM3:LM54=IH19)*(LP3:LP54=IH20)*(LQ3:LQ54="W"))+SUMPRODUCT((LM3:LM54=IH19)*(LP3:LP54=IH21)*(LQ3:LQ54="W"))+SUMPRODUCT((LM3:LM54=IH19)*(LP3:LP54=IH22)*(LQ3:LQ54="W"))+SUMPRODUCT((LM3:LM54=IH19)*(LP3:LP54=IH18)*(LQ3:LQ54="W"))+SUMPRODUCT((LM3:LM54=IH20)*(LP3:LP54=IH19)*(LR3:LR54="W"))+SUMPRODUCT((LM3:LM54=IH21)*(LP3:LP54=IH19)*(LR3:LR54="W"))+SUMPRODUCT((LM3:LM54=IH22)*(LP3:LP54=IH19)*(LR3:LR54="W"))+SUMPRODUCT((LM3:LM54=IH18)*(LP3:LP54=IH19)*(LR3:LR54="W"))</f>
        <v>0</v>
      </c>
      <c r="IJ19" s="395">
        <f ca="1">SUMPRODUCT((LM3:LM54=IH19)*(LP3:LP54=IH20)*(LQ3:LQ54="D"))+SUMPRODUCT((LM3:LM54=IH19)*(LP3:LP54=IH21)*(LQ3:LQ54="D"))+SUMPRODUCT((LM3:LM54=IH19)*(LP3:LP54=IH22)*(LQ3:LQ54="D"))+SUMPRODUCT((LM3:LM54=IH19)*(LP3:LP54=IH18)*(LQ3:LQ54="D"))+SUMPRODUCT((LM3:LM54=IH20)*(LP3:LP54=IH19)*(LQ3:LQ54="D"))+SUMPRODUCT((LM3:LM54=IH21)*(LP3:LP54=IH19)*(LQ3:LQ54="D"))+SUMPRODUCT((LM3:LM54=IH22)*(LP3:LP54=IH19)*(LQ3:LQ54="D"))+SUMPRODUCT((LM3:LM54=IH18)*(LP3:LP54=IH19)*(LQ3:LQ54="D"))</f>
        <v>0</v>
      </c>
      <c r="IK19" s="395">
        <f ca="1">SUMPRODUCT((LM3:LM54=IH19)*(LP3:LP54=IH20)*(LQ3:LQ54="L"))+SUMPRODUCT((LM3:LM54=IH19)*(LP3:LP54=IH21)*(LQ3:LQ54="L"))+SUMPRODUCT((LM3:LM54=IH19)*(LP3:LP54=IH22)*(LQ3:LQ54="L"))+SUMPRODUCT((LM3:LM54=IH19)*(LP3:LP54=IH18)*(LQ3:LQ54="L"))+SUMPRODUCT((LM3:LM54=IH20)*(LP3:LP54=IH19)*(LR3:LR54="L"))+SUMPRODUCT((LM3:LM54=IH21)*(LP3:LP54=IH19)*(LR3:LR54="L"))+SUMPRODUCT((LM3:LM54=IH22)*(LP3:LP54=IH19)*(LR3:LR54="L"))+SUMPRODUCT((LM3:LM54=IH18)*(LP3:LP54=IH19)*(LR3:LR54="L"))</f>
        <v>0</v>
      </c>
      <c r="IL19" s="395">
        <f ca="1">SUMPRODUCT((LM3:LM54=IH19)*(LP3:LP54=IH20)*LN3:LN54)+SUMPRODUCT((LM3:LM54=IH19)*(LP3:LP54=IH21)*LN3:LN54)+SUMPRODUCT((LM3:LM54=IH19)*(LP3:LP54=IH22)*LN3:LN54)+SUMPRODUCT((LM3:LM54=IH19)*(LP3:LP54=IH18)*LN3:LN54)+SUMPRODUCT((LM3:LM54=IH20)*(LP3:LP54=IH19)*LO3:LO54)+SUMPRODUCT((LM3:LM54=IH21)*(LP3:LP54=IH19)*LO3:LO54)+SUMPRODUCT((LM3:LM54=IH22)*(LP3:LP54=IH19)*LO3:LO54)+SUMPRODUCT((LM3:LM54=IH18)*(LP3:LP54=IH19)*LO3:LO54)</f>
        <v>0</v>
      </c>
      <c r="IM19" s="395">
        <f ca="1">SUMPRODUCT((LM3:LM54=IH19)*(LP3:LP54=IH20)*LO3:LO54)+SUMPRODUCT((LM3:LM54=IH19)*(LP3:LP54=IH21)*LO3:LO54)+SUMPRODUCT((LM3:LM54=IH19)*(LP3:LP54=IH22)*LO3:LO54)+SUMPRODUCT((LM3:LM54=IH19)*(LP3:LP54=IH18)*LO3:LO54)+SUMPRODUCT((LM3:LM54=IH20)*(LP3:LP54=IH19)*LN3:LN54)+SUMPRODUCT((LM3:LM54=IH21)*(LP3:LP54=IH19)*LN3:LN54)+SUMPRODUCT((LM3:LM54=IH22)*(LP3:LP54=IH19)*LN3:LN54)+SUMPRODUCT((LM3:LM54=IH18)*(LP3:LP54=IH19)*LN3:LN54)</f>
        <v>0</v>
      </c>
      <c r="IN19" s="395">
        <f ca="1">IL19-IM19+1000</f>
        <v>1000</v>
      </c>
      <c r="IO19" s="395" t="str">
        <f t="shared" ca="1" si="2315"/>
        <v/>
      </c>
      <c r="IP19" s="395" t="str">
        <f ca="1">IF(IH19&lt;&gt;"",VLOOKUP(IH19,HO4:HU52,7,FALSE),"")</f>
        <v/>
      </c>
      <c r="IQ19" s="395" t="str">
        <f ca="1">IF(IH19&lt;&gt;"",VLOOKUP(IH19,HO4:HU52,5,FALSE),"")</f>
        <v/>
      </c>
      <c r="IR19" s="395" t="str">
        <f ca="1">IF(IH19&lt;&gt;"",VLOOKUP(IH19,HO4:HW52,9,FALSE),"")</f>
        <v/>
      </c>
      <c r="IS19" s="395" t="str">
        <f t="shared" ca="1" si="2316"/>
        <v/>
      </c>
      <c r="IT19" s="395" t="str">
        <f ca="1">IF(IH19&lt;&gt;"",RANK(IS19,IS18:IS22),"")</f>
        <v/>
      </c>
      <c r="IU19" s="395" t="str">
        <f ca="1">IF(IH19&lt;&gt;"",SUMPRODUCT((IS18:IS22=IS19)*(IN18:IN22&gt;IN19)),"")</f>
        <v/>
      </c>
      <c r="IV19" s="395" t="str">
        <f ca="1">IF(IH19&lt;&gt;"",SUMPRODUCT((IS18:IS22=IS19)*(IN18:IN22=IN19)*(IL18:IL22&gt;IL19)),"")</f>
        <v/>
      </c>
      <c r="IW19" s="395" t="str">
        <f ca="1">IF(IH19&lt;&gt;"",SUMPRODUCT((IS18:IS22=IS19)*(IN18:IN22=IN19)*(IL18:IL22=IL19)*(IP18:IP22&gt;IP19)),"")</f>
        <v/>
      </c>
      <c r="IX19" s="395" t="str">
        <f ca="1">IF(IH19&lt;&gt;"",SUMPRODUCT((IS18:IS22=IS19)*(IN18:IN22=IN19)*(IL18:IL22=IL19)*(IP18:IP22=IP19)*(IQ18:IQ22&gt;IQ19)),"")</f>
        <v/>
      </c>
      <c r="IY19" s="395" t="str">
        <f ca="1">IF(IH19&lt;&gt;"",SUMPRODUCT((IS18:IS22=IS19)*(IN18:IN22=IN19)*(IL18:IL22=IL19)*(IP18:IP22=IP19)*(IQ18:IQ22=IQ19)*(IR18:IR22&gt;IR19)),"")</f>
        <v/>
      </c>
      <c r="IZ19" s="395" t="str">
        <f ca="1">IF(IH19&lt;&gt;"",IF(IZ71&lt;&gt;"",IF(IG69=3,IZ71,IZ71+IG69),SUM(IT19:IY19)),"")</f>
        <v/>
      </c>
      <c r="JA19" s="395" t="str">
        <f ca="1">IF(IH19&lt;&gt;"",INDEX(IH18:IH22,MATCH(2,IZ18:IZ22,0),0),"")</f>
        <v/>
      </c>
      <c r="JB19" s="395" t="str">
        <f ca="1">IF(ID18&lt;&gt;"",ID18,"")</f>
        <v>Boca Juniors</v>
      </c>
      <c r="JC19" s="395">
        <f ca="1">SUMPRODUCT((LM3:LM54=JB19)*(LP3:LP54=JB20)*(LQ3:LQ54="W"))+SUMPRODUCT((LM3:LM54=JB19)*(LP3:LP54=JB21)*(LQ3:LQ54="W"))+SUMPRODUCT((LM3:LM54=JB19)*(LP3:LP54=JB22)*(LQ3:LQ54="W"))+SUMPRODUCT((LM3:LM54=JB20)*(LP3:LP54=JB19)*(LR3:LR54="W"))+SUMPRODUCT((LM3:LM54=JB21)*(LP3:LP54=JB19)*(LR3:LR54="W"))+SUMPRODUCT((LM3:LM54=JB22)*(LP3:LP54=JB19)*(LR3:LR54="W"))</f>
        <v>0</v>
      </c>
      <c r="JD19" s="395">
        <f ca="1">SUMPRODUCT((LM3:LM54=JB19)*(LP3:LP54=JB20)*(LQ3:LQ54="D"))+SUMPRODUCT((LM3:LM54=JB19)*(LP3:LP54=JB21)*(LQ3:LQ54="D"))+SUMPRODUCT((LM3:LM54=JB19)*(LP3:LP54=JB22)*(LQ3:LQ54="D"))+SUMPRODUCT((LM3:LM54=JB20)*(LP3:LP54=JB19)*(LQ3:LQ54="D"))+SUMPRODUCT((LM3:LM54=JB21)*(LP3:LP54=JB19)*(LQ3:LQ54="D"))+SUMPRODUCT((LM3:LM54=JB22)*(LP3:LP54=JB19)*(LQ3:LQ54="D"))</f>
        <v>1</v>
      </c>
      <c r="JE19" s="395">
        <f ca="1">SUMPRODUCT((LM3:LM54=JB19)*(LP3:LP54=JB20)*(LQ3:LQ54="L"))+SUMPRODUCT((LM3:LM54=JB19)*(LP3:LP54=JB21)*(LQ3:LQ54="L"))+SUMPRODUCT((LM3:LM54=JB19)*(LP3:LP54=JB22)*(LQ3:LQ54="L"))+SUMPRODUCT((LM3:LM54=JB20)*(LP3:LP54=JB19)*(LR3:LR54="L"))+SUMPRODUCT((LM3:LM54=JB21)*(LP3:LP54=JB19)*(LR3:LR54="L"))+SUMPRODUCT((LM3:LM54=JB22)*(LP3:LP54=JB19)*(LR3:LR54="L"))</f>
        <v>0</v>
      </c>
      <c r="JF19" s="395">
        <f ca="1">SUMPRODUCT((LM3:LM54=JB19)*(LP3:LP54=JB20)*LN3:LN54)+SUMPRODUCT((LM3:LM54=JB19)*(LP3:LP54=JB21)*LN3:LN54)+SUMPRODUCT((LM3:LM54=JB19)*(LP3:LP54=JB22)*LN3:LN54)+SUMPRODUCT((LM3:LM54=JB19)*(LP3:LP54=JB18)*LN3:LN54)+SUMPRODUCT((LM3:LM54=JB20)*(LP3:LP54=JB19)*LO3:LO54)+SUMPRODUCT((LM3:LM54=JB21)*(LP3:LP54=JB19)*LO3:LO54)+SUMPRODUCT((LM3:LM54=JB22)*(LP3:LP54=JB19)*LO3:LO54)+SUMPRODUCT((LM3:LM54=JB18)*(LP3:LP54=JB19)*LO3:LO54)</f>
        <v>2</v>
      </c>
      <c r="JG19" s="395">
        <f ca="1">SUMPRODUCT((LM3:LM54=JB19)*(LP3:LP54=JB20)*LO3:LO54)+SUMPRODUCT((LM3:LM54=JB19)*(LP3:LP54=JB21)*LO3:LO54)+SUMPRODUCT((LM3:LM54=JB19)*(LP3:LP54=JB22)*LO3:LO54)+SUMPRODUCT((LM3:LM54=JB19)*(LP3:LP54=JB18)*LO3:LO54)+SUMPRODUCT((LM3:LM54=JB20)*(LP3:LP54=JB19)*LN3:LN54)+SUMPRODUCT((LM3:LM54=JB21)*(LP3:LP54=JB19)*LN3:LN54)+SUMPRODUCT((LM3:LM54=JB22)*(LP3:LP54=JB19)*LN3:LN54)+SUMPRODUCT((LM3:LM54=JB18)*(LP3:LP54=JB19)*LN3:LN54)</f>
        <v>2</v>
      </c>
      <c r="JH19" s="395">
        <f ca="1">JF19-JG19+1000</f>
        <v>1000</v>
      </c>
      <c r="JI19" s="395">
        <f t="shared" ref="JI19:JI21" ca="1" si="2532">IF(JB19&lt;&gt;"",JC19*3+JD19*1,"")</f>
        <v>1</v>
      </c>
      <c r="JJ19" s="395">
        <f ca="1">IF(JB19&lt;&gt;"",VLOOKUP(JB19,HO4:HU52,7,FALSE),"")</f>
        <v>1000</v>
      </c>
      <c r="JK19" s="395">
        <f ca="1">IF(JB19&lt;&gt;"",VLOOKUP(JB19,HO4:HU52,5,FALSE),"")</f>
        <v>5</v>
      </c>
      <c r="JL19" s="395">
        <f ca="1">IF(JB19&lt;&gt;"",VLOOKUP(JB19,HO4:HW52,9,FALSE),"")</f>
        <v>14</v>
      </c>
      <c r="JM19" s="395">
        <f t="shared" ref="JM19:JM21" ca="1" si="2533">JI19</f>
        <v>1</v>
      </c>
      <c r="JN19" s="395">
        <f ca="1">IF(JB19&lt;&gt;"",RANK(JM19,JM18:JM22),"")</f>
        <v>1</v>
      </c>
      <c r="JO19" s="395">
        <f ca="1">IF(JB19&lt;&gt;"",SUMPRODUCT((JM18:JM22=JM19)*(JH18:JH22&gt;JH19)),"")</f>
        <v>0</v>
      </c>
      <c r="JP19" s="395">
        <f ca="1">IF(JB19&lt;&gt;"",SUMPRODUCT((JM18:JM22=JM19)*(JH18:JH22=JH19)*(JF18:JF22&gt;JF19)),"")</f>
        <v>0</v>
      </c>
      <c r="JQ19" s="395">
        <f ca="1">IF(JB19&lt;&gt;"",SUMPRODUCT((JM18:JM22=JM19)*(JH18:JH22=JH19)*(JF18:JF22=JF19)*(JJ18:JJ22&gt;JJ19)),"")</f>
        <v>0</v>
      </c>
      <c r="JR19" s="395">
        <f ca="1">IF(JB19&lt;&gt;"",SUMPRODUCT((JM18:JM22=JM19)*(JH18:JH22=JH19)*(JF18:JF22=JF19)*(JJ18:JJ22=JJ19)*(JK18:JK22&gt;JK19)),"")</f>
        <v>0</v>
      </c>
      <c r="JS19" s="395">
        <f ca="1">IF(JB19&lt;&gt;"",SUMPRODUCT((JM18:JM22=JM19)*(JH18:JH22=JH19)*(JF18:JF22=JF19)*(JJ18:JJ22=JJ19)*(JK18:JK22=JK19)*(JL18:JL22&gt;JL19)),"")</f>
        <v>0</v>
      </c>
      <c r="JT19" s="395">
        <f ca="1">IF(JB19&lt;&gt;"",IF(JT71&lt;&gt;"",IF(JA69=3,JT71,JT71+JA69),SUM(JN19:JS19)+1),"")</f>
        <v>2</v>
      </c>
      <c r="JU19" s="395" t="str">
        <f ca="1">IF(JB19&lt;&gt;"",INDEX(JB19:JB22,MATCH(2,JT19:JT22,0),0),"")</f>
        <v>Boca Juniors</v>
      </c>
      <c r="LJ19" s="395" t="str">
        <f ca="1">IF(JU19&lt;&gt;"",JU19,IF(JA19&lt;&gt;"",JA19,IA19))</f>
        <v>Boca Juniors</v>
      </c>
      <c r="LK19" s="395">
        <v>2</v>
      </c>
      <c r="LL19" s="395">
        <v>17</v>
      </c>
      <c r="LM19" s="395" t="str">
        <f t="shared" si="28"/>
        <v>Palmeiras</v>
      </c>
      <c r="LN19" s="395">
        <f ca="1">IF(OFFSET('Game Board'!O24,0,LN1)&lt;&gt;"",OFFSET('Game Board'!O24,0,LN1),0)</f>
        <v>0</v>
      </c>
      <c r="LO19" s="395">
        <f ca="1">IF(OFFSET('Game Board'!P24,0,LN1)&lt;&gt;"",OFFSET('Game Board'!P24,0,LN1),0)</f>
        <v>3</v>
      </c>
      <c r="LP19" s="395" t="str">
        <f t="shared" si="29"/>
        <v>Al Ahly</v>
      </c>
      <c r="LQ19" s="395" t="str">
        <f ca="1">IF(AND(OFFSET('Game Board'!O24,0,LN1)&lt;&gt;"",OFFSET('Game Board'!P24,0,LN1)&lt;&gt;""),IF(LN19&gt;LO19,"W",IF(LN19=LO19,"D","L")),"")</f>
        <v>L</v>
      </c>
      <c r="LR19" s="395" t="str">
        <f t="shared" ca="1" si="30"/>
        <v>W</v>
      </c>
      <c r="LT19" s="395">
        <f ca="1">VLOOKUP(LU19,PP18:PQ22,2,FALSE)</f>
        <v>1</v>
      </c>
      <c r="LU19" s="398" t="str">
        <f t="shared" si="2317"/>
        <v>Auckland City</v>
      </c>
      <c r="LV19" s="395">
        <f ca="1">SUMPRODUCT((PS3:PS54=LU19)*(PW3:PW54="W"))+SUMPRODUCT((PV3:PV54=LU19)*(PX3:PX54="W"))</f>
        <v>2</v>
      </c>
      <c r="LW19" s="395">
        <f ca="1">SUMPRODUCT((PS3:PS54=LU19)*(PW3:PW54="D"))+SUMPRODUCT((PV3:PV54=LU19)*(PX3:PX54="D"))</f>
        <v>0</v>
      </c>
      <c r="LX19" s="395">
        <f ca="1">SUMPRODUCT((PS3:PS54=LU19)*(PW3:PW54="L"))+SUMPRODUCT((PV3:PV54=LU19)*(PX3:PX54="L"))</f>
        <v>1</v>
      </c>
      <c r="LY19" s="395">
        <f t="shared" ref="LY19" ca="1" si="2534">SUMIF(PS3:PS72,LU19,PT3:PT72)+SUMIF(PV3:PV72,LU19,PU3:PU72)</f>
        <v>3</v>
      </c>
      <c r="LZ19" s="395">
        <f t="shared" ref="LZ19" ca="1" si="2535">SUMIF(PV3:PV72,LU19,PT3:PT72)+SUMIF(PS3:PS72,LU19,PU3:PU72)</f>
        <v>1</v>
      </c>
      <c r="MA19" s="395">
        <f t="shared" ca="1" si="2320"/>
        <v>1002</v>
      </c>
      <c r="MB19" s="395">
        <f t="shared" ca="1" si="2321"/>
        <v>6</v>
      </c>
      <c r="MC19" s="401">
        <f t="shared" si="36"/>
        <v>6</v>
      </c>
      <c r="MD19" s="395">
        <f t="shared" ref="MD19" ca="1" si="2536">IF(COUNTIF(MB18:MB22,4)&lt;&gt;4,RANK(MB19,MB18:MB22),MB71)</f>
        <v>1</v>
      </c>
      <c r="MF19" s="395">
        <f t="shared" ref="MF19" ca="1" si="2537">SUMPRODUCT((MD18:MD21=MD19)*(MC18:MC21&lt;MC19))+MD19</f>
        <v>1</v>
      </c>
      <c r="MG19" s="398" t="str">
        <f t="shared" ref="MG19" ca="1" si="2538">INDEX(LU18:LU22,MATCH(2,MF18:MF22,0),0)</f>
        <v>Benfica</v>
      </c>
      <c r="MH19" s="395">
        <f t="shared" ref="MH19" ca="1" si="2539">INDEX(MD18:MD22,MATCH(MG19,LU18:LU22,0),0)</f>
        <v>2</v>
      </c>
      <c r="MI19" s="395" t="str">
        <f t="shared" ref="MI19" ca="1" si="2540">IF(MI18&lt;&gt;"",MG19,"")</f>
        <v/>
      </c>
      <c r="MJ19" s="395" t="str">
        <f t="shared" ref="MJ19" ca="1" si="2541">IF(MJ18&lt;&gt;"",MG20,"")</f>
        <v>Bayern Munich</v>
      </c>
      <c r="MK19" s="395" t="str">
        <f t="shared" ref="MK19" ca="1" si="2542">IF(MK18&lt;&gt;"",MG21,"")</f>
        <v/>
      </c>
      <c r="ML19" s="395" t="str">
        <f t="shared" ref="ML19" si="2543">IF(ML18&lt;&gt;"",MG22,"")</f>
        <v/>
      </c>
      <c r="MN19" s="395" t="str">
        <f t="shared" ca="1" si="2330"/>
        <v/>
      </c>
      <c r="MO19" s="395">
        <f ca="1">SUMPRODUCT((PS3:PS54=MN19)*(PV3:PV54=MN20)*(PW3:PW54="W"))+SUMPRODUCT((PS3:PS54=MN19)*(PV3:PV54=MN21)*(PW3:PW54="W"))+SUMPRODUCT((PS3:PS54=MN19)*(PV3:PV54=MN22)*(PW3:PW54="W"))+SUMPRODUCT((PS3:PS54=MN19)*(PV3:PV54=MN18)*(PW3:PW54="W"))+SUMPRODUCT((PS3:PS54=MN20)*(PV3:PV54=MN19)*(PX3:PX54="W"))+SUMPRODUCT((PS3:PS54=MN21)*(PV3:PV54=MN19)*(PX3:PX54="W"))+SUMPRODUCT((PS3:PS54=MN22)*(PV3:PV54=MN19)*(PX3:PX54="W"))+SUMPRODUCT((PS3:PS54=MN18)*(PV3:PV54=MN19)*(PX3:PX54="W"))</f>
        <v>0</v>
      </c>
      <c r="MP19" s="395">
        <f ca="1">SUMPRODUCT((PS3:PS54=MN19)*(PV3:PV54=MN20)*(PW3:PW54="D"))+SUMPRODUCT((PS3:PS54=MN19)*(PV3:PV54=MN21)*(PW3:PW54="D"))+SUMPRODUCT((PS3:PS54=MN19)*(PV3:PV54=MN22)*(PW3:PW54="D"))+SUMPRODUCT((PS3:PS54=MN19)*(PV3:PV54=MN18)*(PW3:PW54="D"))+SUMPRODUCT((PS3:PS54=MN20)*(PV3:PV54=MN19)*(PW3:PW54="D"))+SUMPRODUCT((PS3:PS54=MN21)*(PV3:PV54=MN19)*(PW3:PW54="D"))+SUMPRODUCT((PS3:PS54=MN22)*(PV3:PV54=MN19)*(PW3:PW54="D"))+SUMPRODUCT((PS3:PS54=MN18)*(PV3:PV54=MN19)*(PW3:PW54="D"))</f>
        <v>0</v>
      </c>
      <c r="MQ19" s="395">
        <f ca="1">SUMPRODUCT((PS3:PS54=MN19)*(PV3:PV54=MN20)*(PW3:PW54="L"))+SUMPRODUCT((PS3:PS54=MN19)*(PV3:PV54=MN21)*(PW3:PW54="L"))+SUMPRODUCT((PS3:PS54=MN19)*(PV3:PV54=MN22)*(PW3:PW54="L"))+SUMPRODUCT((PS3:PS54=MN19)*(PV3:PV54=MN18)*(PW3:PW54="L"))+SUMPRODUCT((PS3:PS54=MN20)*(PV3:PV54=MN19)*(PX3:PX54="L"))+SUMPRODUCT((PS3:PS54=MN21)*(PV3:PV54=MN19)*(PX3:PX54="L"))+SUMPRODUCT((PS3:PS54=MN22)*(PV3:PV54=MN19)*(PX3:PX54="L"))+SUMPRODUCT((PS3:PS54=MN18)*(PV3:PV54=MN19)*(PX3:PX54="L"))</f>
        <v>0</v>
      </c>
      <c r="MR19" s="395">
        <f ca="1">SUMPRODUCT((PS3:PS54=MN19)*(PV3:PV54=MN20)*PT3:PT54)+SUMPRODUCT((PS3:PS54=MN19)*(PV3:PV54=MN21)*PT3:PT54)+SUMPRODUCT((PS3:PS54=MN19)*(PV3:PV54=MN22)*PT3:PT54)+SUMPRODUCT((PS3:PS54=MN19)*(PV3:PV54=MN18)*PT3:PT54)+SUMPRODUCT((PS3:PS54=MN20)*(PV3:PV54=MN19)*PU3:PU54)+SUMPRODUCT((PS3:PS54=MN21)*(PV3:PV54=MN19)*PU3:PU54)+SUMPRODUCT((PS3:PS54=MN22)*(PV3:PV54=MN19)*PU3:PU54)+SUMPRODUCT((PS3:PS54=MN18)*(PV3:PV54=MN19)*PU3:PU54)</f>
        <v>0</v>
      </c>
      <c r="MS19" s="395">
        <f ca="1">SUMPRODUCT((PS3:PS54=MN19)*(PV3:PV54=MN20)*PU3:PU54)+SUMPRODUCT((PS3:PS54=MN19)*(PV3:PV54=MN21)*PU3:PU54)+SUMPRODUCT((PS3:PS54=MN19)*(PV3:PV54=MN22)*PU3:PU54)+SUMPRODUCT((PS3:PS54=MN19)*(PV3:PV54=MN18)*PU3:PU54)+SUMPRODUCT((PS3:PS54=MN20)*(PV3:PV54=MN19)*PT3:PT54)+SUMPRODUCT((PS3:PS54=MN21)*(PV3:PV54=MN19)*PT3:PT54)+SUMPRODUCT((PS3:PS54=MN22)*(PV3:PV54=MN19)*PT3:PT54)+SUMPRODUCT((PS3:PS54=MN18)*(PV3:PV54=MN19)*PT3:PT54)</f>
        <v>0</v>
      </c>
      <c r="MT19" s="395">
        <f t="shared" ca="1" si="2331"/>
        <v>1000</v>
      </c>
      <c r="MU19" s="395" t="str">
        <f t="shared" ca="1" si="2332"/>
        <v/>
      </c>
      <c r="MV19" s="395" t="str">
        <f ca="1">IF(MN19&lt;&gt;"",VLOOKUP(MN19,LU4:MA52,7,FALSE),"")</f>
        <v/>
      </c>
      <c r="MW19" s="395" t="str">
        <f ca="1">IF(MN19&lt;&gt;"",VLOOKUP(MN19,LU4:MA52,5,FALSE),"")</f>
        <v/>
      </c>
      <c r="MX19" s="395" t="str">
        <f ca="1">IF(MN19&lt;&gt;"",VLOOKUP(MN19,LU4:MC52,9,FALSE),"")</f>
        <v/>
      </c>
      <c r="MY19" s="395" t="str">
        <f t="shared" ca="1" si="2333"/>
        <v/>
      </c>
      <c r="MZ19" s="395" t="str">
        <f t="shared" ref="MZ19" ca="1" si="2544">IF(MN19&lt;&gt;"",RANK(MY19,MY18:MY22),"")</f>
        <v/>
      </c>
      <c r="NA19" s="395" t="str">
        <f t="shared" ref="NA19" ca="1" si="2545">IF(MN19&lt;&gt;"",SUMPRODUCT((MY18:MY22=MY19)*(MT18:MT22&gt;MT19)),"")</f>
        <v/>
      </c>
      <c r="NB19" s="395" t="str">
        <f t="shared" ref="NB19" ca="1" si="2546">IF(MN19&lt;&gt;"",SUMPRODUCT((MY18:MY22=MY19)*(MT18:MT22=MT19)*(MR18:MR22&gt;MR19)),"")</f>
        <v/>
      </c>
      <c r="NC19" s="395" t="str">
        <f t="shared" ref="NC19" ca="1" si="2547">IF(MN19&lt;&gt;"",SUMPRODUCT((MY18:MY22=MY19)*(MT18:MT22=MT19)*(MR18:MR22=MR19)*(MV18:MV22&gt;MV19)),"")</f>
        <v/>
      </c>
      <c r="ND19" s="395" t="str">
        <f t="shared" ref="ND19" ca="1" si="2548">IF(MN19&lt;&gt;"",SUMPRODUCT((MY18:MY22=MY19)*(MT18:MT22=MT19)*(MR18:MR22=MR19)*(MV18:MV22=MV19)*(MW18:MW22&gt;MW19)),"")</f>
        <v/>
      </c>
      <c r="NE19" s="395" t="str">
        <f t="shared" ref="NE19" ca="1" si="2549">IF(MN19&lt;&gt;"",SUMPRODUCT((MY18:MY22=MY19)*(MT18:MT22=MT19)*(MR18:MR22=MR19)*(MV18:MV22=MV19)*(MW18:MW22=MW19)*(MX18:MX22&gt;MX19)),"")</f>
        <v/>
      </c>
      <c r="NF19" s="395" t="str">
        <f t="shared" ref="NF19" ca="1" si="2550">IF(MN19&lt;&gt;"",IF(NF71&lt;&gt;"",IF(MM69=3,NF71,NF71+MM69),SUM(MZ19:NE19)),"")</f>
        <v/>
      </c>
      <c r="NG19" s="395" t="str">
        <f t="shared" ref="NG19" ca="1" si="2551">IF(MN19&lt;&gt;"",INDEX(MN18:MN22,MATCH(2,NF18:NF22,0),0),"")</f>
        <v/>
      </c>
      <c r="NH19" s="395" t="str">
        <f t="shared" ref="NH19:NH21" ca="1" si="2552">IF(MJ18&lt;&gt;"",MJ18,"")</f>
        <v>Benfica</v>
      </c>
      <c r="NI19" s="395">
        <f ca="1">SUMPRODUCT((PS3:PS54=NH19)*(PV3:PV54=NH20)*(PW3:PW54="W"))+SUMPRODUCT((PS3:PS54=NH19)*(PV3:PV54=NH21)*(PW3:PW54="W"))+SUMPRODUCT((PS3:PS54=NH19)*(PV3:PV54=NH22)*(PW3:PW54="W"))+SUMPRODUCT((PS3:PS54=NH20)*(PV3:PV54=NH19)*(PX3:PX54="W"))+SUMPRODUCT((PS3:PS54=NH21)*(PV3:PV54=NH19)*(PX3:PX54="W"))+SUMPRODUCT((PS3:PS54=NH22)*(PV3:PV54=NH19)*(PX3:PX54="W"))</f>
        <v>0</v>
      </c>
      <c r="NJ19" s="395">
        <f ca="1">SUMPRODUCT((PS3:PS54=NH19)*(PV3:PV54=NH20)*(PW3:PW54="D"))+SUMPRODUCT((PS3:PS54=NH19)*(PV3:PV54=NH21)*(PW3:PW54="D"))+SUMPRODUCT((PS3:PS54=NH19)*(PV3:PV54=NH22)*(PW3:PW54="D"))+SUMPRODUCT((PS3:PS54=NH20)*(PV3:PV54=NH19)*(PW3:PW54="D"))+SUMPRODUCT((PS3:PS54=NH21)*(PV3:PV54=NH19)*(PW3:PW54="D"))+SUMPRODUCT((PS3:PS54=NH22)*(PV3:PV54=NH19)*(PW3:PW54="D"))</f>
        <v>1</v>
      </c>
      <c r="NK19" s="395">
        <f ca="1">SUMPRODUCT((PS3:PS54=NH19)*(PV3:PV54=NH20)*(PW3:PW54="L"))+SUMPRODUCT((PS3:PS54=NH19)*(PV3:PV54=NH21)*(PW3:PW54="L"))+SUMPRODUCT((PS3:PS54=NH19)*(PV3:PV54=NH22)*(PW3:PW54="L"))+SUMPRODUCT((PS3:PS54=NH20)*(PV3:PV54=NH19)*(PX3:PX54="L"))+SUMPRODUCT((PS3:PS54=NH21)*(PV3:PV54=NH19)*(PX3:PX54="L"))+SUMPRODUCT((PS3:PS54=NH22)*(PV3:PV54=NH19)*(PX3:PX54="L"))</f>
        <v>0</v>
      </c>
      <c r="NL19" s="395">
        <f ca="1">SUMPRODUCT((PS3:PS54=NH19)*(PV3:PV54=NH20)*PT3:PT54)+SUMPRODUCT((PS3:PS54=NH19)*(PV3:PV54=NH21)*PT3:PT54)+SUMPRODUCT((PS3:PS54=NH19)*(PV3:PV54=NH22)*PT3:PT54)+SUMPRODUCT((PS3:PS54=NH19)*(PV3:PV54=NH18)*PT3:PT54)+SUMPRODUCT((PS3:PS54=NH20)*(PV3:PV54=NH19)*PU3:PU54)+SUMPRODUCT((PS3:PS54=NH21)*(PV3:PV54=NH19)*PU3:PU54)+SUMPRODUCT((PS3:PS54=NH22)*(PV3:PV54=NH19)*PU3:PU54)+SUMPRODUCT((PS3:PS54=NH18)*(PV3:PV54=NH19)*PU3:PU54)</f>
        <v>3</v>
      </c>
      <c r="NM19" s="395">
        <f ca="1">SUMPRODUCT((PS3:PS54=NH19)*(PV3:PV54=NH20)*PU3:PU54)+SUMPRODUCT((PS3:PS54=NH19)*(PV3:PV54=NH21)*PU3:PU54)+SUMPRODUCT((PS3:PS54=NH19)*(PV3:PV54=NH22)*PU3:PU54)+SUMPRODUCT((PS3:PS54=NH19)*(PV3:PV54=NH18)*PU3:PU54)+SUMPRODUCT((PS3:PS54=NH20)*(PV3:PV54=NH19)*PT3:PT54)+SUMPRODUCT((PS3:PS54=NH21)*(PV3:PV54=NH19)*PT3:PT54)+SUMPRODUCT((PS3:PS54=NH22)*(PV3:PV54=NH19)*PT3:PT54)+SUMPRODUCT((PS3:PS54=NH18)*(PV3:PV54=NH19)*PT3:PT54)</f>
        <v>3</v>
      </c>
      <c r="NN19" s="395">
        <f t="shared" ref="NN19:NN21" ca="1" si="2553">NL19-NM19+1000</f>
        <v>1000</v>
      </c>
      <c r="NO19" s="395">
        <f t="shared" ref="NO19:NO21" ca="1" si="2554">IF(NH19&lt;&gt;"",NI19*3+NJ19*1,"")</f>
        <v>1</v>
      </c>
      <c r="NP19" s="395">
        <f ca="1">IF(NH19&lt;&gt;"",VLOOKUP(NH19,LU4:MA52,7,FALSE),"")</f>
        <v>1000</v>
      </c>
      <c r="NQ19" s="395">
        <f ca="1">IF(NH19&lt;&gt;"",VLOOKUP(NH19,LU4:MA52,5,FALSE),"")</f>
        <v>4</v>
      </c>
      <c r="NR19" s="395">
        <f ca="1">IF(NH19&lt;&gt;"",VLOOKUP(NH19,LU4:MC52,9,FALSE),"")</f>
        <v>22</v>
      </c>
      <c r="NS19" s="395">
        <f t="shared" ref="NS19:NS21" ca="1" si="2555">NO19</f>
        <v>1</v>
      </c>
      <c r="NT19" s="395">
        <f t="shared" ref="NT19" ca="1" si="2556">IF(NH19&lt;&gt;"",RANK(NS19,NS18:NS22),"")</f>
        <v>1</v>
      </c>
      <c r="NU19" s="395">
        <f t="shared" ref="NU19" ca="1" si="2557">IF(NH19&lt;&gt;"",SUMPRODUCT((NS18:NS22=NS19)*(NN18:NN22&gt;NN19)),"")</f>
        <v>0</v>
      </c>
      <c r="NV19" s="395">
        <f t="shared" ref="NV19" ca="1" si="2558">IF(NH19&lt;&gt;"",SUMPRODUCT((NS18:NS22=NS19)*(NN18:NN22=NN19)*(NL18:NL22&gt;NL19)),"")</f>
        <v>0</v>
      </c>
      <c r="NW19" s="395">
        <f t="shared" ref="NW19" ca="1" si="2559">IF(NH19&lt;&gt;"",SUMPRODUCT((NS18:NS22=NS19)*(NN18:NN22=NN19)*(NL18:NL22=NL19)*(NP18:NP22&gt;NP19)),"")</f>
        <v>0</v>
      </c>
      <c r="NX19" s="395">
        <f t="shared" ref="NX19" ca="1" si="2560">IF(NH19&lt;&gt;"",SUMPRODUCT((NS18:NS22=NS19)*(NN18:NN22=NN19)*(NL18:NL22=NL19)*(NP18:NP22=NP19)*(NQ18:NQ22&gt;NQ19)),"")</f>
        <v>0</v>
      </c>
      <c r="NY19" s="395">
        <f t="shared" ref="NY19" ca="1" si="2561">IF(NH19&lt;&gt;"",SUMPRODUCT((NS18:NS22=NS19)*(NN18:NN22=NN19)*(NL18:NL22=NL19)*(NP18:NP22=NP19)*(NQ18:NQ22=NQ19)*(NR18:NR22&gt;NR19)),"")</f>
        <v>0</v>
      </c>
      <c r="NZ19" s="395">
        <f t="shared" ref="NZ19" ca="1" si="2562">IF(NH19&lt;&gt;"",IF(NZ71&lt;&gt;"",IF(NG69=3,NZ71,NZ71+NG69),SUM(NT19:NY19)+1),"")</f>
        <v>2</v>
      </c>
      <c r="OA19" s="395" t="str">
        <f t="shared" ref="OA19" ca="1" si="2563">IF(NH19&lt;&gt;"",INDEX(NH19:NH22,MATCH(2,NZ19:NZ22,0),0),"")</f>
        <v>Benfica</v>
      </c>
      <c r="PP19" s="395" t="str">
        <f t="shared" ref="PP19" ca="1" si="2564">IF(OA19&lt;&gt;"",OA19,IF(NG19&lt;&gt;"",NG19,MG19))</f>
        <v>Benfica</v>
      </c>
      <c r="PQ19" s="395">
        <v>2</v>
      </c>
      <c r="PR19" s="395">
        <v>17</v>
      </c>
      <c r="PS19" s="395" t="str">
        <f t="shared" si="0"/>
        <v>Palmeiras</v>
      </c>
      <c r="PT19" s="395">
        <f ca="1">IF(OFFSET('Game Board'!O24,0,PT1)&lt;&gt;"",OFFSET('Game Board'!O24,0,PT1),0)</f>
        <v>1</v>
      </c>
      <c r="PU19" s="395">
        <f ca="1">IF(OFFSET('Game Board'!P24,0,PT1)&lt;&gt;"",OFFSET('Game Board'!P24,0,PT1),0)</f>
        <v>3</v>
      </c>
      <c r="PV19" s="395" t="str">
        <f t="shared" si="1"/>
        <v>Al Ahly</v>
      </c>
      <c r="PW19" s="395" t="str">
        <f ca="1">IF(AND(OFFSET('Game Board'!O24,0,PT1)&lt;&gt;"",OFFSET('Game Board'!P24,0,PT1)&lt;&gt;""),IF(PT19&gt;PU19,"W",IF(PT19=PU19,"D","L")),"")</f>
        <v>L</v>
      </c>
      <c r="PX19" s="395" t="str">
        <f t="shared" ref="PX19:PX50" ca="1" si="2565">IF(PW19&lt;&gt;"",IF(PW19="W","L",IF(PW19="L","W","D")),"")</f>
        <v>W</v>
      </c>
      <c r="PZ19" s="395">
        <f ca="1">VLOOKUP(QA19,TV18:TW22,2,FALSE)</f>
        <v>4</v>
      </c>
      <c r="QA19" s="398" t="str">
        <f t="shared" si="2343"/>
        <v>Auckland City</v>
      </c>
      <c r="QB19" s="395">
        <f ca="1">SUMPRODUCT((TY3:TY54=QA19)*(UC3:UC54="W"))+SUMPRODUCT((UB3:UB54=QA19)*(UD3:UD54="W"))</f>
        <v>0</v>
      </c>
      <c r="QC19" s="395">
        <f ca="1">SUMPRODUCT((TY3:TY54=QA19)*(UC3:UC54="D"))+SUMPRODUCT((UB3:UB54=QA19)*(UD3:UD54="D"))</f>
        <v>0</v>
      </c>
      <c r="QD19" s="395">
        <f ca="1">SUMPRODUCT((TY3:TY54=QA19)*(UC3:UC54="L"))+SUMPRODUCT((UB3:UB54=QA19)*(UD3:UD54="L"))</f>
        <v>0</v>
      </c>
      <c r="QE19" s="395">
        <f t="shared" ref="QE19" ca="1" si="2566">SUMIF(TY3:TY72,QA19,TZ3:TZ72)+SUMIF(UB3:UB72,QA19,UA3:UA72)</f>
        <v>0</v>
      </c>
      <c r="QF19" s="395">
        <f t="shared" ref="QF19" ca="1" si="2567">SUMIF(UB3:UB72,QA19,TZ3:TZ72)+SUMIF(TY3:TY72,QA19,UA3:UA72)</f>
        <v>0</v>
      </c>
      <c r="QG19" s="395">
        <f t="shared" ca="1" si="2346"/>
        <v>1000</v>
      </c>
      <c r="QH19" s="395">
        <f t="shared" ca="1" si="2347"/>
        <v>0</v>
      </c>
      <c r="QI19" s="401">
        <f t="shared" si="63"/>
        <v>6</v>
      </c>
      <c r="QJ19" s="395">
        <f t="shared" ref="QJ19" ca="1" si="2568">IF(COUNTIF(QH18:QH22,4)&lt;&gt;4,RANK(QH19,QH18:QH22),QH71)</f>
        <v>1</v>
      </c>
      <c r="QL19" s="395">
        <f t="shared" ref="QL19" ca="1" si="2569">SUMPRODUCT((QJ18:QJ21=QJ19)*(QI18:QI21&lt;QI19))+QJ19</f>
        <v>1</v>
      </c>
      <c r="QM19" s="398" t="str">
        <f t="shared" ref="QM19" ca="1" si="2570">INDEX(QA18:QA22,MATCH(2,QL18:QL22,0),0)</f>
        <v>Boca Juniors</v>
      </c>
      <c r="QN19" s="395">
        <f t="shared" ref="QN19" ca="1" si="2571">INDEX(QJ18:QJ22,MATCH(QM19,QA18:QA22,0),0)</f>
        <v>1</v>
      </c>
      <c r="QO19" s="395" t="str">
        <f t="shared" ref="QO19" ca="1" si="2572">IF(QO18&lt;&gt;"",QM19,"")</f>
        <v>Boca Juniors</v>
      </c>
      <c r="QP19" s="395" t="str">
        <f t="shared" ref="QP19" ca="1" si="2573">IF(QP18&lt;&gt;"",QM20,"")</f>
        <v/>
      </c>
      <c r="QQ19" s="395" t="str">
        <f t="shared" ref="QQ19" ca="1" si="2574">IF(QQ18&lt;&gt;"",QM21,"")</f>
        <v/>
      </c>
      <c r="QR19" s="395" t="str">
        <f t="shared" ref="QR19" si="2575">IF(QR18&lt;&gt;"",QM22,"")</f>
        <v/>
      </c>
      <c r="QT19" s="395" t="str">
        <f t="shared" ca="1" si="2356"/>
        <v>Boca Juniors</v>
      </c>
      <c r="QU19" s="395">
        <f ca="1">SUMPRODUCT((TY3:TY54=QT19)*(UB3:UB54=QT20)*(UC3:UC54="W"))+SUMPRODUCT((TY3:TY54=QT19)*(UB3:UB54=QT21)*(UC3:UC54="W"))+SUMPRODUCT((TY3:TY54=QT19)*(UB3:UB54=QT22)*(UC3:UC54="W"))+SUMPRODUCT((TY3:TY54=QT19)*(UB3:UB54=QT18)*(UC3:UC54="W"))+SUMPRODUCT((TY3:TY54=QT20)*(UB3:UB54=QT19)*(UD3:UD54="W"))+SUMPRODUCT((TY3:TY54=QT21)*(UB3:UB54=QT19)*(UD3:UD54="W"))+SUMPRODUCT((TY3:TY54=QT22)*(UB3:UB54=QT19)*(UD3:UD54="W"))+SUMPRODUCT((TY3:TY54=QT18)*(UB3:UB54=QT19)*(UD3:UD54="W"))</f>
        <v>0</v>
      </c>
      <c r="QV19" s="395">
        <f ca="1">SUMPRODUCT((TY3:TY54=QT19)*(UB3:UB54=QT20)*(UC3:UC54="D"))+SUMPRODUCT((TY3:TY54=QT19)*(UB3:UB54=QT21)*(UC3:UC54="D"))+SUMPRODUCT((TY3:TY54=QT19)*(UB3:UB54=QT22)*(UC3:UC54="D"))+SUMPRODUCT((TY3:TY54=QT19)*(UB3:UB54=QT18)*(UC3:UC54="D"))+SUMPRODUCT((TY3:TY54=QT20)*(UB3:UB54=QT19)*(UC3:UC54="D"))+SUMPRODUCT((TY3:TY54=QT21)*(UB3:UB54=QT19)*(UC3:UC54="D"))+SUMPRODUCT((TY3:TY54=QT22)*(UB3:UB54=QT19)*(UC3:UC54="D"))+SUMPRODUCT((TY3:TY54=QT18)*(UB3:UB54=QT19)*(UC3:UC54="D"))</f>
        <v>0</v>
      </c>
      <c r="QW19" s="395">
        <f ca="1">SUMPRODUCT((TY3:TY54=QT19)*(UB3:UB54=QT20)*(UC3:UC54="L"))+SUMPRODUCT((TY3:TY54=QT19)*(UB3:UB54=QT21)*(UC3:UC54="L"))+SUMPRODUCT((TY3:TY54=QT19)*(UB3:UB54=QT22)*(UC3:UC54="L"))+SUMPRODUCT((TY3:TY54=QT19)*(UB3:UB54=QT18)*(UC3:UC54="L"))+SUMPRODUCT((TY3:TY54=QT20)*(UB3:UB54=QT19)*(UD3:UD54="L"))+SUMPRODUCT((TY3:TY54=QT21)*(UB3:UB54=QT19)*(UD3:UD54="L"))+SUMPRODUCT((TY3:TY54=QT22)*(UB3:UB54=QT19)*(UD3:UD54="L"))+SUMPRODUCT((TY3:TY54=QT18)*(UB3:UB54=QT19)*(UD3:UD54="L"))</f>
        <v>0</v>
      </c>
      <c r="QX19" s="395">
        <f ca="1">SUMPRODUCT((TY3:TY54=QT19)*(UB3:UB54=QT20)*TZ3:TZ54)+SUMPRODUCT((TY3:TY54=QT19)*(UB3:UB54=QT21)*TZ3:TZ54)+SUMPRODUCT((TY3:TY54=QT19)*(UB3:UB54=QT22)*TZ3:TZ54)+SUMPRODUCT((TY3:TY54=QT19)*(UB3:UB54=QT18)*TZ3:TZ54)+SUMPRODUCT((TY3:TY54=QT20)*(UB3:UB54=QT19)*UA3:UA54)+SUMPRODUCT((TY3:TY54=QT21)*(UB3:UB54=QT19)*UA3:UA54)+SUMPRODUCT((TY3:TY54=QT22)*(UB3:UB54=QT19)*UA3:UA54)+SUMPRODUCT((TY3:TY54=QT18)*(UB3:UB54=QT19)*UA3:UA54)</f>
        <v>0</v>
      </c>
      <c r="QY19" s="395">
        <f ca="1">SUMPRODUCT((TY3:TY54=QT19)*(UB3:UB54=QT20)*UA3:UA54)+SUMPRODUCT((TY3:TY54=QT19)*(UB3:UB54=QT21)*UA3:UA54)+SUMPRODUCT((TY3:TY54=QT19)*(UB3:UB54=QT22)*UA3:UA54)+SUMPRODUCT((TY3:TY54=QT19)*(UB3:UB54=QT18)*UA3:UA54)+SUMPRODUCT((TY3:TY54=QT20)*(UB3:UB54=QT19)*TZ3:TZ54)+SUMPRODUCT((TY3:TY54=QT21)*(UB3:UB54=QT19)*TZ3:TZ54)+SUMPRODUCT((TY3:TY54=QT22)*(UB3:UB54=QT19)*TZ3:TZ54)+SUMPRODUCT((TY3:TY54=QT18)*(UB3:UB54=QT19)*TZ3:TZ54)</f>
        <v>0</v>
      </c>
      <c r="QZ19" s="395">
        <f t="shared" ca="1" si="2357"/>
        <v>1000</v>
      </c>
      <c r="RA19" s="395">
        <f t="shared" ca="1" si="2358"/>
        <v>0</v>
      </c>
      <c r="RB19" s="395">
        <f ca="1">IF(QT19&lt;&gt;"",VLOOKUP(QT19,QA4:QG52,7,FALSE),"")</f>
        <v>1000</v>
      </c>
      <c r="RC19" s="395">
        <f ca="1">IF(QT19&lt;&gt;"",VLOOKUP(QT19,QA4:QG52,5,FALSE),"")</f>
        <v>0</v>
      </c>
      <c r="RD19" s="395">
        <f ca="1">IF(QT19&lt;&gt;"",VLOOKUP(QT19,QA4:QI52,9,FALSE),"")</f>
        <v>14</v>
      </c>
      <c r="RE19" s="395">
        <f t="shared" ca="1" si="2359"/>
        <v>0</v>
      </c>
      <c r="RF19" s="395">
        <f t="shared" ref="RF19" ca="1" si="2576">IF(QT19&lt;&gt;"",RANK(RE19,RE18:RE22),"")</f>
        <v>1</v>
      </c>
      <c r="RG19" s="395">
        <f t="shared" ref="RG19" ca="1" si="2577">IF(QT19&lt;&gt;"",SUMPRODUCT((RE18:RE22=RE19)*(QZ18:QZ22&gt;QZ19)),"")</f>
        <v>0</v>
      </c>
      <c r="RH19" s="395">
        <f t="shared" ref="RH19" ca="1" si="2578">IF(QT19&lt;&gt;"",SUMPRODUCT((RE18:RE22=RE19)*(QZ18:QZ22=QZ19)*(QX18:QX22&gt;QX19)),"")</f>
        <v>0</v>
      </c>
      <c r="RI19" s="395">
        <f t="shared" ref="RI19" ca="1" si="2579">IF(QT19&lt;&gt;"",SUMPRODUCT((RE18:RE22=RE19)*(QZ18:QZ22=QZ19)*(QX18:QX22=QX19)*(RB18:RB22&gt;RB19)),"")</f>
        <v>0</v>
      </c>
      <c r="RJ19" s="395">
        <f t="shared" ref="RJ19" ca="1" si="2580">IF(QT19&lt;&gt;"",SUMPRODUCT((RE18:RE22=RE19)*(QZ18:QZ22=QZ19)*(QX18:QX22=QX19)*(RB18:RB22=RB19)*(RC18:RC22&gt;RC19)),"")</f>
        <v>0</v>
      </c>
      <c r="RK19" s="395">
        <f t="shared" ref="RK19" ca="1" si="2581">IF(QT19&lt;&gt;"",SUMPRODUCT((RE18:RE22=RE19)*(QZ18:QZ22=QZ19)*(QX18:QX22=QX19)*(RB18:RB22=RB19)*(RC18:RC22=RC19)*(RD18:RD22&gt;RD19)),"")</f>
        <v>2</v>
      </c>
      <c r="RL19" s="395">
        <f t="shared" ref="RL19" ca="1" si="2582">IF(QT19&lt;&gt;"",IF(RL71&lt;&gt;"",IF(QS69=3,RL71,RL71+QS69),SUM(RF19:RK19)),"")</f>
        <v>3</v>
      </c>
      <c r="RM19" s="395" t="str">
        <f t="shared" ref="RM19" ca="1" si="2583">IF(QT19&lt;&gt;"",INDEX(QT18:QT22,MATCH(2,RL18:RL22,0),0),"")</f>
        <v>Benfica</v>
      </c>
      <c r="RN19" s="395" t="str">
        <f t="shared" ref="RN19:RN21" ca="1" si="2584">IF(QP18&lt;&gt;"",QP18,"")</f>
        <v/>
      </c>
      <c r="RO19" s="395">
        <f ca="1">SUMPRODUCT((TY3:TY54=RN19)*(UB3:UB54=RN20)*(UC3:UC54="W"))+SUMPRODUCT((TY3:TY54=RN19)*(UB3:UB54=RN21)*(UC3:UC54="W"))+SUMPRODUCT((TY3:TY54=RN19)*(UB3:UB54=RN22)*(UC3:UC54="W"))+SUMPRODUCT((TY3:TY54=RN20)*(UB3:UB54=RN19)*(UD3:UD54="W"))+SUMPRODUCT((TY3:TY54=RN21)*(UB3:UB54=RN19)*(UD3:UD54="W"))+SUMPRODUCT((TY3:TY54=RN22)*(UB3:UB54=RN19)*(UD3:UD54="W"))</f>
        <v>0</v>
      </c>
      <c r="RP19" s="395">
        <f ca="1">SUMPRODUCT((TY3:TY54=RN19)*(UB3:UB54=RN20)*(UC3:UC54="D"))+SUMPRODUCT((TY3:TY54=RN19)*(UB3:UB54=RN21)*(UC3:UC54="D"))+SUMPRODUCT((TY3:TY54=RN19)*(UB3:UB54=RN22)*(UC3:UC54="D"))+SUMPRODUCT((TY3:TY54=RN20)*(UB3:UB54=RN19)*(UC3:UC54="D"))+SUMPRODUCT((TY3:TY54=RN21)*(UB3:UB54=RN19)*(UC3:UC54="D"))+SUMPRODUCT((TY3:TY54=RN22)*(UB3:UB54=RN19)*(UC3:UC54="D"))</f>
        <v>0</v>
      </c>
      <c r="RQ19" s="395">
        <f ca="1">SUMPRODUCT((TY3:TY54=RN19)*(UB3:UB54=RN20)*(UC3:UC54="L"))+SUMPRODUCT((TY3:TY54=RN19)*(UB3:UB54=RN21)*(UC3:UC54="L"))+SUMPRODUCT((TY3:TY54=RN19)*(UB3:UB54=RN22)*(UC3:UC54="L"))+SUMPRODUCT((TY3:TY54=RN20)*(UB3:UB54=RN19)*(UD3:UD54="L"))+SUMPRODUCT((TY3:TY54=RN21)*(UB3:UB54=RN19)*(UD3:UD54="L"))+SUMPRODUCT((TY3:TY54=RN22)*(UB3:UB54=RN19)*(UD3:UD54="L"))</f>
        <v>0</v>
      </c>
      <c r="RR19" s="395">
        <f ca="1">SUMPRODUCT((TY3:TY54=RN19)*(UB3:UB54=RN20)*TZ3:TZ54)+SUMPRODUCT((TY3:TY54=RN19)*(UB3:UB54=RN21)*TZ3:TZ54)+SUMPRODUCT((TY3:TY54=RN19)*(UB3:UB54=RN22)*TZ3:TZ54)+SUMPRODUCT((TY3:TY54=RN19)*(UB3:UB54=RN18)*TZ3:TZ54)+SUMPRODUCT((TY3:TY54=RN20)*(UB3:UB54=RN19)*UA3:UA54)+SUMPRODUCT((TY3:TY54=RN21)*(UB3:UB54=RN19)*UA3:UA54)+SUMPRODUCT((TY3:TY54=RN22)*(UB3:UB54=RN19)*UA3:UA54)+SUMPRODUCT((TY3:TY54=RN18)*(UB3:UB54=RN19)*UA3:UA54)</f>
        <v>0</v>
      </c>
      <c r="RS19" s="395">
        <f ca="1">SUMPRODUCT((TY3:TY54=RN19)*(UB3:UB54=RN20)*UA3:UA54)+SUMPRODUCT((TY3:TY54=RN19)*(UB3:UB54=RN21)*UA3:UA54)+SUMPRODUCT((TY3:TY54=RN19)*(UB3:UB54=RN22)*UA3:UA54)+SUMPRODUCT((TY3:TY54=RN19)*(UB3:UB54=RN18)*UA3:UA54)+SUMPRODUCT((TY3:TY54=RN20)*(UB3:UB54=RN19)*TZ3:TZ54)+SUMPRODUCT((TY3:TY54=RN21)*(UB3:UB54=RN19)*TZ3:TZ54)+SUMPRODUCT((TY3:TY54=RN22)*(UB3:UB54=RN19)*TZ3:TZ54)+SUMPRODUCT((TY3:TY54=RN18)*(UB3:UB54=RN19)*TZ3:TZ54)</f>
        <v>0</v>
      </c>
      <c r="RT19" s="395">
        <f t="shared" ref="RT19:RT21" ca="1" si="2585">RR19-RS19+1000</f>
        <v>1000</v>
      </c>
      <c r="RU19" s="395" t="str">
        <f t="shared" ref="RU19:RU21" ca="1" si="2586">IF(RN19&lt;&gt;"",RO19*3+RP19*1,"")</f>
        <v/>
      </c>
      <c r="RV19" s="395" t="str">
        <f ca="1">IF(RN19&lt;&gt;"",VLOOKUP(RN19,QA4:QG52,7,FALSE),"")</f>
        <v/>
      </c>
      <c r="RW19" s="395" t="str">
        <f ca="1">IF(RN19&lt;&gt;"",VLOOKUP(RN19,QA4:QG52,5,FALSE),"")</f>
        <v/>
      </c>
      <c r="RX19" s="395" t="str">
        <f ca="1">IF(RN19&lt;&gt;"",VLOOKUP(RN19,QA4:QI52,9,FALSE),"")</f>
        <v/>
      </c>
      <c r="RY19" s="395" t="str">
        <f t="shared" ref="RY19:RY21" ca="1" si="2587">RU19</f>
        <v/>
      </c>
      <c r="RZ19" s="395" t="str">
        <f t="shared" ref="RZ19" ca="1" si="2588">IF(RN19&lt;&gt;"",RANK(RY19,RY18:RY22),"")</f>
        <v/>
      </c>
      <c r="SA19" s="395" t="str">
        <f t="shared" ref="SA19" ca="1" si="2589">IF(RN19&lt;&gt;"",SUMPRODUCT((RY18:RY22=RY19)*(RT18:RT22&gt;RT19)),"")</f>
        <v/>
      </c>
      <c r="SB19" s="395" t="str">
        <f t="shared" ref="SB19" ca="1" si="2590">IF(RN19&lt;&gt;"",SUMPRODUCT((RY18:RY22=RY19)*(RT18:RT22=RT19)*(RR18:RR22&gt;RR19)),"")</f>
        <v/>
      </c>
      <c r="SC19" s="395" t="str">
        <f t="shared" ref="SC19" ca="1" si="2591">IF(RN19&lt;&gt;"",SUMPRODUCT((RY18:RY22=RY19)*(RT18:RT22=RT19)*(RR18:RR22=RR19)*(RV18:RV22&gt;RV19)),"")</f>
        <v/>
      </c>
      <c r="SD19" s="395" t="str">
        <f t="shared" ref="SD19" ca="1" si="2592">IF(RN19&lt;&gt;"",SUMPRODUCT((RY18:RY22=RY19)*(RT18:RT22=RT19)*(RR18:RR22=RR19)*(RV18:RV22=RV19)*(RW18:RW22&gt;RW19)),"")</f>
        <v/>
      </c>
      <c r="SE19" s="395" t="str">
        <f t="shared" ref="SE19" ca="1" si="2593">IF(RN19&lt;&gt;"",SUMPRODUCT((RY18:RY22=RY19)*(RT18:RT22=RT19)*(RR18:RR22=RR19)*(RV18:RV22=RV19)*(RW18:RW22=RW19)*(RX18:RX22&gt;RX19)),"")</f>
        <v/>
      </c>
      <c r="SF19" s="395" t="str">
        <f t="shared" ref="SF19" ca="1" si="2594">IF(RN19&lt;&gt;"",IF(SF71&lt;&gt;"",IF(RM69=3,SF71,SF71+RM69),SUM(RZ19:SE19)+1),"")</f>
        <v/>
      </c>
      <c r="SG19" s="395" t="str">
        <f t="shared" ref="SG19" ca="1" si="2595">IF(RN19&lt;&gt;"",INDEX(RN19:RN22,MATCH(2,SF19:SF22,0),0),"")</f>
        <v/>
      </c>
      <c r="TV19" s="395" t="str">
        <f t="shared" ref="TV19" ca="1" si="2596">IF(SG19&lt;&gt;"",SG19,IF(RM19&lt;&gt;"",RM19,QM19))</f>
        <v>Benfica</v>
      </c>
      <c r="TW19" s="395">
        <v>2</v>
      </c>
      <c r="TX19" s="395">
        <v>17</v>
      </c>
      <c r="TY19" s="395" t="str">
        <f t="shared" si="3"/>
        <v>Palmeiras</v>
      </c>
      <c r="TZ19" s="395">
        <f ca="1">IF(OFFSET('Game Board'!O24,0,TZ1)&lt;&gt;"",OFFSET('Game Board'!O24,0,TZ1),0)</f>
        <v>0</v>
      </c>
      <c r="UA19" s="395">
        <f ca="1">IF(OFFSET('Game Board'!P24,0,TZ1)&lt;&gt;"",OFFSET('Game Board'!P24,0,TZ1),0)</f>
        <v>0</v>
      </c>
      <c r="UB19" s="395" t="str">
        <f t="shared" si="4"/>
        <v>Al Ahly</v>
      </c>
      <c r="UC19" s="395" t="str">
        <f ca="1">IF(AND(OFFSET('Game Board'!O24,0,TZ1)&lt;&gt;"",OFFSET('Game Board'!P24,0,TZ1)&lt;&gt;""),IF(TZ19&gt;UA19,"W",IF(TZ19=UA19,"D","L")),"")</f>
        <v/>
      </c>
      <c r="UD19" s="395" t="str">
        <f t="shared" ref="UD19:UD50" ca="1" si="2597">IF(UC19&lt;&gt;"",IF(UC19="W","L",IF(UC19="L","W","D")),"")</f>
        <v/>
      </c>
      <c r="UF19" s="395">
        <f ca="1">VLOOKUP(UG19,YB18:YC22,2,FALSE)</f>
        <v>4</v>
      </c>
      <c r="UG19" s="398" t="str">
        <f t="shared" si="2369"/>
        <v>Auckland City</v>
      </c>
      <c r="UH19" s="395">
        <f ca="1">SUMPRODUCT((YE3:YE54=UG19)*(YI3:YI54="W"))+SUMPRODUCT((YH3:YH54=UG19)*(YJ3:YJ54="W"))</f>
        <v>0</v>
      </c>
      <c r="UI19" s="395">
        <f ca="1">SUMPRODUCT((YE3:YE54=UG19)*(YI3:YI54="D"))+SUMPRODUCT((YH3:YH54=UG19)*(YJ3:YJ54="D"))</f>
        <v>0</v>
      </c>
      <c r="UJ19" s="395">
        <f ca="1">SUMPRODUCT((YE3:YE54=UG19)*(YI3:YI54="L"))+SUMPRODUCT((YH3:YH54=UG19)*(YJ3:YJ54="L"))</f>
        <v>0</v>
      </c>
      <c r="UK19" s="395">
        <f t="shared" ref="UK19" ca="1" si="2598">SUMIF(YE3:YE72,UG19,YF3:YF72)+SUMIF(YH3:YH72,UG19,YG3:YG72)</f>
        <v>0</v>
      </c>
      <c r="UL19" s="395">
        <f t="shared" ref="UL19" ca="1" si="2599">SUMIF(YH3:YH72,UG19,YF3:YF72)+SUMIF(YE3:YE72,UG19,YG3:YG72)</f>
        <v>0</v>
      </c>
      <c r="UM19" s="395">
        <f t="shared" ca="1" si="2372"/>
        <v>1000</v>
      </c>
      <c r="UN19" s="395">
        <f t="shared" ca="1" si="2373"/>
        <v>0</v>
      </c>
      <c r="UO19" s="401">
        <f t="shared" si="90"/>
        <v>6</v>
      </c>
      <c r="UP19" s="395">
        <f t="shared" ref="UP19" ca="1" si="2600">IF(COUNTIF(UN18:UN22,4)&lt;&gt;4,RANK(UN19,UN18:UN22),UN71)</f>
        <v>1</v>
      </c>
      <c r="UR19" s="395">
        <f t="shared" ref="UR19" ca="1" si="2601">SUMPRODUCT((UP18:UP21=UP19)*(UO18:UO21&lt;UO19))+UP19</f>
        <v>1</v>
      </c>
      <c r="US19" s="398" t="str">
        <f t="shared" ref="US19" ca="1" si="2602">INDEX(UG18:UG22,MATCH(2,UR18:UR22,0),0)</f>
        <v>Boca Juniors</v>
      </c>
      <c r="UT19" s="395">
        <f t="shared" ref="UT19" ca="1" si="2603">INDEX(UP18:UP22,MATCH(US19,UG18:UG22,0),0)</f>
        <v>1</v>
      </c>
      <c r="UU19" s="395" t="str">
        <f t="shared" ref="UU19" ca="1" si="2604">IF(UU18&lt;&gt;"",US19,"")</f>
        <v>Boca Juniors</v>
      </c>
      <c r="UV19" s="395" t="str">
        <f t="shared" ref="UV19" ca="1" si="2605">IF(UV18&lt;&gt;"",US20,"")</f>
        <v/>
      </c>
      <c r="UW19" s="395" t="str">
        <f t="shared" ref="UW19" ca="1" si="2606">IF(UW18&lt;&gt;"",US21,"")</f>
        <v/>
      </c>
      <c r="UX19" s="395" t="str">
        <f t="shared" ref="UX19" si="2607">IF(UX18&lt;&gt;"",US22,"")</f>
        <v/>
      </c>
      <c r="UZ19" s="395" t="str">
        <f t="shared" ca="1" si="2382"/>
        <v>Boca Juniors</v>
      </c>
      <c r="VA19" s="395">
        <f ca="1">SUMPRODUCT((YE3:YE54=UZ19)*(YH3:YH54=UZ20)*(YI3:YI54="W"))+SUMPRODUCT((YE3:YE54=UZ19)*(YH3:YH54=UZ21)*(YI3:YI54="W"))+SUMPRODUCT((YE3:YE54=UZ19)*(YH3:YH54=UZ22)*(YI3:YI54="W"))+SUMPRODUCT((YE3:YE54=UZ19)*(YH3:YH54=UZ18)*(YI3:YI54="W"))+SUMPRODUCT((YE3:YE54=UZ20)*(YH3:YH54=UZ19)*(YJ3:YJ54="W"))+SUMPRODUCT((YE3:YE54=UZ21)*(YH3:YH54=UZ19)*(YJ3:YJ54="W"))+SUMPRODUCT((YE3:YE54=UZ22)*(YH3:YH54=UZ19)*(YJ3:YJ54="W"))+SUMPRODUCT((YE3:YE54=UZ18)*(YH3:YH54=UZ19)*(YJ3:YJ54="W"))</f>
        <v>0</v>
      </c>
      <c r="VB19" s="395">
        <f ca="1">SUMPRODUCT((YE3:YE54=UZ19)*(YH3:YH54=UZ20)*(YI3:YI54="D"))+SUMPRODUCT((YE3:YE54=UZ19)*(YH3:YH54=UZ21)*(YI3:YI54="D"))+SUMPRODUCT((YE3:YE54=UZ19)*(YH3:YH54=UZ22)*(YI3:YI54="D"))+SUMPRODUCT((YE3:YE54=UZ19)*(YH3:YH54=UZ18)*(YI3:YI54="D"))+SUMPRODUCT((YE3:YE54=UZ20)*(YH3:YH54=UZ19)*(YI3:YI54="D"))+SUMPRODUCT((YE3:YE54=UZ21)*(YH3:YH54=UZ19)*(YI3:YI54="D"))+SUMPRODUCT((YE3:YE54=UZ22)*(YH3:YH54=UZ19)*(YI3:YI54="D"))+SUMPRODUCT((YE3:YE54=UZ18)*(YH3:YH54=UZ19)*(YI3:YI54="D"))</f>
        <v>0</v>
      </c>
      <c r="VC19" s="395">
        <f ca="1">SUMPRODUCT((YE3:YE54=UZ19)*(YH3:YH54=UZ20)*(YI3:YI54="L"))+SUMPRODUCT((YE3:YE54=UZ19)*(YH3:YH54=UZ21)*(YI3:YI54="L"))+SUMPRODUCT((YE3:YE54=UZ19)*(YH3:YH54=UZ22)*(YI3:YI54="L"))+SUMPRODUCT((YE3:YE54=UZ19)*(YH3:YH54=UZ18)*(YI3:YI54="L"))+SUMPRODUCT((YE3:YE54=UZ20)*(YH3:YH54=UZ19)*(YJ3:YJ54="L"))+SUMPRODUCT((YE3:YE54=UZ21)*(YH3:YH54=UZ19)*(YJ3:YJ54="L"))+SUMPRODUCT((YE3:YE54=UZ22)*(YH3:YH54=UZ19)*(YJ3:YJ54="L"))+SUMPRODUCT((YE3:YE54=UZ18)*(YH3:YH54=UZ19)*(YJ3:YJ54="L"))</f>
        <v>0</v>
      </c>
      <c r="VD19" s="395">
        <f ca="1">SUMPRODUCT((YE3:YE54=UZ19)*(YH3:YH54=UZ20)*YF3:YF54)+SUMPRODUCT((YE3:YE54=UZ19)*(YH3:YH54=UZ21)*YF3:YF54)+SUMPRODUCT((YE3:YE54=UZ19)*(YH3:YH54=UZ22)*YF3:YF54)+SUMPRODUCT((YE3:YE54=UZ19)*(YH3:YH54=UZ18)*YF3:YF54)+SUMPRODUCT((YE3:YE54=UZ20)*(YH3:YH54=UZ19)*YG3:YG54)+SUMPRODUCT((YE3:YE54=UZ21)*(YH3:YH54=UZ19)*YG3:YG54)+SUMPRODUCT((YE3:YE54=UZ22)*(YH3:YH54=UZ19)*YG3:YG54)+SUMPRODUCT((YE3:YE54=UZ18)*(YH3:YH54=UZ19)*YG3:YG54)</f>
        <v>0</v>
      </c>
      <c r="VE19" s="395">
        <f ca="1">SUMPRODUCT((YE3:YE54=UZ19)*(YH3:YH54=UZ20)*YG3:YG54)+SUMPRODUCT((YE3:YE54=UZ19)*(YH3:YH54=UZ21)*YG3:YG54)+SUMPRODUCT((YE3:YE54=UZ19)*(YH3:YH54=UZ22)*YG3:YG54)+SUMPRODUCT((YE3:YE54=UZ19)*(YH3:YH54=UZ18)*YG3:YG54)+SUMPRODUCT((YE3:YE54=UZ20)*(YH3:YH54=UZ19)*YF3:YF54)+SUMPRODUCT((YE3:YE54=UZ21)*(YH3:YH54=UZ19)*YF3:YF54)+SUMPRODUCT((YE3:YE54=UZ22)*(YH3:YH54=UZ19)*YF3:YF54)+SUMPRODUCT((YE3:YE54=UZ18)*(YH3:YH54=UZ19)*YF3:YF54)</f>
        <v>0</v>
      </c>
      <c r="VF19" s="395">
        <f t="shared" ca="1" si="2383"/>
        <v>1000</v>
      </c>
      <c r="VG19" s="395">
        <f t="shared" ca="1" si="2384"/>
        <v>0</v>
      </c>
      <c r="VH19" s="395">
        <f ca="1">IF(UZ19&lt;&gt;"",VLOOKUP(UZ19,UG4:UM52,7,FALSE),"")</f>
        <v>1000</v>
      </c>
      <c r="VI19" s="395">
        <f ca="1">IF(UZ19&lt;&gt;"",VLOOKUP(UZ19,UG4:UM52,5,FALSE),"")</f>
        <v>0</v>
      </c>
      <c r="VJ19" s="395">
        <f ca="1">IF(UZ19&lt;&gt;"",VLOOKUP(UZ19,UG4:UO52,9,FALSE),"")</f>
        <v>14</v>
      </c>
      <c r="VK19" s="395">
        <f t="shared" ca="1" si="2385"/>
        <v>0</v>
      </c>
      <c r="VL19" s="395">
        <f t="shared" ref="VL19" ca="1" si="2608">IF(UZ19&lt;&gt;"",RANK(VK19,VK18:VK22),"")</f>
        <v>1</v>
      </c>
      <c r="VM19" s="395">
        <f t="shared" ref="VM19" ca="1" si="2609">IF(UZ19&lt;&gt;"",SUMPRODUCT((VK18:VK22=VK19)*(VF18:VF22&gt;VF19)),"")</f>
        <v>0</v>
      </c>
      <c r="VN19" s="395">
        <f t="shared" ref="VN19" ca="1" si="2610">IF(UZ19&lt;&gt;"",SUMPRODUCT((VK18:VK22=VK19)*(VF18:VF22=VF19)*(VD18:VD22&gt;VD19)),"")</f>
        <v>0</v>
      </c>
      <c r="VO19" s="395">
        <f t="shared" ref="VO19" ca="1" si="2611">IF(UZ19&lt;&gt;"",SUMPRODUCT((VK18:VK22=VK19)*(VF18:VF22=VF19)*(VD18:VD22=VD19)*(VH18:VH22&gt;VH19)),"")</f>
        <v>0</v>
      </c>
      <c r="VP19" s="395">
        <f t="shared" ref="VP19" ca="1" si="2612">IF(UZ19&lt;&gt;"",SUMPRODUCT((VK18:VK22=VK19)*(VF18:VF22=VF19)*(VD18:VD22=VD19)*(VH18:VH22=VH19)*(VI18:VI22&gt;VI19)),"")</f>
        <v>0</v>
      </c>
      <c r="VQ19" s="395">
        <f t="shared" ref="VQ19" ca="1" si="2613">IF(UZ19&lt;&gt;"",SUMPRODUCT((VK18:VK22=VK19)*(VF18:VF22=VF19)*(VD18:VD22=VD19)*(VH18:VH22=VH19)*(VI18:VI22=VI19)*(VJ18:VJ22&gt;VJ19)),"")</f>
        <v>2</v>
      </c>
      <c r="VR19" s="395">
        <f t="shared" ref="VR19" ca="1" si="2614">IF(UZ19&lt;&gt;"",IF(VR71&lt;&gt;"",IF(UY69=3,VR71,VR71+UY69),SUM(VL19:VQ19)),"")</f>
        <v>3</v>
      </c>
      <c r="VS19" s="395" t="str">
        <f t="shared" ref="VS19" ca="1" si="2615">IF(UZ19&lt;&gt;"",INDEX(UZ18:UZ22,MATCH(2,VR18:VR22,0),0),"")</f>
        <v>Benfica</v>
      </c>
      <c r="VT19" s="395" t="str">
        <f t="shared" ref="VT19:VT21" ca="1" si="2616">IF(UV18&lt;&gt;"",UV18,"")</f>
        <v/>
      </c>
      <c r="VU19" s="395">
        <f ca="1">SUMPRODUCT((YE3:YE54=VT19)*(YH3:YH54=VT20)*(YI3:YI54="W"))+SUMPRODUCT((YE3:YE54=VT19)*(YH3:YH54=VT21)*(YI3:YI54="W"))+SUMPRODUCT((YE3:YE54=VT19)*(YH3:YH54=VT22)*(YI3:YI54="W"))+SUMPRODUCT((YE3:YE54=VT20)*(YH3:YH54=VT19)*(YJ3:YJ54="W"))+SUMPRODUCT((YE3:YE54=VT21)*(YH3:YH54=VT19)*(YJ3:YJ54="W"))+SUMPRODUCT((YE3:YE54=VT22)*(YH3:YH54=VT19)*(YJ3:YJ54="W"))</f>
        <v>0</v>
      </c>
      <c r="VV19" s="395">
        <f ca="1">SUMPRODUCT((YE3:YE54=VT19)*(YH3:YH54=VT20)*(YI3:YI54="D"))+SUMPRODUCT((YE3:YE54=VT19)*(YH3:YH54=VT21)*(YI3:YI54="D"))+SUMPRODUCT((YE3:YE54=VT19)*(YH3:YH54=VT22)*(YI3:YI54="D"))+SUMPRODUCT((YE3:YE54=VT20)*(YH3:YH54=VT19)*(YI3:YI54="D"))+SUMPRODUCT((YE3:YE54=VT21)*(YH3:YH54=VT19)*(YI3:YI54="D"))+SUMPRODUCT((YE3:YE54=VT22)*(YH3:YH54=VT19)*(YI3:YI54="D"))</f>
        <v>0</v>
      </c>
      <c r="VW19" s="395">
        <f ca="1">SUMPRODUCT((YE3:YE54=VT19)*(YH3:YH54=VT20)*(YI3:YI54="L"))+SUMPRODUCT((YE3:YE54=VT19)*(YH3:YH54=VT21)*(YI3:YI54="L"))+SUMPRODUCT((YE3:YE54=VT19)*(YH3:YH54=VT22)*(YI3:YI54="L"))+SUMPRODUCT((YE3:YE54=VT20)*(YH3:YH54=VT19)*(YJ3:YJ54="L"))+SUMPRODUCT((YE3:YE54=VT21)*(YH3:YH54=VT19)*(YJ3:YJ54="L"))+SUMPRODUCT((YE3:YE54=VT22)*(YH3:YH54=VT19)*(YJ3:YJ54="L"))</f>
        <v>0</v>
      </c>
      <c r="VX19" s="395">
        <f ca="1">SUMPRODUCT((YE3:YE54=VT19)*(YH3:YH54=VT20)*YF3:YF54)+SUMPRODUCT((YE3:YE54=VT19)*(YH3:YH54=VT21)*YF3:YF54)+SUMPRODUCT((YE3:YE54=VT19)*(YH3:YH54=VT22)*YF3:YF54)+SUMPRODUCT((YE3:YE54=VT19)*(YH3:YH54=VT18)*YF3:YF54)+SUMPRODUCT((YE3:YE54=VT20)*(YH3:YH54=VT19)*YG3:YG54)+SUMPRODUCT((YE3:YE54=VT21)*(YH3:YH54=VT19)*YG3:YG54)+SUMPRODUCT((YE3:YE54=VT22)*(YH3:YH54=VT19)*YG3:YG54)+SUMPRODUCT((YE3:YE54=VT18)*(YH3:YH54=VT19)*YG3:YG54)</f>
        <v>0</v>
      </c>
      <c r="VY19" s="395">
        <f ca="1">SUMPRODUCT((YE3:YE54=VT19)*(YH3:YH54=VT20)*YG3:YG54)+SUMPRODUCT((YE3:YE54=VT19)*(YH3:YH54=VT21)*YG3:YG54)+SUMPRODUCT((YE3:YE54=VT19)*(YH3:YH54=VT22)*YG3:YG54)+SUMPRODUCT((YE3:YE54=VT19)*(YH3:YH54=VT18)*YG3:YG54)+SUMPRODUCT((YE3:YE54=VT20)*(YH3:YH54=VT19)*YF3:YF54)+SUMPRODUCT((YE3:YE54=VT21)*(YH3:YH54=VT19)*YF3:YF54)+SUMPRODUCT((YE3:YE54=VT22)*(YH3:YH54=VT19)*YF3:YF54)+SUMPRODUCT((YE3:YE54=VT18)*(YH3:YH54=VT19)*YF3:YF54)</f>
        <v>0</v>
      </c>
      <c r="VZ19" s="395">
        <f t="shared" ref="VZ19:VZ21" ca="1" si="2617">VX19-VY19+1000</f>
        <v>1000</v>
      </c>
      <c r="WA19" s="395" t="str">
        <f t="shared" ref="WA19:WA21" ca="1" si="2618">IF(VT19&lt;&gt;"",VU19*3+VV19*1,"")</f>
        <v/>
      </c>
      <c r="WB19" s="395" t="str">
        <f ca="1">IF(VT19&lt;&gt;"",VLOOKUP(VT19,UG4:UM52,7,FALSE),"")</f>
        <v/>
      </c>
      <c r="WC19" s="395" t="str">
        <f ca="1">IF(VT19&lt;&gt;"",VLOOKUP(VT19,UG4:UM52,5,FALSE),"")</f>
        <v/>
      </c>
      <c r="WD19" s="395" t="str">
        <f ca="1">IF(VT19&lt;&gt;"",VLOOKUP(VT19,UG4:UO52,9,FALSE),"")</f>
        <v/>
      </c>
      <c r="WE19" s="395" t="str">
        <f t="shared" ref="WE19:WE21" ca="1" si="2619">WA19</f>
        <v/>
      </c>
      <c r="WF19" s="395" t="str">
        <f t="shared" ref="WF19" ca="1" si="2620">IF(VT19&lt;&gt;"",RANK(WE19,WE18:WE22),"")</f>
        <v/>
      </c>
      <c r="WG19" s="395" t="str">
        <f t="shared" ref="WG19" ca="1" si="2621">IF(VT19&lt;&gt;"",SUMPRODUCT((WE18:WE22=WE19)*(VZ18:VZ22&gt;VZ19)),"")</f>
        <v/>
      </c>
      <c r="WH19" s="395" t="str">
        <f t="shared" ref="WH19" ca="1" si="2622">IF(VT19&lt;&gt;"",SUMPRODUCT((WE18:WE22=WE19)*(VZ18:VZ22=VZ19)*(VX18:VX22&gt;VX19)),"")</f>
        <v/>
      </c>
      <c r="WI19" s="395" t="str">
        <f t="shared" ref="WI19" ca="1" si="2623">IF(VT19&lt;&gt;"",SUMPRODUCT((WE18:WE22=WE19)*(VZ18:VZ22=VZ19)*(VX18:VX22=VX19)*(WB18:WB22&gt;WB19)),"")</f>
        <v/>
      </c>
      <c r="WJ19" s="395" t="str">
        <f t="shared" ref="WJ19" ca="1" si="2624">IF(VT19&lt;&gt;"",SUMPRODUCT((WE18:WE22=WE19)*(VZ18:VZ22=VZ19)*(VX18:VX22=VX19)*(WB18:WB22=WB19)*(WC18:WC22&gt;WC19)),"")</f>
        <v/>
      </c>
      <c r="WK19" s="395" t="str">
        <f t="shared" ref="WK19" ca="1" si="2625">IF(VT19&lt;&gt;"",SUMPRODUCT((WE18:WE22=WE19)*(VZ18:VZ22=VZ19)*(VX18:VX22=VX19)*(WB18:WB22=WB19)*(WC18:WC22=WC19)*(WD18:WD22&gt;WD19)),"")</f>
        <v/>
      </c>
      <c r="WL19" s="395" t="str">
        <f t="shared" ref="WL19" ca="1" si="2626">IF(VT19&lt;&gt;"",IF(WL71&lt;&gt;"",IF(VS69=3,WL71,WL71+VS69),SUM(WF19:WK19)+1),"")</f>
        <v/>
      </c>
      <c r="WM19" s="395" t="str">
        <f t="shared" ref="WM19" ca="1" si="2627">IF(VT19&lt;&gt;"",INDEX(VT19:VT22,MATCH(2,WL19:WL22,0),0),"")</f>
        <v/>
      </c>
      <c r="YB19" s="395" t="str">
        <f t="shared" ref="YB19" ca="1" si="2628">IF(WM19&lt;&gt;"",WM19,IF(VS19&lt;&gt;"",VS19,US19))</f>
        <v>Benfica</v>
      </c>
      <c r="YC19" s="395">
        <v>2</v>
      </c>
      <c r="YD19" s="395">
        <v>17</v>
      </c>
      <c r="YE19" s="395" t="str">
        <f t="shared" si="6"/>
        <v>Palmeiras</v>
      </c>
      <c r="YF19" s="395">
        <f ca="1">IF(OFFSET('Game Board'!O24,0,YF1)&lt;&gt;"",OFFSET('Game Board'!O24,0,YF1),0)</f>
        <v>0</v>
      </c>
      <c r="YG19" s="395">
        <f ca="1">IF(OFFSET('Game Board'!P24,0,YF1)&lt;&gt;"",OFFSET('Game Board'!P24,0,YF1),0)</f>
        <v>0</v>
      </c>
      <c r="YH19" s="395" t="str">
        <f t="shared" si="7"/>
        <v>Al Ahly</v>
      </c>
      <c r="YI19" s="395" t="str">
        <f ca="1">IF(AND(OFFSET('Game Board'!O24,0,YF1)&lt;&gt;"",OFFSET('Game Board'!P24,0,YF1)&lt;&gt;""),IF(YF19&gt;YG19,"W",IF(YF19=YG19,"D","L")),"")</f>
        <v/>
      </c>
      <c r="YJ19" s="395" t="str">
        <f t="shared" ref="YJ19:YJ50" ca="1" si="2629">IF(YI19&lt;&gt;"",IF(YI19="W","L",IF(YI19="L","W","D")),"")</f>
        <v/>
      </c>
      <c r="YL19" s="395">
        <f ca="1">VLOOKUP(YM19,ACH18:ACI22,2,FALSE)</f>
        <v>4</v>
      </c>
      <c r="YM19" s="398" t="str">
        <f t="shared" si="2395"/>
        <v>Auckland City</v>
      </c>
      <c r="YN19" s="395">
        <f ca="1">SUMPRODUCT((ACK3:ACK54=YM19)*(ACO3:ACO54="W"))+SUMPRODUCT((ACN3:ACN54=YM19)*(ACP3:ACP54="W"))</f>
        <v>0</v>
      </c>
      <c r="YO19" s="395">
        <f ca="1">SUMPRODUCT((ACK3:ACK54=YM19)*(ACO3:ACO54="D"))+SUMPRODUCT((ACN3:ACN54=YM19)*(ACP3:ACP54="D"))</f>
        <v>0</v>
      </c>
      <c r="YP19" s="395">
        <f ca="1">SUMPRODUCT((ACK3:ACK54=YM19)*(ACO3:ACO54="L"))+SUMPRODUCT((ACN3:ACN54=YM19)*(ACP3:ACP54="L"))</f>
        <v>0</v>
      </c>
      <c r="YQ19" s="395">
        <f t="shared" ref="YQ19" ca="1" si="2630">SUMIF(ACK3:ACK72,YM19,ACL3:ACL72)+SUMIF(ACN3:ACN72,YM19,ACM3:ACM72)</f>
        <v>0</v>
      </c>
      <c r="YR19" s="395">
        <f t="shared" ref="YR19" ca="1" si="2631">SUMIF(ACN3:ACN72,YM19,ACL3:ACL72)+SUMIF(ACK3:ACK72,YM19,ACM3:ACM72)</f>
        <v>0</v>
      </c>
      <c r="YS19" s="395">
        <f t="shared" ca="1" si="2398"/>
        <v>1000</v>
      </c>
      <c r="YT19" s="395">
        <f t="shared" ca="1" si="2399"/>
        <v>0</v>
      </c>
      <c r="YU19" s="401">
        <f t="shared" si="117"/>
        <v>6</v>
      </c>
      <c r="YV19" s="395">
        <f t="shared" ref="YV19" ca="1" si="2632">IF(COUNTIF(YT18:YT22,4)&lt;&gt;4,RANK(YT19,YT18:YT22),YT71)</f>
        <v>1</v>
      </c>
      <c r="YX19" s="395">
        <f t="shared" ref="YX19" ca="1" si="2633">SUMPRODUCT((YV18:YV21=YV19)*(YU18:YU21&lt;YU19))+YV19</f>
        <v>1</v>
      </c>
      <c r="YY19" s="398" t="str">
        <f t="shared" ref="YY19" ca="1" si="2634">INDEX(YM18:YM22,MATCH(2,YX18:YX22,0),0)</f>
        <v>Boca Juniors</v>
      </c>
      <c r="YZ19" s="395">
        <f t="shared" ref="YZ19" ca="1" si="2635">INDEX(YV18:YV22,MATCH(YY19,YM18:YM22,0),0)</f>
        <v>1</v>
      </c>
      <c r="ZA19" s="395" t="str">
        <f t="shared" ref="ZA19" ca="1" si="2636">IF(ZA18&lt;&gt;"",YY19,"")</f>
        <v>Boca Juniors</v>
      </c>
      <c r="ZB19" s="395" t="str">
        <f t="shared" ref="ZB19" ca="1" si="2637">IF(ZB18&lt;&gt;"",YY20,"")</f>
        <v/>
      </c>
      <c r="ZC19" s="395" t="str">
        <f t="shared" ref="ZC19" ca="1" si="2638">IF(ZC18&lt;&gt;"",YY21,"")</f>
        <v/>
      </c>
      <c r="ZD19" s="395" t="str">
        <f t="shared" ref="ZD19" si="2639">IF(ZD18&lt;&gt;"",YY22,"")</f>
        <v/>
      </c>
      <c r="ZF19" s="395" t="str">
        <f t="shared" ca="1" si="2408"/>
        <v>Boca Juniors</v>
      </c>
      <c r="ZG19" s="395">
        <f ca="1">SUMPRODUCT((ACK3:ACK54=ZF19)*(ACN3:ACN54=ZF20)*(ACO3:ACO54="W"))+SUMPRODUCT((ACK3:ACK54=ZF19)*(ACN3:ACN54=ZF21)*(ACO3:ACO54="W"))+SUMPRODUCT((ACK3:ACK54=ZF19)*(ACN3:ACN54=ZF22)*(ACO3:ACO54="W"))+SUMPRODUCT((ACK3:ACK54=ZF19)*(ACN3:ACN54=ZF18)*(ACO3:ACO54="W"))+SUMPRODUCT((ACK3:ACK54=ZF20)*(ACN3:ACN54=ZF19)*(ACP3:ACP54="W"))+SUMPRODUCT((ACK3:ACK54=ZF21)*(ACN3:ACN54=ZF19)*(ACP3:ACP54="W"))+SUMPRODUCT((ACK3:ACK54=ZF22)*(ACN3:ACN54=ZF19)*(ACP3:ACP54="W"))+SUMPRODUCT((ACK3:ACK54=ZF18)*(ACN3:ACN54=ZF19)*(ACP3:ACP54="W"))</f>
        <v>0</v>
      </c>
      <c r="ZH19" s="395">
        <f ca="1">SUMPRODUCT((ACK3:ACK54=ZF19)*(ACN3:ACN54=ZF20)*(ACO3:ACO54="D"))+SUMPRODUCT((ACK3:ACK54=ZF19)*(ACN3:ACN54=ZF21)*(ACO3:ACO54="D"))+SUMPRODUCT((ACK3:ACK54=ZF19)*(ACN3:ACN54=ZF22)*(ACO3:ACO54="D"))+SUMPRODUCT((ACK3:ACK54=ZF19)*(ACN3:ACN54=ZF18)*(ACO3:ACO54="D"))+SUMPRODUCT((ACK3:ACK54=ZF20)*(ACN3:ACN54=ZF19)*(ACO3:ACO54="D"))+SUMPRODUCT((ACK3:ACK54=ZF21)*(ACN3:ACN54=ZF19)*(ACO3:ACO54="D"))+SUMPRODUCT((ACK3:ACK54=ZF22)*(ACN3:ACN54=ZF19)*(ACO3:ACO54="D"))+SUMPRODUCT((ACK3:ACK54=ZF18)*(ACN3:ACN54=ZF19)*(ACO3:ACO54="D"))</f>
        <v>0</v>
      </c>
      <c r="ZI19" s="395">
        <f ca="1">SUMPRODUCT((ACK3:ACK54=ZF19)*(ACN3:ACN54=ZF20)*(ACO3:ACO54="L"))+SUMPRODUCT((ACK3:ACK54=ZF19)*(ACN3:ACN54=ZF21)*(ACO3:ACO54="L"))+SUMPRODUCT((ACK3:ACK54=ZF19)*(ACN3:ACN54=ZF22)*(ACO3:ACO54="L"))+SUMPRODUCT((ACK3:ACK54=ZF19)*(ACN3:ACN54=ZF18)*(ACO3:ACO54="L"))+SUMPRODUCT((ACK3:ACK54=ZF20)*(ACN3:ACN54=ZF19)*(ACP3:ACP54="L"))+SUMPRODUCT((ACK3:ACK54=ZF21)*(ACN3:ACN54=ZF19)*(ACP3:ACP54="L"))+SUMPRODUCT((ACK3:ACK54=ZF22)*(ACN3:ACN54=ZF19)*(ACP3:ACP54="L"))+SUMPRODUCT((ACK3:ACK54=ZF18)*(ACN3:ACN54=ZF19)*(ACP3:ACP54="L"))</f>
        <v>0</v>
      </c>
      <c r="ZJ19" s="395">
        <f ca="1">SUMPRODUCT((ACK3:ACK54=ZF19)*(ACN3:ACN54=ZF20)*ACL3:ACL54)+SUMPRODUCT((ACK3:ACK54=ZF19)*(ACN3:ACN54=ZF21)*ACL3:ACL54)+SUMPRODUCT((ACK3:ACK54=ZF19)*(ACN3:ACN54=ZF22)*ACL3:ACL54)+SUMPRODUCT((ACK3:ACK54=ZF19)*(ACN3:ACN54=ZF18)*ACL3:ACL54)+SUMPRODUCT((ACK3:ACK54=ZF20)*(ACN3:ACN54=ZF19)*ACM3:ACM54)+SUMPRODUCT((ACK3:ACK54=ZF21)*(ACN3:ACN54=ZF19)*ACM3:ACM54)+SUMPRODUCT((ACK3:ACK54=ZF22)*(ACN3:ACN54=ZF19)*ACM3:ACM54)+SUMPRODUCT((ACK3:ACK54=ZF18)*(ACN3:ACN54=ZF19)*ACM3:ACM54)</f>
        <v>0</v>
      </c>
      <c r="ZK19" s="395">
        <f ca="1">SUMPRODUCT((ACK3:ACK54=ZF19)*(ACN3:ACN54=ZF20)*ACM3:ACM54)+SUMPRODUCT((ACK3:ACK54=ZF19)*(ACN3:ACN54=ZF21)*ACM3:ACM54)+SUMPRODUCT((ACK3:ACK54=ZF19)*(ACN3:ACN54=ZF22)*ACM3:ACM54)+SUMPRODUCT((ACK3:ACK54=ZF19)*(ACN3:ACN54=ZF18)*ACM3:ACM54)+SUMPRODUCT((ACK3:ACK54=ZF20)*(ACN3:ACN54=ZF19)*ACL3:ACL54)+SUMPRODUCT((ACK3:ACK54=ZF21)*(ACN3:ACN54=ZF19)*ACL3:ACL54)+SUMPRODUCT((ACK3:ACK54=ZF22)*(ACN3:ACN54=ZF19)*ACL3:ACL54)+SUMPRODUCT((ACK3:ACK54=ZF18)*(ACN3:ACN54=ZF19)*ACL3:ACL54)</f>
        <v>0</v>
      </c>
      <c r="ZL19" s="395">
        <f t="shared" ca="1" si="2409"/>
        <v>1000</v>
      </c>
      <c r="ZM19" s="395">
        <f t="shared" ca="1" si="2410"/>
        <v>0</v>
      </c>
      <c r="ZN19" s="395">
        <f ca="1">IF(ZF19&lt;&gt;"",VLOOKUP(ZF19,YM4:YS52,7,FALSE),"")</f>
        <v>1000</v>
      </c>
      <c r="ZO19" s="395">
        <f ca="1">IF(ZF19&lt;&gt;"",VLOOKUP(ZF19,YM4:YS52,5,FALSE),"")</f>
        <v>0</v>
      </c>
      <c r="ZP19" s="395">
        <f ca="1">IF(ZF19&lt;&gt;"",VLOOKUP(ZF19,YM4:YU52,9,FALSE),"")</f>
        <v>14</v>
      </c>
      <c r="ZQ19" s="395">
        <f t="shared" ca="1" si="2411"/>
        <v>0</v>
      </c>
      <c r="ZR19" s="395">
        <f t="shared" ref="ZR19" ca="1" si="2640">IF(ZF19&lt;&gt;"",RANK(ZQ19,ZQ18:ZQ22),"")</f>
        <v>1</v>
      </c>
      <c r="ZS19" s="395">
        <f t="shared" ref="ZS19" ca="1" si="2641">IF(ZF19&lt;&gt;"",SUMPRODUCT((ZQ18:ZQ22=ZQ19)*(ZL18:ZL22&gt;ZL19)),"")</f>
        <v>0</v>
      </c>
      <c r="ZT19" s="395">
        <f t="shared" ref="ZT19" ca="1" si="2642">IF(ZF19&lt;&gt;"",SUMPRODUCT((ZQ18:ZQ22=ZQ19)*(ZL18:ZL22=ZL19)*(ZJ18:ZJ22&gt;ZJ19)),"")</f>
        <v>0</v>
      </c>
      <c r="ZU19" s="395">
        <f t="shared" ref="ZU19" ca="1" si="2643">IF(ZF19&lt;&gt;"",SUMPRODUCT((ZQ18:ZQ22=ZQ19)*(ZL18:ZL22=ZL19)*(ZJ18:ZJ22=ZJ19)*(ZN18:ZN22&gt;ZN19)),"")</f>
        <v>0</v>
      </c>
      <c r="ZV19" s="395">
        <f t="shared" ref="ZV19" ca="1" si="2644">IF(ZF19&lt;&gt;"",SUMPRODUCT((ZQ18:ZQ22=ZQ19)*(ZL18:ZL22=ZL19)*(ZJ18:ZJ22=ZJ19)*(ZN18:ZN22=ZN19)*(ZO18:ZO22&gt;ZO19)),"")</f>
        <v>0</v>
      </c>
      <c r="ZW19" s="395">
        <f t="shared" ref="ZW19" ca="1" si="2645">IF(ZF19&lt;&gt;"",SUMPRODUCT((ZQ18:ZQ22=ZQ19)*(ZL18:ZL22=ZL19)*(ZJ18:ZJ22=ZJ19)*(ZN18:ZN22=ZN19)*(ZO18:ZO22=ZO19)*(ZP18:ZP22&gt;ZP19)),"")</f>
        <v>2</v>
      </c>
      <c r="ZX19" s="395">
        <f t="shared" ref="ZX19" ca="1" si="2646">IF(ZF19&lt;&gt;"",IF(ZX71&lt;&gt;"",IF(ZE69=3,ZX71,ZX71+ZE69),SUM(ZR19:ZW19)),"")</f>
        <v>3</v>
      </c>
      <c r="ZY19" s="395" t="str">
        <f t="shared" ref="ZY19" ca="1" si="2647">IF(ZF19&lt;&gt;"",INDEX(ZF18:ZF22,MATCH(2,ZX18:ZX22,0),0),"")</f>
        <v>Benfica</v>
      </c>
      <c r="ZZ19" s="395" t="str">
        <f t="shared" ref="ZZ19:ZZ21" ca="1" si="2648">IF(ZB18&lt;&gt;"",ZB18,"")</f>
        <v/>
      </c>
      <c r="AAA19" s="395">
        <f ca="1">SUMPRODUCT((ACK3:ACK54=ZZ19)*(ACN3:ACN54=ZZ20)*(ACO3:ACO54="W"))+SUMPRODUCT((ACK3:ACK54=ZZ19)*(ACN3:ACN54=ZZ21)*(ACO3:ACO54="W"))+SUMPRODUCT((ACK3:ACK54=ZZ19)*(ACN3:ACN54=ZZ22)*(ACO3:ACO54="W"))+SUMPRODUCT((ACK3:ACK54=ZZ20)*(ACN3:ACN54=ZZ19)*(ACP3:ACP54="W"))+SUMPRODUCT((ACK3:ACK54=ZZ21)*(ACN3:ACN54=ZZ19)*(ACP3:ACP54="W"))+SUMPRODUCT((ACK3:ACK54=ZZ22)*(ACN3:ACN54=ZZ19)*(ACP3:ACP54="W"))</f>
        <v>0</v>
      </c>
      <c r="AAB19" s="395">
        <f ca="1">SUMPRODUCT((ACK3:ACK54=ZZ19)*(ACN3:ACN54=ZZ20)*(ACO3:ACO54="D"))+SUMPRODUCT((ACK3:ACK54=ZZ19)*(ACN3:ACN54=ZZ21)*(ACO3:ACO54="D"))+SUMPRODUCT((ACK3:ACK54=ZZ19)*(ACN3:ACN54=ZZ22)*(ACO3:ACO54="D"))+SUMPRODUCT((ACK3:ACK54=ZZ20)*(ACN3:ACN54=ZZ19)*(ACO3:ACO54="D"))+SUMPRODUCT((ACK3:ACK54=ZZ21)*(ACN3:ACN54=ZZ19)*(ACO3:ACO54="D"))+SUMPRODUCT((ACK3:ACK54=ZZ22)*(ACN3:ACN54=ZZ19)*(ACO3:ACO54="D"))</f>
        <v>0</v>
      </c>
      <c r="AAC19" s="395">
        <f ca="1">SUMPRODUCT((ACK3:ACK54=ZZ19)*(ACN3:ACN54=ZZ20)*(ACO3:ACO54="L"))+SUMPRODUCT((ACK3:ACK54=ZZ19)*(ACN3:ACN54=ZZ21)*(ACO3:ACO54="L"))+SUMPRODUCT((ACK3:ACK54=ZZ19)*(ACN3:ACN54=ZZ22)*(ACO3:ACO54="L"))+SUMPRODUCT((ACK3:ACK54=ZZ20)*(ACN3:ACN54=ZZ19)*(ACP3:ACP54="L"))+SUMPRODUCT((ACK3:ACK54=ZZ21)*(ACN3:ACN54=ZZ19)*(ACP3:ACP54="L"))+SUMPRODUCT((ACK3:ACK54=ZZ22)*(ACN3:ACN54=ZZ19)*(ACP3:ACP54="L"))</f>
        <v>0</v>
      </c>
      <c r="AAD19" s="395">
        <f ca="1">SUMPRODUCT((ACK3:ACK54=ZZ19)*(ACN3:ACN54=ZZ20)*ACL3:ACL54)+SUMPRODUCT((ACK3:ACK54=ZZ19)*(ACN3:ACN54=ZZ21)*ACL3:ACL54)+SUMPRODUCT((ACK3:ACK54=ZZ19)*(ACN3:ACN54=ZZ22)*ACL3:ACL54)+SUMPRODUCT((ACK3:ACK54=ZZ19)*(ACN3:ACN54=ZZ18)*ACL3:ACL54)+SUMPRODUCT((ACK3:ACK54=ZZ20)*(ACN3:ACN54=ZZ19)*ACM3:ACM54)+SUMPRODUCT((ACK3:ACK54=ZZ21)*(ACN3:ACN54=ZZ19)*ACM3:ACM54)+SUMPRODUCT((ACK3:ACK54=ZZ22)*(ACN3:ACN54=ZZ19)*ACM3:ACM54)+SUMPRODUCT((ACK3:ACK54=ZZ18)*(ACN3:ACN54=ZZ19)*ACM3:ACM54)</f>
        <v>0</v>
      </c>
      <c r="AAE19" s="395">
        <f ca="1">SUMPRODUCT((ACK3:ACK54=ZZ19)*(ACN3:ACN54=ZZ20)*ACM3:ACM54)+SUMPRODUCT((ACK3:ACK54=ZZ19)*(ACN3:ACN54=ZZ21)*ACM3:ACM54)+SUMPRODUCT((ACK3:ACK54=ZZ19)*(ACN3:ACN54=ZZ22)*ACM3:ACM54)+SUMPRODUCT((ACK3:ACK54=ZZ19)*(ACN3:ACN54=ZZ18)*ACM3:ACM54)+SUMPRODUCT((ACK3:ACK54=ZZ20)*(ACN3:ACN54=ZZ19)*ACL3:ACL54)+SUMPRODUCT((ACK3:ACK54=ZZ21)*(ACN3:ACN54=ZZ19)*ACL3:ACL54)+SUMPRODUCT((ACK3:ACK54=ZZ22)*(ACN3:ACN54=ZZ19)*ACL3:ACL54)+SUMPRODUCT((ACK3:ACK54=ZZ18)*(ACN3:ACN54=ZZ19)*ACL3:ACL54)</f>
        <v>0</v>
      </c>
      <c r="AAF19" s="395">
        <f t="shared" ref="AAF19:AAF21" ca="1" si="2649">AAD19-AAE19+1000</f>
        <v>1000</v>
      </c>
      <c r="AAG19" s="395" t="str">
        <f t="shared" ref="AAG19:AAG21" ca="1" si="2650">IF(ZZ19&lt;&gt;"",AAA19*3+AAB19*1,"")</f>
        <v/>
      </c>
      <c r="AAH19" s="395" t="str">
        <f ca="1">IF(ZZ19&lt;&gt;"",VLOOKUP(ZZ19,YM4:YS52,7,FALSE),"")</f>
        <v/>
      </c>
      <c r="AAI19" s="395" t="str">
        <f ca="1">IF(ZZ19&lt;&gt;"",VLOOKUP(ZZ19,YM4:YS52,5,FALSE),"")</f>
        <v/>
      </c>
      <c r="AAJ19" s="395" t="str">
        <f ca="1">IF(ZZ19&lt;&gt;"",VLOOKUP(ZZ19,YM4:YU52,9,FALSE),"")</f>
        <v/>
      </c>
      <c r="AAK19" s="395" t="str">
        <f t="shared" ref="AAK19:AAK21" ca="1" si="2651">AAG19</f>
        <v/>
      </c>
      <c r="AAL19" s="395" t="str">
        <f t="shared" ref="AAL19" ca="1" si="2652">IF(ZZ19&lt;&gt;"",RANK(AAK19,AAK18:AAK22),"")</f>
        <v/>
      </c>
      <c r="AAM19" s="395" t="str">
        <f t="shared" ref="AAM19" ca="1" si="2653">IF(ZZ19&lt;&gt;"",SUMPRODUCT((AAK18:AAK22=AAK19)*(AAF18:AAF22&gt;AAF19)),"")</f>
        <v/>
      </c>
      <c r="AAN19" s="395" t="str">
        <f t="shared" ref="AAN19" ca="1" si="2654">IF(ZZ19&lt;&gt;"",SUMPRODUCT((AAK18:AAK22=AAK19)*(AAF18:AAF22=AAF19)*(AAD18:AAD22&gt;AAD19)),"")</f>
        <v/>
      </c>
      <c r="AAO19" s="395" t="str">
        <f t="shared" ref="AAO19" ca="1" si="2655">IF(ZZ19&lt;&gt;"",SUMPRODUCT((AAK18:AAK22=AAK19)*(AAF18:AAF22=AAF19)*(AAD18:AAD22=AAD19)*(AAH18:AAH22&gt;AAH19)),"")</f>
        <v/>
      </c>
      <c r="AAP19" s="395" t="str">
        <f t="shared" ref="AAP19" ca="1" si="2656">IF(ZZ19&lt;&gt;"",SUMPRODUCT((AAK18:AAK22=AAK19)*(AAF18:AAF22=AAF19)*(AAD18:AAD22=AAD19)*(AAH18:AAH22=AAH19)*(AAI18:AAI22&gt;AAI19)),"")</f>
        <v/>
      </c>
      <c r="AAQ19" s="395" t="str">
        <f t="shared" ref="AAQ19" ca="1" si="2657">IF(ZZ19&lt;&gt;"",SUMPRODUCT((AAK18:AAK22=AAK19)*(AAF18:AAF22=AAF19)*(AAD18:AAD22=AAD19)*(AAH18:AAH22=AAH19)*(AAI18:AAI22=AAI19)*(AAJ18:AAJ22&gt;AAJ19)),"")</f>
        <v/>
      </c>
      <c r="AAR19" s="395" t="str">
        <f t="shared" ref="AAR19" ca="1" si="2658">IF(ZZ19&lt;&gt;"",IF(AAR71&lt;&gt;"",IF(ZY69=3,AAR71,AAR71+ZY69),SUM(AAL19:AAQ19)+1),"")</f>
        <v/>
      </c>
      <c r="AAS19" s="395" t="str">
        <f t="shared" ref="AAS19" ca="1" si="2659">IF(ZZ19&lt;&gt;"",INDEX(ZZ19:ZZ22,MATCH(2,AAR19:AAR22,0),0),"")</f>
        <v/>
      </c>
      <c r="ACH19" s="395" t="str">
        <f t="shared" ref="ACH19" ca="1" si="2660">IF(AAS19&lt;&gt;"",AAS19,IF(ZY19&lt;&gt;"",ZY19,YY19))</f>
        <v>Benfica</v>
      </c>
      <c r="ACI19" s="395">
        <v>2</v>
      </c>
      <c r="ACJ19" s="395">
        <v>17</v>
      </c>
      <c r="ACK19" s="395" t="str">
        <f t="shared" si="9"/>
        <v>Palmeiras</v>
      </c>
      <c r="ACL19" s="395">
        <f ca="1">IF(OFFSET('Game Board'!O24,0,ACL1)&lt;&gt;"",OFFSET('Game Board'!O24,0,ACL1),0)</f>
        <v>0</v>
      </c>
      <c r="ACM19" s="395">
        <f ca="1">IF(OFFSET('Game Board'!P24,0,ACL1)&lt;&gt;"",OFFSET('Game Board'!P24,0,ACL1),0)</f>
        <v>0</v>
      </c>
      <c r="ACN19" s="395" t="str">
        <f t="shared" si="10"/>
        <v>Al Ahly</v>
      </c>
      <c r="ACO19" s="395" t="str">
        <f ca="1">IF(AND(OFFSET('Game Board'!O24,0,ACL1)&lt;&gt;"",OFFSET('Game Board'!P24,0,ACL1)&lt;&gt;""),IF(ACL19&gt;ACM19,"W",IF(ACL19=ACM19,"D","L")),"")</f>
        <v/>
      </c>
      <c r="ACP19" s="395" t="str">
        <f t="shared" ref="ACP19:ACP50" ca="1" si="2661">IF(ACO19&lt;&gt;"",IF(ACO19="W","L",IF(ACO19="L","W","D")),"")</f>
        <v/>
      </c>
      <c r="ACR19" s="395">
        <f ca="1">VLOOKUP(ACS19,AGN18:AGO22,2,FALSE)</f>
        <v>4</v>
      </c>
      <c r="ACS19" s="398" t="str">
        <f t="shared" si="2421"/>
        <v>Auckland City</v>
      </c>
      <c r="ACT19" s="395">
        <f ca="1">SUMPRODUCT((AGQ3:AGQ54=ACS19)*(AGU3:AGU54="W"))+SUMPRODUCT((AGT3:AGT54=ACS19)*(AGV3:AGV54="W"))</f>
        <v>0</v>
      </c>
      <c r="ACU19" s="395">
        <f ca="1">SUMPRODUCT((AGQ3:AGQ54=ACS19)*(AGU3:AGU54="D"))+SUMPRODUCT((AGT3:AGT54=ACS19)*(AGV3:AGV54="D"))</f>
        <v>0</v>
      </c>
      <c r="ACV19" s="395">
        <f ca="1">SUMPRODUCT((AGQ3:AGQ54=ACS19)*(AGU3:AGU54="L"))+SUMPRODUCT((AGT3:AGT54=ACS19)*(AGV3:AGV54="L"))</f>
        <v>0</v>
      </c>
      <c r="ACW19" s="395">
        <f t="shared" ref="ACW19" ca="1" si="2662">SUMIF(AGQ3:AGQ72,ACS19,AGR3:AGR72)+SUMIF(AGT3:AGT72,ACS19,AGS3:AGS72)</f>
        <v>0</v>
      </c>
      <c r="ACX19" s="395">
        <f t="shared" ref="ACX19" ca="1" si="2663">SUMIF(AGT3:AGT72,ACS19,AGR3:AGR72)+SUMIF(AGQ3:AGQ72,ACS19,AGS3:AGS72)</f>
        <v>0</v>
      </c>
      <c r="ACY19" s="395">
        <f t="shared" ca="1" si="2424"/>
        <v>1000</v>
      </c>
      <c r="ACZ19" s="395">
        <f t="shared" ca="1" si="2425"/>
        <v>0</v>
      </c>
      <c r="ADA19" s="401">
        <f t="shared" si="144"/>
        <v>6</v>
      </c>
      <c r="ADB19" s="395">
        <f t="shared" ref="ADB19" ca="1" si="2664">IF(COUNTIF(ACZ18:ACZ22,4)&lt;&gt;4,RANK(ACZ19,ACZ18:ACZ22),ACZ71)</f>
        <v>1</v>
      </c>
      <c r="ADD19" s="395">
        <f t="shared" ref="ADD19" ca="1" si="2665">SUMPRODUCT((ADB18:ADB21=ADB19)*(ADA18:ADA21&lt;ADA19))+ADB19</f>
        <v>1</v>
      </c>
      <c r="ADE19" s="398" t="str">
        <f t="shared" ref="ADE19" ca="1" si="2666">INDEX(ACS18:ACS22,MATCH(2,ADD18:ADD22,0),0)</f>
        <v>Boca Juniors</v>
      </c>
      <c r="ADF19" s="395">
        <f t="shared" ref="ADF19" ca="1" si="2667">INDEX(ADB18:ADB22,MATCH(ADE19,ACS18:ACS22,0),0)</f>
        <v>1</v>
      </c>
      <c r="ADG19" s="395" t="str">
        <f t="shared" ref="ADG19" ca="1" si="2668">IF(ADG18&lt;&gt;"",ADE19,"")</f>
        <v>Boca Juniors</v>
      </c>
      <c r="ADH19" s="395" t="str">
        <f t="shared" ref="ADH19" ca="1" si="2669">IF(ADH18&lt;&gt;"",ADE20,"")</f>
        <v/>
      </c>
      <c r="ADI19" s="395" t="str">
        <f t="shared" ref="ADI19" ca="1" si="2670">IF(ADI18&lt;&gt;"",ADE21,"")</f>
        <v/>
      </c>
      <c r="ADJ19" s="395" t="str">
        <f t="shared" ref="ADJ19" si="2671">IF(ADJ18&lt;&gt;"",ADE22,"")</f>
        <v/>
      </c>
      <c r="ADL19" s="395" t="str">
        <f t="shared" ca="1" si="2434"/>
        <v>Boca Juniors</v>
      </c>
      <c r="ADM19" s="395">
        <f ca="1">SUMPRODUCT((AGQ3:AGQ54=ADL19)*(AGT3:AGT54=ADL20)*(AGU3:AGU54="W"))+SUMPRODUCT((AGQ3:AGQ54=ADL19)*(AGT3:AGT54=ADL21)*(AGU3:AGU54="W"))+SUMPRODUCT((AGQ3:AGQ54=ADL19)*(AGT3:AGT54=ADL22)*(AGU3:AGU54="W"))+SUMPRODUCT((AGQ3:AGQ54=ADL19)*(AGT3:AGT54=ADL18)*(AGU3:AGU54="W"))+SUMPRODUCT((AGQ3:AGQ54=ADL20)*(AGT3:AGT54=ADL19)*(AGV3:AGV54="W"))+SUMPRODUCT((AGQ3:AGQ54=ADL21)*(AGT3:AGT54=ADL19)*(AGV3:AGV54="W"))+SUMPRODUCT((AGQ3:AGQ54=ADL22)*(AGT3:AGT54=ADL19)*(AGV3:AGV54="W"))+SUMPRODUCT((AGQ3:AGQ54=ADL18)*(AGT3:AGT54=ADL19)*(AGV3:AGV54="W"))</f>
        <v>0</v>
      </c>
      <c r="ADN19" s="395">
        <f ca="1">SUMPRODUCT((AGQ3:AGQ54=ADL19)*(AGT3:AGT54=ADL20)*(AGU3:AGU54="D"))+SUMPRODUCT((AGQ3:AGQ54=ADL19)*(AGT3:AGT54=ADL21)*(AGU3:AGU54="D"))+SUMPRODUCT((AGQ3:AGQ54=ADL19)*(AGT3:AGT54=ADL22)*(AGU3:AGU54="D"))+SUMPRODUCT((AGQ3:AGQ54=ADL19)*(AGT3:AGT54=ADL18)*(AGU3:AGU54="D"))+SUMPRODUCT((AGQ3:AGQ54=ADL20)*(AGT3:AGT54=ADL19)*(AGU3:AGU54="D"))+SUMPRODUCT((AGQ3:AGQ54=ADL21)*(AGT3:AGT54=ADL19)*(AGU3:AGU54="D"))+SUMPRODUCT((AGQ3:AGQ54=ADL22)*(AGT3:AGT54=ADL19)*(AGU3:AGU54="D"))+SUMPRODUCT((AGQ3:AGQ54=ADL18)*(AGT3:AGT54=ADL19)*(AGU3:AGU54="D"))</f>
        <v>0</v>
      </c>
      <c r="ADO19" s="395">
        <f ca="1">SUMPRODUCT((AGQ3:AGQ54=ADL19)*(AGT3:AGT54=ADL20)*(AGU3:AGU54="L"))+SUMPRODUCT((AGQ3:AGQ54=ADL19)*(AGT3:AGT54=ADL21)*(AGU3:AGU54="L"))+SUMPRODUCT((AGQ3:AGQ54=ADL19)*(AGT3:AGT54=ADL22)*(AGU3:AGU54="L"))+SUMPRODUCT((AGQ3:AGQ54=ADL19)*(AGT3:AGT54=ADL18)*(AGU3:AGU54="L"))+SUMPRODUCT((AGQ3:AGQ54=ADL20)*(AGT3:AGT54=ADL19)*(AGV3:AGV54="L"))+SUMPRODUCT((AGQ3:AGQ54=ADL21)*(AGT3:AGT54=ADL19)*(AGV3:AGV54="L"))+SUMPRODUCT((AGQ3:AGQ54=ADL22)*(AGT3:AGT54=ADL19)*(AGV3:AGV54="L"))+SUMPRODUCT((AGQ3:AGQ54=ADL18)*(AGT3:AGT54=ADL19)*(AGV3:AGV54="L"))</f>
        <v>0</v>
      </c>
      <c r="ADP19" s="395">
        <f ca="1">SUMPRODUCT((AGQ3:AGQ54=ADL19)*(AGT3:AGT54=ADL20)*AGR3:AGR54)+SUMPRODUCT((AGQ3:AGQ54=ADL19)*(AGT3:AGT54=ADL21)*AGR3:AGR54)+SUMPRODUCT((AGQ3:AGQ54=ADL19)*(AGT3:AGT54=ADL22)*AGR3:AGR54)+SUMPRODUCT((AGQ3:AGQ54=ADL19)*(AGT3:AGT54=ADL18)*AGR3:AGR54)+SUMPRODUCT((AGQ3:AGQ54=ADL20)*(AGT3:AGT54=ADL19)*AGS3:AGS54)+SUMPRODUCT((AGQ3:AGQ54=ADL21)*(AGT3:AGT54=ADL19)*AGS3:AGS54)+SUMPRODUCT((AGQ3:AGQ54=ADL22)*(AGT3:AGT54=ADL19)*AGS3:AGS54)+SUMPRODUCT((AGQ3:AGQ54=ADL18)*(AGT3:AGT54=ADL19)*AGS3:AGS54)</f>
        <v>0</v>
      </c>
      <c r="ADQ19" s="395">
        <f ca="1">SUMPRODUCT((AGQ3:AGQ54=ADL19)*(AGT3:AGT54=ADL20)*AGS3:AGS54)+SUMPRODUCT((AGQ3:AGQ54=ADL19)*(AGT3:AGT54=ADL21)*AGS3:AGS54)+SUMPRODUCT((AGQ3:AGQ54=ADL19)*(AGT3:AGT54=ADL22)*AGS3:AGS54)+SUMPRODUCT((AGQ3:AGQ54=ADL19)*(AGT3:AGT54=ADL18)*AGS3:AGS54)+SUMPRODUCT((AGQ3:AGQ54=ADL20)*(AGT3:AGT54=ADL19)*AGR3:AGR54)+SUMPRODUCT((AGQ3:AGQ54=ADL21)*(AGT3:AGT54=ADL19)*AGR3:AGR54)+SUMPRODUCT((AGQ3:AGQ54=ADL22)*(AGT3:AGT54=ADL19)*AGR3:AGR54)+SUMPRODUCT((AGQ3:AGQ54=ADL18)*(AGT3:AGT54=ADL19)*AGR3:AGR54)</f>
        <v>0</v>
      </c>
      <c r="ADR19" s="395">
        <f t="shared" ca="1" si="2435"/>
        <v>1000</v>
      </c>
      <c r="ADS19" s="395">
        <f t="shared" ca="1" si="2436"/>
        <v>0</v>
      </c>
      <c r="ADT19" s="395">
        <f ca="1">IF(ADL19&lt;&gt;"",VLOOKUP(ADL19,ACS4:ACY52,7,FALSE),"")</f>
        <v>1000</v>
      </c>
      <c r="ADU19" s="395">
        <f ca="1">IF(ADL19&lt;&gt;"",VLOOKUP(ADL19,ACS4:ACY52,5,FALSE),"")</f>
        <v>0</v>
      </c>
      <c r="ADV19" s="395">
        <f ca="1">IF(ADL19&lt;&gt;"",VLOOKUP(ADL19,ACS4:ADA52,9,FALSE),"")</f>
        <v>14</v>
      </c>
      <c r="ADW19" s="395">
        <f t="shared" ca="1" si="2437"/>
        <v>0</v>
      </c>
      <c r="ADX19" s="395">
        <f t="shared" ref="ADX19" ca="1" si="2672">IF(ADL19&lt;&gt;"",RANK(ADW19,ADW18:ADW22),"")</f>
        <v>1</v>
      </c>
      <c r="ADY19" s="395">
        <f t="shared" ref="ADY19" ca="1" si="2673">IF(ADL19&lt;&gt;"",SUMPRODUCT((ADW18:ADW22=ADW19)*(ADR18:ADR22&gt;ADR19)),"")</f>
        <v>0</v>
      </c>
      <c r="ADZ19" s="395">
        <f t="shared" ref="ADZ19" ca="1" si="2674">IF(ADL19&lt;&gt;"",SUMPRODUCT((ADW18:ADW22=ADW19)*(ADR18:ADR22=ADR19)*(ADP18:ADP22&gt;ADP19)),"")</f>
        <v>0</v>
      </c>
      <c r="AEA19" s="395">
        <f t="shared" ref="AEA19" ca="1" si="2675">IF(ADL19&lt;&gt;"",SUMPRODUCT((ADW18:ADW22=ADW19)*(ADR18:ADR22=ADR19)*(ADP18:ADP22=ADP19)*(ADT18:ADT22&gt;ADT19)),"")</f>
        <v>0</v>
      </c>
      <c r="AEB19" s="395">
        <f t="shared" ref="AEB19" ca="1" si="2676">IF(ADL19&lt;&gt;"",SUMPRODUCT((ADW18:ADW22=ADW19)*(ADR18:ADR22=ADR19)*(ADP18:ADP22=ADP19)*(ADT18:ADT22=ADT19)*(ADU18:ADU22&gt;ADU19)),"")</f>
        <v>0</v>
      </c>
      <c r="AEC19" s="395">
        <f t="shared" ref="AEC19" ca="1" si="2677">IF(ADL19&lt;&gt;"",SUMPRODUCT((ADW18:ADW22=ADW19)*(ADR18:ADR22=ADR19)*(ADP18:ADP22=ADP19)*(ADT18:ADT22=ADT19)*(ADU18:ADU22=ADU19)*(ADV18:ADV22&gt;ADV19)),"")</f>
        <v>2</v>
      </c>
      <c r="AED19" s="395">
        <f t="shared" ref="AED19" ca="1" si="2678">IF(ADL19&lt;&gt;"",IF(AED71&lt;&gt;"",IF(ADK69=3,AED71,AED71+ADK69),SUM(ADX19:AEC19)),"")</f>
        <v>3</v>
      </c>
      <c r="AEE19" s="395" t="str">
        <f t="shared" ref="AEE19" ca="1" si="2679">IF(ADL19&lt;&gt;"",INDEX(ADL18:ADL22,MATCH(2,AED18:AED22,0),0),"")</f>
        <v>Benfica</v>
      </c>
      <c r="AEF19" s="395" t="str">
        <f t="shared" ref="AEF19:AEF21" ca="1" si="2680">IF(ADH18&lt;&gt;"",ADH18,"")</f>
        <v/>
      </c>
      <c r="AEG19" s="395">
        <f ca="1">SUMPRODUCT((AGQ3:AGQ54=AEF19)*(AGT3:AGT54=AEF20)*(AGU3:AGU54="W"))+SUMPRODUCT((AGQ3:AGQ54=AEF19)*(AGT3:AGT54=AEF21)*(AGU3:AGU54="W"))+SUMPRODUCT((AGQ3:AGQ54=AEF19)*(AGT3:AGT54=AEF22)*(AGU3:AGU54="W"))+SUMPRODUCT((AGQ3:AGQ54=AEF20)*(AGT3:AGT54=AEF19)*(AGV3:AGV54="W"))+SUMPRODUCT((AGQ3:AGQ54=AEF21)*(AGT3:AGT54=AEF19)*(AGV3:AGV54="W"))+SUMPRODUCT((AGQ3:AGQ54=AEF22)*(AGT3:AGT54=AEF19)*(AGV3:AGV54="W"))</f>
        <v>0</v>
      </c>
      <c r="AEH19" s="395">
        <f ca="1">SUMPRODUCT((AGQ3:AGQ54=AEF19)*(AGT3:AGT54=AEF20)*(AGU3:AGU54="D"))+SUMPRODUCT((AGQ3:AGQ54=AEF19)*(AGT3:AGT54=AEF21)*(AGU3:AGU54="D"))+SUMPRODUCT((AGQ3:AGQ54=AEF19)*(AGT3:AGT54=AEF22)*(AGU3:AGU54="D"))+SUMPRODUCT((AGQ3:AGQ54=AEF20)*(AGT3:AGT54=AEF19)*(AGU3:AGU54="D"))+SUMPRODUCT((AGQ3:AGQ54=AEF21)*(AGT3:AGT54=AEF19)*(AGU3:AGU54="D"))+SUMPRODUCT((AGQ3:AGQ54=AEF22)*(AGT3:AGT54=AEF19)*(AGU3:AGU54="D"))</f>
        <v>0</v>
      </c>
      <c r="AEI19" s="395">
        <f ca="1">SUMPRODUCT((AGQ3:AGQ54=AEF19)*(AGT3:AGT54=AEF20)*(AGU3:AGU54="L"))+SUMPRODUCT((AGQ3:AGQ54=AEF19)*(AGT3:AGT54=AEF21)*(AGU3:AGU54="L"))+SUMPRODUCT((AGQ3:AGQ54=AEF19)*(AGT3:AGT54=AEF22)*(AGU3:AGU54="L"))+SUMPRODUCT((AGQ3:AGQ54=AEF20)*(AGT3:AGT54=AEF19)*(AGV3:AGV54="L"))+SUMPRODUCT((AGQ3:AGQ54=AEF21)*(AGT3:AGT54=AEF19)*(AGV3:AGV54="L"))+SUMPRODUCT((AGQ3:AGQ54=AEF22)*(AGT3:AGT54=AEF19)*(AGV3:AGV54="L"))</f>
        <v>0</v>
      </c>
      <c r="AEJ19" s="395">
        <f ca="1">SUMPRODUCT((AGQ3:AGQ54=AEF19)*(AGT3:AGT54=AEF20)*AGR3:AGR54)+SUMPRODUCT((AGQ3:AGQ54=AEF19)*(AGT3:AGT54=AEF21)*AGR3:AGR54)+SUMPRODUCT((AGQ3:AGQ54=AEF19)*(AGT3:AGT54=AEF22)*AGR3:AGR54)+SUMPRODUCT((AGQ3:AGQ54=AEF19)*(AGT3:AGT54=AEF18)*AGR3:AGR54)+SUMPRODUCT((AGQ3:AGQ54=AEF20)*(AGT3:AGT54=AEF19)*AGS3:AGS54)+SUMPRODUCT((AGQ3:AGQ54=AEF21)*(AGT3:AGT54=AEF19)*AGS3:AGS54)+SUMPRODUCT((AGQ3:AGQ54=AEF22)*(AGT3:AGT54=AEF19)*AGS3:AGS54)+SUMPRODUCT((AGQ3:AGQ54=AEF18)*(AGT3:AGT54=AEF19)*AGS3:AGS54)</f>
        <v>0</v>
      </c>
      <c r="AEK19" s="395">
        <f ca="1">SUMPRODUCT((AGQ3:AGQ54=AEF19)*(AGT3:AGT54=AEF20)*AGS3:AGS54)+SUMPRODUCT((AGQ3:AGQ54=AEF19)*(AGT3:AGT54=AEF21)*AGS3:AGS54)+SUMPRODUCT((AGQ3:AGQ54=AEF19)*(AGT3:AGT54=AEF22)*AGS3:AGS54)+SUMPRODUCT((AGQ3:AGQ54=AEF19)*(AGT3:AGT54=AEF18)*AGS3:AGS54)+SUMPRODUCT((AGQ3:AGQ54=AEF20)*(AGT3:AGT54=AEF19)*AGR3:AGR54)+SUMPRODUCT((AGQ3:AGQ54=AEF21)*(AGT3:AGT54=AEF19)*AGR3:AGR54)+SUMPRODUCT((AGQ3:AGQ54=AEF22)*(AGT3:AGT54=AEF19)*AGR3:AGR54)+SUMPRODUCT((AGQ3:AGQ54=AEF18)*(AGT3:AGT54=AEF19)*AGR3:AGR54)</f>
        <v>0</v>
      </c>
      <c r="AEL19" s="395">
        <f t="shared" ref="AEL19:AEL21" ca="1" si="2681">AEJ19-AEK19+1000</f>
        <v>1000</v>
      </c>
      <c r="AEM19" s="395" t="str">
        <f t="shared" ref="AEM19:AEM21" ca="1" si="2682">IF(AEF19&lt;&gt;"",AEG19*3+AEH19*1,"")</f>
        <v/>
      </c>
      <c r="AEN19" s="395" t="str">
        <f ca="1">IF(AEF19&lt;&gt;"",VLOOKUP(AEF19,ACS4:ACY52,7,FALSE),"")</f>
        <v/>
      </c>
      <c r="AEO19" s="395" t="str">
        <f ca="1">IF(AEF19&lt;&gt;"",VLOOKUP(AEF19,ACS4:ACY52,5,FALSE),"")</f>
        <v/>
      </c>
      <c r="AEP19" s="395" t="str">
        <f ca="1">IF(AEF19&lt;&gt;"",VLOOKUP(AEF19,ACS4:ADA52,9,FALSE),"")</f>
        <v/>
      </c>
      <c r="AEQ19" s="395" t="str">
        <f t="shared" ref="AEQ19:AEQ21" ca="1" si="2683">AEM19</f>
        <v/>
      </c>
      <c r="AER19" s="395" t="str">
        <f t="shared" ref="AER19" ca="1" si="2684">IF(AEF19&lt;&gt;"",RANK(AEQ19,AEQ18:AEQ22),"")</f>
        <v/>
      </c>
      <c r="AES19" s="395" t="str">
        <f t="shared" ref="AES19" ca="1" si="2685">IF(AEF19&lt;&gt;"",SUMPRODUCT((AEQ18:AEQ22=AEQ19)*(AEL18:AEL22&gt;AEL19)),"")</f>
        <v/>
      </c>
      <c r="AET19" s="395" t="str">
        <f t="shared" ref="AET19" ca="1" si="2686">IF(AEF19&lt;&gt;"",SUMPRODUCT((AEQ18:AEQ22=AEQ19)*(AEL18:AEL22=AEL19)*(AEJ18:AEJ22&gt;AEJ19)),"")</f>
        <v/>
      </c>
      <c r="AEU19" s="395" t="str">
        <f t="shared" ref="AEU19" ca="1" si="2687">IF(AEF19&lt;&gt;"",SUMPRODUCT((AEQ18:AEQ22=AEQ19)*(AEL18:AEL22=AEL19)*(AEJ18:AEJ22=AEJ19)*(AEN18:AEN22&gt;AEN19)),"")</f>
        <v/>
      </c>
      <c r="AEV19" s="395" t="str">
        <f t="shared" ref="AEV19" ca="1" si="2688">IF(AEF19&lt;&gt;"",SUMPRODUCT((AEQ18:AEQ22=AEQ19)*(AEL18:AEL22=AEL19)*(AEJ18:AEJ22=AEJ19)*(AEN18:AEN22=AEN19)*(AEO18:AEO22&gt;AEO19)),"")</f>
        <v/>
      </c>
      <c r="AEW19" s="395" t="str">
        <f t="shared" ref="AEW19" ca="1" si="2689">IF(AEF19&lt;&gt;"",SUMPRODUCT((AEQ18:AEQ22=AEQ19)*(AEL18:AEL22=AEL19)*(AEJ18:AEJ22=AEJ19)*(AEN18:AEN22=AEN19)*(AEO18:AEO22=AEO19)*(AEP18:AEP22&gt;AEP19)),"")</f>
        <v/>
      </c>
      <c r="AEX19" s="395" t="str">
        <f t="shared" ref="AEX19" ca="1" si="2690">IF(AEF19&lt;&gt;"",IF(AEX71&lt;&gt;"",IF(AEE69=3,AEX71,AEX71+AEE69),SUM(AER19:AEW19)+1),"")</f>
        <v/>
      </c>
      <c r="AEY19" s="395" t="str">
        <f t="shared" ref="AEY19" ca="1" si="2691">IF(AEF19&lt;&gt;"",INDEX(AEF19:AEF22,MATCH(2,AEX19:AEX22,0),0),"")</f>
        <v/>
      </c>
      <c r="AGN19" s="395" t="str">
        <f t="shared" ref="AGN19" ca="1" si="2692">IF(AEY19&lt;&gt;"",AEY19,IF(AEE19&lt;&gt;"",AEE19,ADE19))</f>
        <v>Benfica</v>
      </c>
      <c r="AGO19" s="395">
        <v>2</v>
      </c>
      <c r="AGP19" s="395">
        <v>17</v>
      </c>
      <c r="AGQ19" s="395" t="str">
        <f t="shared" si="12"/>
        <v>Palmeiras</v>
      </c>
      <c r="AGR19" s="395">
        <f ca="1">IF(OFFSET('Game Board'!O24,0,AGR1)&lt;&gt;"",OFFSET('Game Board'!O24,0,AGR1),0)</f>
        <v>0</v>
      </c>
      <c r="AGS19" s="395">
        <f ca="1">IF(OFFSET('Game Board'!P24,0,AGR1)&lt;&gt;"",OFFSET('Game Board'!P24,0,AGR1),0)</f>
        <v>0</v>
      </c>
      <c r="AGT19" s="395" t="str">
        <f t="shared" si="13"/>
        <v>Al Ahly</v>
      </c>
      <c r="AGU19" s="395" t="str">
        <f ca="1">IF(AND(OFFSET('Game Board'!O24,0,AGR1)&lt;&gt;"",OFFSET('Game Board'!P24,0,AGR1)&lt;&gt;""),IF(AGR19&gt;AGS19,"W",IF(AGR19=AGS19,"D","L")),"")</f>
        <v/>
      </c>
      <c r="AGV19" s="395" t="str">
        <f t="shared" ref="AGV19:AGV50" ca="1" si="2693">IF(AGU19&lt;&gt;"",IF(AGU19="W","L",IF(AGU19="L","W","D")),"")</f>
        <v/>
      </c>
      <c r="AGX19" s="395">
        <f ca="1">VLOOKUP(AGY19,AKT18:AKU22,2,FALSE)</f>
        <v>4</v>
      </c>
      <c r="AGY19" s="398" t="str">
        <f t="shared" si="2447"/>
        <v>Auckland City</v>
      </c>
      <c r="AGZ19" s="395">
        <f ca="1">SUMPRODUCT((AKW3:AKW54=AGY19)*(ALA3:ALA54="W"))+SUMPRODUCT((AKZ3:AKZ54=AGY19)*(ALB3:ALB54="W"))</f>
        <v>0</v>
      </c>
      <c r="AHA19" s="395">
        <f ca="1">SUMPRODUCT((AKW3:AKW54=AGY19)*(ALA3:ALA54="D"))+SUMPRODUCT((AKZ3:AKZ54=AGY19)*(ALB3:ALB54="D"))</f>
        <v>0</v>
      </c>
      <c r="AHB19" s="395">
        <f ca="1">SUMPRODUCT((AKW3:AKW54=AGY19)*(ALA3:ALA54="L"))+SUMPRODUCT((AKZ3:AKZ54=AGY19)*(ALB3:ALB54="L"))</f>
        <v>0</v>
      </c>
      <c r="AHC19" s="395">
        <f t="shared" ref="AHC19" ca="1" si="2694">SUMIF(AKW3:AKW72,AGY19,AKX3:AKX72)+SUMIF(AKZ3:AKZ72,AGY19,AKY3:AKY72)</f>
        <v>0</v>
      </c>
      <c r="AHD19" s="395">
        <f t="shared" ref="AHD19" ca="1" si="2695">SUMIF(AKZ3:AKZ72,AGY19,AKX3:AKX72)+SUMIF(AKW3:AKW72,AGY19,AKY3:AKY72)</f>
        <v>0</v>
      </c>
      <c r="AHE19" s="395">
        <f t="shared" ca="1" si="2450"/>
        <v>1000</v>
      </c>
      <c r="AHF19" s="395">
        <f t="shared" ca="1" si="2451"/>
        <v>0</v>
      </c>
      <c r="AHG19" s="401">
        <f t="shared" si="171"/>
        <v>6</v>
      </c>
      <c r="AHH19" s="395">
        <f t="shared" ref="AHH19" ca="1" si="2696">IF(COUNTIF(AHF18:AHF22,4)&lt;&gt;4,RANK(AHF19,AHF18:AHF22),AHF71)</f>
        <v>1</v>
      </c>
      <c r="AHJ19" s="395">
        <f t="shared" ref="AHJ19" ca="1" si="2697">SUMPRODUCT((AHH18:AHH21=AHH19)*(AHG18:AHG21&lt;AHG19))+AHH19</f>
        <v>1</v>
      </c>
      <c r="AHK19" s="398" t="str">
        <f t="shared" ref="AHK19" ca="1" si="2698">INDEX(AGY18:AGY22,MATCH(2,AHJ18:AHJ22,0),0)</f>
        <v>Boca Juniors</v>
      </c>
      <c r="AHL19" s="395">
        <f t="shared" ref="AHL19" ca="1" si="2699">INDEX(AHH18:AHH22,MATCH(AHK19,AGY18:AGY22,0),0)</f>
        <v>1</v>
      </c>
      <c r="AHM19" s="395" t="str">
        <f t="shared" ref="AHM19" ca="1" si="2700">IF(AHM18&lt;&gt;"",AHK19,"")</f>
        <v>Boca Juniors</v>
      </c>
      <c r="AHN19" s="395" t="str">
        <f t="shared" ref="AHN19" ca="1" si="2701">IF(AHN18&lt;&gt;"",AHK20,"")</f>
        <v/>
      </c>
      <c r="AHO19" s="395" t="str">
        <f t="shared" ref="AHO19" ca="1" si="2702">IF(AHO18&lt;&gt;"",AHK21,"")</f>
        <v/>
      </c>
      <c r="AHP19" s="395" t="str">
        <f t="shared" ref="AHP19" si="2703">IF(AHP18&lt;&gt;"",AHK22,"")</f>
        <v/>
      </c>
      <c r="AHR19" s="395" t="str">
        <f t="shared" ca="1" si="2460"/>
        <v>Boca Juniors</v>
      </c>
      <c r="AHS19" s="395">
        <f ca="1">SUMPRODUCT((AKW3:AKW54=AHR19)*(AKZ3:AKZ54=AHR20)*(ALA3:ALA54="W"))+SUMPRODUCT((AKW3:AKW54=AHR19)*(AKZ3:AKZ54=AHR21)*(ALA3:ALA54="W"))+SUMPRODUCT((AKW3:AKW54=AHR19)*(AKZ3:AKZ54=AHR22)*(ALA3:ALA54="W"))+SUMPRODUCT((AKW3:AKW54=AHR19)*(AKZ3:AKZ54=AHR18)*(ALA3:ALA54="W"))+SUMPRODUCT((AKW3:AKW54=AHR20)*(AKZ3:AKZ54=AHR19)*(ALB3:ALB54="W"))+SUMPRODUCT((AKW3:AKW54=AHR21)*(AKZ3:AKZ54=AHR19)*(ALB3:ALB54="W"))+SUMPRODUCT((AKW3:AKW54=AHR22)*(AKZ3:AKZ54=AHR19)*(ALB3:ALB54="W"))+SUMPRODUCT((AKW3:AKW54=AHR18)*(AKZ3:AKZ54=AHR19)*(ALB3:ALB54="W"))</f>
        <v>0</v>
      </c>
      <c r="AHT19" s="395">
        <f ca="1">SUMPRODUCT((AKW3:AKW54=AHR19)*(AKZ3:AKZ54=AHR20)*(ALA3:ALA54="D"))+SUMPRODUCT((AKW3:AKW54=AHR19)*(AKZ3:AKZ54=AHR21)*(ALA3:ALA54="D"))+SUMPRODUCT((AKW3:AKW54=AHR19)*(AKZ3:AKZ54=AHR22)*(ALA3:ALA54="D"))+SUMPRODUCT((AKW3:AKW54=AHR19)*(AKZ3:AKZ54=AHR18)*(ALA3:ALA54="D"))+SUMPRODUCT((AKW3:AKW54=AHR20)*(AKZ3:AKZ54=AHR19)*(ALA3:ALA54="D"))+SUMPRODUCT((AKW3:AKW54=AHR21)*(AKZ3:AKZ54=AHR19)*(ALA3:ALA54="D"))+SUMPRODUCT((AKW3:AKW54=AHR22)*(AKZ3:AKZ54=AHR19)*(ALA3:ALA54="D"))+SUMPRODUCT((AKW3:AKW54=AHR18)*(AKZ3:AKZ54=AHR19)*(ALA3:ALA54="D"))</f>
        <v>0</v>
      </c>
      <c r="AHU19" s="395">
        <f ca="1">SUMPRODUCT((AKW3:AKW54=AHR19)*(AKZ3:AKZ54=AHR20)*(ALA3:ALA54="L"))+SUMPRODUCT((AKW3:AKW54=AHR19)*(AKZ3:AKZ54=AHR21)*(ALA3:ALA54="L"))+SUMPRODUCT((AKW3:AKW54=AHR19)*(AKZ3:AKZ54=AHR22)*(ALA3:ALA54="L"))+SUMPRODUCT((AKW3:AKW54=AHR19)*(AKZ3:AKZ54=AHR18)*(ALA3:ALA54="L"))+SUMPRODUCT((AKW3:AKW54=AHR20)*(AKZ3:AKZ54=AHR19)*(ALB3:ALB54="L"))+SUMPRODUCT((AKW3:AKW54=AHR21)*(AKZ3:AKZ54=AHR19)*(ALB3:ALB54="L"))+SUMPRODUCT((AKW3:AKW54=AHR22)*(AKZ3:AKZ54=AHR19)*(ALB3:ALB54="L"))+SUMPRODUCT((AKW3:AKW54=AHR18)*(AKZ3:AKZ54=AHR19)*(ALB3:ALB54="L"))</f>
        <v>0</v>
      </c>
      <c r="AHV19" s="395">
        <f ca="1">SUMPRODUCT((AKW3:AKW54=AHR19)*(AKZ3:AKZ54=AHR20)*AKX3:AKX54)+SUMPRODUCT((AKW3:AKW54=AHR19)*(AKZ3:AKZ54=AHR21)*AKX3:AKX54)+SUMPRODUCT((AKW3:AKW54=AHR19)*(AKZ3:AKZ54=AHR22)*AKX3:AKX54)+SUMPRODUCT((AKW3:AKW54=AHR19)*(AKZ3:AKZ54=AHR18)*AKX3:AKX54)+SUMPRODUCT((AKW3:AKW54=AHR20)*(AKZ3:AKZ54=AHR19)*AKY3:AKY54)+SUMPRODUCT((AKW3:AKW54=AHR21)*(AKZ3:AKZ54=AHR19)*AKY3:AKY54)+SUMPRODUCT((AKW3:AKW54=AHR22)*(AKZ3:AKZ54=AHR19)*AKY3:AKY54)+SUMPRODUCT((AKW3:AKW54=AHR18)*(AKZ3:AKZ54=AHR19)*AKY3:AKY54)</f>
        <v>0</v>
      </c>
      <c r="AHW19" s="395">
        <f ca="1">SUMPRODUCT((AKW3:AKW54=AHR19)*(AKZ3:AKZ54=AHR20)*AKY3:AKY54)+SUMPRODUCT((AKW3:AKW54=AHR19)*(AKZ3:AKZ54=AHR21)*AKY3:AKY54)+SUMPRODUCT((AKW3:AKW54=AHR19)*(AKZ3:AKZ54=AHR22)*AKY3:AKY54)+SUMPRODUCT((AKW3:AKW54=AHR19)*(AKZ3:AKZ54=AHR18)*AKY3:AKY54)+SUMPRODUCT((AKW3:AKW54=AHR20)*(AKZ3:AKZ54=AHR19)*AKX3:AKX54)+SUMPRODUCT((AKW3:AKW54=AHR21)*(AKZ3:AKZ54=AHR19)*AKX3:AKX54)+SUMPRODUCT((AKW3:AKW54=AHR22)*(AKZ3:AKZ54=AHR19)*AKX3:AKX54)+SUMPRODUCT((AKW3:AKW54=AHR18)*(AKZ3:AKZ54=AHR19)*AKX3:AKX54)</f>
        <v>0</v>
      </c>
      <c r="AHX19" s="395">
        <f t="shared" ca="1" si="2461"/>
        <v>1000</v>
      </c>
      <c r="AHY19" s="395">
        <f t="shared" ca="1" si="2462"/>
        <v>0</v>
      </c>
      <c r="AHZ19" s="395">
        <f ca="1">IF(AHR19&lt;&gt;"",VLOOKUP(AHR19,AGY4:AHE52,7,FALSE),"")</f>
        <v>1000</v>
      </c>
      <c r="AIA19" s="395">
        <f ca="1">IF(AHR19&lt;&gt;"",VLOOKUP(AHR19,AGY4:AHE52,5,FALSE),"")</f>
        <v>0</v>
      </c>
      <c r="AIB19" s="395">
        <f ca="1">IF(AHR19&lt;&gt;"",VLOOKUP(AHR19,AGY4:AHG52,9,FALSE),"")</f>
        <v>14</v>
      </c>
      <c r="AIC19" s="395">
        <f t="shared" ca="1" si="2463"/>
        <v>0</v>
      </c>
      <c r="AID19" s="395">
        <f t="shared" ref="AID19" ca="1" si="2704">IF(AHR19&lt;&gt;"",RANK(AIC19,AIC18:AIC22),"")</f>
        <v>1</v>
      </c>
      <c r="AIE19" s="395">
        <f t="shared" ref="AIE19" ca="1" si="2705">IF(AHR19&lt;&gt;"",SUMPRODUCT((AIC18:AIC22=AIC19)*(AHX18:AHX22&gt;AHX19)),"")</f>
        <v>0</v>
      </c>
      <c r="AIF19" s="395">
        <f t="shared" ref="AIF19" ca="1" si="2706">IF(AHR19&lt;&gt;"",SUMPRODUCT((AIC18:AIC22=AIC19)*(AHX18:AHX22=AHX19)*(AHV18:AHV22&gt;AHV19)),"")</f>
        <v>0</v>
      </c>
      <c r="AIG19" s="395">
        <f t="shared" ref="AIG19" ca="1" si="2707">IF(AHR19&lt;&gt;"",SUMPRODUCT((AIC18:AIC22=AIC19)*(AHX18:AHX22=AHX19)*(AHV18:AHV22=AHV19)*(AHZ18:AHZ22&gt;AHZ19)),"")</f>
        <v>0</v>
      </c>
      <c r="AIH19" s="395">
        <f t="shared" ref="AIH19" ca="1" si="2708">IF(AHR19&lt;&gt;"",SUMPRODUCT((AIC18:AIC22=AIC19)*(AHX18:AHX22=AHX19)*(AHV18:AHV22=AHV19)*(AHZ18:AHZ22=AHZ19)*(AIA18:AIA22&gt;AIA19)),"")</f>
        <v>0</v>
      </c>
      <c r="AII19" s="395">
        <f t="shared" ref="AII19" ca="1" si="2709">IF(AHR19&lt;&gt;"",SUMPRODUCT((AIC18:AIC22=AIC19)*(AHX18:AHX22=AHX19)*(AHV18:AHV22=AHV19)*(AHZ18:AHZ22=AHZ19)*(AIA18:AIA22=AIA19)*(AIB18:AIB22&gt;AIB19)),"")</f>
        <v>2</v>
      </c>
      <c r="AIJ19" s="395">
        <f t="shared" ref="AIJ19" ca="1" si="2710">IF(AHR19&lt;&gt;"",IF(AIJ71&lt;&gt;"",IF(AHQ69=3,AIJ71,AIJ71+AHQ69),SUM(AID19:AII19)),"")</f>
        <v>3</v>
      </c>
      <c r="AIK19" s="395" t="str">
        <f t="shared" ref="AIK19" ca="1" si="2711">IF(AHR19&lt;&gt;"",INDEX(AHR18:AHR22,MATCH(2,AIJ18:AIJ22,0),0),"")</f>
        <v>Benfica</v>
      </c>
      <c r="AIL19" s="395" t="str">
        <f t="shared" ref="AIL19:AIL21" ca="1" si="2712">IF(AHN18&lt;&gt;"",AHN18,"")</f>
        <v/>
      </c>
      <c r="AIM19" s="395">
        <f ca="1">SUMPRODUCT((AKW3:AKW54=AIL19)*(AKZ3:AKZ54=AIL20)*(ALA3:ALA54="W"))+SUMPRODUCT((AKW3:AKW54=AIL19)*(AKZ3:AKZ54=AIL21)*(ALA3:ALA54="W"))+SUMPRODUCT((AKW3:AKW54=AIL19)*(AKZ3:AKZ54=AIL22)*(ALA3:ALA54="W"))+SUMPRODUCT((AKW3:AKW54=AIL20)*(AKZ3:AKZ54=AIL19)*(ALB3:ALB54="W"))+SUMPRODUCT((AKW3:AKW54=AIL21)*(AKZ3:AKZ54=AIL19)*(ALB3:ALB54="W"))+SUMPRODUCT((AKW3:AKW54=AIL22)*(AKZ3:AKZ54=AIL19)*(ALB3:ALB54="W"))</f>
        <v>0</v>
      </c>
      <c r="AIN19" s="395">
        <f ca="1">SUMPRODUCT((AKW3:AKW54=AIL19)*(AKZ3:AKZ54=AIL20)*(ALA3:ALA54="D"))+SUMPRODUCT((AKW3:AKW54=AIL19)*(AKZ3:AKZ54=AIL21)*(ALA3:ALA54="D"))+SUMPRODUCT((AKW3:AKW54=AIL19)*(AKZ3:AKZ54=AIL22)*(ALA3:ALA54="D"))+SUMPRODUCT((AKW3:AKW54=AIL20)*(AKZ3:AKZ54=AIL19)*(ALA3:ALA54="D"))+SUMPRODUCT((AKW3:AKW54=AIL21)*(AKZ3:AKZ54=AIL19)*(ALA3:ALA54="D"))+SUMPRODUCT((AKW3:AKW54=AIL22)*(AKZ3:AKZ54=AIL19)*(ALA3:ALA54="D"))</f>
        <v>0</v>
      </c>
      <c r="AIO19" s="395">
        <f ca="1">SUMPRODUCT((AKW3:AKW54=AIL19)*(AKZ3:AKZ54=AIL20)*(ALA3:ALA54="L"))+SUMPRODUCT((AKW3:AKW54=AIL19)*(AKZ3:AKZ54=AIL21)*(ALA3:ALA54="L"))+SUMPRODUCT((AKW3:AKW54=AIL19)*(AKZ3:AKZ54=AIL22)*(ALA3:ALA54="L"))+SUMPRODUCT((AKW3:AKW54=AIL20)*(AKZ3:AKZ54=AIL19)*(ALB3:ALB54="L"))+SUMPRODUCT((AKW3:AKW54=AIL21)*(AKZ3:AKZ54=AIL19)*(ALB3:ALB54="L"))+SUMPRODUCT((AKW3:AKW54=AIL22)*(AKZ3:AKZ54=AIL19)*(ALB3:ALB54="L"))</f>
        <v>0</v>
      </c>
      <c r="AIP19" s="395">
        <f ca="1">SUMPRODUCT((AKW3:AKW54=AIL19)*(AKZ3:AKZ54=AIL20)*AKX3:AKX54)+SUMPRODUCT((AKW3:AKW54=AIL19)*(AKZ3:AKZ54=AIL21)*AKX3:AKX54)+SUMPRODUCT((AKW3:AKW54=AIL19)*(AKZ3:AKZ54=AIL22)*AKX3:AKX54)+SUMPRODUCT((AKW3:AKW54=AIL19)*(AKZ3:AKZ54=AIL18)*AKX3:AKX54)+SUMPRODUCT((AKW3:AKW54=AIL20)*(AKZ3:AKZ54=AIL19)*AKY3:AKY54)+SUMPRODUCT((AKW3:AKW54=AIL21)*(AKZ3:AKZ54=AIL19)*AKY3:AKY54)+SUMPRODUCT((AKW3:AKW54=AIL22)*(AKZ3:AKZ54=AIL19)*AKY3:AKY54)+SUMPRODUCT((AKW3:AKW54=AIL18)*(AKZ3:AKZ54=AIL19)*AKY3:AKY54)</f>
        <v>0</v>
      </c>
      <c r="AIQ19" s="395">
        <f ca="1">SUMPRODUCT((AKW3:AKW54=AIL19)*(AKZ3:AKZ54=AIL20)*AKY3:AKY54)+SUMPRODUCT((AKW3:AKW54=AIL19)*(AKZ3:AKZ54=AIL21)*AKY3:AKY54)+SUMPRODUCT((AKW3:AKW54=AIL19)*(AKZ3:AKZ54=AIL22)*AKY3:AKY54)+SUMPRODUCT((AKW3:AKW54=AIL19)*(AKZ3:AKZ54=AIL18)*AKY3:AKY54)+SUMPRODUCT((AKW3:AKW54=AIL20)*(AKZ3:AKZ54=AIL19)*AKX3:AKX54)+SUMPRODUCT((AKW3:AKW54=AIL21)*(AKZ3:AKZ54=AIL19)*AKX3:AKX54)+SUMPRODUCT((AKW3:AKW54=AIL22)*(AKZ3:AKZ54=AIL19)*AKX3:AKX54)+SUMPRODUCT((AKW3:AKW54=AIL18)*(AKZ3:AKZ54=AIL19)*AKX3:AKX54)</f>
        <v>0</v>
      </c>
      <c r="AIR19" s="395">
        <f t="shared" ref="AIR19:AIR21" ca="1" si="2713">AIP19-AIQ19+1000</f>
        <v>1000</v>
      </c>
      <c r="AIS19" s="395" t="str">
        <f t="shared" ref="AIS19:AIS21" ca="1" si="2714">IF(AIL19&lt;&gt;"",AIM19*3+AIN19*1,"")</f>
        <v/>
      </c>
      <c r="AIT19" s="395" t="str">
        <f ca="1">IF(AIL19&lt;&gt;"",VLOOKUP(AIL19,AGY4:AHE52,7,FALSE),"")</f>
        <v/>
      </c>
      <c r="AIU19" s="395" t="str">
        <f ca="1">IF(AIL19&lt;&gt;"",VLOOKUP(AIL19,AGY4:AHE52,5,FALSE),"")</f>
        <v/>
      </c>
      <c r="AIV19" s="395" t="str">
        <f ca="1">IF(AIL19&lt;&gt;"",VLOOKUP(AIL19,AGY4:AHG52,9,FALSE),"")</f>
        <v/>
      </c>
      <c r="AIW19" s="395" t="str">
        <f t="shared" ref="AIW19:AIW21" ca="1" si="2715">AIS19</f>
        <v/>
      </c>
      <c r="AIX19" s="395" t="str">
        <f t="shared" ref="AIX19" ca="1" si="2716">IF(AIL19&lt;&gt;"",RANK(AIW19,AIW18:AIW22),"")</f>
        <v/>
      </c>
      <c r="AIY19" s="395" t="str">
        <f t="shared" ref="AIY19" ca="1" si="2717">IF(AIL19&lt;&gt;"",SUMPRODUCT((AIW18:AIW22=AIW19)*(AIR18:AIR22&gt;AIR19)),"")</f>
        <v/>
      </c>
      <c r="AIZ19" s="395" t="str">
        <f t="shared" ref="AIZ19" ca="1" si="2718">IF(AIL19&lt;&gt;"",SUMPRODUCT((AIW18:AIW22=AIW19)*(AIR18:AIR22=AIR19)*(AIP18:AIP22&gt;AIP19)),"")</f>
        <v/>
      </c>
      <c r="AJA19" s="395" t="str">
        <f t="shared" ref="AJA19" ca="1" si="2719">IF(AIL19&lt;&gt;"",SUMPRODUCT((AIW18:AIW22=AIW19)*(AIR18:AIR22=AIR19)*(AIP18:AIP22=AIP19)*(AIT18:AIT22&gt;AIT19)),"")</f>
        <v/>
      </c>
      <c r="AJB19" s="395" t="str">
        <f t="shared" ref="AJB19" ca="1" si="2720">IF(AIL19&lt;&gt;"",SUMPRODUCT((AIW18:AIW22=AIW19)*(AIR18:AIR22=AIR19)*(AIP18:AIP22=AIP19)*(AIT18:AIT22=AIT19)*(AIU18:AIU22&gt;AIU19)),"")</f>
        <v/>
      </c>
      <c r="AJC19" s="395" t="str">
        <f t="shared" ref="AJC19" ca="1" si="2721">IF(AIL19&lt;&gt;"",SUMPRODUCT((AIW18:AIW22=AIW19)*(AIR18:AIR22=AIR19)*(AIP18:AIP22=AIP19)*(AIT18:AIT22=AIT19)*(AIU18:AIU22=AIU19)*(AIV18:AIV22&gt;AIV19)),"")</f>
        <v/>
      </c>
      <c r="AJD19" s="395" t="str">
        <f t="shared" ref="AJD19" ca="1" si="2722">IF(AIL19&lt;&gt;"",IF(AJD71&lt;&gt;"",IF(AIK69=3,AJD71,AJD71+AIK69),SUM(AIX19:AJC19)+1),"")</f>
        <v/>
      </c>
      <c r="AJE19" s="395" t="str">
        <f t="shared" ref="AJE19" ca="1" si="2723">IF(AIL19&lt;&gt;"",INDEX(AIL19:AIL22,MATCH(2,AJD19:AJD22,0),0),"")</f>
        <v/>
      </c>
      <c r="AKT19" s="395" t="str">
        <f t="shared" ref="AKT19" ca="1" si="2724">IF(AJE19&lt;&gt;"",AJE19,IF(AIK19&lt;&gt;"",AIK19,AHK19))</f>
        <v>Benfica</v>
      </c>
      <c r="AKU19" s="395">
        <v>2</v>
      </c>
      <c r="AKV19" s="395">
        <v>17</v>
      </c>
      <c r="AKW19" s="395" t="str">
        <f t="shared" si="15"/>
        <v>Palmeiras</v>
      </c>
      <c r="AKX19" s="395">
        <f ca="1">IF(OFFSET('Game Board'!O24,0,AKX1)&lt;&gt;"",OFFSET('Game Board'!O24,0,AKX1),0)</f>
        <v>0</v>
      </c>
      <c r="AKY19" s="395">
        <f ca="1">IF(OFFSET('Game Board'!P24,0,AKX1)&lt;&gt;"",OFFSET('Game Board'!P24,0,AKX1),0)</f>
        <v>0</v>
      </c>
      <c r="AKZ19" s="395" t="str">
        <f t="shared" si="16"/>
        <v>Al Ahly</v>
      </c>
      <c r="ALA19" s="395" t="str">
        <f ca="1">IF(AND(OFFSET('Game Board'!O24,0,AKX1)&lt;&gt;"",OFFSET('Game Board'!P24,0,AKX1)&lt;&gt;""),IF(AKX19&gt;AKY19,"W",IF(AKX19=AKY19,"D","L")),"")</f>
        <v/>
      </c>
      <c r="ALB19" s="395" t="str">
        <f t="shared" ref="ALB19:ALB50" ca="1" si="2725">IF(ALA19&lt;&gt;"",IF(ALA19="W","L",IF(ALA19="L","W","D")),"")</f>
        <v/>
      </c>
      <c r="ALD19" s="395">
        <f ca="1">VLOOKUP(ALE19,AOZ18:APA22,2,FALSE)</f>
        <v>4</v>
      </c>
      <c r="ALE19" s="398" t="str">
        <f t="shared" si="2473"/>
        <v>Auckland City</v>
      </c>
      <c r="ALF19" s="395">
        <f ca="1">SUMPRODUCT((APC3:APC54=ALE19)*(APG3:APG54="W"))+SUMPRODUCT((APF3:APF54=ALE19)*(APH3:APH54="W"))</f>
        <v>0</v>
      </c>
      <c r="ALG19" s="395">
        <f ca="1">SUMPRODUCT((APC3:APC54=ALE19)*(APG3:APG54="D"))+SUMPRODUCT((APF3:APF54=ALE19)*(APH3:APH54="D"))</f>
        <v>0</v>
      </c>
      <c r="ALH19" s="395">
        <f ca="1">SUMPRODUCT((APC3:APC54=ALE19)*(APG3:APG54="L"))+SUMPRODUCT((APF3:APF54=ALE19)*(APH3:APH54="L"))</f>
        <v>0</v>
      </c>
      <c r="ALI19" s="395">
        <f t="shared" ref="ALI19" ca="1" si="2726">SUMIF(APC3:APC72,ALE19,APD3:APD72)+SUMIF(APF3:APF72,ALE19,APE3:APE72)</f>
        <v>0</v>
      </c>
      <c r="ALJ19" s="395">
        <f t="shared" ref="ALJ19" ca="1" si="2727">SUMIF(APF3:APF72,ALE19,APD3:APD72)+SUMIF(APC3:APC72,ALE19,APE3:APE72)</f>
        <v>0</v>
      </c>
      <c r="ALK19" s="395">
        <f t="shared" ca="1" si="2476"/>
        <v>1000</v>
      </c>
      <c r="ALL19" s="395">
        <f t="shared" ca="1" si="2477"/>
        <v>0</v>
      </c>
      <c r="ALM19" s="401">
        <f t="shared" si="198"/>
        <v>6</v>
      </c>
      <c r="ALN19" s="395">
        <f t="shared" ref="ALN19" ca="1" si="2728">IF(COUNTIF(ALL18:ALL22,4)&lt;&gt;4,RANK(ALL19,ALL18:ALL22),ALL71)</f>
        <v>1</v>
      </c>
      <c r="ALP19" s="395">
        <f t="shared" ref="ALP19" ca="1" si="2729">SUMPRODUCT((ALN18:ALN21=ALN19)*(ALM18:ALM21&lt;ALM19))+ALN19</f>
        <v>1</v>
      </c>
      <c r="ALQ19" s="398" t="str">
        <f t="shared" ref="ALQ19" ca="1" si="2730">INDEX(ALE18:ALE22,MATCH(2,ALP18:ALP22,0),0)</f>
        <v>Boca Juniors</v>
      </c>
      <c r="ALR19" s="395">
        <f t="shared" ref="ALR19" ca="1" si="2731">INDEX(ALN18:ALN22,MATCH(ALQ19,ALE18:ALE22,0),0)</f>
        <v>1</v>
      </c>
      <c r="ALS19" s="395" t="str">
        <f t="shared" ref="ALS19" ca="1" si="2732">IF(ALS18&lt;&gt;"",ALQ19,"")</f>
        <v>Boca Juniors</v>
      </c>
      <c r="ALT19" s="395" t="str">
        <f t="shared" ref="ALT19" ca="1" si="2733">IF(ALT18&lt;&gt;"",ALQ20,"")</f>
        <v/>
      </c>
      <c r="ALU19" s="395" t="str">
        <f t="shared" ref="ALU19" ca="1" si="2734">IF(ALU18&lt;&gt;"",ALQ21,"")</f>
        <v/>
      </c>
      <c r="ALV19" s="395" t="str">
        <f t="shared" ref="ALV19" si="2735">IF(ALV18&lt;&gt;"",ALQ22,"")</f>
        <v/>
      </c>
      <c r="ALX19" s="395" t="str">
        <f t="shared" ca="1" si="2486"/>
        <v>Boca Juniors</v>
      </c>
      <c r="ALY19" s="395">
        <f ca="1">SUMPRODUCT((APC3:APC54=ALX19)*(APF3:APF54=ALX20)*(APG3:APG54="W"))+SUMPRODUCT((APC3:APC54=ALX19)*(APF3:APF54=ALX21)*(APG3:APG54="W"))+SUMPRODUCT((APC3:APC54=ALX19)*(APF3:APF54=ALX22)*(APG3:APG54="W"))+SUMPRODUCT((APC3:APC54=ALX19)*(APF3:APF54=ALX18)*(APG3:APG54="W"))+SUMPRODUCT((APC3:APC54=ALX20)*(APF3:APF54=ALX19)*(APH3:APH54="W"))+SUMPRODUCT((APC3:APC54=ALX21)*(APF3:APF54=ALX19)*(APH3:APH54="W"))+SUMPRODUCT((APC3:APC54=ALX22)*(APF3:APF54=ALX19)*(APH3:APH54="W"))+SUMPRODUCT((APC3:APC54=ALX18)*(APF3:APF54=ALX19)*(APH3:APH54="W"))</f>
        <v>0</v>
      </c>
      <c r="ALZ19" s="395">
        <f ca="1">SUMPRODUCT((APC3:APC54=ALX19)*(APF3:APF54=ALX20)*(APG3:APG54="D"))+SUMPRODUCT((APC3:APC54=ALX19)*(APF3:APF54=ALX21)*(APG3:APG54="D"))+SUMPRODUCT((APC3:APC54=ALX19)*(APF3:APF54=ALX22)*(APG3:APG54="D"))+SUMPRODUCT((APC3:APC54=ALX19)*(APF3:APF54=ALX18)*(APG3:APG54="D"))+SUMPRODUCT((APC3:APC54=ALX20)*(APF3:APF54=ALX19)*(APG3:APG54="D"))+SUMPRODUCT((APC3:APC54=ALX21)*(APF3:APF54=ALX19)*(APG3:APG54="D"))+SUMPRODUCT((APC3:APC54=ALX22)*(APF3:APF54=ALX19)*(APG3:APG54="D"))+SUMPRODUCT((APC3:APC54=ALX18)*(APF3:APF54=ALX19)*(APG3:APG54="D"))</f>
        <v>0</v>
      </c>
      <c r="AMA19" s="395">
        <f ca="1">SUMPRODUCT((APC3:APC54=ALX19)*(APF3:APF54=ALX20)*(APG3:APG54="L"))+SUMPRODUCT((APC3:APC54=ALX19)*(APF3:APF54=ALX21)*(APG3:APG54="L"))+SUMPRODUCT((APC3:APC54=ALX19)*(APF3:APF54=ALX22)*(APG3:APG54="L"))+SUMPRODUCT((APC3:APC54=ALX19)*(APF3:APF54=ALX18)*(APG3:APG54="L"))+SUMPRODUCT((APC3:APC54=ALX20)*(APF3:APF54=ALX19)*(APH3:APH54="L"))+SUMPRODUCT((APC3:APC54=ALX21)*(APF3:APF54=ALX19)*(APH3:APH54="L"))+SUMPRODUCT((APC3:APC54=ALX22)*(APF3:APF54=ALX19)*(APH3:APH54="L"))+SUMPRODUCT((APC3:APC54=ALX18)*(APF3:APF54=ALX19)*(APH3:APH54="L"))</f>
        <v>0</v>
      </c>
      <c r="AMB19" s="395">
        <f ca="1">SUMPRODUCT((APC3:APC54=ALX19)*(APF3:APF54=ALX20)*APD3:APD54)+SUMPRODUCT((APC3:APC54=ALX19)*(APF3:APF54=ALX21)*APD3:APD54)+SUMPRODUCT((APC3:APC54=ALX19)*(APF3:APF54=ALX22)*APD3:APD54)+SUMPRODUCT((APC3:APC54=ALX19)*(APF3:APF54=ALX18)*APD3:APD54)+SUMPRODUCT((APC3:APC54=ALX20)*(APF3:APF54=ALX19)*APE3:APE54)+SUMPRODUCT((APC3:APC54=ALX21)*(APF3:APF54=ALX19)*APE3:APE54)+SUMPRODUCT((APC3:APC54=ALX22)*(APF3:APF54=ALX19)*APE3:APE54)+SUMPRODUCT((APC3:APC54=ALX18)*(APF3:APF54=ALX19)*APE3:APE54)</f>
        <v>0</v>
      </c>
      <c r="AMC19" s="395">
        <f ca="1">SUMPRODUCT((APC3:APC54=ALX19)*(APF3:APF54=ALX20)*APE3:APE54)+SUMPRODUCT((APC3:APC54=ALX19)*(APF3:APF54=ALX21)*APE3:APE54)+SUMPRODUCT((APC3:APC54=ALX19)*(APF3:APF54=ALX22)*APE3:APE54)+SUMPRODUCT((APC3:APC54=ALX19)*(APF3:APF54=ALX18)*APE3:APE54)+SUMPRODUCT((APC3:APC54=ALX20)*(APF3:APF54=ALX19)*APD3:APD54)+SUMPRODUCT((APC3:APC54=ALX21)*(APF3:APF54=ALX19)*APD3:APD54)+SUMPRODUCT((APC3:APC54=ALX22)*(APF3:APF54=ALX19)*APD3:APD54)+SUMPRODUCT((APC3:APC54=ALX18)*(APF3:APF54=ALX19)*APD3:APD54)</f>
        <v>0</v>
      </c>
      <c r="AMD19" s="395">
        <f t="shared" ca="1" si="2487"/>
        <v>1000</v>
      </c>
      <c r="AME19" s="395">
        <f t="shared" ca="1" si="2488"/>
        <v>0</v>
      </c>
      <c r="AMF19" s="395">
        <f ca="1">IF(ALX19&lt;&gt;"",VLOOKUP(ALX19,ALE4:ALK52,7,FALSE),"")</f>
        <v>1000</v>
      </c>
      <c r="AMG19" s="395">
        <f ca="1">IF(ALX19&lt;&gt;"",VLOOKUP(ALX19,ALE4:ALK52,5,FALSE),"")</f>
        <v>0</v>
      </c>
      <c r="AMH19" s="395">
        <f ca="1">IF(ALX19&lt;&gt;"",VLOOKUP(ALX19,ALE4:ALM52,9,FALSE),"")</f>
        <v>14</v>
      </c>
      <c r="AMI19" s="395">
        <f t="shared" ca="1" si="2489"/>
        <v>0</v>
      </c>
      <c r="AMJ19" s="395">
        <f t="shared" ref="AMJ19" ca="1" si="2736">IF(ALX19&lt;&gt;"",RANK(AMI19,AMI18:AMI22),"")</f>
        <v>1</v>
      </c>
      <c r="AMK19" s="395">
        <f t="shared" ref="AMK19" ca="1" si="2737">IF(ALX19&lt;&gt;"",SUMPRODUCT((AMI18:AMI22=AMI19)*(AMD18:AMD22&gt;AMD19)),"")</f>
        <v>0</v>
      </c>
      <c r="AML19" s="395">
        <f t="shared" ref="AML19" ca="1" si="2738">IF(ALX19&lt;&gt;"",SUMPRODUCT((AMI18:AMI22=AMI19)*(AMD18:AMD22=AMD19)*(AMB18:AMB22&gt;AMB19)),"")</f>
        <v>0</v>
      </c>
      <c r="AMM19" s="395">
        <f t="shared" ref="AMM19" ca="1" si="2739">IF(ALX19&lt;&gt;"",SUMPRODUCT((AMI18:AMI22=AMI19)*(AMD18:AMD22=AMD19)*(AMB18:AMB22=AMB19)*(AMF18:AMF22&gt;AMF19)),"")</f>
        <v>0</v>
      </c>
      <c r="AMN19" s="395">
        <f t="shared" ref="AMN19" ca="1" si="2740">IF(ALX19&lt;&gt;"",SUMPRODUCT((AMI18:AMI22=AMI19)*(AMD18:AMD22=AMD19)*(AMB18:AMB22=AMB19)*(AMF18:AMF22=AMF19)*(AMG18:AMG22&gt;AMG19)),"")</f>
        <v>0</v>
      </c>
      <c r="AMO19" s="395">
        <f t="shared" ref="AMO19" ca="1" si="2741">IF(ALX19&lt;&gt;"",SUMPRODUCT((AMI18:AMI22=AMI19)*(AMD18:AMD22=AMD19)*(AMB18:AMB22=AMB19)*(AMF18:AMF22=AMF19)*(AMG18:AMG22=AMG19)*(AMH18:AMH22&gt;AMH19)),"")</f>
        <v>2</v>
      </c>
      <c r="AMP19" s="395">
        <f t="shared" ref="AMP19" ca="1" si="2742">IF(ALX19&lt;&gt;"",IF(AMP71&lt;&gt;"",IF(ALW69=3,AMP71,AMP71+ALW69),SUM(AMJ19:AMO19)),"")</f>
        <v>3</v>
      </c>
      <c r="AMQ19" s="395" t="str">
        <f t="shared" ref="AMQ19" ca="1" si="2743">IF(ALX19&lt;&gt;"",INDEX(ALX18:ALX22,MATCH(2,AMP18:AMP22,0),0),"")</f>
        <v>Benfica</v>
      </c>
      <c r="AMR19" s="395" t="str">
        <f t="shared" ref="AMR19:AMR21" ca="1" si="2744">IF(ALT18&lt;&gt;"",ALT18,"")</f>
        <v/>
      </c>
      <c r="AMS19" s="395">
        <f ca="1">SUMPRODUCT((APC3:APC54=AMR19)*(APF3:APF54=AMR20)*(APG3:APG54="W"))+SUMPRODUCT((APC3:APC54=AMR19)*(APF3:APF54=AMR21)*(APG3:APG54="W"))+SUMPRODUCT((APC3:APC54=AMR19)*(APF3:APF54=AMR22)*(APG3:APG54="W"))+SUMPRODUCT((APC3:APC54=AMR20)*(APF3:APF54=AMR19)*(APH3:APH54="W"))+SUMPRODUCT((APC3:APC54=AMR21)*(APF3:APF54=AMR19)*(APH3:APH54="W"))+SUMPRODUCT((APC3:APC54=AMR22)*(APF3:APF54=AMR19)*(APH3:APH54="W"))</f>
        <v>0</v>
      </c>
      <c r="AMT19" s="395">
        <f ca="1">SUMPRODUCT((APC3:APC54=AMR19)*(APF3:APF54=AMR20)*(APG3:APG54="D"))+SUMPRODUCT((APC3:APC54=AMR19)*(APF3:APF54=AMR21)*(APG3:APG54="D"))+SUMPRODUCT((APC3:APC54=AMR19)*(APF3:APF54=AMR22)*(APG3:APG54="D"))+SUMPRODUCT((APC3:APC54=AMR20)*(APF3:APF54=AMR19)*(APG3:APG54="D"))+SUMPRODUCT((APC3:APC54=AMR21)*(APF3:APF54=AMR19)*(APG3:APG54="D"))+SUMPRODUCT((APC3:APC54=AMR22)*(APF3:APF54=AMR19)*(APG3:APG54="D"))</f>
        <v>0</v>
      </c>
      <c r="AMU19" s="395">
        <f ca="1">SUMPRODUCT((APC3:APC54=AMR19)*(APF3:APF54=AMR20)*(APG3:APG54="L"))+SUMPRODUCT((APC3:APC54=AMR19)*(APF3:APF54=AMR21)*(APG3:APG54="L"))+SUMPRODUCT((APC3:APC54=AMR19)*(APF3:APF54=AMR22)*(APG3:APG54="L"))+SUMPRODUCT((APC3:APC54=AMR20)*(APF3:APF54=AMR19)*(APH3:APH54="L"))+SUMPRODUCT((APC3:APC54=AMR21)*(APF3:APF54=AMR19)*(APH3:APH54="L"))+SUMPRODUCT((APC3:APC54=AMR22)*(APF3:APF54=AMR19)*(APH3:APH54="L"))</f>
        <v>0</v>
      </c>
      <c r="AMV19" s="395">
        <f ca="1">SUMPRODUCT((APC3:APC54=AMR19)*(APF3:APF54=AMR20)*APD3:APD54)+SUMPRODUCT((APC3:APC54=AMR19)*(APF3:APF54=AMR21)*APD3:APD54)+SUMPRODUCT((APC3:APC54=AMR19)*(APF3:APF54=AMR22)*APD3:APD54)+SUMPRODUCT((APC3:APC54=AMR19)*(APF3:APF54=AMR18)*APD3:APD54)+SUMPRODUCT((APC3:APC54=AMR20)*(APF3:APF54=AMR19)*APE3:APE54)+SUMPRODUCT((APC3:APC54=AMR21)*(APF3:APF54=AMR19)*APE3:APE54)+SUMPRODUCT((APC3:APC54=AMR22)*(APF3:APF54=AMR19)*APE3:APE54)+SUMPRODUCT((APC3:APC54=AMR18)*(APF3:APF54=AMR19)*APE3:APE54)</f>
        <v>0</v>
      </c>
      <c r="AMW19" s="395">
        <f ca="1">SUMPRODUCT((APC3:APC54=AMR19)*(APF3:APF54=AMR20)*APE3:APE54)+SUMPRODUCT((APC3:APC54=AMR19)*(APF3:APF54=AMR21)*APE3:APE54)+SUMPRODUCT((APC3:APC54=AMR19)*(APF3:APF54=AMR22)*APE3:APE54)+SUMPRODUCT((APC3:APC54=AMR19)*(APF3:APF54=AMR18)*APE3:APE54)+SUMPRODUCT((APC3:APC54=AMR20)*(APF3:APF54=AMR19)*APD3:APD54)+SUMPRODUCT((APC3:APC54=AMR21)*(APF3:APF54=AMR19)*APD3:APD54)+SUMPRODUCT((APC3:APC54=AMR22)*(APF3:APF54=AMR19)*APD3:APD54)+SUMPRODUCT((APC3:APC54=AMR18)*(APF3:APF54=AMR19)*APD3:APD54)</f>
        <v>0</v>
      </c>
      <c r="AMX19" s="395">
        <f t="shared" ref="AMX19:AMX21" ca="1" si="2745">AMV19-AMW19+1000</f>
        <v>1000</v>
      </c>
      <c r="AMY19" s="395" t="str">
        <f t="shared" ref="AMY19:AMY21" ca="1" si="2746">IF(AMR19&lt;&gt;"",AMS19*3+AMT19*1,"")</f>
        <v/>
      </c>
      <c r="AMZ19" s="395" t="str">
        <f ca="1">IF(AMR19&lt;&gt;"",VLOOKUP(AMR19,ALE4:ALK52,7,FALSE),"")</f>
        <v/>
      </c>
      <c r="ANA19" s="395" t="str">
        <f ca="1">IF(AMR19&lt;&gt;"",VLOOKUP(AMR19,ALE4:ALK52,5,FALSE),"")</f>
        <v/>
      </c>
      <c r="ANB19" s="395" t="str">
        <f ca="1">IF(AMR19&lt;&gt;"",VLOOKUP(AMR19,ALE4:ALM52,9,FALSE),"")</f>
        <v/>
      </c>
      <c r="ANC19" s="395" t="str">
        <f t="shared" ref="ANC19:ANC21" ca="1" si="2747">AMY19</f>
        <v/>
      </c>
      <c r="AND19" s="395" t="str">
        <f t="shared" ref="AND19" ca="1" si="2748">IF(AMR19&lt;&gt;"",RANK(ANC19,ANC18:ANC22),"")</f>
        <v/>
      </c>
      <c r="ANE19" s="395" t="str">
        <f t="shared" ref="ANE19" ca="1" si="2749">IF(AMR19&lt;&gt;"",SUMPRODUCT((ANC18:ANC22=ANC19)*(AMX18:AMX22&gt;AMX19)),"")</f>
        <v/>
      </c>
      <c r="ANF19" s="395" t="str">
        <f t="shared" ref="ANF19" ca="1" si="2750">IF(AMR19&lt;&gt;"",SUMPRODUCT((ANC18:ANC22=ANC19)*(AMX18:AMX22=AMX19)*(AMV18:AMV22&gt;AMV19)),"")</f>
        <v/>
      </c>
      <c r="ANG19" s="395" t="str">
        <f t="shared" ref="ANG19" ca="1" si="2751">IF(AMR19&lt;&gt;"",SUMPRODUCT((ANC18:ANC22=ANC19)*(AMX18:AMX22=AMX19)*(AMV18:AMV22=AMV19)*(AMZ18:AMZ22&gt;AMZ19)),"")</f>
        <v/>
      </c>
      <c r="ANH19" s="395" t="str">
        <f t="shared" ref="ANH19" ca="1" si="2752">IF(AMR19&lt;&gt;"",SUMPRODUCT((ANC18:ANC22=ANC19)*(AMX18:AMX22=AMX19)*(AMV18:AMV22=AMV19)*(AMZ18:AMZ22=AMZ19)*(ANA18:ANA22&gt;ANA19)),"")</f>
        <v/>
      </c>
      <c r="ANI19" s="395" t="str">
        <f t="shared" ref="ANI19" ca="1" si="2753">IF(AMR19&lt;&gt;"",SUMPRODUCT((ANC18:ANC22=ANC19)*(AMX18:AMX22=AMX19)*(AMV18:AMV22=AMV19)*(AMZ18:AMZ22=AMZ19)*(ANA18:ANA22=ANA19)*(ANB18:ANB22&gt;ANB19)),"")</f>
        <v/>
      </c>
      <c r="ANJ19" s="395" t="str">
        <f t="shared" ref="ANJ19" ca="1" si="2754">IF(AMR19&lt;&gt;"",IF(ANJ71&lt;&gt;"",IF(AMQ69=3,ANJ71,ANJ71+AMQ69),SUM(AND19:ANI19)+1),"")</f>
        <v/>
      </c>
      <c r="ANK19" s="395" t="str">
        <f t="shared" ref="ANK19" ca="1" si="2755">IF(AMR19&lt;&gt;"",INDEX(AMR19:AMR22,MATCH(2,ANJ19:ANJ22,0),0),"")</f>
        <v/>
      </c>
      <c r="AOZ19" s="395" t="str">
        <f t="shared" ref="AOZ19" ca="1" si="2756">IF(ANK19&lt;&gt;"",ANK19,IF(AMQ19&lt;&gt;"",AMQ19,ALQ19))</f>
        <v>Benfica</v>
      </c>
      <c r="APA19" s="395">
        <v>2</v>
      </c>
      <c r="APB19" s="395">
        <v>17</v>
      </c>
      <c r="APC19" s="395" t="str">
        <f t="shared" si="18"/>
        <v>Palmeiras</v>
      </c>
      <c r="APD19" s="395">
        <f ca="1">IF(OFFSET('Game Board'!O24,0,APD1)&lt;&gt;"",OFFSET('Game Board'!O24,0,APD1),0)</f>
        <v>0</v>
      </c>
      <c r="APE19" s="395">
        <f ca="1">IF(OFFSET('Game Board'!P24,0,APD1)&lt;&gt;"",OFFSET('Game Board'!P24,0,APD1),0)</f>
        <v>0</v>
      </c>
      <c r="APF19" s="395" t="str">
        <f t="shared" si="19"/>
        <v>Al Ahly</v>
      </c>
      <c r="APG19" s="395" t="str">
        <f ca="1">IF(AND(OFFSET('Game Board'!O24,0,APD1)&lt;&gt;"",OFFSET('Game Board'!P24,0,APD1)&lt;&gt;""),IF(APD19&gt;APE19,"W",IF(APD19=APE19,"D","L")),"")</f>
        <v/>
      </c>
      <c r="APH19" s="395" t="str">
        <f t="shared" ref="APH19:APH50" ca="1" si="2757">IF(APG19&lt;&gt;"",IF(APG19="W","L",IF(APG19="L","W","D")),"")</f>
        <v/>
      </c>
      <c r="APJ19" s="395">
        <f ca="1">VLOOKUP(APK19,ATF18:ATG22,2,FALSE)</f>
        <v>4</v>
      </c>
      <c r="APK19" s="398" t="str">
        <f t="shared" si="2499"/>
        <v>Auckland City</v>
      </c>
      <c r="APL19" s="395">
        <f ca="1">SUMPRODUCT((ATI3:ATI54=APK19)*(ATM3:ATM54="W"))+SUMPRODUCT((ATL3:ATL54=APK19)*(ATN3:ATN54="W"))</f>
        <v>0</v>
      </c>
      <c r="APM19" s="395">
        <f ca="1">SUMPRODUCT((ATI3:ATI54=APK19)*(ATM3:ATM54="D"))+SUMPRODUCT((ATL3:ATL54=APK19)*(ATN3:ATN54="D"))</f>
        <v>0</v>
      </c>
      <c r="APN19" s="395">
        <f ca="1">SUMPRODUCT((ATI3:ATI54=APK19)*(ATM3:ATM54="L"))+SUMPRODUCT((ATL3:ATL54=APK19)*(ATN3:ATN54="L"))</f>
        <v>0</v>
      </c>
      <c r="APO19" s="395">
        <f t="shared" ref="APO19" ca="1" si="2758">SUMIF(ATI3:ATI72,APK19,ATJ3:ATJ72)+SUMIF(ATL3:ATL72,APK19,ATK3:ATK72)</f>
        <v>0</v>
      </c>
      <c r="APP19" s="395">
        <f t="shared" ref="APP19" ca="1" si="2759">SUMIF(ATL3:ATL72,APK19,ATJ3:ATJ72)+SUMIF(ATI3:ATI72,APK19,ATK3:ATK72)</f>
        <v>0</v>
      </c>
      <c r="APQ19" s="395">
        <f t="shared" ca="1" si="2502"/>
        <v>1000</v>
      </c>
      <c r="APR19" s="395">
        <f t="shared" ca="1" si="2503"/>
        <v>0</v>
      </c>
      <c r="APS19" s="401">
        <f t="shared" si="225"/>
        <v>6</v>
      </c>
      <c r="APT19" s="395">
        <f t="shared" ref="APT19" ca="1" si="2760">IF(COUNTIF(APR18:APR22,4)&lt;&gt;4,RANK(APR19,APR18:APR22),APR71)</f>
        <v>1</v>
      </c>
      <c r="APV19" s="395">
        <f t="shared" ref="APV19" ca="1" si="2761">SUMPRODUCT((APT18:APT21=APT19)*(APS18:APS21&lt;APS19))+APT19</f>
        <v>1</v>
      </c>
      <c r="APW19" s="398" t="str">
        <f t="shared" ref="APW19" ca="1" si="2762">INDEX(APK18:APK22,MATCH(2,APV18:APV22,0),0)</f>
        <v>Boca Juniors</v>
      </c>
      <c r="APX19" s="395">
        <f t="shared" ref="APX19" ca="1" si="2763">INDEX(APT18:APT22,MATCH(APW19,APK18:APK22,0),0)</f>
        <v>1</v>
      </c>
      <c r="APY19" s="395" t="str">
        <f t="shared" ref="APY19" ca="1" si="2764">IF(APY18&lt;&gt;"",APW19,"")</f>
        <v>Boca Juniors</v>
      </c>
      <c r="APZ19" s="395" t="str">
        <f t="shared" ref="APZ19" ca="1" si="2765">IF(APZ18&lt;&gt;"",APW20,"")</f>
        <v/>
      </c>
      <c r="AQA19" s="395" t="str">
        <f t="shared" ref="AQA19" ca="1" si="2766">IF(AQA18&lt;&gt;"",APW21,"")</f>
        <v/>
      </c>
      <c r="AQB19" s="395" t="str">
        <f t="shared" ref="AQB19" si="2767">IF(AQB18&lt;&gt;"",APW22,"")</f>
        <v/>
      </c>
      <c r="AQD19" s="395" t="str">
        <f t="shared" ca="1" si="2512"/>
        <v>Boca Juniors</v>
      </c>
      <c r="AQE19" s="395">
        <f ca="1">SUMPRODUCT((ATI3:ATI54=AQD19)*(ATL3:ATL54=AQD20)*(ATM3:ATM54="W"))+SUMPRODUCT((ATI3:ATI54=AQD19)*(ATL3:ATL54=AQD21)*(ATM3:ATM54="W"))+SUMPRODUCT((ATI3:ATI54=AQD19)*(ATL3:ATL54=AQD22)*(ATM3:ATM54="W"))+SUMPRODUCT((ATI3:ATI54=AQD19)*(ATL3:ATL54=AQD18)*(ATM3:ATM54="W"))+SUMPRODUCT((ATI3:ATI54=AQD20)*(ATL3:ATL54=AQD19)*(ATN3:ATN54="W"))+SUMPRODUCT((ATI3:ATI54=AQD21)*(ATL3:ATL54=AQD19)*(ATN3:ATN54="W"))+SUMPRODUCT((ATI3:ATI54=AQD22)*(ATL3:ATL54=AQD19)*(ATN3:ATN54="W"))+SUMPRODUCT((ATI3:ATI54=AQD18)*(ATL3:ATL54=AQD19)*(ATN3:ATN54="W"))</f>
        <v>0</v>
      </c>
      <c r="AQF19" s="395">
        <f ca="1">SUMPRODUCT((ATI3:ATI54=AQD19)*(ATL3:ATL54=AQD20)*(ATM3:ATM54="D"))+SUMPRODUCT((ATI3:ATI54=AQD19)*(ATL3:ATL54=AQD21)*(ATM3:ATM54="D"))+SUMPRODUCT((ATI3:ATI54=AQD19)*(ATL3:ATL54=AQD22)*(ATM3:ATM54="D"))+SUMPRODUCT((ATI3:ATI54=AQD19)*(ATL3:ATL54=AQD18)*(ATM3:ATM54="D"))+SUMPRODUCT((ATI3:ATI54=AQD20)*(ATL3:ATL54=AQD19)*(ATM3:ATM54="D"))+SUMPRODUCT((ATI3:ATI54=AQD21)*(ATL3:ATL54=AQD19)*(ATM3:ATM54="D"))+SUMPRODUCT((ATI3:ATI54=AQD22)*(ATL3:ATL54=AQD19)*(ATM3:ATM54="D"))+SUMPRODUCT((ATI3:ATI54=AQD18)*(ATL3:ATL54=AQD19)*(ATM3:ATM54="D"))</f>
        <v>0</v>
      </c>
      <c r="AQG19" s="395">
        <f ca="1">SUMPRODUCT((ATI3:ATI54=AQD19)*(ATL3:ATL54=AQD20)*(ATM3:ATM54="L"))+SUMPRODUCT((ATI3:ATI54=AQD19)*(ATL3:ATL54=AQD21)*(ATM3:ATM54="L"))+SUMPRODUCT((ATI3:ATI54=AQD19)*(ATL3:ATL54=AQD22)*(ATM3:ATM54="L"))+SUMPRODUCT((ATI3:ATI54=AQD19)*(ATL3:ATL54=AQD18)*(ATM3:ATM54="L"))+SUMPRODUCT((ATI3:ATI54=AQD20)*(ATL3:ATL54=AQD19)*(ATN3:ATN54="L"))+SUMPRODUCT((ATI3:ATI54=AQD21)*(ATL3:ATL54=AQD19)*(ATN3:ATN54="L"))+SUMPRODUCT((ATI3:ATI54=AQD22)*(ATL3:ATL54=AQD19)*(ATN3:ATN54="L"))+SUMPRODUCT((ATI3:ATI54=AQD18)*(ATL3:ATL54=AQD19)*(ATN3:ATN54="L"))</f>
        <v>0</v>
      </c>
      <c r="AQH19" s="395">
        <f ca="1">SUMPRODUCT((ATI3:ATI54=AQD19)*(ATL3:ATL54=AQD20)*ATJ3:ATJ54)+SUMPRODUCT((ATI3:ATI54=AQD19)*(ATL3:ATL54=AQD21)*ATJ3:ATJ54)+SUMPRODUCT((ATI3:ATI54=AQD19)*(ATL3:ATL54=AQD22)*ATJ3:ATJ54)+SUMPRODUCT((ATI3:ATI54=AQD19)*(ATL3:ATL54=AQD18)*ATJ3:ATJ54)+SUMPRODUCT((ATI3:ATI54=AQD20)*(ATL3:ATL54=AQD19)*ATK3:ATK54)+SUMPRODUCT((ATI3:ATI54=AQD21)*(ATL3:ATL54=AQD19)*ATK3:ATK54)+SUMPRODUCT((ATI3:ATI54=AQD22)*(ATL3:ATL54=AQD19)*ATK3:ATK54)+SUMPRODUCT((ATI3:ATI54=AQD18)*(ATL3:ATL54=AQD19)*ATK3:ATK54)</f>
        <v>0</v>
      </c>
      <c r="AQI19" s="395">
        <f ca="1">SUMPRODUCT((ATI3:ATI54=AQD19)*(ATL3:ATL54=AQD20)*ATK3:ATK54)+SUMPRODUCT((ATI3:ATI54=AQD19)*(ATL3:ATL54=AQD21)*ATK3:ATK54)+SUMPRODUCT((ATI3:ATI54=AQD19)*(ATL3:ATL54=AQD22)*ATK3:ATK54)+SUMPRODUCT((ATI3:ATI54=AQD19)*(ATL3:ATL54=AQD18)*ATK3:ATK54)+SUMPRODUCT((ATI3:ATI54=AQD20)*(ATL3:ATL54=AQD19)*ATJ3:ATJ54)+SUMPRODUCT((ATI3:ATI54=AQD21)*(ATL3:ATL54=AQD19)*ATJ3:ATJ54)+SUMPRODUCT((ATI3:ATI54=AQD22)*(ATL3:ATL54=AQD19)*ATJ3:ATJ54)+SUMPRODUCT((ATI3:ATI54=AQD18)*(ATL3:ATL54=AQD19)*ATJ3:ATJ54)</f>
        <v>0</v>
      </c>
      <c r="AQJ19" s="395">
        <f t="shared" ca="1" si="2513"/>
        <v>1000</v>
      </c>
      <c r="AQK19" s="395">
        <f t="shared" ca="1" si="2514"/>
        <v>0</v>
      </c>
      <c r="AQL19" s="395">
        <f ca="1">IF(AQD19&lt;&gt;"",VLOOKUP(AQD19,APK4:APQ52,7,FALSE),"")</f>
        <v>1000</v>
      </c>
      <c r="AQM19" s="395">
        <f ca="1">IF(AQD19&lt;&gt;"",VLOOKUP(AQD19,APK4:APQ52,5,FALSE),"")</f>
        <v>0</v>
      </c>
      <c r="AQN19" s="395">
        <f ca="1">IF(AQD19&lt;&gt;"",VLOOKUP(AQD19,APK4:APS52,9,FALSE),"")</f>
        <v>14</v>
      </c>
      <c r="AQO19" s="395">
        <f t="shared" ca="1" si="2515"/>
        <v>0</v>
      </c>
      <c r="AQP19" s="395">
        <f t="shared" ref="AQP19" ca="1" si="2768">IF(AQD19&lt;&gt;"",RANK(AQO19,AQO18:AQO22),"")</f>
        <v>1</v>
      </c>
      <c r="AQQ19" s="395">
        <f t="shared" ref="AQQ19" ca="1" si="2769">IF(AQD19&lt;&gt;"",SUMPRODUCT((AQO18:AQO22=AQO19)*(AQJ18:AQJ22&gt;AQJ19)),"")</f>
        <v>0</v>
      </c>
      <c r="AQR19" s="395">
        <f t="shared" ref="AQR19" ca="1" si="2770">IF(AQD19&lt;&gt;"",SUMPRODUCT((AQO18:AQO22=AQO19)*(AQJ18:AQJ22=AQJ19)*(AQH18:AQH22&gt;AQH19)),"")</f>
        <v>0</v>
      </c>
      <c r="AQS19" s="395">
        <f t="shared" ref="AQS19" ca="1" si="2771">IF(AQD19&lt;&gt;"",SUMPRODUCT((AQO18:AQO22=AQO19)*(AQJ18:AQJ22=AQJ19)*(AQH18:AQH22=AQH19)*(AQL18:AQL22&gt;AQL19)),"")</f>
        <v>0</v>
      </c>
      <c r="AQT19" s="395">
        <f t="shared" ref="AQT19" ca="1" si="2772">IF(AQD19&lt;&gt;"",SUMPRODUCT((AQO18:AQO22=AQO19)*(AQJ18:AQJ22=AQJ19)*(AQH18:AQH22=AQH19)*(AQL18:AQL22=AQL19)*(AQM18:AQM22&gt;AQM19)),"")</f>
        <v>0</v>
      </c>
      <c r="AQU19" s="395">
        <f t="shared" ref="AQU19" ca="1" si="2773">IF(AQD19&lt;&gt;"",SUMPRODUCT((AQO18:AQO22=AQO19)*(AQJ18:AQJ22=AQJ19)*(AQH18:AQH22=AQH19)*(AQL18:AQL22=AQL19)*(AQM18:AQM22=AQM19)*(AQN18:AQN22&gt;AQN19)),"")</f>
        <v>2</v>
      </c>
      <c r="AQV19" s="395">
        <f t="shared" ref="AQV19" ca="1" si="2774">IF(AQD19&lt;&gt;"",IF(AQV71&lt;&gt;"",IF(AQC69=3,AQV71,AQV71+AQC69),SUM(AQP19:AQU19)),"")</f>
        <v>3</v>
      </c>
      <c r="AQW19" s="395" t="str">
        <f t="shared" ref="AQW19" ca="1" si="2775">IF(AQD19&lt;&gt;"",INDEX(AQD18:AQD22,MATCH(2,AQV18:AQV22,0),0),"")</f>
        <v>Benfica</v>
      </c>
      <c r="AQX19" s="395" t="str">
        <f t="shared" ref="AQX19:AQX21" ca="1" si="2776">IF(APZ18&lt;&gt;"",APZ18,"")</f>
        <v/>
      </c>
      <c r="AQY19" s="395">
        <f ca="1">SUMPRODUCT((ATI3:ATI54=AQX19)*(ATL3:ATL54=AQX20)*(ATM3:ATM54="W"))+SUMPRODUCT((ATI3:ATI54=AQX19)*(ATL3:ATL54=AQX21)*(ATM3:ATM54="W"))+SUMPRODUCT((ATI3:ATI54=AQX19)*(ATL3:ATL54=AQX22)*(ATM3:ATM54="W"))+SUMPRODUCT((ATI3:ATI54=AQX20)*(ATL3:ATL54=AQX19)*(ATN3:ATN54="W"))+SUMPRODUCT((ATI3:ATI54=AQX21)*(ATL3:ATL54=AQX19)*(ATN3:ATN54="W"))+SUMPRODUCT((ATI3:ATI54=AQX22)*(ATL3:ATL54=AQX19)*(ATN3:ATN54="W"))</f>
        <v>0</v>
      </c>
      <c r="AQZ19" s="395">
        <f ca="1">SUMPRODUCT((ATI3:ATI54=AQX19)*(ATL3:ATL54=AQX20)*(ATM3:ATM54="D"))+SUMPRODUCT((ATI3:ATI54=AQX19)*(ATL3:ATL54=AQX21)*(ATM3:ATM54="D"))+SUMPRODUCT((ATI3:ATI54=AQX19)*(ATL3:ATL54=AQX22)*(ATM3:ATM54="D"))+SUMPRODUCT((ATI3:ATI54=AQX20)*(ATL3:ATL54=AQX19)*(ATM3:ATM54="D"))+SUMPRODUCT((ATI3:ATI54=AQX21)*(ATL3:ATL54=AQX19)*(ATM3:ATM54="D"))+SUMPRODUCT((ATI3:ATI54=AQX22)*(ATL3:ATL54=AQX19)*(ATM3:ATM54="D"))</f>
        <v>0</v>
      </c>
      <c r="ARA19" s="395">
        <f ca="1">SUMPRODUCT((ATI3:ATI54=AQX19)*(ATL3:ATL54=AQX20)*(ATM3:ATM54="L"))+SUMPRODUCT((ATI3:ATI54=AQX19)*(ATL3:ATL54=AQX21)*(ATM3:ATM54="L"))+SUMPRODUCT((ATI3:ATI54=AQX19)*(ATL3:ATL54=AQX22)*(ATM3:ATM54="L"))+SUMPRODUCT((ATI3:ATI54=AQX20)*(ATL3:ATL54=AQX19)*(ATN3:ATN54="L"))+SUMPRODUCT((ATI3:ATI54=AQX21)*(ATL3:ATL54=AQX19)*(ATN3:ATN54="L"))+SUMPRODUCT((ATI3:ATI54=AQX22)*(ATL3:ATL54=AQX19)*(ATN3:ATN54="L"))</f>
        <v>0</v>
      </c>
      <c r="ARB19" s="395">
        <f ca="1">SUMPRODUCT((ATI3:ATI54=AQX19)*(ATL3:ATL54=AQX20)*ATJ3:ATJ54)+SUMPRODUCT((ATI3:ATI54=AQX19)*(ATL3:ATL54=AQX21)*ATJ3:ATJ54)+SUMPRODUCT((ATI3:ATI54=AQX19)*(ATL3:ATL54=AQX22)*ATJ3:ATJ54)+SUMPRODUCT((ATI3:ATI54=AQX19)*(ATL3:ATL54=AQX18)*ATJ3:ATJ54)+SUMPRODUCT((ATI3:ATI54=AQX20)*(ATL3:ATL54=AQX19)*ATK3:ATK54)+SUMPRODUCT((ATI3:ATI54=AQX21)*(ATL3:ATL54=AQX19)*ATK3:ATK54)+SUMPRODUCT((ATI3:ATI54=AQX22)*(ATL3:ATL54=AQX19)*ATK3:ATK54)+SUMPRODUCT((ATI3:ATI54=AQX18)*(ATL3:ATL54=AQX19)*ATK3:ATK54)</f>
        <v>0</v>
      </c>
      <c r="ARC19" s="395">
        <f ca="1">SUMPRODUCT((ATI3:ATI54=AQX19)*(ATL3:ATL54=AQX20)*ATK3:ATK54)+SUMPRODUCT((ATI3:ATI54=AQX19)*(ATL3:ATL54=AQX21)*ATK3:ATK54)+SUMPRODUCT((ATI3:ATI54=AQX19)*(ATL3:ATL54=AQX22)*ATK3:ATK54)+SUMPRODUCT((ATI3:ATI54=AQX19)*(ATL3:ATL54=AQX18)*ATK3:ATK54)+SUMPRODUCT((ATI3:ATI54=AQX20)*(ATL3:ATL54=AQX19)*ATJ3:ATJ54)+SUMPRODUCT((ATI3:ATI54=AQX21)*(ATL3:ATL54=AQX19)*ATJ3:ATJ54)+SUMPRODUCT((ATI3:ATI54=AQX22)*(ATL3:ATL54=AQX19)*ATJ3:ATJ54)+SUMPRODUCT((ATI3:ATI54=AQX18)*(ATL3:ATL54=AQX19)*ATJ3:ATJ54)</f>
        <v>0</v>
      </c>
      <c r="ARD19" s="395">
        <f t="shared" ref="ARD19:ARD21" ca="1" si="2777">ARB19-ARC19+1000</f>
        <v>1000</v>
      </c>
      <c r="ARE19" s="395" t="str">
        <f t="shared" ref="ARE19:ARE21" ca="1" si="2778">IF(AQX19&lt;&gt;"",AQY19*3+AQZ19*1,"")</f>
        <v/>
      </c>
      <c r="ARF19" s="395" t="str">
        <f ca="1">IF(AQX19&lt;&gt;"",VLOOKUP(AQX19,APK4:APQ52,7,FALSE),"")</f>
        <v/>
      </c>
      <c r="ARG19" s="395" t="str">
        <f ca="1">IF(AQX19&lt;&gt;"",VLOOKUP(AQX19,APK4:APQ52,5,FALSE),"")</f>
        <v/>
      </c>
      <c r="ARH19" s="395" t="str">
        <f ca="1">IF(AQX19&lt;&gt;"",VLOOKUP(AQX19,APK4:APS52,9,FALSE),"")</f>
        <v/>
      </c>
      <c r="ARI19" s="395" t="str">
        <f t="shared" ref="ARI19:ARI21" ca="1" si="2779">ARE19</f>
        <v/>
      </c>
      <c r="ARJ19" s="395" t="str">
        <f t="shared" ref="ARJ19" ca="1" si="2780">IF(AQX19&lt;&gt;"",RANK(ARI19,ARI18:ARI22),"")</f>
        <v/>
      </c>
      <c r="ARK19" s="395" t="str">
        <f t="shared" ref="ARK19" ca="1" si="2781">IF(AQX19&lt;&gt;"",SUMPRODUCT((ARI18:ARI22=ARI19)*(ARD18:ARD22&gt;ARD19)),"")</f>
        <v/>
      </c>
      <c r="ARL19" s="395" t="str">
        <f t="shared" ref="ARL19" ca="1" si="2782">IF(AQX19&lt;&gt;"",SUMPRODUCT((ARI18:ARI22=ARI19)*(ARD18:ARD22=ARD19)*(ARB18:ARB22&gt;ARB19)),"")</f>
        <v/>
      </c>
      <c r="ARM19" s="395" t="str">
        <f t="shared" ref="ARM19" ca="1" si="2783">IF(AQX19&lt;&gt;"",SUMPRODUCT((ARI18:ARI22=ARI19)*(ARD18:ARD22=ARD19)*(ARB18:ARB22=ARB19)*(ARF18:ARF22&gt;ARF19)),"")</f>
        <v/>
      </c>
      <c r="ARN19" s="395" t="str">
        <f t="shared" ref="ARN19" ca="1" si="2784">IF(AQX19&lt;&gt;"",SUMPRODUCT((ARI18:ARI22=ARI19)*(ARD18:ARD22=ARD19)*(ARB18:ARB22=ARB19)*(ARF18:ARF22=ARF19)*(ARG18:ARG22&gt;ARG19)),"")</f>
        <v/>
      </c>
      <c r="ARO19" s="395" t="str">
        <f t="shared" ref="ARO19" ca="1" si="2785">IF(AQX19&lt;&gt;"",SUMPRODUCT((ARI18:ARI22=ARI19)*(ARD18:ARD22=ARD19)*(ARB18:ARB22=ARB19)*(ARF18:ARF22=ARF19)*(ARG18:ARG22=ARG19)*(ARH18:ARH22&gt;ARH19)),"")</f>
        <v/>
      </c>
      <c r="ARP19" s="395" t="str">
        <f t="shared" ref="ARP19" ca="1" si="2786">IF(AQX19&lt;&gt;"",IF(ARP71&lt;&gt;"",IF(AQW69=3,ARP71,ARP71+AQW69),SUM(ARJ19:ARO19)+1),"")</f>
        <v/>
      </c>
      <c r="ARQ19" s="395" t="str">
        <f t="shared" ref="ARQ19" ca="1" si="2787">IF(AQX19&lt;&gt;"",INDEX(AQX19:AQX22,MATCH(2,ARP19:ARP22,0),0),"")</f>
        <v/>
      </c>
      <c r="ATF19" s="395" t="str">
        <f t="shared" ref="ATF19" ca="1" si="2788">IF(ARQ19&lt;&gt;"",ARQ19,IF(AQW19&lt;&gt;"",AQW19,APW19))</f>
        <v>Benfica</v>
      </c>
      <c r="ATG19" s="395">
        <v>2</v>
      </c>
      <c r="ATH19" s="395">
        <v>17</v>
      </c>
      <c r="ATI19" s="395" t="str">
        <f t="shared" si="21"/>
        <v>Palmeiras</v>
      </c>
      <c r="ATJ19" s="395">
        <f ca="1">IF(OFFSET('Game Board'!O24,0,ATJ1)&lt;&gt;"",OFFSET('Game Board'!O24,0,ATJ1),0)</f>
        <v>0</v>
      </c>
      <c r="ATK19" s="395">
        <f ca="1">IF(OFFSET('Game Board'!P24,0,ATJ1)&lt;&gt;"",OFFSET('Game Board'!P24,0,ATJ1),0)</f>
        <v>0</v>
      </c>
      <c r="ATL19" s="395" t="str">
        <f t="shared" si="22"/>
        <v>Al Ahly</v>
      </c>
      <c r="ATM19" s="395" t="str">
        <f ca="1">IF(AND(OFFSET('Game Board'!O24,0,ATJ1)&lt;&gt;"",OFFSET('Game Board'!P24,0,ATJ1)&lt;&gt;""),IF(ATJ19&gt;ATK19,"W",IF(ATJ19=ATK19,"D","L")),"")</f>
        <v/>
      </c>
      <c r="ATN19" s="395" t="str">
        <f t="shared" ref="ATN19:ATN50" ca="1" si="2789">IF(ATM19&lt;&gt;"",IF(ATM19="W","L",IF(ATM19="L","W","D")),"")</f>
        <v/>
      </c>
    </row>
    <row r="20" spans="2:1210" x14ac:dyDescent="0.25">
      <c r="B20" s="395">
        <f>VLOOKUP(C20,CX18:CY22,2,FALSE)</f>
        <v>3</v>
      </c>
      <c r="C20" s="398" t="str">
        <f>'Tournament Setup'!D16</f>
        <v>Boca Juniors</v>
      </c>
      <c r="D20" s="395">
        <f>SUMPRODUCT((DA3:DA54=C20)*(DE3:DE54="W"))+SUMPRODUCT((DD3:DD54=C20)*(DF3:DF54="W"))</f>
        <v>1</v>
      </c>
      <c r="E20" s="395">
        <f>SUMPRODUCT((DA3:DA54=C20)*(DE3:DE54="D"))+SUMPRODUCT((DD3:DD54=C20)*(DF3:DF54="D"))</f>
        <v>0</v>
      </c>
      <c r="F20" s="395">
        <f>SUMPRODUCT((DA3:DA54=C20)*(DE3:DE54="L"))+SUMPRODUCT((DD3:DD54=C20)*(DF3:DF54="L"))</f>
        <v>2</v>
      </c>
      <c r="G20" s="395">
        <f>SUMIF(DA3:DA72,C20,DB3:DB72)+SUMIF(DD3:DD72,C20,DC3:DC72)</f>
        <v>3</v>
      </c>
      <c r="H20" s="395">
        <f>SUMIF(DD3:DD72,C20,DB3:DB72)+SUMIF(DA3:DA72,C20,DC3:DC72)</f>
        <v>4</v>
      </c>
      <c r="I20" s="395">
        <f t="shared" si="2303"/>
        <v>999</v>
      </c>
      <c r="J20" s="395">
        <f t="shared" si="2304"/>
        <v>3</v>
      </c>
      <c r="K20" s="401">
        <v>14</v>
      </c>
      <c r="L20" s="395">
        <f>IF(COUNTIF(J18:J22,4)&lt;&gt;4,RANK(J20,J18:J22),J72)</f>
        <v>3</v>
      </c>
      <c r="N20" s="395">
        <f>SUMPRODUCT((L18:L21=L20)*(K18:K21&lt;K20))+L20</f>
        <v>3</v>
      </c>
      <c r="O20" s="398" t="str">
        <f>INDEX(C18:C22,MATCH(3,N18:N22,0),0)</f>
        <v>Boca Juniors</v>
      </c>
      <c r="P20" s="395">
        <f>INDEX(L18:L22,MATCH(O20,C18:C22,0),0)</f>
        <v>3</v>
      </c>
      <c r="Q20" s="395" t="str">
        <f>IF(AND(Q19&lt;&gt;"",P20=1),O20,"")</f>
        <v/>
      </c>
      <c r="R20" s="395" t="str">
        <f>IF(AND(R19&lt;&gt;"",P21=2),O21,"")</f>
        <v/>
      </c>
      <c r="S20" s="395" t="str">
        <f>IF(AND(S19&lt;&gt;"",P22=3),O22,"")</f>
        <v/>
      </c>
      <c r="V20" s="395" t="str">
        <f t="shared" si="2525"/>
        <v/>
      </c>
      <c r="W20" s="395">
        <f>SUMPRODUCT((DA3:DA54=V20)*(DD3:DD54=V21)*(DE3:DE54="W"))+SUMPRODUCT((DA3:DA54=V20)*(DD3:DD54=V22)*(DE3:DE54="W"))+SUMPRODUCT((DA3:DA54=V20)*(DD3:DD54=V18)*(DE3:DE54="W"))+SUMPRODUCT((DA3:DA54=V20)*(DD3:DD54=V19)*(DE3:DE54="W"))+SUMPRODUCT((DA3:DA54=V21)*(DD3:DD54=V20)*(DF3:DF54="W"))+SUMPRODUCT((DA3:DA54=V22)*(DD3:DD54=V20)*(DF3:DF54="W"))+SUMPRODUCT((DA3:DA54=V18)*(DD3:DD54=V20)*(DF3:DF54="W"))+SUMPRODUCT((DA3:DA54=V19)*(DD3:DD54=V20)*(DF3:DF54="W"))</f>
        <v>0</v>
      </c>
      <c r="X20" s="395">
        <f>SUMPRODUCT((DA3:DA54=V20)*(DD3:DD54=V21)*(DE3:DE54="D"))+SUMPRODUCT((DA3:DA54=V20)*(DD3:DD54=V22)*(DE3:DE54="D"))+SUMPRODUCT((DA3:DA54=V20)*(DD3:DD54=V18)*(DE3:DE54="D"))+SUMPRODUCT((DA3:DA54=V20)*(DD3:DD54=V19)*(DE3:DE54="D"))+SUMPRODUCT((DA3:DA54=V21)*(DD3:DD54=V20)*(DE3:DE54="D"))+SUMPRODUCT((DA3:DA54=V22)*(DD3:DD54=V20)*(DE3:DE54="D"))+SUMPRODUCT((DA3:DA54=V18)*(DD3:DD54=V20)*(DE3:DE54="D"))+SUMPRODUCT((DA3:DA54=V19)*(DD3:DD54=V20)*(DE3:DE54="D"))</f>
        <v>0</v>
      </c>
      <c r="Y20" s="395">
        <f>SUMPRODUCT((DA3:DA54=V20)*(DD3:DD54=V21)*(DE3:DE54="L"))+SUMPRODUCT((DA3:DA54=V20)*(DD3:DD54=V22)*(DE3:DE54="L"))+SUMPRODUCT((DA3:DA54=V20)*(DD3:DD54=V18)*(DE3:DE54="L"))+SUMPRODUCT((DA3:DA54=V20)*(DD3:DD54=V19)*(DE3:DE54="L"))+SUMPRODUCT((DA3:DA54=V21)*(DD3:DD54=V20)*(DF3:DF54="L"))+SUMPRODUCT((DA3:DA54=V22)*(DD3:DD54=V20)*(DF3:DF54="L"))+SUMPRODUCT((DA3:DA54=V18)*(DD3:DD54=V20)*(DF3:DF54="L"))+SUMPRODUCT((DA3:DA54=V19)*(DD3:DD54=V20)*(DF3:DF54="L"))</f>
        <v>0</v>
      </c>
      <c r="Z20" s="395">
        <f>SUMPRODUCT((DA3:DA54=V20)*(DD3:DD54=V21)*DB3:DB54)+SUMPRODUCT((DA3:DA54=V20)*(DD3:DD54=V22)*DB3:DB54)+SUMPRODUCT((DA3:DA54=V20)*(DD3:DD54=V18)*DB3:DB54)+SUMPRODUCT((DA3:DA54=V20)*(DD3:DD54=V19)*DB3:DB54)+SUMPRODUCT((DA3:DA54=V21)*(DD3:DD54=V20)*DC3:DC54)+SUMPRODUCT((DA3:DA54=V22)*(DD3:DD54=V20)*DC3:DC54)+SUMPRODUCT((DA3:DA54=V18)*(DD3:DD54=V20)*DC3:DC54)+SUMPRODUCT((DA3:DA54=V19)*(DD3:DD54=V20)*DC3:DC54)</f>
        <v>0</v>
      </c>
      <c r="AA20" s="395">
        <f>SUMPRODUCT((DA3:DA54=V20)*(DD3:DD54=V21)*DC3:DC54)+SUMPRODUCT((DA3:DA54=V20)*(DD3:DD54=V22)*DC3:DC54)+SUMPRODUCT((DA3:DA54=V20)*(DD3:DD54=V18)*DC3:DC54)+SUMPRODUCT((DA3:DA54=V20)*(DD3:DD54=V19)*DC3:DC54)+SUMPRODUCT((DA3:DA54=V21)*(DD3:DD54=V20)*DB3:DB54)+SUMPRODUCT((DA3:DA54=V22)*(DD3:DD54=V20)*DB3:DB54)+SUMPRODUCT((DA3:DA54=V18)*(DD3:DD54=V20)*DB3:DB54)+SUMPRODUCT((DA3:DA54=V19)*(DD3:DD54=V20)*DB3:DB54)</f>
        <v>0</v>
      </c>
      <c r="AB20" s="395">
        <f>Z20-AA20+1000</f>
        <v>1000</v>
      </c>
      <c r="AC20" s="395" t="str">
        <f t="shared" si="2305"/>
        <v/>
      </c>
      <c r="AD20" s="395" t="str">
        <f>IF(V20&lt;&gt;"",VLOOKUP(V20,C4:I52,7,FALSE),"")</f>
        <v/>
      </c>
      <c r="AE20" s="395" t="str">
        <f>IF(V20&lt;&gt;"",VLOOKUP(V20,C4:I52,5,FALSE),"")</f>
        <v/>
      </c>
      <c r="AF20" s="395" t="str">
        <f>IF(V20&lt;&gt;"",VLOOKUP(V20,C4:K52,9,FALSE),"")</f>
        <v/>
      </c>
      <c r="AG20" s="395" t="str">
        <f t="shared" si="2306"/>
        <v/>
      </c>
      <c r="AH20" s="395" t="str">
        <f>IF(V20&lt;&gt;"",RANK(AG20,AG18:AG22),"")</f>
        <v/>
      </c>
      <c r="AI20" s="395" t="str">
        <f>IF(V20&lt;&gt;"",SUMPRODUCT((AG18:AG22=AG20)*(AB18:AB22&gt;AB20)),"")</f>
        <v/>
      </c>
      <c r="AJ20" s="395" t="str">
        <f>IF(V20&lt;&gt;"",SUMPRODUCT((AG18:AG22=AG20)*(AB18:AB22=AB20)*(Z18:Z22&gt;Z20)),"")</f>
        <v/>
      </c>
      <c r="AK20" s="395" t="str">
        <f>IF(V20&lt;&gt;"",SUMPRODUCT((AG18:AG22=AG20)*(AB18:AB22=AB20)*(Z18:Z22=Z20)*(AD18:AD22&gt;AD20)),"")</f>
        <v/>
      </c>
      <c r="AL20" s="395" t="str">
        <f>IF(V20&lt;&gt;"",SUMPRODUCT((AG18:AG22=AG20)*(AB18:AB22=AB20)*(Z18:Z22=Z20)*(AD18:AD22=AD20)*(AE18:AE22&gt;AE20)),"")</f>
        <v/>
      </c>
      <c r="AM20" s="395" t="str">
        <f>IF(V20&lt;&gt;"",SUMPRODUCT((AG18:AG22=AG20)*(AB18:AB22=AB20)*(Z18:Z22=Z20)*(AD18:AD22=AD20)*(AE18:AE22=AE20)*(AF18:AF22&gt;AF20)),"")</f>
        <v/>
      </c>
      <c r="AN20" s="395" t="str">
        <f>IF(V20&lt;&gt;"",IF(AN72&lt;&gt;"",IF(U69=3,AN72,AN72+U69),SUM(AH20:AM20)),"")</f>
        <v/>
      </c>
      <c r="AO20" s="395" t="str">
        <f>IF(V20&lt;&gt;"",INDEX(V18:V22,MATCH(3,AN18:AN22,0),0),"")</f>
        <v/>
      </c>
      <c r="AP20" s="395" t="str">
        <f>IF(R19&lt;&gt;"",R19,"")</f>
        <v/>
      </c>
      <c r="AQ20" s="395">
        <f>SUMPRODUCT((DA3:DA54=AP20)*(DD3:DD54=AP21)*(DE3:DE54="W"))+SUMPRODUCT((DA3:DA54=AP20)*(DD3:DD54=AP22)*(DE3:DE54="W"))+SUMPRODUCT((DA3:DA54=AP20)*(DD3:DD54=AP19)*(DE3:DE54="W"))+SUMPRODUCT((DA3:DA54=AP21)*(DD3:DD54=AP20)*(DF3:DF54="W"))+SUMPRODUCT((DA3:DA54=AP22)*(DD3:DD54=AP20)*(DF3:DF54="W"))+SUMPRODUCT((DA3:DA54=AP19)*(DD3:DD54=AP20)*(DF3:DF54="W"))</f>
        <v>0</v>
      </c>
      <c r="AR20" s="395">
        <f>SUMPRODUCT((DA3:DA54=AP20)*(DD3:DD54=AP21)*(DE3:DE54="D"))+SUMPRODUCT((DA3:DA54=AP20)*(DD3:DD54=AP22)*(DE3:DE54="D"))+SUMPRODUCT((DA3:DA54=AP20)*(DD3:DD54=AP19)*(DE3:DE54="D"))+SUMPRODUCT((DA3:DA54=AP21)*(DD3:DD54=AP20)*(DE3:DE54="D"))+SUMPRODUCT((DA3:DA54=AP22)*(DD3:DD54=AP20)*(DE3:DE54="D"))+SUMPRODUCT((DA3:DA54=AP19)*(DD3:DD54=AP20)*(DE3:DE54="D"))</f>
        <v>0</v>
      </c>
      <c r="AS20" s="395">
        <f>SUMPRODUCT((DA3:DA54=AP20)*(DD3:DD54=AP21)*(DE3:DE54="L"))+SUMPRODUCT((DA3:DA54=AP20)*(DD3:DD54=AP22)*(DE3:DE54="L"))+SUMPRODUCT((DA3:DA54=AP20)*(DD3:DD54=AP19)*(DE3:DE54="L"))+SUMPRODUCT((DA3:DA54=AP21)*(DD3:DD54=AP20)*(DF3:DF54="L"))+SUMPRODUCT((DA3:DA54=AP22)*(DD3:DD54=AP20)*(DF3:DF54="L"))+SUMPRODUCT((DA3:DA54=AP19)*(DD3:DD54=AP20)*(DF3:DF54="L"))</f>
        <v>0</v>
      </c>
      <c r="AT20" s="395">
        <f>SUMPRODUCT((DA3:DA54=AP20)*(DD3:DD54=AP21)*DB3:DB54)+SUMPRODUCT((DA3:DA54=AP20)*(DD3:DD54=AP22)*DB3:DB54)+SUMPRODUCT((DA3:DA54=AP20)*(DD3:DD54=AP18)*DB3:DB54)+SUMPRODUCT((DA3:DA54=AP20)*(DD3:DD54=AP19)*DB3:DB54)+SUMPRODUCT((DA3:DA54=AP21)*(DD3:DD54=AP20)*DC3:DC54)+SUMPRODUCT((DA3:DA54=AP22)*(DD3:DD54=AP20)*DC3:DC54)+SUMPRODUCT((DA3:DA54=AP18)*(DD3:DD54=AP20)*DC3:DC54)+SUMPRODUCT((DA3:DA54=AP19)*(DD3:DD54=AP20)*DC3:DC54)</f>
        <v>0</v>
      </c>
      <c r="AU20" s="395">
        <f>SUMPRODUCT((DA3:DA54=AP20)*(DD3:DD54=AP21)*DC3:DC54)+SUMPRODUCT((DA3:DA54=AP20)*(DD3:DD54=AP22)*DC3:DC54)+SUMPRODUCT((DA3:DA54=AP20)*(DD3:DD54=AP18)*DC3:DC54)+SUMPRODUCT((DA3:DA54=AP20)*(DD3:DD54=AP19)*DC3:DC54)+SUMPRODUCT((DA3:DA54=AP21)*(DD3:DD54=AP20)*DB3:DB54)+SUMPRODUCT((DA3:DA54=AP22)*(DD3:DD54=AP20)*DB3:DB54)+SUMPRODUCT((DA3:DA54=AP18)*(DD3:DD54=AP20)*DB3:DB54)+SUMPRODUCT((DA3:DA54=AP19)*(DD3:DD54=AP20)*DB3:DB54)</f>
        <v>0</v>
      </c>
      <c r="AV20" s="395">
        <f>AT20-AU20+1000</f>
        <v>1000</v>
      </c>
      <c r="AW20" s="395" t="str">
        <f t="shared" si="2526"/>
        <v/>
      </c>
      <c r="AX20" s="395" t="str">
        <f>IF(AP20&lt;&gt;"",VLOOKUP(AP20,C4:I52,7,FALSE),"")</f>
        <v/>
      </c>
      <c r="AY20" s="395" t="str">
        <f>IF(AP20&lt;&gt;"",VLOOKUP(AP20,C4:I52,5,FALSE),"")</f>
        <v/>
      </c>
      <c r="AZ20" s="395" t="str">
        <f>IF(AP20&lt;&gt;"",VLOOKUP(AP20,C4:K52,9,FALSE),"")</f>
        <v/>
      </c>
      <c r="BA20" s="395" t="str">
        <f t="shared" si="2527"/>
        <v/>
      </c>
      <c r="BB20" s="395" t="str">
        <f>IF(AP20&lt;&gt;"",RANK(BA20,BA18:BA22),"")</f>
        <v/>
      </c>
      <c r="BC20" s="395" t="str">
        <f>IF(AP20&lt;&gt;"",SUMPRODUCT((BA18:BA22=BA20)*(AV18:AV22&gt;AV20)),"")</f>
        <v/>
      </c>
      <c r="BD20" s="395" t="str">
        <f>IF(AP20&lt;&gt;"",SUMPRODUCT((BA18:BA22=BA20)*(AV18:AV22=AV20)*(AT18:AT22&gt;AT20)),"")</f>
        <v/>
      </c>
      <c r="BE20" s="395" t="str">
        <f>IF(AP20&lt;&gt;"",SUMPRODUCT((BA18:BA22=BA20)*(AV18:AV22=AV20)*(AT18:AT22=AT20)*(AX18:AX22&gt;AX20)),"")</f>
        <v/>
      </c>
      <c r="BF20" s="395" t="str">
        <f>IF(AP20&lt;&gt;"",SUMPRODUCT((BA18:BA22=BA20)*(AV18:AV22=AV20)*(AT18:AT22=AT20)*(AX18:AX22=AX20)*(AY18:AY22&gt;AY20)),"")</f>
        <v/>
      </c>
      <c r="BG20" s="395" t="str">
        <f>IF(AP20&lt;&gt;"",SUMPRODUCT((BA18:BA22=BA20)*(AV18:AV22=AV20)*(AT18:AT22=AT20)*(AX18:AX22=AX20)*(AY18:AY22=AY20)*(AZ18:AZ22&gt;AZ20)),"")</f>
        <v/>
      </c>
      <c r="BH20" s="395" t="str">
        <f>IF(AP20&lt;&gt;"",IF(BH72&lt;&gt;"",IF(AO69=3,BH72,BH72+AO69),SUM(BB20:BG20)+1),"")</f>
        <v/>
      </c>
      <c r="BI20" s="395" t="str">
        <f>IF(AP20&lt;&gt;"",INDEX(AP19:AP22,MATCH(3,BH19:BH22,0),0),"")</f>
        <v/>
      </c>
      <c r="BJ20" s="395" t="str">
        <f>IF(S18&lt;&gt;"",S18,"")</f>
        <v/>
      </c>
      <c r="BK20" s="395">
        <f>SUMPRODUCT((DA3:DA54=BJ20)*(DD3:DD54=BJ21)*(DE3:DE54="W"))+SUMPRODUCT((DA3:DA54=BJ20)*(DD3:DD54=BJ22)*(DE3:DE54="W"))+SUMPRODUCT((DA3:DA54=BJ20)*(DD3:DD54=BJ23)*(DE3:DE54="W"))+SUMPRODUCT((DA3:DA54=BJ21)*(DD3:DD54=BJ20)*(DF3:DF54="W"))+SUMPRODUCT((DA3:DA54=BJ22)*(DD3:DD54=BJ20)*(DF3:DF54="W"))+SUMPRODUCT((DA3:DA54=BJ23)*(DD3:DD54=BJ20)*(DF3:DF54="W"))</f>
        <v>0</v>
      </c>
      <c r="BL20" s="395">
        <f>SUMPRODUCT((DA3:DA54=BJ20)*(DD3:DD54=BJ21)*(DE3:DE54="D"))+SUMPRODUCT((DA3:DA54=BJ20)*(DD3:DD54=BJ22)*(DE3:DE54="D"))+SUMPRODUCT((DA3:DA54=BJ20)*(DD3:DD54=BJ23)*(DE3:DE54="D"))+SUMPRODUCT((DA3:DA54=BJ21)*(DD3:DD54=BJ20)*(DE3:DE54="D"))+SUMPRODUCT((DA3:DA54=BJ22)*(DD3:DD54=BJ20)*(DE3:DE54="D"))+SUMPRODUCT((DA3:DA54=BJ23)*(DD3:DD54=BJ20)*(DE3:DE54="D"))</f>
        <v>0</v>
      </c>
      <c r="BM20" s="395">
        <f>SUMPRODUCT((DA3:DA54=BJ20)*(DD3:DD54=BJ21)*(DE3:DE54="L"))+SUMPRODUCT((DA3:DA54=BJ20)*(DD3:DD54=BJ22)*(DE3:DE54="L"))+SUMPRODUCT((DA3:DA54=BJ20)*(DD3:DD54=BJ23)*(DE3:DE54="L"))+SUMPRODUCT((DA3:DA54=BJ21)*(DD3:DD54=BJ20)*(DF3:DF54="L"))+SUMPRODUCT((DA3:DA54=BJ22)*(DD3:DD54=BJ20)*(DF3:DF54="L"))+SUMPRODUCT((DA3:DA54=BJ23)*(DD3:DD54=BJ20)*(DF3:DF54="L"))</f>
        <v>0</v>
      </c>
      <c r="BN20" s="395">
        <f>SUMPRODUCT((DA3:DA54=BJ20)*(DD3:DD54=BJ21)*DB3:DB54)+SUMPRODUCT((DA3:DA54=BJ20)*(DD3:DD54=BJ22)*DB3:DB54)+SUMPRODUCT((DA3:DA54=BJ20)*(DD3:DD54=BJ18)*DB3:DB54)+SUMPRODUCT((DA3:DA54=BJ20)*(DD3:DD54=BJ19)*DB3:DB54)+SUMPRODUCT((DA3:DA54=BJ21)*(DD3:DD54=BJ20)*DC3:DC54)+SUMPRODUCT((DA3:DA54=BJ22)*(DD3:DD54=BJ20)*DC3:DC54)+SUMPRODUCT((DA3:DA54=BJ18)*(DD3:DD54=BJ20)*DC3:DC54)+SUMPRODUCT((DA3:DA54=BJ19)*(DD3:DD54=BJ20)*DC3:DC54)</f>
        <v>0</v>
      </c>
      <c r="BO20" s="395">
        <f>SUMPRODUCT((DA3:DA54=BJ20)*(DD3:DD54=BJ21)*DC3:DC54)+SUMPRODUCT((DA3:DA54=BJ20)*(DD3:DD54=BJ22)*DC3:DC54)+SUMPRODUCT((DA3:DA54=BJ20)*(DD3:DD54=BJ18)*DC3:DC54)+SUMPRODUCT((DA3:DA54=BJ20)*(DD3:DD54=BJ19)*DC3:DC54)+SUMPRODUCT((DA3:DA54=BJ21)*(DD3:DD54=BJ20)*DB3:DB54)+SUMPRODUCT((DA3:DA54=BJ22)*(DD3:DD54=BJ20)*DB3:DB54)+SUMPRODUCT((DA3:DA54=BJ18)*(DD3:DD54=BJ20)*DB3:DB54)+SUMPRODUCT((DA3:DA54=BJ19)*(DD3:DD54=BJ20)*DB3:DB54)</f>
        <v>0</v>
      </c>
      <c r="BP20" s="395">
        <f>BN20-BO20+1000</f>
        <v>1000</v>
      </c>
      <c r="BQ20" s="395" t="str">
        <f t="shared" ref="BQ20:BQ21" si="2790">IF(BJ20&lt;&gt;"",BK20*3+BL20*1,"")</f>
        <v/>
      </c>
      <c r="BR20" s="395" t="str">
        <f>IF(BJ20&lt;&gt;"",VLOOKUP(BJ20,C4:I52,7,FALSE),"")</f>
        <v/>
      </c>
      <c r="BS20" s="395" t="str">
        <f>IF(BJ20&lt;&gt;"",VLOOKUP(BJ20,C4:I52,5,FALSE),"")</f>
        <v/>
      </c>
      <c r="BT20" s="395" t="str">
        <f>IF(BJ20&lt;&gt;"",VLOOKUP(BJ20,C4:K52,9,FALSE),"")</f>
        <v/>
      </c>
      <c r="BU20" s="395" t="str">
        <f t="shared" ref="BU20:BU21" si="2791">BQ20</f>
        <v/>
      </c>
      <c r="BV20" s="395" t="str">
        <f>IF(BJ20&lt;&gt;"",RANK(BU20,BU18:BU22),"")</f>
        <v/>
      </c>
      <c r="BW20" s="395" t="str">
        <f>IF(BJ20&lt;&gt;"",SUMPRODUCT((BU18:BU22=BU20)*(BP18:BP22&gt;BP20)),"")</f>
        <v/>
      </c>
      <c r="BX20" s="395" t="str">
        <f>IF(BJ20&lt;&gt;"",SUMPRODUCT((BU18:BU22=BU20)*(BP18:BP22=BP20)*(BN18:BN22&gt;BN20)),"")</f>
        <v/>
      </c>
      <c r="BY20" s="395" t="str">
        <f>IF(BJ20&lt;&gt;"",SUMPRODUCT((BU18:BU22=BU20)*(BP18:BP22=BP20)*(BN18:BN22=BN20)*(BR18:BR22&gt;BR20)),"")</f>
        <v/>
      </c>
      <c r="BZ20" s="395" t="str">
        <f>IF(BJ20&lt;&gt;"",SUMPRODUCT((BU18:BU22=BU20)*(BP18:BP22=BP20)*(BN18:BN22=BN20)*(BR18:BR22=BR20)*(BS18:BS22&gt;BS20)),"")</f>
        <v/>
      </c>
      <c r="CA20" s="395" t="str">
        <f>IF(BJ20&lt;&gt;"",SUMPRODUCT((BU18:BU22=BU20)*(BP18:BP22=BP20)*(BN18:BN22=BN20)*(BR18:BR22=BR20)*(BS18:BS22=BS20)*(BT18:BT22&gt;BT20)),"")</f>
        <v/>
      </c>
      <c r="CB20" s="395" t="str">
        <f>IF(BJ20&lt;&gt;"",SUM(BV20:CA20)+2,"")</f>
        <v/>
      </c>
      <c r="CC20" s="395" t="str">
        <f>IF(BJ20&lt;&gt;"",INDEX(BJ20:BJ22,MATCH(3,CB20:CB22,0),0),"")</f>
        <v/>
      </c>
      <c r="CX20" s="395" t="str">
        <f>IF(CC20&lt;&gt;"",CC20,IF(BI20&lt;&gt;"",BI20,IF(AO20&lt;&gt;"",AO20,O20)))</f>
        <v>Boca Juniors</v>
      </c>
      <c r="CY20" s="395">
        <v>3</v>
      </c>
      <c r="CZ20" s="395">
        <v>18</v>
      </c>
      <c r="DA20" s="395" t="str">
        <f>'Game Board'!F25</f>
        <v>Inter Miami</v>
      </c>
      <c r="DB20" s="395">
        <f>IF(DA2&lt;&gt;"",IF(AND('Game Board'!G25&lt;&gt;"",'Game Board'!H25&lt;&gt;""),'Game Board'!G25,0),"")</f>
        <v>2</v>
      </c>
      <c r="DC20" s="395">
        <f>IF(DA2&lt;&gt;"",IF(AND('Game Board'!G25&lt;&gt;"",'Game Board'!H25&lt;&gt;""),'Game Board'!H25,0),"")</f>
        <v>3</v>
      </c>
      <c r="DD20" s="395" t="str">
        <f>'Game Board'!I25</f>
        <v>Porto</v>
      </c>
      <c r="DE20" s="395" t="str">
        <f>IF(AND('Game Board'!G25&lt;&gt;"",'Game Board'!H25&lt;&gt;""),IF(DB20&gt;DC20,"W",IF(DB20=DC20,"D","L")),"")</f>
        <v>L</v>
      </c>
      <c r="DF20" s="395" t="str">
        <f t="shared" si="24"/>
        <v>W</v>
      </c>
      <c r="DH20" s="395">
        <f ca="1">VLOOKUP(DI20,HD18:HE22,2,FALSE)</f>
        <v>1</v>
      </c>
      <c r="DI20" s="398" t="str">
        <f t="shared" si="2307"/>
        <v>Boca Juniors</v>
      </c>
      <c r="DJ20" s="395">
        <f ca="1">SUMPRODUCT((HG3:HG54=DI20)*(HK3:HK54="W"))+SUMPRODUCT((HJ3:HJ54=DI20)*(HL3:HL54="W"))</f>
        <v>2</v>
      </c>
      <c r="DK20" s="395">
        <f ca="1">SUMPRODUCT((HG3:HG54=DI20)*(HK3:HK54="D"))+SUMPRODUCT((HJ3:HJ54=DI20)*(HL3:HL54="D"))</f>
        <v>1</v>
      </c>
      <c r="DL20" s="395">
        <f ca="1">SUMPRODUCT((HG3:HG54=DI20)*(HK3:HK54="L"))+SUMPRODUCT((HJ3:HJ54=DI20)*(HL3:HL54="L"))</f>
        <v>0</v>
      </c>
      <c r="DM20" s="395">
        <f ca="1">SUMIF(HG3:HG72,DI20,HH3:HH72)+SUMIF(HJ3:HJ72,DI20,HI3:HI72)</f>
        <v>6</v>
      </c>
      <c r="DN20" s="395">
        <f ca="1">SUMIF(HJ3:HJ72,DI20,HH3:HH72)+SUMIF(HG3:HG72,DI20,HI3:HI72)</f>
        <v>4</v>
      </c>
      <c r="DO20" s="395">
        <f t="shared" ca="1" si="2308"/>
        <v>1002</v>
      </c>
      <c r="DP20" s="395">
        <f t="shared" ca="1" si="2309"/>
        <v>7</v>
      </c>
      <c r="DQ20" s="401">
        <f t="shared" si="257"/>
        <v>14</v>
      </c>
      <c r="DR20" s="395">
        <f ca="1">IF(COUNTIF(DP18:DP22,4)&lt;&gt;4,RANK(DP20,DP18:DP22),DP72)</f>
        <v>1</v>
      </c>
      <c r="DT20" s="395">
        <f ca="1">SUMPRODUCT((DR18:DR21=DR20)*(DQ18:DQ21&lt;DQ20))+DR20</f>
        <v>1</v>
      </c>
      <c r="DU20" s="398" t="str">
        <f ca="1">INDEX(DI18:DI22,MATCH(3,DT18:DT22,0),0)</f>
        <v>Bayern Munich</v>
      </c>
      <c r="DV20" s="395">
        <f ca="1">INDEX(DR18:DR22,MATCH(DU20,DI18:DI22,0),0)</f>
        <v>3</v>
      </c>
      <c r="DW20" s="395" t="str">
        <f ca="1">IF(AND(DW19&lt;&gt;"",DV20=1),DU20,"")</f>
        <v/>
      </c>
      <c r="DX20" s="395" t="str">
        <f ca="1">IF(AND(DX19&lt;&gt;"",DV21=2),DU21,"")</f>
        <v/>
      </c>
      <c r="DY20" s="395" t="str">
        <f ca="1">IF(AND(DY19&lt;&gt;"",DV22=3),DU22,"")</f>
        <v/>
      </c>
      <c r="EB20" s="395" t="str">
        <f t="shared" ca="1" si="2528"/>
        <v/>
      </c>
      <c r="EC20" s="395">
        <f ca="1">SUMPRODUCT((HG3:HG54=EB20)*(HJ3:HJ54=EB21)*(HK3:HK54="W"))+SUMPRODUCT((HG3:HG54=EB20)*(HJ3:HJ54=EB22)*(HK3:HK54="W"))+SUMPRODUCT((HG3:HG54=EB20)*(HJ3:HJ54=EB18)*(HK3:HK54="W"))+SUMPRODUCT((HG3:HG54=EB20)*(HJ3:HJ54=EB19)*(HK3:HK54="W"))+SUMPRODUCT((HG3:HG54=EB21)*(HJ3:HJ54=EB20)*(HL3:HL54="W"))+SUMPRODUCT((HG3:HG54=EB22)*(HJ3:HJ54=EB20)*(HL3:HL54="W"))+SUMPRODUCT((HG3:HG54=EB18)*(HJ3:HJ54=EB20)*(HL3:HL54="W"))+SUMPRODUCT((HG3:HG54=EB19)*(HJ3:HJ54=EB20)*(HL3:HL54="W"))</f>
        <v>0</v>
      </c>
      <c r="ED20" s="395">
        <f ca="1">SUMPRODUCT((HG3:HG54=EB20)*(HJ3:HJ54=EB21)*(HK3:HK54="D"))+SUMPRODUCT((HG3:HG54=EB20)*(HJ3:HJ54=EB22)*(HK3:HK54="D"))+SUMPRODUCT((HG3:HG54=EB20)*(HJ3:HJ54=EB18)*(HK3:HK54="D"))+SUMPRODUCT((HG3:HG54=EB20)*(HJ3:HJ54=EB19)*(HK3:HK54="D"))+SUMPRODUCT((HG3:HG54=EB21)*(HJ3:HJ54=EB20)*(HK3:HK54="D"))+SUMPRODUCT((HG3:HG54=EB22)*(HJ3:HJ54=EB20)*(HK3:HK54="D"))+SUMPRODUCT((HG3:HG54=EB18)*(HJ3:HJ54=EB20)*(HK3:HK54="D"))+SUMPRODUCT((HG3:HG54=EB19)*(HJ3:HJ54=EB20)*(HK3:HK54="D"))</f>
        <v>0</v>
      </c>
      <c r="EE20" s="395">
        <f ca="1">SUMPRODUCT((HG3:HG54=EB20)*(HJ3:HJ54=EB21)*(HK3:HK54="L"))+SUMPRODUCT((HG3:HG54=EB20)*(HJ3:HJ54=EB22)*(HK3:HK54="L"))+SUMPRODUCT((HG3:HG54=EB20)*(HJ3:HJ54=EB18)*(HK3:HK54="L"))+SUMPRODUCT((HG3:HG54=EB20)*(HJ3:HJ54=EB19)*(HK3:HK54="L"))+SUMPRODUCT((HG3:HG54=EB21)*(HJ3:HJ54=EB20)*(HL3:HL54="L"))+SUMPRODUCT((HG3:HG54=EB22)*(HJ3:HJ54=EB20)*(HL3:HL54="L"))+SUMPRODUCT((HG3:HG54=EB18)*(HJ3:HJ54=EB20)*(HL3:HL54="L"))+SUMPRODUCT((HG3:HG54=EB19)*(HJ3:HJ54=EB20)*(HL3:HL54="L"))</f>
        <v>0</v>
      </c>
      <c r="EF20" s="395">
        <f ca="1">SUMPRODUCT((HG3:HG54=EB20)*(HJ3:HJ54=EB21)*HH3:HH54)+SUMPRODUCT((HG3:HG54=EB20)*(HJ3:HJ54=EB22)*HH3:HH54)+SUMPRODUCT((HG3:HG54=EB20)*(HJ3:HJ54=EB18)*HH3:HH54)+SUMPRODUCT((HG3:HG54=EB20)*(HJ3:HJ54=EB19)*HH3:HH54)+SUMPRODUCT((HG3:HG54=EB21)*(HJ3:HJ54=EB20)*HI3:HI54)+SUMPRODUCT((HG3:HG54=EB22)*(HJ3:HJ54=EB20)*HI3:HI54)+SUMPRODUCT((HG3:HG54=EB18)*(HJ3:HJ54=EB20)*HI3:HI54)+SUMPRODUCT((HG3:HG54=EB19)*(HJ3:HJ54=EB20)*HI3:HI54)</f>
        <v>0</v>
      </c>
      <c r="EG20" s="395">
        <f ca="1">SUMPRODUCT((HG3:HG54=EB20)*(HJ3:HJ54=EB21)*HI3:HI54)+SUMPRODUCT((HG3:HG54=EB20)*(HJ3:HJ54=EB22)*HI3:HI54)+SUMPRODUCT((HG3:HG54=EB20)*(HJ3:HJ54=EB18)*HI3:HI54)+SUMPRODUCT((HG3:HG54=EB20)*(HJ3:HJ54=EB19)*HI3:HI54)+SUMPRODUCT((HG3:HG54=EB21)*(HJ3:HJ54=EB20)*HH3:HH54)+SUMPRODUCT((HG3:HG54=EB22)*(HJ3:HJ54=EB20)*HH3:HH54)+SUMPRODUCT((HG3:HG54=EB18)*(HJ3:HJ54=EB20)*HH3:HH54)+SUMPRODUCT((HG3:HG54=EB19)*(HJ3:HJ54=EB20)*HH3:HH54)</f>
        <v>0</v>
      </c>
      <c r="EH20" s="395">
        <f ca="1">EF20-EG20+1000</f>
        <v>1000</v>
      </c>
      <c r="EI20" s="395" t="str">
        <f t="shared" ca="1" si="2310"/>
        <v/>
      </c>
      <c r="EJ20" s="395" t="str">
        <f ca="1">IF(EB20&lt;&gt;"",VLOOKUP(EB20,DI4:DO52,7,FALSE),"")</f>
        <v/>
      </c>
      <c r="EK20" s="395" t="str">
        <f ca="1">IF(EB20&lt;&gt;"",VLOOKUP(EB20,DI4:DO52,5,FALSE),"")</f>
        <v/>
      </c>
      <c r="EL20" s="395" t="str">
        <f ca="1">IF(EB20&lt;&gt;"",VLOOKUP(EB20,DI4:DQ52,9,FALSE),"")</f>
        <v/>
      </c>
      <c r="EM20" s="395" t="str">
        <f t="shared" ca="1" si="2311"/>
        <v/>
      </c>
      <c r="EN20" s="395" t="str">
        <f ca="1">IF(EB20&lt;&gt;"",RANK(EM20,EM18:EM22),"")</f>
        <v/>
      </c>
      <c r="EO20" s="395" t="str">
        <f ca="1">IF(EB20&lt;&gt;"",SUMPRODUCT((EM18:EM22=EM20)*(EH18:EH22&gt;EH20)),"")</f>
        <v/>
      </c>
      <c r="EP20" s="395" t="str">
        <f ca="1">IF(EB20&lt;&gt;"",SUMPRODUCT((EM18:EM22=EM20)*(EH18:EH22=EH20)*(EF18:EF22&gt;EF20)),"")</f>
        <v/>
      </c>
      <c r="EQ20" s="395" t="str">
        <f ca="1">IF(EB20&lt;&gt;"",SUMPRODUCT((EM18:EM22=EM20)*(EH18:EH22=EH20)*(EF18:EF22=EF20)*(EJ18:EJ22&gt;EJ20)),"")</f>
        <v/>
      </c>
      <c r="ER20" s="395" t="str">
        <f ca="1">IF(EB20&lt;&gt;"",SUMPRODUCT((EM18:EM22=EM20)*(EH18:EH22=EH20)*(EF18:EF22=EF20)*(EJ18:EJ22=EJ20)*(EK18:EK22&gt;EK20)),"")</f>
        <v/>
      </c>
      <c r="ES20" s="395" t="str">
        <f ca="1">IF(EB20&lt;&gt;"",SUMPRODUCT((EM18:EM22=EM20)*(EH18:EH22=EH20)*(EF18:EF22=EF20)*(EJ18:EJ22=EJ20)*(EK18:EK22=EK20)*(EL18:EL22&gt;EL20)),"")</f>
        <v/>
      </c>
      <c r="ET20" s="395" t="str">
        <f ca="1">IF(EB20&lt;&gt;"",IF(ET72&lt;&gt;"",IF(EA69=3,ET72,ET72+EA69),SUM(EN20:ES20)),"")</f>
        <v/>
      </c>
      <c r="EU20" s="395" t="str">
        <f ca="1">IF(EB20&lt;&gt;"",INDEX(EB18:EB22,MATCH(3,ET18:ET22,0),0),"")</f>
        <v/>
      </c>
      <c r="EV20" s="395" t="str">
        <f ca="1">IF(DX19&lt;&gt;"",DX19,"")</f>
        <v/>
      </c>
      <c r="EW20" s="395">
        <f ca="1">SUMPRODUCT((HG3:HG54=EV20)*(HJ3:HJ54=EV21)*(HK3:HK54="W"))+SUMPRODUCT((HG3:HG54=EV20)*(HJ3:HJ54=EV22)*(HK3:HK54="W"))+SUMPRODUCT((HG3:HG54=EV20)*(HJ3:HJ54=EV19)*(HK3:HK54="W"))+SUMPRODUCT((HG3:HG54=EV21)*(HJ3:HJ54=EV20)*(HL3:HL54="W"))+SUMPRODUCT((HG3:HG54=EV22)*(HJ3:HJ54=EV20)*(HL3:HL54="W"))+SUMPRODUCT((HG3:HG54=EV19)*(HJ3:HJ54=EV20)*(HL3:HL54="W"))</f>
        <v>0</v>
      </c>
      <c r="EX20" s="395">
        <f ca="1">SUMPRODUCT((HG3:HG54=EV20)*(HJ3:HJ54=EV21)*(HK3:HK54="D"))+SUMPRODUCT((HG3:HG54=EV20)*(HJ3:HJ54=EV22)*(HK3:HK54="D"))+SUMPRODUCT((HG3:HG54=EV20)*(HJ3:HJ54=EV19)*(HK3:HK54="D"))+SUMPRODUCT((HG3:HG54=EV21)*(HJ3:HJ54=EV20)*(HK3:HK54="D"))+SUMPRODUCT((HG3:HG54=EV22)*(HJ3:HJ54=EV20)*(HK3:HK54="D"))+SUMPRODUCT((HG3:HG54=EV19)*(HJ3:HJ54=EV20)*(HK3:HK54="D"))</f>
        <v>0</v>
      </c>
      <c r="EY20" s="395">
        <f ca="1">SUMPRODUCT((HG3:HG54=EV20)*(HJ3:HJ54=EV21)*(HK3:HK54="L"))+SUMPRODUCT((HG3:HG54=EV20)*(HJ3:HJ54=EV22)*(HK3:HK54="L"))+SUMPRODUCT((HG3:HG54=EV20)*(HJ3:HJ54=EV19)*(HK3:HK54="L"))+SUMPRODUCT((HG3:HG54=EV21)*(HJ3:HJ54=EV20)*(HL3:HL54="L"))+SUMPRODUCT((HG3:HG54=EV22)*(HJ3:HJ54=EV20)*(HL3:HL54="L"))+SUMPRODUCT((HG3:HG54=EV19)*(HJ3:HJ54=EV20)*(HL3:HL54="L"))</f>
        <v>0</v>
      </c>
      <c r="EZ20" s="395">
        <f ca="1">SUMPRODUCT((HG3:HG54=EV20)*(HJ3:HJ54=EV21)*HH3:HH54)+SUMPRODUCT((HG3:HG54=EV20)*(HJ3:HJ54=EV22)*HH3:HH54)+SUMPRODUCT((HG3:HG54=EV20)*(HJ3:HJ54=EV18)*HH3:HH54)+SUMPRODUCT((HG3:HG54=EV20)*(HJ3:HJ54=EV19)*HH3:HH54)+SUMPRODUCT((HG3:HG54=EV21)*(HJ3:HJ54=EV20)*HI3:HI54)+SUMPRODUCT((HG3:HG54=EV22)*(HJ3:HJ54=EV20)*HI3:HI54)+SUMPRODUCT((HG3:HG54=EV18)*(HJ3:HJ54=EV20)*HI3:HI54)+SUMPRODUCT((HG3:HG54=EV19)*(HJ3:HJ54=EV20)*HI3:HI54)</f>
        <v>0</v>
      </c>
      <c r="FA20" s="395">
        <f ca="1">SUMPRODUCT((HG3:HG54=EV20)*(HJ3:HJ54=EV21)*HI3:HI54)+SUMPRODUCT((HG3:HG54=EV20)*(HJ3:HJ54=EV22)*HI3:HI54)+SUMPRODUCT((HG3:HG54=EV20)*(HJ3:HJ54=EV18)*HI3:HI54)+SUMPRODUCT((HG3:HG54=EV20)*(HJ3:HJ54=EV19)*HI3:HI54)+SUMPRODUCT((HG3:HG54=EV21)*(HJ3:HJ54=EV20)*HH3:HH54)+SUMPRODUCT((HG3:HG54=EV22)*(HJ3:HJ54=EV20)*HH3:HH54)+SUMPRODUCT((HG3:HG54=EV18)*(HJ3:HJ54=EV20)*HH3:HH54)+SUMPRODUCT((HG3:HG54=EV19)*(HJ3:HJ54=EV20)*HH3:HH54)</f>
        <v>0</v>
      </c>
      <c r="FB20" s="395">
        <f ca="1">EZ20-FA20+1000</f>
        <v>1000</v>
      </c>
      <c r="FC20" s="395" t="str">
        <f t="shared" ca="1" si="2529"/>
        <v/>
      </c>
      <c r="FD20" s="395" t="str">
        <f ca="1">IF(EV20&lt;&gt;"",VLOOKUP(EV20,DI4:DO52,7,FALSE),"")</f>
        <v/>
      </c>
      <c r="FE20" s="395" t="str">
        <f ca="1">IF(EV20&lt;&gt;"",VLOOKUP(EV20,DI4:DO52,5,FALSE),"")</f>
        <v/>
      </c>
      <c r="FF20" s="395" t="str">
        <f ca="1">IF(EV20&lt;&gt;"",VLOOKUP(EV20,DI4:DQ52,9,FALSE),"")</f>
        <v/>
      </c>
      <c r="FG20" s="395" t="str">
        <f t="shared" ca="1" si="2530"/>
        <v/>
      </c>
      <c r="FH20" s="395" t="str">
        <f ca="1">IF(EV20&lt;&gt;"",RANK(FG20,FG18:FG22),"")</f>
        <v/>
      </c>
      <c r="FI20" s="395" t="str">
        <f ca="1">IF(EV20&lt;&gt;"",SUMPRODUCT((FG18:FG22=FG20)*(FB18:FB22&gt;FB20)),"")</f>
        <v/>
      </c>
      <c r="FJ20" s="395" t="str">
        <f ca="1">IF(EV20&lt;&gt;"",SUMPRODUCT((FG18:FG22=FG20)*(FB18:FB22=FB20)*(EZ18:EZ22&gt;EZ20)),"")</f>
        <v/>
      </c>
      <c r="FK20" s="395" t="str">
        <f ca="1">IF(EV20&lt;&gt;"",SUMPRODUCT((FG18:FG22=FG20)*(FB18:FB22=FB20)*(EZ18:EZ22=EZ20)*(FD18:FD22&gt;FD20)),"")</f>
        <v/>
      </c>
      <c r="FL20" s="395" t="str">
        <f ca="1">IF(EV20&lt;&gt;"",SUMPRODUCT((FG18:FG22=FG20)*(FB18:FB22=FB20)*(EZ18:EZ22=EZ20)*(FD18:FD22=FD20)*(FE18:FE22&gt;FE20)),"")</f>
        <v/>
      </c>
      <c r="FM20" s="395" t="str">
        <f ca="1">IF(EV20&lt;&gt;"",SUMPRODUCT((FG18:FG22=FG20)*(FB18:FB22=FB20)*(EZ18:EZ22=EZ20)*(FD18:FD22=FD20)*(FE18:FE22=FE20)*(FF18:FF22&gt;FF20)),"")</f>
        <v/>
      </c>
      <c r="FN20" s="395" t="str">
        <f ca="1">IF(EV20&lt;&gt;"",IF(FN72&lt;&gt;"",IF(EU69=3,FN72,FN72+EU69),SUM(FH20:FM20)+1),"")</f>
        <v/>
      </c>
      <c r="FO20" s="395" t="str">
        <f ca="1">IF(EV20&lt;&gt;"",INDEX(EV19:EV22,MATCH(3,FN19:FN22,0),0),"")</f>
        <v/>
      </c>
      <c r="FP20" s="395" t="str">
        <f ca="1">IF(DY18&lt;&gt;"",DY18,"")</f>
        <v/>
      </c>
      <c r="FQ20" s="395">
        <f ca="1">SUMPRODUCT((HG3:HG54=FP20)*(HJ3:HJ54=FP21)*(HK3:HK54="W"))+SUMPRODUCT((HG3:HG54=FP20)*(HJ3:HJ54=FP22)*(HK3:HK54="W"))+SUMPRODUCT((HG3:HG54=FP20)*(HJ3:HJ54=FP23)*(HK3:HK54="W"))+SUMPRODUCT((HG3:HG54=FP21)*(HJ3:HJ54=FP20)*(HL3:HL54="W"))+SUMPRODUCT((HG3:HG54=FP22)*(HJ3:HJ54=FP20)*(HL3:HL54="W"))+SUMPRODUCT((HG3:HG54=FP23)*(HJ3:HJ54=FP20)*(HL3:HL54="W"))</f>
        <v>0</v>
      </c>
      <c r="FR20" s="395">
        <f ca="1">SUMPRODUCT((HG3:HG54=FP20)*(HJ3:HJ54=FP21)*(HK3:HK54="D"))+SUMPRODUCT((HG3:HG54=FP20)*(HJ3:HJ54=FP22)*(HK3:HK54="D"))+SUMPRODUCT((HG3:HG54=FP20)*(HJ3:HJ54=FP23)*(HK3:HK54="D"))+SUMPRODUCT((HG3:HG54=FP21)*(HJ3:HJ54=FP20)*(HK3:HK54="D"))+SUMPRODUCT((HG3:HG54=FP22)*(HJ3:HJ54=FP20)*(HK3:HK54="D"))+SUMPRODUCT((HG3:HG54=FP23)*(HJ3:HJ54=FP20)*(HK3:HK54="D"))</f>
        <v>0</v>
      </c>
      <c r="FS20" s="395">
        <f ca="1">SUMPRODUCT((HG3:HG54=FP20)*(HJ3:HJ54=FP21)*(HK3:HK54="L"))+SUMPRODUCT((HG3:HG54=FP20)*(HJ3:HJ54=FP22)*(HK3:HK54="L"))+SUMPRODUCT((HG3:HG54=FP20)*(HJ3:HJ54=FP23)*(HK3:HK54="L"))+SUMPRODUCT((HG3:HG54=FP21)*(HJ3:HJ54=FP20)*(HL3:HL54="L"))+SUMPRODUCT((HG3:HG54=FP22)*(HJ3:HJ54=FP20)*(HL3:HL54="L"))+SUMPRODUCT((HG3:HG54=FP23)*(HJ3:HJ54=FP20)*(HL3:HL54="L"))</f>
        <v>0</v>
      </c>
      <c r="FT20" s="395">
        <f ca="1">SUMPRODUCT((HG3:HG54=FP20)*(HJ3:HJ54=FP21)*HH3:HH54)+SUMPRODUCT((HG3:HG54=FP20)*(HJ3:HJ54=FP22)*HH3:HH54)+SUMPRODUCT((HG3:HG54=FP20)*(HJ3:HJ54=FP18)*HH3:HH54)+SUMPRODUCT((HG3:HG54=FP20)*(HJ3:HJ54=FP19)*HH3:HH54)+SUMPRODUCT((HG3:HG54=FP21)*(HJ3:HJ54=FP20)*HI3:HI54)+SUMPRODUCT((HG3:HG54=FP22)*(HJ3:HJ54=FP20)*HI3:HI54)+SUMPRODUCT((HG3:HG54=FP18)*(HJ3:HJ54=FP20)*HI3:HI54)+SUMPRODUCT((HG3:HG54=FP19)*(HJ3:HJ54=FP20)*HI3:HI54)</f>
        <v>0</v>
      </c>
      <c r="FU20" s="395">
        <f ca="1">SUMPRODUCT((HG3:HG54=FP20)*(HJ3:HJ54=FP21)*HI3:HI54)+SUMPRODUCT((HG3:HG54=FP20)*(HJ3:HJ54=FP22)*HI3:HI54)+SUMPRODUCT((HG3:HG54=FP20)*(HJ3:HJ54=FP18)*HI3:HI54)+SUMPRODUCT((HG3:HG54=FP20)*(HJ3:HJ54=FP19)*HI3:HI54)+SUMPRODUCT((HG3:HG54=FP21)*(HJ3:HJ54=FP20)*HH3:HH54)+SUMPRODUCT((HG3:HG54=FP22)*(HJ3:HJ54=FP20)*HH3:HH54)+SUMPRODUCT((HG3:HG54=FP18)*(HJ3:HJ54=FP20)*HH3:HH54)+SUMPRODUCT((HG3:HG54=FP19)*(HJ3:HJ54=FP20)*HH3:HH54)</f>
        <v>0</v>
      </c>
      <c r="FV20" s="395">
        <f ca="1">FT20-FU20+1000</f>
        <v>1000</v>
      </c>
      <c r="FW20" s="395" t="str">
        <f t="shared" ref="FW20:FW21" ca="1" si="2792">IF(FP20&lt;&gt;"",FQ20*3+FR20*1,"")</f>
        <v/>
      </c>
      <c r="FX20" s="395" t="str">
        <f ca="1">IF(FP20&lt;&gt;"",VLOOKUP(FP20,DI4:DO52,7,FALSE),"")</f>
        <v/>
      </c>
      <c r="FY20" s="395" t="str">
        <f ca="1">IF(FP20&lt;&gt;"",VLOOKUP(FP20,DI4:DO52,5,FALSE),"")</f>
        <v/>
      </c>
      <c r="FZ20" s="395" t="str">
        <f ca="1">IF(FP20&lt;&gt;"",VLOOKUP(FP20,DI4:DQ52,9,FALSE),"")</f>
        <v/>
      </c>
      <c r="GA20" s="395" t="str">
        <f t="shared" ref="GA20:GA21" ca="1" si="2793">FW20</f>
        <v/>
      </c>
      <c r="GB20" s="395" t="str">
        <f ca="1">IF(FP20&lt;&gt;"",RANK(GA20,GA18:GA22),"")</f>
        <v/>
      </c>
      <c r="GC20" s="395" t="str">
        <f ca="1">IF(FP20&lt;&gt;"",SUMPRODUCT((GA18:GA22=GA20)*(FV18:FV22&gt;FV20)),"")</f>
        <v/>
      </c>
      <c r="GD20" s="395" t="str">
        <f ca="1">IF(FP20&lt;&gt;"",SUMPRODUCT((GA18:GA22=GA20)*(FV18:FV22=FV20)*(FT18:FT22&gt;FT20)),"")</f>
        <v/>
      </c>
      <c r="GE20" s="395" t="str">
        <f ca="1">IF(FP20&lt;&gt;"",SUMPRODUCT((GA18:GA22=GA20)*(FV18:FV22=FV20)*(FT18:FT22=FT20)*(FX18:FX22&gt;FX20)),"")</f>
        <v/>
      </c>
      <c r="GF20" s="395" t="str">
        <f ca="1">IF(FP20&lt;&gt;"",SUMPRODUCT((GA18:GA22=GA20)*(FV18:FV22=FV20)*(FT18:FT22=FT20)*(FX18:FX22=FX20)*(FY18:FY22&gt;FY20)),"")</f>
        <v/>
      </c>
      <c r="GG20" s="395" t="str">
        <f ca="1">IF(FP20&lt;&gt;"",SUMPRODUCT((GA18:GA22=GA20)*(FV18:FV22=FV20)*(FT18:FT22=FT20)*(FX18:FX22=FX20)*(FY18:FY22=FY20)*(FZ18:FZ22&gt;FZ20)),"")</f>
        <v/>
      </c>
      <c r="GH20" s="395" t="str">
        <f ca="1">IF(FP20&lt;&gt;"",SUM(GB20:GG20)+2,"")</f>
        <v/>
      </c>
      <c r="GI20" s="395" t="str">
        <f ca="1">IF(FP20&lt;&gt;"",INDEX(FP20:FP22,MATCH(3,GH20:GH22,0),0),"")</f>
        <v/>
      </c>
      <c r="HD20" s="395" t="str">
        <f ca="1">IF(GI20&lt;&gt;"",GI20,IF(FO20&lt;&gt;"",FO20,IF(EU20&lt;&gt;"",EU20,DU20)))</f>
        <v>Bayern Munich</v>
      </c>
      <c r="HE20" s="395">
        <v>3</v>
      </c>
      <c r="HF20" s="395">
        <v>18</v>
      </c>
      <c r="HG20" s="395" t="str">
        <f t="shared" si="25"/>
        <v>Inter Miami</v>
      </c>
      <c r="HH20" s="395">
        <f ca="1">IF(HG2&lt;&gt;"",IF(OFFSET('Game Board'!O25,0,HH1)&lt;&gt;"",OFFSET('Game Board'!O25,0,HH1),0),"")</f>
        <v>2</v>
      </c>
      <c r="HI20" s="395">
        <f ca="1">IF(HG2&lt;&gt;"",IF(OFFSET('Game Board'!P25,0,HH1)&lt;&gt;"",OFFSET('Game Board'!P25,0,HH1),0),"")</f>
        <v>1</v>
      </c>
      <c r="HJ20" s="395" t="str">
        <f t="shared" si="26"/>
        <v>Porto</v>
      </c>
      <c r="HK20" s="395" t="str">
        <f ca="1">IF(AND(OFFSET('Game Board'!O25,0,HH1)&lt;&gt;"",OFFSET('Game Board'!P25,0,HH1)&lt;&gt;""),IF(HH20&gt;HI20,"W",IF(HH20=HI20,"D","L")),"")</f>
        <v>W</v>
      </c>
      <c r="HL20" s="395" t="str">
        <f t="shared" ca="1" si="27"/>
        <v>L</v>
      </c>
      <c r="HN20" s="395">
        <f ca="1">VLOOKUP(HO20,LJ18:LK22,2,FALSE)</f>
        <v>2</v>
      </c>
      <c r="HO20" s="398" t="str">
        <f t="shared" si="2312"/>
        <v>Boca Juniors</v>
      </c>
      <c r="HP20" s="395">
        <f ca="1">SUMPRODUCT((LM3:LM54=HO20)*(LQ3:LQ54="W"))+SUMPRODUCT((LP3:LP54=HO20)*(LR3:LR54="W"))</f>
        <v>1</v>
      </c>
      <c r="HQ20" s="395">
        <f ca="1">SUMPRODUCT((LM3:LM54=HO20)*(LQ3:LQ54="D"))+SUMPRODUCT((LP3:LP54=HO20)*(LR3:LR54="D"))</f>
        <v>1</v>
      </c>
      <c r="HR20" s="395">
        <f ca="1">SUMPRODUCT((LM3:LM54=HO20)*(LQ3:LQ54="L"))+SUMPRODUCT((LP3:LP54=HO20)*(LR3:LR54="L"))</f>
        <v>1</v>
      </c>
      <c r="HS20" s="395">
        <f ca="1">SUMIF(LM3:LM72,HO20,LN3:LN72)+SUMIF(LP3:LP72,HO20,LO3:LO72)</f>
        <v>5</v>
      </c>
      <c r="HT20" s="395">
        <f ca="1">SUMIF(LP3:LP72,HO20,LN3:LN72)+SUMIF(LM3:LM72,HO20,LO3:LO72)</f>
        <v>5</v>
      </c>
      <c r="HU20" s="395">
        <f t="shared" ca="1" si="2313"/>
        <v>1000</v>
      </c>
      <c r="HV20" s="395">
        <f t="shared" ca="1" si="2314"/>
        <v>4</v>
      </c>
      <c r="HW20" s="401">
        <f t="shared" si="266"/>
        <v>14</v>
      </c>
      <c r="HX20" s="395">
        <f ca="1">IF(COUNTIF(HV18:HV22,4)&lt;&gt;4,RANK(HV20,HV18:HV22),HV72)</f>
        <v>2</v>
      </c>
      <c r="HZ20" s="395">
        <f ca="1">SUMPRODUCT((HX18:HX21=HX20)*(HW18:HW21&lt;HW20))+HX20</f>
        <v>2</v>
      </c>
      <c r="IA20" s="398" t="str">
        <f ca="1">INDEX(HO18:HO22,MATCH(3,HZ18:HZ22,0),0)</f>
        <v>Bayern Munich</v>
      </c>
      <c r="IB20" s="395">
        <f ca="1">INDEX(HX18:HX22,MATCH(IA20,HO18:HO22,0),0)</f>
        <v>2</v>
      </c>
      <c r="IC20" s="395" t="str">
        <f ca="1">IF(AND(IC19&lt;&gt;"",IB20=1),IA20,"")</f>
        <v/>
      </c>
      <c r="ID20" s="395" t="str">
        <f ca="1">IF(AND(ID19&lt;&gt;"",IB21=2),IA21,"")</f>
        <v/>
      </c>
      <c r="IE20" s="395" t="str">
        <f ca="1">IF(AND(IE19&lt;&gt;"",IB22=3),IA22,"")</f>
        <v/>
      </c>
      <c r="IH20" s="395" t="str">
        <f t="shared" ca="1" si="2531"/>
        <v/>
      </c>
      <c r="II20" s="395">
        <f ca="1">SUMPRODUCT((LM3:LM54=IH20)*(LP3:LP54=IH21)*(LQ3:LQ54="W"))+SUMPRODUCT((LM3:LM54=IH20)*(LP3:LP54=IH22)*(LQ3:LQ54="W"))+SUMPRODUCT((LM3:LM54=IH20)*(LP3:LP54=IH18)*(LQ3:LQ54="W"))+SUMPRODUCT((LM3:LM54=IH20)*(LP3:LP54=IH19)*(LQ3:LQ54="W"))+SUMPRODUCT((LM3:LM54=IH21)*(LP3:LP54=IH20)*(LR3:LR54="W"))+SUMPRODUCT((LM3:LM54=IH22)*(LP3:LP54=IH20)*(LR3:LR54="W"))+SUMPRODUCT((LM3:LM54=IH18)*(LP3:LP54=IH20)*(LR3:LR54="W"))+SUMPRODUCT((LM3:LM54=IH19)*(LP3:LP54=IH20)*(LR3:LR54="W"))</f>
        <v>0</v>
      </c>
      <c r="IJ20" s="395">
        <f ca="1">SUMPRODUCT((LM3:LM54=IH20)*(LP3:LP54=IH21)*(LQ3:LQ54="D"))+SUMPRODUCT((LM3:LM54=IH20)*(LP3:LP54=IH22)*(LQ3:LQ54="D"))+SUMPRODUCT((LM3:LM54=IH20)*(LP3:LP54=IH18)*(LQ3:LQ54="D"))+SUMPRODUCT((LM3:LM54=IH20)*(LP3:LP54=IH19)*(LQ3:LQ54="D"))+SUMPRODUCT((LM3:LM54=IH21)*(LP3:LP54=IH20)*(LQ3:LQ54="D"))+SUMPRODUCT((LM3:LM54=IH22)*(LP3:LP54=IH20)*(LQ3:LQ54="D"))+SUMPRODUCT((LM3:LM54=IH18)*(LP3:LP54=IH20)*(LQ3:LQ54="D"))+SUMPRODUCT((LM3:LM54=IH19)*(LP3:LP54=IH20)*(LQ3:LQ54="D"))</f>
        <v>0</v>
      </c>
      <c r="IK20" s="395">
        <f ca="1">SUMPRODUCT((LM3:LM54=IH20)*(LP3:LP54=IH21)*(LQ3:LQ54="L"))+SUMPRODUCT((LM3:LM54=IH20)*(LP3:LP54=IH22)*(LQ3:LQ54="L"))+SUMPRODUCT((LM3:LM54=IH20)*(LP3:LP54=IH18)*(LQ3:LQ54="L"))+SUMPRODUCT((LM3:LM54=IH20)*(LP3:LP54=IH19)*(LQ3:LQ54="L"))+SUMPRODUCT((LM3:LM54=IH21)*(LP3:LP54=IH20)*(LR3:LR54="L"))+SUMPRODUCT((LM3:LM54=IH22)*(LP3:LP54=IH20)*(LR3:LR54="L"))+SUMPRODUCT((LM3:LM54=IH18)*(LP3:LP54=IH20)*(LR3:LR54="L"))+SUMPRODUCT((LM3:LM54=IH19)*(LP3:LP54=IH20)*(LR3:LR54="L"))</f>
        <v>0</v>
      </c>
      <c r="IL20" s="395">
        <f ca="1">SUMPRODUCT((LM3:LM54=IH20)*(LP3:LP54=IH21)*LN3:LN54)+SUMPRODUCT((LM3:LM54=IH20)*(LP3:LP54=IH22)*LN3:LN54)+SUMPRODUCT((LM3:LM54=IH20)*(LP3:LP54=IH18)*LN3:LN54)+SUMPRODUCT((LM3:LM54=IH20)*(LP3:LP54=IH19)*LN3:LN54)+SUMPRODUCT((LM3:LM54=IH21)*(LP3:LP54=IH20)*LO3:LO54)+SUMPRODUCT((LM3:LM54=IH22)*(LP3:LP54=IH20)*LO3:LO54)+SUMPRODUCT((LM3:LM54=IH18)*(LP3:LP54=IH20)*LO3:LO54)+SUMPRODUCT((LM3:LM54=IH19)*(LP3:LP54=IH20)*LO3:LO54)</f>
        <v>0</v>
      </c>
      <c r="IM20" s="395">
        <f ca="1">SUMPRODUCT((LM3:LM54=IH20)*(LP3:LP54=IH21)*LO3:LO54)+SUMPRODUCT((LM3:LM54=IH20)*(LP3:LP54=IH22)*LO3:LO54)+SUMPRODUCT((LM3:LM54=IH20)*(LP3:LP54=IH18)*LO3:LO54)+SUMPRODUCT((LM3:LM54=IH20)*(LP3:LP54=IH19)*LO3:LO54)+SUMPRODUCT((LM3:LM54=IH21)*(LP3:LP54=IH20)*LN3:LN54)+SUMPRODUCT((LM3:LM54=IH22)*(LP3:LP54=IH20)*LN3:LN54)+SUMPRODUCT((LM3:LM54=IH18)*(LP3:LP54=IH20)*LN3:LN54)+SUMPRODUCT((LM3:LM54=IH19)*(LP3:LP54=IH20)*LN3:LN54)</f>
        <v>0</v>
      </c>
      <c r="IN20" s="395">
        <f ca="1">IL20-IM20+1000</f>
        <v>1000</v>
      </c>
      <c r="IO20" s="395" t="str">
        <f t="shared" ca="1" si="2315"/>
        <v/>
      </c>
      <c r="IP20" s="395" t="str">
        <f ca="1">IF(IH20&lt;&gt;"",VLOOKUP(IH20,HO4:HU52,7,FALSE),"")</f>
        <v/>
      </c>
      <c r="IQ20" s="395" t="str">
        <f ca="1">IF(IH20&lt;&gt;"",VLOOKUP(IH20,HO4:HU52,5,FALSE),"")</f>
        <v/>
      </c>
      <c r="IR20" s="395" t="str">
        <f ca="1">IF(IH20&lt;&gt;"",VLOOKUP(IH20,HO4:HW52,9,FALSE),"")</f>
        <v/>
      </c>
      <c r="IS20" s="395" t="str">
        <f t="shared" ca="1" si="2316"/>
        <v/>
      </c>
      <c r="IT20" s="395" t="str">
        <f ca="1">IF(IH20&lt;&gt;"",RANK(IS20,IS18:IS22),"")</f>
        <v/>
      </c>
      <c r="IU20" s="395" t="str">
        <f ca="1">IF(IH20&lt;&gt;"",SUMPRODUCT((IS18:IS22=IS20)*(IN18:IN22&gt;IN20)),"")</f>
        <v/>
      </c>
      <c r="IV20" s="395" t="str">
        <f ca="1">IF(IH20&lt;&gt;"",SUMPRODUCT((IS18:IS22=IS20)*(IN18:IN22=IN20)*(IL18:IL22&gt;IL20)),"")</f>
        <v/>
      </c>
      <c r="IW20" s="395" t="str">
        <f ca="1">IF(IH20&lt;&gt;"",SUMPRODUCT((IS18:IS22=IS20)*(IN18:IN22=IN20)*(IL18:IL22=IL20)*(IP18:IP22&gt;IP20)),"")</f>
        <v/>
      </c>
      <c r="IX20" s="395" t="str">
        <f ca="1">IF(IH20&lt;&gt;"",SUMPRODUCT((IS18:IS22=IS20)*(IN18:IN22=IN20)*(IL18:IL22=IL20)*(IP18:IP22=IP20)*(IQ18:IQ22&gt;IQ20)),"")</f>
        <v/>
      </c>
      <c r="IY20" s="395" t="str">
        <f ca="1">IF(IH20&lt;&gt;"",SUMPRODUCT((IS18:IS22=IS20)*(IN18:IN22=IN20)*(IL18:IL22=IL20)*(IP18:IP22=IP20)*(IQ18:IQ22=IQ20)*(IR18:IR22&gt;IR20)),"")</f>
        <v/>
      </c>
      <c r="IZ20" s="395" t="str">
        <f ca="1">IF(IH20&lt;&gt;"",IF(IZ72&lt;&gt;"",IF(IG69=3,IZ72,IZ72+IG69),SUM(IT20:IY20)),"")</f>
        <v/>
      </c>
      <c r="JA20" s="395" t="str">
        <f ca="1">IF(IH20&lt;&gt;"",INDEX(IH18:IH22,MATCH(3,IZ18:IZ22,0),0),"")</f>
        <v/>
      </c>
      <c r="JB20" s="395" t="str">
        <f ca="1">IF(ID19&lt;&gt;"",ID19,"")</f>
        <v>Bayern Munich</v>
      </c>
      <c r="JC20" s="395">
        <f ca="1">SUMPRODUCT((LM3:LM54=JB20)*(LP3:LP54=JB21)*(LQ3:LQ54="W"))+SUMPRODUCT((LM3:LM54=JB20)*(LP3:LP54=JB22)*(LQ3:LQ54="W"))+SUMPRODUCT((LM3:LM54=JB20)*(LP3:LP54=JB19)*(LQ3:LQ54="W"))+SUMPRODUCT((LM3:LM54=JB21)*(LP3:LP54=JB20)*(LR3:LR54="W"))+SUMPRODUCT((LM3:LM54=JB22)*(LP3:LP54=JB20)*(LR3:LR54="W"))+SUMPRODUCT((LM3:LM54=JB19)*(LP3:LP54=JB20)*(LR3:LR54="W"))</f>
        <v>0</v>
      </c>
      <c r="JD20" s="395">
        <f ca="1">SUMPRODUCT((LM3:LM54=JB20)*(LP3:LP54=JB21)*(LQ3:LQ54="D"))+SUMPRODUCT((LM3:LM54=JB20)*(LP3:LP54=JB22)*(LQ3:LQ54="D"))+SUMPRODUCT((LM3:LM54=JB20)*(LP3:LP54=JB19)*(LQ3:LQ54="D"))+SUMPRODUCT((LM3:LM54=JB21)*(LP3:LP54=JB20)*(LQ3:LQ54="D"))+SUMPRODUCT((LM3:LM54=JB22)*(LP3:LP54=JB20)*(LQ3:LQ54="D"))+SUMPRODUCT((LM3:LM54=JB19)*(LP3:LP54=JB20)*(LQ3:LQ54="D"))</f>
        <v>1</v>
      </c>
      <c r="JE20" s="395">
        <f ca="1">SUMPRODUCT((LM3:LM54=JB20)*(LP3:LP54=JB21)*(LQ3:LQ54="L"))+SUMPRODUCT((LM3:LM54=JB20)*(LP3:LP54=JB22)*(LQ3:LQ54="L"))+SUMPRODUCT((LM3:LM54=JB20)*(LP3:LP54=JB19)*(LQ3:LQ54="L"))+SUMPRODUCT((LM3:LM54=JB21)*(LP3:LP54=JB20)*(LR3:LR54="L"))+SUMPRODUCT((LM3:LM54=JB22)*(LP3:LP54=JB20)*(LR3:LR54="L"))+SUMPRODUCT((LM3:LM54=JB19)*(LP3:LP54=JB20)*(LR3:LR54="L"))</f>
        <v>0</v>
      </c>
      <c r="JF20" s="395">
        <f ca="1">SUMPRODUCT((LM3:LM54=JB20)*(LP3:LP54=JB21)*LN3:LN54)+SUMPRODUCT((LM3:LM54=JB20)*(LP3:LP54=JB22)*LN3:LN54)+SUMPRODUCT((LM3:LM54=JB20)*(LP3:LP54=JB18)*LN3:LN54)+SUMPRODUCT((LM3:LM54=JB20)*(LP3:LP54=JB19)*LN3:LN54)+SUMPRODUCT((LM3:LM54=JB21)*(LP3:LP54=JB20)*LO3:LO54)+SUMPRODUCT((LM3:LM54=JB22)*(LP3:LP54=JB20)*LO3:LO54)+SUMPRODUCT((LM3:LM54=JB18)*(LP3:LP54=JB20)*LO3:LO54)+SUMPRODUCT((LM3:LM54=JB19)*(LP3:LP54=JB20)*LO3:LO54)</f>
        <v>2</v>
      </c>
      <c r="JG20" s="395">
        <f ca="1">SUMPRODUCT((LM3:LM54=JB20)*(LP3:LP54=JB21)*LO3:LO54)+SUMPRODUCT((LM3:LM54=JB20)*(LP3:LP54=JB22)*LO3:LO54)+SUMPRODUCT((LM3:LM54=JB20)*(LP3:LP54=JB18)*LO3:LO54)+SUMPRODUCT((LM3:LM54=JB20)*(LP3:LP54=JB19)*LO3:LO54)+SUMPRODUCT((LM3:LM54=JB21)*(LP3:LP54=JB20)*LN3:LN54)+SUMPRODUCT((LM3:LM54=JB22)*(LP3:LP54=JB20)*LN3:LN54)+SUMPRODUCT((LM3:LM54=JB18)*(LP3:LP54=JB20)*LN3:LN54)+SUMPRODUCT((LM3:LM54=JB19)*(LP3:LP54=JB20)*LN3:LN54)</f>
        <v>2</v>
      </c>
      <c r="JH20" s="395">
        <f ca="1">JF20-JG20+1000</f>
        <v>1000</v>
      </c>
      <c r="JI20" s="395">
        <f t="shared" ca="1" si="2532"/>
        <v>1</v>
      </c>
      <c r="JJ20" s="395">
        <f ca="1">IF(JB20&lt;&gt;"",VLOOKUP(JB20,HO4:HU52,7,FALSE),"")</f>
        <v>998</v>
      </c>
      <c r="JK20" s="395">
        <f ca="1">IF(JB20&lt;&gt;"",VLOOKUP(JB20,HO4:HU52,5,FALSE),"")</f>
        <v>5</v>
      </c>
      <c r="JL20" s="395">
        <f ca="1">IF(JB20&lt;&gt;"",VLOOKUP(JB20,HO4:HW52,9,FALSE),"")</f>
        <v>30</v>
      </c>
      <c r="JM20" s="395">
        <f t="shared" ca="1" si="2533"/>
        <v>1</v>
      </c>
      <c r="JN20" s="395">
        <f ca="1">IF(JB20&lt;&gt;"",RANK(JM20,JM18:JM22),"")</f>
        <v>1</v>
      </c>
      <c r="JO20" s="395">
        <f ca="1">IF(JB20&lt;&gt;"",SUMPRODUCT((JM18:JM22=JM20)*(JH18:JH22&gt;JH20)),"")</f>
        <v>0</v>
      </c>
      <c r="JP20" s="395">
        <f ca="1">IF(JB20&lt;&gt;"",SUMPRODUCT((JM18:JM22=JM20)*(JH18:JH22=JH20)*(JF18:JF22&gt;JF20)),"")</f>
        <v>0</v>
      </c>
      <c r="JQ20" s="395">
        <f ca="1">IF(JB20&lt;&gt;"",SUMPRODUCT((JM18:JM22=JM20)*(JH18:JH22=JH20)*(JF18:JF22=JF20)*(JJ18:JJ22&gt;JJ20)),"")</f>
        <v>1</v>
      </c>
      <c r="JR20" s="395">
        <f ca="1">IF(JB20&lt;&gt;"",SUMPRODUCT((JM18:JM22=JM20)*(JH18:JH22=JH20)*(JF18:JF22=JF20)*(JJ18:JJ22=JJ20)*(JK18:JK22&gt;JK20)),"")</f>
        <v>0</v>
      </c>
      <c r="JS20" s="395">
        <f ca="1">IF(JB20&lt;&gt;"",SUMPRODUCT((JM18:JM22=JM20)*(JH18:JH22=JH20)*(JF18:JF22=JF20)*(JJ18:JJ22=JJ20)*(JK18:JK22=JK20)*(JL18:JL22&gt;JL20)),"")</f>
        <v>0</v>
      </c>
      <c r="JT20" s="395">
        <f ca="1">IF(JB20&lt;&gt;"",IF(JT72&lt;&gt;"",IF(JA69=3,JT72,JT72+JA69),SUM(JN20:JS20)+1),"")</f>
        <v>3</v>
      </c>
      <c r="JU20" s="395" t="str">
        <f ca="1">IF(JB20&lt;&gt;"",INDEX(JB19:JB22,MATCH(3,JT19:JT22,0),0),"")</f>
        <v>Bayern Munich</v>
      </c>
      <c r="JV20" s="395" t="str">
        <f ca="1">IF(IE18&lt;&gt;"",IE18,"")</f>
        <v/>
      </c>
      <c r="JW20" s="395">
        <f ca="1">SUMPRODUCT((LM3:LM54=JV20)*(LP3:LP54=JV21)*(LQ3:LQ54="W"))+SUMPRODUCT((LM3:LM54=JV20)*(LP3:LP54=JV22)*(LQ3:LQ54="W"))+SUMPRODUCT((LM3:LM54=JV20)*(LP3:LP54=JV23)*(LQ3:LQ54="W"))+SUMPRODUCT((LM3:LM54=JV21)*(LP3:LP54=JV20)*(LR3:LR54="W"))+SUMPRODUCT((LM3:LM54=JV22)*(LP3:LP54=JV20)*(LR3:LR54="W"))+SUMPRODUCT((LM3:LM54=JV23)*(LP3:LP54=JV20)*(LR3:LR54="W"))</f>
        <v>0</v>
      </c>
      <c r="JX20" s="395">
        <f ca="1">SUMPRODUCT((LM3:LM54=JV20)*(LP3:LP54=JV21)*(LQ3:LQ54="D"))+SUMPRODUCT((LM3:LM54=JV20)*(LP3:LP54=JV22)*(LQ3:LQ54="D"))+SUMPRODUCT((LM3:LM54=JV20)*(LP3:LP54=JV23)*(LQ3:LQ54="D"))+SUMPRODUCT((LM3:LM54=JV21)*(LP3:LP54=JV20)*(LQ3:LQ54="D"))+SUMPRODUCT((LM3:LM54=JV22)*(LP3:LP54=JV20)*(LQ3:LQ54="D"))+SUMPRODUCT((LM3:LM54=JV23)*(LP3:LP54=JV20)*(LQ3:LQ54="D"))</f>
        <v>0</v>
      </c>
      <c r="JY20" s="395">
        <f ca="1">SUMPRODUCT((LM3:LM54=JV20)*(LP3:LP54=JV21)*(LQ3:LQ54="L"))+SUMPRODUCT((LM3:LM54=JV20)*(LP3:LP54=JV22)*(LQ3:LQ54="L"))+SUMPRODUCT((LM3:LM54=JV20)*(LP3:LP54=JV23)*(LQ3:LQ54="L"))+SUMPRODUCT((LM3:LM54=JV21)*(LP3:LP54=JV20)*(LR3:LR54="L"))+SUMPRODUCT((LM3:LM54=JV22)*(LP3:LP54=JV20)*(LR3:LR54="L"))+SUMPRODUCT((LM3:LM54=JV23)*(LP3:LP54=JV20)*(LR3:LR54="L"))</f>
        <v>0</v>
      </c>
      <c r="JZ20" s="395">
        <f ca="1">SUMPRODUCT((LM3:LM54=JV20)*(LP3:LP54=JV21)*LN3:LN54)+SUMPRODUCT((LM3:LM54=JV20)*(LP3:LP54=JV22)*LN3:LN54)+SUMPRODUCT((LM3:LM54=JV20)*(LP3:LP54=JV18)*LN3:LN54)+SUMPRODUCT((LM3:LM54=JV20)*(LP3:LP54=JV19)*LN3:LN54)+SUMPRODUCT((LM3:LM54=JV21)*(LP3:LP54=JV20)*LO3:LO54)+SUMPRODUCT((LM3:LM54=JV22)*(LP3:LP54=JV20)*LO3:LO54)+SUMPRODUCT((LM3:LM54=JV18)*(LP3:LP54=JV20)*LO3:LO54)+SUMPRODUCT((LM3:LM54=JV19)*(LP3:LP54=JV20)*LO3:LO54)</f>
        <v>0</v>
      </c>
      <c r="KA20" s="395">
        <f ca="1">SUMPRODUCT((LM3:LM54=JV20)*(LP3:LP54=JV21)*LO3:LO54)+SUMPRODUCT((LM3:LM54=JV20)*(LP3:LP54=JV22)*LO3:LO54)+SUMPRODUCT((LM3:LM54=JV20)*(LP3:LP54=JV18)*LO3:LO54)+SUMPRODUCT((LM3:LM54=JV20)*(LP3:LP54=JV19)*LO3:LO54)+SUMPRODUCT((LM3:LM54=JV21)*(LP3:LP54=JV20)*LN3:LN54)+SUMPRODUCT((LM3:LM54=JV22)*(LP3:LP54=JV20)*LN3:LN54)+SUMPRODUCT((LM3:LM54=JV18)*(LP3:LP54=JV20)*LN3:LN54)+SUMPRODUCT((LM3:LM54=JV19)*(LP3:LP54=JV20)*LN3:LN54)</f>
        <v>0</v>
      </c>
      <c r="KB20" s="395">
        <f ca="1">JZ20-KA20+1000</f>
        <v>1000</v>
      </c>
      <c r="KC20" s="395" t="str">
        <f t="shared" ref="KC20:KC21" ca="1" si="2794">IF(JV20&lt;&gt;"",JW20*3+JX20*1,"")</f>
        <v/>
      </c>
      <c r="KD20" s="395" t="str">
        <f ca="1">IF(JV20&lt;&gt;"",VLOOKUP(JV20,HO4:HU52,7,FALSE),"")</f>
        <v/>
      </c>
      <c r="KE20" s="395" t="str">
        <f ca="1">IF(JV20&lt;&gt;"",VLOOKUP(JV20,HO4:HU52,5,FALSE),"")</f>
        <v/>
      </c>
      <c r="KF20" s="395" t="str">
        <f ca="1">IF(JV20&lt;&gt;"",VLOOKUP(JV20,HO4:HW52,9,FALSE),"")</f>
        <v/>
      </c>
      <c r="KG20" s="395" t="str">
        <f t="shared" ref="KG20:KG21" ca="1" si="2795">KC20</f>
        <v/>
      </c>
      <c r="KH20" s="395" t="str">
        <f ca="1">IF(JV20&lt;&gt;"",RANK(KG20,KG18:KG22),"")</f>
        <v/>
      </c>
      <c r="KI20" s="395" t="str">
        <f ca="1">IF(JV20&lt;&gt;"",SUMPRODUCT((KG18:KG22=KG20)*(KB18:KB22&gt;KB20)),"")</f>
        <v/>
      </c>
      <c r="KJ20" s="395" t="str">
        <f ca="1">IF(JV20&lt;&gt;"",SUMPRODUCT((KG18:KG22=KG20)*(KB18:KB22=KB20)*(JZ18:JZ22&gt;JZ20)),"")</f>
        <v/>
      </c>
      <c r="KK20" s="395" t="str">
        <f ca="1">IF(JV20&lt;&gt;"",SUMPRODUCT((KG18:KG22=KG20)*(KB18:KB22=KB20)*(JZ18:JZ22=JZ20)*(KD18:KD22&gt;KD20)),"")</f>
        <v/>
      </c>
      <c r="KL20" s="395" t="str">
        <f ca="1">IF(JV20&lt;&gt;"",SUMPRODUCT((KG18:KG22=KG20)*(KB18:KB22=KB20)*(JZ18:JZ22=JZ20)*(KD18:KD22=KD20)*(KE18:KE22&gt;KE20)),"")</f>
        <v/>
      </c>
      <c r="KM20" s="395" t="str">
        <f ca="1">IF(JV20&lt;&gt;"",SUMPRODUCT((KG18:KG22=KG20)*(KB18:KB22=KB20)*(JZ18:JZ22=JZ20)*(KD18:KD22=KD20)*(KE18:KE22=KE20)*(KF18:KF22&gt;KF20)),"")</f>
        <v/>
      </c>
      <c r="KN20" s="395" t="str">
        <f ca="1">IF(JV20&lt;&gt;"",SUM(KH20:KM20)+2,"")</f>
        <v/>
      </c>
      <c r="KO20" s="395" t="str">
        <f ca="1">IF(JV20&lt;&gt;"",INDEX(JV20:JV22,MATCH(3,KN20:KN22,0),0),"")</f>
        <v/>
      </c>
      <c r="LJ20" s="395" t="str">
        <f ca="1">IF(KO20&lt;&gt;"",KO20,IF(JU20&lt;&gt;"",JU20,IF(JA20&lt;&gt;"",JA20,IA20)))</f>
        <v>Bayern Munich</v>
      </c>
      <c r="LK20" s="395">
        <v>3</v>
      </c>
      <c r="LL20" s="395">
        <v>18</v>
      </c>
      <c r="LM20" s="395" t="str">
        <f t="shared" si="28"/>
        <v>Inter Miami</v>
      </c>
      <c r="LN20" s="395">
        <f ca="1">IF(OFFSET('Game Board'!O25,0,LN1)&lt;&gt;"",OFFSET('Game Board'!O25,0,LN1),0)</f>
        <v>0</v>
      </c>
      <c r="LO20" s="395">
        <f ca="1">IF(OFFSET('Game Board'!P25,0,LN1)&lt;&gt;"",OFFSET('Game Board'!P25,0,LN1),0)</f>
        <v>1</v>
      </c>
      <c r="LP20" s="395" t="str">
        <f t="shared" si="29"/>
        <v>Porto</v>
      </c>
      <c r="LQ20" s="395" t="str">
        <f ca="1">IF(AND(OFFSET('Game Board'!O25,0,LN1)&lt;&gt;"",OFFSET('Game Board'!P25,0,LN1)&lt;&gt;""),IF(LN20&gt;LO20,"W",IF(LN20=LO20,"D","L")),"")</f>
        <v>L</v>
      </c>
      <c r="LR20" s="395" t="str">
        <f t="shared" ca="1" si="30"/>
        <v>W</v>
      </c>
      <c r="LT20" s="395">
        <f ca="1">VLOOKUP(LU20,PP18:PQ22,2,FALSE)</f>
        <v>4</v>
      </c>
      <c r="LU20" s="398" t="str">
        <f t="shared" si="2317"/>
        <v>Boca Juniors</v>
      </c>
      <c r="LV20" s="395">
        <f ca="1">SUMPRODUCT((PS3:PS54=LU20)*(PW3:PW54="W"))+SUMPRODUCT((PV3:PV54=LU20)*(PX3:PX54="W"))</f>
        <v>1</v>
      </c>
      <c r="LW20" s="395">
        <f ca="1">SUMPRODUCT((PS3:PS54=LU20)*(PW3:PW54="D"))+SUMPRODUCT((PV3:PV54=LU20)*(PX3:PX54="D"))</f>
        <v>0</v>
      </c>
      <c r="LX20" s="395">
        <f ca="1">SUMPRODUCT((PS3:PS54=LU20)*(PW3:PW54="L"))+SUMPRODUCT((PV3:PV54=LU20)*(PX3:PX54="L"))</f>
        <v>2</v>
      </c>
      <c r="LY20" s="395">
        <f t="shared" ref="LY20" ca="1" si="2796">SUMIF(PS3:PS72,LU20,PT3:PT72)+SUMIF(PV3:PV72,LU20,PU3:PU72)</f>
        <v>3</v>
      </c>
      <c r="LZ20" s="395">
        <f t="shared" ref="LZ20" ca="1" si="2797">SUMIF(PV3:PV72,LU20,PT3:PT72)+SUMIF(PS3:PS72,LU20,PU3:PU72)</f>
        <v>4</v>
      </c>
      <c r="MA20" s="395">
        <f t="shared" ca="1" si="2320"/>
        <v>999</v>
      </c>
      <c r="MB20" s="395">
        <f t="shared" ca="1" si="2321"/>
        <v>3</v>
      </c>
      <c r="MC20" s="401">
        <f t="shared" si="36"/>
        <v>14</v>
      </c>
      <c r="MD20" s="395">
        <f t="shared" ref="MD20" ca="1" si="2798">IF(COUNTIF(MB18:MB22,4)&lt;&gt;4,RANK(MB20,MB18:MB22),MB72)</f>
        <v>4</v>
      </c>
      <c r="MF20" s="395">
        <f t="shared" ref="MF20" ca="1" si="2799">SUMPRODUCT((MD18:MD21=MD20)*(MC18:MC21&lt;MC20))+MD20</f>
        <v>4</v>
      </c>
      <c r="MG20" s="398" t="str">
        <f t="shared" ref="MG20" ca="1" si="2800">INDEX(LU18:LU22,MATCH(3,MF18:MF22,0),0)</f>
        <v>Bayern Munich</v>
      </c>
      <c r="MH20" s="395">
        <f t="shared" ref="MH20" ca="1" si="2801">INDEX(MD18:MD22,MATCH(MG20,LU18:LU22,0),0)</f>
        <v>2</v>
      </c>
      <c r="MI20" s="395" t="str">
        <f t="shared" ref="MI20:MI21" ca="1" si="2802">IF(AND(MI19&lt;&gt;"",MH20=1),MG20,"")</f>
        <v/>
      </c>
      <c r="MJ20" s="395" t="str">
        <f t="shared" ref="MJ20:MJ21" ca="1" si="2803">IF(AND(MJ19&lt;&gt;"",MH21=2),MG21,"")</f>
        <v/>
      </c>
      <c r="MK20" s="395" t="str">
        <f t="shared" ref="MK20" ca="1" si="2804">IF(AND(MK19&lt;&gt;"",MH22=3),MG22,"")</f>
        <v/>
      </c>
      <c r="MN20" s="395" t="str">
        <f t="shared" ca="1" si="2330"/>
        <v/>
      </c>
      <c r="MO20" s="395">
        <f ca="1">SUMPRODUCT((PS3:PS54=MN20)*(PV3:PV54=MN21)*(PW3:PW54="W"))+SUMPRODUCT((PS3:PS54=MN20)*(PV3:PV54=MN22)*(PW3:PW54="W"))+SUMPRODUCT((PS3:PS54=MN20)*(PV3:PV54=MN18)*(PW3:PW54="W"))+SUMPRODUCT((PS3:PS54=MN20)*(PV3:PV54=MN19)*(PW3:PW54="W"))+SUMPRODUCT((PS3:PS54=MN21)*(PV3:PV54=MN20)*(PX3:PX54="W"))+SUMPRODUCT((PS3:PS54=MN22)*(PV3:PV54=MN20)*(PX3:PX54="W"))+SUMPRODUCT((PS3:PS54=MN18)*(PV3:PV54=MN20)*(PX3:PX54="W"))+SUMPRODUCT((PS3:PS54=MN19)*(PV3:PV54=MN20)*(PX3:PX54="W"))</f>
        <v>0</v>
      </c>
      <c r="MP20" s="395">
        <f ca="1">SUMPRODUCT((PS3:PS54=MN20)*(PV3:PV54=MN21)*(PW3:PW54="D"))+SUMPRODUCT((PS3:PS54=MN20)*(PV3:PV54=MN22)*(PW3:PW54="D"))+SUMPRODUCT((PS3:PS54=MN20)*(PV3:PV54=MN18)*(PW3:PW54="D"))+SUMPRODUCT((PS3:PS54=MN20)*(PV3:PV54=MN19)*(PW3:PW54="D"))+SUMPRODUCT((PS3:PS54=MN21)*(PV3:PV54=MN20)*(PW3:PW54="D"))+SUMPRODUCT((PS3:PS54=MN22)*(PV3:PV54=MN20)*(PW3:PW54="D"))+SUMPRODUCT((PS3:PS54=MN18)*(PV3:PV54=MN20)*(PW3:PW54="D"))+SUMPRODUCT((PS3:PS54=MN19)*(PV3:PV54=MN20)*(PW3:PW54="D"))</f>
        <v>0</v>
      </c>
      <c r="MQ20" s="395">
        <f ca="1">SUMPRODUCT((PS3:PS54=MN20)*(PV3:PV54=MN21)*(PW3:PW54="L"))+SUMPRODUCT((PS3:PS54=MN20)*(PV3:PV54=MN22)*(PW3:PW54="L"))+SUMPRODUCT((PS3:PS54=MN20)*(PV3:PV54=MN18)*(PW3:PW54="L"))+SUMPRODUCT((PS3:PS54=MN20)*(PV3:PV54=MN19)*(PW3:PW54="L"))+SUMPRODUCT((PS3:PS54=MN21)*(PV3:PV54=MN20)*(PX3:PX54="L"))+SUMPRODUCT((PS3:PS54=MN22)*(PV3:PV54=MN20)*(PX3:PX54="L"))+SUMPRODUCT((PS3:PS54=MN18)*(PV3:PV54=MN20)*(PX3:PX54="L"))+SUMPRODUCT((PS3:PS54=MN19)*(PV3:PV54=MN20)*(PX3:PX54="L"))</f>
        <v>0</v>
      </c>
      <c r="MR20" s="395">
        <f ca="1">SUMPRODUCT((PS3:PS54=MN20)*(PV3:PV54=MN21)*PT3:PT54)+SUMPRODUCT((PS3:PS54=MN20)*(PV3:PV54=MN22)*PT3:PT54)+SUMPRODUCT((PS3:PS54=MN20)*(PV3:PV54=MN18)*PT3:PT54)+SUMPRODUCT((PS3:PS54=MN20)*(PV3:PV54=MN19)*PT3:PT54)+SUMPRODUCT((PS3:PS54=MN21)*(PV3:PV54=MN20)*PU3:PU54)+SUMPRODUCT((PS3:PS54=MN22)*(PV3:PV54=MN20)*PU3:PU54)+SUMPRODUCT((PS3:PS54=MN18)*(PV3:PV54=MN20)*PU3:PU54)+SUMPRODUCT((PS3:PS54=MN19)*(PV3:PV54=MN20)*PU3:PU54)</f>
        <v>0</v>
      </c>
      <c r="MS20" s="395">
        <f ca="1">SUMPRODUCT((PS3:PS54=MN20)*(PV3:PV54=MN21)*PU3:PU54)+SUMPRODUCT((PS3:PS54=MN20)*(PV3:PV54=MN22)*PU3:PU54)+SUMPRODUCT((PS3:PS54=MN20)*(PV3:PV54=MN18)*PU3:PU54)+SUMPRODUCT((PS3:PS54=MN20)*(PV3:PV54=MN19)*PU3:PU54)+SUMPRODUCT((PS3:PS54=MN21)*(PV3:PV54=MN20)*PT3:PT54)+SUMPRODUCT((PS3:PS54=MN22)*(PV3:PV54=MN20)*PT3:PT54)+SUMPRODUCT((PS3:PS54=MN18)*(PV3:PV54=MN20)*PT3:PT54)+SUMPRODUCT((PS3:PS54=MN19)*(PV3:PV54=MN20)*PT3:PT54)</f>
        <v>0</v>
      </c>
      <c r="MT20" s="395">
        <f t="shared" ca="1" si="2331"/>
        <v>1000</v>
      </c>
      <c r="MU20" s="395" t="str">
        <f t="shared" ca="1" si="2332"/>
        <v/>
      </c>
      <c r="MV20" s="395" t="str">
        <f ca="1">IF(MN20&lt;&gt;"",VLOOKUP(MN20,LU4:MA52,7,FALSE),"")</f>
        <v/>
      </c>
      <c r="MW20" s="395" t="str">
        <f ca="1">IF(MN20&lt;&gt;"",VLOOKUP(MN20,LU4:MA52,5,FALSE),"")</f>
        <v/>
      </c>
      <c r="MX20" s="395" t="str">
        <f ca="1">IF(MN20&lt;&gt;"",VLOOKUP(MN20,LU4:MC52,9,FALSE),"")</f>
        <v/>
      </c>
      <c r="MY20" s="395" t="str">
        <f t="shared" ca="1" si="2333"/>
        <v/>
      </c>
      <c r="MZ20" s="395" t="str">
        <f t="shared" ref="MZ20" ca="1" si="2805">IF(MN20&lt;&gt;"",RANK(MY20,MY18:MY22),"")</f>
        <v/>
      </c>
      <c r="NA20" s="395" t="str">
        <f t="shared" ref="NA20" ca="1" si="2806">IF(MN20&lt;&gt;"",SUMPRODUCT((MY18:MY22=MY20)*(MT18:MT22&gt;MT20)),"")</f>
        <v/>
      </c>
      <c r="NB20" s="395" t="str">
        <f t="shared" ref="NB20" ca="1" si="2807">IF(MN20&lt;&gt;"",SUMPRODUCT((MY18:MY22=MY20)*(MT18:MT22=MT20)*(MR18:MR22&gt;MR20)),"")</f>
        <v/>
      </c>
      <c r="NC20" s="395" t="str">
        <f t="shared" ref="NC20" ca="1" si="2808">IF(MN20&lt;&gt;"",SUMPRODUCT((MY18:MY22=MY20)*(MT18:MT22=MT20)*(MR18:MR22=MR20)*(MV18:MV22&gt;MV20)),"")</f>
        <v/>
      </c>
      <c r="ND20" s="395" t="str">
        <f t="shared" ref="ND20" ca="1" si="2809">IF(MN20&lt;&gt;"",SUMPRODUCT((MY18:MY22=MY20)*(MT18:MT22=MT20)*(MR18:MR22=MR20)*(MV18:MV22=MV20)*(MW18:MW22&gt;MW20)),"")</f>
        <v/>
      </c>
      <c r="NE20" s="395" t="str">
        <f t="shared" ref="NE20" ca="1" si="2810">IF(MN20&lt;&gt;"",SUMPRODUCT((MY18:MY22=MY20)*(MT18:MT22=MT20)*(MR18:MR22=MR20)*(MV18:MV22=MV20)*(MW18:MW22=MW20)*(MX18:MX22&gt;MX20)),"")</f>
        <v/>
      </c>
      <c r="NF20" s="395" t="str">
        <f t="shared" ref="NF20" ca="1" si="2811">IF(MN20&lt;&gt;"",IF(NF72&lt;&gt;"",IF(MM69=3,NF72,NF72+MM69),SUM(MZ20:NE20)),"")</f>
        <v/>
      </c>
      <c r="NG20" s="395" t="str">
        <f t="shared" ref="NG20" ca="1" si="2812">IF(MN20&lt;&gt;"",INDEX(MN18:MN22,MATCH(3,NF18:NF22,0),0),"")</f>
        <v/>
      </c>
      <c r="NH20" s="395" t="str">
        <f t="shared" ca="1" si="2552"/>
        <v>Bayern Munich</v>
      </c>
      <c r="NI20" s="395">
        <f ca="1">SUMPRODUCT((PS3:PS54=NH20)*(PV3:PV54=NH21)*(PW3:PW54="W"))+SUMPRODUCT((PS3:PS54=NH20)*(PV3:PV54=NH22)*(PW3:PW54="W"))+SUMPRODUCT((PS3:PS54=NH20)*(PV3:PV54=NH19)*(PW3:PW54="W"))+SUMPRODUCT((PS3:PS54=NH21)*(PV3:PV54=NH20)*(PX3:PX54="W"))+SUMPRODUCT((PS3:PS54=NH22)*(PV3:PV54=NH20)*(PX3:PX54="W"))+SUMPRODUCT((PS3:PS54=NH19)*(PV3:PV54=NH20)*(PX3:PX54="W"))</f>
        <v>0</v>
      </c>
      <c r="NJ20" s="395">
        <f ca="1">SUMPRODUCT((PS3:PS54=NH20)*(PV3:PV54=NH21)*(PW3:PW54="D"))+SUMPRODUCT((PS3:PS54=NH20)*(PV3:PV54=NH22)*(PW3:PW54="D"))+SUMPRODUCT((PS3:PS54=NH20)*(PV3:PV54=NH19)*(PW3:PW54="D"))+SUMPRODUCT((PS3:PS54=NH21)*(PV3:PV54=NH20)*(PW3:PW54="D"))+SUMPRODUCT((PS3:PS54=NH22)*(PV3:PV54=NH20)*(PW3:PW54="D"))+SUMPRODUCT((PS3:PS54=NH19)*(PV3:PV54=NH20)*(PW3:PW54="D"))</f>
        <v>1</v>
      </c>
      <c r="NK20" s="395">
        <f ca="1">SUMPRODUCT((PS3:PS54=NH20)*(PV3:PV54=NH21)*(PW3:PW54="L"))+SUMPRODUCT((PS3:PS54=NH20)*(PV3:PV54=NH22)*(PW3:PW54="L"))+SUMPRODUCT((PS3:PS54=NH20)*(PV3:PV54=NH19)*(PW3:PW54="L"))+SUMPRODUCT((PS3:PS54=NH21)*(PV3:PV54=NH20)*(PX3:PX54="L"))+SUMPRODUCT((PS3:PS54=NH22)*(PV3:PV54=NH20)*(PX3:PX54="L"))+SUMPRODUCT((PS3:PS54=NH19)*(PV3:PV54=NH20)*(PX3:PX54="L"))</f>
        <v>0</v>
      </c>
      <c r="NL20" s="395">
        <f ca="1">SUMPRODUCT((PS3:PS54=NH20)*(PV3:PV54=NH21)*PT3:PT54)+SUMPRODUCT((PS3:PS54=NH20)*(PV3:PV54=NH22)*PT3:PT54)+SUMPRODUCT((PS3:PS54=NH20)*(PV3:PV54=NH18)*PT3:PT54)+SUMPRODUCT((PS3:PS54=NH20)*(PV3:PV54=NH19)*PT3:PT54)+SUMPRODUCT((PS3:PS54=NH21)*(PV3:PV54=NH20)*PU3:PU54)+SUMPRODUCT((PS3:PS54=NH22)*(PV3:PV54=NH20)*PU3:PU54)+SUMPRODUCT((PS3:PS54=NH18)*(PV3:PV54=NH20)*PU3:PU54)+SUMPRODUCT((PS3:PS54=NH19)*(PV3:PV54=NH20)*PU3:PU54)</f>
        <v>3</v>
      </c>
      <c r="NM20" s="395">
        <f ca="1">SUMPRODUCT((PS3:PS54=NH20)*(PV3:PV54=NH21)*PU3:PU54)+SUMPRODUCT((PS3:PS54=NH20)*(PV3:PV54=NH22)*PU3:PU54)+SUMPRODUCT((PS3:PS54=NH20)*(PV3:PV54=NH18)*PU3:PU54)+SUMPRODUCT((PS3:PS54=NH20)*(PV3:PV54=NH19)*PU3:PU54)+SUMPRODUCT((PS3:PS54=NH21)*(PV3:PV54=NH20)*PT3:PT54)+SUMPRODUCT((PS3:PS54=NH22)*(PV3:PV54=NH20)*PT3:PT54)+SUMPRODUCT((PS3:PS54=NH18)*(PV3:PV54=NH20)*PT3:PT54)+SUMPRODUCT((PS3:PS54=NH19)*(PV3:PV54=NH20)*PT3:PT54)</f>
        <v>3</v>
      </c>
      <c r="NN20" s="395">
        <f t="shared" ca="1" si="2553"/>
        <v>1000</v>
      </c>
      <c r="NO20" s="395">
        <f t="shared" ca="1" si="2554"/>
        <v>1</v>
      </c>
      <c r="NP20" s="395">
        <f ca="1">IF(NH20&lt;&gt;"",VLOOKUP(NH20,LU4:MA52,7,FALSE),"")</f>
        <v>999</v>
      </c>
      <c r="NQ20" s="395">
        <f ca="1">IF(NH20&lt;&gt;"",VLOOKUP(NH20,LU4:MA52,5,FALSE),"")</f>
        <v>5</v>
      </c>
      <c r="NR20" s="395">
        <f ca="1">IF(NH20&lt;&gt;"",VLOOKUP(NH20,LU4:MC52,9,FALSE),"")</f>
        <v>30</v>
      </c>
      <c r="NS20" s="395">
        <f t="shared" ca="1" si="2555"/>
        <v>1</v>
      </c>
      <c r="NT20" s="395">
        <f t="shared" ref="NT20" ca="1" si="2813">IF(NH20&lt;&gt;"",RANK(NS20,NS18:NS22),"")</f>
        <v>1</v>
      </c>
      <c r="NU20" s="395">
        <f t="shared" ref="NU20" ca="1" si="2814">IF(NH20&lt;&gt;"",SUMPRODUCT((NS18:NS22=NS20)*(NN18:NN22&gt;NN20)),"")</f>
        <v>0</v>
      </c>
      <c r="NV20" s="395">
        <f t="shared" ref="NV20" ca="1" si="2815">IF(NH20&lt;&gt;"",SUMPRODUCT((NS18:NS22=NS20)*(NN18:NN22=NN20)*(NL18:NL22&gt;NL20)),"")</f>
        <v>0</v>
      </c>
      <c r="NW20" s="395">
        <f t="shared" ref="NW20" ca="1" si="2816">IF(NH20&lt;&gt;"",SUMPRODUCT((NS18:NS22=NS20)*(NN18:NN22=NN20)*(NL18:NL22=NL20)*(NP18:NP22&gt;NP20)),"")</f>
        <v>1</v>
      </c>
      <c r="NX20" s="395">
        <f t="shared" ref="NX20" ca="1" si="2817">IF(NH20&lt;&gt;"",SUMPRODUCT((NS18:NS22=NS20)*(NN18:NN22=NN20)*(NL18:NL22=NL20)*(NP18:NP22=NP20)*(NQ18:NQ22&gt;NQ20)),"")</f>
        <v>0</v>
      </c>
      <c r="NY20" s="395">
        <f t="shared" ref="NY20" ca="1" si="2818">IF(NH20&lt;&gt;"",SUMPRODUCT((NS18:NS22=NS20)*(NN18:NN22=NN20)*(NL18:NL22=NL20)*(NP18:NP22=NP20)*(NQ18:NQ22=NQ20)*(NR18:NR22&gt;NR20)),"")</f>
        <v>0</v>
      </c>
      <c r="NZ20" s="395">
        <f t="shared" ref="NZ20" ca="1" si="2819">IF(NH20&lt;&gt;"",IF(NZ72&lt;&gt;"",IF(NG69=3,NZ72,NZ72+NG69),SUM(NT20:NY20)+1),"")</f>
        <v>3</v>
      </c>
      <c r="OA20" s="395" t="str">
        <f t="shared" ref="OA20" ca="1" si="2820">IF(NH20&lt;&gt;"",INDEX(NH19:NH22,MATCH(3,NZ19:NZ22,0),0),"")</f>
        <v>Bayern Munich</v>
      </c>
      <c r="OB20" s="395" t="str">
        <f t="shared" ref="OB20:OB21" ca="1" si="2821">IF(MK18&lt;&gt;"",MK18,"")</f>
        <v/>
      </c>
      <c r="OC20" s="395">
        <f ca="1">SUMPRODUCT((PS3:PS54=OB20)*(PV3:PV54=OB21)*(PW3:PW54="W"))+SUMPRODUCT((PS3:PS54=OB20)*(PV3:PV54=OB22)*(PW3:PW54="W"))+SUMPRODUCT((PS3:PS54=OB20)*(PV3:PV54=OB23)*(PW3:PW54="W"))+SUMPRODUCT((PS3:PS54=OB21)*(PV3:PV54=OB20)*(PX3:PX54="W"))+SUMPRODUCT((PS3:PS54=OB22)*(PV3:PV54=OB20)*(PX3:PX54="W"))+SUMPRODUCT((PS3:PS54=OB23)*(PV3:PV54=OB20)*(PX3:PX54="W"))</f>
        <v>0</v>
      </c>
      <c r="OD20" s="395">
        <f ca="1">SUMPRODUCT((PS3:PS54=OB20)*(PV3:PV54=OB21)*(PW3:PW54="D"))+SUMPRODUCT((PS3:PS54=OB20)*(PV3:PV54=OB22)*(PW3:PW54="D"))+SUMPRODUCT((PS3:PS54=OB20)*(PV3:PV54=OB23)*(PW3:PW54="D"))+SUMPRODUCT((PS3:PS54=OB21)*(PV3:PV54=OB20)*(PW3:PW54="D"))+SUMPRODUCT((PS3:PS54=OB22)*(PV3:PV54=OB20)*(PW3:PW54="D"))+SUMPRODUCT((PS3:PS54=OB23)*(PV3:PV54=OB20)*(PW3:PW54="D"))</f>
        <v>0</v>
      </c>
      <c r="OE20" s="395">
        <f ca="1">SUMPRODUCT((PS3:PS54=OB20)*(PV3:PV54=OB21)*(PW3:PW54="L"))+SUMPRODUCT((PS3:PS54=OB20)*(PV3:PV54=OB22)*(PW3:PW54="L"))+SUMPRODUCT((PS3:PS54=OB20)*(PV3:PV54=OB23)*(PW3:PW54="L"))+SUMPRODUCT((PS3:PS54=OB21)*(PV3:PV54=OB20)*(PX3:PX54="L"))+SUMPRODUCT((PS3:PS54=OB22)*(PV3:PV54=OB20)*(PX3:PX54="L"))+SUMPRODUCT((PS3:PS54=OB23)*(PV3:PV54=OB20)*(PX3:PX54="L"))</f>
        <v>0</v>
      </c>
      <c r="OF20" s="395">
        <f ca="1">SUMPRODUCT((PS3:PS54=OB20)*(PV3:PV54=OB21)*PT3:PT54)+SUMPRODUCT((PS3:PS54=OB20)*(PV3:PV54=OB22)*PT3:PT54)+SUMPRODUCT((PS3:PS54=OB20)*(PV3:PV54=OB18)*PT3:PT54)+SUMPRODUCT((PS3:PS54=OB20)*(PV3:PV54=OB19)*PT3:PT54)+SUMPRODUCT((PS3:PS54=OB21)*(PV3:PV54=OB20)*PU3:PU54)+SUMPRODUCT((PS3:PS54=OB22)*(PV3:PV54=OB20)*PU3:PU54)+SUMPRODUCT((PS3:PS54=OB18)*(PV3:PV54=OB20)*PU3:PU54)+SUMPRODUCT((PS3:PS54=OB19)*(PV3:PV54=OB20)*PU3:PU54)</f>
        <v>0</v>
      </c>
      <c r="OG20" s="395">
        <f ca="1">SUMPRODUCT((PS3:PS54=OB20)*(PV3:PV54=OB21)*PU3:PU54)+SUMPRODUCT((PS3:PS54=OB20)*(PV3:PV54=OB22)*PU3:PU54)+SUMPRODUCT((PS3:PS54=OB20)*(PV3:PV54=OB18)*PU3:PU54)+SUMPRODUCT((PS3:PS54=OB20)*(PV3:PV54=OB19)*PU3:PU54)+SUMPRODUCT((PS3:PS54=OB21)*(PV3:PV54=OB20)*PT3:PT54)+SUMPRODUCT((PS3:PS54=OB22)*(PV3:PV54=OB20)*PT3:PT54)+SUMPRODUCT((PS3:PS54=OB18)*(PV3:PV54=OB20)*PT3:PT54)+SUMPRODUCT((PS3:PS54=OB19)*(PV3:PV54=OB20)*PT3:PT54)</f>
        <v>0</v>
      </c>
      <c r="OH20" s="395">
        <f t="shared" ref="OH20:OH21" ca="1" si="2822">OF20-OG20+1000</f>
        <v>1000</v>
      </c>
      <c r="OI20" s="395" t="str">
        <f t="shared" ref="OI20:OI21" ca="1" si="2823">IF(OB20&lt;&gt;"",OC20*3+OD20*1,"")</f>
        <v/>
      </c>
      <c r="OJ20" s="395" t="str">
        <f ca="1">IF(OB20&lt;&gt;"",VLOOKUP(OB20,LU4:MA52,7,FALSE),"")</f>
        <v/>
      </c>
      <c r="OK20" s="395" t="str">
        <f ca="1">IF(OB20&lt;&gt;"",VLOOKUP(OB20,LU4:MA52,5,FALSE),"")</f>
        <v/>
      </c>
      <c r="OL20" s="395" t="str">
        <f ca="1">IF(OB20&lt;&gt;"",VLOOKUP(OB20,LU4:MC52,9,FALSE),"")</f>
        <v/>
      </c>
      <c r="OM20" s="395" t="str">
        <f t="shared" ref="OM20:OM21" ca="1" si="2824">OI20</f>
        <v/>
      </c>
      <c r="ON20" s="395" t="str">
        <f t="shared" ref="ON20" ca="1" si="2825">IF(OB20&lt;&gt;"",RANK(OM20,OM18:OM22),"")</f>
        <v/>
      </c>
      <c r="OO20" s="395" t="str">
        <f t="shared" ref="OO20" ca="1" si="2826">IF(OB20&lt;&gt;"",SUMPRODUCT((OM18:OM22=OM20)*(OH18:OH22&gt;OH20)),"")</f>
        <v/>
      </c>
      <c r="OP20" s="395" t="str">
        <f t="shared" ref="OP20" ca="1" si="2827">IF(OB20&lt;&gt;"",SUMPRODUCT((OM18:OM22=OM20)*(OH18:OH22=OH20)*(OF18:OF22&gt;OF20)),"")</f>
        <v/>
      </c>
      <c r="OQ20" s="395" t="str">
        <f t="shared" ref="OQ20" ca="1" si="2828">IF(OB20&lt;&gt;"",SUMPRODUCT((OM18:OM22=OM20)*(OH18:OH22=OH20)*(OF18:OF22=OF20)*(OJ18:OJ22&gt;OJ20)),"")</f>
        <v/>
      </c>
      <c r="OR20" s="395" t="str">
        <f t="shared" ref="OR20" ca="1" si="2829">IF(OB20&lt;&gt;"",SUMPRODUCT((OM18:OM22=OM20)*(OH18:OH22=OH20)*(OF18:OF22=OF20)*(OJ18:OJ22=OJ20)*(OK18:OK22&gt;OK20)),"")</f>
        <v/>
      </c>
      <c r="OS20" s="395" t="str">
        <f t="shared" ref="OS20" ca="1" si="2830">IF(OB20&lt;&gt;"",SUMPRODUCT((OM18:OM22=OM20)*(OH18:OH22=OH20)*(OF18:OF22=OF20)*(OJ18:OJ22=OJ20)*(OK18:OK22=OK20)*(OL18:OL22&gt;OL20)),"")</f>
        <v/>
      </c>
      <c r="OT20" s="395" t="str">
        <f t="shared" ref="OT20:OT21" ca="1" si="2831">IF(OB20&lt;&gt;"",SUM(ON20:OS20)+2,"")</f>
        <v/>
      </c>
      <c r="OU20" s="395" t="str">
        <f t="shared" ref="OU20" ca="1" si="2832">IF(OB20&lt;&gt;"",INDEX(OB20:OB22,MATCH(3,OT20:OT22,0),0),"")</f>
        <v/>
      </c>
      <c r="PP20" s="395" t="str">
        <f t="shared" ref="PP20" ca="1" si="2833">IF(OU20&lt;&gt;"",OU20,IF(OA20&lt;&gt;"",OA20,IF(NG20&lt;&gt;"",NG20,MG20)))</f>
        <v>Bayern Munich</v>
      </c>
      <c r="PQ20" s="395">
        <v>3</v>
      </c>
      <c r="PR20" s="395">
        <v>18</v>
      </c>
      <c r="PS20" s="395" t="str">
        <f t="shared" si="0"/>
        <v>Inter Miami</v>
      </c>
      <c r="PT20" s="395">
        <f ca="1">IF(OFFSET('Game Board'!O25,0,PT1)&lt;&gt;"",OFFSET('Game Board'!O25,0,PT1),0)</f>
        <v>3</v>
      </c>
      <c r="PU20" s="395">
        <f ca="1">IF(OFFSET('Game Board'!P25,0,PT1)&lt;&gt;"",OFFSET('Game Board'!P25,0,PT1),0)</f>
        <v>1</v>
      </c>
      <c r="PV20" s="395" t="str">
        <f t="shared" si="1"/>
        <v>Porto</v>
      </c>
      <c r="PW20" s="395" t="str">
        <f ca="1">IF(AND(OFFSET('Game Board'!O25,0,PT1)&lt;&gt;"",OFFSET('Game Board'!P25,0,PT1)&lt;&gt;""),IF(PT20&gt;PU20,"W",IF(PT20=PU20,"D","L")),"")</f>
        <v>W</v>
      </c>
      <c r="PX20" s="395" t="str">
        <f t="shared" ca="1" si="2565"/>
        <v>L</v>
      </c>
      <c r="PZ20" s="395">
        <f ca="1">VLOOKUP(QA20,TV18:TW22,2,FALSE)</f>
        <v>3</v>
      </c>
      <c r="QA20" s="398" t="str">
        <f t="shared" si="2343"/>
        <v>Boca Juniors</v>
      </c>
      <c r="QB20" s="395">
        <f ca="1">SUMPRODUCT((TY3:TY54=QA20)*(UC3:UC54="W"))+SUMPRODUCT((UB3:UB54=QA20)*(UD3:UD54="W"))</f>
        <v>0</v>
      </c>
      <c r="QC20" s="395">
        <f ca="1">SUMPRODUCT((TY3:TY54=QA20)*(UC3:UC54="D"))+SUMPRODUCT((UB3:UB54=QA20)*(UD3:UD54="D"))</f>
        <v>0</v>
      </c>
      <c r="QD20" s="395">
        <f ca="1">SUMPRODUCT((TY3:TY54=QA20)*(UC3:UC54="L"))+SUMPRODUCT((UB3:UB54=QA20)*(UD3:UD54="L"))</f>
        <v>0</v>
      </c>
      <c r="QE20" s="395">
        <f t="shared" ref="QE20" ca="1" si="2834">SUMIF(TY3:TY72,QA20,TZ3:TZ72)+SUMIF(UB3:UB72,QA20,UA3:UA72)</f>
        <v>0</v>
      </c>
      <c r="QF20" s="395">
        <f t="shared" ref="QF20" ca="1" si="2835">SUMIF(UB3:UB72,QA20,TZ3:TZ72)+SUMIF(TY3:TY72,QA20,UA3:UA72)</f>
        <v>0</v>
      </c>
      <c r="QG20" s="395">
        <f t="shared" ca="1" si="2346"/>
        <v>1000</v>
      </c>
      <c r="QH20" s="395">
        <f t="shared" ca="1" si="2347"/>
        <v>0</v>
      </c>
      <c r="QI20" s="401">
        <f t="shared" si="63"/>
        <v>14</v>
      </c>
      <c r="QJ20" s="395">
        <f t="shared" ref="QJ20" ca="1" si="2836">IF(COUNTIF(QH18:QH22,4)&lt;&gt;4,RANK(QH20,QH18:QH22),QH72)</f>
        <v>1</v>
      </c>
      <c r="QL20" s="395">
        <f t="shared" ref="QL20" ca="1" si="2837">SUMPRODUCT((QJ18:QJ21=QJ20)*(QI18:QI21&lt;QI20))+QJ20</f>
        <v>2</v>
      </c>
      <c r="QM20" s="398" t="str">
        <f t="shared" ref="QM20" ca="1" si="2838">INDEX(QA18:QA22,MATCH(3,QL18:QL22,0),0)</f>
        <v>Benfica</v>
      </c>
      <c r="QN20" s="395">
        <f t="shared" ref="QN20" ca="1" si="2839">INDEX(QJ18:QJ22,MATCH(QM20,QA18:QA22,0),0)</f>
        <v>1</v>
      </c>
      <c r="QO20" s="395" t="str">
        <f t="shared" ref="QO20:QO21" ca="1" si="2840">IF(AND(QO19&lt;&gt;"",QN20=1),QM20,"")</f>
        <v>Benfica</v>
      </c>
      <c r="QP20" s="395" t="str">
        <f t="shared" ref="QP20:QP21" ca="1" si="2841">IF(AND(QP19&lt;&gt;"",QN21=2),QM21,"")</f>
        <v/>
      </c>
      <c r="QQ20" s="395" t="str">
        <f t="shared" ref="QQ20" ca="1" si="2842">IF(AND(QQ19&lt;&gt;"",QN22=3),QM22,"")</f>
        <v/>
      </c>
      <c r="QT20" s="395" t="str">
        <f t="shared" ca="1" si="2356"/>
        <v>Benfica</v>
      </c>
      <c r="QU20" s="395">
        <f ca="1">SUMPRODUCT((TY3:TY54=QT20)*(UB3:UB54=QT21)*(UC3:UC54="W"))+SUMPRODUCT((TY3:TY54=QT20)*(UB3:UB54=QT22)*(UC3:UC54="W"))+SUMPRODUCT((TY3:TY54=QT20)*(UB3:UB54=QT18)*(UC3:UC54="W"))+SUMPRODUCT((TY3:TY54=QT20)*(UB3:UB54=QT19)*(UC3:UC54="W"))+SUMPRODUCT((TY3:TY54=QT21)*(UB3:UB54=QT20)*(UD3:UD54="W"))+SUMPRODUCT((TY3:TY54=QT22)*(UB3:UB54=QT20)*(UD3:UD54="W"))+SUMPRODUCT((TY3:TY54=QT18)*(UB3:UB54=QT20)*(UD3:UD54="W"))+SUMPRODUCT((TY3:TY54=QT19)*(UB3:UB54=QT20)*(UD3:UD54="W"))</f>
        <v>0</v>
      </c>
      <c r="QV20" s="395">
        <f ca="1">SUMPRODUCT((TY3:TY54=QT20)*(UB3:UB54=QT21)*(UC3:UC54="D"))+SUMPRODUCT((TY3:TY54=QT20)*(UB3:UB54=QT22)*(UC3:UC54="D"))+SUMPRODUCT((TY3:TY54=QT20)*(UB3:UB54=QT18)*(UC3:UC54="D"))+SUMPRODUCT((TY3:TY54=QT20)*(UB3:UB54=QT19)*(UC3:UC54="D"))+SUMPRODUCT((TY3:TY54=QT21)*(UB3:UB54=QT20)*(UC3:UC54="D"))+SUMPRODUCT((TY3:TY54=QT22)*(UB3:UB54=QT20)*(UC3:UC54="D"))+SUMPRODUCT((TY3:TY54=QT18)*(UB3:UB54=QT20)*(UC3:UC54="D"))+SUMPRODUCT((TY3:TY54=QT19)*(UB3:UB54=QT20)*(UC3:UC54="D"))</f>
        <v>0</v>
      </c>
      <c r="QW20" s="395">
        <f ca="1">SUMPRODUCT((TY3:TY54=QT20)*(UB3:UB54=QT21)*(UC3:UC54="L"))+SUMPRODUCT((TY3:TY54=QT20)*(UB3:UB54=QT22)*(UC3:UC54="L"))+SUMPRODUCT((TY3:TY54=QT20)*(UB3:UB54=QT18)*(UC3:UC54="L"))+SUMPRODUCT((TY3:TY54=QT20)*(UB3:UB54=QT19)*(UC3:UC54="L"))+SUMPRODUCT((TY3:TY54=QT21)*(UB3:UB54=QT20)*(UD3:UD54="L"))+SUMPRODUCT((TY3:TY54=QT22)*(UB3:UB54=QT20)*(UD3:UD54="L"))+SUMPRODUCT((TY3:TY54=QT18)*(UB3:UB54=QT20)*(UD3:UD54="L"))+SUMPRODUCT((TY3:TY54=QT19)*(UB3:UB54=QT20)*(UD3:UD54="L"))</f>
        <v>0</v>
      </c>
      <c r="QX20" s="395">
        <f ca="1">SUMPRODUCT((TY3:TY54=QT20)*(UB3:UB54=QT21)*TZ3:TZ54)+SUMPRODUCT((TY3:TY54=QT20)*(UB3:UB54=QT22)*TZ3:TZ54)+SUMPRODUCT((TY3:TY54=QT20)*(UB3:UB54=QT18)*TZ3:TZ54)+SUMPRODUCT((TY3:TY54=QT20)*(UB3:UB54=QT19)*TZ3:TZ54)+SUMPRODUCT((TY3:TY54=QT21)*(UB3:UB54=QT20)*UA3:UA54)+SUMPRODUCT((TY3:TY54=QT22)*(UB3:UB54=QT20)*UA3:UA54)+SUMPRODUCT((TY3:TY54=QT18)*(UB3:UB54=QT20)*UA3:UA54)+SUMPRODUCT((TY3:TY54=QT19)*(UB3:UB54=QT20)*UA3:UA54)</f>
        <v>0</v>
      </c>
      <c r="QY20" s="395">
        <f ca="1">SUMPRODUCT((TY3:TY54=QT20)*(UB3:UB54=QT21)*UA3:UA54)+SUMPRODUCT((TY3:TY54=QT20)*(UB3:UB54=QT22)*UA3:UA54)+SUMPRODUCT((TY3:TY54=QT20)*(UB3:UB54=QT18)*UA3:UA54)+SUMPRODUCT((TY3:TY54=QT20)*(UB3:UB54=QT19)*UA3:UA54)+SUMPRODUCT((TY3:TY54=QT21)*(UB3:UB54=QT20)*TZ3:TZ54)+SUMPRODUCT((TY3:TY54=QT22)*(UB3:UB54=QT20)*TZ3:TZ54)+SUMPRODUCT((TY3:TY54=QT18)*(UB3:UB54=QT20)*TZ3:TZ54)+SUMPRODUCT((TY3:TY54=QT19)*(UB3:UB54=QT20)*TZ3:TZ54)</f>
        <v>0</v>
      </c>
      <c r="QZ20" s="395">
        <f t="shared" ca="1" si="2357"/>
        <v>1000</v>
      </c>
      <c r="RA20" s="395">
        <f t="shared" ca="1" si="2358"/>
        <v>0</v>
      </c>
      <c r="RB20" s="395">
        <f ca="1">IF(QT20&lt;&gt;"",VLOOKUP(QT20,QA4:QG52,7,FALSE),"")</f>
        <v>1000</v>
      </c>
      <c r="RC20" s="395">
        <f ca="1">IF(QT20&lt;&gt;"",VLOOKUP(QT20,QA4:QG52,5,FALSE),"")</f>
        <v>0</v>
      </c>
      <c r="RD20" s="395">
        <f ca="1">IF(QT20&lt;&gt;"",VLOOKUP(QT20,QA4:QI52,9,FALSE),"")</f>
        <v>22</v>
      </c>
      <c r="RE20" s="395">
        <f t="shared" ca="1" si="2359"/>
        <v>0</v>
      </c>
      <c r="RF20" s="395">
        <f t="shared" ref="RF20" ca="1" si="2843">IF(QT20&lt;&gt;"",RANK(RE20,RE18:RE22),"")</f>
        <v>1</v>
      </c>
      <c r="RG20" s="395">
        <f t="shared" ref="RG20" ca="1" si="2844">IF(QT20&lt;&gt;"",SUMPRODUCT((RE18:RE22=RE20)*(QZ18:QZ22&gt;QZ20)),"")</f>
        <v>0</v>
      </c>
      <c r="RH20" s="395">
        <f t="shared" ref="RH20" ca="1" si="2845">IF(QT20&lt;&gt;"",SUMPRODUCT((RE18:RE22=RE20)*(QZ18:QZ22=QZ20)*(QX18:QX22&gt;QX20)),"")</f>
        <v>0</v>
      </c>
      <c r="RI20" s="395">
        <f t="shared" ref="RI20" ca="1" si="2846">IF(QT20&lt;&gt;"",SUMPRODUCT((RE18:RE22=RE20)*(QZ18:QZ22=QZ20)*(QX18:QX22=QX20)*(RB18:RB22&gt;RB20)),"")</f>
        <v>0</v>
      </c>
      <c r="RJ20" s="395">
        <f t="shared" ref="RJ20" ca="1" si="2847">IF(QT20&lt;&gt;"",SUMPRODUCT((RE18:RE22=RE20)*(QZ18:QZ22=QZ20)*(QX18:QX22=QX20)*(RB18:RB22=RB20)*(RC18:RC22&gt;RC20)),"")</f>
        <v>0</v>
      </c>
      <c r="RK20" s="395">
        <f t="shared" ref="RK20" ca="1" si="2848">IF(QT20&lt;&gt;"",SUMPRODUCT((RE18:RE22=RE20)*(QZ18:QZ22=QZ20)*(QX18:QX22=QX20)*(RB18:RB22=RB20)*(RC18:RC22=RC20)*(RD18:RD22&gt;RD20)),"")</f>
        <v>1</v>
      </c>
      <c r="RL20" s="395">
        <f t="shared" ref="RL20" ca="1" si="2849">IF(QT20&lt;&gt;"",IF(RL72&lt;&gt;"",IF(QS69=3,RL72,RL72+QS69),SUM(RF20:RK20)),"")</f>
        <v>2</v>
      </c>
      <c r="RM20" s="395" t="str">
        <f t="shared" ref="RM20" ca="1" si="2850">IF(QT20&lt;&gt;"",INDEX(QT18:QT22,MATCH(3,RL18:RL22,0),0),"")</f>
        <v>Boca Juniors</v>
      </c>
      <c r="RN20" s="395" t="str">
        <f t="shared" ca="1" si="2584"/>
        <v/>
      </c>
      <c r="RO20" s="395">
        <f ca="1">SUMPRODUCT((TY3:TY54=RN20)*(UB3:UB54=RN21)*(UC3:UC54="W"))+SUMPRODUCT((TY3:TY54=RN20)*(UB3:UB54=RN22)*(UC3:UC54="W"))+SUMPRODUCT((TY3:TY54=RN20)*(UB3:UB54=RN19)*(UC3:UC54="W"))+SUMPRODUCT((TY3:TY54=RN21)*(UB3:UB54=RN20)*(UD3:UD54="W"))+SUMPRODUCT((TY3:TY54=RN22)*(UB3:UB54=RN20)*(UD3:UD54="W"))+SUMPRODUCT((TY3:TY54=RN19)*(UB3:UB54=RN20)*(UD3:UD54="W"))</f>
        <v>0</v>
      </c>
      <c r="RP20" s="395">
        <f ca="1">SUMPRODUCT((TY3:TY54=RN20)*(UB3:UB54=RN21)*(UC3:UC54="D"))+SUMPRODUCT((TY3:TY54=RN20)*(UB3:UB54=RN22)*(UC3:UC54="D"))+SUMPRODUCT((TY3:TY54=RN20)*(UB3:UB54=RN19)*(UC3:UC54="D"))+SUMPRODUCT((TY3:TY54=RN21)*(UB3:UB54=RN20)*(UC3:UC54="D"))+SUMPRODUCT((TY3:TY54=RN22)*(UB3:UB54=RN20)*(UC3:UC54="D"))+SUMPRODUCT((TY3:TY54=RN19)*(UB3:UB54=RN20)*(UC3:UC54="D"))</f>
        <v>0</v>
      </c>
      <c r="RQ20" s="395">
        <f ca="1">SUMPRODUCT((TY3:TY54=RN20)*(UB3:UB54=RN21)*(UC3:UC54="L"))+SUMPRODUCT((TY3:TY54=RN20)*(UB3:UB54=RN22)*(UC3:UC54="L"))+SUMPRODUCT((TY3:TY54=RN20)*(UB3:UB54=RN19)*(UC3:UC54="L"))+SUMPRODUCT((TY3:TY54=RN21)*(UB3:UB54=RN20)*(UD3:UD54="L"))+SUMPRODUCT((TY3:TY54=RN22)*(UB3:UB54=RN20)*(UD3:UD54="L"))+SUMPRODUCT((TY3:TY54=RN19)*(UB3:UB54=RN20)*(UD3:UD54="L"))</f>
        <v>0</v>
      </c>
      <c r="RR20" s="395">
        <f ca="1">SUMPRODUCT((TY3:TY54=RN20)*(UB3:UB54=RN21)*TZ3:TZ54)+SUMPRODUCT((TY3:TY54=RN20)*(UB3:UB54=RN22)*TZ3:TZ54)+SUMPRODUCT((TY3:TY54=RN20)*(UB3:UB54=RN18)*TZ3:TZ54)+SUMPRODUCT((TY3:TY54=RN20)*(UB3:UB54=RN19)*TZ3:TZ54)+SUMPRODUCT((TY3:TY54=RN21)*(UB3:UB54=RN20)*UA3:UA54)+SUMPRODUCT((TY3:TY54=RN22)*(UB3:UB54=RN20)*UA3:UA54)+SUMPRODUCT((TY3:TY54=RN18)*(UB3:UB54=RN20)*UA3:UA54)+SUMPRODUCT((TY3:TY54=RN19)*(UB3:UB54=RN20)*UA3:UA54)</f>
        <v>0</v>
      </c>
      <c r="RS20" s="395">
        <f ca="1">SUMPRODUCT((TY3:TY54=RN20)*(UB3:UB54=RN21)*UA3:UA54)+SUMPRODUCT((TY3:TY54=RN20)*(UB3:UB54=RN22)*UA3:UA54)+SUMPRODUCT((TY3:TY54=RN20)*(UB3:UB54=RN18)*UA3:UA54)+SUMPRODUCT((TY3:TY54=RN20)*(UB3:UB54=RN19)*UA3:UA54)+SUMPRODUCT((TY3:TY54=RN21)*(UB3:UB54=RN20)*TZ3:TZ54)+SUMPRODUCT((TY3:TY54=RN22)*(UB3:UB54=RN20)*TZ3:TZ54)+SUMPRODUCT((TY3:TY54=RN18)*(UB3:UB54=RN20)*TZ3:TZ54)+SUMPRODUCT((TY3:TY54=RN19)*(UB3:UB54=RN20)*TZ3:TZ54)</f>
        <v>0</v>
      </c>
      <c r="RT20" s="395">
        <f t="shared" ca="1" si="2585"/>
        <v>1000</v>
      </c>
      <c r="RU20" s="395" t="str">
        <f t="shared" ca="1" si="2586"/>
        <v/>
      </c>
      <c r="RV20" s="395" t="str">
        <f ca="1">IF(RN20&lt;&gt;"",VLOOKUP(RN20,QA4:QG52,7,FALSE),"")</f>
        <v/>
      </c>
      <c r="RW20" s="395" t="str">
        <f ca="1">IF(RN20&lt;&gt;"",VLOOKUP(RN20,QA4:QG52,5,FALSE),"")</f>
        <v/>
      </c>
      <c r="RX20" s="395" t="str">
        <f ca="1">IF(RN20&lt;&gt;"",VLOOKUP(RN20,QA4:QI52,9,FALSE),"")</f>
        <v/>
      </c>
      <c r="RY20" s="395" t="str">
        <f t="shared" ca="1" si="2587"/>
        <v/>
      </c>
      <c r="RZ20" s="395" t="str">
        <f t="shared" ref="RZ20" ca="1" si="2851">IF(RN20&lt;&gt;"",RANK(RY20,RY18:RY22),"")</f>
        <v/>
      </c>
      <c r="SA20" s="395" t="str">
        <f t="shared" ref="SA20" ca="1" si="2852">IF(RN20&lt;&gt;"",SUMPRODUCT((RY18:RY22=RY20)*(RT18:RT22&gt;RT20)),"")</f>
        <v/>
      </c>
      <c r="SB20" s="395" t="str">
        <f t="shared" ref="SB20" ca="1" si="2853">IF(RN20&lt;&gt;"",SUMPRODUCT((RY18:RY22=RY20)*(RT18:RT22=RT20)*(RR18:RR22&gt;RR20)),"")</f>
        <v/>
      </c>
      <c r="SC20" s="395" t="str">
        <f t="shared" ref="SC20" ca="1" si="2854">IF(RN20&lt;&gt;"",SUMPRODUCT((RY18:RY22=RY20)*(RT18:RT22=RT20)*(RR18:RR22=RR20)*(RV18:RV22&gt;RV20)),"")</f>
        <v/>
      </c>
      <c r="SD20" s="395" t="str">
        <f t="shared" ref="SD20" ca="1" si="2855">IF(RN20&lt;&gt;"",SUMPRODUCT((RY18:RY22=RY20)*(RT18:RT22=RT20)*(RR18:RR22=RR20)*(RV18:RV22=RV20)*(RW18:RW22&gt;RW20)),"")</f>
        <v/>
      </c>
      <c r="SE20" s="395" t="str">
        <f t="shared" ref="SE20" ca="1" si="2856">IF(RN20&lt;&gt;"",SUMPRODUCT((RY18:RY22=RY20)*(RT18:RT22=RT20)*(RR18:RR22=RR20)*(RV18:RV22=RV20)*(RW18:RW22=RW20)*(RX18:RX22&gt;RX20)),"")</f>
        <v/>
      </c>
      <c r="SF20" s="395" t="str">
        <f t="shared" ref="SF20" ca="1" si="2857">IF(RN20&lt;&gt;"",IF(SF72&lt;&gt;"",IF(RM69=3,SF72,SF72+RM69),SUM(RZ20:SE20)+1),"")</f>
        <v/>
      </c>
      <c r="SG20" s="395" t="str">
        <f t="shared" ref="SG20" ca="1" si="2858">IF(RN20&lt;&gt;"",INDEX(RN19:RN22,MATCH(3,SF19:SF22,0),0),"")</f>
        <v/>
      </c>
      <c r="SH20" s="395" t="str">
        <f t="shared" ref="SH20:SH21" ca="1" si="2859">IF(QQ18&lt;&gt;"",QQ18,"")</f>
        <v/>
      </c>
      <c r="SI20" s="395">
        <f ca="1">SUMPRODUCT((TY3:TY54=SH20)*(UB3:UB54=SH21)*(UC3:UC54="W"))+SUMPRODUCT((TY3:TY54=SH20)*(UB3:UB54=SH22)*(UC3:UC54="W"))+SUMPRODUCT((TY3:TY54=SH20)*(UB3:UB54=SH23)*(UC3:UC54="W"))+SUMPRODUCT((TY3:TY54=SH21)*(UB3:UB54=SH20)*(UD3:UD54="W"))+SUMPRODUCT((TY3:TY54=SH22)*(UB3:UB54=SH20)*(UD3:UD54="W"))+SUMPRODUCT((TY3:TY54=SH23)*(UB3:UB54=SH20)*(UD3:UD54="W"))</f>
        <v>0</v>
      </c>
      <c r="SJ20" s="395">
        <f ca="1">SUMPRODUCT((TY3:TY54=SH20)*(UB3:UB54=SH21)*(UC3:UC54="D"))+SUMPRODUCT((TY3:TY54=SH20)*(UB3:UB54=SH22)*(UC3:UC54="D"))+SUMPRODUCT((TY3:TY54=SH20)*(UB3:UB54=SH23)*(UC3:UC54="D"))+SUMPRODUCT((TY3:TY54=SH21)*(UB3:UB54=SH20)*(UC3:UC54="D"))+SUMPRODUCT((TY3:TY54=SH22)*(UB3:UB54=SH20)*(UC3:UC54="D"))+SUMPRODUCT((TY3:TY54=SH23)*(UB3:UB54=SH20)*(UC3:UC54="D"))</f>
        <v>0</v>
      </c>
      <c r="SK20" s="395">
        <f ca="1">SUMPRODUCT((TY3:TY54=SH20)*(UB3:UB54=SH21)*(UC3:UC54="L"))+SUMPRODUCT((TY3:TY54=SH20)*(UB3:UB54=SH22)*(UC3:UC54="L"))+SUMPRODUCT((TY3:TY54=SH20)*(UB3:UB54=SH23)*(UC3:UC54="L"))+SUMPRODUCT((TY3:TY54=SH21)*(UB3:UB54=SH20)*(UD3:UD54="L"))+SUMPRODUCT((TY3:TY54=SH22)*(UB3:UB54=SH20)*(UD3:UD54="L"))+SUMPRODUCT((TY3:TY54=SH23)*(UB3:UB54=SH20)*(UD3:UD54="L"))</f>
        <v>0</v>
      </c>
      <c r="SL20" s="395">
        <f ca="1">SUMPRODUCT((TY3:TY54=SH20)*(UB3:UB54=SH21)*TZ3:TZ54)+SUMPRODUCT((TY3:TY54=SH20)*(UB3:UB54=SH22)*TZ3:TZ54)+SUMPRODUCT((TY3:TY54=SH20)*(UB3:UB54=SH18)*TZ3:TZ54)+SUMPRODUCT((TY3:TY54=SH20)*(UB3:UB54=SH19)*TZ3:TZ54)+SUMPRODUCT((TY3:TY54=SH21)*(UB3:UB54=SH20)*UA3:UA54)+SUMPRODUCT((TY3:TY54=SH22)*(UB3:UB54=SH20)*UA3:UA54)+SUMPRODUCT((TY3:TY54=SH18)*(UB3:UB54=SH20)*UA3:UA54)+SUMPRODUCT((TY3:TY54=SH19)*(UB3:UB54=SH20)*UA3:UA54)</f>
        <v>0</v>
      </c>
      <c r="SM20" s="395">
        <f ca="1">SUMPRODUCT((TY3:TY54=SH20)*(UB3:UB54=SH21)*UA3:UA54)+SUMPRODUCT((TY3:TY54=SH20)*(UB3:UB54=SH22)*UA3:UA54)+SUMPRODUCT((TY3:TY54=SH20)*(UB3:UB54=SH18)*UA3:UA54)+SUMPRODUCT((TY3:TY54=SH20)*(UB3:UB54=SH19)*UA3:UA54)+SUMPRODUCT((TY3:TY54=SH21)*(UB3:UB54=SH20)*TZ3:TZ54)+SUMPRODUCT((TY3:TY54=SH22)*(UB3:UB54=SH20)*TZ3:TZ54)+SUMPRODUCT((TY3:TY54=SH18)*(UB3:UB54=SH20)*TZ3:TZ54)+SUMPRODUCT((TY3:TY54=SH19)*(UB3:UB54=SH20)*TZ3:TZ54)</f>
        <v>0</v>
      </c>
      <c r="SN20" s="395">
        <f t="shared" ref="SN20:SN21" ca="1" si="2860">SL20-SM20+1000</f>
        <v>1000</v>
      </c>
      <c r="SO20" s="395" t="str">
        <f t="shared" ref="SO20:SO21" ca="1" si="2861">IF(SH20&lt;&gt;"",SI20*3+SJ20*1,"")</f>
        <v/>
      </c>
      <c r="SP20" s="395" t="str">
        <f ca="1">IF(SH20&lt;&gt;"",VLOOKUP(SH20,QA4:QG52,7,FALSE),"")</f>
        <v/>
      </c>
      <c r="SQ20" s="395" t="str">
        <f ca="1">IF(SH20&lt;&gt;"",VLOOKUP(SH20,QA4:QG52,5,FALSE),"")</f>
        <v/>
      </c>
      <c r="SR20" s="395" t="str">
        <f ca="1">IF(SH20&lt;&gt;"",VLOOKUP(SH20,QA4:QI52,9,FALSE),"")</f>
        <v/>
      </c>
      <c r="SS20" s="395" t="str">
        <f t="shared" ref="SS20:SS21" ca="1" si="2862">SO20</f>
        <v/>
      </c>
      <c r="ST20" s="395" t="str">
        <f t="shared" ref="ST20" ca="1" si="2863">IF(SH20&lt;&gt;"",RANK(SS20,SS18:SS22),"")</f>
        <v/>
      </c>
      <c r="SU20" s="395" t="str">
        <f t="shared" ref="SU20" ca="1" si="2864">IF(SH20&lt;&gt;"",SUMPRODUCT((SS18:SS22=SS20)*(SN18:SN22&gt;SN20)),"")</f>
        <v/>
      </c>
      <c r="SV20" s="395" t="str">
        <f t="shared" ref="SV20" ca="1" si="2865">IF(SH20&lt;&gt;"",SUMPRODUCT((SS18:SS22=SS20)*(SN18:SN22=SN20)*(SL18:SL22&gt;SL20)),"")</f>
        <v/>
      </c>
      <c r="SW20" s="395" t="str">
        <f t="shared" ref="SW20" ca="1" si="2866">IF(SH20&lt;&gt;"",SUMPRODUCT((SS18:SS22=SS20)*(SN18:SN22=SN20)*(SL18:SL22=SL20)*(SP18:SP22&gt;SP20)),"")</f>
        <v/>
      </c>
      <c r="SX20" s="395" t="str">
        <f t="shared" ref="SX20" ca="1" si="2867">IF(SH20&lt;&gt;"",SUMPRODUCT((SS18:SS22=SS20)*(SN18:SN22=SN20)*(SL18:SL22=SL20)*(SP18:SP22=SP20)*(SQ18:SQ22&gt;SQ20)),"")</f>
        <v/>
      </c>
      <c r="SY20" s="395" t="str">
        <f t="shared" ref="SY20" ca="1" si="2868">IF(SH20&lt;&gt;"",SUMPRODUCT((SS18:SS22=SS20)*(SN18:SN22=SN20)*(SL18:SL22=SL20)*(SP18:SP22=SP20)*(SQ18:SQ22=SQ20)*(SR18:SR22&gt;SR20)),"")</f>
        <v/>
      </c>
      <c r="SZ20" s="395" t="str">
        <f t="shared" ref="SZ20:SZ21" ca="1" si="2869">IF(SH20&lt;&gt;"",SUM(ST20:SY20)+2,"")</f>
        <v/>
      </c>
      <c r="TA20" s="395" t="str">
        <f t="shared" ref="TA20" ca="1" si="2870">IF(SH20&lt;&gt;"",INDEX(SH20:SH22,MATCH(3,SZ20:SZ22,0),0),"")</f>
        <v/>
      </c>
      <c r="TV20" s="395" t="str">
        <f t="shared" ref="TV20" ca="1" si="2871">IF(TA20&lt;&gt;"",TA20,IF(SG20&lt;&gt;"",SG20,IF(RM20&lt;&gt;"",RM20,QM20)))</f>
        <v>Boca Juniors</v>
      </c>
      <c r="TW20" s="395">
        <v>3</v>
      </c>
      <c r="TX20" s="395">
        <v>18</v>
      </c>
      <c r="TY20" s="395" t="str">
        <f t="shared" si="3"/>
        <v>Inter Miami</v>
      </c>
      <c r="TZ20" s="395">
        <f ca="1">IF(OFFSET('Game Board'!O25,0,TZ1)&lt;&gt;"",OFFSET('Game Board'!O25,0,TZ1),0)</f>
        <v>0</v>
      </c>
      <c r="UA20" s="395">
        <f ca="1">IF(OFFSET('Game Board'!P25,0,TZ1)&lt;&gt;"",OFFSET('Game Board'!P25,0,TZ1),0)</f>
        <v>0</v>
      </c>
      <c r="UB20" s="395" t="str">
        <f t="shared" si="4"/>
        <v>Porto</v>
      </c>
      <c r="UC20" s="395" t="str">
        <f ca="1">IF(AND(OFFSET('Game Board'!O25,0,TZ1)&lt;&gt;"",OFFSET('Game Board'!P25,0,TZ1)&lt;&gt;""),IF(TZ20&gt;UA20,"W",IF(TZ20=UA20,"D","L")),"")</f>
        <v/>
      </c>
      <c r="UD20" s="395" t="str">
        <f t="shared" ca="1" si="2597"/>
        <v/>
      </c>
      <c r="UF20" s="395">
        <f ca="1">VLOOKUP(UG20,YB18:YC22,2,FALSE)</f>
        <v>3</v>
      </c>
      <c r="UG20" s="398" t="str">
        <f t="shared" si="2369"/>
        <v>Boca Juniors</v>
      </c>
      <c r="UH20" s="395">
        <f ca="1">SUMPRODUCT((YE3:YE54=UG20)*(YI3:YI54="W"))+SUMPRODUCT((YH3:YH54=UG20)*(YJ3:YJ54="W"))</f>
        <v>0</v>
      </c>
      <c r="UI20" s="395">
        <f ca="1">SUMPRODUCT((YE3:YE54=UG20)*(YI3:YI54="D"))+SUMPRODUCT((YH3:YH54=UG20)*(YJ3:YJ54="D"))</f>
        <v>0</v>
      </c>
      <c r="UJ20" s="395">
        <f ca="1">SUMPRODUCT((YE3:YE54=UG20)*(YI3:YI54="L"))+SUMPRODUCT((YH3:YH54=UG20)*(YJ3:YJ54="L"))</f>
        <v>0</v>
      </c>
      <c r="UK20" s="395">
        <f t="shared" ref="UK20" ca="1" si="2872">SUMIF(YE3:YE72,UG20,YF3:YF72)+SUMIF(YH3:YH72,UG20,YG3:YG72)</f>
        <v>0</v>
      </c>
      <c r="UL20" s="395">
        <f t="shared" ref="UL20" ca="1" si="2873">SUMIF(YH3:YH72,UG20,YF3:YF72)+SUMIF(YE3:YE72,UG20,YG3:YG72)</f>
        <v>0</v>
      </c>
      <c r="UM20" s="395">
        <f t="shared" ca="1" si="2372"/>
        <v>1000</v>
      </c>
      <c r="UN20" s="395">
        <f t="shared" ca="1" si="2373"/>
        <v>0</v>
      </c>
      <c r="UO20" s="401">
        <f t="shared" si="90"/>
        <v>14</v>
      </c>
      <c r="UP20" s="395">
        <f t="shared" ref="UP20" ca="1" si="2874">IF(COUNTIF(UN18:UN22,4)&lt;&gt;4,RANK(UN20,UN18:UN22),UN72)</f>
        <v>1</v>
      </c>
      <c r="UR20" s="395">
        <f t="shared" ref="UR20" ca="1" si="2875">SUMPRODUCT((UP18:UP21=UP20)*(UO18:UO21&lt;UO20))+UP20</f>
        <v>2</v>
      </c>
      <c r="US20" s="398" t="str">
        <f t="shared" ref="US20" ca="1" si="2876">INDEX(UG18:UG22,MATCH(3,UR18:UR22,0),0)</f>
        <v>Benfica</v>
      </c>
      <c r="UT20" s="395">
        <f t="shared" ref="UT20" ca="1" si="2877">INDEX(UP18:UP22,MATCH(US20,UG18:UG22,0),0)</f>
        <v>1</v>
      </c>
      <c r="UU20" s="395" t="str">
        <f t="shared" ref="UU20:UU21" ca="1" si="2878">IF(AND(UU19&lt;&gt;"",UT20=1),US20,"")</f>
        <v>Benfica</v>
      </c>
      <c r="UV20" s="395" t="str">
        <f t="shared" ref="UV20:UV21" ca="1" si="2879">IF(AND(UV19&lt;&gt;"",UT21=2),US21,"")</f>
        <v/>
      </c>
      <c r="UW20" s="395" t="str">
        <f t="shared" ref="UW20" ca="1" si="2880">IF(AND(UW19&lt;&gt;"",UT22=3),US22,"")</f>
        <v/>
      </c>
      <c r="UZ20" s="395" t="str">
        <f t="shared" ca="1" si="2382"/>
        <v>Benfica</v>
      </c>
      <c r="VA20" s="395">
        <f ca="1">SUMPRODUCT((YE3:YE54=UZ20)*(YH3:YH54=UZ21)*(YI3:YI54="W"))+SUMPRODUCT((YE3:YE54=UZ20)*(YH3:YH54=UZ22)*(YI3:YI54="W"))+SUMPRODUCT((YE3:YE54=UZ20)*(YH3:YH54=UZ18)*(YI3:YI54="W"))+SUMPRODUCT((YE3:YE54=UZ20)*(YH3:YH54=UZ19)*(YI3:YI54="W"))+SUMPRODUCT((YE3:YE54=UZ21)*(YH3:YH54=UZ20)*(YJ3:YJ54="W"))+SUMPRODUCT((YE3:YE54=UZ22)*(YH3:YH54=UZ20)*(YJ3:YJ54="W"))+SUMPRODUCT((YE3:YE54=UZ18)*(YH3:YH54=UZ20)*(YJ3:YJ54="W"))+SUMPRODUCT((YE3:YE54=UZ19)*(YH3:YH54=UZ20)*(YJ3:YJ54="W"))</f>
        <v>0</v>
      </c>
      <c r="VB20" s="395">
        <f ca="1">SUMPRODUCT((YE3:YE54=UZ20)*(YH3:YH54=UZ21)*(YI3:YI54="D"))+SUMPRODUCT((YE3:YE54=UZ20)*(YH3:YH54=UZ22)*(YI3:YI54="D"))+SUMPRODUCT((YE3:YE54=UZ20)*(YH3:YH54=UZ18)*(YI3:YI54="D"))+SUMPRODUCT((YE3:YE54=UZ20)*(YH3:YH54=UZ19)*(YI3:YI54="D"))+SUMPRODUCT((YE3:YE54=UZ21)*(YH3:YH54=UZ20)*(YI3:YI54="D"))+SUMPRODUCT((YE3:YE54=UZ22)*(YH3:YH54=UZ20)*(YI3:YI54="D"))+SUMPRODUCT((YE3:YE54=UZ18)*(YH3:YH54=UZ20)*(YI3:YI54="D"))+SUMPRODUCT((YE3:YE54=UZ19)*(YH3:YH54=UZ20)*(YI3:YI54="D"))</f>
        <v>0</v>
      </c>
      <c r="VC20" s="395">
        <f ca="1">SUMPRODUCT((YE3:YE54=UZ20)*(YH3:YH54=UZ21)*(YI3:YI54="L"))+SUMPRODUCT((YE3:YE54=UZ20)*(YH3:YH54=UZ22)*(YI3:YI54="L"))+SUMPRODUCT((YE3:YE54=UZ20)*(YH3:YH54=UZ18)*(YI3:YI54="L"))+SUMPRODUCT((YE3:YE54=UZ20)*(YH3:YH54=UZ19)*(YI3:YI54="L"))+SUMPRODUCT((YE3:YE54=UZ21)*(YH3:YH54=UZ20)*(YJ3:YJ54="L"))+SUMPRODUCT((YE3:YE54=UZ22)*(YH3:YH54=UZ20)*(YJ3:YJ54="L"))+SUMPRODUCT((YE3:YE54=UZ18)*(YH3:YH54=UZ20)*(YJ3:YJ54="L"))+SUMPRODUCT((YE3:YE54=UZ19)*(YH3:YH54=UZ20)*(YJ3:YJ54="L"))</f>
        <v>0</v>
      </c>
      <c r="VD20" s="395">
        <f ca="1">SUMPRODUCT((YE3:YE54=UZ20)*(YH3:YH54=UZ21)*YF3:YF54)+SUMPRODUCT((YE3:YE54=UZ20)*(YH3:YH54=UZ22)*YF3:YF54)+SUMPRODUCT((YE3:YE54=UZ20)*(YH3:YH54=UZ18)*YF3:YF54)+SUMPRODUCT((YE3:YE54=UZ20)*(YH3:YH54=UZ19)*YF3:YF54)+SUMPRODUCT((YE3:YE54=UZ21)*(YH3:YH54=UZ20)*YG3:YG54)+SUMPRODUCT((YE3:YE54=UZ22)*(YH3:YH54=UZ20)*YG3:YG54)+SUMPRODUCT((YE3:YE54=UZ18)*(YH3:YH54=UZ20)*YG3:YG54)+SUMPRODUCT((YE3:YE54=UZ19)*(YH3:YH54=UZ20)*YG3:YG54)</f>
        <v>0</v>
      </c>
      <c r="VE20" s="395">
        <f ca="1">SUMPRODUCT((YE3:YE54=UZ20)*(YH3:YH54=UZ21)*YG3:YG54)+SUMPRODUCT((YE3:YE54=UZ20)*(YH3:YH54=UZ22)*YG3:YG54)+SUMPRODUCT((YE3:YE54=UZ20)*(YH3:YH54=UZ18)*YG3:YG54)+SUMPRODUCT((YE3:YE54=UZ20)*(YH3:YH54=UZ19)*YG3:YG54)+SUMPRODUCT((YE3:YE54=UZ21)*(YH3:YH54=UZ20)*YF3:YF54)+SUMPRODUCT((YE3:YE54=UZ22)*(YH3:YH54=UZ20)*YF3:YF54)+SUMPRODUCT((YE3:YE54=UZ18)*(YH3:YH54=UZ20)*YF3:YF54)+SUMPRODUCT((YE3:YE54=UZ19)*(YH3:YH54=UZ20)*YF3:YF54)</f>
        <v>0</v>
      </c>
      <c r="VF20" s="395">
        <f t="shared" ca="1" si="2383"/>
        <v>1000</v>
      </c>
      <c r="VG20" s="395">
        <f t="shared" ca="1" si="2384"/>
        <v>0</v>
      </c>
      <c r="VH20" s="395">
        <f ca="1">IF(UZ20&lt;&gt;"",VLOOKUP(UZ20,UG4:UM52,7,FALSE),"")</f>
        <v>1000</v>
      </c>
      <c r="VI20" s="395">
        <f ca="1">IF(UZ20&lt;&gt;"",VLOOKUP(UZ20,UG4:UM52,5,FALSE),"")</f>
        <v>0</v>
      </c>
      <c r="VJ20" s="395">
        <f ca="1">IF(UZ20&lt;&gt;"",VLOOKUP(UZ20,UG4:UO52,9,FALSE),"")</f>
        <v>22</v>
      </c>
      <c r="VK20" s="395">
        <f t="shared" ca="1" si="2385"/>
        <v>0</v>
      </c>
      <c r="VL20" s="395">
        <f t="shared" ref="VL20" ca="1" si="2881">IF(UZ20&lt;&gt;"",RANK(VK20,VK18:VK22),"")</f>
        <v>1</v>
      </c>
      <c r="VM20" s="395">
        <f t="shared" ref="VM20" ca="1" si="2882">IF(UZ20&lt;&gt;"",SUMPRODUCT((VK18:VK22=VK20)*(VF18:VF22&gt;VF20)),"")</f>
        <v>0</v>
      </c>
      <c r="VN20" s="395">
        <f t="shared" ref="VN20" ca="1" si="2883">IF(UZ20&lt;&gt;"",SUMPRODUCT((VK18:VK22=VK20)*(VF18:VF22=VF20)*(VD18:VD22&gt;VD20)),"")</f>
        <v>0</v>
      </c>
      <c r="VO20" s="395">
        <f t="shared" ref="VO20" ca="1" si="2884">IF(UZ20&lt;&gt;"",SUMPRODUCT((VK18:VK22=VK20)*(VF18:VF22=VF20)*(VD18:VD22=VD20)*(VH18:VH22&gt;VH20)),"")</f>
        <v>0</v>
      </c>
      <c r="VP20" s="395">
        <f t="shared" ref="VP20" ca="1" si="2885">IF(UZ20&lt;&gt;"",SUMPRODUCT((VK18:VK22=VK20)*(VF18:VF22=VF20)*(VD18:VD22=VD20)*(VH18:VH22=VH20)*(VI18:VI22&gt;VI20)),"")</f>
        <v>0</v>
      </c>
      <c r="VQ20" s="395">
        <f t="shared" ref="VQ20" ca="1" si="2886">IF(UZ20&lt;&gt;"",SUMPRODUCT((VK18:VK22=VK20)*(VF18:VF22=VF20)*(VD18:VD22=VD20)*(VH18:VH22=VH20)*(VI18:VI22=VI20)*(VJ18:VJ22&gt;VJ20)),"")</f>
        <v>1</v>
      </c>
      <c r="VR20" s="395">
        <f t="shared" ref="VR20" ca="1" si="2887">IF(UZ20&lt;&gt;"",IF(VR72&lt;&gt;"",IF(UY69=3,VR72,VR72+UY69),SUM(VL20:VQ20)),"")</f>
        <v>2</v>
      </c>
      <c r="VS20" s="395" t="str">
        <f t="shared" ref="VS20" ca="1" si="2888">IF(UZ20&lt;&gt;"",INDEX(UZ18:UZ22,MATCH(3,VR18:VR22,0),0),"")</f>
        <v>Boca Juniors</v>
      </c>
      <c r="VT20" s="395" t="str">
        <f t="shared" ca="1" si="2616"/>
        <v/>
      </c>
      <c r="VU20" s="395">
        <f ca="1">SUMPRODUCT((YE3:YE54=VT20)*(YH3:YH54=VT21)*(YI3:YI54="W"))+SUMPRODUCT((YE3:YE54=VT20)*(YH3:YH54=VT22)*(YI3:YI54="W"))+SUMPRODUCT((YE3:YE54=VT20)*(YH3:YH54=VT19)*(YI3:YI54="W"))+SUMPRODUCT((YE3:YE54=VT21)*(YH3:YH54=VT20)*(YJ3:YJ54="W"))+SUMPRODUCT((YE3:YE54=VT22)*(YH3:YH54=VT20)*(YJ3:YJ54="W"))+SUMPRODUCT((YE3:YE54=VT19)*(YH3:YH54=VT20)*(YJ3:YJ54="W"))</f>
        <v>0</v>
      </c>
      <c r="VV20" s="395">
        <f ca="1">SUMPRODUCT((YE3:YE54=VT20)*(YH3:YH54=VT21)*(YI3:YI54="D"))+SUMPRODUCT((YE3:YE54=VT20)*(YH3:YH54=VT22)*(YI3:YI54="D"))+SUMPRODUCT((YE3:YE54=VT20)*(YH3:YH54=VT19)*(YI3:YI54="D"))+SUMPRODUCT((YE3:YE54=VT21)*(YH3:YH54=VT20)*(YI3:YI54="D"))+SUMPRODUCT((YE3:YE54=VT22)*(YH3:YH54=VT20)*(YI3:YI54="D"))+SUMPRODUCT((YE3:YE54=VT19)*(YH3:YH54=VT20)*(YI3:YI54="D"))</f>
        <v>0</v>
      </c>
      <c r="VW20" s="395">
        <f ca="1">SUMPRODUCT((YE3:YE54=VT20)*(YH3:YH54=VT21)*(YI3:YI54="L"))+SUMPRODUCT((YE3:YE54=VT20)*(YH3:YH54=VT22)*(YI3:YI54="L"))+SUMPRODUCT((YE3:YE54=VT20)*(YH3:YH54=VT19)*(YI3:YI54="L"))+SUMPRODUCT((YE3:YE54=VT21)*(YH3:YH54=VT20)*(YJ3:YJ54="L"))+SUMPRODUCT((YE3:YE54=VT22)*(YH3:YH54=VT20)*(YJ3:YJ54="L"))+SUMPRODUCT((YE3:YE54=VT19)*(YH3:YH54=VT20)*(YJ3:YJ54="L"))</f>
        <v>0</v>
      </c>
      <c r="VX20" s="395">
        <f ca="1">SUMPRODUCT((YE3:YE54=VT20)*(YH3:YH54=VT21)*YF3:YF54)+SUMPRODUCT((YE3:YE54=VT20)*(YH3:YH54=VT22)*YF3:YF54)+SUMPRODUCT((YE3:YE54=VT20)*(YH3:YH54=VT18)*YF3:YF54)+SUMPRODUCT((YE3:YE54=VT20)*(YH3:YH54=VT19)*YF3:YF54)+SUMPRODUCT((YE3:YE54=VT21)*(YH3:YH54=VT20)*YG3:YG54)+SUMPRODUCT((YE3:YE54=VT22)*(YH3:YH54=VT20)*YG3:YG54)+SUMPRODUCT((YE3:YE54=VT18)*(YH3:YH54=VT20)*YG3:YG54)+SUMPRODUCT((YE3:YE54=VT19)*(YH3:YH54=VT20)*YG3:YG54)</f>
        <v>0</v>
      </c>
      <c r="VY20" s="395">
        <f ca="1">SUMPRODUCT((YE3:YE54=VT20)*(YH3:YH54=VT21)*YG3:YG54)+SUMPRODUCT((YE3:YE54=VT20)*(YH3:YH54=VT22)*YG3:YG54)+SUMPRODUCT((YE3:YE54=VT20)*(YH3:YH54=VT18)*YG3:YG54)+SUMPRODUCT((YE3:YE54=VT20)*(YH3:YH54=VT19)*YG3:YG54)+SUMPRODUCT((YE3:YE54=VT21)*(YH3:YH54=VT20)*YF3:YF54)+SUMPRODUCT((YE3:YE54=VT22)*(YH3:YH54=VT20)*YF3:YF54)+SUMPRODUCT((YE3:YE54=VT18)*(YH3:YH54=VT20)*YF3:YF54)+SUMPRODUCT((YE3:YE54=VT19)*(YH3:YH54=VT20)*YF3:YF54)</f>
        <v>0</v>
      </c>
      <c r="VZ20" s="395">
        <f t="shared" ca="1" si="2617"/>
        <v>1000</v>
      </c>
      <c r="WA20" s="395" t="str">
        <f t="shared" ca="1" si="2618"/>
        <v/>
      </c>
      <c r="WB20" s="395" t="str">
        <f ca="1">IF(VT20&lt;&gt;"",VLOOKUP(VT20,UG4:UM52,7,FALSE),"")</f>
        <v/>
      </c>
      <c r="WC20" s="395" t="str">
        <f ca="1">IF(VT20&lt;&gt;"",VLOOKUP(VT20,UG4:UM52,5,FALSE),"")</f>
        <v/>
      </c>
      <c r="WD20" s="395" t="str">
        <f ca="1">IF(VT20&lt;&gt;"",VLOOKUP(VT20,UG4:UO52,9,FALSE),"")</f>
        <v/>
      </c>
      <c r="WE20" s="395" t="str">
        <f t="shared" ca="1" si="2619"/>
        <v/>
      </c>
      <c r="WF20" s="395" t="str">
        <f t="shared" ref="WF20" ca="1" si="2889">IF(VT20&lt;&gt;"",RANK(WE20,WE18:WE22),"")</f>
        <v/>
      </c>
      <c r="WG20" s="395" t="str">
        <f t="shared" ref="WG20" ca="1" si="2890">IF(VT20&lt;&gt;"",SUMPRODUCT((WE18:WE22=WE20)*(VZ18:VZ22&gt;VZ20)),"")</f>
        <v/>
      </c>
      <c r="WH20" s="395" t="str">
        <f t="shared" ref="WH20" ca="1" si="2891">IF(VT20&lt;&gt;"",SUMPRODUCT((WE18:WE22=WE20)*(VZ18:VZ22=VZ20)*(VX18:VX22&gt;VX20)),"")</f>
        <v/>
      </c>
      <c r="WI20" s="395" t="str">
        <f t="shared" ref="WI20" ca="1" si="2892">IF(VT20&lt;&gt;"",SUMPRODUCT((WE18:WE22=WE20)*(VZ18:VZ22=VZ20)*(VX18:VX22=VX20)*(WB18:WB22&gt;WB20)),"")</f>
        <v/>
      </c>
      <c r="WJ20" s="395" t="str">
        <f t="shared" ref="WJ20" ca="1" si="2893">IF(VT20&lt;&gt;"",SUMPRODUCT((WE18:WE22=WE20)*(VZ18:VZ22=VZ20)*(VX18:VX22=VX20)*(WB18:WB22=WB20)*(WC18:WC22&gt;WC20)),"")</f>
        <v/>
      </c>
      <c r="WK20" s="395" t="str">
        <f t="shared" ref="WK20" ca="1" si="2894">IF(VT20&lt;&gt;"",SUMPRODUCT((WE18:WE22=WE20)*(VZ18:VZ22=VZ20)*(VX18:VX22=VX20)*(WB18:WB22=WB20)*(WC18:WC22=WC20)*(WD18:WD22&gt;WD20)),"")</f>
        <v/>
      </c>
      <c r="WL20" s="395" t="str">
        <f t="shared" ref="WL20" ca="1" si="2895">IF(VT20&lt;&gt;"",IF(WL72&lt;&gt;"",IF(VS69=3,WL72,WL72+VS69),SUM(WF20:WK20)+1),"")</f>
        <v/>
      </c>
      <c r="WM20" s="395" t="str">
        <f t="shared" ref="WM20" ca="1" si="2896">IF(VT20&lt;&gt;"",INDEX(VT19:VT22,MATCH(3,WL19:WL22,0),0),"")</f>
        <v/>
      </c>
      <c r="WN20" s="395" t="str">
        <f t="shared" ref="WN20:WN21" ca="1" si="2897">IF(UW18&lt;&gt;"",UW18,"")</f>
        <v/>
      </c>
      <c r="WO20" s="395">
        <f ca="1">SUMPRODUCT((YE3:YE54=WN20)*(YH3:YH54=WN21)*(YI3:YI54="W"))+SUMPRODUCT((YE3:YE54=WN20)*(YH3:YH54=WN22)*(YI3:YI54="W"))+SUMPRODUCT((YE3:YE54=WN20)*(YH3:YH54=WN23)*(YI3:YI54="W"))+SUMPRODUCT((YE3:YE54=WN21)*(YH3:YH54=WN20)*(YJ3:YJ54="W"))+SUMPRODUCT((YE3:YE54=WN22)*(YH3:YH54=WN20)*(YJ3:YJ54="W"))+SUMPRODUCT((YE3:YE54=WN23)*(YH3:YH54=WN20)*(YJ3:YJ54="W"))</f>
        <v>0</v>
      </c>
      <c r="WP20" s="395">
        <f ca="1">SUMPRODUCT((YE3:YE54=WN20)*(YH3:YH54=WN21)*(YI3:YI54="D"))+SUMPRODUCT((YE3:YE54=WN20)*(YH3:YH54=WN22)*(YI3:YI54="D"))+SUMPRODUCT((YE3:YE54=WN20)*(YH3:YH54=WN23)*(YI3:YI54="D"))+SUMPRODUCT((YE3:YE54=WN21)*(YH3:YH54=WN20)*(YI3:YI54="D"))+SUMPRODUCT((YE3:YE54=WN22)*(YH3:YH54=WN20)*(YI3:YI54="D"))+SUMPRODUCT((YE3:YE54=WN23)*(YH3:YH54=WN20)*(YI3:YI54="D"))</f>
        <v>0</v>
      </c>
      <c r="WQ20" s="395">
        <f ca="1">SUMPRODUCT((YE3:YE54=WN20)*(YH3:YH54=WN21)*(YI3:YI54="L"))+SUMPRODUCT((YE3:YE54=WN20)*(YH3:YH54=WN22)*(YI3:YI54="L"))+SUMPRODUCT((YE3:YE54=WN20)*(YH3:YH54=WN23)*(YI3:YI54="L"))+SUMPRODUCT((YE3:YE54=WN21)*(YH3:YH54=WN20)*(YJ3:YJ54="L"))+SUMPRODUCT((YE3:YE54=WN22)*(YH3:YH54=WN20)*(YJ3:YJ54="L"))+SUMPRODUCT((YE3:YE54=WN23)*(YH3:YH54=WN20)*(YJ3:YJ54="L"))</f>
        <v>0</v>
      </c>
      <c r="WR20" s="395">
        <f ca="1">SUMPRODUCT((YE3:YE54=WN20)*(YH3:YH54=WN21)*YF3:YF54)+SUMPRODUCT((YE3:YE54=WN20)*(YH3:YH54=WN22)*YF3:YF54)+SUMPRODUCT((YE3:YE54=WN20)*(YH3:YH54=WN18)*YF3:YF54)+SUMPRODUCT((YE3:YE54=WN20)*(YH3:YH54=WN19)*YF3:YF54)+SUMPRODUCT((YE3:YE54=WN21)*(YH3:YH54=WN20)*YG3:YG54)+SUMPRODUCT((YE3:YE54=WN22)*(YH3:YH54=WN20)*YG3:YG54)+SUMPRODUCT((YE3:YE54=WN18)*(YH3:YH54=WN20)*YG3:YG54)+SUMPRODUCT((YE3:YE54=WN19)*(YH3:YH54=WN20)*YG3:YG54)</f>
        <v>0</v>
      </c>
      <c r="WS20" s="395">
        <f ca="1">SUMPRODUCT((YE3:YE54=WN20)*(YH3:YH54=WN21)*YG3:YG54)+SUMPRODUCT((YE3:YE54=WN20)*(YH3:YH54=WN22)*YG3:YG54)+SUMPRODUCT((YE3:YE54=WN20)*(YH3:YH54=WN18)*YG3:YG54)+SUMPRODUCT((YE3:YE54=WN20)*(YH3:YH54=WN19)*YG3:YG54)+SUMPRODUCT((YE3:YE54=WN21)*(YH3:YH54=WN20)*YF3:YF54)+SUMPRODUCT((YE3:YE54=WN22)*(YH3:YH54=WN20)*YF3:YF54)+SUMPRODUCT((YE3:YE54=WN18)*(YH3:YH54=WN20)*YF3:YF54)+SUMPRODUCT((YE3:YE54=WN19)*(YH3:YH54=WN20)*YF3:YF54)</f>
        <v>0</v>
      </c>
      <c r="WT20" s="395">
        <f t="shared" ref="WT20:WT21" ca="1" si="2898">WR20-WS20+1000</f>
        <v>1000</v>
      </c>
      <c r="WU20" s="395" t="str">
        <f t="shared" ref="WU20:WU21" ca="1" si="2899">IF(WN20&lt;&gt;"",WO20*3+WP20*1,"")</f>
        <v/>
      </c>
      <c r="WV20" s="395" t="str">
        <f ca="1">IF(WN20&lt;&gt;"",VLOOKUP(WN20,UG4:UM52,7,FALSE),"")</f>
        <v/>
      </c>
      <c r="WW20" s="395" t="str">
        <f ca="1">IF(WN20&lt;&gt;"",VLOOKUP(WN20,UG4:UM52,5,FALSE),"")</f>
        <v/>
      </c>
      <c r="WX20" s="395" t="str">
        <f ca="1">IF(WN20&lt;&gt;"",VLOOKUP(WN20,UG4:UO52,9,FALSE),"")</f>
        <v/>
      </c>
      <c r="WY20" s="395" t="str">
        <f t="shared" ref="WY20:WY21" ca="1" si="2900">WU20</f>
        <v/>
      </c>
      <c r="WZ20" s="395" t="str">
        <f t="shared" ref="WZ20" ca="1" si="2901">IF(WN20&lt;&gt;"",RANK(WY20,WY18:WY22),"")</f>
        <v/>
      </c>
      <c r="XA20" s="395" t="str">
        <f t="shared" ref="XA20" ca="1" si="2902">IF(WN20&lt;&gt;"",SUMPRODUCT((WY18:WY22=WY20)*(WT18:WT22&gt;WT20)),"")</f>
        <v/>
      </c>
      <c r="XB20" s="395" t="str">
        <f t="shared" ref="XB20" ca="1" si="2903">IF(WN20&lt;&gt;"",SUMPRODUCT((WY18:WY22=WY20)*(WT18:WT22=WT20)*(WR18:WR22&gt;WR20)),"")</f>
        <v/>
      </c>
      <c r="XC20" s="395" t="str">
        <f t="shared" ref="XC20" ca="1" si="2904">IF(WN20&lt;&gt;"",SUMPRODUCT((WY18:WY22=WY20)*(WT18:WT22=WT20)*(WR18:WR22=WR20)*(WV18:WV22&gt;WV20)),"")</f>
        <v/>
      </c>
      <c r="XD20" s="395" t="str">
        <f t="shared" ref="XD20" ca="1" si="2905">IF(WN20&lt;&gt;"",SUMPRODUCT((WY18:WY22=WY20)*(WT18:WT22=WT20)*(WR18:WR22=WR20)*(WV18:WV22=WV20)*(WW18:WW22&gt;WW20)),"")</f>
        <v/>
      </c>
      <c r="XE20" s="395" t="str">
        <f t="shared" ref="XE20" ca="1" si="2906">IF(WN20&lt;&gt;"",SUMPRODUCT((WY18:WY22=WY20)*(WT18:WT22=WT20)*(WR18:WR22=WR20)*(WV18:WV22=WV20)*(WW18:WW22=WW20)*(WX18:WX22&gt;WX20)),"")</f>
        <v/>
      </c>
      <c r="XF20" s="395" t="str">
        <f t="shared" ref="XF20:XF21" ca="1" si="2907">IF(WN20&lt;&gt;"",SUM(WZ20:XE20)+2,"")</f>
        <v/>
      </c>
      <c r="XG20" s="395" t="str">
        <f t="shared" ref="XG20" ca="1" si="2908">IF(WN20&lt;&gt;"",INDEX(WN20:WN22,MATCH(3,XF20:XF22,0),0),"")</f>
        <v/>
      </c>
      <c r="YB20" s="395" t="str">
        <f t="shared" ref="YB20" ca="1" si="2909">IF(XG20&lt;&gt;"",XG20,IF(WM20&lt;&gt;"",WM20,IF(VS20&lt;&gt;"",VS20,US20)))</f>
        <v>Boca Juniors</v>
      </c>
      <c r="YC20" s="395">
        <v>3</v>
      </c>
      <c r="YD20" s="395">
        <v>18</v>
      </c>
      <c r="YE20" s="395" t="str">
        <f t="shared" si="6"/>
        <v>Inter Miami</v>
      </c>
      <c r="YF20" s="395">
        <f ca="1">IF(OFFSET('Game Board'!O25,0,YF1)&lt;&gt;"",OFFSET('Game Board'!O25,0,YF1),0)</f>
        <v>0</v>
      </c>
      <c r="YG20" s="395">
        <f ca="1">IF(OFFSET('Game Board'!P25,0,YF1)&lt;&gt;"",OFFSET('Game Board'!P25,0,YF1),0)</f>
        <v>0</v>
      </c>
      <c r="YH20" s="395" t="str">
        <f t="shared" si="7"/>
        <v>Porto</v>
      </c>
      <c r="YI20" s="395" t="str">
        <f ca="1">IF(AND(OFFSET('Game Board'!O25,0,YF1)&lt;&gt;"",OFFSET('Game Board'!P25,0,YF1)&lt;&gt;""),IF(YF20&gt;YG20,"W",IF(YF20=YG20,"D","L")),"")</f>
        <v/>
      </c>
      <c r="YJ20" s="395" t="str">
        <f t="shared" ca="1" si="2629"/>
        <v/>
      </c>
      <c r="YL20" s="395">
        <f ca="1">VLOOKUP(YM20,ACH18:ACI22,2,FALSE)</f>
        <v>3</v>
      </c>
      <c r="YM20" s="398" t="str">
        <f t="shared" si="2395"/>
        <v>Boca Juniors</v>
      </c>
      <c r="YN20" s="395">
        <f ca="1">SUMPRODUCT((ACK3:ACK54=YM20)*(ACO3:ACO54="W"))+SUMPRODUCT((ACN3:ACN54=YM20)*(ACP3:ACP54="W"))</f>
        <v>0</v>
      </c>
      <c r="YO20" s="395">
        <f ca="1">SUMPRODUCT((ACK3:ACK54=YM20)*(ACO3:ACO54="D"))+SUMPRODUCT((ACN3:ACN54=YM20)*(ACP3:ACP54="D"))</f>
        <v>0</v>
      </c>
      <c r="YP20" s="395">
        <f ca="1">SUMPRODUCT((ACK3:ACK54=YM20)*(ACO3:ACO54="L"))+SUMPRODUCT((ACN3:ACN54=YM20)*(ACP3:ACP54="L"))</f>
        <v>0</v>
      </c>
      <c r="YQ20" s="395">
        <f t="shared" ref="YQ20" ca="1" si="2910">SUMIF(ACK3:ACK72,YM20,ACL3:ACL72)+SUMIF(ACN3:ACN72,YM20,ACM3:ACM72)</f>
        <v>0</v>
      </c>
      <c r="YR20" s="395">
        <f t="shared" ref="YR20" ca="1" si="2911">SUMIF(ACN3:ACN72,YM20,ACL3:ACL72)+SUMIF(ACK3:ACK72,YM20,ACM3:ACM72)</f>
        <v>0</v>
      </c>
      <c r="YS20" s="395">
        <f t="shared" ca="1" si="2398"/>
        <v>1000</v>
      </c>
      <c r="YT20" s="395">
        <f t="shared" ca="1" si="2399"/>
        <v>0</v>
      </c>
      <c r="YU20" s="401">
        <f t="shared" si="117"/>
        <v>14</v>
      </c>
      <c r="YV20" s="395">
        <f t="shared" ref="YV20" ca="1" si="2912">IF(COUNTIF(YT18:YT22,4)&lt;&gt;4,RANK(YT20,YT18:YT22),YT72)</f>
        <v>1</v>
      </c>
      <c r="YX20" s="395">
        <f t="shared" ref="YX20" ca="1" si="2913">SUMPRODUCT((YV18:YV21=YV20)*(YU18:YU21&lt;YU20))+YV20</f>
        <v>2</v>
      </c>
      <c r="YY20" s="398" t="str">
        <f t="shared" ref="YY20" ca="1" si="2914">INDEX(YM18:YM22,MATCH(3,YX18:YX22,0),0)</f>
        <v>Benfica</v>
      </c>
      <c r="YZ20" s="395">
        <f t="shared" ref="YZ20" ca="1" si="2915">INDEX(YV18:YV22,MATCH(YY20,YM18:YM22,0),0)</f>
        <v>1</v>
      </c>
      <c r="ZA20" s="395" t="str">
        <f t="shared" ref="ZA20:ZA21" ca="1" si="2916">IF(AND(ZA19&lt;&gt;"",YZ20=1),YY20,"")</f>
        <v>Benfica</v>
      </c>
      <c r="ZB20" s="395" t="str">
        <f t="shared" ref="ZB20:ZB21" ca="1" si="2917">IF(AND(ZB19&lt;&gt;"",YZ21=2),YY21,"")</f>
        <v/>
      </c>
      <c r="ZC20" s="395" t="str">
        <f t="shared" ref="ZC20" ca="1" si="2918">IF(AND(ZC19&lt;&gt;"",YZ22=3),YY22,"")</f>
        <v/>
      </c>
      <c r="ZF20" s="395" t="str">
        <f t="shared" ca="1" si="2408"/>
        <v>Benfica</v>
      </c>
      <c r="ZG20" s="395">
        <f ca="1">SUMPRODUCT((ACK3:ACK54=ZF20)*(ACN3:ACN54=ZF21)*(ACO3:ACO54="W"))+SUMPRODUCT((ACK3:ACK54=ZF20)*(ACN3:ACN54=ZF22)*(ACO3:ACO54="W"))+SUMPRODUCT((ACK3:ACK54=ZF20)*(ACN3:ACN54=ZF18)*(ACO3:ACO54="W"))+SUMPRODUCT((ACK3:ACK54=ZF20)*(ACN3:ACN54=ZF19)*(ACO3:ACO54="W"))+SUMPRODUCT((ACK3:ACK54=ZF21)*(ACN3:ACN54=ZF20)*(ACP3:ACP54="W"))+SUMPRODUCT((ACK3:ACK54=ZF22)*(ACN3:ACN54=ZF20)*(ACP3:ACP54="W"))+SUMPRODUCT((ACK3:ACK54=ZF18)*(ACN3:ACN54=ZF20)*(ACP3:ACP54="W"))+SUMPRODUCT((ACK3:ACK54=ZF19)*(ACN3:ACN54=ZF20)*(ACP3:ACP54="W"))</f>
        <v>0</v>
      </c>
      <c r="ZH20" s="395">
        <f ca="1">SUMPRODUCT((ACK3:ACK54=ZF20)*(ACN3:ACN54=ZF21)*(ACO3:ACO54="D"))+SUMPRODUCT((ACK3:ACK54=ZF20)*(ACN3:ACN54=ZF22)*(ACO3:ACO54="D"))+SUMPRODUCT((ACK3:ACK54=ZF20)*(ACN3:ACN54=ZF18)*(ACO3:ACO54="D"))+SUMPRODUCT((ACK3:ACK54=ZF20)*(ACN3:ACN54=ZF19)*(ACO3:ACO54="D"))+SUMPRODUCT((ACK3:ACK54=ZF21)*(ACN3:ACN54=ZF20)*(ACO3:ACO54="D"))+SUMPRODUCT((ACK3:ACK54=ZF22)*(ACN3:ACN54=ZF20)*(ACO3:ACO54="D"))+SUMPRODUCT((ACK3:ACK54=ZF18)*(ACN3:ACN54=ZF20)*(ACO3:ACO54="D"))+SUMPRODUCT((ACK3:ACK54=ZF19)*(ACN3:ACN54=ZF20)*(ACO3:ACO54="D"))</f>
        <v>0</v>
      </c>
      <c r="ZI20" s="395">
        <f ca="1">SUMPRODUCT((ACK3:ACK54=ZF20)*(ACN3:ACN54=ZF21)*(ACO3:ACO54="L"))+SUMPRODUCT((ACK3:ACK54=ZF20)*(ACN3:ACN54=ZF22)*(ACO3:ACO54="L"))+SUMPRODUCT((ACK3:ACK54=ZF20)*(ACN3:ACN54=ZF18)*(ACO3:ACO54="L"))+SUMPRODUCT((ACK3:ACK54=ZF20)*(ACN3:ACN54=ZF19)*(ACO3:ACO54="L"))+SUMPRODUCT((ACK3:ACK54=ZF21)*(ACN3:ACN54=ZF20)*(ACP3:ACP54="L"))+SUMPRODUCT((ACK3:ACK54=ZF22)*(ACN3:ACN54=ZF20)*(ACP3:ACP54="L"))+SUMPRODUCT((ACK3:ACK54=ZF18)*(ACN3:ACN54=ZF20)*(ACP3:ACP54="L"))+SUMPRODUCT((ACK3:ACK54=ZF19)*(ACN3:ACN54=ZF20)*(ACP3:ACP54="L"))</f>
        <v>0</v>
      </c>
      <c r="ZJ20" s="395">
        <f ca="1">SUMPRODUCT((ACK3:ACK54=ZF20)*(ACN3:ACN54=ZF21)*ACL3:ACL54)+SUMPRODUCT((ACK3:ACK54=ZF20)*(ACN3:ACN54=ZF22)*ACL3:ACL54)+SUMPRODUCT((ACK3:ACK54=ZF20)*(ACN3:ACN54=ZF18)*ACL3:ACL54)+SUMPRODUCT((ACK3:ACK54=ZF20)*(ACN3:ACN54=ZF19)*ACL3:ACL54)+SUMPRODUCT((ACK3:ACK54=ZF21)*(ACN3:ACN54=ZF20)*ACM3:ACM54)+SUMPRODUCT((ACK3:ACK54=ZF22)*(ACN3:ACN54=ZF20)*ACM3:ACM54)+SUMPRODUCT((ACK3:ACK54=ZF18)*(ACN3:ACN54=ZF20)*ACM3:ACM54)+SUMPRODUCT((ACK3:ACK54=ZF19)*(ACN3:ACN54=ZF20)*ACM3:ACM54)</f>
        <v>0</v>
      </c>
      <c r="ZK20" s="395">
        <f ca="1">SUMPRODUCT((ACK3:ACK54=ZF20)*(ACN3:ACN54=ZF21)*ACM3:ACM54)+SUMPRODUCT((ACK3:ACK54=ZF20)*(ACN3:ACN54=ZF22)*ACM3:ACM54)+SUMPRODUCT((ACK3:ACK54=ZF20)*(ACN3:ACN54=ZF18)*ACM3:ACM54)+SUMPRODUCT((ACK3:ACK54=ZF20)*(ACN3:ACN54=ZF19)*ACM3:ACM54)+SUMPRODUCT((ACK3:ACK54=ZF21)*(ACN3:ACN54=ZF20)*ACL3:ACL54)+SUMPRODUCT((ACK3:ACK54=ZF22)*(ACN3:ACN54=ZF20)*ACL3:ACL54)+SUMPRODUCT((ACK3:ACK54=ZF18)*(ACN3:ACN54=ZF20)*ACL3:ACL54)+SUMPRODUCT((ACK3:ACK54=ZF19)*(ACN3:ACN54=ZF20)*ACL3:ACL54)</f>
        <v>0</v>
      </c>
      <c r="ZL20" s="395">
        <f t="shared" ca="1" si="2409"/>
        <v>1000</v>
      </c>
      <c r="ZM20" s="395">
        <f t="shared" ca="1" si="2410"/>
        <v>0</v>
      </c>
      <c r="ZN20" s="395">
        <f ca="1">IF(ZF20&lt;&gt;"",VLOOKUP(ZF20,YM4:YS52,7,FALSE),"")</f>
        <v>1000</v>
      </c>
      <c r="ZO20" s="395">
        <f ca="1">IF(ZF20&lt;&gt;"",VLOOKUP(ZF20,YM4:YS52,5,FALSE),"")</f>
        <v>0</v>
      </c>
      <c r="ZP20" s="395">
        <f ca="1">IF(ZF20&lt;&gt;"",VLOOKUP(ZF20,YM4:YU52,9,FALSE),"")</f>
        <v>22</v>
      </c>
      <c r="ZQ20" s="395">
        <f t="shared" ca="1" si="2411"/>
        <v>0</v>
      </c>
      <c r="ZR20" s="395">
        <f t="shared" ref="ZR20" ca="1" si="2919">IF(ZF20&lt;&gt;"",RANK(ZQ20,ZQ18:ZQ22),"")</f>
        <v>1</v>
      </c>
      <c r="ZS20" s="395">
        <f t="shared" ref="ZS20" ca="1" si="2920">IF(ZF20&lt;&gt;"",SUMPRODUCT((ZQ18:ZQ22=ZQ20)*(ZL18:ZL22&gt;ZL20)),"")</f>
        <v>0</v>
      </c>
      <c r="ZT20" s="395">
        <f t="shared" ref="ZT20" ca="1" si="2921">IF(ZF20&lt;&gt;"",SUMPRODUCT((ZQ18:ZQ22=ZQ20)*(ZL18:ZL22=ZL20)*(ZJ18:ZJ22&gt;ZJ20)),"")</f>
        <v>0</v>
      </c>
      <c r="ZU20" s="395">
        <f t="shared" ref="ZU20" ca="1" si="2922">IF(ZF20&lt;&gt;"",SUMPRODUCT((ZQ18:ZQ22=ZQ20)*(ZL18:ZL22=ZL20)*(ZJ18:ZJ22=ZJ20)*(ZN18:ZN22&gt;ZN20)),"")</f>
        <v>0</v>
      </c>
      <c r="ZV20" s="395">
        <f t="shared" ref="ZV20" ca="1" si="2923">IF(ZF20&lt;&gt;"",SUMPRODUCT((ZQ18:ZQ22=ZQ20)*(ZL18:ZL22=ZL20)*(ZJ18:ZJ22=ZJ20)*(ZN18:ZN22=ZN20)*(ZO18:ZO22&gt;ZO20)),"")</f>
        <v>0</v>
      </c>
      <c r="ZW20" s="395">
        <f t="shared" ref="ZW20" ca="1" si="2924">IF(ZF20&lt;&gt;"",SUMPRODUCT((ZQ18:ZQ22=ZQ20)*(ZL18:ZL22=ZL20)*(ZJ18:ZJ22=ZJ20)*(ZN18:ZN22=ZN20)*(ZO18:ZO22=ZO20)*(ZP18:ZP22&gt;ZP20)),"")</f>
        <v>1</v>
      </c>
      <c r="ZX20" s="395">
        <f t="shared" ref="ZX20" ca="1" si="2925">IF(ZF20&lt;&gt;"",IF(ZX72&lt;&gt;"",IF(ZE69=3,ZX72,ZX72+ZE69),SUM(ZR20:ZW20)),"")</f>
        <v>2</v>
      </c>
      <c r="ZY20" s="395" t="str">
        <f t="shared" ref="ZY20" ca="1" si="2926">IF(ZF20&lt;&gt;"",INDEX(ZF18:ZF22,MATCH(3,ZX18:ZX22,0),0),"")</f>
        <v>Boca Juniors</v>
      </c>
      <c r="ZZ20" s="395" t="str">
        <f t="shared" ca="1" si="2648"/>
        <v/>
      </c>
      <c r="AAA20" s="395">
        <f ca="1">SUMPRODUCT((ACK3:ACK54=ZZ20)*(ACN3:ACN54=ZZ21)*(ACO3:ACO54="W"))+SUMPRODUCT((ACK3:ACK54=ZZ20)*(ACN3:ACN54=ZZ22)*(ACO3:ACO54="W"))+SUMPRODUCT((ACK3:ACK54=ZZ20)*(ACN3:ACN54=ZZ19)*(ACO3:ACO54="W"))+SUMPRODUCT((ACK3:ACK54=ZZ21)*(ACN3:ACN54=ZZ20)*(ACP3:ACP54="W"))+SUMPRODUCT((ACK3:ACK54=ZZ22)*(ACN3:ACN54=ZZ20)*(ACP3:ACP54="W"))+SUMPRODUCT((ACK3:ACK54=ZZ19)*(ACN3:ACN54=ZZ20)*(ACP3:ACP54="W"))</f>
        <v>0</v>
      </c>
      <c r="AAB20" s="395">
        <f ca="1">SUMPRODUCT((ACK3:ACK54=ZZ20)*(ACN3:ACN54=ZZ21)*(ACO3:ACO54="D"))+SUMPRODUCT((ACK3:ACK54=ZZ20)*(ACN3:ACN54=ZZ22)*(ACO3:ACO54="D"))+SUMPRODUCT((ACK3:ACK54=ZZ20)*(ACN3:ACN54=ZZ19)*(ACO3:ACO54="D"))+SUMPRODUCT((ACK3:ACK54=ZZ21)*(ACN3:ACN54=ZZ20)*(ACO3:ACO54="D"))+SUMPRODUCT((ACK3:ACK54=ZZ22)*(ACN3:ACN54=ZZ20)*(ACO3:ACO54="D"))+SUMPRODUCT((ACK3:ACK54=ZZ19)*(ACN3:ACN54=ZZ20)*(ACO3:ACO54="D"))</f>
        <v>0</v>
      </c>
      <c r="AAC20" s="395">
        <f ca="1">SUMPRODUCT((ACK3:ACK54=ZZ20)*(ACN3:ACN54=ZZ21)*(ACO3:ACO54="L"))+SUMPRODUCT((ACK3:ACK54=ZZ20)*(ACN3:ACN54=ZZ22)*(ACO3:ACO54="L"))+SUMPRODUCT((ACK3:ACK54=ZZ20)*(ACN3:ACN54=ZZ19)*(ACO3:ACO54="L"))+SUMPRODUCT((ACK3:ACK54=ZZ21)*(ACN3:ACN54=ZZ20)*(ACP3:ACP54="L"))+SUMPRODUCT((ACK3:ACK54=ZZ22)*(ACN3:ACN54=ZZ20)*(ACP3:ACP54="L"))+SUMPRODUCT((ACK3:ACK54=ZZ19)*(ACN3:ACN54=ZZ20)*(ACP3:ACP54="L"))</f>
        <v>0</v>
      </c>
      <c r="AAD20" s="395">
        <f ca="1">SUMPRODUCT((ACK3:ACK54=ZZ20)*(ACN3:ACN54=ZZ21)*ACL3:ACL54)+SUMPRODUCT((ACK3:ACK54=ZZ20)*(ACN3:ACN54=ZZ22)*ACL3:ACL54)+SUMPRODUCT((ACK3:ACK54=ZZ20)*(ACN3:ACN54=ZZ18)*ACL3:ACL54)+SUMPRODUCT((ACK3:ACK54=ZZ20)*(ACN3:ACN54=ZZ19)*ACL3:ACL54)+SUMPRODUCT((ACK3:ACK54=ZZ21)*(ACN3:ACN54=ZZ20)*ACM3:ACM54)+SUMPRODUCT((ACK3:ACK54=ZZ22)*(ACN3:ACN54=ZZ20)*ACM3:ACM54)+SUMPRODUCT((ACK3:ACK54=ZZ18)*(ACN3:ACN54=ZZ20)*ACM3:ACM54)+SUMPRODUCT((ACK3:ACK54=ZZ19)*(ACN3:ACN54=ZZ20)*ACM3:ACM54)</f>
        <v>0</v>
      </c>
      <c r="AAE20" s="395">
        <f ca="1">SUMPRODUCT((ACK3:ACK54=ZZ20)*(ACN3:ACN54=ZZ21)*ACM3:ACM54)+SUMPRODUCT((ACK3:ACK54=ZZ20)*(ACN3:ACN54=ZZ22)*ACM3:ACM54)+SUMPRODUCT((ACK3:ACK54=ZZ20)*(ACN3:ACN54=ZZ18)*ACM3:ACM54)+SUMPRODUCT((ACK3:ACK54=ZZ20)*(ACN3:ACN54=ZZ19)*ACM3:ACM54)+SUMPRODUCT((ACK3:ACK54=ZZ21)*(ACN3:ACN54=ZZ20)*ACL3:ACL54)+SUMPRODUCT((ACK3:ACK54=ZZ22)*(ACN3:ACN54=ZZ20)*ACL3:ACL54)+SUMPRODUCT((ACK3:ACK54=ZZ18)*(ACN3:ACN54=ZZ20)*ACL3:ACL54)+SUMPRODUCT((ACK3:ACK54=ZZ19)*(ACN3:ACN54=ZZ20)*ACL3:ACL54)</f>
        <v>0</v>
      </c>
      <c r="AAF20" s="395">
        <f t="shared" ca="1" si="2649"/>
        <v>1000</v>
      </c>
      <c r="AAG20" s="395" t="str">
        <f t="shared" ca="1" si="2650"/>
        <v/>
      </c>
      <c r="AAH20" s="395" t="str">
        <f ca="1">IF(ZZ20&lt;&gt;"",VLOOKUP(ZZ20,YM4:YS52,7,FALSE),"")</f>
        <v/>
      </c>
      <c r="AAI20" s="395" t="str">
        <f ca="1">IF(ZZ20&lt;&gt;"",VLOOKUP(ZZ20,YM4:YS52,5,FALSE),"")</f>
        <v/>
      </c>
      <c r="AAJ20" s="395" t="str">
        <f ca="1">IF(ZZ20&lt;&gt;"",VLOOKUP(ZZ20,YM4:YU52,9,FALSE),"")</f>
        <v/>
      </c>
      <c r="AAK20" s="395" t="str">
        <f t="shared" ca="1" si="2651"/>
        <v/>
      </c>
      <c r="AAL20" s="395" t="str">
        <f t="shared" ref="AAL20" ca="1" si="2927">IF(ZZ20&lt;&gt;"",RANK(AAK20,AAK18:AAK22),"")</f>
        <v/>
      </c>
      <c r="AAM20" s="395" t="str">
        <f t="shared" ref="AAM20" ca="1" si="2928">IF(ZZ20&lt;&gt;"",SUMPRODUCT((AAK18:AAK22=AAK20)*(AAF18:AAF22&gt;AAF20)),"")</f>
        <v/>
      </c>
      <c r="AAN20" s="395" t="str">
        <f t="shared" ref="AAN20" ca="1" si="2929">IF(ZZ20&lt;&gt;"",SUMPRODUCT((AAK18:AAK22=AAK20)*(AAF18:AAF22=AAF20)*(AAD18:AAD22&gt;AAD20)),"")</f>
        <v/>
      </c>
      <c r="AAO20" s="395" t="str">
        <f t="shared" ref="AAO20" ca="1" si="2930">IF(ZZ20&lt;&gt;"",SUMPRODUCT((AAK18:AAK22=AAK20)*(AAF18:AAF22=AAF20)*(AAD18:AAD22=AAD20)*(AAH18:AAH22&gt;AAH20)),"")</f>
        <v/>
      </c>
      <c r="AAP20" s="395" t="str">
        <f t="shared" ref="AAP20" ca="1" si="2931">IF(ZZ20&lt;&gt;"",SUMPRODUCT((AAK18:AAK22=AAK20)*(AAF18:AAF22=AAF20)*(AAD18:AAD22=AAD20)*(AAH18:AAH22=AAH20)*(AAI18:AAI22&gt;AAI20)),"")</f>
        <v/>
      </c>
      <c r="AAQ20" s="395" t="str">
        <f t="shared" ref="AAQ20" ca="1" si="2932">IF(ZZ20&lt;&gt;"",SUMPRODUCT((AAK18:AAK22=AAK20)*(AAF18:AAF22=AAF20)*(AAD18:AAD22=AAD20)*(AAH18:AAH22=AAH20)*(AAI18:AAI22=AAI20)*(AAJ18:AAJ22&gt;AAJ20)),"")</f>
        <v/>
      </c>
      <c r="AAR20" s="395" t="str">
        <f t="shared" ref="AAR20" ca="1" si="2933">IF(ZZ20&lt;&gt;"",IF(AAR72&lt;&gt;"",IF(ZY69=3,AAR72,AAR72+ZY69),SUM(AAL20:AAQ20)+1),"")</f>
        <v/>
      </c>
      <c r="AAS20" s="395" t="str">
        <f t="shared" ref="AAS20" ca="1" si="2934">IF(ZZ20&lt;&gt;"",INDEX(ZZ19:ZZ22,MATCH(3,AAR19:AAR22,0),0),"")</f>
        <v/>
      </c>
      <c r="AAT20" s="395" t="str">
        <f t="shared" ref="AAT20:AAT21" ca="1" si="2935">IF(ZC18&lt;&gt;"",ZC18,"")</f>
        <v/>
      </c>
      <c r="AAU20" s="395">
        <f ca="1">SUMPRODUCT((ACK3:ACK54=AAT20)*(ACN3:ACN54=AAT21)*(ACO3:ACO54="W"))+SUMPRODUCT((ACK3:ACK54=AAT20)*(ACN3:ACN54=AAT22)*(ACO3:ACO54="W"))+SUMPRODUCT((ACK3:ACK54=AAT20)*(ACN3:ACN54=AAT23)*(ACO3:ACO54="W"))+SUMPRODUCT((ACK3:ACK54=AAT21)*(ACN3:ACN54=AAT20)*(ACP3:ACP54="W"))+SUMPRODUCT((ACK3:ACK54=AAT22)*(ACN3:ACN54=AAT20)*(ACP3:ACP54="W"))+SUMPRODUCT((ACK3:ACK54=AAT23)*(ACN3:ACN54=AAT20)*(ACP3:ACP54="W"))</f>
        <v>0</v>
      </c>
      <c r="AAV20" s="395">
        <f ca="1">SUMPRODUCT((ACK3:ACK54=AAT20)*(ACN3:ACN54=AAT21)*(ACO3:ACO54="D"))+SUMPRODUCT((ACK3:ACK54=AAT20)*(ACN3:ACN54=AAT22)*(ACO3:ACO54="D"))+SUMPRODUCT((ACK3:ACK54=AAT20)*(ACN3:ACN54=AAT23)*(ACO3:ACO54="D"))+SUMPRODUCT((ACK3:ACK54=AAT21)*(ACN3:ACN54=AAT20)*(ACO3:ACO54="D"))+SUMPRODUCT((ACK3:ACK54=AAT22)*(ACN3:ACN54=AAT20)*(ACO3:ACO54="D"))+SUMPRODUCT((ACK3:ACK54=AAT23)*(ACN3:ACN54=AAT20)*(ACO3:ACO54="D"))</f>
        <v>0</v>
      </c>
      <c r="AAW20" s="395">
        <f ca="1">SUMPRODUCT((ACK3:ACK54=AAT20)*(ACN3:ACN54=AAT21)*(ACO3:ACO54="L"))+SUMPRODUCT((ACK3:ACK54=AAT20)*(ACN3:ACN54=AAT22)*(ACO3:ACO54="L"))+SUMPRODUCT((ACK3:ACK54=AAT20)*(ACN3:ACN54=AAT23)*(ACO3:ACO54="L"))+SUMPRODUCT((ACK3:ACK54=AAT21)*(ACN3:ACN54=AAT20)*(ACP3:ACP54="L"))+SUMPRODUCT((ACK3:ACK54=AAT22)*(ACN3:ACN54=AAT20)*(ACP3:ACP54="L"))+SUMPRODUCT((ACK3:ACK54=AAT23)*(ACN3:ACN54=AAT20)*(ACP3:ACP54="L"))</f>
        <v>0</v>
      </c>
      <c r="AAX20" s="395">
        <f ca="1">SUMPRODUCT((ACK3:ACK54=AAT20)*(ACN3:ACN54=AAT21)*ACL3:ACL54)+SUMPRODUCT((ACK3:ACK54=AAT20)*(ACN3:ACN54=AAT22)*ACL3:ACL54)+SUMPRODUCT((ACK3:ACK54=AAT20)*(ACN3:ACN54=AAT18)*ACL3:ACL54)+SUMPRODUCT((ACK3:ACK54=AAT20)*(ACN3:ACN54=AAT19)*ACL3:ACL54)+SUMPRODUCT((ACK3:ACK54=AAT21)*(ACN3:ACN54=AAT20)*ACM3:ACM54)+SUMPRODUCT((ACK3:ACK54=AAT22)*(ACN3:ACN54=AAT20)*ACM3:ACM54)+SUMPRODUCT((ACK3:ACK54=AAT18)*(ACN3:ACN54=AAT20)*ACM3:ACM54)+SUMPRODUCT((ACK3:ACK54=AAT19)*(ACN3:ACN54=AAT20)*ACM3:ACM54)</f>
        <v>0</v>
      </c>
      <c r="AAY20" s="395">
        <f ca="1">SUMPRODUCT((ACK3:ACK54=AAT20)*(ACN3:ACN54=AAT21)*ACM3:ACM54)+SUMPRODUCT((ACK3:ACK54=AAT20)*(ACN3:ACN54=AAT22)*ACM3:ACM54)+SUMPRODUCT((ACK3:ACK54=AAT20)*(ACN3:ACN54=AAT18)*ACM3:ACM54)+SUMPRODUCT((ACK3:ACK54=AAT20)*(ACN3:ACN54=AAT19)*ACM3:ACM54)+SUMPRODUCT((ACK3:ACK54=AAT21)*(ACN3:ACN54=AAT20)*ACL3:ACL54)+SUMPRODUCT((ACK3:ACK54=AAT22)*(ACN3:ACN54=AAT20)*ACL3:ACL54)+SUMPRODUCT((ACK3:ACK54=AAT18)*(ACN3:ACN54=AAT20)*ACL3:ACL54)+SUMPRODUCT((ACK3:ACK54=AAT19)*(ACN3:ACN54=AAT20)*ACL3:ACL54)</f>
        <v>0</v>
      </c>
      <c r="AAZ20" s="395">
        <f t="shared" ref="AAZ20:AAZ21" ca="1" si="2936">AAX20-AAY20+1000</f>
        <v>1000</v>
      </c>
      <c r="ABA20" s="395" t="str">
        <f t="shared" ref="ABA20:ABA21" ca="1" si="2937">IF(AAT20&lt;&gt;"",AAU20*3+AAV20*1,"")</f>
        <v/>
      </c>
      <c r="ABB20" s="395" t="str">
        <f ca="1">IF(AAT20&lt;&gt;"",VLOOKUP(AAT20,YM4:YS52,7,FALSE),"")</f>
        <v/>
      </c>
      <c r="ABC20" s="395" t="str">
        <f ca="1">IF(AAT20&lt;&gt;"",VLOOKUP(AAT20,YM4:YS52,5,FALSE),"")</f>
        <v/>
      </c>
      <c r="ABD20" s="395" t="str">
        <f ca="1">IF(AAT20&lt;&gt;"",VLOOKUP(AAT20,YM4:YU52,9,FALSE),"")</f>
        <v/>
      </c>
      <c r="ABE20" s="395" t="str">
        <f t="shared" ref="ABE20:ABE21" ca="1" si="2938">ABA20</f>
        <v/>
      </c>
      <c r="ABF20" s="395" t="str">
        <f t="shared" ref="ABF20" ca="1" si="2939">IF(AAT20&lt;&gt;"",RANK(ABE20,ABE18:ABE22),"")</f>
        <v/>
      </c>
      <c r="ABG20" s="395" t="str">
        <f t="shared" ref="ABG20" ca="1" si="2940">IF(AAT20&lt;&gt;"",SUMPRODUCT((ABE18:ABE22=ABE20)*(AAZ18:AAZ22&gt;AAZ20)),"")</f>
        <v/>
      </c>
      <c r="ABH20" s="395" t="str">
        <f t="shared" ref="ABH20" ca="1" si="2941">IF(AAT20&lt;&gt;"",SUMPRODUCT((ABE18:ABE22=ABE20)*(AAZ18:AAZ22=AAZ20)*(AAX18:AAX22&gt;AAX20)),"")</f>
        <v/>
      </c>
      <c r="ABI20" s="395" t="str">
        <f t="shared" ref="ABI20" ca="1" si="2942">IF(AAT20&lt;&gt;"",SUMPRODUCT((ABE18:ABE22=ABE20)*(AAZ18:AAZ22=AAZ20)*(AAX18:AAX22=AAX20)*(ABB18:ABB22&gt;ABB20)),"")</f>
        <v/>
      </c>
      <c r="ABJ20" s="395" t="str">
        <f t="shared" ref="ABJ20" ca="1" si="2943">IF(AAT20&lt;&gt;"",SUMPRODUCT((ABE18:ABE22=ABE20)*(AAZ18:AAZ22=AAZ20)*(AAX18:AAX22=AAX20)*(ABB18:ABB22=ABB20)*(ABC18:ABC22&gt;ABC20)),"")</f>
        <v/>
      </c>
      <c r="ABK20" s="395" t="str">
        <f t="shared" ref="ABK20" ca="1" si="2944">IF(AAT20&lt;&gt;"",SUMPRODUCT((ABE18:ABE22=ABE20)*(AAZ18:AAZ22=AAZ20)*(AAX18:AAX22=AAX20)*(ABB18:ABB22=ABB20)*(ABC18:ABC22=ABC20)*(ABD18:ABD22&gt;ABD20)),"")</f>
        <v/>
      </c>
      <c r="ABL20" s="395" t="str">
        <f t="shared" ref="ABL20:ABL21" ca="1" si="2945">IF(AAT20&lt;&gt;"",SUM(ABF20:ABK20)+2,"")</f>
        <v/>
      </c>
      <c r="ABM20" s="395" t="str">
        <f t="shared" ref="ABM20" ca="1" si="2946">IF(AAT20&lt;&gt;"",INDEX(AAT20:AAT22,MATCH(3,ABL20:ABL22,0),0),"")</f>
        <v/>
      </c>
      <c r="ACH20" s="395" t="str">
        <f t="shared" ref="ACH20" ca="1" si="2947">IF(ABM20&lt;&gt;"",ABM20,IF(AAS20&lt;&gt;"",AAS20,IF(ZY20&lt;&gt;"",ZY20,YY20)))</f>
        <v>Boca Juniors</v>
      </c>
      <c r="ACI20" s="395">
        <v>3</v>
      </c>
      <c r="ACJ20" s="395">
        <v>18</v>
      </c>
      <c r="ACK20" s="395" t="str">
        <f t="shared" si="9"/>
        <v>Inter Miami</v>
      </c>
      <c r="ACL20" s="395">
        <f ca="1">IF(OFFSET('Game Board'!O25,0,ACL1)&lt;&gt;"",OFFSET('Game Board'!O25,0,ACL1),0)</f>
        <v>0</v>
      </c>
      <c r="ACM20" s="395">
        <f ca="1">IF(OFFSET('Game Board'!P25,0,ACL1)&lt;&gt;"",OFFSET('Game Board'!P25,0,ACL1),0)</f>
        <v>0</v>
      </c>
      <c r="ACN20" s="395" t="str">
        <f t="shared" si="10"/>
        <v>Porto</v>
      </c>
      <c r="ACO20" s="395" t="str">
        <f ca="1">IF(AND(OFFSET('Game Board'!O25,0,ACL1)&lt;&gt;"",OFFSET('Game Board'!P25,0,ACL1)&lt;&gt;""),IF(ACL20&gt;ACM20,"W",IF(ACL20=ACM20,"D","L")),"")</f>
        <v/>
      </c>
      <c r="ACP20" s="395" t="str">
        <f t="shared" ca="1" si="2661"/>
        <v/>
      </c>
      <c r="ACR20" s="395">
        <f ca="1">VLOOKUP(ACS20,AGN18:AGO22,2,FALSE)</f>
        <v>3</v>
      </c>
      <c r="ACS20" s="398" t="str">
        <f t="shared" si="2421"/>
        <v>Boca Juniors</v>
      </c>
      <c r="ACT20" s="395">
        <f ca="1">SUMPRODUCT((AGQ3:AGQ54=ACS20)*(AGU3:AGU54="W"))+SUMPRODUCT((AGT3:AGT54=ACS20)*(AGV3:AGV54="W"))</f>
        <v>0</v>
      </c>
      <c r="ACU20" s="395">
        <f ca="1">SUMPRODUCT((AGQ3:AGQ54=ACS20)*(AGU3:AGU54="D"))+SUMPRODUCT((AGT3:AGT54=ACS20)*(AGV3:AGV54="D"))</f>
        <v>0</v>
      </c>
      <c r="ACV20" s="395">
        <f ca="1">SUMPRODUCT((AGQ3:AGQ54=ACS20)*(AGU3:AGU54="L"))+SUMPRODUCT((AGT3:AGT54=ACS20)*(AGV3:AGV54="L"))</f>
        <v>0</v>
      </c>
      <c r="ACW20" s="395">
        <f t="shared" ref="ACW20" ca="1" si="2948">SUMIF(AGQ3:AGQ72,ACS20,AGR3:AGR72)+SUMIF(AGT3:AGT72,ACS20,AGS3:AGS72)</f>
        <v>0</v>
      </c>
      <c r="ACX20" s="395">
        <f t="shared" ref="ACX20" ca="1" si="2949">SUMIF(AGT3:AGT72,ACS20,AGR3:AGR72)+SUMIF(AGQ3:AGQ72,ACS20,AGS3:AGS72)</f>
        <v>0</v>
      </c>
      <c r="ACY20" s="395">
        <f t="shared" ca="1" si="2424"/>
        <v>1000</v>
      </c>
      <c r="ACZ20" s="395">
        <f t="shared" ca="1" si="2425"/>
        <v>0</v>
      </c>
      <c r="ADA20" s="401">
        <f t="shared" si="144"/>
        <v>14</v>
      </c>
      <c r="ADB20" s="395">
        <f t="shared" ref="ADB20" ca="1" si="2950">IF(COUNTIF(ACZ18:ACZ22,4)&lt;&gt;4,RANK(ACZ20,ACZ18:ACZ22),ACZ72)</f>
        <v>1</v>
      </c>
      <c r="ADD20" s="395">
        <f t="shared" ref="ADD20" ca="1" si="2951">SUMPRODUCT((ADB18:ADB21=ADB20)*(ADA18:ADA21&lt;ADA20))+ADB20</f>
        <v>2</v>
      </c>
      <c r="ADE20" s="398" t="str">
        <f t="shared" ref="ADE20" ca="1" si="2952">INDEX(ACS18:ACS22,MATCH(3,ADD18:ADD22,0),0)</f>
        <v>Benfica</v>
      </c>
      <c r="ADF20" s="395">
        <f t="shared" ref="ADF20" ca="1" si="2953">INDEX(ADB18:ADB22,MATCH(ADE20,ACS18:ACS22,0),0)</f>
        <v>1</v>
      </c>
      <c r="ADG20" s="395" t="str">
        <f t="shared" ref="ADG20:ADG21" ca="1" si="2954">IF(AND(ADG19&lt;&gt;"",ADF20=1),ADE20,"")</f>
        <v>Benfica</v>
      </c>
      <c r="ADH20" s="395" t="str">
        <f t="shared" ref="ADH20:ADH21" ca="1" si="2955">IF(AND(ADH19&lt;&gt;"",ADF21=2),ADE21,"")</f>
        <v/>
      </c>
      <c r="ADI20" s="395" t="str">
        <f t="shared" ref="ADI20" ca="1" si="2956">IF(AND(ADI19&lt;&gt;"",ADF22=3),ADE22,"")</f>
        <v/>
      </c>
      <c r="ADL20" s="395" t="str">
        <f t="shared" ca="1" si="2434"/>
        <v>Benfica</v>
      </c>
      <c r="ADM20" s="395">
        <f ca="1">SUMPRODUCT((AGQ3:AGQ54=ADL20)*(AGT3:AGT54=ADL21)*(AGU3:AGU54="W"))+SUMPRODUCT((AGQ3:AGQ54=ADL20)*(AGT3:AGT54=ADL22)*(AGU3:AGU54="W"))+SUMPRODUCT((AGQ3:AGQ54=ADL20)*(AGT3:AGT54=ADL18)*(AGU3:AGU54="W"))+SUMPRODUCT((AGQ3:AGQ54=ADL20)*(AGT3:AGT54=ADL19)*(AGU3:AGU54="W"))+SUMPRODUCT((AGQ3:AGQ54=ADL21)*(AGT3:AGT54=ADL20)*(AGV3:AGV54="W"))+SUMPRODUCT((AGQ3:AGQ54=ADL22)*(AGT3:AGT54=ADL20)*(AGV3:AGV54="W"))+SUMPRODUCT((AGQ3:AGQ54=ADL18)*(AGT3:AGT54=ADL20)*(AGV3:AGV54="W"))+SUMPRODUCT((AGQ3:AGQ54=ADL19)*(AGT3:AGT54=ADL20)*(AGV3:AGV54="W"))</f>
        <v>0</v>
      </c>
      <c r="ADN20" s="395">
        <f ca="1">SUMPRODUCT((AGQ3:AGQ54=ADL20)*(AGT3:AGT54=ADL21)*(AGU3:AGU54="D"))+SUMPRODUCT((AGQ3:AGQ54=ADL20)*(AGT3:AGT54=ADL22)*(AGU3:AGU54="D"))+SUMPRODUCT((AGQ3:AGQ54=ADL20)*(AGT3:AGT54=ADL18)*(AGU3:AGU54="D"))+SUMPRODUCT((AGQ3:AGQ54=ADL20)*(AGT3:AGT54=ADL19)*(AGU3:AGU54="D"))+SUMPRODUCT((AGQ3:AGQ54=ADL21)*(AGT3:AGT54=ADL20)*(AGU3:AGU54="D"))+SUMPRODUCT((AGQ3:AGQ54=ADL22)*(AGT3:AGT54=ADL20)*(AGU3:AGU54="D"))+SUMPRODUCT((AGQ3:AGQ54=ADL18)*(AGT3:AGT54=ADL20)*(AGU3:AGU54="D"))+SUMPRODUCT((AGQ3:AGQ54=ADL19)*(AGT3:AGT54=ADL20)*(AGU3:AGU54="D"))</f>
        <v>0</v>
      </c>
      <c r="ADO20" s="395">
        <f ca="1">SUMPRODUCT((AGQ3:AGQ54=ADL20)*(AGT3:AGT54=ADL21)*(AGU3:AGU54="L"))+SUMPRODUCT((AGQ3:AGQ54=ADL20)*(AGT3:AGT54=ADL22)*(AGU3:AGU54="L"))+SUMPRODUCT((AGQ3:AGQ54=ADL20)*(AGT3:AGT54=ADL18)*(AGU3:AGU54="L"))+SUMPRODUCT((AGQ3:AGQ54=ADL20)*(AGT3:AGT54=ADL19)*(AGU3:AGU54="L"))+SUMPRODUCT((AGQ3:AGQ54=ADL21)*(AGT3:AGT54=ADL20)*(AGV3:AGV54="L"))+SUMPRODUCT((AGQ3:AGQ54=ADL22)*(AGT3:AGT54=ADL20)*(AGV3:AGV54="L"))+SUMPRODUCT((AGQ3:AGQ54=ADL18)*(AGT3:AGT54=ADL20)*(AGV3:AGV54="L"))+SUMPRODUCT((AGQ3:AGQ54=ADL19)*(AGT3:AGT54=ADL20)*(AGV3:AGV54="L"))</f>
        <v>0</v>
      </c>
      <c r="ADP20" s="395">
        <f ca="1">SUMPRODUCT((AGQ3:AGQ54=ADL20)*(AGT3:AGT54=ADL21)*AGR3:AGR54)+SUMPRODUCT((AGQ3:AGQ54=ADL20)*(AGT3:AGT54=ADL22)*AGR3:AGR54)+SUMPRODUCT((AGQ3:AGQ54=ADL20)*(AGT3:AGT54=ADL18)*AGR3:AGR54)+SUMPRODUCT((AGQ3:AGQ54=ADL20)*(AGT3:AGT54=ADL19)*AGR3:AGR54)+SUMPRODUCT((AGQ3:AGQ54=ADL21)*(AGT3:AGT54=ADL20)*AGS3:AGS54)+SUMPRODUCT((AGQ3:AGQ54=ADL22)*(AGT3:AGT54=ADL20)*AGS3:AGS54)+SUMPRODUCT((AGQ3:AGQ54=ADL18)*(AGT3:AGT54=ADL20)*AGS3:AGS54)+SUMPRODUCT((AGQ3:AGQ54=ADL19)*(AGT3:AGT54=ADL20)*AGS3:AGS54)</f>
        <v>0</v>
      </c>
      <c r="ADQ20" s="395">
        <f ca="1">SUMPRODUCT((AGQ3:AGQ54=ADL20)*(AGT3:AGT54=ADL21)*AGS3:AGS54)+SUMPRODUCT((AGQ3:AGQ54=ADL20)*(AGT3:AGT54=ADL22)*AGS3:AGS54)+SUMPRODUCT((AGQ3:AGQ54=ADL20)*(AGT3:AGT54=ADL18)*AGS3:AGS54)+SUMPRODUCT((AGQ3:AGQ54=ADL20)*(AGT3:AGT54=ADL19)*AGS3:AGS54)+SUMPRODUCT((AGQ3:AGQ54=ADL21)*(AGT3:AGT54=ADL20)*AGR3:AGR54)+SUMPRODUCT((AGQ3:AGQ54=ADL22)*(AGT3:AGT54=ADL20)*AGR3:AGR54)+SUMPRODUCT((AGQ3:AGQ54=ADL18)*(AGT3:AGT54=ADL20)*AGR3:AGR54)+SUMPRODUCT((AGQ3:AGQ54=ADL19)*(AGT3:AGT54=ADL20)*AGR3:AGR54)</f>
        <v>0</v>
      </c>
      <c r="ADR20" s="395">
        <f t="shared" ca="1" si="2435"/>
        <v>1000</v>
      </c>
      <c r="ADS20" s="395">
        <f t="shared" ca="1" si="2436"/>
        <v>0</v>
      </c>
      <c r="ADT20" s="395">
        <f ca="1">IF(ADL20&lt;&gt;"",VLOOKUP(ADL20,ACS4:ACY52,7,FALSE),"")</f>
        <v>1000</v>
      </c>
      <c r="ADU20" s="395">
        <f ca="1">IF(ADL20&lt;&gt;"",VLOOKUP(ADL20,ACS4:ACY52,5,FALSE),"")</f>
        <v>0</v>
      </c>
      <c r="ADV20" s="395">
        <f ca="1">IF(ADL20&lt;&gt;"",VLOOKUP(ADL20,ACS4:ADA52,9,FALSE),"")</f>
        <v>22</v>
      </c>
      <c r="ADW20" s="395">
        <f t="shared" ca="1" si="2437"/>
        <v>0</v>
      </c>
      <c r="ADX20" s="395">
        <f t="shared" ref="ADX20" ca="1" si="2957">IF(ADL20&lt;&gt;"",RANK(ADW20,ADW18:ADW22),"")</f>
        <v>1</v>
      </c>
      <c r="ADY20" s="395">
        <f t="shared" ref="ADY20" ca="1" si="2958">IF(ADL20&lt;&gt;"",SUMPRODUCT((ADW18:ADW22=ADW20)*(ADR18:ADR22&gt;ADR20)),"")</f>
        <v>0</v>
      </c>
      <c r="ADZ20" s="395">
        <f t="shared" ref="ADZ20" ca="1" si="2959">IF(ADL20&lt;&gt;"",SUMPRODUCT((ADW18:ADW22=ADW20)*(ADR18:ADR22=ADR20)*(ADP18:ADP22&gt;ADP20)),"")</f>
        <v>0</v>
      </c>
      <c r="AEA20" s="395">
        <f t="shared" ref="AEA20" ca="1" si="2960">IF(ADL20&lt;&gt;"",SUMPRODUCT((ADW18:ADW22=ADW20)*(ADR18:ADR22=ADR20)*(ADP18:ADP22=ADP20)*(ADT18:ADT22&gt;ADT20)),"")</f>
        <v>0</v>
      </c>
      <c r="AEB20" s="395">
        <f t="shared" ref="AEB20" ca="1" si="2961">IF(ADL20&lt;&gt;"",SUMPRODUCT((ADW18:ADW22=ADW20)*(ADR18:ADR22=ADR20)*(ADP18:ADP22=ADP20)*(ADT18:ADT22=ADT20)*(ADU18:ADU22&gt;ADU20)),"")</f>
        <v>0</v>
      </c>
      <c r="AEC20" s="395">
        <f t="shared" ref="AEC20" ca="1" si="2962">IF(ADL20&lt;&gt;"",SUMPRODUCT((ADW18:ADW22=ADW20)*(ADR18:ADR22=ADR20)*(ADP18:ADP22=ADP20)*(ADT18:ADT22=ADT20)*(ADU18:ADU22=ADU20)*(ADV18:ADV22&gt;ADV20)),"")</f>
        <v>1</v>
      </c>
      <c r="AED20" s="395">
        <f t="shared" ref="AED20" ca="1" si="2963">IF(ADL20&lt;&gt;"",IF(AED72&lt;&gt;"",IF(ADK69=3,AED72,AED72+ADK69),SUM(ADX20:AEC20)),"")</f>
        <v>2</v>
      </c>
      <c r="AEE20" s="395" t="str">
        <f t="shared" ref="AEE20" ca="1" si="2964">IF(ADL20&lt;&gt;"",INDEX(ADL18:ADL22,MATCH(3,AED18:AED22,0),0),"")</f>
        <v>Boca Juniors</v>
      </c>
      <c r="AEF20" s="395" t="str">
        <f t="shared" ca="1" si="2680"/>
        <v/>
      </c>
      <c r="AEG20" s="395">
        <f ca="1">SUMPRODUCT((AGQ3:AGQ54=AEF20)*(AGT3:AGT54=AEF21)*(AGU3:AGU54="W"))+SUMPRODUCT((AGQ3:AGQ54=AEF20)*(AGT3:AGT54=AEF22)*(AGU3:AGU54="W"))+SUMPRODUCT((AGQ3:AGQ54=AEF20)*(AGT3:AGT54=AEF19)*(AGU3:AGU54="W"))+SUMPRODUCT((AGQ3:AGQ54=AEF21)*(AGT3:AGT54=AEF20)*(AGV3:AGV54="W"))+SUMPRODUCT((AGQ3:AGQ54=AEF22)*(AGT3:AGT54=AEF20)*(AGV3:AGV54="W"))+SUMPRODUCT((AGQ3:AGQ54=AEF19)*(AGT3:AGT54=AEF20)*(AGV3:AGV54="W"))</f>
        <v>0</v>
      </c>
      <c r="AEH20" s="395">
        <f ca="1">SUMPRODUCT((AGQ3:AGQ54=AEF20)*(AGT3:AGT54=AEF21)*(AGU3:AGU54="D"))+SUMPRODUCT((AGQ3:AGQ54=AEF20)*(AGT3:AGT54=AEF22)*(AGU3:AGU54="D"))+SUMPRODUCT((AGQ3:AGQ54=AEF20)*(AGT3:AGT54=AEF19)*(AGU3:AGU54="D"))+SUMPRODUCT((AGQ3:AGQ54=AEF21)*(AGT3:AGT54=AEF20)*(AGU3:AGU54="D"))+SUMPRODUCT((AGQ3:AGQ54=AEF22)*(AGT3:AGT54=AEF20)*(AGU3:AGU54="D"))+SUMPRODUCT((AGQ3:AGQ54=AEF19)*(AGT3:AGT54=AEF20)*(AGU3:AGU54="D"))</f>
        <v>0</v>
      </c>
      <c r="AEI20" s="395">
        <f ca="1">SUMPRODUCT((AGQ3:AGQ54=AEF20)*(AGT3:AGT54=AEF21)*(AGU3:AGU54="L"))+SUMPRODUCT((AGQ3:AGQ54=AEF20)*(AGT3:AGT54=AEF22)*(AGU3:AGU54="L"))+SUMPRODUCT((AGQ3:AGQ54=AEF20)*(AGT3:AGT54=AEF19)*(AGU3:AGU54="L"))+SUMPRODUCT((AGQ3:AGQ54=AEF21)*(AGT3:AGT54=AEF20)*(AGV3:AGV54="L"))+SUMPRODUCT((AGQ3:AGQ54=AEF22)*(AGT3:AGT54=AEF20)*(AGV3:AGV54="L"))+SUMPRODUCT((AGQ3:AGQ54=AEF19)*(AGT3:AGT54=AEF20)*(AGV3:AGV54="L"))</f>
        <v>0</v>
      </c>
      <c r="AEJ20" s="395">
        <f ca="1">SUMPRODUCT((AGQ3:AGQ54=AEF20)*(AGT3:AGT54=AEF21)*AGR3:AGR54)+SUMPRODUCT((AGQ3:AGQ54=AEF20)*(AGT3:AGT54=AEF22)*AGR3:AGR54)+SUMPRODUCT((AGQ3:AGQ54=AEF20)*(AGT3:AGT54=AEF18)*AGR3:AGR54)+SUMPRODUCT((AGQ3:AGQ54=AEF20)*(AGT3:AGT54=AEF19)*AGR3:AGR54)+SUMPRODUCT((AGQ3:AGQ54=AEF21)*(AGT3:AGT54=AEF20)*AGS3:AGS54)+SUMPRODUCT((AGQ3:AGQ54=AEF22)*(AGT3:AGT54=AEF20)*AGS3:AGS54)+SUMPRODUCT((AGQ3:AGQ54=AEF18)*(AGT3:AGT54=AEF20)*AGS3:AGS54)+SUMPRODUCT((AGQ3:AGQ54=AEF19)*(AGT3:AGT54=AEF20)*AGS3:AGS54)</f>
        <v>0</v>
      </c>
      <c r="AEK20" s="395">
        <f ca="1">SUMPRODUCT((AGQ3:AGQ54=AEF20)*(AGT3:AGT54=AEF21)*AGS3:AGS54)+SUMPRODUCT((AGQ3:AGQ54=AEF20)*(AGT3:AGT54=AEF22)*AGS3:AGS54)+SUMPRODUCT((AGQ3:AGQ54=AEF20)*(AGT3:AGT54=AEF18)*AGS3:AGS54)+SUMPRODUCT((AGQ3:AGQ54=AEF20)*(AGT3:AGT54=AEF19)*AGS3:AGS54)+SUMPRODUCT((AGQ3:AGQ54=AEF21)*(AGT3:AGT54=AEF20)*AGR3:AGR54)+SUMPRODUCT((AGQ3:AGQ54=AEF22)*(AGT3:AGT54=AEF20)*AGR3:AGR54)+SUMPRODUCT((AGQ3:AGQ54=AEF18)*(AGT3:AGT54=AEF20)*AGR3:AGR54)+SUMPRODUCT((AGQ3:AGQ54=AEF19)*(AGT3:AGT54=AEF20)*AGR3:AGR54)</f>
        <v>0</v>
      </c>
      <c r="AEL20" s="395">
        <f t="shared" ca="1" si="2681"/>
        <v>1000</v>
      </c>
      <c r="AEM20" s="395" t="str">
        <f t="shared" ca="1" si="2682"/>
        <v/>
      </c>
      <c r="AEN20" s="395" t="str">
        <f ca="1">IF(AEF20&lt;&gt;"",VLOOKUP(AEF20,ACS4:ACY52,7,FALSE),"")</f>
        <v/>
      </c>
      <c r="AEO20" s="395" t="str">
        <f ca="1">IF(AEF20&lt;&gt;"",VLOOKUP(AEF20,ACS4:ACY52,5,FALSE),"")</f>
        <v/>
      </c>
      <c r="AEP20" s="395" t="str">
        <f ca="1">IF(AEF20&lt;&gt;"",VLOOKUP(AEF20,ACS4:ADA52,9,FALSE),"")</f>
        <v/>
      </c>
      <c r="AEQ20" s="395" t="str">
        <f t="shared" ca="1" si="2683"/>
        <v/>
      </c>
      <c r="AER20" s="395" t="str">
        <f t="shared" ref="AER20" ca="1" si="2965">IF(AEF20&lt;&gt;"",RANK(AEQ20,AEQ18:AEQ22),"")</f>
        <v/>
      </c>
      <c r="AES20" s="395" t="str">
        <f t="shared" ref="AES20" ca="1" si="2966">IF(AEF20&lt;&gt;"",SUMPRODUCT((AEQ18:AEQ22=AEQ20)*(AEL18:AEL22&gt;AEL20)),"")</f>
        <v/>
      </c>
      <c r="AET20" s="395" t="str">
        <f t="shared" ref="AET20" ca="1" si="2967">IF(AEF20&lt;&gt;"",SUMPRODUCT((AEQ18:AEQ22=AEQ20)*(AEL18:AEL22=AEL20)*(AEJ18:AEJ22&gt;AEJ20)),"")</f>
        <v/>
      </c>
      <c r="AEU20" s="395" t="str">
        <f t="shared" ref="AEU20" ca="1" si="2968">IF(AEF20&lt;&gt;"",SUMPRODUCT((AEQ18:AEQ22=AEQ20)*(AEL18:AEL22=AEL20)*(AEJ18:AEJ22=AEJ20)*(AEN18:AEN22&gt;AEN20)),"")</f>
        <v/>
      </c>
      <c r="AEV20" s="395" t="str">
        <f t="shared" ref="AEV20" ca="1" si="2969">IF(AEF20&lt;&gt;"",SUMPRODUCT((AEQ18:AEQ22=AEQ20)*(AEL18:AEL22=AEL20)*(AEJ18:AEJ22=AEJ20)*(AEN18:AEN22=AEN20)*(AEO18:AEO22&gt;AEO20)),"")</f>
        <v/>
      </c>
      <c r="AEW20" s="395" t="str">
        <f t="shared" ref="AEW20" ca="1" si="2970">IF(AEF20&lt;&gt;"",SUMPRODUCT((AEQ18:AEQ22=AEQ20)*(AEL18:AEL22=AEL20)*(AEJ18:AEJ22=AEJ20)*(AEN18:AEN22=AEN20)*(AEO18:AEO22=AEO20)*(AEP18:AEP22&gt;AEP20)),"")</f>
        <v/>
      </c>
      <c r="AEX20" s="395" t="str">
        <f t="shared" ref="AEX20" ca="1" si="2971">IF(AEF20&lt;&gt;"",IF(AEX72&lt;&gt;"",IF(AEE69=3,AEX72,AEX72+AEE69),SUM(AER20:AEW20)+1),"")</f>
        <v/>
      </c>
      <c r="AEY20" s="395" t="str">
        <f t="shared" ref="AEY20" ca="1" si="2972">IF(AEF20&lt;&gt;"",INDEX(AEF19:AEF22,MATCH(3,AEX19:AEX22,0),0),"")</f>
        <v/>
      </c>
      <c r="AEZ20" s="395" t="str">
        <f t="shared" ref="AEZ20:AEZ21" ca="1" si="2973">IF(ADI18&lt;&gt;"",ADI18,"")</f>
        <v/>
      </c>
      <c r="AFA20" s="395">
        <f ca="1">SUMPRODUCT((AGQ3:AGQ54=AEZ20)*(AGT3:AGT54=AEZ21)*(AGU3:AGU54="W"))+SUMPRODUCT((AGQ3:AGQ54=AEZ20)*(AGT3:AGT54=AEZ22)*(AGU3:AGU54="W"))+SUMPRODUCT((AGQ3:AGQ54=AEZ20)*(AGT3:AGT54=AEZ23)*(AGU3:AGU54="W"))+SUMPRODUCT((AGQ3:AGQ54=AEZ21)*(AGT3:AGT54=AEZ20)*(AGV3:AGV54="W"))+SUMPRODUCT((AGQ3:AGQ54=AEZ22)*(AGT3:AGT54=AEZ20)*(AGV3:AGV54="W"))+SUMPRODUCT((AGQ3:AGQ54=AEZ23)*(AGT3:AGT54=AEZ20)*(AGV3:AGV54="W"))</f>
        <v>0</v>
      </c>
      <c r="AFB20" s="395">
        <f ca="1">SUMPRODUCT((AGQ3:AGQ54=AEZ20)*(AGT3:AGT54=AEZ21)*(AGU3:AGU54="D"))+SUMPRODUCT((AGQ3:AGQ54=AEZ20)*(AGT3:AGT54=AEZ22)*(AGU3:AGU54="D"))+SUMPRODUCT((AGQ3:AGQ54=AEZ20)*(AGT3:AGT54=AEZ23)*(AGU3:AGU54="D"))+SUMPRODUCT((AGQ3:AGQ54=AEZ21)*(AGT3:AGT54=AEZ20)*(AGU3:AGU54="D"))+SUMPRODUCT((AGQ3:AGQ54=AEZ22)*(AGT3:AGT54=AEZ20)*(AGU3:AGU54="D"))+SUMPRODUCT((AGQ3:AGQ54=AEZ23)*(AGT3:AGT54=AEZ20)*(AGU3:AGU54="D"))</f>
        <v>0</v>
      </c>
      <c r="AFC20" s="395">
        <f ca="1">SUMPRODUCT((AGQ3:AGQ54=AEZ20)*(AGT3:AGT54=AEZ21)*(AGU3:AGU54="L"))+SUMPRODUCT((AGQ3:AGQ54=AEZ20)*(AGT3:AGT54=AEZ22)*(AGU3:AGU54="L"))+SUMPRODUCT((AGQ3:AGQ54=AEZ20)*(AGT3:AGT54=AEZ23)*(AGU3:AGU54="L"))+SUMPRODUCT((AGQ3:AGQ54=AEZ21)*(AGT3:AGT54=AEZ20)*(AGV3:AGV54="L"))+SUMPRODUCT((AGQ3:AGQ54=AEZ22)*(AGT3:AGT54=AEZ20)*(AGV3:AGV54="L"))+SUMPRODUCT((AGQ3:AGQ54=AEZ23)*(AGT3:AGT54=AEZ20)*(AGV3:AGV54="L"))</f>
        <v>0</v>
      </c>
      <c r="AFD20" s="395">
        <f ca="1">SUMPRODUCT((AGQ3:AGQ54=AEZ20)*(AGT3:AGT54=AEZ21)*AGR3:AGR54)+SUMPRODUCT((AGQ3:AGQ54=AEZ20)*(AGT3:AGT54=AEZ22)*AGR3:AGR54)+SUMPRODUCT((AGQ3:AGQ54=AEZ20)*(AGT3:AGT54=AEZ18)*AGR3:AGR54)+SUMPRODUCT((AGQ3:AGQ54=AEZ20)*(AGT3:AGT54=AEZ19)*AGR3:AGR54)+SUMPRODUCT((AGQ3:AGQ54=AEZ21)*(AGT3:AGT54=AEZ20)*AGS3:AGS54)+SUMPRODUCT((AGQ3:AGQ54=AEZ22)*(AGT3:AGT54=AEZ20)*AGS3:AGS54)+SUMPRODUCT((AGQ3:AGQ54=AEZ18)*(AGT3:AGT54=AEZ20)*AGS3:AGS54)+SUMPRODUCT((AGQ3:AGQ54=AEZ19)*(AGT3:AGT54=AEZ20)*AGS3:AGS54)</f>
        <v>0</v>
      </c>
      <c r="AFE20" s="395">
        <f ca="1">SUMPRODUCT((AGQ3:AGQ54=AEZ20)*(AGT3:AGT54=AEZ21)*AGS3:AGS54)+SUMPRODUCT((AGQ3:AGQ54=AEZ20)*(AGT3:AGT54=AEZ22)*AGS3:AGS54)+SUMPRODUCT((AGQ3:AGQ54=AEZ20)*(AGT3:AGT54=AEZ18)*AGS3:AGS54)+SUMPRODUCT((AGQ3:AGQ54=AEZ20)*(AGT3:AGT54=AEZ19)*AGS3:AGS54)+SUMPRODUCT((AGQ3:AGQ54=AEZ21)*(AGT3:AGT54=AEZ20)*AGR3:AGR54)+SUMPRODUCT((AGQ3:AGQ54=AEZ22)*(AGT3:AGT54=AEZ20)*AGR3:AGR54)+SUMPRODUCT((AGQ3:AGQ54=AEZ18)*(AGT3:AGT54=AEZ20)*AGR3:AGR54)+SUMPRODUCT((AGQ3:AGQ54=AEZ19)*(AGT3:AGT54=AEZ20)*AGR3:AGR54)</f>
        <v>0</v>
      </c>
      <c r="AFF20" s="395">
        <f t="shared" ref="AFF20:AFF21" ca="1" si="2974">AFD20-AFE20+1000</f>
        <v>1000</v>
      </c>
      <c r="AFG20" s="395" t="str">
        <f t="shared" ref="AFG20:AFG21" ca="1" si="2975">IF(AEZ20&lt;&gt;"",AFA20*3+AFB20*1,"")</f>
        <v/>
      </c>
      <c r="AFH20" s="395" t="str">
        <f ca="1">IF(AEZ20&lt;&gt;"",VLOOKUP(AEZ20,ACS4:ACY52,7,FALSE),"")</f>
        <v/>
      </c>
      <c r="AFI20" s="395" t="str">
        <f ca="1">IF(AEZ20&lt;&gt;"",VLOOKUP(AEZ20,ACS4:ACY52,5,FALSE),"")</f>
        <v/>
      </c>
      <c r="AFJ20" s="395" t="str">
        <f ca="1">IF(AEZ20&lt;&gt;"",VLOOKUP(AEZ20,ACS4:ADA52,9,FALSE),"")</f>
        <v/>
      </c>
      <c r="AFK20" s="395" t="str">
        <f t="shared" ref="AFK20:AFK21" ca="1" si="2976">AFG20</f>
        <v/>
      </c>
      <c r="AFL20" s="395" t="str">
        <f t="shared" ref="AFL20" ca="1" si="2977">IF(AEZ20&lt;&gt;"",RANK(AFK20,AFK18:AFK22),"")</f>
        <v/>
      </c>
      <c r="AFM20" s="395" t="str">
        <f t="shared" ref="AFM20" ca="1" si="2978">IF(AEZ20&lt;&gt;"",SUMPRODUCT((AFK18:AFK22=AFK20)*(AFF18:AFF22&gt;AFF20)),"")</f>
        <v/>
      </c>
      <c r="AFN20" s="395" t="str">
        <f t="shared" ref="AFN20" ca="1" si="2979">IF(AEZ20&lt;&gt;"",SUMPRODUCT((AFK18:AFK22=AFK20)*(AFF18:AFF22=AFF20)*(AFD18:AFD22&gt;AFD20)),"")</f>
        <v/>
      </c>
      <c r="AFO20" s="395" t="str">
        <f t="shared" ref="AFO20" ca="1" si="2980">IF(AEZ20&lt;&gt;"",SUMPRODUCT((AFK18:AFK22=AFK20)*(AFF18:AFF22=AFF20)*(AFD18:AFD22=AFD20)*(AFH18:AFH22&gt;AFH20)),"")</f>
        <v/>
      </c>
      <c r="AFP20" s="395" t="str">
        <f t="shared" ref="AFP20" ca="1" si="2981">IF(AEZ20&lt;&gt;"",SUMPRODUCT((AFK18:AFK22=AFK20)*(AFF18:AFF22=AFF20)*(AFD18:AFD22=AFD20)*(AFH18:AFH22=AFH20)*(AFI18:AFI22&gt;AFI20)),"")</f>
        <v/>
      </c>
      <c r="AFQ20" s="395" t="str">
        <f t="shared" ref="AFQ20" ca="1" si="2982">IF(AEZ20&lt;&gt;"",SUMPRODUCT((AFK18:AFK22=AFK20)*(AFF18:AFF22=AFF20)*(AFD18:AFD22=AFD20)*(AFH18:AFH22=AFH20)*(AFI18:AFI22=AFI20)*(AFJ18:AFJ22&gt;AFJ20)),"")</f>
        <v/>
      </c>
      <c r="AFR20" s="395" t="str">
        <f t="shared" ref="AFR20:AFR21" ca="1" si="2983">IF(AEZ20&lt;&gt;"",SUM(AFL20:AFQ20)+2,"")</f>
        <v/>
      </c>
      <c r="AFS20" s="395" t="str">
        <f t="shared" ref="AFS20" ca="1" si="2984">IF(AEZ20&lt;&gt;"",INDEX(AEZ20:AEZ22,MATCH(3,AFR20:AFR22,0),0),"")</f>
        <v/>
      </c>
      <c r="AGN20" s="395" t="str">
        <f t="shared" ref="AGN20" ca="1" si="2985">IF(AFS20&lt;&gt;"",AFS20,IF(AEY20&lt;&gt;"",AEY20,IF(AEE20&lt;&gt;"",AEE20,ADE20)))</f>
        <v>Boca Juniors</v>
      </c>
      <c r="AGO20" s="395">
        <v>3</v>
      </c>
      <c r="AGP20" s="395">
        <v>18</v>
      </c>
      <c r="AGQ20" s="395" t="str">
        <f t="shared" si="12"/>
        <v>Inter Miami</v>
      </c>
      <c r="AGR20" s="395">
        <f ca="1">IF(OFFSET('Game Board'!O25,0,AGR1)&lt;&gt;"",OFFSET('Game Board'!O25,0,AGR1),0)</f>
        <v>0</v>
      </c>
      <c r="AGS20" s="395">
        <f ca="1">IF(OFFSET('Game Board'!P25,0,AGR1)&lt;&gt;"",OFFSET('Game Board'!P25,0,AGR1),0)</f>
        <v>0</v>
      </c>
      <c r="AGT20" s="395" t="str">
        <f t="shared" si="13"/>
        <v>Porto</v>
      </c>
      <c r="AGU20" s="395" t="str">
        <f ca="1">IF(AND(OFFSET('Game Board'!O25,0,AGR1)&lt;&gt;"",OFFSET('Game Board'!P25,0,AGR1)&lt;&gt;""),IF(AGR20&gt;AGS20,"W",IF(AGR20=AGS20,"D","L")),"")</f>
        <v/>
      </c>
      <c r="AGV20" s="395" t="str">
        <f t="shared" ca="1" si="2693"/>
        <v/>
      </c>
      <c r="AGX20" s="395">
        <f ca="1">VLOOKUP(AGY20,AKT18:AKU22,2,FALSE)</f>
        <v>3</v>
      </c>
      <c r="AGY20" s="398" t="str">
        <f t="shared" si="2447"/>
        <v>Boca Juniors</v>
      </c>
      <c r="AGZ20" s="395">
        <f ca="1">SUMPRODUCT((AKW3:AKW54=AGY20)*(ALA3:ALA54="W"))+SUMPRODUCT((AKZ3:AKZ54=AGY20)*(ALB3:ALB54="W"))</f>
        <v>0</v>
      </c>
      <c r="AHA20" s="395">
        <f ca="1">SUMPRODUCT((AKW3:AKW54=AGY20)*(ALA3:ALA54="D"))+SUMPRODUCT((AKZ3:AKZ54=AGY20)*(ALB3:ALB54="D"))</f>
        <v>0</v>
      </c>
      <c r="AHB20" s="395">
        <f ca="1">SUMPRODUCT((AKW3:AKW54=AGY20)*(ALA3:ALA54="L"))+SUMPRODUCT((AKZ3:AKZ54=AGY20)*(ALB3:ALB54="L"))</f>
        <v>0</v>
      </c>
      <c r="AHC20" s="395">
        <f t="shared" ref="AHC20" ca="1" si="2986">SUMIF(AKW3:AKW72,AGY20,AKX3:AKX72)+SUMIF(AKZ3:AKZ72,AGY20,AKY3:AKY72)</f>
        <v>0</v>
      </c>
      <c r="AHD20" s="395">
        <f t="shared" ref="AHD20" ca="1" si="2987">SUMIF(AKZ3:AKZ72,AGY20,AKX3:AKX72)+SUMIF(AKW3:AKW72,AGY20,AKY3:AKY72)</f>
        <v>0</v>
      </c>
      <c r="AHE20" s="395">
        <f t="shared" ca="1" si="2450"/>
        <v>1000</v>
      </c>
      <c r="AHF20" s="395">
        <f t="shared" ca="1" si="2451"/>
        <v>0</v>
      </c>
      <c r="AHG20" s="401">
        <f t="shared" si="171"/>
        <v>14</v>
      </c>
      <c r="AHH20" s="395">
        <f t="shared" ref="AHH20" ca="1" si="2988">IF(COUNTIF(AHF18:AHF22,4)&lt;&gt;4,RANK(AHF20,AHF18:AHF22),AHF72)</f>
        <v>1</v>
      </c>
      <c r="AHJ20" s="395">
        <f t="shared" ref="AHJ20" ca="1" si="2989">SUMPRODUCT((AHH18:AHH21=AHH20)*(AHG18:AHG21&lt;AHG20))+AHH20</f>
        <v>2</v>
      </c>
      <c r="AHK20" s="398" t="str">
        <f t="shared" ref="AHK20" ca="1" si="2990">INDEX(AGY18:AGY22,MATCH(3,AHJ18:AHJ22,0),0)</f>
        <v>Benfica</v>
      </c>
      <c r="AHL20" s="395">
        <f t="shared" ref="AHL20" ca="1" si="2991">INDEX(AHH18:AHH22,MATCH(AHK20,AGY18:AGY22,0),0)</f>
        <v>1</v>
      </c>
      <c r="AHM20" s="395" t="str">
        <f t="shared" ref="AHM20:AHM21" ca="1" si="2992">IF(AND(AHM19&lt;&gt;"",AHL20=1),AHK20,"")</f>
        <v>Benfica</v>
      </c>
      <c r="AHN20" s="395" t="str">
        <f t="shared" ref="AHN20:AHN21" ca="1" si="2993">IF(AND(AHN19&lt;&gt;"",AHL21=2),AHK21,"")</f>
        <v/>
      </c>
      <c r="AHO20" s="395" t="str">
        <f t="shared" ref="AHO20" ca="1" si="2994">IF(AND(AHO19&lt;&gt;"",AHL22=3),AHK22,"")</f>
        <v/>
      </c>
      <c r="AHR20" s="395" t="str">
        <f t="shared" ca="1" si="2460"/>
        <v>Benfica</v>
      </c>
      <c r="AHS20" s="395">
        <f ca="1">SUMPRODUCT((AKW3:AKW54=AHR20)*(AKZ3:AKZ54=AHR21)*(ALA3:ALA54="W"))+SUMPRODUCT((AKW3:AKW54=AHR20)*(AKZ3:AKZ54=AHR22)*(ALA3:ALA54="W"))+SUMPRODUCT((AKW3:AKW54=AHR20)*(AKZ3:AKZ54=AHR18)*(ALA3:ALA54="W"))+SUMPRODUCT((AKW3:AKW54=AHR20)*(AKZ3:AKZ54=AHR19)*(ALA3:ALA54="W"))+SUMPRODUCT((AKW3:AKW54=AHR21)*(AKZ3:AKZ54=AHR20)*(ALB3:ALB54="W"))+SUMPRODUCT((AKW3:AKW54=AHR22)*(AKZ3:AKZ54=AHR20)*(ALB3:ALB54="W"))+SUMPRODUCT((AKW3:AKW54=AHR18)*(AKZ3:AKZ54=AHR20)*(ALB3:ALB54="W"))+SUMPRODUCT((AKW3:AKW54=AHR19)*(AKZ3:AKZ54=AHR20)*(ALB3:ALB54="W"))</f>
        <v>0</v>
      </c>
      <c r="AHT20" s="395">
        <f ca="1">SUMPRODUCT((AKW3:AKW54=AHR20)*(AKZ3:AKZ54=AHR21)*(ALA3:ALA54="D"))+SUMPRODUCT((AKW3:AKW54=AHR20)*(AKZ3:AKZ54=AHR22)*(ALA3:ALA54="D"))+SUMPRODUCT((AKW3:AKW54=AHR20)*(AKZ3:AKZ54=AHR18)*(ALA3:ALA54="D"))+SUMPRODUCT((AKW3:AKW54=AHR20)*(AKZ3:AKZ54=AHR19)*(ALA3:ALA54="D"))+SUMPRODUCT((AKW3:AKW54=AHR21)*(AKZ3:AKZ54=AHR20)*(ALA3:ALA54="D"))+SUMPRODUCT((AKW3:AKW54=AHR22)*(AKZ3:AKZ54=AHR20)*(ALA3:ALA54="D"))+SUMPRODUCT((AKW3:AKW54=AHR18)*(AKZ3:AKZ54=AHR20)*(ALA3:ALA54="D"))+SUMPRODUCT((AKW3:AKW54=AHR19)*(AKZ3:AKZ54=AHR20)*(ALA3:ALA54="D"))</f>
        <v>0</v>
      </c>
      <c r="AHU20" s="395">
        <f ca="1">SUMPRODUCT((AKW3:AKW54=AHR20)*(AKZ3:AKZ54=AHR21)*(ALA3:ALA54="L"))+SUMPRODUCT((AKW3:AKW54=AHR20)*(AKZ3:AKZ54=AHR22)*(ALA3:ALA54="L"))+SUMPRODUCT((AKW3:AKW54=AHR20)*(AKZ3:AKZ54=AHR18)*(ALA3:ALA54="L"))+SUMPRODUCT((AKW3:AKW54=AHR20)*(AKZ3:AKZ54=AHR19)*(ALA3:ALA54="L"))+SUMPRODUCT((AKW3:AKW54=AHR21)*(AKZ3:AKZ54=AHR20)*(ALB3:ALB54="L"))+SUMPRODUCT((AKW3:AKW54=AHR22)*(AKZ3:AKZ54=AHR20)*(ALB3:ALB54="L"))+SUMPRODUCT((AKW3:AKW54=AHR18)*(AKZ3:AKZ54=AHR20)*(ALB3:ALB54="L"))+SUMPRODUCT((AKW3:AKW54=AHR19)*(AKZ3:AKZ54=AHR20)*(ALB3:ALB54="L"))</f>
        <v>0</v>
      </c>
      <c r="AHV20" s="395">
        <f ca="1">SUMPRODUCT((AKW3:AKW54=AHR20)*(AKZ3:AKZ54=AHR21)*AKX3:AKX54)+SUMPRODUCT((AKW3:AKW54=AHR20)*(AKZ3:AKZ54=AHR22)*AKX3:AKX54)+SUMPRODUCT((AKW3:AKW54=AHR20)*(AKZ3:AKZ54=AHR18)*AKX3:AKX54)+SUMPRODUCT((AKW3:AKW54=AHR20)*(AKZ3:AKZ54=AHR19)*AKX3:AKX54)+SUMPRODUCT((AKW3:AKW54=AHR21)*(AKZ3:AKZ54=AHR20)*AKY3:AKY54)+SUMPRODUCT((AKW3:AKW54=AHR22)*(AKZ3:AKZ54=AHR20)*AKY3:AKY54)+SUMPRODUCT((AKW3:AKW54=AHR18)*(AKZ3:AKZ54=AHR20)*AKY3:AKY54)+SUMPRODUCT((AKW3:AKW54=AHR19)*(AKZ3:AKZ54=AHR20)*AKY3:AKY54)</f>
        <v>0</v>
      </c>
      <c r="AHW20" s="395">
        <f ca="1">SUMPRODUCT((AKW3:AKW54=AHR20)*(AKZ3:AKZ54=AHR21)*AKY3:AKY54)+SUMPRODUCT((AKW3:AKW54=AHR20)*(AKZ3:AKZ54=AHR22)*AKY3:AKY54)+SUMPRODUCT((AKW3:AKW54=AHR20)*(AKZ3:AKZ54=AHR18)*AKY3:AKY54)+SUMPRODUCT((AKW3:AKW54=AHR20)*(AKZ3:AKZ54=AHR19)*AKY3:AKY54)+SUMPRODUCT((AKW3:AKW54=AHR21)*(AKZ3:AKZ54=AHR20)*AKX3:AKX54)+SUMPRODUCT((AKW3:AKW54=AHR22)*(AKZ3:AKZ54=AHR20)*AKX3:AKX54)+SUMPRODUCT((AKW3:AKW54=AHR18)*(AKZ3:AKZ54=AHR20)*AKX3:AKX54)+SUMPRODUCT((AKW3:AKW54=AHR19)*(AKZ3:AKZ54=AHR20)*AKX3:AKX54)</f>
        <v>0</v>
      </c>
      <c r="AHX20" s="395">
        <f t="shared" ca="1" si="2461"/>
        <v>1000</v>
      </c>
      <c r="AHY20" s="395">
        <f t="shared" ca="1" si="2462"/>
        <v>0</v>
      </c>
      <c r="AHZ20" s="395">
        <f ca="1">IF(AHR20&lt;&gt;"",VLOOKUP(AHR20,AGY4:AHE52,7,FALSE),"")</f>
        <v>1000</v>
      </c>
      <c r="AIA20" s="395">
        <f ca="1">IF(AHR20&lt;&gt;"",VLOOKUP(AHR20,AGY4:AHE52,5,FALSE),"")</f>
        <v>0</v>
      </c>
      <c r="AIB20" s="395">
        <f ca="1">IF(AHR20&lt;&gt;"",VLOOKUP(AHR20,AGY4:AHG52,9,FALSE),"")</f>
        <v>22</v>
      </c>
      <c r="AIC20" s="395">
        <f t="shared" ca="1" si="2463"/>
        <v>0</v>
      </c>
      <c r="AID20" s="395">
        <f t="shared" ref="AID20" ca="1" si="2995">IF(AHR20&lt;&gt;"",RANK(AIC20,AIC18:AIC22),"")</f>
        <v>1</v>
      </c>
      <c r="AIE20" s="395">
        <f t="shared" ref="AIE20" ca="1" si="2996">IF(AHR20&lt;&gt;"",SUMPRODUCT((AIC18:AIC22=AIC20)*(AHX18:AHX22&gt;AHX20)),"")</f>
        <v>0</v>
      </c>
      <c r="AIF20" s="395">
        <f t="shared" ref="AIF20" ca="1" si="2997">IF(AHR20&lt;&gt;"",SUMPRODUCT((AIC18:AIC22=AIC20)*(AHX18:AHX22=AHX20)*(AHV18:AHV22&gt;AHV20)),"")</f>
        <v>0</v>
      </c>
      <c r="AIG20" s="395">
        <f t="shared" ref="AIG20" ca="1" si="2998">IF(AHR20&lt;&gt;"",SUMPRODUCT((AIC18:AIC22=AIC20)*(AHX18:AHX22=AHX20)*(AHV18:AHV22=AHV20)*(AHZ18:AHZ22&gt;AHZ20)),"")</f>
        <v>0</v>
      </c>
      <c r="AIH20" s="395">
        <f t="shared" ref="AIH20" ca="1" si="2999">IF(AHR20&lt;&gt;"",SUMPRODUCT((AIC18:AIC22=AIC20)*(AHX18:AHX22=AHX20)*(AHV18:AHV22=AHV20)*(AHZ18:AHZ22=AHZ20)*(AIA18:AIA22&gt;AIA20)),"")</f>
        <v>0</v>
      </c>
      <c r="AII20" s="395">
        <f t="shared" ref="AII20" ca="1" si="3000">IF(AHR20&lt;&gt;"",SUMPRODUCT((AIC18:AIC22=AIC20)*(AHX18:AHX22=AHX20)*(AHV18:AHV22=AHV20)*(AHZ18:AHZ22=AHZ20)*(AIA18:AIA22=AIA20)*(AIB18:AIB22&gt;AIB20)),"")</f>
        <v>1</v>
      </c>
      <c r="AIJ20" s="395">
        <f t="shared" ref="AIJ20" ca="1" si="3001">IF(AHR20&lt;&gt;"",IF(AIJ72&lt;&gt;"",IF(AHQ69=3,AIJ72,AIJ72+AHQ69),SUM(AID20:AII20)),"")</f>
        <v>2</v>
      </c>
      <c r="AIK20" s="395" t="str">
        <f t="shared" ref="AIK20" ca="1" si="3002">IF(AHR20&lt;&gt;"",INDEX(AHR18:AHR22,MATCH(3,AIJ18:AIJ22,0),0),"")</f>
        <v>Boca Juniors</v>
      </c>
      <c r="AIL20" s="395" t="str">
        <f t="shared" ca="1" si="2712"/>
        <v/>
      </c>
      <c r="AIM20" s="395">
        <f ca="1">SUMPRODUCT((AKW3:AKW54=AIL20)*(AKZ3:AKZ54=AIL21)*(ALA3:ALA54="W"))+SUMPRODUCT((AKW3:AKW54=AIL20)*(AKZ3:AKZ54=AIL22)*(ALA3:ALA54="W"))+SUMPRODUCT((AKW3:AKW54=AIL20)*(AKZ3:AKZ54=AIL19)*(ALA3:ALA54="W"))+SUMPRODUCT((AKW3:AKW54=AIL21)*(AKZ3:AKZ54=AIL20)*(ALB3:ALB54="W"))+SUMPRODUCT((AKW3:AKW54=AIL22)*(AKZ3:AKZ54=AIL20)*(ALB3:ALB54="W"))+SUMPRODUCT((AKW3:AKW54=AIL19)*(AKZ3:AKZ54=AIL20)*(ALB3:ALB54="W"))</f>
        <v>0</v>
      </c>
      <c r="AIN20" s="395">
        <f ca="1">SUMPRODUCT((AKW3:AKW54=AIL20)*(AKZ3:AKZ54=AIL21)*(ALA3:ALA54="D"))+SUMPRODUCT((AKW3:AKW54=AIL20)*(AKZ3:AKZ54=AIL22)*(ALA3:ALA54="D"))+SUMPRODUCT((AKW3:AKW54=AIL20)*(AKZ3:AKZ54=AIL19)*(ALA3:ALA54="D"))+SUMPRODUCT((AKW3:AKW54=AIL21)*(AKZ3:AKZ54=AIL20)*(ALA3:ALA54="D"))+SUMPRODUCT((AKW3:AKW54=AIL22)*(AKZ3:AKZ54=AIL20)*(ALA3:ALA54="D"))+SUMPRODUCT((AKW3:AKW54=AIL19)*(AKZ3:AKZ54=AIL20)*(ALA3:ALA54="D"))</f>
        <v>0</v>
      </c>
      <c r="AIO20" s="395">
        <f ca="1">SUMPRODUCT((AKW3:AKW54=AIL20)*(AKZ3:AKZ54=AIL21)*(ALA3:ALA54="L"))+SUMPRODUCT((AKW3:AKW54=AIL20)*(AKZ3:AKZ54=AIL22)*(ALA3:ALA54="L"))+SUMPRODUCT((AKW3:AKW54=AIL20)*(AKZ3:AKZ54=AIL19)*(ALA3:ALA54="L"))+SUMPRODUCT((AKW3:AKW54=AIL21)*(AKZ3:AKZ54=AIL20)*(ALB3:ALB54="L"))+SUMPRODUCT((AKW3:AKW54=AIL22)*(AKZ3:AKZ54=AIL20)*(ALB3:ALB54="L"))+SUMPRODUCT((AKW3:AKW54=AIL19)*(AKZ3:AKZ54=AIL20)*(ALB3:ALB54="L"))</f>
        <v>0</v>
      </c>
      <c r="AIP20" s="395">
        <f ca="1">SUMPRODUCT((AKW3:AKW54=AIL20)*(AKZ3:AKZ54=AIL21)*AKX3:AKX54)+SUMPRODUCT((AKW3:AKW54=AIL20)*(AKZ3:AKZ54=AIL22)*AKX3:AKX54)+SUMPRODUCT((AKW3:AKW54=AIL20)*(AKZ3:AKZ54=AIL18)*AKX3:AKX54)+SUMPRODUCT((AKW3:AKW54=AIL20)*(AKZ3:AKZ54=AIL19)*AKX3:AKX54)+SUMPRODUCT((AKW3:AKW54=AIL21)*(AKZ3:AKZ54=AIL20)*AKY3:AKY54)+SUMPRODUCT((AKW3:AKW54=AIL22)*(AKZ3:AKZ54=AIL20)*AKY3:AKY54)+SUMPRODUCT((AKW3:AKW54=AIL18)*(AKZ3:AKZ54=AIL20)*AKY3:AKY54)+SUMPRODUCT((AKW3:AKW54=AIL19)*(AKZ3:AKZ54=AIL20)*AKY3:AKY54)</f>
        <v>0</v>
      </c>
      <c r="AIQ20" s="395">
        <f ca="1">SUMPRODUCT((AKW3:AKW54=AIL20)*(AKZ3:AKZ54=AIL21)*AKY3:AKY54)+SUMPRODUCT((AKW3:AKW54=AIL20)*(AKZ3:AKZ54=AIL22)*AKY3:AKY54)+SUMPRODUCT((AKW3:AKW54=AIL20)*(AKZ3:AKZ54=AIL18)*AKY3:AKY54)+SUMPRODUCT((AKW3:AKW54=AIL20)*(AKZ3:AKZ54=AIL19)*AKY3:AKY54)+SUMPRODUCT((AKW3:AKW54=AIL21)*(AKZ3:AKZ54=AIL20)*AKX3:AKX54)+SUMPRODUCT((AKW3:AKW54=AIL22)*(AKZ3:AKZ54=AIL20)*AKX3:AKX54)+SUMPRODUCT((AKW3:AKW54=AIL18)*(AKZ3:AKZ54=AIL20)*AKX3:AKX54)+SUMPRODUCT((AKW3:AKW54=AIL19)*(AKZ3:AKZ54=AIL20)*AKX3:AKX54)</f>
        <v>0</v>
      </c>
      <c r="AIR20" s="395">
        <f t="shared" ca="1" si="2713"/>
        <v>1000</v>
      </c>
      <c r="AIS20" s="395" t="str">
        <f t="shared" ca="1" si="2714"/>
        <v/>
      </c>
      <c r="AIT20" s="395" t="str">
        <f ca="1">IF(AIL20&lt;&gt;"",VLOOKUP(AIL20,AGY4:AHE52,7,FALSE),"")</f>
        <v/>
      </c>
      <c r="AIU20" s="395" t="str">
        <f ca="1">IF(AIL20&lt;&gt;"",VLOOKUP(AIL20,AGY4:AHE52,5,FALSE),"")</f>
        <v/>
      </c>
      <c r="AIV20" s="395" t="str">
        <f ca="1">IF(AIL20&lt;&gt;"",VLOOKUP(AIL20,AGY4:AHG52,9,FALSE),"")</f>
        <v/>
      </c>
      <c r="AIW20" s="395" t="str">
        <f t="shared" ca="1" si="2715"/>
        <v/>
      </c>
      <c r="AIX20" s="395" t="str">
        <f t="shared" ref="AIX20" ca="1" si="3003">IF(AIL20&lt;&gt;"",RANK(AIW20,AIW18:AIW22),"")</f>
        <v/>
      </c>
      <c r="AIY20" s="395" t="str">
        <f t="shared" ref="AIY20" ca="1" si="3004">IF(AIL20&lt;&gt;"",SUMPRODUCT((AIW18:AIW22=AIW20)*(AIR18:AIR22&gt;AIR20)),"")</f>
        <v/>
      </c>
      <c r="AIZ20" s="395" t="str">
        <f t="shared" ref="AIZ20" ca="1" si="3005">IF(AIL20&lt;&gt;"",SUMPRODUCT((AIW18:AIW22=AIW20)*(AIR18:AIR22=AIR20)*(AIP18:AIP22&gt;AIP20)),"")</f>
        <v/>
      </c>
      <c r="AJA20" s="395" t="str">
        <f t="shared" ref="AJA20" ca="1" si="3006">IF(AIL20&lt;&gt;"",SUMPRODUCT((AIW18:AIW22=AIW20)*(AIR18:AIR22=AIR20)*(AIP18:AIP22=AIP20)*(AIT18:AIT22&gt;AIT20)),"")</f>
        <v/>
      </c>
      <c r="AJB20" s="395" t="str">
        <f t="shared" ref="AJB20" ca="1" si="3007">IF(AIL20&lt;&gt;"",SUMPRODUCT((AIW18:AIW22=AIW20)*(AIR18:AIR22=AIR20)*(AIP18:AIP22=AIP20)*(AIT18:AIT22=AIT20)*(AIU18:AIU22&gt;AIU20)),"")</f>
        <v/>
      </c>
      <c r="AJC20" s="395" t="str">
        <f t="shared" ref="AJC20" ca="1" si="3008">IF(AIL20&lt;&gt;"",SUMPRODUCT((AIW18:AIW22=AIW20)*(AIR18:AIR22=AIR20)*(AIP18:AIP22=AIP20)*(AIT18:AIT22=AIT20)*(AIU18:AIU22=AIU20)*(AIV18:AIV22&gt;AIV20)),"")</f>
        <v/>
      </c>
      <c r="AJD20" s="395" t="str">
        <f t="shared" ref="AJD20" ca="1" si="3009">IF(AIL20&lt;&gt;"",IF(AJD72&lt;&gt;"",IF(AIK69=3,AJD72,AJD72+AIK69),SUM(AIX20:AJC20)+1),"")</f>
        <v/>
      </c>
      <c r="AJE20" s="395" t="str">
        <f t="shared" ref="AJE20" ca="1" si="3010">IF(AIL20&lt;&gt;"",INDEX(AIL19:AIL22,MATCH(3,AJD19:AJD22,0),0),"")</f>
        <v/>
      </c>
      <c r="AJF20" s="395" t="str">
        <f t="shared" ref="AJF20:AJF21" ca="1" si="3011">IF(AHO18&lt;&gt;"",AHO18,"")</f>
        <v/>
      </c>
      <c r="AJG20" s="395">
        <f ca="1">SUMPRODUCT((AKW3:AKW54=AJF20)*(AKZ3:AKZ54=AJF21)*(ALA3:ALA54="W"))+SUMPRODUCT((AKW3:AKW54=AJF20)*(AKZ3:AKZ54=AJF22)*(ALA3:ALA54="W"))+SUMPRODUCT((AKW3:AKW54=AJF20)*(AKZ3:AKZ54=AJF23)*(ALA3:ALA54="W"))+SUMPRODUCT((AKW3:AKW54=AJF21)*(AKZ3:AKZ54=AJF20)*(ALB3:ALB54="W"))+SUMPRODUCT((AKW3:AKW54=AJF22)*(AKZ3:AKZ54=AJF20)*(ALB3:ALB54="W"))+SUMPRODUCT((AKW3:AKW54=AJF23)*(AKZ3:AKZ54=AJF20)*(ALB3:ALB54="W"))</f>
        <v>0</v>
      </c>
      <c r="AJH20" s="395">
        <f ca="1">SUMPRODUCT((AKW3:AKW54=AJF20)*(AKZ3:AKZ54=AJF21)*(ALA3:ALA54="D"))+SUMPRODUCT((AKW3:AKW54=AJF20)*(AKZ3:AKZ54=AJF22)*(ALA3:ALA54="D"))+SUMPRODUCT((AKW3:AKW54=AJF20)*(AKZ3:AKZ54=AJF23)*(ALA3:ALA54="D"))+SUMPRODUCT((AKW3:AKW54=AJF21)*(AKZ3:AKZ54=AJF20)*(ALA3:ALA54="D"))+SUMPRODUCT((AKW3:AKW54=AJF22)*(AKZ3:AKZ54=AJF20)*(ALA3:ALA54="D"))+SUMPRODUCT((AKW3:AKW54=AJF23)*(AKZ3:AKZ54=AJF20)*(ALA3:ALA54="D"))</f>
        <v>0</v>
      </c>
      <c r="AJI20" s="395">
        <f ca="1">SUMPRODUCT((AKW3:AKW54=AJF20)*(AKZ3:AKZ54=AJF21)*(ALA3:ALA54="L"))+SUMPRODUCT((AKW3:AKW54=AJF20)*(AKZ3:AKZ54=AJF22)*(ALA3:ALA54="L"))+SUMPRODUCT((AKW3:AKW54=AJF20)*(AKZ3:AKZ54=AJF23)*(ALA3:ALA54="L"))+SUMPRODUCT((AKW3:AKW54=AJF21)*(AKZ3:AKZ54=AJF20)*(ALB3:ALB54="L"))+SUMPRODUCT((AKW3:AKW54=AJF22)*(AKZ3:AKZ54=AJF20)*(ALB3:ALB54="L"))+SUMPRODUCT((AKW3:AKW54=AJF23)*(AKZ3:AKZ54=AJF20)*(ALB3:ALB54="L"))</f>
        <v>0</v>
      </c>
      <c r="AJJ20" s="395">
        <f ca="1">SUMPRODUCT((AKW3:AKW54=AJF20)*(AKZ3:AKZ54=AJF21)*AKX3:AKX54)+SUMPRODUCT((AKW3:AKW54=AJF20)*(AKZ3:AKZ54=AJF22)*AKX3:AKX54)+SUMPRODUCT((AKW3:AKW54=AJF20)*(AKZ3:AKZ54=AJF18)*AKX3:AKX54)+SUMPRODUCT((AKW3:AKW54=AJF20)*(AKZ3:AKZ54=AJF19)*AKX3:AKX54)+SUMPRODUCT((AKW3:AKW54=AJF21)*(AKZ3:AKZ54=AJF20)*AKY3:AKY54)+SUMPRODUCT((AKW3:AKW54=AJF22)*(AKZ3:AKZ54=AJF20)*AKY3:AKY54)+SUMPRODUCT((AKW3:AKW54=AJF18)*(AKZ3:AKZ54=AJF20)*AKY3:AKY54)+SUMPRODUCT((AKW3:AKW54=AJF19)*(AKZ3:AKZ54=AJF20)*AKY3:AKY54)</f>
        <v>0</v>
      </c>
      <c r="AJK20" s="395">
        <f ca="1">SUMPRODUCT((AKW3:AKW54=AJF20)*(AKZ3:AKZ54=AJF21)*AKY3:AKY54)+SUMPRODUCT((AKW3:AKW54=AJF20)*(AKZ3:AKZ54=AJF22)*AKY3:AKY54)+SUMPRODUCT((AKW3:AKW54=AJF20)*(AKZ3:AKZ54=AJF18)*AKY3:AKY54)+SUMPRODUCT((AKW3:AKW54=AJF20)*(AKZ3:AKZ54=AJF19)*AKY3:AKY54)+SUMPRODUCT((AKW3:AKW54=AJF21)*(AKZ3:AKZ54=AJF20)*AKX3:AKX54)+SUMPRODUCT((AKW3:AKW54=AJF22)*(AKZ3:AKZ54=AJF20)*AKX3:AKX54)+SUMPRODUCT((AKW3:AKW54=AJF18)*(AKZ3:AKZ54=AJF20)*AKX3:AKX54)+SUMPRODUCT((AKW3:AKW54=AJF19)*(AKZ3:AKZ54=AJF20)*AKX3:AKX54)</f>
        <v>0</v>
      </c>
      <c r="AJL20" s="395">
        <f t="shared" ref="AJL20:AJL21" ca="1" si="3012">AJJ20-AJK20+1000</f>
        <v>1000</v>
      </c>
      <c r="AJM20" s="395" t="str">
        <f t="shared" ref="AJM20:AJM21" ca="1" si="3013">IF(AJF20&lt;&gt;"",AJG20*3+AJH20*1,"")</f>
        <v/>
      </c>
      <c r="AJN20" s="395" t="str">
        <f ca="1">IF(AJF20&lt;&gt;"",VLOOKUP(AJF20,AGY4:AHE52,7,FALSE),"")</f>
        <v/>
      </c>
      <c r="AJO20" s="395" t="str">
        <f ca="1">IF(AJF20&lt;&gt;"",VLOOKUP(AJF20,AGY4:AHE52,5,FALSE),"")</f>
        <v/>
      </c>
      <c r="AJP20" s="395" t="str">
        <f ca="1">IF(AJF20&lt;&gt;"",VLOOKUP(AJF20,AGY4:AHG52,9,FALSE),"")</f>
        <v/>
      </c>
      <c r="AJQ20" s="395" t="str">
        <f t="shared" ref="AJQ20:AJQ21" ca="1" si="3014">AJM20</f>
        <v/>
      </c>
      <c r="AJR20" s="395" t="str">
        <f t="shared" ref="AJR20" ca="1" si="3015">IF(AJF20&lt;&gt;"",RANK(AJQ20,AJQ18:AJQ22),"")</f>
        <v/>
      </c>
      <c r="AJS20" s="395" t="str">
        <f t="shared" ref="AJS20" ca="1" si="3016">IF(AJF20&lt;&gt;"",SUMPRODUCT((AJQ18:AJQ22=AJQ20)*(AJL18:AJL22&gt;AJL20)),"")</f>
        <v/>
      </c>
      <c r="AJT20" s="395" t="str">
        <f t="shared" ref="AJT20" ca="1" si="3017">IF(AJF20&lt;&gt;"",SUMPRODUCT((AJQ18:AJQ22=AJQ20)*(AJL18:AJL22=AJL20)*(AJJ18:AJJ22&gt;AJJ20)),"")</f>
        <v/>
      </c>
      <c r="AJU20" s="395" t="str">
        <f t="shared" ref="AJU20" ca="1" si="3018">IF(AJF20&lt;&gt;"",SUMPRODUCT((AJQ18:AJQ22=AJQ20)*(AJL18:AJL22=AJL20)*(AJJ18:AJJ22=AJJ20)*(AJN18:AJN22&gt;AJN20)),"")</f>
        <v/>
      </c>
      <c r="AJV20" s="395" t="str">
        <f t="shared" ref="AJV20" ca="1" si="3019">IF(AJF20&lt;&gt;"",SUMPRODUCT((AJQ18:AJQ22=AJQ20)*(AJL18:AJL22=AJL20)*(AJJ18:AJJ22=AJJ20)*(AJN18:AJN22=AJN20)*(AJO18:AJO22&gt;AJO20)),"")</f>
        <v/>
      </c>
      <c r="AJW20" s="395" t="str">
        <f t="shared" ref="AJW20" ca="1" si="3020">IF(AJF20&lt;&gt;"",SUMPRODUCT((AJQ18:AJQ22=AJQ20)*(AJL18:AJL22=AJL20)*(AJJ18:AJJ22=AJJ20)*(AJN18:AJN22=AJN20)*(AJO18:AJO22=AJO20)*(AJP18:AJP22&gt;AJP20)),"")</f>
        <v/>
      </c>
      <c r="AJX20" s="395" t="str">
        <f t="shared" ref="AJX20:AJX21" ca="1" si="3021">IF(AJF20&lt;&gt;"",SUM(AJR20:AJW20)+2,"")</f>
        <v/>
      </c>
      <c r="AJY20" s="395" t="str">
        <f t="shared" ref="AJY20" ca="1" si="3022">IF(AJF20&lt;&gt;"",INDEX(AJF20:AJF22,MATCH(3,AJX20:AJX22,0),0),"")</f>
        <v/>
      </c>
      <c r="AKT20" s="395" t="str">
        <f t="shared" ref="AKT20" ca="1" si="3023">IF(AJY20&lt;&gt;"",AJY20,IF(AJE20&lt;&gt;"",AJE20,IF(AIK20&lt;&gt;"",AIK20,AHK20)))</f>
        <v>Boca Juniors</v>
      </c>
      <c r="AKU20" s="395">
        <v>3</v>
      </c>
      <c r="AKV20" s="395">
        <v>18</v>
      </c>
      <c r="AKW20" s="395" t="str">
        <f t="shared" si="15"/>
        <v>Inter Miami</v>
      </c>
      <c r="AKX20" s="395">
        <f ca="1">IF(OFFSET('Game Board'!O25,0,AKX1)&lt;&gt;"",OFFSET('Game Board'!O25,0,AKX1),0)</f>
        <v>0</v>
      </c>
      <c r="AKY20" s="395">
        <f ca="1">IF(OFFSET('Game Board'!P25,0,AKX1)&lt;&gt;"",OFFSET('Game Board'!P25,0,AKX1),0)</f>
        <v>0</v>
      </c>
      <c r="AKZ20" s="395" t="str">
        <f t="shared" si="16"/>
        <v>Porto</v>
      </c>
      <c r="ALA20" s="395" t="str">
        <f ca="1">IF(AND(OFFSET('Game Board'!O25,0,AKX1)&lt;&gt;"",OFFSET('Game Board'!P25,0,AKX1)&lt;&gt;""),IF(AKX20&gt;AKY20,"W",IF(AKX20=AKY20,"D","L")),"")</f>
        <v/>
      </c>
      <c r="ALB20" s="395" t="str">
        <f t="shared" ca="1" si="2725"/>
        <v/>
      </c>
      <c r="ALD20" s="395">
        <f ca="1">VLOOKUP(ALE20,AOZ18:APA22,2,FALSE)</f>
        <v>3</v>
      </c>
      <c r="ALE20" s="398" t="str">
        <f t="shared" si="2473"/>
        <v>Boca Juniors</v>
      </c>
      <c r="ALF20" s="395">
        <f ca="1">SUMPRODUCT((APC3:APC54=ALE20)*(APG3:APG54="W"))+SUMPRODUCT((APF3:APF54=ALE20)*(APH3:APH54="W"))</f>
        <v>0</v>
      </c>
      <c r="ALG20" s="395">
        <f ca="1">SUMPRODUCT((APC3:APC54=ALE20)*(APG3:APG54="D"))+SUMPRODUCT((APF3:APF54=ALE20)*(APH3:APH54="D"))</f>
        <v>0</v>
      </c>
      <c r="ALH20" s="395">
        <f ca="1">SUMPRODUCT((APC3:APC54=ALE20)*(APG3:APG54="L"))+SUMPRODUCT((APF3:APF54=ALE20)*(APH3:APH54="L"))</f>
        <v>0</v>
      </c>
      <c r="ALI20" s="395">
        <f t="shared" ref="ALI20" ca="1" si="3024">SUMIF(APC3:APC72,ALE20,APD3:APD72)+SUMIF(APF3:APF72,ALE20,APE3:APE72)</f>
        <v>0</v>
      </c>
      <c r="ALJ20" s="395">
        <f t="shared" ref="ALJ20" ca="1" si="3025">SUMIF(APF3:APF72,ALE20,APD3:APD72)+SUMIF(APC3:APC72,ALE20,APE3:APE72)</f>
        <v>0</v>
      </c>
      <c r="ALK20" s="395">
        <f t="shared" ca="1" si="2476"/>
        <v>1000</v>
      </c>
      <c r="ALL20" s="395">
        <f t="shared" ca="1" si="2477"/>
        <v>0</v>
      </c>
      <c r="ALM20" s="401">
        <f t="shared" si="198"/>
        <v>14</v>
      </c>
      <c r="ALN20" s="395">
        <f t="shared" ref="ALN20" ca="1" si="3026">IF(COUNTIF(ALL18:ALL22,4)&lt;&gt;4,RANK(ALL20,ALL18:ALL22),ALL72)</f>
        <v>1</v>
      </c>
      <c r="ALP20" s="395">
        <f t="shared" ref="ALP20" ca="1" si="3027">SUMPRODUCT((ALN18:ALN21=ALN20)*(ALM18:ALM21&lt;ALM20))+ALN20</f>
        <v>2</v>
      </c>
      <c r="ALQ20" s="398" t="str">
        <f t="shared" ref="ALQ20" ca="1" si="3028">INDEX(ALE18:ALE22,MATCH(3,ALP18:ALP22,0),0)</f>
        <v>Benfica</v>
      </c>
      <c r="ALR20" s="395">
        <f t="shared" ref="ALR20" ca="1" si="3029">INDEX(ALN18:ALN22,MATCH(ALQ20,ALE18:ALE22,0),0)</f>
        <v>1</v>
      </c>
      <c r="ALS20" s="395" t="str">
        <f t="shared" ref="ALS20:ALS21" ca="1" si="3030">IF(AND(ALS19&lt;&gt;"",ALR20=1),ALQ20,"")</f>
        <v>Benfica</v>
      </c>
      <c r="ALT20" s="395" t="str">
        <f t="shared" ref="ALT20:ALT21" ca="1" si="3031">IF(AND(ALT19&lt;&gt;"",ALR21=2),ALQ21,"")</f>
        <v/>
      </c>
      <c r="ALU20" s="395" t="str">
        <f t="shared" ref="ALU20" ca="1" si="3032">IF(AND(ALU19&lt;&gt;"",ALR22=3),ALQ22,"")</f>
        <v/>
      </c>
      <c r="ALX20" s="395" t="str">
        <f t="shared" ca="1" si="2486"/>
        <v>Benfica</v>
      </c>
      <c r="ALY20" s="395">
        <f ca="1">SUMPRODUCT((APC3:APC54=ALX20)*(APF3:APF54=ALX21)*(APG3:APG54="W"))+SUMPRODUCT((APC3:APC54=ALX20)*(APF3:APF54=ALX22)*(APG3:APG54="W"))+SUMPRODUCT((APC3:APC54=ALX20)*(APF3:APF54=ALX18)*(APG3:APG54="W"))+SUMPRODUCT((APC3:APC54=ALX20)*(APF3:APF54=ALX19)*(APG3:APG54="W"))+SUMPRODUCT((APC3:APC54=ALX21)*(APF3:APF54=ALX20)*(APH3:APH54="W"))+SUMPRODUCT((APC3:APC54=ALX22)*(APF3:APF54=ALX20)*(APH3:APH54="W"))+SUMPRODUCT((APC3:APC54=ALX18)*(APF3:APF54=ALX20)*(APH3:APH54="W"))+SUMPRODUCT((APC3:APC54=ALX19)*(APF3:APF54=ALX20)*(APH3:APH54="W"))</f>
        <v>0</v>
      </c>
      <c r="ALZ20" s="395">
        <f ca="1">SUMPRODUCT((APC3:APC54=ALX20)*(APF3:APF54=ALX21)*(APG3:APG54="D"))+SUMPRODUCT((APC3:APC54=ALX20)*(APF3:APF54=ALX22)*(APG3:APG54="D"))+SUMPRODUCT((APC3:APC54=ALX20)*(APF3:APF54=ALX18)*(APG3:APG54="D"))+SUMPRODUCT((APC3:APC54=ALX20)*(APF3:APF54=ALX19)*(APG3:APG54="D"))+SUMPRODUCT((APC3:APC54=ALX21)*(APF3:APF54=ALX20)*(APG3:APG54="D"))+SUMPRODUCT((APC3:APC54=ALX22)*(APF3:APF54=ALX20)*(APG3:APG54="D"))+SUMPRODUCT((APC3:APC54=ALX18)*(APF3:APF54=ALX20)*(APG3:APG54="D"))+SUMPRODUCT((APC3:APC54=ALX19)*(APF3:APF54=ALX20)*(APG3:APG54="D"))</f>
        <v>0</v>
      </c>
      <c r="AMA20" s="395">
        <f ca="1">SUMPRODUCT((APC3:APC54=ALX20)*(APF3:APF54=ALX21)*(APG3:APG54="L"))+SUMPRODUCT((APC3:APC54=ALX20)*(APF3:APF54=ALX22)*(APG3:APG54="L"))+SUMPRODUCT((APC3:APC54=ALX20)*(APF3:APF54=ALX18)*(APG3:APG54="L"))+SUMPRODUCT((APC3:APC54=ALX20)*(APF3:APF54=ALX19)*(APG3:APG54="L"))+SUMPRODUCT((APC3:APC54=ALX21)*(APF3:APF54=ALX20)*(APH3:APH54="L"))+SUMPRODUCT((APC3:APC54=ALX22)*(APF3:APF54=ALX20)*(APH3:APH54="L"))+SUMPRODUCT((APC3:APC54=ALX18)*(APF3:APF54=ALX20)*(APH3:APH54="L"))+SUMPRODUCT((APC3:APC54=ALX19)*(APF3:APF54=ALX20)*(APH3:APH54="L"))</f>
        <v>0</v>
      </c>
      <c r="AMB20" s="395">
        <f ca="1">SUMPRODUCT((APC3:APC54=ALX20)*(APF3:APF54=ALX21)*APD3:APD54)+SUMPRODUCT((APC3:APC54=ALX20)*(APF3:APF54=ALX22)*APD3:APD54)+SUMPRODUCT((APC3:APC54=ALX20)*(APF3:APF54=ALX18)*APD3:APD54)+SUMPRODUCT((APC3:APC54=ALX20)*(APF3:APF54=ALX19)*APD3:APD54)+SUMPRODUCT((APC3:APC54=ALX21)*(APF3:APF54=ALX20)*APE3:APE54)+SUMPRODUCT((APC3:APC54=ALX22)*(APF3:APF54=ALX20)*APE3:APE54)+SUMPRODUCT((APC3:APC54=ALX18)*(APF3:APF54=ALX20)*APE3:APE54)+SUMPRODUCT((APC3:APC54=ALX19)*(APF3:APF54=ALX20)*APE3:APE54)</f>
        <v>0</v>
      </c>
      <c r="AMC20" s="395">
        <f ca="1">SUMPRODUCT((APC3:APC54=ALX20)*(APF3:APF54=ALX21)*APE3:APE54)+SUMPRODUCT((APC3:APC54=ALX20)*(APF3:APF54=ALX22)*APE3:APE54)+SUMPRODUCT((APC3:APC54=ALX20)*(APF3:APF54=ALX18)*APE3:APE54)+SUMPRODUCT((APC3:APC54=ALX20)*(APF3:APF54=ALX19)*APE3:APE54)+SUMPRODUCT((APC3:APC54=ALX21)*(APF3:APF54=ALX20)*APD3:APD54)+SUMPRODUCT((APC3:APC54=ALX22)*(APF3:APF54=ALX20)*APD3:APD54)+SUMPRODUCT((APC3:APC54=ALX18)*(APF3:APF54=ALX20)*APD3:APD54)+SUMPRODUCT((APC3:APC54=ALX19)*(APF3:APF54=ALX20)*APD3:APD54)</f>
        <v>0</v>
      </c>
      <c r="AMD20" s="395">
        <f t="shared" ca="1" si="2487"/>
        <v>1000</v>
      </c>
      <c r="AME20" s="395">
        <f t="shared" ca="1" si="2488"/>
        <v>0</v>
      </c>
      <c r="AMF20" s="395">
        <f ca="1">IF(ALX20&lt;&gt;"",VLOOKUP(ALX20,ALE4:ALK52,7,FALSE),"")</f>
        <v>1000</v>
      </c>
      <c r="AMG20" s="395">
        <f ca="1">IF(ALX20&lt;&gt;"",VLOOKUP(ALX20,ALE4:ALK52,5,FALSE),"")</f>
        <v>0</v>
      </c>
      <c r="AMH20" s="395">
        <f ca="1">IF(ALX20&lt;&gt;"",VLOOKUP(ALX20,ALE4:ALM52,9,FALSE),"")</f>
        <v>22</v>
      </c>
      <c r="AMI20" s="395">
        <f t="shared" ca="1" si="2489"/>
        <v>0</v>
      </c>
      <c r="AMJ20" s="395">
        <f t="shared" ref="AMJ20" ca="1" si="3033">IF(ALX20&lt;&gt;"",RANK(AMI20,AMI18:AMI22),"")</f>
        <v>1</v>
      </c>
      <c r="AMK20" s="395">
        <f t="shared" ref="AMK20" ca="1" si="3034">IF(ALX20&lt;&gt;"",SUMPRODUCT((AMI18:AMI22=AMI20)*(AMD18:AMD22&gt;AMD20)),"")</f>
        <v>0</v>
      </c>
      <c r="AML20" s="395">
        <f t="shared" ref="AML20" ca="1" si="3035">IF(ALX20&lt;&gt;"",SUMPRODUCT((AMI18:AMI22=AMI20)*(AMD18:AMD22=AMD20)*(AMB18:AMB22&gt;AMB20)),"")</f>
        <v>0</v>
      </c>
      <c r="AMM20" s="395">
        <f t="shared" ref="AMM20" ca="1" si="3036">IF(ALX20&lt;&gt;"",SUMPRODUCT((AMI18:AMI22=AMI20)*(AMD18:AMD22=AMD20)*(AMB18:AMB22=AMB20)*(AMF18:AMF22&gt;AMF20)),"")</f>
        <v>0</v>
      </c>
      <c r="AMN20" s="395">
        <f t="shared" ref="AMN20" ca="1" si="3037">IF(ALX20&lt;&gt;"",SUMPRODUCT((AMI18:AMI22=AMI20)*(AMD18:AMD22=AMD20)*(AMB18:AMB22=AMB20)*(AMF18:AMF22=AMF20)*(AMG18:AMG22&gt;AMG20)),"")</f>
        <v>0</v>
      </c>
      <c r="AMO20" s="395">
        <f t="shared" ref="AMO20" ca="1" si="3038">IF(ALX20&lt;&gt;"",SUMPRODUCT((AMI18:AMI22=AMI20)*(AMD18:AMD22=AMD20)*(AMB18:AMB22=AMB20)*(AMF18:AMF22=AMF20)*(AMG18:AMG22=AMG20)*(AMH18:AMH22&gt;AMH20)),"")</f>
        <v>1</v>
      </c>
      <c r="AMP20" s="395">
        <f t="shared" ref="AMP20" ca="1" si="3039">IF(ALX20&lt;&gt;"",IF(AMP72&lt;&gt;"",IF(ALW69=3,AMP72,AMP72+ALW69),SUM(AMJ20:AMO20)),"")</f>
        <v>2</v>
      </c>
      <c r="AMQ20" s="395" t="str">
        <f t="shared" ref="AMQ20" ca="1" si="3040">IF(ALX20&lt;&gt;"",INDEX(ALX18:ALX22,MATCH(3,AMP18:AMP22,0),0),"")</f>
        <v>Boca Juniors</v>
      </c>
      <c r="AMR20" s="395" t="str">
        <f t="shared" ca="1" si="2744"/>
        <v/>
      </c>
      <c r="AMS20" s="395">
        <f ca="1">SUMPRODUCT((APC3:APC54=AMR20)*(APF3:APF54=AMR21)*(APG3:APG54="W"))+SUMPRODUCT((APC3:APC54=AMR20)*(APF3:APF54=AMR22)*(APG3:APG54="W"))+SUMPRODUCT((APC3:APC54=AMR20)*(APF3:APF54=AMR19)*(APG3:APG54="W"))+SUMPRODUCT((APC3:APC54=AMR21)*(APF3:APF54=AMR20)*(APH3:APH54="W"))+SUMPRODUCT((APC3:APC54=AMR22)*(APF3:APF54=AMR20)*(APH3:APH54="W"))+SUMPRODUCT((APC3:APC54=AMR19)*(APF3:APF54=AMR20)*(APH3:APH54="W"))</f>
        <v>0</v>
      </c>
      <c r="AMT20" s="395">
        <f ca="1">SUMPRODUCT((APC3:APC54=AMR20)*(APF3:APF54=AMR21)*(APG3:APG54="D"))+SUMPRODUCT((APC3:APC54=AMR20)*(APF3:APF54=AMR22)*(APG3:APG54="D"))+SUMPRODUCT((APC3:APC54=AMR20)*(APF3:APF54=AMR19)*(APG3:APG54="D"))+SUMPRODUCT((APC3:APC54=AMR21)*(APF3:APF54=AMR20)*(APG3:APG54="D"))+SUMPRODUCT((APC3:APC54=AMR22)*(APF3:APF54=AMR20)*(APG3:APG54="D"))+SUMPRODUCT((APC3:APC54=AMR19)*(APF3:APF54=AMR20)*(APG3:APG54="D"))</f>
        <v>0</v>
      </c>
      <c r="AMU20" s="395">
        <f ca="1">SUMPRODUCT((APC3:APC54=AMR20)*(APF3:APF54=AMR21)*(APG3:APG54="L"))+SUMPRODUCT((APC3:APC54=AMR20)*(APF3:APF54=AMR22)*(APG3:APG54="L"))+SUMPRODUCT((APC3:APC54=AMR20)*(APF3:APF54=AMR19)*(APG3:APG54="L"))+SUMPRODUCT((APC3:APC54=AMR21)*(APF3:APF54=AMR20)*(APH3:APH54="L"))+SUMPRODUCT((APC3:APC54=AMR22)*(APF3:APF54=AMR20)*(APH3:APH54="L"))+SUMPRODUCT((APC3:APC54=AMR19)*(APF3:APF54=AMR20)*(APH3:APH54="L"))</f>
        <v>0</v>
      </c>
      <c r="AMV20" s="395">
        <f ca="1">SUMPRODUCT((APC3:APC54=AMR20)*(APF3:APF54=AMR21)*APD3:APD54)+SUMPRODUCT((APC3:APC54=AMR20)*(APF3:APF54=AMR22)*APD3:APD54)+SUMPRODUCT((APC3:APC54=AMR20)*(APF3:APF54=AMR18)*APD3:APD54)+SUMPRODUCT((APC3:APC54=AMR20)*(APF3:APF54=AMR19)*APD3:APD54)+SUMPRODUCT((APC3:APC54=AMR21)*(APF3:APF54=AMR20)*APE3:APE54)+SUMPRODUCT((APC3:APC54=AMR22)*(APF3:APF54=AMR20)*APE3:APE54)+SUMPRODUCT((APC3:APC54=AMR18)*(APF3:APF54=AMR20)*APE3:APE54)+SUMPRODUCT((APC3:APC54=AMR19)*(APF3:APF54=AMR20)*APE3:APE54)</f>
        <v>0</v>
      </c>
      <c r="AMW20" s="395">
        <f ca="1">SUMPRODUCT((APC3:APC54=AMR20)*(APF3:APF54=AMR21)*APE3:APE54)+SUMPRODUCT((APC3:APC54=AMR20)*(APF3:APF54=AMR22)*APE3:APE54)+SUMPRODUCT((APC3:APC54=AMR20)*(APF3:APF54=AMR18)*APE3:APE54)+SUMPRODUCT((APC3:APC54=AMR20)*(APF3:APF54=AMR19)*APE3:APE54)+SUMPRODUCT((APC3:APC54=AMR21)*(APF3:APF54=AMR20)*APD3:APD54)+SUMPRODUCT((APC3:APC54=AMR22)*(APF3:APF54=AMR20)*APD3:APD54)+SUMPRODUCT((APC3:APC54=AMR18)*(APF3:APF54=AMR20)*APD3:APD54)+SUMPRODUCT((APC3:APC54=AMR19)*(APF3:APF54=AMR20)*APD3:APD54)</f>
        <v>0</v>
      </c>
      <c r="AMX20" s="395">
        <f t="shared" ca="1" si="2745"/>
        <v>1000</v>
      </c>
      <c r="AMY20" s="395" t="str">
        <f t="shared" ca="1" si="2746"/>
        <v/>
      </c>
      <c r="AMZ20" s="395" t="str">
        <f ca="1">IF(AMR20&lt;&gt;"",VLOOKUP(AMR20,ALE4:ALK52,7,FALSE),"")</f>
        <v/>
      </c>
      <c r="ANA20" s="395" t="str">
        <f ca="1">IF(AMR20&lt;&gt;"",VLOOKUP(AMR20,ALE4:ALK52,5,FALSE),"")</f>
        <v/>
      </c>
      <c r="ANB20" s="395" t="str">
        <f ca="1">IF(AMR20&lt;&gt;"",VLOOKUP(AMR20,ALE4:ALM52,9,FALSE),"")</f>
        <v/>
      </c>
      <c r="ANC20" s="395" t="str">
        <f t="shared" ca="1" si="2747"/>
        <v/>
      </c>
      <c r="AND20" s="395" t="str">
        <f t="shared" ref="AND20" ca="1" si="3041">IF(AMR20&lt;&gt;"",RANK(ANC20,ANC18:ANC22),"")</f>
        <v/>
      </c>
      <c r="ANE20" s="395" t="str">
        <f t="shared" ref="ANE20" ca="1" si="3042">IF(AMR20&lt;&gt;"",SUMPRODUCT((ANC18:ANC22=ANC20)*(AMX18:AMX22&gt;AMX20)),"")</f>
        <v/>
      </c>
      <c r="ANF20" s="395" t="str">
        <f t="shared" ref="ANF20" ca="1" si="3043">IF(AMR20&lt;&gt;"",SUMPRODUCT((ANC18:ANC22=ANC20)*(AMX18:AMX22=AMX20)*(AMV18:AMV22&gt;AMV20)),"")</f>
        <v/>
      </c>
      <c r="ANG20" s="395" t="str">
        <f t="shared" ref="ANG20" ca="1" si="3044">IF(AMR20&lt;&gt;"",SUMPRODUCT((ANC18:ANC22=ANC20)*(AMX18:AMX22=AMX20)*(AMV18:AMV22=AMV20)*(AMZ18:AMZ22&gt;AMZ20)),"")</f>
        <v/>
      </c>
      <c r="ANH20" s="395" t="str">
        <f t="shared" ref="ANH20" ca="1" si="3045">IF(AMR20&lt;&gt;"",SUMPRODUCT((ANC18:ANC22=ANC20)*(AMX18:AMX22=AMX20)*(AMV18:AMV22=AMV20)*(AMZ18:AMZ22=AMZ20)*(ANA18:ANA22&gt;ANA20)),"")</f>
        <v/>
      </c>
      <c r="ANI20" s="395" t="str">
        <f t="shared" ref="ANI20" ca="1" si="3046">IF(AMR20&lt;&gt;"",SUMPRODUCT((ANC18:ANC22=ANC20)*(AMX18:AMX22=AMX20)*(AMV18:AMV22=AMV20)*(AMZ18:AMZ22=AMZ20)*(ANA18:ANA22=ANA20)*(ANB18:ANB22&gt;ANB20)),"")</f>
        <v/>
      </c>
      <c r="ANJ20" s="395" t="str">
        <f t="shared" ref="ANJ20" ca="1" si="3047">IF(AMR20&lt;&gt;"",IF(ANJ72&lt;&gt;"",IF(AMQ69=3,ANJ72,ANJ72+AMQ69),SUM(AND20:ANI20)+1),"")</f>
        <v/>
      </c>
      <c r="ANK20" s="395" t="str">
        <f t="shared" ref="ANK20" ca="1" si="3048">IF(AMR20&lt;&gt;"",INDEX(AMR19:AMR22,MATCH(3,ANJ19:ANJ22,0),0),"")</f>
        <v/>
      </c>
      <c r="ANL20" s="395" t="str">
        <f t="shared" ref="ANL20:ANL21" ca="1" si="3049">IF(ALU18&lt;&gt;"",ALU18,"")</f>
        <v/>
      </c>
      <c r="ANM20" s="395">
        <f ca="1">SUMPRODUCT((APC3:APC54=ANL20)*(APF3:APF54=ANL21)*(APG3:APG54="W"))+SUMPRODUCT((APC3:APC54=ANL20)*(APF3:APF54=ANL22)*(APG3:APG54="W"))+SUMPRODUCT((APC3:APC54=ANL20)*(APF3:APF54=ANL23)*(APG3:APG54="W"))+SUMPRODUCT((APC3:APC54=ANL21)*(APF3:APF54=ANL20)*(APH3:APH54="W"))+SUMPRODUCT((APC3:APC54=ANL22)*(APF3:APF54=ANL20)*(APH3:APH54="W"))+SUMPRODUCT((APC3:APC54=ANL23)*(APF3:APF54=ANL20)*(APH3:APH54="W"))</f>
        <v>0</v>
      </c>
      <c r="ANN20" s="395">
        <f ca="1">SUMPRODUCT((APC3:APC54=ANL20)*(APF3:APF54=ANL21)*(APG3:APG54="D"))+SUMPRODUCT((APC3:APC54=ANL20)*(APF3:APF54=ANL22)*(APG3:APG54="D"))+SUMPRODUCT((APC3:APC54=ANL20)*(APF3:APF54=ANL23)*(APG3:APG54="D"))+SUMPRODUCT((APC3:APC54=ANL21)*(APF3:APF54=ANL20)*(APG3:APG54="D"))+SUMPRODUCT((APC3:APC54=ANL22)*(APF3:APF54=ANL20)*(APG3:APG54="D"))+SUMPRODUCT((APC3:APC54=ANL23)*(APF3:APF54=ANL20)*(APG3:APG54="D"))</f>
        <v>0</v>
      </c>
      <c r="ANO20" s="395">
        <f ca="1">SUMPRODUCT((APC3:APC54=ANL20)*(APF3:APF54=ANL21)*(APG3:APG54="L"))+SUMPRODUCT((APC3:APC54=ANL20)*(APF3:APF54=ANL22)*(APG3:APG54="L"))+SUMPRODUCT((APC3:APC54=ANL20)*(APF3:APF54=ANL23)*(APG3:APG54="L"))+SUMPRODUCT((APC3:APC54=ANL21)*(APF3:APF54=ANL20)*(APH3:APH54="L"))+SUMPRODUCT((APC3:APC54=ANL22)*(APF3:APF54=ANL20)*(APH3:APH54="L"))+SUMPRODUCT((APC3:APC54=ANL23)*(APF3:APF54=ANL20)*(APH3:APH54="L"))</f>
        <v>0</v>
      </c>
      <c r="ANP20" s="395">
        <f ca="1">SUMPRODUCT((APC3:APC54=ANL20)*(APF3:APF54=ANL21)*APD3:APD54)+SUMPRODUCT((APC3:APC54=ANL20)*(APF3:APF54=ANL22)*APD3:APD54)+SUMPRODUCT((APC3:APC54=ANL20)*(APF3:APF54=ANL18)*APD3:APD54)+SUMPRODUCT((APC3:APC54=ANL20)*(APF3:APF54=ANL19)*APD3:APD54)+SUMPRODUCT((APC3:APC54=ANL21)*(APF3:APF54=ANL20)*APE3:APE54)+SUMPRODUCT((APC3:APC54=ANL22)*(APF3:APF54=ANL20)*APE3:APE54)+SUMPRODUCT((APC3:APC54=ANL18)*(APF3:APF54=ANL20)*APE3:APE54)+SUMPRODUCT((APC3:APC54=ANL19)*(APF3:APF54=ANL20)*APE3:APE54)</f>
        <v>0</v>
      </c>
      <c r="ANQ20" s="395">
        <f ca="1">SUMPRODUCT((APC3:APC54=ANL20)*(APF3:APF54=ANL21)*APE3:APE54)+SUMPRODUCT((APC3:APC54=ANL20)*(APF3:APF54=ANL22)*APE3:APE54)+SUMPRODUCT((APC3:APC54=ANL20)*(APF3:APF54=ANL18)*APE3:APE54)+SUMPRODUCT((APC3:APC54=ANL20)*(APF3:APF54=ANL19)*APE3:APE54)+SUMPRODUCT((APC3:APC54=ANL21)*(APF3:APF54=ANL20)*APD3:APD54)+SUMPRODUCT((APC3:APC54=ANL22)*(APF3:APF54=ANL20)*APD3:APD54)+SUMPRODUCT((APC3:APC54=ANL18)*(APF3:APF54=ANL20)*APD3:APD54)+SUMPRODUCT((APC3:APC54=ANL19)*(APF3:APF54=ANL20)*APD3:APD54)</f>
        <v>0</v>
      </c>
      <c r="ANR20" s="395">
        <f t="shared" ref="ANR20:ANR21" ca="1" si="3050">ANP20-ANQ20+1000</f>
        <v>1000</v>
      </c>
      <c r="ANS20" s="395" t="str">
        <f t="shared" ref="ANS20:ANS21" ca="1" si="3051">IF(ANL20&lt;&gt;"",ANM20*3+ANN20*1,"")</f>
        <v/>
      </c>
      <c r="ANT20" s="395" t="str">
        <f ca="1">IF(ANL20&lt;&gt;"",VLOOKUP(ANL20,ALE4:ALK52,7,FALSE),"")</f>
        <v/>
      </c>
      <c r="ANU20" s="395" t="str">
        <f ca="1">IF(ANL20&lt;&gt;"",VLOOKUP(ANL20,ALE4:ALK52,5,FALSE),"")</f>
        <v/>
      </c>
      <c r="ANV20" s="395" t="str">
        <f ca="1">IF(ANL20&lt;&gt;"",VLOOKUP(ANL20,ALE4:ALM52,9,FALSE),"")</f>
        <v/>
      </c>
      <c r="ANW20" s="395" t="str">
        <f t="shared" ref="ANW20:ANW21" ca="1" si="3052">ANS20</f>
        <v/>
      </c>
      <c r="ANX20" s="395" t="str">
        <f t="shared" ref="ANX20" ca="1" si="3053">IF(ANL20&lt;&gt;"",RANK(ANW20,ANW18:ANW22),"")</f>
        <v/>
      </c>
      <c r="ANY20" s="395" t="str">
        <f t="shared" ref="ANY20" ca="1" si="3054">IF(ANL20&lt;&gt;"",SUMPRODUCT((ANW18:ANW22=ANW20)*(ANR18:ANR22&gt;ANR20)),"")</f>
        <v/>
      </c>
      <c r="ANZ20" s="395" t="str">
        <f t="shared" ref="ANZ20" ca="1" si="3055">IF(ANL20&lt;&gt;"",SUMPRODUCT((ANW18:ANW22=ANW20)*(ANR18:ANR22=ANR20)*(ANP18:ANP22&gt;ANP20)),"")</f>
        <v/>
      </c>
      <c r="AOA20" s="395" t="str">
        <f t="shared" ref="AOA20" ca="1" si="3056">IF(ANL20&lt;&gt;"",SUMPRODUCT((ANW18:ANW22=ANW20)*(ANR18:ANR22=ANR20)*(ANP18:ANP22=ANP20)*(ANT18:ANT22&gt;ANT20)),"")</f>
        <v/>
      </c>
      <c r="AOB20" s="395" t="str">
        <f t="shared" ref="AOB20" ca="1" si="3057">IF(ANL20&lt;&gt;"",SUMPRODUCT((ANW18:ANW22=ANW20)*(ANR18:ANR22=ANR20)*(ANP18:ANP22=ANP20)*(ANT18:ANT22=ANT20)*(ANU18:ANU22&gt;ANU20)),"")</f>
        <v/>
      </c>
      <c r="AOC20" s="395" t="str">
        <f t="shared" ref="AOC20" ca="1" si="3058">IF(ANL20&lt;&gt;"",SUMPRODUCT((ANW18:ANW22=ANW20)*(ANR18:ANR22=ANR20)*(ANP18:ANP22=ANP20)*(ANT18:ANT22=ANT20)*(ANU18:ANU22=ANU20)*(ANV18:ANV22&gt;ANV20)),"")</f>
        <v/>
      </c>
      <c r="AOD20" s="395" t="str">
        <f t="shared" ref="AOD20:AOD21" ca="1" si="3059">IF(ANL20&lt;&gt;"",SUM(ANX20:AOC20)+2,"")</f>
        <v/>
      </c>
      <c r="AOE20" s="395" t="str">
        <f t="shared" ref="AOE20" ca="1" si="3060">IF(ANL20&lt;&gt;"",INDEX(ANL20:ANL22,MATCH(3,AOD20:AOD22,0),0),"")</f>
        <v/>
      </c>
      <c r="AOZ20" s="395" t="str">
        <f t="shared" ref="AOZ20" ca="1" si="3061">IF(AOE20&lt;&gt;"",AOE20,IF(ANK20&lt;&gt;"",ANK20,IF(AMQ20&lt;&gt;"",AMQ20,ALQ20)))</f>
        <v>Boca Juniors</v>
      </c>
      <c r="APA20" s="395">
        <v>3</v>
      </c>
      <c r="APB20" s="395">
        <v>18</v>
      </c>
      <c r="APC20" s="395" t="str">
        <f t="shared" si="18"/>
        <v>Inter Miami</v>
      </c>
      <c r="APD20" s="395">
        <f ca="1">IF(OFFSET('Game Board'!O25,0,APD1)&lt;&gt;"",OFFSET('Game Board'!O25,0,APD1),0)</f>
        <v>0</v>
      </c>
      <c r="APE20" s="395">
        <f ca="1">IF(OFFSET('Game Board'!P25,0,APD1)&lt;&gt;"",OFFSET('Game Board'!P25,0,APD1),0)</f>
        <v>0</v>
      </c>
      <c r="APF20" s="395" t="str">
        <f t="shared" si="19"/>
        <v>Porto</v>
      </c>
      <c r="APG20" s="395" t="str">
        <f ca="1">IF(AND(OFFSET('Game Board'!O25,0,APD1)&lt;&gt;"",OFFSET('Game Board'!P25,0,APD1)&lt;&gt;""),IF(APD20&gt;APE20,"W",IF(APD20=APE20,"D","L")),"")</f>
        <v/>
      </c>
      <c r="APH20" s="395" t="str">
        <f t="shared" ca="1" si="2757"/>
        <v/>
      </c>
      <c r="APJ20" s="395">
        <f ca="1">VLOOKUP(APK20,ATF18:ATG22,2,FALSE)</f>
        <v>3</v>
      </c>
      <c r="APK20" s="398" t="str">
        <f t="shared" si="2499"/>
        <v>Boca Juniors</v>
      </c>
      <c r="APL20" s="395">
        <f ca="1">SUMPRODUCT((ATI3:ATI54=APK20)*(ATM3:ATM54="W"))+SUMPRODUCT((ATL3:ATL54=APK20)*(ATN3:ATN54="W"))</f>
        <v>0</v>
      </c>
      <c r="APM20" s="395">
        <f ca="1">SUMPRODUCT((ATI3:ATI54=APK20)*(ATM3:ATM54="D"))+SUMPRODUCT((ATL3:ATL54=APK20)*(ATN3:ATN54="D"))</f>
        <v>0</v>
      </c>
      <c r="APN20" s="395">
        <f ca="1">SUMPRODUCT((ATI3:ATI54=APK20)*(ATM3:ATM54="L"))+SUMPRODUCT((ATL3:ATL54=APK20)*(ATN3:ATN54="L"))</f>
        <v>0</v>
      </c>
      <c r="APO20" s="395">
        <f t="shared" ref="APO20" ca="1" si="3062">SUMIF(ATI3:ATI72,APK20,ATJ3:ATJ72)+SUMIF(ATL3:ATL72,APK20,ATK3:ATK72)</f>
        <v>0</v>
      </c>
      <c r="APP20" s="395">
        <f t="shared" ref="APP20" ca="1" si="3063">SUMIF(ATL3:ATL72,APK20,ATJ3:ATJ72)+SUMIF(ATI3:ATI72,APK20,ATK3:ATK72)</f>
        <v>0</v>
      </c>
      <c r="APQ20" s="395">
        <f t="shared" ca="1" si="2502"/>
        <v>1000</v>
      </c>
      <c r="APR20" s="395">
        <f t="shared" ca="1" si="2503"/>
        <v>0</v>
      </c>
      <c r="APS20" s="401">
        <f t="shared" si="225"/>
        <v>14</v>
      </c>
      <c r="APT20" s="395">
        <f t="shared" ref="APT20" ca="1" si="3064">IF(COUNTIF(APR18:APR22,4)&lt;&gt;4,RANK(APR20,APR18:APR22),APR72)</f>
        <v>1</v>
      </c>
      <c r="APV20" s="395">
        <f t="shared" ref="APV20" ca="1" si="3065">SUMPRODUCT((APT18:APT21=APT20)*(APS18:APS21&lt;APS20))+APT20</f>
        <v>2</v>
      </c>
      <c r="APW20" s="398" t="str">
        <f t="shared" ref="APW20" ca="1" si="3066">INDEX(APK18:APK22,MATCH(3,APV18:APV22,0),0)</f>
        <v>Benfica</v>
      </c>
      <c r="APX20" s="395">
        <f t="shared" ref="APX20" ca="1" si="3067">INDEX(APT18:APT22,MATCH(APW20,APK18:APK22,0),0)</f>
        <v>1</v>
      </c>
      <c r="APY20" s="395" t="str">
        <f t="shared" ref="APY20:APY21" ca="1" si="3068">IF(AND(APY19&lt;&gt;"",APX20=1),APW20,"")</f>
        <v>Benfica</v>
      </c>
      <c r="APZ20" s="395" t="str">
        <f t="shared" ref="APZ20:APZ21" ca="1" si="3069">IF(AND(APZ19&lt;&gt;"",APX21=2),APW21,"")</f>
        <v/>
      </c>
      <c r="AQA20" s="395" t="str">
        <f t="shared" ref="AQA20" ca="1" si="3070">IF(AND(AQA19&lt;&gt;"",APX22=3),APW22,"")</f>
        <v/>
      </c>
      <c r="AQD20" s="395" t="str">
        <f t="shared" ca="1" si="2512"/>
        <v>Benfica</v>
      </c>
      <c r="AQE20" s="395">
        <f ca="1">SUMPRODUCT((ATI3:ATI54=AQD20)*(ATL3:ATL54=AQD21)*(ATM3:ATM54="W"))+SUMPRODUCT((ATI3:ATI54=AQD20)*(ATL3:ATL54=AQD22)*(ATM3:ATM54="W"))+SUMPRODUCT((ATI3:ATI54=AQD20)*(ATL3:ATL54=AQD18)*(ATM3:ATM54="W"))+SUMPRODUCT((ATI3:ATI54=AQD20)*(ATL3:ATL54=AQD19)*(ATM3:ATM54="W"))+SUMPRODUCT((ATI3:ATI54=AQD21)*(ATL3:ATL54=AQD20)*(ATN3:ATN54="W"))+SUMPRODUCT((ATI3:ATI54=AQD22)*(ATL3:ATL54=AQD20)*(ATN3:ATN54="W"))+SUMPRODUCT((ATI3:ATI54=AQD18)*(ATL3:ATL54=AQD20)*(ATN3:ATN54="W"))+SUMPRODUCT((ATI3:ATI54=AQD19)*(ATL3:ATL54=AQD20)*(ATN3:ATN54="W"))</f>
        <v>0</v>
      </c>
      <c r="AQF20" s="395">
        <f ca="1">SUMPRODUCT((ATI3:ATI54=AQD20)*(ATL3:ATL54=AQD21)*(ATM3:ATM54="D"))+SUMPRODUCT((ATI3:ATI54=AQD20)*(ATL3:ATL54=AQD22)*(ATM3:ATM54="D"))+SUMPRODUCT((ATI3:ATI54=AQD20)*(ATL3:ATL54=AQD18)*(ATM3:ATM54="D"))+SUMPRODUCT((ATI3:ATI54=AQD20)*(ATL3:ATL54=AQD19)*(ATM3:ATM54="D"))+SUMPRODUCT((ATI3:ATI54=AQD21)*(ATL3:ATL54=AQD20)*(ATM3:ATM54="D"))+SUMPRODUCT((ATI3:ATI54=AQD22)*(ATL3:ATL54=AQD20)*(ATM3:ATM54="D"))+SUMPRODUCT((ATI3:ATI54=AQD18)*(ATL3:ATL54=AQD20)*(ATM3:ATM54="D"))+SUMPRODUCT((ATI3:ATI54=AQD19)*(ATL3:ATL54=AQD20)*(ATM3:ATM54="D"))</f>
        <v>0</v>
      </c>
      <c r="AQG20" s="395">
        <f ca="1">SUMPRODUCT((ATI3:ATI54=AQD20)*(ATL3:ATL54=AQD21)*(ATM3:ATM54="L"))+SUMPRODUCT((ATI3:ATI54=AQD20)*(ATL3:ATL54=AQD22)*(ATM3:ATM54="L"))+SUMPRODUCT((ATI3:ATI54=AQD20)*(ATL3:ATL54=AQD18)*(ATM3:ATM54="L"))+SUMPRODUCT((ATI3:ATI54=AQD20)*(ATL3:ATL54=AQD19)*(ATM3:ATM54="L"))+SUMPRODUCT((ATI3:ATI54=AQD21)*(ATL3:ATL54=AQD20)*(ATN3:ATN54="L"))+SUMPRODUCT((ATI3:ATI54=AQD22)*(ATL3:ATL54=AQD20)*(ATN3:ATN54="L"))+SUMPRODUCT((ATI3:ATI54=AQD18)*(ATL3:ATL54=AQD20)*(ATN3:ATN54="L"))+SUMPRODUCT((ATI3:ATI54=AQD19)*(ATL3:ATL54=AQD20)*(ATN3:ATN54="L"))</f>
        <v>0</v>
      </c>
      <c r="AQH20" s="395">
        <f ca="1">SUMPRODUCT((ATI3:ATI54=AQD20)*(ATL3:ATL54=AQD21)*ATJ3:ATJ54)+SUMPRODUCT((ATI3:ATI54=AQD20)*(ATL3:ATL54=AQD22)*ATJ3:ATJ54)+SUMPRODUCT((ATI3:ATI54=AQD20)*(ATL3:ATL54=AQD18)*ATJ3:ATJ54)+SUMPRODUCT((ATI3:ATI54=AQD20)*(ATL3:ATL54=AQD19)*ATJ3:ATJ54)+SUMPRODUCT((ATI3:ATI54=AQD21)*(ATL3:ATL54=AQD20)*ATK3:ATK54)+SUMPRODUCT((ATI3:ATI54=AQD22)*(ATL3:ATL54=AQD20)*ATK3:ATK54)+SUMPRODUCT((ATI3:ATI54=AQD18)*(ATL3:ATL54=AQD20)*ATK3:ATK54)+SUMPRODUCT((ATI3:ATI54=AQD19)*(ATL3:ATL54=AQD20)*ATK3:ATK54)</f>
        <v>0</v>
      </c>
      <c r="AQI20" s="395">
        <f ca="1">SUMPRODUCT((ATI3:ATI54=AQD20)*(ATL3:ATL54=AQD21)*ATK3:ATK54)+SUMPRODUCT((ATI3:ATI54=AQD20)*(ATL3:ATL54=AQD22)*ATK3:ATK54)+SUMPRODUCT((ATI3:ATI54=AQD20)*(ATL3:ATL54=AQD18)*ATK3:ATK54)+SUMPRODUCT((ATI3:ATI54=AQD20)*(ATL3:ATL54=AQD19)*ATK3:ATK54)+SUMPRODUCT((ATI3:ATI54=AQD21)*(ATL3:ATL54=AQD20)*ATJ3:ATJ54)+SUMPRODUCT((ATI3:ATI54=AQD22)*(ATL3:ATL54=AQD20)*ATJ3:ATJ54)+SUMPRODUCT((ATI3:ATI54=AQD18)*(ATL3:ATL54=AQD20)*ATJ3:ATJ54)+SUMPRODUCT((ATI3:ATI54=AQD19)*(ATL3:ATL54=AQD20)*ATJ3:ATJ54)</f>
        <v>0</v>
      </c>
      <c r="AQJ20" s="395">
        <f t="shared" ca="1" si="2513"/>
        <v>1000</v>
      </c>
      <c r="AQK20" s="395">
        <f t="shared" ca="1" si="2514"/>
        <v>0</v>
      </c>
      <c r="AQL20" s="395">
        <f ca="1">IF(AQD20&lt;&gt;"",VLOOKUP(AQD20,APK4:APQ52,7,FALSE),"")</f>
        <v>1000</v>
      </c>
      <c r="AQM20" s="395">
        <f ca="1">IF(AQD20&lt;&gt;"",VLOOKUP(AQD20,APK4:APQ52,5,FALSE),"")</f>
        <v>0</v>
      </c>
      <c r="AQN20" s="395">
        <f ca="1">IF(AQD20&lt;&gt;"",VLOOKUP(AQD20,APK4:APS52,9,FALSE),"")</f>
        <v>22</v>
      </c>
      <c r="AQO20" s="395">
        <f t="shared" ca="1" si="2515"/>
        <v>0</v>
      </c>
      <c r="AQP20" s="395">
        <f t="shared" ref="AQP20" ca="1" si="3071">IF(AQD20&lt;&gt;"",RANK(AQO20,AQO18:AQO22),"")</f>
        <v>1</v>
      </c>
      <c r="AQQ20" s="395">
        <f t="shared" ref="AQQ20" ca="1" si="3072">IF(AQD20&lt;&gt;"",SUMPRODUCT((AQO18:AQO22=AQO20)*(AQJ18:AQJ22&gt;AQJ20)),"")</f>
        <v>0</v>
      </c>
      <c r="AQR20" s="395">
        <f t="shared" ref="AQR20" ca="1" si="3073">IF(AQD20&lt;&gt;"",SUMPRODUCT((AQO18:AQO22=AQO20)*(AQJ18:AQJ22=AQJ20)*(AQH18:AQH22&gt;AQH20)),"")</f>
        <v>0</v>
      </c>
      <c r="AQS20" s="395">
        <f t="shared" ref="AQS20" ca="1" si="3074">IF(AQD20&lt;&gt;"",SUMPRODUCT((AQO18:AQO22=AQO20)*(AQJ18:AQJ22=AQJ20)*(AQH18:AQH22=AQH20)*(AQL18:AQL22&gt;AQL20)),"")</f>
        <v>0</v>
      </c>
      <c r="AQT20" s="395">
        <f t="shared" ref="AQT20" ca="1" si="3075">IF(AQD20&lt;&gt;"",SUMPRODUCT((AQO18:AQO22=AQO20)*(AQJ18:AQJ22=AQJ20)*(AQH18:AQH22=AQH20)*(AQL18:AQL22=AQL20)*(AQM18:AQM22&gt;AQM20)),"")</f>
        <v>0</v>
      </c>
      <c r="AQU20" s="395">
        <f t="shared" ref="AQU20" ca="1" si="3076">IF(AQD20&lt;&gt;"",SUMPRODUCT((AQO18:AQO22=AQO20)*(AQJ18:AQJ22=AQJ20)*(AQH18:AQH22=AQH20)*(AQL18:AQL22=AQL20)*(AQM18:AQM22=AQM20)*(AQN18:AQN22&gt;AQN20)),"")</f>
        <v>1</v>
      </c>
      <c r="AQV20" s="395">
        <f t="shared" ref="AQV20" ca="1" si="3077">IF(AQD20&lt;&gt;"",IF(AQV72&lt;&gt;"",IF(AQC69=3,AQV72,AQV72+AQC69),SUM(AQP20:AQU20)),"")</f>
        <v>2</v>
      </c>
      <c r="AQW20" s="395" t="str">
        <f t="shared" ref="AQW20" ca="1" si="3078">IF(AQD20&lt;&gt;"",INDEX(AQD18:AQD22,MATCH(3,AQV18:AQV22,0),0),"")</f>
        <v>Boca Juniors</v>
      </c>
      <c r="AQX20" s="395" t="str">
        <f t="shared" ca="1" si="2776"/>
        <v/>
      </c>
      <c r="AQY20" s="395">
        <f ca="1">SUMPRODUCT((ATI3:ATI54=AQX20)*(ATL3:ATL54=AQX21)*(ATM3:ATM54="W"))+SUMPRODUCT((ATI3:ATI54=AQX20)*(ATL3:ATL54=AQX22)*(ATM3:ATM54="W"))+SUMPRODUCT((ATI3:ATI54=AQX20)*(ATL3:ATL54=AQX19)*(ATM3:ATM54="W"))+SUMPRODUCT((ATI3:ATI54=AQX21)*(ATL3:ATL54=AQX20)*(ATN3:ATN54="W"))+SUMPRODUCT((ATI3:ATI54=AQX22)*(ATL3:ATL54=AQX20)*(ATN3:ATN54="W"))+SUMPRODUCT((ATI3:ATI54=AQX19)*(ATL3:ATL54=AQX20)*(ATN3:ATN54="W"))</f>
        <v>0</v>
      </c>
      <c r="AQZ20" s="395">
        <f ca="1">SUMPRODUCT((ATI3:ATI54=AQX20)*(ATL3:ATL54=AQX21)*(ATM3:ATM54="D"))+SUMPRODUCT((ATI3:ATI54=AQX20)*(ATL3:ATL54=AQX22)*(ATM3:ATM54="D"))+SUMPRODUCT((ATI3:ATI54=AQX20)*(ATL3:ATL54=AQX19)*(ATM3:ATM54="D"))+SUMPRODUCT((ATI3:ATI54=AQX21)*(ATL3:ATL54=AQX20)*(ATM3:ATM54="D"))+SUMPRODUCT((ATI3:ATI54=AQX22)*(ATL3:ATL54=AQX20)*(ATM3:ATM54="D"))+SUMPRODUCT((ATI3:ATI54=AQX19)*(ATL3:ATL54=AQX20)*(ATM3:ATM54="D"))</f>
        <v>0</v>
      </c>
      <c r="ARA20" s="395">
        <f ca="1">SUMPRODUCT((ATI3:ATI54=AQX20)*(ATL3:ATL54=AQX21)*(ATM3:ATM54="L"))+SUMPRODUCT((ATI3:ATI54=AQX20)*(ATL3:ATL54=AQX22)*(ATM3:ATM54="L"))+SUMPRODUCT((ATI3:ATI54=AQX20)*(ATL3:ATL54=AQX19)*(ATM3:ATM54="L"))+SUMPRODUCT((ATI3:ATI54=AQX21)*(ATL3:ATL54=AQX20)*(ATN3:ATN54="L"))+SUMPRODUCT((ATI3:ATI54=AQX22)*(ATL3:ATL54=AQX20)*(ATN3:ATN54="L"))+SUMPRODUCT((ATI3:ATI54=AQX19)*(ATL3:ATL54=AQX20)*(ATN3:ATN54="L"))</f>
        <v>0</v>
      </c>
      <c r="ARB20" s="395">
        <f ca="1">SUMPRODUCT((ATI3:ATI54=AQX20)*(ATL3:ATL54=AQX21)*ATJ3:ATJ54)+SUMPRODUCT((ATI3:ATI54=AQX20)*(ATL3:ATL54=AQX22)*ATJ3:ATJ54)+SUMPRODUCT((ATI3:ATI54=AQX20)*(ATL3:ATL54=AQX18)*ATJ3:ATJ54)+SUMPRODUCT((ATI3:ATI54=AQX20)*(ATL3:ATL54=AQX19)*ATJ3:ATJ54)+SUMPRODUCT((ATI3:ATI54=AQX21)*(ATL3:ATL54=AQX20)*ATK3:ATK54)+SUMPRODUCT((ATI3:ATI54=AQX22)*(ATL3:ATL54=AQX20)*ATK3:ATK54)+SUMPRODUCT((ATI3:ATI54=AQX18)*(ATL3:ATL54=AQX20)*ATK3:ATK54)+SUMPRODUCT((ATI3:ATI54=AQX19)*(ATL3:ATL54=AQX20)*ATK3:ATK54)</f>
        <v>0</v>
      </c>
      <c r="ARC20" s="395">
        <f ca="1">SUMPRODUCT((ATI3:ATI54=AQX20)*(ATL3:ATL54=AQX21)*ATK3:ATK54)+SUMPRODUCT((ATI3:ATI54=AQX20)*(ATL3:ATL54=AQX22)*ATK3:ATK54)+SUMPRODUCT((ATI3:ATI54=AQX20)*(ATL3:ATL54=AQX18)*ATK3:ATK54)+SUMPRODUCT((ATI3:ATI54=AQX20)*(ATL3:ATL54=AQX19)*ATK3:ATK54)+SUMPRODUCT((ATI3:ATI54=AQX21)*(ATL3:ATL54=AQX20)*ATJ3:ATJ54)+SUMPRODUCT((ATI3:ATI54=AQX22)*(ATL3:ATL54=AQX20)*ATJ3:ATJ54)+SUMPRODUCT((ATI3:ATI54=AQX18)*(ATL3:ATL54=AQX20)*ATJ3:ATJ54)+SUMPRODUCT((ATI3:ATI54=AQX19)*(ATL3:ATL54=AQX20)*ATJ3:ATJ54)</f>
        <v>0</v>
      </c>
      <c r="ARD20" s="395">
        <f t="shared" ca="1" si="2777"/>
        <v>1000</v>
      </c>
      <c r="ARE20" s="395" t="str">
        <f t="shared" ca="1" si="2778"/>
        <v/>
      </c>
      <c r="ARF20" s="395" t="str">
        <f ca="1">IF(AQX20&lt;&gt;"",VLOOKUP(AQX20,APK4:APQ52,7,FALSE),"")</f>
        <v/>
      </c>
      <c r="ARG20" s="395" t="str">
        <f ca="1">IF(AQX20&lt;&gt;"",VLOOKUP(AQX20,APK4:APQ52,5,FALSE),"")</f>
        <v/>
      </c>
      <c r="ARH20" s="395" t="str">
        <f ca="1">IF(AQX20&lt;&gt;"",VLOOKUP(AQX20,APK4:APS52,9,FALSE),"")</f>
        <v/>
      </c>
      <c r="ARI20" s="395" t="str">
        <f t="shared" ca="1" si="2779"/>
        <v/>
      </c>
      <c r="ARJ20" s="395" t="str">
        <f t="shared" ref="ARJ20" ca="1" si="3079">IF(AQX20&lt;&gt;"",RANK(ARI20,ARI18:ARI22),"")</f>
        <v/>
      </c>
      <c r="ARK20" s="395" t="str">
        <f t="shared" ref="ARK20" ca="1" si="3080">IF(AQX20&lt;&gt;"",SUMPRODUCT((ARI18:ARI22=ARI20)*(ARD18:ARD22&gt;ARD20)),"")</f>
        <v/>
      </c>
      <c r="ARL20" s="395" t="str">
        <f t="shared" ref="ARL20" ca="1" si="3081">IF(AQX20&lt;&gt;"",SUMPRODUCT((ARI18:ARI22=ARI20)*(ARD18:ARD22=ARD20)*(ARB18:ARB22&gt;ARB20)),"")</f>
        <v/>
      </c>
      <c r="ARM20" s="395" t="str">
        <f t="shared" ref="ARM20" ca="1" si="3082">IF(AQX20&lt;&gt;"",SUMPRODUCT((ARI18:ARI22=ARI20)*(ARD18:ARD22=ARD20)*(ARB18:ARB22=ARB20)*(ARF18:ARF22&gt;ARF20)),"")</f>
        <v/>
      </c>
      <c r="ARN20" s="395" t="str">
        <f t="shared" ref="ARN20" ca="1" si="3083">IF(AQX20&lt;&gt;"",SUMPRODUCT((ARI18:ARI22=ARI20)*(ARD18:ARD22=ARD20)*(ARB18:ARB22=ARB20)*(ARF18:ARF22=ARF20)*(ARG18:ARG22&gt;ARG20)),"")</f>
        <v/>
      </c>
      <c r="ARO20" s="395" t="str">
        <f t="shared" ref="ARO20" ca="1" si="3084">IF(AQX20&lt;&gt;"",SUMPRODUCT((ARI18:ARI22=ARI20)*(ARD18:ARD22=ARD20)*(ARB18:ARB22=ARB20)*(ARF18:ARF22=ARF20)*(ARG18:ARG22=ARG20)*(ARH18:ARH22&gt;ARH20)),"")</f>
        <v/>
      </c>
      <c r="ARP20" s="395" t="str">
        <f t="shared" ref="ARP20" ca="1" si="3085">IF(AQX20&lt;&gt;"",IF(ARP72&lt;&gt;"",IF(AQW69=3,ARP72,ARP72+AQW69),SUM(ARJ20:ARO20)+1),"")</f>
        <v/>
      </c>
      <c r="ARQ20" s="395" t="str">
        <f t="shared" ref="ARQ20" ca="1" si="3086">IF(AQX20&lt;&gt;"",INDEX(AQX19:AQX22,MATCH(3,ARP19:ARP22,0),0),"")</f>
        <v/>
      </c>
      <c r="ARR20" s="395" t="str">
        <f t="shared" ref="ARR20:ARR21" ca="1" si="3087">IF(AQA18&lt;&gt;"",AQA18,"")</f>
        <v/>
      </c>
      <c r="ARS20" s="395">
        <f ca="1">SUMPRODUCT((ATI3:ATI54=ARR20)*(ATL3:ATL54=ARR21)*(ATM3:ATM54="W"))+SUMPRODUCT((ATI3:ATI54=ARR20)*(ATL3:ATL54=ARR22)*(ATM3:ATM54="W"))+SUMPRODUCT((ATI3:ATI54=ARR20)*(ATL3:ATL54=ARR23)*(ATM3:ATM54="W"))+SUMPRODUCT((ATI3:ATI54=ARR21)*(ATL3:ATL54=ARR20)*(ATN3:ATN54="W"))+SUMPRODUCT((ATI3:ATI54=ARR22)*(ATL3:ATL54=ARR20)*(ATN3:ATN54="W"))+SUMPRODUCT((ATI3:ATI54=ARR23)*(ATL3:ATL54=ARR20)*(ATN3:ATN54="W"))</f>
        <v>0</v>
      </c>
      <c r="ART20" s="395">
        <f ca="1">SUMPRODUCT((ATI3:ATI54=ARR20)*(ATL3:ATL54=ARR21)*(ATM3:ATM54="D"))+SUMPRODUCT((ATI3:ATI54=ARR20)*(ATL3:ATL54=ARR22)*(ATM3:ATM54="D"))+SUMPRODUCT((ATI3:ATI54=ARR20)*(ATL3:ATL54=ARR23)*(ATM3:ATM54="D"))+SUMPRODUCT((ATI3:ATI54=ARR21)*(ATL3:ATL54=ARR20)*(ATM3:ATM54="D"))+SUMPRODUCT((ATI3:ATI54=ARR22)*(ATL3:ATL54=ARR20)*(ATM3:ATM54="D"))+SUMPRODUCT((ATI3:ATI54=ARR23)*(ATL3:ATL54=ARR20)*(ATM3:ATM54="D"))</f>
        <v>0</v>
      </c>
      <c r="ARU20" s="395">
        <f ca="1">SUMPRODUCT((ATI3:ATI54=ARR20)*(ATL3:ATL54=ARR21)*(ATM3:ATM54="L"))+SUMPRODUCT((ATI3:ATI54=ARR20)*(ATL3:ATL54=ARR22)*(ATM3:ATM54="L"))+SUMPRODUCT((ATI3:ATI54=ARR20)*(ATL3:ATL54=ARR23)*(ATM3:ATM54="L"))+SUMPRODUCT((ATI3:ATI54=ARR21)*(ATL3:ATL54=ARR20)*(ATN3:ATN54="L"))+SUMPRODUCT((ATI3:ATI54=ARR22)*(ATL3:ATL54=ARR20)*(ATN3:ATN54="L"))+SUMPRODUCT((ATI3:ATI54=ARR23)*(ATL3:ATL54=ARR20)*(ATN3:ATN54="L"))</f>
        <v>0</v>
      </c>
      <c r="ARV20" s="395">
        <f ca="1">SUMPRODUCT((ATI3:ATI54=ARR20)*(ATL3:ATL54=ARR21)*ATJ3:ATJ54)+SUMPRODUCT((ATI3:ATI54=ARR20)*(ATL3:ATL54=ARR22)*ATJ3:ATJ54)+SUMPRODUCT((ATI3:ATI54=ARR20)*(ATL3:ATL54=ARR18)*ATJ3:ATJ54)+SUMPRODUCT((ATI3:ATI54=ARR20)*(ATL3:ATL54=ARR19)*ATJ3:ATJ54)+SUMPRODUCT((ATI3:ATI54=ARR21)*(ATL3:ATL54=ARR20)*ATK3:ATK54)+SUMPRODUCT((ATI3:ATI54=ARR22)*(ATL3:ATL54=ARR20)*ATK3:ATK54)+SUMPRODUCT((ATI3:ATI54=ARR18)*(ATL3:ATL54=ARR20)*ATK3:ATK54)+SUMPRODUCT((ATI3:ATI54=ARR19)*(ATL3:ATL54=ARR20)*ATK3:ATK54)</f>
        <v>0</v>
      </c>
      <c r="ARW20" s="395">
        <f ca="1">SUMPRODUCT((ATI3:ATI54=ARR20)*(ATL3:ATL54=ARR21)*ATK3:ATK54)+SUMPRODUCT((ATI3:ATI54=ARR20)*(ATL3:ATL54=ARR22)*ATK3:ATK54)+SUMPRODUCT((ATI3:ATI54=ARR20)*(ATL3:ATL54=ARR18)*ATK3:ATK54)+SUMPRODUCT((ATI3:ATI54=ARR20)*(ATL3:ATL54=ARR19)*ATK3:ATK54)+SUMPRODUCT((ATI3:ATI54=ARR21)*(ATL3:ATL54=ARR20)*ATJ3:ATJ54)+SUMPRODUCT((ATI3:ATI54=ARR22)*(ATL3:ATL54=ARR20)*ATJ3:ATJ54)+SUMPRODUCT((ATI3:ATI54=ARR18)*(ATL3:ATL54=ARR20)*ATJ3:ATJ54)+SUMPRODUCT((ATI3:ATI54=ARR19)*(ATL3:ATL54=ARR20)*ATJ3:ATJ54)</f>
        <v>0</v>
      </c>
      <c r="ARX20" s="395">
        <f t="shared" ref="ARX20:ARX21" ca="1" si="3088">ARV20-ARW20+1000</f>
        <v>1000</v>
      </c>
      <c r="ARY20" s="395" t="str">
        <f t="shared" ref="ARY20:ARY21" ca="1" si="3089">IF(ARR20&lt;&gt;"",ARS20*3+ART20*1,"")</f>
        <v/>
      </c>
      <c r="ARZ20" s="395" t="str">
        <f ca="1">IF(ARR20&lt;&gt;"",VLOOKUP(ARR20,APK4:APQ52,7,FALSE),"")</f>
        <v/>
      </c>
      <c r="ASA20" s="395" t="str">
        <f ca="1">IF(ARR20&lt;&gt;"",VLOOKUP(ARR20,APK4:APQ52,5,FALSE),"")</f>
        <v/>
      </c>
      <c r="ASB20" s="395" t="str">
        <f ca="1">IF(ARR20&lt;&gt;"",VLOOKUP(ARR20,APK4:APS52,9,FALSE),"")</f>
        <v/>
      </c>
      <c r="ASC20" s="395" t="str">
        <f t="shared" ref="ASC20:ASC21" ca="1" si="3090">ARY20</f>
        <v/>
      </c>
      <c r="ASD20" s="395" t="str">
        <f t="shared" ref="ASD20" ca="1" si="3091">IF(ARR20&lt;&gt;"",RANK(ASC20,ASC18:ASC22),"")</f>
        <v/>
      </c>
      <c r="ASE20" s="395" t="str">
        <f t="shared" ref="ASE20" ca="1" si="3092">IF(ARR20&lt;&gt;"",SUMPRODUCT((ASC18:ASC22=ASC20)*(ARX18:ARX22&gt;ARX20)),"")</f>
        <v/>
      </c>
      <c r="ASF20" s="395" t="str">
        <f t="shared" ref="ASF20" ca="1" si="3093">IF(ARR20&lt;&gt;"",SUMPRODUCT((ASC18:ASC22=ASC20)*(ARX18:ARX22=ARX20)*(ARV18:ARV22&gt;ARV20)),"")</f>
        <v/>
      </c>
      <c r="ASG20" s="395" t="str">
        <f t="shared" ref="ASG20" ca="1" si="3094">IF(ARR20&lt;&gt;"",SUMPRODUCT((ASC18:ASC22=ASC20)*(ARX18:ARX22=ARX20)*(ARV18:ARV22=ARV20)*(ARZ18:ARZ22&gt;ARZ20)),"")</f>
        <v/>
      </c>
      <c r="ASH20" s="395" t="str">
        <f t="shared" ref="ASH20" ca="1" si="3095">IF(ARR20&lt;&gt;"",SUMPRODUCT((ASC18:ASC22=ASC20)*(ARX18:ARX22=ARX20)*(ARV18:ARV22=ARV20)*(ARZ18:ARZ22=ARZ20)*(ASA18:ASA22&gt;ASA20)),"")</f>
        <v/>
      </c>
      <c r="ASI20" s="395" t="str">
        <f t="shared" ref="ASI20" ca="1" si="3096">IF(ARR20&lt;&gt;"",SUMPRODUCT((ASC18:ASC22=ASC20)*(ARX18:ARX22=ARX20)*(ARV18:ARV22=ARV20)*(ARZ18:ARZ22=ARZ20)*(ASA18:ASA22=ASA20)*(ASB18:ASB22&gt;ASB20)),"")</f>
        <v/>
      </c>
      <c r="ASJ20" s="395" t="str">
        <f t="shared" ref="ASJ20:ASJ21" ca="1" si="3097">IF(ARR20&lt;&gt;"",SUM(ASD20:ASI20)+2,"")</f>
        <v/>
      </c>
      <c r="ASK20" s="395" t="str">
        <f t="shared" ref="ASK20" ca="1" si="3098">IF(ARR20&lt;&gt;"",INDEX(ARR20:ARR22,MATCH(3,ASJ20:ASJ22,0),0),"")</f>
        <v/>
      </c>
      <c r="ATF20" s="395" t="str">
        <f t="shared" ref="ATF20" ca="1" si="3099">IF(ASK20&lt;&gt;"",ASK20,IF(ARQ20&lt;&gt;"",ARQ20,IF(AQW20&lt;&gt;"",AQW20,APW20)))</f>
        <v>Boca Juniors</v>
      </c>
      <c r="ATG20" s="395">
        <v>3</v>
      </c>
      <c r="ATH20" s="395">
        <v>18</v>
      </c>
      <c r="ATI20" s="395" t="str">
        <f t="shared" si="21"/>
        <v>Inter Miami</v>
      </c>
      <c r="ATJ20" s="395">
        <f ca="1">IF(OFFSET('Game Board'!O25,0,ATJ1)&lt;&gt;"",OFFSET('Game Board'!O25,0,ATJ1),0)</f>
        <v>0</v>
      </c>
      <c r="ATK20" s="395">
        <f ca="1">IF(OFFSET('Game Board'!P25,0,ATJ1)&lt;&gt;"",OFFSET('Game Board'!P25,0,ATJ1),0)</f>
        <v>0</v>
      </c>
      <c r="ATL20" s="395" t="str">
        <f t="shared" si="22"/>
        <v>Porto</v>
      </c>
      <c r="ATM20" s="395" t="str">
        <f ca="1">IF(AND(OFFSET('Game Board'!O25,0,ATJ1)&lt;&gt;"",OFFSET('Game Board'!P25,0,ATJ1)&lt;&gt;""),IF(ATJ20&gt;ATK20,"W",IF(ATJ20=ATK20,"D","L")),"")</f>
        <v/>
      </c>
      <c r="ATN20" s="395" t="str">
        <f t="shared" ca="1" si="2789"/>
        <v/>
      </c>
    </row>
    <row r="21" spans="2:1210" x14ac:dyDescent="0.25">
      <c r="B21" s="395">
        <f>VLOOKUP(C21,CX18:CY22,2,FALSE)</f>
        <v>2</v>
      </c>
      <c r="C21" s="398" t="str">
        <f>'Tournament Setup'!D17</f>
        <v>Benfica</v>
      </c>
      <c r="D21" s="395">
        <f>SUMPRODUCT((DA3:DA54=C21)*(DE3:DE54="W"))+SUMPRODUCT((DD3:DD54=C21)*(DF3:DF54="W"))</f>
        <v>2</v>
      </c>
      <c r="E21" s="395">
        <f>SUMPRODUCT((DA3:DA54=C21)*(DE3:DE54="D"))+SUMPRODUCT((DD3:DD54=C21)*(DF3:DF54="D"))</f>
        <v>1</v>
      </c>
      <c r="F21" s="395">
        <f>SUMPRODUCT((DA3:DA54=C21)*(DE3:DE54="L"))+SUMPRODUCT((DD3:DD54=C21)*(DF3:DF54="L"))</f>
        <v>0</v>
      </c>
      <c r="G21" s="395">
        <f>SUMIF(DA3:DA72,C21,DB3:DB72)+SUMIF(DD3:DD72,C21,DC3:DC72)</f>
        <v>5</v>
      </c>
      <c r="H21" s="395">
        <f>SUMIF(DD3:DD72,C21,DB3:DB72)+SUMIF(DA3:DA72,C21,DC3:DC72)</f>
        <v>2</v>
      </c>
      <c r="I21" s="395">
        <f t="shared" si="2303"/>
        <v>1003</v>
      </c>
      <c r="J21" s="395">
        <f t="shared" si="2304"/>
        <v>7</v>
      </c>
      <c r="K21" s="401">
        <v>22</v>
      </c>
      <c r="L21" s="395">
        <f>IF(COUNTIF(J18:J22,4)&lt;&gt;4,RANK(J21,J18:J22),J73)</f>
        <v>1</v>
      </c>
      <c r="N21" s="395">
        <f>SUMPRODUCT((L18:L21=L21)*(K18:K21&lt;K21))+L21</f>
        <v>1</v>
      </c>
      <c r="O21" s="398" t="str">
        <f>INDEX(C18:C22,MATCH(4,N18:N22,0),0)</f>
        <v>Auckland City</v>
      </c>
      <c r="P21" s="395">
        <f>INDEX(L18:L22,MATCH(O21,C18:C22,0),0)</f>
        <v>4</v>
      </c>
      <c r="Q21" s="395" t="str">
        <f>IF(AND(Q20&lt;&gt;"",P21=1),O21,"")</f>
        <v/>
      </c>
      <c r="R21" s="395" t="str">
        <f>IF(AND(R20&lt;&gt;"",P22=2),O22,"")</f>
        <v/>
      </c>
      <c r="V21" s="395" t="str">
        <f t="shared" si="2525"/>
        <v/>
      </c>
      <c r="W21" s="395">
        <f>SUMPRODUCT((DA3:DA54=V21)*(DD3:DD54=V22)*(DE3:DE54="W"))+SUMPRODUCT((DA3:DA54=V21)*(DD3:DD54=V18)*(DE3:DE54="W"))+SUMPRODUCT((DA3:DA54=V21)*(DD3:DD54=V19)*(DE3:DE54="W"))+SUMPRODUCT((DA3:DA54=V21)*(DD3:DD54=V20)*(DE3:DE54="W"))+SUMPRODUCT((DA3:DA54=V22)*(DD3:DD54=V21)*(DF3:DF54="W"))+SUMPRODUCT((DA3:DA54=V18)*(DD3:DD54=V21)*(DF3:DF54="W"))+SUMPRODUCT((DA3:DA54=V19)*(DD3:DD54=V21)*(DF3:DF54="W"))+SUMPRODUCT((DA3:DA54=V20)*(DD3:DD54=V21)*(DF3:DF54="W"))</f>
        <v>0</v>
      </c>
      <c r="X21" s="395">
        <f>SUMPRODUCT((DA3:DA54=V21)*(DD3:DD54=V22)*(DE3:DE54="D"))+SUMPRODUCT((DA3:DA54=V21)*(DD3:DD54=V18)*(DE3:DE54="D"))+SUMPRODUCT((DA3:DA54=V21)*(DD3:DD54=V19)*(DE3:DE54="D"))+SUMPRODUCT((DA3:DA54=V21)*(DD3:DD54=V20)*(DE3:DE54="D"))+SUMPRODUCT((DA3:DA54=V22)*(DD3:DD54=V21)*(DE3:DE54="D"))+SUMPRODUCT((DA3:DA54=V18)*(DD3:DD54=V21)*(DE3:DE54="D"))+SUMPRODUCT((DA3:DA54=V19)*(DD3:DD54=V21)*(DE3:DE54="D"))+SUMPRODUCT((DA3:DA54=V20)*(DD3:DD54=V21)*(DE3:DE54="D"))</f>
        <v>0</v>
      </c>
      <c r="Y21" s="395">
        <f>SUMPRODUCT((DA3:DA54=V21)*(DD3:DD54=V22)*(DE3:DE54="L"))+SUMPRODUCT((DA3:DA54=V21)*(DD3:DD54=V18)*(DE3:DE54="L"))+SUMPRODUCT((DA3:DA54=V21)*(DD3:DD54=V19)*(DE3:DE54="L"))+SUMPRODUCT((DA3:DA54=V21)*(DD3:DD54=V20)*(DE3:DE54="L"))+SUMPRODUCT((DA3:DA54=V22)*(DD3:DD54=V21)*(DF3:DF54="L"))+SUMPRODUCT((DA3:DA54=V18)*(DD3:DD54=V21)*(DF3:DF54="L"))+SUMPRODUCT((DA3:DA54=V19)*(DD3:DD54=V21)*(DF3:DF54="L"))+SUMPRODUCT((DA3:DA54=V20)*(DD3:DD54=V21)*(DF3:DF54="L"))</f>
        <v>0</v>
      </c>
      <c r="Z21" s="395">
        <f>SUMPRODUCT((DA3:DA54=V21)*(DD3:DD54=V22)*DB3:DB54)+SUMPRODUCT((DA3:DA54=V21)*(DD3:DD54=V18)*DB3:DB54)+SUMPRODUCT((DA3:DA54=V21)*(DD3:DD54=V19)*DB3:DB54)+SUMPRODUCT((DA3:DA54=V21)*(DD3:DD54=V20)*DB3:DB54)+SUMPRODUCT((DA3:DA54=V22)*(DD3:DD54=V21)*DC3:DC54)+SUMPRODUCT((DA3:DA54=V18)*(DD3:DD54=V21)*DC3:DC54)+SUMPRODUCT((DA3:DA54=V19)*(DD3:DD54=V21)*DC3:DC54)+SUMPRODUCT((DA3:DA54=V20)*(DD3:DD54=V21)*DC3:DC54)</f>
        <v>0</v>
      </c>
      <c r="AA21" s="395">
        <f>SUMPRODUCT((DA3:DA54=V21)*(DD3:DD54=V22)*DC3:DC54)+SUMPRODUCT((DA3:DA54=V21)*(DD3:DD54=V18)*DC3:DC54)+SUMPRODUCT((DA3:DA54=V21)*(DD3:DD54=V19)*DC3:DC54)+SUMPRODUCT((DA3:DA54=V21)*(DD3:DD54=V20)*DC3:DC54)+SUMPRODUCT((DA3:DA54=V22)*(DD3:DD54=V21)*DB3:DB54)+SUMPRODUCT((DA3:DA54=V18)*(DD3:DD54=V21)*DB3:DB54)+SUMPRODUCT((DA3:DA54=V19)*(DD3:DD54=V21)*DB3:DB54)+SUMPRODUCT((DA3:DA54=V20)*(DD3:DD54=V21)*DB3:DB54)</f>
        <v>0</v>
      </c>
      <c r="AB21" s="395">
        <f>Z21-AA21+1000</f>
        <v>1000</v>
      </c>
      <c r="AC21" s="395" t="str">
        <f t="shared" si="2305"/>
        <v/>
      </c>
      <c r="AD21" s="395" t="str">
        <f>IF(V21&lt;&gt;"",VLOOKUP(V21,C4:I52,7,FALSE),"")</f>
        <v/>
      </c>
      <c r="AE21" s="395" t="str">
        <f>IF(V21&lt;&gt;"",VLOOKUP(V21,C4:I52,5,FALSE),"")</f>
        <v/>
      </c>
      <c r="AF21" s="395" t="str">
        <f>IF(V21&lt;&gt;"",VLOOKUP(V21,C4:K52,9,FALSE),"")</f>
        <v/>
      </c>
      <c r="AG21" s="395" t="str">
        <f t="shared" si="2306"/>
        <v/>
      </c>
      <c r="AH21" s="395" t="str">
        <f>IF(V21&lt;&gt;"",RANK(AG21,AG18:AG22),"")</f>
        <v/>
      </c>
      <c r="AI21" s="395" t="str">
        <f>IF(V21&lt;&gt;"",SUMPRODUCT((AG18:AG22=AG21)*(AB18:AB22&gt;AB21)),"")</f>
        <v/>
      </c>
      <c r="AJ21" s="395" t="str">
        <f>IF(V21&lt;&gt;"",SUMPRODUCT((AG18:AG22=AG21)*(AB18:AB22=AB21)*(Z18:Z22&gt;Z21)),"")</f>
        <v/>
      </c>
      <c r="AK21" s="395" t="str">
        <f>IF(V21&lt;&gt;"",SUMPRODUCT((AG18:AG22=AG21)*(AB18:AB22=AB21)*(Z18:Z22=Z21)*(AD18:AD22&gt;AD21)),"")</f>
        <v/>
      </c>
      <c r="AL21" s="395" t="str">
        <f>IF(V21&lt;&gt;"",SUMPRODUCT((AG18:AG22=AG21)*(AB18:AB22=AB21)*(Z18:Z22=Z21)*(AD18:AD22=AD21)*(AE18:AE22&gt;AE21)),"")</f>
        <v/>
      </c>
      <c r="AM21" s="395" t="str">
        <f>IF(V21&lt;&gt;"",SUMPRODUCT((AG18:AG22=AG21)*(AB18:AB22=AB21)*(Z18:Z22=Z21)*(AD18:AD22=AD21)*(AE18:AE22=AE21)*(AF18:AF22&gt;AF21)),"")</f>
        <v/>
      </c>
      <c r="AN21" s="395" t="str">
        <f>IF(V21&lt;&gt;"",IF(AN73&lt;&gt;"",IF(U69=3,AN73,AN73+U69),SUM(AH21:AM21)),"")</f>
        <v/>
      </c>
      <c r="AO21" s="395" t="str">
        <f>IF(V21&lt;&gt;"",INDEX(V18:V22,MATCH(4,AN18:AN22,0),0),"")</f>
        <v/>
      </c>
      <c r="AP21" s="395" t="str">
        <f>IF(R20&lt;&gt;"",R20,"")</f>
        <v/>
      </c>
      <c r="AQ21" s="395" t="str">
        <f>IF(AP21&lt;&gt;"",SUMPRODUCT((DA3:DA54=AP21)*(DD3:DD54=AP22)*(DE3:DE54="W"))+SUMPRODUCT((DA3:DA54=AP21)*(DD3:DD54=AP19)*(DE3:DE54="W"))+SUMPRODUCT((DA3:DA54=AP21)*(DD3:DD54=AP20)*(DE3:DE54="W"))+SUMPRODUCT((DA3:DA54=AP22)*(DD3:DD54=AP21)*(DF3:DF54="W"))+SUMPRODUCT((DA3:DA54=AP19)*(DD3:DD54=AP21)*(DF3:DF54="W"))+SUMPRODUCT((DA3:DA54=AP20)*(DD3:DD54=AP21)*(DF3:DF54="W")),"")</f>
        <v/>
      </c>
      <c r="AR21" s="395" t="str">
        <f>IF(AP21&lt;&gt;"",SUMPRODUCT((DA3:DA54=AP21)*(DD3:DD54=AP22)*(DE3:DE54="D"))+SUMPRODUCT((DA3:DA54=AP21)*(DD3:DD54=AP19)*(DE3:DE54="D"))+SUMPRODUCT((DA3:DA54=AP21)*(DD3:DD54=AP20)*(DE3:DE54="D"))+SUMPRODUCT((DA3:DA54=AP22)*(DD3:DD54=AP21)*(DE3:DE54="D"))+SUMPRODUCT((DA3:DA54=AP19)*(DD3:DD54=AP21)*(DE3:DE54="D"))+SUMPRODUCT((DA3:DA54=AP20)*(DD3:DD54=AP21)*(DE3:DE54="D")),"")</f>
        <v/>
      </c>
      <c r="AS21" s="395" t="str">
        <f>IF(AP21&lt;&gt;"",SUMPRODUCT((DA3:DA54=AP21)*(DD3:DD54=AP22)*(DE3:DE54="L"))+SUMPRODUCT((DA3:DA54=AP21)*(DD3:DD54=AP19)*(DE3:DE54="L"))+SUMPRODUCT((DA3:DA54=AP21)*(DD3:DD54=AP20)*(DE3:DE54="L"))+SUMPRODUCT((DA3:DA54=AP22)*(DD3:DD54=AP21)*(DF3:DF54="L"))+SUMPRODUCT((DA3:DA54=AP19)*(DD3:DD54=AP21)*(DF3:DF54="L"))+SUMPRODUCT((DA3:DA54=AP20)*(DD3:DD54=AP21)*(DF3:DF54="L")),"")</f>
        <v/>
      </c>
      <c r="AT21" s="395">
        <f>SUMPRODUCT((DA3:DA54=AP21)*(DD3:DD54=AP22)*DB3:DB54)+SUMPRODUCT((DA3:DA54=AP21)*(DD3:DD54=AP18)*DB3:DB54)+SUMPRODUCT((DA3:DA54=AP21)*(DD3:DD54=AP19)*DB3:DB54)+SUMPRODUCT((DA3:DA54=AP21)*(DD3:DD54=AP20)*DB3:DB54)+SUMPRODUCT((DA3:DA54=AP22)*(DD3:DD54=AP21)*DC3:DC54)+SUMPRODUCT((DA3:DA54=AP18)*(DD3:DD54=AP21)*DC3:DC54)+SUMPRODUCT((DA3:DA54=AP19)*(DD3:DD54=AP21)*DC3:DC54)+SUMPRODUCT((DA3:DA54=AP20)*(DD3:DD54=AP21)*DC3:DC54)</f>
        <v>0</v>
      </c>
      <c r="AU21" s="395">
        <f>SUMPRODUCT((DA3:DA54=AP21)*(DD3:DD54=AP22)*DC3:DC54)+SUMPRODUCT((DA3:DA54=AP21)*(DD3:DD54=AP18)*DC3:DC54)+SUMPRODUCT((DA3:DA54=AP21)*(DD3:DD54=AP19)*DC3:DC54)+SUMPRODUCT((DA3:DA54=AP21)*(DD3:DD54=AP20)*DC3:DC54)+SUMPRODUCT((DA3:DA54=AP22)*(DD3:DD54=AP21)*DB3:DB54)+SUMPRODUCT((DA3:DA54=AP18)*(DD3:DD54=AP21)*DB3:DB54)+SUMPRODUCT((DA3:DA54=AP19)*(DD3:DD54=AP21)*DB3:DB54)+SUMPRODUCT((DA3:DA54=AP20)*(DD3:DD54=AP21)*DB3:DB54)</f>
        <v>0</v>
      </c>
      <c r="AV21" s="395">
        <f>AT21-AU21+1000</f>
        <v>1000</v>
      </c>
      <c r="AW21" s="395" t="str">
        <f t="shared" si="2526"/>
        <v/>
      </c>
      <c r="AX21" s="395" t="str">
        <f>IF(AP21&lt;&gt;"",VLOOKUP(AP21,C4:I52,7,FALSE),"")</f>
        <v/>
      </c>
      <c r="AY21" s="395" t="str">
        <f>IF(AP21&lt;&gt;"",VLOOKUP(AP21,C4:I52,5,FALSE),"")</f>
        <v/>
      </c>
      <c r="AZ21" s="395" t="str">
        <f>IF(AP21&lt;&gt;"",VLOOKUP(AP21,C4:K52,9,FALSE),"")</f>
        <v/>
      </c>
      <c r="BA21" s="395" t="str">
        <f t="shared" si="2527"/>
        <v/>
      </c>
      <c r="BB21" s="395" t="str">
        <f>IF(AP21&lt;&gt;"",RANK(BA21,BA18:BA22),"")</f>
        <v/>
      </c>
      <c r="BC21" s="395" t="str">
        <f>IF(AP21&lt;&gt;"",SUMPRODUCT((BA18:BA22=BA21)*(AV18:AV22&gt;AV21)),"")</f>
        <v/>
      </c>
      <c r="BD21" s="395" t="str">
        <f>IF(AP21&lt;&gt;"",SUMPRODUCT((BA18:BA22=BA21)*(AV18:AV22=AV21)*(AT18:AT22&gt;AT21)),"")</f>
        <v/>
      </c>
      <c r="BE21" s="395" t="str">
        <f>IF(AP21&lt;&gt;"",SUMPRODUCT((BA18:BA22=BA21)*(AV18:AV22=AV21)*(AT18:AT22=AT21)*(AX18:AX22&gt;AX21)),"")</f>
        <v/>
      </c>
      <c r="BF21" s="395" t="str">
        <f>IF(AP21&lt;&gt;"",SUMPRODUCT((BA18:BA22=BA21)*(AV18:AV22=AV21)*(AT18:AT22=AT21)*(AX18:AX22=AX21)*(AY18:AY22&gt;AY21)),"")</f>
        <v/>
      </c>
      <c r="BG21" s="395" t="str">
        <f>IF(AP21&lt;&gt;"",SUMPRODUCT((BA18:BA22=BA21)*(AV18:AV22=AV21)*(AT18:AT22=AT21)*(AX18:AX22=AX21)*(AY18:AY22=AY21)*(AZ18:AZ22&gt;AZ21)),"")</f>
        <v/>
      </c>
      <c r="BH21" s="395" t="str">
        <f>IF(AP21&lt;&gt;"",IF(BH73&lt;&gt;"",IF(AO69=3,BH73,BH73+AO69),SUM(BB21:BG21)+1),"")</f>
        <v/>
      </c>
      <c r="BI21" s="395" t="str">
        <f>IF(AP21&lt;&gt;"",INDEX(AP19:AP22,MATCH(4,BH19:BH22,0),0),"")</f>
        <v/>
      </c>
      <c r="BJ21" s="395" t="str">
        <f>IF(S19&lt;&gt;"",S19,"")</f>
        <v/>
      </c>
      <c r="BK21" s="395">
        <f>SUMPRODUCT((DA3:DA54=BJ21)*(DD3:DD54=BJ22)*(DE3:DE54="W"))+SUMPRODUCT((DA3:DA54=BJ21)*(DD3:DD54=BJ23)*(DE3:DE54="W"))+SUMPRODUCT((DA3:DA54=BJ21)*(DD3:DD54=BJ20)*(DE3:DE54="W"))+SUMPRODUCT((DA3:DA54=BJ22)*(DD3:DD54=BJ21)*(DF3:DF54="W"))+SUMPRODUCT((DA3:DA54=BJ23)*(DD3:DD54=BJ21)*(DF3:DF54="W"))+SUMPRODUCT((DA3:DA54=BJ20)*(DD3:DD54=BJ21)*(DF3:DF54="W"))</f>
        <v>0</v>
      </c>
      <c r="BL21" s="395">
        <f>SUMPRODUCT((DA3:DA54=BJ21)*(DD3:DD54=BJ22)*(DE3:DE54="D"))+SUMPRODUCT((DA3:DA54=BJ21)*(DD3:DD54=BJ23)*(DE3:DE54="D"))+SUMPRODUCT((DA3:DA54=BJ21)*(DD3:DD54=BJ20)*(DE3:DE54="D"))+SUMPRODUCT((DA3:DA54=BJ22)*(DD3:DD54=BJ21)*(DE3:DE54="D"))+SUMPRODUCT((DA3:DA54=BJ23)*(DD3:DD54=BJ21)*(DE3:DE54="D"))+SUMPRODUCT((DA3:DA54=BJ20)*(DD3:DD54=BJ21)*(DE3:DE54="D"))</f>
        <v>0</v>
      </c>
      <c r="BM21" s="395">
        <f>SUMPRODUCT((DA3:DA54=BJ21)*(DD3:DD54=BJ22)*(DE3:DE54="L"))+SUMPRODUCT((DA3:DA54=BJ21)*(DD3:DD54=BJ23)*(DE3:DE54="L"))+SUMPRODUCT((DA3:DA54=BJ21)*(DD3:DD54=BJ20)*(DE3:DE54="L"))+SUMPRODUCT((DA3:DA54=BJ22)*(DD3:DD54=BJ21)*(DF3:DF54="L"))+SUMPRODUCT((DA3:DA54=BJ23)*(DD3:DD54=BJ21)*(DF3:DF54="L"))+SUMPRODUCT((DA3:DA54=BJ20)*(DD3:DD54=BJ21)*(DF3:DF54="L"))</f>
        <v>0</v>
      </c>
      <c r="BN21" s="395">
        <f>SUMPRODUCT((DA3:DA54=BJ21)*(DD3:DD54=BJ22)*DB3:DB54)+SUMPRODUCT((DA3:DA54=BJ21)*(DD3:DD54=BJ18)*DB3:DB54)+SUMPRODUCT((DA3:DA54=BJ21)*(DD3:DD54=BJ19)*DB3:DB54)+SUMPRODUCT((DA3:DA54=BJ21)*(DD3:DD54=BJ20)*DB3:DB54)+SUMPRODUCT((DA3:DA54=BJ22)*(DD3:DD54=BJ21)*DC3:DC54)+SUMPRODUCT((DA3:DA54=BJ18)*(DD3:DD54=BJ21)*DC3:DC54)+SUMPRODUCT((DA3:DA54=BJ19)*(DD3:DD54=BJ21)*DC3:DC54)+SUMPRODUCT((DA3:DA54=BJ20)*(DD3:DD54=BJ21)*DC3:DC54)</f>
        <v>0</v>
      </c>
      <c r="BO21" s="395">
        <f>SUMPRODUCT((DA3:DA54=BJ21)*(DD3:DD54=BJ22)*DC3:DC54)+SUMPRODUCT((DA3:DA54=BJ21)*(DD3:DD54=BJ18)*DC3:DC54)+SUMPRODUCT((DA3:DA54=BJ21)*(DD3:DD54=BJ19)*DC3:DC54)+SUMPRODUCT((DA3:DA54=BJ21)*(DD3:DD54=BJ20)*DC3:DC54)+SUMPRODUCT((DA3:DA54=BJ22)*(DD3:DD54=BJ21)*DB3:DB54)+SUMPRODUCT((DA3:DA54=BJ18)*(DD3:DD54=BJ21)*DB3:DB54)+SUMPRODUCT((DA3:DA54=BJ19)*(DD3:DD54=BJ21)*DB3:DB54)+SUMPRODUCT((DA3:DA54=BJ20)*(DD3:DD54=BJ21)*DB3:DB54)</f>
        <v>0</v>
      </c>
      <c r="BP21" s="395">
        <f>BN21-BO21+1000</f>
        <v>1000</v>
      </c>
      <c r="BQ21" s="395" t="str">
        <f t="shared" si="2790"/>
        <v/>
      </c>
      <c r="BR21" s="395" t="str">
        <f>IF(BJ21&lt;&gt;"",VLOOKUP(BJ21,C4:I52,7,FALSE),"")</f>
        <v/>
      </c>
      <c r="BS21" s="395" t="str">
        <f>IF(BJ21&lt;&gt;"",VLOOKUP(BJ21,C4:I52,5,FALSE),"")</f>
        <v/>
      </c>
      <c r="BT21" s="395" t="str">
        <f>IF(BJ21&lt;&gt;"",VLOOKUP(BJ21,C4:K52,9,FALSE),"")</f>
        <v/>
      </c>
      <c r="BU21" s="395" t="str">
        <f t="shared" si="2791"/>
        <v/>
      </c>
      <c r="BV21" s="395" t="str">
        <f>IF(BJ21&lt;&gt;"",RANK(BU21,BU18:BU22),"")</f>
        <v/>
      </c>
      <c r="BW21" s="395" t="str">
        <f>IF(BJ21&lt;&gt;"",SUMPRODUCT((BU18:BU22=BU21)*(BP18:BP22&gt;BP21)),"")</f>
        <v/>
      </c>
      <c r="BX21" s="395" t="str">
        <f>IF(BJ21&lt;&gt;"",SUMPRODUCT((BU18:BU22=BU21)*(BP18:BP22=BP21)*(BN18:BN22&gt;BN21)),"")</f>
        <v/>
      </c>
      <c r="BY21" s="395" t="str">
        <f>IF(BJ21&lt;&gt;"",SUMPRODUCT((BU18:BU22=BU21)*(BP18:BP22=BP21)*(BN18:BN22=BN21)*(BR18:BR22&gt;BR21)),"")</f>
        <v/>
      </c>
      <c r="BZ21" s="395" t="str">
        <f>IF(BJ21&lt;&gt;"",SUMPRODUCT((BU18:BU22=BU21)*(BP18:BP22=BP21)*(BN18:BN22=BN21)*(BR18:BR22=BR21)*(BS18:BS22&gt;BS21)),"")</f>
        <v/>
      </c>
      <c r="CA21" s="395" t="str">
        <f>IF(BJ21&lt;&gt;"",SUMPRODUCT((BU18:BU22=BU21)*(BP18:BP22=BP21)*(BN18:BN22=BN21)*(BR18:BR22=BR21)*(BS18:BS22=BS21)*(BT18:BT22&gt;BT21)),"")</f>
        <v/>
      </c>
      <c r="CB21" s="395" t="str">
        <f>IF(BJ21&lt;&gt;"",SUM(BV21:CA21)+2,"")</f>
        <v/>
      </c>
      <c r="CC21" s="395" t="str">
        <f>IF(BJ21&lt;&gt;"",INDEX(BJ20:BJ22,MATCH(4,CB20:CB22,0),0),"")</f>
        <v/>
      </c>
      <c r="CD21" s="395" t="str">
        <f>IF(T18&lt;&gt;"",T18,"")</f>
        <v/>
      </c>
      <c r="CE21" s="395">
        <f>SUMPRODUCT((DA3:DA54=CD21)*(DD3:DD54=CD22)*(DE3:DE54="W"))+SUMPRODUCT((DA3:DA54=CD21)*(DD3:DD54=CD23)*(DE3:DE54="W"))+SUMPRODUCT((DA3:DA54=CD21)*(DD3:DD54=CD24)*(DE3:DE54="W"))+SUMPRODUCT((DA3:DA54=CD22)*(DD3:DD54=CD21)*(DF3:DF54="W"))+SUMPRODUCT((DA3:DA54=CD23)*(DD3:DD54=CD21)*(DF3:DF54="W"))+SUMPRODUCT((DA3:DA54=CD24)*(DD3:DD54=CD21)*(DF3:DF54="W"))</f>
        <v>0</v>
      </c>
      <c r="CF21" s="395">
        <f>SUMPRODUCT((DA3:DA54=CD21)*(DD3:DD54=CD22)*(DE3:DE54="D"))+SUMPRODUCT((DA3:DA54=CD21)*(DD3:DD54=CD23)*(DE3:DE54="D"))+SUMPRODUCT((DA3:DA54=CD21)*(DD3:DD54=CD24)*(DE3:DE54="D"))+SUMPRODUCT((DA3:DA54=CD22)*(DD3:DD54=CD21)*(DE3:DE54="D"))+SUMPRODUCT((DA3:DA54=CD23)*(DD3:DD54=CD21)*(DE3:DE54="D"))+SUMPRODUCT((DA3:DA54=CD24)*(DD3:DD54=CD21)*(DE3:DE54="D"))</f>
        <v>0</v>
      </c>
      <c r="CG21" s="395">
        <f>SUMPRODUCT((DA3:DA54=CD21)*(DD3:DD54=CD22)*(DE3:DE54="L"))+SUMPRODUCT((DA3:DA54=CD21)*(DD3:DD54=CD23)*(DE3:DE54="L"))+SUMPRODUCT((DA3:DA54=CD21)*(DD3:DD54=CD24)*(DE3:DE54="L"))+SUMPRODUCT((DA3:DA54=CD22)*(DD3:DD54=CD21)*(DF3:DF54="L"))+SUMPRODUCT((DA3:DA54=CD23)*(DD3:DD54=CD21)*(DF3:DF54="L"))+SUMPRODUCT((DA3:DA54=CD24)*(DD3:DD54=CD21)*(DF3:DF54="L"))</f>
        <v>0</v>
      </c>
      <c r="CH21" s="395">
        <f>SUMPRODUCT((DA3:DA54=CD21)*(DD3:DD54=CD22)*DB3:DB54)+SUMPRODUCT((DA3:DA54=CD21)*(DD3:DD54=CD18)*DB3:DB54)+SUMPRODUCT((DA3:DA54=CD21)*(DD3:DD54=CD19)*DB3:DB54)+SUMPRODUCT((DA3:DA54=CD21)*(DD3:DD54=CD20)*DB3:DB54)+SUMPRODUCT((DA3:DA54=CD22)*(DD3:DD54=CD21)*DC3:DC54)+SUMPRODUCT((DA3:DA54=CD18)*(DD3:DD54=CD21)*DC3:DC54)+SUMPRODUCT((DA3:DA54=CD19)*(DD3:DD54=CD21)*DC3:DC54)+SUMPRODUCT((DA3:DA54=CD20)*(DD3:DD54=CD21)*DC3:DC54)</f>
        <v>0</v>
      </c>
      <c r="CI21" s="395">
        <f>SUMPRODUCT((DA3:DA54=CD21)*(DD3:DD54=CD22)*DC3:DC54)+SUMPRODUCT((DA3:DA54=CD21)*(DD3:DD54=CD18)*DC3:DC54)+SUMPRODUCT((DA3:DA54=CD21)*(DD3:DD54=CD19)*DC3:DC54)+SUMPRODUCT((DA3:DA54=CD21)*(DD3:DD54=CD20)*DC3:DC54)+SUMPRODUCT((DA3:DA54=CD22)*(DD3:DD54=CD21)*DB3:DB54)+SUMPRODUCT((DA3:DA54=CD18)*(DD3:DD54=CD21)*DB3:DB54)+SUMPRODUCT((DA3:DA54=CD19)*(DD3:DD54=CD21)*DB3:DB54)+SUMPRODUCT((DA3:DA54=CD20)*(DD3:DD54=CD21)*DB3:DB54)</f>
        <v>0</v>
      </c>
      <c r="CJ21" s="395">
        <f>CH21-CI21+1000</f>
        <v>1000</v>
      </c>
      <c r="CK21" s="395" t="str">
        <f t="shared" ref="CK21" si="3100">IF(CD21&lt;&gt;"",CE21*3+CF21*1,"")</f>
        <v/>
      </c>
      <c r="CL21" s="395" t="str">
        <f>IF(CD21&lt;&gt;"",VLOOKUP(CD21,C4:I52,7,FALSE),"")</f>
        <v/>
      </c>
      <c r="CM21" s="395" t="str">
        <f>IF(CD21&lt;&gt;"",VLOOKUP(CD21,C4:I52,5,FALSE),"")</f>
        <v/>
      </c>
      <c r="CN21" s="395" t="str">
        <f>IF(CD21&lt;&gt;"",VLOOKUP(CD21,C4:K52,9,FALSE),"")</f>
        <v/>
      </c>
      <c r="CO21" s="395" t="str">
        <f t="shared" ref="CO21" si="3101">CK21</f>
        <v/>
      </c>
      <c r="CP21" s="395" t="str">
        <f>IF(CD21&lt;&gt;"",RANK(CO21,CO18:CO22),"")</f>
        <v/>
      </c>
      <c r="CQ21" s="395" t="str">
        <f>IF(CD21&lt;&gt;"",SUMPRODUCT((CO18:CO22=CO21)*(CJ18:CJ22&gt;CJ21)),"")</f>
        <v/>
      </c>
      <c r="CR21" s="395" t="str">
        <f>IF(CD21&lt;&gt;"",SUMPRODUCT((CO18:CO22=CO21)*(CJ18:CJ22=CJ21)*(CH18:CH22&gt;CH21)),"")</f>
        <v/>
      </c>
      <c r="CS21" s="395" t="str">
        <f>IF(CD21&lt;&gt;"",SUMPRODUCT((CO18:CO22=CO21)*(CJ18:CJ22=CJ21)*(CH18:CH22=CH21)*(CL18:CL22&gt;CL21)),"")</f>
        <v/>
      </c>
      <c r="CT21" s="395" t="str">
        <f>IF(CD21&lt;&gt;"",SUMPRODUCT((CO18:CO22=CO21)*(CJ18:CJ22=CJ21)*(CH18:CH22=CH21)*(CL18:CL22=CL21)*(CM18:CM22&gt;CM21)),"")</f>
        <v/>
      </c>
      <c r="CU21" s="395" t="str">
        <f>IF(CD21&lt;&gt;"",SUMPRODUCT((CO18:CO22=CO21)*(CJ18:CJ22=CJ21)*(CH18:CH22=CH21)*(CL18:CL22=CL21)*(CM18:CM22=CM21)*(CN18:CN22&gt;CN21)),"")</f>
        <v/>
      </c>
      <c r="CV21" s="395" t="str">
        <f>IF(CD21&lt;&gt;"",SUM(CP21:CU21)+3,"")</f>
        <v/>
      </c>
      <c r="CW21" s="395" t="str">
        <f>IF(CD21&lt;&gt;"",IF(CV21=4,CD21,CD22),"")</f>
        <v/>
      </c>
      <c r="CX21" s="395" t="str">
        <f>IF(CW21&lt;&gt;"",CW21,IF(CC21&lt;&gt;"",CC21,IF(BI21&lt;&gt;"",BI21,IF(AO21&lt;&gt;"",AO21,O21))))</f>
        <v>Auckland City</v>
      </c>
      <c r="CY21" s="395">
        <v>4</v>
      </c>
      <c r="CZ21" s="395">
        <v>19</v>
      </c>
      <c r="DA21" s="395" t="str">
        <f>'Game Board'!F26</f>
        <v>Seattle Sounders</v>
      </c>
      <c r="DB21" s="395">
        <f>IF(DA2&lt;&gt;"",IF(AND('Game Board'!G26&lt;&gt;"",'Game Board'!H26&lt;&gt;""),'Game Board'!G26,0),"")</f>
        <v>1</v>
      </c>
      <c r="DC21" s="395">
        <f>IF(DA2&lt;&gt;"",IF(AND('Game Board'!G26&lt;&gt;"",'Game Board'!H26&lt;&gt;""),'Game Board'!H26,0),"")</f>
        <v>2</v>
      </c>
      <c r="DD21" s="395" t="str">
        <f>'Game Board'!I26</f>
        <v>Atletico Madrid</v>
      </c>
      <c r="DE21" s="395" t="str">
        <f>IF(AND('Game Board'!G26&lt;&gt;"",'Game Board'!H26&lt;&gt;""),IF(DB21&gt;DC21,"W",IF(DB21=DC21,"D","L")),"")</f>
        <v>L</v>
      </c>
      <c r="DF21" s="395" t="str">
        <f t="shared" si="24"/>
        <v>W</v>
      </c>
      <c r="DH21" s="395">
        <f ca="1">VLOOKUP(DI21,HD18:HE22,2,FALSE)</f>
        <v>2</v>
      </c>
      <c r="DI21" s="398" t="str">
        <f t="shared" si="2307"/>
        <v>Benfica</v>
      </c>
      <c r="DJ21" s="395">
        <f ca="1">SUMPRODUCT((HG3:HG54=DI21)*(HK3:HK54="W"))+SUMPRODUCT((HJ3:HJ54=DI21)*(HL3:HL54="W"))</f>
        <v>2</v>
      </c>
      <c r="DK21" s="395">
        <f ca="1">SUMPRODUCT((HG3:HG54=DI21)*(HK3:HK54="D"))+SUMPRODUCT((HJ3:HJ54=DI21)*(HL3:HL54="D"))</f>
        <v>0</v>
      </c>
      <c r="DL21" s="395">
        <f ca="1">SUMPRODUCT((HG3:HG54=DI21)*(HK3:HK54="L"))+SUMPRODUCT((HJ3:HJ54=DI21)*(HL3:HL54="L"))</f>
        <v>1</v>
      </c>
      <c r="DM21" s="395">
        <f ca="1">SUMIF(HG3:HG72,DI21,HH3:HH72)+SUMIF(HJ3:HJ72,DI21,HI3:HI72)</f>
        <v>7</v>
      </c>
      <c r="DN21" s="395">
        <f ca="1">SUMIF(HJ3:HJ72,DI21,HH3:HH72)+SUMIF(HG3:HG72,DI21,HI3:HI72)</f>
        <v>5</v>
      </c>
      <c r="DO21" s="395">
        <f t="shared" ca="1" si="2308"/>
        <v>1002</v>
      </c>
      <c r="DP21" s="395">
        <f t="shared" ca="1" si="2309"/>
        <v>6</v>
      </c>
      <c r="DQ21" s="401">
        <f t="shared" si="257"/>
        <v>22</v>
      </c>
      <c r="DR21" s="395">
        <f ca="1">IF(COUNTIF(DP18:DP22,4)&lt;&gt;4,RANK(DP21,DP18:DP22),DP73)</f>
        <v>2</v>
      </c>
      <c r="DT21" s="395">
        <f ca="1">SUMPRODUCT((DR18:DR21=DR21)*(DQ18:DQ21&lt;DQ21))+DR21</f>
        <v>2</v>
      </c>
      <c r="DU21" s="398" t="str">
        <f ca="1">INDEX(DI18:DI22,MATCH(4,DT18:DT22,0),0)</f>
        <v>Auckland City</v>
      </c>
      <c r="DV21" s="395">
        <f ca="1">INDEX(DR18:DR22,MATCH(DU21,DI18:DI22,0),0)</f>
        <v>4</v>
      </c>
      <c r="DW21" s="395" t="str">
        <f ca="1">IF(AND(DW20&lt;&gt;"",DV21=1),DU21,"")</f>
        <v/>
      </c>
      <c r="DX21" s="395" t="str">
        <f ca="1">IF(AND(DX20&lt;&gt;"",DV22=2),DU22,"")</f>
        <v/>
      </c>
      <c r="EB21" s="395" t="str">
        <f t="shared" ca="1" si="2528"/>
        <v/>
      </c>
      <c r="EC21" s="395">
        <f ca="1">SUMPRODUCT((HG3:HG54=EB21)*(HJ3:HJ54=EB22)*(HK3:HK54="W"))+SUMPRODUCT((HG3:HG54=EB21)*(HJ3:HJ54=EB18)*(HK3:HK54="W"))+SUMPRODUCT((HG3:HG54=EB21)*(HJ3:HJ54=EB19)*(HK3:HK54="W"))+SUMPRODUCT((HG3:HG54=EB21)*(HJ3:HJ54=EB20)*(HK3:HK54="W"))+SUMPRODUCT((HG3:HG54=EB22)*(HJ3:HJ54=EB21)*(HL3:HL54="W"))+SUMPRODUCT((HG3:HG54=EB18)*(HJ3:HJ54=EB21)*(HL3:HL54="W"))+SUMPRODUCT((HG3:HG54=EB19)*(HJ3:HJ54=EB21)*(HL3:HL54="W"))+SUMPRODUCT((HG3:HG54=EB20)*(HJ3:HJ54=EB21)*(HL3:HL54="W"))</f>
        <v>0</v>
      </c>
      <c r="ED21" s="395">
        <f ca="1">SUMPRODUCT((HG3:HG54=EB21)*(HJ3:HJ54=EB22)*(HK3:HK54="D"))+SUMPRODUCT((HG3:HG54=EB21)*(HJ3:HJ54=EB18)*(HK3:HK54="D"))+SUMPRODUCT((HG3:HG54=EB21)*(HJ3:HJ54=EB19)*(HK3:HK54="D"))+SUMPRODUCT((HG3:HG54=EB21)*(HJ3:HJ54=EB20)*(HK3:HK54="D"))+SUMPRODUCT((HG3:HG54=EB22)*(HJ3:HJ54=EB21)*(HK3:HK54="D"))+SUMPRODUCT((HG3:HG54=EB18)*(HJ3:HJ54=EB21)*(HK3:HK54="D"))+SUMPRODUCT((HG3:HG54=EB19)*(HJ3:HJ54=EB21)*(HK3:HK54="D"))+SUMPRODUCT((HG3:HG54=EB20)*(HJ3:HJ54=EB21)*(HK3:HK54="D"))</f>
        <v>0</v>
      </c>
      <c r="EE21" s="395">
        <f ca="1">SUMPRODUCT((HG3:HG54=EB21)*(HJ3:HJ54=EB22)*(HK3:HK54="L"))+SUMPRODUCT((HG3:HG54=EB21)*(HJ3:HJ54=EB18)*(HK3:HK54="L"))+SUMPRODUCT((HG3:HG54=EB21)*(HJ3:HJ54=EB19)*(HK3:HK54="L"))+SUMPRODUCT((HG3:HG54=EB21)*(HJ3:HJ54=EB20)*(HK3:HK54="L"))+SUMPRODUCT((HG3:HG54=EB22)*(HJ3:HJ54=EB21)*(HL3:HL54="L"))+SUMPRODUCT((HG3:HG54=EB18)*(HJ3:HJ54=EB21)*(HL3:HL54="L"))+SUMPRODUCT((HG3:HG54=EB19)*(HJ3:HJ54=EB21)*(HL3:HL54="L"))+SUMPRODUCT((HG3:HG54=EB20)*(HJ3:HJ54=EB21)*(HL3:HL54="L"))</f>
        <v>0</v>
      </c>
      <c r="EF21" s="395">
        <f ca="1">SUMPRODUCT((HG3:HG54=EB21)*(HJ3:HJ54=EB22)*HH3:HH54)+SUMPRODUCT((HG3:HG54=EB21)*(HJ3:HJ54=EB18)*HH3:HH54)+SUMPRODUCT((HG3:HG54=EB21)*(HJ3:HJ54=EB19)*HH3:HH54)+SUMPRODUCT((HG3:HG54=EB21)*(HJ3:HJ54=EB20)*HH3:HH54)+SUMPRODUCT((HG3:HG54=EB22)*(HJ3:HJ54=EB21)*HI3:HI54)+SUMPRODUCT((HG3:HG54=EB18)*(HJ3:HJ54=EB21)*HI3:HI54)+SUMPRODUCT((HG3:HG54=EB19)*(HJ3:HJ54=EB21)*HI3:HI54)+SUMPRODUCT((HG3:HG54=EB20)*(HJ3:HJ54=EB21)*HI3:HI54)</f>
        <v>0</v>
      </c>
      <c r="EG21" s="395">
        <f ca="1">SUMPRODUCT((HG3:HG54=EB21)*(HJ3:HJ54=EB22)*HI3:HI54)+SUMPRODUCT((HG3:HG54=EB21)*(HJ3:HJ54=EB18)*HI3:HI54)+SUMPRODUCT((HG3:HG54=EB21)*(HJ3:HJ54=EB19)*HI3:HI54)+SUMPRODUCT((HG3:HG54=EB21)*(HJ3:HJ54=EB20)*HI3:HI54)+SUMPRODUCT((HG3:HG54=EB22)*(HJ3:HJ54=EB21)*HH3:HH54)+SUMPRODUCT((HG3:HG54=EB18)*(HJ3:HJ54=EB21)*HH3:HH54)+SUMPRODUCT((HG3:HG54=EB19)*(HJ3:HJ54=EB21)*HH3:HH54)+SUMPRODUCT((HG3:HG54=EB20)*(HJ3:HJ54=EB21)*HH3:HH54)</f>
        <v>0</v>
      </c>
      <c r="EH21" s="395">
        <f ca="1">EF21-EG21+1000</f>
        <v>1000</v>
      </c>
      <c r="EI21" s="395" t="str">
        <f t="shared" ca="1" si="2310"/>
        <v/>
      </c>
      <c r="EJ21" s="395" t="str">
        <f ca="1">IF(EB21&lt;&gt;"",VLOOKUP(EB21,DI4:DO52,7,FALSE),"")</f>
        <v/>
      </c>
      <c r="EK21" s="395" t="str">
        <f ca="1">IF(EB21&lt;&gt;"",VLOOKUP(EB21,DI4:DO52,5,FALSE),"")</f>
        <v/>
      </c>
      <c r="EL21" s="395" t="str">
        <f ca="1">IF(EB21&lt;&gt;"",VLOOKUP(EB21,DI4:DQ52,9,FALSE),"")</f>
        <v/>
      </c>
      <c r="EM21" s="395" t="str">
        <f t="shared" ca="1" si="2311"/>
        <v/>
      </c>
      <c r="EN21" s="395" t="str">
        <f ca="1">IF(EB21&lt;&gt;"",RANK(EM21,EM18:EM22),"")</f>
        <v/>
      </c>
      <c r="EO21" s="395" t="str">
        <f ca="1">IF(EB21&lt;&gt;"",SUMPRODUCT((EM18:EM22=EM21)*(EH18:EH22&gt;EH21)),"")</f>
        <v/>
      </c>
      <c r="EP21" s="395" t="str">
        <f ca="1">IF(EB21&lt;&gt;"",SUMPRODUCT((EM18:EM22=EM21)*(EH18:EH22=EH21)*(EF18:EF22&gt;EF21)),"")</f>
        <v/>
      </c>
      <c r="EQ21" s="395" t="str">
        <f ca="1">IF(EB21&lt;&gt;"",SUMPRODUCT((EM18:EM22=EM21)*(EH18:EH22=EH21)*(EF18:EF22=EF21)*(EJ18:EJ22&gt;EJ21)),"")</f>
        <v/>
      </c>
      <c r="ER21" s="395" t="str">
        <f ca="1">IF(EB21&lt;&gt;"",SUMPRODUCT((EM18:EM22=EM21)*(EH18:EH22=EH21)*(EF18:EF22=EF21)*(EJ18:EJ22=EJ21)*(EK18:EK22&gt;EK21)),"")</f>
        <v/>
      </c>
      <c r="ES21" s="395" t="str">
        <f ca="1">IF(EB21&lt;&gt;"",SUMPRODUCT((EM18:EM22=EM21)*(EH18:EH22=EH21)*(EF18:EF22=EF21)*(EJ18:EJ22=EJ21)*(EK18:EK22=EK21)*(EL18:EL22&gt;EL21)),"")</f>
        <v/>
      </c>
      <c r="ET21" s="395" t="str">
        <f ca="1">IF(EB21&lt;&gt;"",IF(ET73&lt;&gt;"",IF(EA69=3,ET73,ET73+EA69),SUM(EN21:ES21)),"")</f>
        <v/>
      </c>
      <c r="EU21" s="395" t="str">
        <f ca="1">IF(EB21&lt;&gt;"",INDEX(EB18:EB22,MATCH(4,ET18:ET22,0),0),"")</f>
        <v/>
      </c>
      <c r="EV21" s="395" t="str">
        <f ca="1">IF(DX20&lt;&gt;"",DX20,"")</f>
        <v/>
      </c>
      <c r="EW21" s="395" t="str">
        <f ca="1">IF(EV21&lt;&gt;"",SUMPRODUCT((HG3:HG54=EV21)*(HJ3:HJ54=EV22)*(HK3:HK54="W"))+SUMPRODUCT((HG3:HG54=EV21)*(HJ3:HJ54=EV19)*(HK3:HK54="W"))+SUMPRODUCT((HG3:HG54=EV21)*(HJ3:HJ54=EV20)*(HK3:HK54="W"))+SUMPRODUCT((HG3:HG54=EV22)*(HJ3:HJ54=EV21)*(HL3:HL54="W"))+SUMPRODUCT((HG3:HG54=EV19)*(HJ3:HJ54=EV21)*(HL3:HL54="W"))+SUMPRODUCT((HG3:HG54=EV20)*(HJ3:HJ54=EV21)*(HL3:HL54="W")),"")</f>
        <v/>
      </c>
      <c r="EX21" s="395" t="str">
        <f ca="1">IF(EV21&lt;&gt;"",SUMPRODUCT((HG3:HG54=EV21)*(HJ3:HJ54=EV22)*(HK3:HK54="D"))+SUMPRODUCT((HG3:HG54=EV21)*(HJ3:HJ54=EV19)*(HK3:HK54="D"))+SUMPRODUCT((HG3:HG54=EV21)*(HJ3:HJ54=EV20)*(HK3:HK54="D"))+SUMPRODUCT((HG3:HG54=EV22)*(HJ3:HJ54=EV21)*(HK3:HK54="D"))+SUMPRODUCT((HG3:HG54=EV19)*(HJ3:HJ54=EV21)*(HK3:HK54="D"))+SUMPRODUCT((HG3:HG54=EV20)*(HJ3:HJ54=EV21)*(HK3:HK54="D")),"")</f>
        <v/>
      </c>
      <c r="EY21" s="395" t="str">
        <f ca="1">IF(EV21&lt;&gt;"",SUMPRODUCT((HG3:HG54=EV21)*(HJ3:HJ54=EV22)*(HK3:HK54="L"))+SUMPRODUCT((HG3:HG54=EV21)*(HJ3:HJ54=EV19)*(HK3:HK54="L"))+SUMPRODUCT((HG3:HG54=EV21)*(HJ3:HJ54=EV20)*(HK3:HK54="L"))+SUMPRODUCT((HG3:HG54=EV22)*(HJ3:HJ54=EV21)*(HL3:HL54="L"))+SUMPRODUCT((HG3:HG54=EV19)*(HJ3:HJ54=EV21)*(HL3:HL54="L"))+SUMPRODUCT((HG3:HG54=EV20)*(HJ3:HJ54=EV21)*(HL3:HL54="L")),"")</f>
        <v/>
      </c>
      <c r="EZ21" s="395">
        <f ca="1">SUMPRODUCT((HG3:HG54=EV21)*(HJ3:HJ54=EV22)*HH3:HH54)+SUMPRODUCT((HG3:HG54=EV21)*(HJ3:HJ54=EV18)*HH3:HH54)+SUMPRODUCT((HG3:HG54=EV21)*(HJ3:HJ54=EV19)*HH3:HH54)+SUMPRODUCT((HG3:HG54=EV21)*(HJ3:HJ54=EV20)*HH3:HH54)+SUMPRODUCT((HG3:HG54=EV22)*(HJ3:HJ54=EV21)*HI3:HI54)+SUMPRODUCT((HG3:HG54=EV18)*(HJ3:HJ54=EV21)*HI3:HI54)+SUMPRODUCT((HG3:HG54=EV19)*(HJ3:HJ54=EV21)*HI3:HI54)+SUMPRODUCT((HG3:HG54=EV20)*(HJ3:HJ54=EV21)*HI3:HI54)</f>
        <v>0</v>
      </c>
      <c r="FA21" s="395">
        <f ca="1">SUMPRODUCT((HG3:HG54=EV21)*(HJ3:HJ54=EV22)*HI3:HI54)+SUMPRODUCT((HG3:HG54=EV21)*(HJ3:HJ54=EV18)*HI3:HI54)+SUMPRODUCT((HG3:HG54=EV21)*(HJ3:HJ54=EV19)*HI3:HI54)+SUMPRODUCT((HG3:HG54=EV21)*(HJ3:HJ54=EV20)*HI3:HI54)+SUMPRODUCT((HG3:HG54=EV22)*(HJ3:HJ54=EV21)*HH3:HH54)+SUMPRODUCT((HG3:HG54=EV18)*(HJ3:HJ54=EV21)*HH3:HH54)+SUMPRODUCT((HG3:HG54=EV19)*(HJ3:HJ54=EV21)*HH3:HH54)+SUMPRODUCT((HG3:HG54=EV20)*(HJ3:HJ54=EV21)*HH3:HH54)</f>
        <v>0</v>
      </c>
      <c r="FB21" s="395">
        <f ca="1">EZ21-FA21+1000</f>
        <v>1000</v>
      </c>
      <c r="FC21" s="395" t="str">
        <f t="shared" ca="1" si="2529"/>
        <v/>
      </c>
      <c r="FD21" s="395" t="str">
        <f ca="1">IF(EV21&lt;&gt;"",VLOOKUP(EV21,DI4:DO52,7,FALSE),"")</f>
        <v/>
      </c>
      <c r="FE21" s="395" t="str">
        <f ca="1">IF(EV21&lt;&gt;"",VLOOKUP(EV21,DI4:DO52,5,FALSE),"")</f>
        <v/>
      </c>
      <c r="FF21" s="395" t="str">
        <f ca="1">IF(EV21&lt;&gt;"",VLOOKUP(EV21,DI4:DQ52,9,FALSE),"")</f>
        <v/>
      </c>
      <c r="FG21" s="395" t="str">
        <f t="shared" ca="1" si="2530"/>
        <v/>
      </c>
      <c r="FH21" s="395" t="str">
        <f ca="1">IF(EV21&lt;&gt;"",RANK(FG21,FG18:FG22),"")</f>
        <v/>
      </c>
      <c r="FI21" s="395" t="str">
        <f ca="1">IF(EV21&lt;&gt;"",SUMPRODUCT((FG18:FG22=FG21)*(FB18:FB22&gt;FB21)),"")</f>
        <v/>
      </c>
      <c r="FJ21" s="395" t="str">
        <f ca="1">IF(EV21&lt;&gt;"",SUMPRODUCT((FG18:FG22=FG21)*(FB18:FB22=FB21)*(EZ18:EZ22&gt;EZ21)),"")</f>
        <v/>
      </c>
      <c r="FK21" s="395" t="str">
        <f ca="1">IF(EV21&lt;&gt;"",SUMPRODUCT((FG18:FG22=FG21)*(FB18:FB22=FB21)*(EZ18:EZ22=EZ21)*(FD18:FD22&gt;FD21)),"")</f>
        <v/>
      </c>
      <c r="FL21" s="395" t="str">
        <f ca="1">IF(EV21&lt;&gt;"",SUMPRODUCT((FG18:FG22=FG21)*(FB18:FB22=FB21)*(EZ18:EZ22=EZ21)*(FD18:FD22=FD21)*(FE18:FE22&gt;FE21)),"")</f>
        <v/>
      </c>
      <c r="FM21" s="395" t="str">
        <f ca="1">IF(EV21&lt;&gt;"",SUMPRODUCT((FG18:FG22=FG21)*(FB18:FB22=FB21)*(EZ18:EZ22=EZ21)*(FD18:FD22=FD21)*(FE18:FE22=FE21)*(FF18:FF22&gt;FF21)),"")</f>
        <v/>
      </c>
      <c r="FN21" s="395" t="str">
        <f ca="1">IF(EV21&lt;&gt;"",IF(FN73&lt;&gt;"",IF(EU69=3,FN73,FN73+EU69),SUM(FH21:FM21)+1),"")</f>
        <v/>
      </c>
      <c r="FO21" s="395" t="str">
        <f ca="1">IF(EV21&lt;&gt;"",INDEX(EV19:EV22,MATCH(4,FN19:FN22,0),0),"")</f>
        <v/>
      </c>
      <c r="FP21" s="395" t="str">
        <f ca="1">IF(DY19&lt;&gt;"",DY19,"")</f>
        <v/>
      </c>
      <c r="FQ21" s="395">
        <f ca="1">SUMPRODUCT((HG3:HG54=FP21)*(HJ3:HJ54=FP22)*(HK3:HK54="W"))+SUMPRODUCT((HG3:HG54=FP21)*(HJ3:HJ54=FP23)*(HK3:HK54="W"))+SUMPRODUCT((HG3:HG54=FP21)*(HJ3:HJ54=FP20)*(HK3:HK54="W"))+SUMPRODUCT((HG3:HG54=FP22)*(HJ3:HJ54=FP21)*(HL3:HL54="W"))+SUMPRODUCT((HG3:HG54=FP23)*(HJ3:HJ54=FP21)*(HL3:HL54="W"))+SUMPRODUCT((HG3:HG54=FP20)*(HJ3:HJ54=FP21)*(HL3:HL54="W"))</f>
        <v>0</v>
      </c>
      <c r="FR21" s="395">
        <f ca="1">SUMPRODUCT((HG3:HG54=FP21)*(HJ3:HJ54=FP22)*(HK3:HK54="D"))+SUMPRODUCT((HG3:HG54=FP21)*(HJ3:HJ54=FP23)*(HK3:HK54="D"))+SUMPRODUCT((HG3:HG54=FP21)*(HJ3:HJ54=FP20)*(HK3:HK54="D"))+SUMPRODUCT((HG3:HG54=FP22)*(HJ3:HJ54=FP21)*(HK3:HK54="D"))+SUMPRODUCT((HG3:HG54=FP23)*(HJ3:HJ54=FP21)*(HK3:HK54="D"))+SUMPRODUCT((HG3:HG54=FP20)*(HJ3:HJ54=FP21)*(HK3:HK54="D"))</f>
        <v>0</v>
      </c>
      <c r="FS21" s="395">
        <f ca="1">SUMPRODUCT((HG3:HG54=FP21)*(HJ3:HJ54=FP22)*(HK3:HK54="L"))+SUMPRODUCT((HG3:HG54=FP21)*(HJ3:HJ54=FP23)*(HK3:HK54="L"))+SUMPRODUCT((HG3:HG54=FP21)*(HJ3:HJ54=FP20)*(HK3:HK54="L"))+SUMPRODUCT((HG3:HG54=FP22)*(HJ3:HJ54=FP21)*(HL3:HL54="L"))+SUMPRODUCT((HG3:HG54=FP23)*(HJ3:HJ54=FP21)*(HL3:HL54="L"))+SUMPRODUCT((HG3:HG54=FP20)*(HJ3:HJ54=FP21)*(HL3:HL54="L"))</f>
        <v>0</v>
      </c>
      <c r="FT21" s="395">
        <f ca="1">SUMPRODUCT((HG3:HG54=FP21)*(HJ3:HJ54=FP22)*HH3:HH54)+SUMPRODUCT((HG3:HG54=FP21)*(HJ3:HJ54=FP18)*HH3:HH54)+SUMPRODUCT((HG3:HG54=FP21)*(HJ3:HJ54=FP19)*HH3:HH54)+SUMPRODUCT((HG3:HG54=FP21)*(HJ3:HJ54=FP20)*HH3:HH54)+SUMPRODUCT((HG3:HG54=FP22)*(HJ3:HJ54=FP21)*HI3:HI54)+SUMPRODUCT((HG3:HG54=FP18)*(HJ3:HJ54=FP21)*HI3:HI54)+SUMPRODUCT((HG3:HG54=FP19)*(HJ3:HJ54=FP21)*HI3:HI54)+SUMPRODUCT((HG3:HG54=FP20)*(HJ3:HJ54=FP21)*HI3:HI54)</f>
        <v>0</v>
      </c>
      <c r="FU21" s="395">
        <f ca="1">SUMPRODUCT((HG3:HG54=FP21)*(HJ3:HJ54=FP22)*HI3:HI54)+SUMPRODUCT((HG3:HG54=FP21)*(HJ3:HJ54=FP18)*HI3:HI54)+SUMPRODUCT((HG3:HG54=FP21)*(HJ3:HJ54=FP19)*HI3:HI54)+SUMPRODUCT((HG3:HG54=FP21)*(HJ3:HJ54=FP20)*HI3:HI54)+SUMPRODUCT((HG3:HG54=FP22)*(HJ3:HJ54=FP21)*HH3:HH54)+SUMPRODUCT((HG3:HG54=FP18)*(HJ3:HJ54=FP21)*HH3:HH54)+SUMPRODUCT((HG3:HG54=FP19)*(HJ3:HJ54=FP21)*HH3:HH54)+SUMPRODUCT((HG3:HG54=FP20)*(HJ3:HJ54=FP21)*HH3:HH54)</f>
        <v>0</v>
      </c>
      <c r="FV21" s="395">
        <f ca="1">FT21-FU21+1000</f>
        <v>1000</v>
      </c>
      <c r="FW21" s="395" t="str">
        <f t="shared" ca="1" si="2792"/>
        <v/>
      </c>
      <c r="FX21" s="395" t="str">
        <f ca="1">IF(FP21&lt;&gt;"",VLOOKUP(FP21,DI4:DO52,7,FALSE),"")</f>
        <v/>
      </c>
      <c r="FY21" s="395" t="str">
        <f ca="1">IF(FP21&lt;&gt;"",VLOOKUP(FP21,DI4:DO52,5,FALSE),"")</f>
        <v/>
      </c>
      <c r="FZ21" s="395" t="str">
        <f ca="1">IF(FP21&lt;&gt;"",VLOOKUP(FP21,DI4:DQ52,9,FALSE),"")</f>
        <v/>
      </c>
      <c r="GA21" s="395" t="str">
        <f t="shared" ca="1" si="2793"/>
        <v/>
      </c>
      <c r="GB21" s="395" t="str">
        <f ca="1">IF(FP21&lt;&gt;"",RANK(GA21,GA18:GA22),"")</f>
        <v/>
      </c>
      <c r="GC21" s="395" t="str">
        <f ca="1">IF(FP21&lt;&gt;"",SUMPRODUCT((GA18:GA22=GA21)*(FV18:FV22&gt;FV21)),"")</f>
        <v/>
      </c>
      <c r="GD21" s="395" t="str">
        <f ca="1">IF(FP21&lt;&gt;"",SUMPRODUCT((GA18:GA22=GA21)*(FV18:FV22=FV21)*(FT18:FT22&gt;FT21)),"")</f>
        <v/>
      </c>
      <c r="GE21" s="395" t="str">
        <f ca="1">IF(FP21&lt;&gt;"",SUMPRODUCT((GA18:GA22=GA21)*(FV18:FV22=FV21)*(FT18:FT22=FT21)*(FX18:FX22&gt;FX21)),"")</f>
        <v/>
      </c>
      <c r="GF21" s="395" t="str">
        <f ca="1">IF(FP21&lt;&gt;"",SUMPRODUCT((GA18:GA22=GA21)*(FV18:FV22=FV21)*(FT18:FT22=FT21)*(FX18:FX22=FX21)*(FY18:FY22&gt;FY21)),"")</f>
        <v/>
      </c>
      <c r="GG21" s="395" t="str">
        <f ca="1">IF(FP21&lt;&gt;"",SUMPRODUCT((GA18:GA22=GA21)*(FV18:FV22=FV21)*(FT18:FT22=FT21)*(FX18:FX22=FX21)*(FY18:FY22=FY21)*(FZ18:FZ22&gt;FZ21)),"")</f>
        <v/>
      </c>
      <c r="GH21" s="395" t="str">
        <f ca="1">IF(FP21&lt;&gt;"",SUM(GB21:GG21)+2,"")</f>
        <v/>
      </c>
      <c r="GI21" s="395" t="str">
        <f ca="1">IF(FP21&lt;&gt;"",INDEX(FP20:FP22,MATCH(4,GH20:GH22,0),0),"")</f>
        <v/>
      </c>
      <c r="GJ21" s="395" t="str">
        <f>IF(DZ18&lt;&gt;"",DZ18,"")</f>
        <v/>
      </c>
      <c r="GK21" s="395">
        <f ca="1">SUMPRODUCT((HG3:HG54=GJ21)*(HJ3:HJ54=GJ22)*(HK3:HK54="W"))+SUMPRODUCT((HG3:HG54=GJ21)*(HJ3:HJ54=GJ23)*(HK3:HK54="W"))+SUMPRODUCT((HG3:HG54=GJ21)*(HJ3:HJ54=GJ24)*(HK3:HK54="W"))+SUMPRODUCT((HG3:HG54=GJ22)*(HJ3:HJ54=GJ21)*(HL3:HL54="W"))+SUMPRODUCT((HG3:HG54=GJ23)*(HJ3:HJ54=GJ21)*(HL3:HL54="W"))+SUMPRODUCT((HG3:HG54=GJ24)*(HJ3:HJ54=GJ21)*(HL3:HL54="W"))</f>
        <v>0</v>
      </c>
      <c r="GL21" s="395">
        <f ca="1">SUMPRODUCT((HG3:HG54=GJ21)*(HJ3:HJ54=GJ22)*(HK3:HK54="D"))+SUMPRODUCT((HG3:HG54=GJ21)*(HJ3:HJ54=GJ23)*(HK3:HK54="D"))+SUMPRODUCT((HG3:HG54=GJ21)*(HJ3:HJ54=GJ24)*(HK3:HK54="D"))+SUMPRODUCT((HG3:HG54=GJ22)*(HJ3:HJ54=GJ21)*(HK3:HK54="D"))+SUMPRODUCT((HG3:HG54=GJ23)*(HJ3:HJ54=GJ21)*(HK3:HK54="D"))+SUMPRODUCT((HG3:HG54=GJ24)*(HJ3:HJ54=GJ21)*(HK3:HK54="D"))</f>
        <v>0</v>
      </c>
      <c r="GM21" s="395">
        <f ca="1">SUMPRODUCT((HG3:HG54=GJ21)*(HJ3:HJ54=GJ22)*(HK3:HK54="L"))+SUMPRODUCT((HG3:HG54=GJ21)*(HJ3:HJ54=GJ23)*(HK3:HK54="L"))+SUMPRODUCT((HG3:HG54=GJ21)*(HJ3:HJ54=GJ24)*(HK3:HK54="L"))+SUMPRODUCT((HG3:HG54=GJ22)*(HJ3:HJ54=GJ21)*(HL3:HL54="L"))+SUMPRODUCT((HG3:HG54=GJ23)*(HJ3:HJ54=GJ21)*(HL3:HL54="L"))+SUMPRODUCT((HG3:HG54=GJ24)*(HJ3:HJ54=GJ21)*(HL3:HL54="L"))</f>
        <v>0</v>
      </c>
      <c r="GN21" s="395">
        <f ca="1">SUMPRODUCT((HG3:HG54=GJ21)*(HJ3:HJ54=GJ22)*HH3:HH54)+SUMPRODUCT((HG3:HG54=GJ21)*(HJ3:HJ54=GJ18)*HH3:HH54)+SUMPRODUCT((HG3:HG54=GJ21)*(HJ3:HJ54=GJ19)*HH3:HH54)+SUMPRODUCT((HG3:HG54=GJ21)*(HJ3:HJ54=GJ20)*HH3:HH54)+SUMPRODUCT((HG3:HG54=GJ22)*(HJ3:HJ54=GJ21)*HI3:HI54)+SUMPRODUCT((HG3:HG54=GJ18)*(HJ3:HJ54=GJ21)*HI3:HI54)+SUMPRODUCT((HG3:HG54=GJ19)*(HJ3:HJ54=GJ21)*HI3:HI54)+SUMPRODUCT((HG3:HG54=GJ20)*(HJ3:HJ54=GJ21)*HI3:HI54)</f>
        <v>0</v>
      </c>
      <c r="GO21" s="395">
        <f ca="1">SUMPRODUCT((HG3:HG54=GJ21)*(HJ3:HJ54=GJ22)*HI3:HI54)+SUMPRODUCT((HG3:HG54=GJ21)*(HJ3:HJ54=GJ18)*HI3:HI54)+SUMPRODUCT((HG3:HG54=GJ21)*(HJ3:HJ54=GJ19)*HI3:HI54)+SUMPRODUCT((HG3:HG54=GJ21)*(HJ3:HJ54=GJ20)*HI3:HI54)+SUMPRODUCT((HG3:HG54=GJ22)*(HJ3:HJ54=GJ21)*HH3:HH54)+SUMPRODUCT((HG3:HG54=GJ18)*(HJ3:HJ54=GJ21)*HH3:HH54)+SUMPRODUCT((HG3:HG54=GJ19)*(HJ3:HJ54=GJ21)*HH3:HH54)+SUMPRODUCT((HG3:HG54=GJ20)*(HJ3:HJ54=GJ21)*HH3:HH54)</f>
        <v>0</v>
      </c>
      <c r="GP21" s="395">
        <f ca="1">GN21-GO21+1000</f>
        <v>1000</v>
      </c>
      <c r="GQ21" s="395" t="str">
        <f t="shared" ref="GQ21" si="3102">IF(GJ21&lt;&gt;"",GK21*3+GL21*1,"")</f>
        <v/>
      </c>
      <c r="GR21" s="395" t="str">
        <f>IF(GJ21&lt;&gt;"",VLOOKUP(GJ21,DI4:DO52,7,FALSE),"")</f>
        <v/>
      </c>
      <c r="GS21" s="395" t="str">
        <f>IF(GJ21&lt;&gt;"",VLOOKUP(GJ21,DI4:DO52,5,FALSE),"")</f>
        <v/>
      </c>
      <c r="GT21" s="395" t="str">
        <f>IF(GJ21&lt;&gt;"",VLOOKUP(GJ21,DI4:DQ52,9,FALSE),"")</f>
        <v/>
      </c>
      <c r="GU21" s="395" t="str">
        <f t="shared" ref="GU21" si="3103">GQ21</f>
        <v/>
      </c>
      <c r="GV21" s="395" t="str">
        <f>IF(GJ21&lt;&gt;"",RANK(GU21,GU18:GU22),"")</f>
        <v/>
      </c>
      <c r="GW21" s="395" t="str">
        <f>IF(GJ21&lt;&gt;"",SUMPRODUCT((GU18:GU22=GU21)*(GP18:GP22&gt;GP21)),"")</f>
        <v/>
      </c>
      <c r="GX21" s="395" t="str">
        <f>IF(GJ21&lt;&gt;"",SUMPRODUCT((GU18:GU22=GU21)*(GP18:GP22=GP21)*(GN18:GN22&gt;GN21)),"")</f>
        <v/>
      </c>
      <c r="GY21" s="395" t="str">
        <f>IF(GJ21&lt;&gt;"",SUMPRODUCT((GU18:GU22=GU21)*(GP18:GP22=GP21)*(GN18:GN22=GN21)*(GR18:GR22&gt;GR21)),"")</f>
        <v/>
      </c>
      <c r="GZ21" s="395" t="str">
        <f>IF(GJ21&lt;&gt;"",SUMPRODUCT((GU18:GU22=GU21)*(GP18:GP22=GP21)*(GN18:GN22=GN21)*(GR18:GR22=GR21)*(GS18:GS22&gt;GS21)),"")</f>
        <v/>
      </c>
      <c r="HA21" s="395" t="str">
        <f>IF(GJ21&lt;&gt;"",SUMPRODUCT((GU18:GU22=GU21)*(GP18:GP22=GP21)*(GN18:GN22=GN21)*(GR18:GR22=GR21)*(GS18:GS22=GS21)*(GT18:GT22&gt;GT21)),"")</f>
        <v/>
      </c>
      <c r="HB21" s="395" t="str">
        <f>IF(GJ21&lt;&gt;"",SUM(GV21:HA21)+3,"")</f>
        <v/>
      </c>
      <c r="HC21" s="395" t="str">
        <f>IF(GJ21&lt;&gt;"",IF(HB21=4,GJ21,GJ22),"")</f>
        <v/>
      </c>
      <c r="HD21" s="395" t="str">
        <f ca="1">IF(HC21&lt;&gt;"",HC21,IF(GI21&lt;&gt;"",GI21,IF(FO21&lt;&gt;"",FO21,IF(EU21&lt;&gt;"",EU21,DU21))))</f>
        <v>Auckland City</v>
      </c>
      <c r="HE21" s="395">
        <v>4</v>
      </c>
      <c r="HF21" s="395">
        <v>19</v>
      </c>
      <c r="HG21" s="395" t="str">
        <f t="shared" si="25"/>
        <v>Seattle Sounders</v>
      </c>
      <c r="HH21" s="395">
        <f ca="1">IF(HG2&lt;&gt;"",IF(OFFSET('Game Board'!O26,0,HH1)&lt;&gt;"",OFFSET('Game Board'!O26,0,HH1),0),"")</f>
        <v>2</v>
      </c>
      <c r="HI21" s="395">
        <f ca="1">IF(HG2&lt;&gt;"",IF(OFFSET('Game Board'!P26,0,HH1)&lt;&gt;"",OFFSET('Game Board'!P26,0,HH1),0),"")</f>
        <v>2</v>
      </c>
      <c r="HJ21" s="395" t="str">
        <f t="shared" si="26"/>
        <v>Atletico Madrid</v>
      </c>
      <c r="HK21" s="395" t="str">
        <f ca="1">IF(AND(OFFSET('Game Board'!O26,0,HH1)&lt;&gt;"",OFFSET('Game Board'!P26,0,HH1)&lt;&gt;""),IF(HH21&gt;HI21,"W",IF(HH21=HI21,"D","L")),"")</f>
        <v>D</v>
      </c>
      <c r="HL21" s="395" t="str">
        <f t="shared" ca="1" si="27"/>
        <v>D</v>
      </c>
      <c r="HN21" s="395">
        <f ca="1">VLOOKUP(HO21,LJ18:LK22,2,FALSE)</f>
        <v>1</v>
      </c>
      <c r="HO21" s="398" t="str">
        <f t="shared" si="2312"/>
        <v>Benfica</v>
      </c>
      <c r="HP21" s="395">
        <f ca="1">SUMPRODUCT((LM3:LM54=HO21)*(LQ3:LQ54="W"))+SUMPRODUCT((LP3:LP54=HO21)*(LR3:LR54="W"))</f>
        <v>2</v>
      </c>
      <c r="HQ21" s="395">
        <f ca="1">SUMPRODUCT((LM3:LM54=HO21)*(LQ3:LQ54="D"))+SUMPRODUCT((LP3:LP54=HO21)*(LR3:LR54="D"))</f>
        <v>0</v>
      </c>
      <c r="HR21" s="395">
        <f ca="1">SUMPRODUCT((LM3:LM54=HO21)*(LQ3:LQ54="L"))+SUMPRODUCT((LP3:LP54=HO21)*(LR3:LR54="L"))</f>
        <v>1</v>
      </c>
      <c r="HS21" s="395">
        <f ca="1">SUMIF(LM3:LM72,HO21,LN3:LN72)+SUMIF(LP3:LP72,HO21,LO3:LO72)</f>
        <v>7</v>
      </c>
      <c r="HT21" s="395">
        <f ca="1">SUMIF(LP3:LP72,HO21,LN3:LN72)+SUMIF(LM3:LM72,HO21,LO3:LO72)</f>
        <v>3</v>
      </c>
      <c r="HU21" s="395">
        <f t="shared" ca="1" si="2313"/>
        <v>1004</v>
      </c>
      <c r="HV21" s="395">
        <f t="shared" ca="1" si="2314"/>
        <v>6</v>
      </c>
      <c r="HW21" s="401">
        <f t="shared" si="266"/>
        <v>22</v>
      </c>
      <c r="HX21" s="395">
        <f ca="1">IF(COUNTIF(HV18:HV22,4)&lt;&gt;4,RANK(HV21,HV18:HV22),HV73)</f>
        <v>1</v>
      </c>
      <c r="HZ21" s="395">
        <f ca="1">SUMPRODUCT((HX18:HX21=HX21)*(HW18:HW21&lt;HW21))+HX21</f>
        <v>1</v>
      </c>
      <c r="IA21" s="398" t="str">
        <f ca="1">INDEX(HO18:HO22,MATCH(4,HZ18:HZ22,0),0)</f>
        <v>Auckland City</v>
      </c>
      <c r="IB21" s="395">
        <f ca="1">INDEX(HX18:HX22,MATCH(IA21,HO18:HO22,0),0)</f>
        <v>4</v>
      </c>
      <c r="IC21" s="395" t="str">
        <f ca="1">IF(AND(IC20&lt;&gt;"",IB21=1),IA21,"")</f>
        <v/>
      </c>
      <c r="ID21" s="395" t="str">
        <f ca="1">IF(AND(ID20&lt;&gt;"",IB22=2),IA22,"")</f>
        <v/>
      </c>
      <c r="IH21" s="395" t="str">
        <f t="shared" ca="1" si="2531"/>
        <v/>
      </c>
      <c r="II21" s="395">
        <f ca="1">SUMPRODUCT((LM3:LM54=IH21)*(LP3:LP54=IH22)*(LQ3:LQ54="W"))+SUMPRODUCT((LM3:LM54=IH21)*(LP3:LP54=IH18)*(LQ3:LQ54="W"))+SUMPRODUCT((LM3:LM54=IH21)*(LP3:LP54=IH19)*(LQ3:LQ54="W"))+SUMPRODUCT((LM3:LM54=IH21)*(LP3:LP54=IH20)*(LQ3:LQ54="W"))+SUMPRODUCT((LM3:LM54=IH22)*(LP3:LP54=IH21)*(LR3:LR54="W"))+SUMPRODUCT((LM3:LM54=IH18)*(LP3:LP54=IH21)*(LR3:LR54="W"))+SUMPRODUCT((LM3:LM54=IH19)*(LP3:LP54=IH21)*(LR3:LR54="W"))+SUMPRODUCT((LM3:LM54=IH20)*(LP3:LP54=IH21)*(LR3:LR54="W"))</f>
        <v>0</v>
      </c>
      <c r="IJ21" s="395">
        <f ca="1">SUMPRODUCT((LM3:LM54=IH21)*(LP3:LP54=IH22)*(LQ3:LQ54="D"))+SUMPRODUCT((LM3:LM54=IH21)*(LP3:LP54=IH18)*(LQ3:LQ54="D"))+SUMPRODUCT((LM3:LM54=IH21)*(LP3:LP54=IH19)*(LQ3:LQ54="D"))+SUMPRODUCT((LM3:LM54=IH21)*(LP3:LP54=IH20)*(LQ3:LQ54="D"))+SUMPRODUCT((LM3:LM54=IH22)*(LP3:LP54=IH21)*(LQ3:LQ54="D"))+SUMPRODUCT((LM3:LM54=IH18)*(LP3:LP54=IH21)*(LQ3:LQ54="D"))+SUMPRODUCT((LM3:LM54=IH19)*(LP3:LP54=IH21)*(LQ3:LQ54="D"))+SUMPRODUCT((LM3:LM54=IH20)*(LP3:LP54=IH21)*(LQ3:LQ54="D"))</f>
        <v>0</v>
      </c>
      <c r="IK21" s="395">
        <f ca="1">SUMPRODUCT((LM3:LM54=IH21)*(LP3:LP54=IH22)*(LQ3:LQ54="L"))+SUMPRODUCT((LM3:LM54=IH21)*(LP3:LP54=IH18)*(LQ3:LQ54="L"))+SUMPRODUCT((LM3:LM54=IH21)*(LP3:LP54=IH19)*(LQ3:LQ54="L"))+SUMPRODUCT((LM3:LM54=IH21)*(LP3:LP54=IH20)*(LQ3:LQ54="L"))+SUMPRODUCT((LM3:LM54=IH22)*(LP3:LP54=IH21)*(LR3:LR54="L"))+SUMPRODUCT((LM3:LM54=IH18)*(LP3:LP54=IH21)*(LR3:LR54="L"))+SUMPRODUCT((LM3:LM54=IH19)*(LP3:LP54=IH21)*(LR3:LR54="L"))+SUMPRODUCT((LM3:LM54=IH20)*(LP3:LP54=IH21)*(LR3:LR54="L"))</f>
        <v>0</v>
      </c>
      <c r="IL21" s="395">
        <f ca="1">SUMPRODUCT((LM3:LM54=IH21)*(LP3:LP54=IH22)*LN3:LN54)+SUMPRODUCT((LM3:LM54=IH21)*(LP3:LP54=IH18)*LN3:LN54)+SUMPRODUCT((LM3:LM54=IH21)*(LP3:LP54=IH19)*LN3:LN54)+SUMPRODUCT((LM3:LM54=IH21)*(LP3:LP54=IH20)*LN3:LN54)+SUMPRODUCT((LM3:LM54=IH22)*(LP3:LP54=IH21)*LO3:LO54)+SUMPRODUCT((LM3:LM54=IH18)*(LP3:LP54=IH21)*LO3:LO54)+SUMPRODUCT((LM3:LM54=IH19)*(LP3:LP54=IH21)*LO3:LO54)+SUMPRODUCT((LM3:LM54=IH20)*(LP3:LP54=IH21)*LO3:LO54)</f>
        <v>0</v>
      </c>
      <c r="IM21" s="395">
        <f ca="1">SUMPRODUCT((LM3:LM54=IH21)*(LP3:LP54=IH22)*LO3:LO54)+SUMPRODUCT((LM3:LM54=IH21)*(LP3:LP54=IH18)*LO3:LO54)+SUMPRODUCT((LM3:LM54=IH21)*(LP3:LP54=IH19)*LO3:LO54)+SUMPRODUCT((LM3:LM54=IH21)*(LP3:LP54=IH20)*LO3:LO54)+SUMPRODUCT((LM3:LM54=IH22)*(LP3:LP54=IH21)*LN3:LN54)+SUMPRODUCT((LM3:LM54=IH18)*(LP3:LP54=IH21)*LN3:LN54)+SUMPRODUCT((LM3:LM54=IH19)*(LP3:LP54=IH21)*LN3:LN54)+SUMPRODUCT((LM3:LM54=IH20)*(LP3:LP54=IH21)*LN3:LN54)</f>
        <v>0</v>
      </c>
      <c r="IN21" s="395">
        <f ca="1">IL21-IM21+1000</f>
        <v>1000</v>
      </c>
      <c r="IO21" s="395" t="str">
        <f t="shared" ca="1" si="2315"/>
        <v/>
      </c>
      <c r="IP21" s="395" t="str">
        <f ca="1">IF(IH21&lt;&gt;"",VLOOKUP(IH21,HO4:HU52,7,FALSE),"")</f>
        <v/>
      </c>
      <c r="IQ21" s="395" t="str">
        <f ca="1">IF(IH21&lt;&gt;"",VLOOKUP(IH21,HO4:HU52,5,FALSE),"")</f>
        <v/>
      </c>
      <c r="IR21" s="395" t="str">
        <f ca="1">IF(IH21&lt;&gt;"",VLOOKUP(IH21,HO4:HW52,9,FALSE),"")</f>
        <v/>
      </c>
      <c r="IS21" s="395" t="str">
        <f t="shared" ca="1" si="2316"/>
        <v/>
      </c>
      <c r="IT21" s="395" t="str">
        <f ca="1">IF(IH21&lt;&gt;"",RANK(IS21,IS18:IS22),"")</f>
        <v/>
      </c>
      <c r="IU21" s="395" t="str">
        <f ca="1">IF(IH21&lt;&gt;"",SUMPRODUCT((IS18:IS22=IS21)*(IN18:IN22&gt;IN21)),"")</f>
        <v/>
      </c>
      <c r="IV21" s="395" t="str">
        <f ca="1">IF(IH21&lt;&gt;"",SUMPRODUCT((IS18:IS22=IS21)*(IN18:IN22=IN21)*(IL18:IL22&gt;IL21)),"")</f>
        <v/>
      </c>
      <c r="IW21" s="395" t="str">
        <f ca="1">IF(IH21&lt;&gt;"",SUMPRODUCT((IS18:IS22=IS21)*(IN18:IN22=IN21)*(IL18:IL22=IL21)*(IP18:IP22&gt;IP21)),"")</f>
        <v/>
      </c>
      <c r="IX21" s="395" t="str">
        <f ca="1">IF(IH21&lt;&gt;"",SUMPRODUCT((IS18:IS22=IS21)*(IN18:IN22=IN21)*(IL18:IL22=IL21)*(IP18:IP22=IP21)*(IQ18:IQ22&gt;IQ21)),"")</f>
        <v/>
      </c>
      <c r="IY21" s="395" t="str">
        <f ca="1">IF(IH21&lt;&gt;"",SUMPRODUCT((IS18:IS22=IS21)*(IN18:IN22=IN21)*(IL18:IL22=IL21)*(IP18:IP22=IP21)*(IQ18:IQ22=IQ21)*(IR18:IR22&gt;IR21)),"")</f>
        <v/>
      </c>
      <c r="IZ21" s="395" t="str">
        <f ca="1">IF(IH21&lt;&gt;"",IF(IZ73&lt;&gt;"",IF(IG69=3,IZ73,IZ73+IG69),SUM(IT21:IY21)),"")</f>
        <v/>
      </c>
      <c r="JA21" s="395" t="str">
        <f ca="1">IF(IH21&lt;&gt;"",INDEX(IH18:IH22,MATCH(4,IZ18:IZ22,0),0),"")</f>
        <v/>
      </c>
      <c r="JB21" s="395" t="str">
        <f ca="1">IF(ID20&lt;&gt;"",ID20,"")</f>
        <v/>
      </c>
      <c r="JC21" s="395" t="str">
        <f ca="1">IF(JB21&lt;&gt;"",SUMPRODUCT((LM3:LM54=JB21)*(LP3:LP54=JB22)*(LQ3:LQ54="W"))+SUMPRODUCT((LM3:LM54=JB21)*(LP3:LP54=JB19)*(LQ3:LQ54="W"))+SUMPRODUCT((LM3:LM54=JB21)*(LP3:LP54=JB20)*(LQ3:LQ54="W"))+SUMPRODUCT((LM3:LM54=JB22)*(LP3:LP54=JB21)*(LR3:LR54="W"))+SUMPRODUCT((LM3:LM54=JB19)*(LP3:LP54=JB21)*(LR3:LR54="W"))+SUMPRODUCT((LM3:LM54=JB20)*(LP3:LP54=JB21)*(LR3:LR54="W")),"")</f>
        <v/>
      </c>
      <c r="JD21" s="395" t="str">
        <f ca="1">IF(JB21&lt;&gt;"",SUMPRODUCT((LM3:LM54=JB21)*(LP3:LP54=JB22)*(LQ3:LQ54="D"))+SUMPRODUCT((LM3:LM54=JB21)*(LP3:LP54=JB19)*(LQ3:LQ54="D"))+SUMPRODUCT((LM3:LM54=JB21)*(LP3:LP54=JB20)*(LQ3:LQ54="D"))+SUMPRODUCT((LM3:LM54=JB22)*(LP3:LP54=JB21)*(LQ3:LQ54="D"))+SUMPRODUCT((LM3:LM54=JB19)*(LP3:LP54=JB21)*(LQ3:LQ54="D"))+SUMPRODUCT((LM3:LM54=JB20)*(LP3:LP54=JB21)*(LQ3:LQ54="D")),"")</f>
        <v/>
      </c>
      <c r="JE21" s="395" t="str">
        <f ca="1">IF(JB21&lt;&gt;"",SUMPRODUCT((LM3:LM54=JB21)*(LP3:LP54=JB22)*(LQ3:LQ54="L"))+SUMPRODUCT((LM3:LM54=JB21)*(LP3:LP54=JB19)*(LQ3:LQ54="L"))+SUMPRODUCT((LM3:LM54=JB21)*(LP3:LP54=JB20)*(LQ3:LQ54="L"))+SUMPRODUCT((LM3:LM54=JB22)*(LP3:LP54=JB21)*(LR3:LR54="L"))+SUMPRODUCT((LM3:LM54=JB19)*(LP3:LP54=JB21)*(LR3:LR54="L"))+SUMPRODUCT((LM3:LM54=JB20)*(LP3:LP54=JB21)*(LR3:LR54="L")),"")</f>
        <v/>
      </c>
      <c r="JF21" s="395">
        <f ca="1">SUMPRODUCT((LM3:LM54=JB21)*(LP3:LP54=JB22)*LN3:LN54)+SUMPRODUCT((LM3:LM54=JB21)*(LP3:LP54=JB18)*LN3:LN54)+SUMPRODUCT((LM3:LM54=JB21)*(LP3:LP54=JB19)*LN3:LN54)+SUMPRODUCT((LM3:LM54=JB21)*(LP3:LP54=JB20)*LN3:LN54)+SUMPRODUCT((LM3:LM54=JB22)*(LP3:LP54=JB21)*LO3:LO54)+SUMPRODUCT((LM3:LM54=JB18)*(LP3:LP54=JB21)*LO3:LO54)+SUMPRODUCT((LM3:LM54=JB19)*(LP3:LP54=JB21)*LO3:LO54)+SUMPRODUCT((LM3:LM54=JB20)*(LP3:LP54=JB21)*LO3:LO54)</f>
        <v>0</v>
      </c>
      <c r="JG21" s="395">
        <f ca="1">SUMPRODUCT((LM3:LM54=JB21)*(LP3:LP54=JB22)*LO3:LO54)+SUMPRODUCT((LM3:LM54=JB21)*(LP3:LP54=JB18)*LO3:LO54)+SUMPRODUCT((LM3:LM54=JB21)*(LP3:LP54=JB19)*LO3:LO54)+SUMPRODUCT((LM3:LM54=JB21)*(LP3:LP54=JB20)*LO3:LO54)+SUMPRODUCT((LM3:LM54=JB22)*(LP3:LP54=JB21)*LN3:LN54)+SUMPRODUCT((LM3:LM54=JB18)*(LP3:LP54=JB21)*LN3:LN54)+SUMPRODUCT((LM3:LM54=JB19)*(LP3:LP54=JB21)*LN3:LN54)+SUMPRODUCT((LM3:LM54=JB20)*(LP3:LP54=JB21)*LN3:LN54)</f>
        <v>0</v>
      </c>
      <c r="JH21" s="395">
        <f ca="1">JF21-JG21+1000</f>
        <v>1000</v>
      </c>
      <c r="JI21" s="395" t="str">
        <f t="shared" ca="1" si="2532"/>
        <v/>
      </c>
      <c r="JJ21" s="395" t="str">
        <f ca="1">IF(JB21&lt;&gt;"",VLOOKUP(JB21,HO4:HU52,7,FALSE),"")</f>
        <v/>
      </c>
      <c r="JK21" s="395" t="str">
        <f ca="1">IF(JB21&lt;&gt;"",VLOOKUP(JB21,HO4:HU52,5,FALSE),"")</f>
        <v/>
      </c>
      <c r="JL21" s="395" t="str">
        <f ca="1">IF(JB21&lt;&gt;"",VLOOKUP(JB21,HO4:HW52,9,FALSE),"")</f>
        <v/>
      </c>
      <c r="JM21" s="395" t="str">
        <f t="shared" ca="1" si="2533"/>
        <v/>
      </c>
      <c r="JN21" s="395" t="str">
        <f ca="1">IF(JB21&lt;&gt;"",RANK(JM21,JM18:JM22),"")</f>
        <v/>
      </c>
      <c r="JO21" s="395" t="str">
        <f ca="1">IF(JB21&lt;&gt;"",SUMPRODUCT((JM18:JM22=JM21)*(JH18:JH22&gt;JH21)),"")</f>
        <v/>
      </c>
      <c r="JP21" s="395" t="str">
        <f ca="1">IF(JB21&lt;&gt;"",SUMPRODUCT((JM18:JM22=JM21)*(JH18:JH22=JH21)*(JF18:JF22&gt;JF21)),"")</f>
        <v/>
      </c>
      <c r="JQ21" s="395" t="str">
        <f ca="1">IF(JB21&lt;&gt;"",SUMPRODUCT((JM18:JM22=JM21)*(JH18:JH22=JH21)*(JF18:JF22=JF21)*(JJ18:JJ22&gt;JJ21)),"")</f>
        <v/>
      </c>
      <c r="JR21" s="395" t="str">
        <f ca="1">IF(JB21&lt;&gt;"",SUMPRODUCT((JM18:JM22=JM21)*(JH18:JH22=JH21)*(JF18:JF22=JF21)*(JJ18:JJ22=JJ21)*(JK18:JK22&gt;JK21)),"")</f>
        <v/>
      </c>
      <c r="JS21" s="395" t="str">
        <f ca="1">IF(JB21&lt;&gt;"",SUMPRODUCT((JM18:JM22=JM21)*(JH18:JH22=JH21)*(JF18:JF22=JF21)*(JJ18:JJ22=JJ21)*(JK18:JK22=JK21)*(JL18:JL22&gt;JL21)),"")</f>
        <v/>
      </c>
      <c r="JT21" s="395" t="str">
        <f ca="1">IF(JB21&lt;&gt;"",IF(JT73&lt;&gt;"",IF(JA69=3,JT73,JT73+JA69),SUM(JN21:JS21)+1),"")</f>
        <v/>
      </c>
      <c r="JU21" s="395" t="str">
        <f ca="1">IF(JB21&lt;&gt;"",INDEX(JB19:JB22,MATCH(4,JT19:JT22,0),0),"")</f>
        <v/>
      </c>
      <c r="JV21" s="395" t="str">
        <f ca="1">IF(IE19&lt;&gt;"",IE19,"")</f>
        <v/>
      </c>
      <c r="JW21" s="395">
        <f ca="1">SUMPRODUCT((LM3:LM54=JV21)*(LP3:LP54=JV22)*(LQ3:LQ54="W"))+SUMPRODUCT((LM3:LM54=JV21)*(LP3:LP54=JV23)*(LQ3:LQ54="W"))+SUMPRODUCT((LM3:LM54=JV21)*(LP3:LP54=JV20)*(LQ3:LQ54="W"))+SUMPRODUCT((LM3:LM54=JV22)*(LP3:LP54=JV21)*(LR3:LR54="W"))+SUMPRODUCT((LM3:LM54=JV23)*(LP3:LP54=JV21)*(LR3:LR54="W"))+SUMPRODUCT((LM3:LM54=JV20)*(LP3:LP54=JV21)*(LR3:LR54="W"))</f>
        <v>0</v>
      </c>
      <c r="JX21" s="395">
        <f ca="1">SUMPRODUCT((LM3:LM54=JV21)*(LP3:LP54=JV22)*(LQ3:LQ54="D"))+SUMPRODUCT((LM3:LM54=JV21)*(LP3:LP54=JV23)*(LQ3:LQ54="D"))+SUMPRODUCT((LM3:LM54=JV21)*(LP3:LP54=JV20)*(LQ3:LQ54="D"))+SUMPRODUCT((LM3:LM54=JV22)*(LP3:LP54=JV21)*(LQ3:LQ54="D"))+SUMPRODUCT((LM3:LM54=JV23)*(LP3:LP54=JV21)*(LQ3:LQ54="D"))+SUMPRODUCT((LM3:LM54=JV20)*(LP3:LP54=JV21)*(LQ3:LQ54="D"))</f>
        <v>0</v>
      </c>
      <c r="JY21" s="395">
        <f ca="1">SUMPRODUCT((LM3:LM54=JV21)*(LP3:LP54=JV22)*(LQ3:LQ54="L"))+SUMPRODUCT((LM3:LM54=JV21)*(LP3:LP54=JV23)*(LQ3:LQ54="L"))+SUMPRODUCT((LM3:LM54=JV21)*(LP3:LP54=JV20)*(LQ3:LQ54="L"))+SUMPRODUCT((LM3:LM54=JV22)*(LP3:LP54=JV21)*(LR3:LR54="L"))+SUMPRODUCT((LM3:LM54=JV23)*(LP3:LP54=JV21)*(LR3:LR54="L"))+SUMPRODUCT((LM3:LM54=JV20)*(LP3:LP54=JV21)*(LR3:LR54="L"))</f>
        <v>0</v>
      </c>
      <c r="JZ21" s="395">
        <f ca="1">SUMPRODUCT((LM3:LM54=JV21)*(LP3:LP54=JV22)*LN3:LN54)+SUMPRODUCT((LM3:LM54=JV21)*(LP3:LP54=JV18)*LN3:LN54)+SUMPRODUCT((LM3:LM54=JV21)*(LP3:LP54=JV19)*LN3:LN54)+SUMPRODUCT((LM3:LM54=JV21)*(LP3:LP54=JV20)*LN3:LN54)+SUMPRODUCT((LM3:LM54=JV22)*(LP3:LP54=JV21)*LO3:LO54)+SUMPRODUCT((LM3:LM54=JV18)*(LP3:LP54=JV21)*LO3:LO54)+SUMPRODUCT((LM3:LM54=JV19)*(LP3:LP54=JV21)*LO3:LO54)+SUMPRODUCT((LM3:LM54=JV20)*(LP3:LP54=JV21)*LO3:LO54)</f>
        <v>0</v>
      </c>
      <c r="KA21" s="395">
        <f ca="1">SUMPRODUCT((LM3:LM54=JV21)*(LP3:LP54=JV22)*LO3:LO54)+SUMPRODUCT((LM3:LM54=JV21)*(LP3:LP54=JV18)*LO3:LO54)+SUMPRODUCT((LM3:LM54=JV21)*(LP3:LP54=JV19)*LO3:LO54)+SUMPRODUCT((LM3:LM54=JV21)*(LP3:LP54=JV20)*LO3:LO54)+SUMPRODUCT((LM3:LM54=JV22)*(LP3:LP54=JV21)*LN3:LN54)+SUMPRODUCT((LM3:LM54=JV18)*(LP3:LP54=JV21)*LN3:LN54)+SUMPRODUCT((LM3:LM54=JV19)*(LP3:LP54=JV21)*LN3:LN54)+SUMPRODUCT((LM3:LM54=JV20)*(LP3:LP54=JV21)*LN3:LN54)</f>
        <v>0</v>
      </c>
      <c r="KB21" s="395">
        <f ca="1">JZ21-KA21+1000</f>
        <v>1000</v>
      </c>
      <c r="KC21" s="395" t="str">
        <f t="shared" ca="1" si="2794"/>
        <v/>
      </c>
      <c r="KD21" s="395" t="str">
        <f ca="1">IF(JV21&lt;&gt;"",VLOOKUP(JV21,HO4:HU52,7,FALSE),"")</f>
        <v/>
      </c>
      <c r="KE21" s="395" t="str">
        <f ca="1">IF(JV21&lt;&gt;"",VLOOKUP(JV21,HO4:HU52,5,FALSE),"")</f>
        <v/>
      </c>
      <c r="KF21" s="395" t="str">
        <f ca="1">IF(JV21&lt;&gt;"",VLOOKUP(JV21,HO4:HW52,9,FALSE),"")</f>
        <v/>
      </c>
      <c r="KG21" s="395" t="str">
        <f t="shared" ca="1" si="2795"/>
        <v/>
      </c>
      <c r="KH21" s="395" t="str">
        <f ca="1">IF(JV21&lt;&gt;"",RANK(KG21,KG18:KG22),"")</f>
        <v/>
      </c>
      <c r="KI21" s="395" t="str">
        <f ca="1">IF(JV21&lt;&gt;"",SUMPRODUCT((KG18:KG22=KG21)*(KB18:KB22&gt;KB21)),"")</f>
        <v/>
      </c>
      <c r="KJ21" s="395" t="str">
        <f ca="1">IF(JV21&lt;&gt;"",SUMPRODUCT((KG18:KG22=KG21)*(KB18:KB22=KB21)*(JZ18:JZ22&gt;JZ21)),"")</f>
        <v/>
      </c>
      <c r="KK21" s="395" t="str">
        <f ca="1">IF(JV21&lt;&gt;"",SUMPRODUCT((KG18:KG22=KG21)*(KB18:KB22=KB21)*(JZ18:JZ22=JZ21)*(KD18:KD22&gt;KD21)),"")</f>
        <v/>
      </c>
      <c r="KL21" s="395" t="str">
        <f ca="1">IF(JV21&lt;&gt;"",SUMPRODUCT((KG18:KG22=KG21)*(KB18:KB22=KB21)*(JZ18:JZ22=JZ21)*(KD18:KD22=KD21)*(KE18:KE22&gt;KE21)),"")</f>
        <v/>
      </c>
      <c r="KM21" s="395" t="str">
        <f ca="1">IF(JV21&lt;&gt;"",SUMPRODUCT((KG18:KG22=KG21)*(KB18:KB22=KB21)*(JZ18:JZ22=JZ21)*(KD18:KD22=KD21)*(KE18:KE22=KE21)*(KF18:KF22&gt;KF21)),"")</f>
        <v/>
      </c>
      <c r="KN21" s="395" t="str">
        <f ca="1">IF(JV21&lt;&gt;"",SUM(KH21:KM21)+2,"")</f>
        <v/>
      </c>
      <c r="KO21" s="395" t="str">
        <f ca="1">IF(JV21&lt;&gt;"",INDEX(JV20:JV22,MATCH(4,KN20:KN22,0),0),"")</f>
        <v/>
      </c>
      <c r="KP21" s="395" t="str">
        <f>IF(IF18&lt;&gt;"",IF18,"")</f>
        <v/>
      </c>
      <c r="KQ21" s="395">
        <f ca="1">SUMPRODUCT((LM3:LM54=KP21)*(LP3:LP54=KP22)*(LQ3:LQ54="W"))+SUMPRODUCT((LM3:LM54=KP21)*(LP3:LP54=KP23)*(LQ3:LQ54="W"))+SUMPRODUCT((LM3:LM54=KP21)*(LP3:LP54=KP24)*(LQ3:LQ54="W"))+SUMPRODUCT((LM3:LM54=KP22)*(LP3:LP54=KP21)*(LR3:LR54="W"))+SUMPRODUCT((LM3:LM54=KP23)*(LP3:LP54=KP21)*(LR3:LR54="W"))+SUMPRODUCT((LM3:LM54=KP24)*(LP3:LP54=KP21)*(LR3:LR54="W"))</f>
        <v>0</v>
      </c>
      <c r="KR21" s="395">
        <f ca="1">SUMPRODUCT((LM3:LM54=KP21)*(LP3:LP54=KP22)*(LQ3:LQ54="D"))+SUMPRODUCT((LM3:LM54=KP21)*(LP3:LP54=KP23)*(LQ3:LQ54="D"))+SUMPRODUCT((LM3:LM54=KP21)*(LP3:LP54=KP24)*(LQ3:LQ54="D"))+SUMPRODUCT((LM3:LM54=KP22)*(LP3:LP54=KP21)*(LQ3:LQ54="D"))+SUMPRODUCT((LM3:LM54=KP23)*(LP3:LP54=KP21)*(LQ3:LQ54="D"))+SUMPRODUCT((LM3:LM54=KP24)*(LP3:LP54=KP21)*(LQ3:LQ54="D"))</f>
        <v>0</v>
      </c>
      <c r="KS21" s="395">
        <f ca="1">SUMPRODUCT((LM3:LM54=KP21)*(LP3:LP54=KP22)*(LQ3:LQ54="L"))+SUMPRODUCT((LM3:LM54=KP21)*(LP3:LP54=KP23)*(LQ3:LQ54="L"))+SUMPRODUCT((LM3:LM54=KP21)*(LP3:LP54=KP24)*(LQ3:LQ54="L"))+SUMPRODUCT((LM3:LM54=KP22)*(LP3:LP54=KP21)*(LR3:LR54="L"))+SUMPRODUCT((LM3:LM54=KP23)*(LP3:LP54=KP21)*(LR3:LR54="L"))+SUMPRODUCT((LM3:LM54=KP24)*(LP3:LP54=KP21)*(LR3:LR54="L"))</f>
        <v>0</v>
      </c>
      <c r="KT21" s="395">
        <f ca="1">SUMPRODUCT((LM3:LM54=KP21)*(LP3:LP54=KP22)*LN3:LN54)+SUMPRODUCT((LM3:LM54=KP21)*(LP3:LP54=KP18)*LN3:LN54)+SUMPRODUCT((LM3:LM54=KP21)*(LP3:LP54=KP19)*LN3:LN54)+SUMPRODUCT((LM3:LM54=KP21)*(LP3:LP54=KP20)*LN3:LN54)+SUMPRODUCT((LM3:LM54=KP22)*(LP3:LP54=KP21)*LO3:LO54)+SUMPRODUCT((LM3:LM54=KP18)*(LP3:LP54=KP21)*LO3:LO54)+SUMPRODUCT((LM3:LM54=KP19)*(LP3:LP54=KP21)*LO3:LO54)+SUMPRODUCT((LM3:LM54=KP20)*(LP3:LP54=KP21)*LO3:LO54)</f>
        <v>0</v>
      </c>
      <c r="KU21" s="395">
        <f ca="1">SUMPRODUCT((LM3:LM54=KP21)*(LP3:LP54=KP22)*LO3:LO54)+SUMPRODUCT((LM3:LM54=KP21)*(LP3:LP54=KP18)*LO3:LO54)+SUMPRODUCT((LM3:LM54=KP21)*(LP3:LP54=KP19)*LO3:LO54)+SUMPRODUCT((LM3:LM54=KP21)*(LP3:LP54=KP20)*LO3:LO54)+SUMPRODUCT((LM3:LM54=KP22)*(LP3:LP54=KP21)*LN3:LN54)+SUMPRODUCT((LM3:LM54=KP18)*(LP3:LP54=KP21)*LN3:LN54)+SUMPRODUCT((LM3:LM54=KP19)*(LP3:LP54=KP21)*LN3:LN54)+SUMPRODUCT((LM3:LM54=KP20)*(LP3:LP54=KP21)*LN3:LN54)</f>
        <v>0</v>
      </c>
      <c r="KV21" s="395">
        <f ca="1">KT21-KU21+1000</f>
        <v>1000</v>
      </c>
      <c r="KW21" s="395" t="str">
        <f t="shared" ref="KW21" si="3104">IF(KP21&lt;&gt;"",KQ21*3+KR21*1,"")</f>
        <v/>
      </c>
      <c r="KX21" s="395" t="str">
        <f>IF(KP21&lt;&gt;"",VLOOKUP(KP21,HO4:HU52,7,FALSE),"")</f>
        <v/>
      </c>
      <c r="KY21" s="395" t="str">
        <f>IF(KP21&lt;&gt;"",VLOOKUP(KP21,HO4:HU52,5,FALSE),"")</f>
        <v/>
      </c>
      <c r="KZ21" s="395" t="str">
        <f>IF(KP21&lt;&gt;"",VLOOKUP(KP21,HO4:HW52,9,FALSE),"")</f>
        <v/>
      </c>
      <c r="LA21" s="395" t="str">
        <f t="shared" ref="LA21" si="3105">KW21</f>
        <v/>
      </c>
      <c r="LB21" s="395" t="str">
        <f>IF(KP21&lt;&gt;"",RANK(LA21,LA18:LA22),"")</f>
        <v/>
      </c>
      <c r="LC21" s="395" t="str">
        <f>IF(KP21&lt;&gt;"",SUMPRODUCT((LA18:LA22=LA21)*(KV18:KV22&gt;KV21)),"")</f>
        <v/>
      </c>
      <c r="LD21" s="395" t="str">
        <f>IF(KP21&lt;&gt;"",SUMPRODUCT((LA18:LA22=LA21)*(KV18:KV22=KV21)*(KT18:KT22&gt;KT21)),"")</f>
        <v/>
      </c>
      <c r="LE21" s="395" t="str">
        <f>IF(KP21&lt;&gt;"",SUMPRODUCT((LA18:LA22=LA21)*(KV18:KV22=KV21)*(KT18:KT22=KT21)*(KX18:KX22&gt;KX21)),"")</f>
        <v/>
      </c>
      <c r="LF21" s="395" t="str">
        <f>IF(KP21&lt;&gt;"",SUMPRODUCT((LA18:LA22=LA21)*(KV18:KV22=KV21)*(KT18:KT22=KT21)*(KX18:KX22=KX21)*(KY18:KY22&gt;KY21)),"")</f>
        <v/>
      </c>
      <c r="LG21" s="395" t="str">
        <f>IF(KP21&lt;&gt;"",SUMPRODUCT((LA18:LA22=LA21)*(KV18:KV22=KV21)*(KT18:KT22=KT21)*(KX18:KX22=KX21)*(KY18:KY22=KY21)*(KZ18:KZ22&gt;KZ21)),"")</f>
        <v/>
      </c>
      <c r="LH21" s="395" t="str">
        <f>IF(KP21&lt;&gt;"",SUM(LB21:LG21)+3,"")</f>
        <v/>
      </c>
      <c r="LI21" s="395" t="str">
        <f>IF(KP21&lt;&gt;"",IF(LH21=4,KP21,KP22),"")</f>
        <v/>
      </c>
      <c r="LJ21" s="395" t="str">
        <f ca="1">IF(LI21&lt;&gt;"",LI21,IF(KO21&lt;&gt;"",KO21,IF(JU21&lt;&gt;"",JU21,IF(JA21&lt;&gt;"",JA21,IA21))))</f>
        <v>Auckland City</v>
      </c>
      <c r="LK21" s="395">
        <v>4</v>
      </c>
      <c r="LL21" s="395">
        <v>19</v>
      </c>
      <c r="LM21" s="395" t="str">
        <f t="shared" si="28"/>
        <v>Seattle Sounders</v>
      </c>
      <c r="LN21" s="395">
        <f ca="1">IF(OFFSET('Game Board'!O26,0,LN1)&lt;&gt;"",OFFSET('Game Board'!O26,0,LN1),0)</f>
        <v>2</v>
      </c>
      <c r="LO21" s="395">
        <f ca="1">IF(OFFSET('Game Board'!P26,0,LN1)&lt;&gt;"",OFFSET('Game Board'!P26,0,LN1),0)</f>
        <v>3</v>
      </c>
      <c r="LP21" s="395" t="str">
        <f t="shared" si="29"/>
        <v>Atletico Madrid</v>
      </c>
      <c r="LQ21" s="395" t="str">
        <f ca="1">IF(AND(OFFSET('Game Board'!O26,0,LN1)&lt;&gt;"",OFFSET('Game Board'!P26,0,LN1)&lt;&gt;""),IF(LN21&gt;LO21,"W",IF(LN21=LO21,"D","L")),"")</f>
        <v>L</v>
      </c>
      <c r="LR21" s="395" t="str">
        <f t="shared" ca="1" si="30"/>
        <v>W</v>
      </c>
      <c r="LT21" s="395">
        <f ca="1">VLOOKUP(LU21,PP18:PQ22,2,FALSE)</f>
        <v>2</v>
      </c>
      <c r="LU21" s="398" t="str">
        <f t="shared" si="2317"/>
        <v>Benfica</v>
      </c>
      <c r="LV21" s="395">
        <f ca="1">SUMPRODUCT((PS3:PS54=LU21)*(PW3:PW54="W"))+SUMPRODUCT((PV3:PV54=LU21)*(PX3:PX54="W"))</f>
        <v>1</v>
      </c>
      <c r="LW21" s="395">
        <f ca="1">SUMPRODUCT((PS3:PS54=LU21)*(PW3:PW54="D"))+SUMPRODUCT((PV3:PV54=LU21)*(PX3:PX54="D"))</f>
        <v>1</v>
      </c>
      <c r="LX21" s="395">
        <f ca="1">SUMPRODUCT((PS3:PS54=LU21)*(PW3:PW54="L"))+SUMPRODUCT((PV3:PV54=LU21)*(PX3:PX54="L"))</f>
        <v>1</v>
      </c>
      <c r="LY21" s="395">
        <f t="shared" ref="LY21" ca="1" si="3106">SUMIF(PS3:PS72,LU21,PT3:PT72)+SUMIF(PV3:PV72,LU21,PU3:PU72)</f>
        <v>4</v>
      </c>
      <c r="LZ21" s="395">
        <f t="shared" ref="LZ21" ca="1" si="3107">SUMIF(PV3:PV72,LU21,PT3:PT72)+SUMIF(PS3:PS72,LU21,PU3:PU72)</f>
        <v>4</v>
      </c>
      <c r="MA21" s="395">
        <f t="shared" ca="1" si="2320"/>
        <v>1000</v>
      </c>
      <c r="MB21" s="395">
        <f t="shared" ca="1" si="2321"/>
        <v>4</v>
      </c>
      <c r="MC21" s="401">
        <f t="shared" si="36"/>
        <v>22</v>
      </c>
      <c r="MD21" s="395">
        <f t="shared" ref="MD21" ca="1" si="3108">IF(COUNTIF(MB18:MB22,4)&lt;&gt;4,RANK(MB21,MB18:MB22),MB73)</f>
        <v>2</v>
      </c>
      <c r="MF21" s="395">
        <f t="shared" ref="MF21" ca="1" si="3109">SUMPRODUCT((MD18:MD21=MD21)*(MC18:MC21&lt;MC21))+MD21</f>
        <v>2</v>
      </c>
      <c r="MG21" s="398" t="str">
        <f t="shared" ref="MG21" ca="1" si="3110">INDEX(LU18:LU22,MATCH(4,MF18:MF22,0),0)</f>
        <v>Boca Juniors</v>
      </c>
      <c r="MH21" s="395">
        <f t="shared" ref="MH21" ca="1" si="3111">INDEX(MD18:MD22,MATCH(MG21,LU18:LU22,0),0)</f>
        <v>4</v>
      </c>
      <c r="MI21" s="395" t="str">
        <f t="shared" ca="1" si="2802"/>
        <v/>
      </c>
      <c r="MJ21" s="395" t="str">
        <f t="shared" ca="1" si="2803"/>
        <v/>
      </c>
      <c r="MN21" s="395" t="str">
        <f t="shared" ca="1" si="2330"/>
        <v/>
      </c>
      <c r="MO21" s="395">
        <f ca="1">SUMPRODUCT((PS3:PS54=MN21)*(PV3:PV54=MN22)*(PW3:PW54="W"))+SUMPRODUCT((PS3:PS54=MN21)*(PV3:PV54=MN18)*(PW3:PW54="W"))+SUMPRODUCT((PS3:PS54=MN21)*(PV3:PV54=MN19)*(PW3:PW54="W"))+SUMPRODUCT((PS3:PS54=MN21)*(PV3:PV54=MN20)*(PW3:PW54="W"))+SUMPRODUCT((PS3:PS54=MN22)*(PV3:PV54=MN21)*(PX3:PX54="W"))+SUMPRODUCT((PS3:PS54=MN18)*(PV3:PV54=MN21)*(PX3:PX54="W"))+SUMPRODUCT((PS3:PS54=MN19)*(PV3:PV54=MN21)*(PX3:PX54="W"))+SUMPRODUCT((PS3:PS54=MN20)*(PV3:PV54=MN21)*(PX3:PX54="W"))</f>
        <v>0</v>
      </c>
      <c r="MP21" s="395">
        <f ca="1">SUMPRODUCT((PS3:PS54=MN21)*(PV3:PV54=MN22)*(PW3:PW54="D"))+SUMPRODUCT((PS3:PS54=MN21)*(PV3:PV54=MN18)*(PW3:PW54="D"))+SUMPRODUCT((PS3:PS54=MN21)*(PV3:PV54=MN19)*(PW3:PW54="D"))+SUMPRODUCT((PS3:PS54=MN21)*(PV3:PV54=MN20)*(PW3:PW54="D"))+SUMPRODUCT((PS3:PS54=MN22)*(PV3:PV54=MN21)*(PW3:PW54="D"))+SUMPRODUCT((PS3:PS54=MN18)*(PV3:PV54=MN21)*(PW3:PW54="D"))+SUMPRODUCT((PS3:PS54=MN19)*(PV3:PV54=MN21)*(PW3:PW54="D"))+SUMPRODUCT((PS3:PS54=MN20)*(PV3:PV54=MN21)*(PW3:PW54="D"))</f>
        <v>0</v>
      </c>
      <c r="MQ21" s="395">
        <f ca="1">SUMPRODUCT((PS3:PS54=MN21)*(PV3:PV54=MN22)*(PW3:PW54="L"))+SUMPRODUCT((PS3:PS54=MN21)*(PV3:PV54=MN18)*(PW3:PW54="L"))+SUMPRODUCT((PS3:PS54=MN21)*(PV3:PV54=MN19)*(PW3:PW54="L"))+SUMPRODUCT((PS3:PS54=MN21)*(PV3:PV54=MN20)*(PW3:PW54="L"))+SUMPRODUCT((PS3:PS54=MN22)*(PV3:PV54=MN21)*(PX3:PX54="L"))+SUMPRODUCT((PS3:PS54=MN18)*(PV3:PV54=MN21)*(PX3:PX54="L"))+SUMPRODUCT((PS3:PS54=MN19)*(PV3:PV54=MN21)*(PX3:PX54="L"))+SUMPRODUCT((PS3:PS54=MN20)*(PV3:PV54=MN21)*(PX3:PX54="L"))</f>
        <v>0</v>
      </c>
      <c r="MR21" s="395">
        <f ca="1">SUMPRODUCT((PS3:PS54=MN21)*(PV3:PV54=MN22)*PT3:PT54)+SUMPRODUCT((PS3:PS54=MN21)*(PV3:PV54=MN18)*PT3:PT54)+SUMPRODUCT((PS3:PS54=MN21)*(PV3:PV54=MN19)*PT3:PT54)+SUMPRODUCT((PS3:PS54=MN21)*(PV3:PV54=MN20)*PT3:PT54)+SUMPRODUCT((PS3:PS54=MN22)*(PV3:PV54=MN21)*PU3:PU54)+SUMPRODUCT((PS3:PS54=MN18)*(PV3:PV54=MN21)*PU3:PU54)+SUMPRODUCT((PS3:PS54=MN19)*(PV3:PV54=MN21)*PU3:PU54)+SUMPRODUCT((PS3:PS54=MN20)*(PV3:PV54=MN21)*PU3:PU54)</f>
        <v>0</v>
      </c>
      <c r="MS21" s="395">
        <f ca="1">SUMPRODUCT((PS3:PS54=MN21)*(PV3:PV54=MN22)*PU3:PU54)+SUMPRODUCT((PS3:PS54=MN21)*(PV3:PV54=MN18)*PU3:PU54)+SUMPRODUCT((PS3:PS54=MN21)*(PV3:PV54=MN19)*PU3:PU54)+SUMPRODUCT((PS3:PS54=MN21)*(PV3:PV54=MN20)*PU3:PU54)+SUMPRODUCT((PS3:PS54=MN22)*(PV3:PV54=MN21)*PT3:PT54)+SUMPRODUCT((PS3:PS54=MN18)*(PV3:PV54=MN21)*PT3:PT54)+SUMPRODUCT((PS3:PS54=MN19)*(PV3:PV54=MN21)*PT3:PT54)+SUMPRODUCT((PS3:PS54=MN20)*(PV3:PV54=MN21)*PT3:PT54)</f>
        <v>0</v>
      </c>
      <c r="MT21" s="395">
        <f t="shared" ca="1" si="2331"/>
        <v>1000</v>
      </c>
      <c r="MU21" s="395" t="str">
        <f t="shared" ca="1" si="2332"/>
        <v/>
      </c>
      <c r="MV21" s="395" t="str">
        <f ca="1">IF(MN21&lt;&gt;"",VLOOKUP(MN21,LU4:MA52,7,FALSE),"")</f>
        <v/>
      </c>
      <c r="MW21" s="395" t="str">
        <f ca="1">IF(MN21&lt;&gt;"",VLOOKUP(MN21,LU4:MA52,5,FALSE),"")</f>
        <v/>
      </c>
      <c r="MX21" s="395" t="str">
        <f ca="1">IF(MN21&lt;&gt;"",VLOOKUP(MN21,LU4:MC52,9,FALSE),"")</f>
        <v/>
      </c>
      <c r="MY21" s="395" t="str">
        <f t="shared" ca="1" si="2333"/>
        <v/>
      </c>
      <c r="MZ21" s="395" t="str">
        <f t="shared" ref="MZ21" ca="1" si="3112">IF(MN21&lt;&gt;"",RANK(MY21,MY18:MY22),"")</f>
        <v/>
      </c>
      <c r="NA21" s="395" t="str">
        <f t="shared" ref="NA21" ca="1" si="3113">IF(MN21&lt;&gt;"",SUMPRODUCT((MY18:MY22=MY21)*(MT18:MT22&gt;MT21)),"")</f>
        <v/>
      </c>
      <c r="NB21" s="395" t="str">
        <f t="shared" ref="NB21" ca="1" si="3114">IF(MN21&lt;&gt;"",SUMPRODUCT((MY18:MY22=MY21)*(MT18:MT22=MT21)*(MR18:MR22&gt;MR21)),"")</f>
        <v/>
      </c>
      <c r="NC21" s="395" t="str">
        <f t="shared" ref="NC21" ca="1" si="3115">IF(MN21&lt;&gt;"",SUMPRODUCT((MY18:MY22=MY21)*(MT18:MT22=MT21)*(MR18:MR22=MR21)*(MV18:MV22&gt;MV21)),"")</f>
        <v/>
      </c>
      <c r="ND21" s="395" t="str">
        <f t="shared" ref="ND21" ca="1" si="3116">IF(MN21&lt;&gt;"",SUMPRODUCT((MY18:MY22=MY21)*(MT18:MT22=MT21)*(MR18:MR22=MR21)*(MV18:MV22=MV21)*(MW18:MW22&gt;MW21)),"")</f>
        <v/>
      </c>
      <c r="NE21" s="395" t="str">
        <f t="shared" ref="NE21" ca="1" si="3117">IF(MN21&lt;&gt;"",SUMPRODUCT((MY18:MY22=MY21)*(MT18:MT22=MT21)*(MR18:MR22=MR21)*(MV18:MV22=MV21)*(MW18:MW22=MW21)*(MX18:MX22&gt;MX21)),"")</f>
        <v/>
      </c>
      <c r="NF21" s="395" t="str">
        <f t="shared" ref="NF21" ca="1" si="3118">IF(MN21&lt;&gt;"",IF(NF73&lt;&gt;"",IF(MM69=3,NF73,NF73+MM69),SUM(MZ21:NE21)),"")</f>
        <v/>
      </c>
      <c r="NG21" s="395" t="str">
        <f t="shared" ref="NG21" ca="1" si="3119">IF(MN21&lt;&gt;"",INDEX(MN18:MN22,MATCH(4,NF18:NF22,0),0),"")</f>
        <v/>
      </c>
      <c r="NH21" s="395" t="str">
        <f t="shared" ca="1" si="2552"/>
        <v/>
      </c>
      <c r="NI21" s="395" t="str">
        <f ca="1">IF(NH21&lt;&gt;"",SUMPRODUCT((PS3:PS54=NH21)*(PV3:PV54=NH22)*(PW3:PW54="W"))+SUMPRODUCT((PS3:PS54=NH21)*(PV3:PV54=NH19)*(PW3:PW54="W"))+SUMPRODUCT((PS3:PS54=NH21)*(PV3:PV54=NH20)*(PW3:PW54="W"))+SUMPRODUCT((PS3:PS54=NH22)*(PV3:PV54=NH21)*(PX3:PX54="W"))+SUMPRODUCT((PS3:PS54=NH19)*(PV3:PV54=NH21)*(PX3:PX54="W"))+SUMPRODUCT((PS3:PS54=NH20)*(PV3:PV54=NH21)*(PX3:PX54="W")),"")</f>
        <v/>
      </c>
      <c r="NJ21" s="395" t="str">
        <f ca="1">IF(NH21&lt;&gt;"",SUMPRODUCT((PS3:PS54=NH21)*(PV3:PV54=NH22)*(PW3:PW54="D"))+SUMPRODUCT((PS3:PS54=NH21)*(PV3:PV54=NH19)*(PW3:PW54="D"))+SUMPRODUCT((PS3:PS54=NH21)*(PV3:PV54=NH20)*(PW3:PW54="D"))+SUMPRODUCT((PS3:PS54=NH22)*(PV3:PV54=NH21)*(PW3:PW54="D"))+SUMPRODUCT((PS3:PS54=NH19)*(PV3:PV54=NH21)*(PW3:PW54="D"))+SUMPRODUCT((PS3:PS54=NH20)*(PV3:PV54=NH21)*(PW3:PW54="D")),"")</f>
        <v/>
      </c>
      <c r="NK21" s="395" t="str">
        <f ca="1">IF(NH21&lt;&gt;"",SUMPRODUCT((PS3:PS54=NH21)*(PV3:PV54=NH22)*(PW3:PW54="L"))+SUMPRODUCT((PS3:PS54=NH21)*(PV3:PV54=NH19)*(PW3:PW54="L"))+SUMPRODUCT((PS3:PS54=NH21)*(PV3:PV54=NH20)*(PW3:PW54="L"))+SUMPRODUCT((PS3:PS54=NH22)*(PV3:PV54=NH21)*(PX3:PX54="L"))+SUMPRODUCT((PS3:PS54=NH19)*(PV3:PV54=NH21)*(PX3:PX54="L"))+SUMPRODUCT((PS3:PS54=NH20)*(PV3:PV54=NH21)*(PX3:PX54="L")),"")</f>
        <v/>
      </c>
      <c r="NL21" s="395">
        <f ca="1">SUMPRODUCT((PS3:PS54=NH21)*(PV3:PV54=NH22)*PT3:PT54)+SUMPRODUCT((PS3:PS54=NH21)*(PV3:PV54=NH18)*PT3:PT54)+SUMPRODUCT((PS3:PS54=NH21)*(PV3:PV54=NH19)*PT3:PT54)+SUMPRODUCT((PS3:PS54=NH21)*(PV3:PV54=NH20)*PT3:PT54)+SUMPRODUCT((PS3:PS54=NH22)*(PV3:PV54=NH21)*PU3:PU54)+SUMPRODUCT((PS3:PS54=NH18)*(PV3:PV54=NH21)*PU3:PU54)+SUMPRODUCT((PS3:PS54=NH19)*(PV3:PV54=NH21)*PU3:PU54)+SUMPRODUCT((PS3:PS54=NH20)*(PV3:PV54=NH21)*PU3:PU54)</f>
        <v>0</v>
      </c>
      <c r="NM21" s="395">
        <f ca="1">SUMPRODUCT((PS3:PS54=NH21)*(PV3:PV54=NH22)*PU3:PU54)+SUMPRODUCT((PS3:PS54=NH21)*(PV3:PV54=NH18)*PU3:PU54)+SUMPRODUCT((PS3:PS54=NH21)*(PV3:PV54=NH19)*PU3:PU54)+SUMPRODUCT((PS3:PS54=NH21)*(PV3:PV54=NH20)*PU3:PU54)+SUMPRODUCT((PS3:PS54=NH22)*(PV3:PV54=NH21)*PT3:PT54)+SUMPRODUCT((PS3:PS54=NH18)*(PV3:PV54=NH21)*PT3:PT54)+SUMPRODUCT((PS3:PS54=NH19)*(PV3:PV54=NH21)*PT3:PT54)+SUMPRODUCT((PS3:PS54=NH20)*(PV3:PV54=NH21)*PT3:PT54)</f>
        <v>0</v>
      </c>
      <c r="NN21" s="395">
        <f t="shared" ca="1" si="2553"/>
        <v>1000</v>
      </c>
      <c r="NO21" s="395" t="str">
        <f t="shared" ca="1" si="2554"/>
        <v/>
      </c>
      <c r="NP21" s="395" t="str">
        <f ca="1">IF(NH21&lt;&gt;"",VLOOKUP(NH21,LU4:MA52,7,FALSE),"")</f>
        <v/>
      </c>
      <c r="NQ21" s="395" t="str">
        <f ca="1">IF(NH21&lt;&gt;"",VLOOKUP(NH21,LU4:MA52,5,FALSE),"")</f>
        <v/>
      </c>
      <c r="NR21" s="395" t="str">
        <f ca="1">IF(NH21&lt;&gt;"",VLOOKUP(NH21,LU4:MC52,9,FALSE),"")</f>
        <v/>
      </c>
      <c r="NS21" s="395" t="str">
        <f t="shared" ca="1" si="2555"/>
        <v/>
      </c>
      <c r="NT21" s="395" t="str">
        <f t="shared" ref="NT21" ca="1" si="3120">IF(NH21&lt;&gt;"",RANK(NS21,NS18:NS22),"")</f>
        <v/>
      </c>
      <c r="NU21" s="395" t="str">
        <f t="shared" ref="NU21" ca="1" si="3121">IF(NH21&lt;&gt;"",SUMPRODUCT((NS18:NS22=NS21)*(NN18:NN22&gt;NN21)),"")</f>
        <v/>
      </c>
      <c r="NV21" s="395" t="str">
        <f t="shared" ref="NV21" ca="1" si="3122">IF(NH21&lt;&gt;"",SUMPRODUCT((NS18:NS22=NS21)*(NN18:NN22=NN21)*(NL18:NL22&gt;NL21)),"")</f>
        <v/>
      </c>
      <c r="NW21" s="395" t="str">
        <f t="shared" ref="NW21" ca="1" si="3123">IF(NH21&lt;&gt;"",SUMPRODUCT((NS18:NS22=NS21)*(NN18:NN22=NN21)*(NL18:NL22=NL21)*(NP18:NP22&gt;NP21)),"")</f>
        <v/>
      </c>
      <c r="NX21" s="395" t="str">
        <f t="shared" ref="NX21" ca="1" si="3124">IF(NH21&lt;&gt;"",SUMPRODUCT((NS18:NS22=NS21)*(NN18:NN22=NN21)*(NL18:NL22=NL21)*(NP18:NP22=NP21)*(NQ18:NQ22&gt;NQ21)),"")</f>
        <v/>
      </c>
      <c r="NY21" s="395" t="str">
        <f t="shared" ref="NY21" ca="1" si="3125">IF(NH21&lt;&gt;"",SUMPRODUCT((NS18:NS22=NS21)*(NN18:NN22=NN21)*(NL18:NL22=NL21)*(NP18:NP22=NP21)*(NQ18:NQ22=NQ21)*(NR18:NR22&gt;NR21)),"")</f>
        <v/>
      </c>
      <c r="NZ21" s="395" t="str">
        <f t="shared" ref="NZ21" ca="1" si="3126">IF(NH21&lt;&gt;"",IF(NZ73&lt;&gt;"",IF(NG69=3,NZ73,NZ73+NG69),SUM(NT21:NY21)+1),"")</f>
        <v/>
      </c>
      <c r="OA21" s="395" t="str">
        <f t="shared" ref="OA21" ca="1" si="3127">IF(NH21&lt;&gt;"",INDEX(NH19:NH22,MATCH(4,NZ19:NZ22,0),0),"")</f>
        <v/>
      </c>
      <c r="OB21" s="395" t="str">
        <f t="shared" ca="1" si="2821"/>
        <v/>
      </c>
      <c r="OC21" s="395">
        <f ca="1">SUMPRODUCT((PS3:PS54=OB21)*(PV3:PV54=OB22)*(PW3:PW54="W"))+SUMPRODUCT((PS3:PS54=OB21)*(PV3:PV54=OB23)*(PW3:PW54="W"))+SUMPRODUCT((PS3:PS54=OB21)*(PV3:PV54=OB20)*(PW3:PW54="W"))+SUMPRODUCT((PS3:PS54=OB22)*(PV3:PV54=OB21)*(PX3:PX54="W"))+SUMPRODUCT((PS3:PS54=OB23)*(PV3:PV54=OB21)*(PX3:PX54="W"))+SUMPRODUCT((PS3:PS54=OB20)*(PV3:PV54=OB21)*(PX3:PX54="W"))</f>
        <v>0</v>
      </c>
      <c r="OD21" s="395">
        <f ca="1">SUMPRODUCT((PS3:PS54=OB21)*(PV3:PV54=OB22)*(PW3:PW54="D"))+SUMPRODUCT((PS3:PS54=OB21)*(PV3:PV54=OB23)*(PW3:PW54="D"))+SUMPRODUCT((PS3:PS54=OB21)*(PV3:PV54=OB20)*(PW3:PW54="D"))+SUMPRODUCT((PS3:PS54=OB22)*(PV3:PV54=OB21)*(PW3:PW54="D"))+SUMPRODUCT((PS3:PS54=OB23)*(PV3:PV54=OB21)*(PW3:PW54="D"))+SUMPRODUCT((PS3:PS54=OB20)*(PV3:PV54=OB21)*(PW3:PW54="D"))</f>
        <v>0</v>
      </c>
      <c r="OE21" s="395">
        <f ca="1">SUMPRODUCT((PS3:PS54=OB21)*(PV3:PV54=OB22)*(PW3:PW54="L"))+SUMPRODUCT((PS3:PS54=OB21)*(PV3:PV54=OB23)*(PW3:PW54="L"))+SUMPRODUCT((PS3:PS54=OB21)*(PV3:PV54=OB20)*(PW3:PW54="L"))+SUMPRODUCT((PS3:PS54=OB22)*(PV3:PV54=OB21)*(PX3:PX54="L"))+SUMPRODUCT((PS3:PS54=OB23)*(PV3:PV54=OB21)*(PX3:PX54="L"))+SUMPRODUCT((PS3:PS54=OB20)*(PV3:PV54=OB21)*(PX3:PX54="L"))</f>
        <v>0</v>
      </c>
      <c r="OF21" s="395">
        <f ca="1">SUMPRODUCT((PS3:PS54=OB21)*(PV3:PV54=OB22)*PT3:PT54)+SUMPRODUCT((PS3:PS54=OB21)*(PV3:PV54=OB18)*PT3:PT54)+SUMPRODUCT((PS3:PS54=OB21)*(PV3:PV54=OB19)*PT3:PT54)+SUMPRODUCT((PS3:PS54=OB21)*(PV3:PV54=OB20)*PT3:PT54)+SUMPRODUCT((PS3:PS54=OB22)*(PV3:PV54=OB21)*PU3:PU54)+SUMPRODUCT((PS3:PS54=OB18)*(PV3:PV54=OB21)*PU3:PU54)+SUMPRODUCT((PS3:PS54=OB19)*(PV3:PV54=OB21)*PU3:PU54)+SUMPRODUCT((PS3:PS54=OB20)*(PV3:PV54=OB21)*PU3:PU54)</f>
        <v>0</v>
      </c>
      <c r="OG21" s="395">
        <f ca="1">SUMPRODUCT((PS3:PS54=OB21)*(PV3:PV54=OB22)*PU3:PU54)+SUMPRODUCT((PS3:PS54=OB21)*(PV3:PV54=OB18)*PU3:PU54)+SUMPRODUCT((PS3:PS54=OB21)*(PV3:PV54=OB19)*PU3:PU54)+SUMPRODUCT((PS3:PS54=OB21)*(PV3:PV54=OB20)*PU3:PU54)+SUMPRODUCT((PS3:PS54=OB22)*(PV3:PV54=OB21)*PT3:PT54)+SUMPRODUCT((PS3:PS54=OB18)*(PV3:PV54=OB21)*PT3:PT54)+SUMPRODUCT((PS3:PS54=OB19)*(PV3:PV54=OB21)*PT3:PT54)+SUMPRODUCT((PS3:PS54=OB20)*(PV3:PV54=OB21)*PT3:PT54)</f>
        <v>0</v>
      </c>
      <c r="OH21" s="395">
        <f t="shared" ca="1" si="2822"/>
        <v>1000</v>
      </c>
      <c r="OI21" s="395" t="str">
        <f t="shared" ca="1" si="2823"/>
        <v/>
      </c>
      <c r="OJ21" s="395" t="str">
        <f ca="1">IF(OB21&lt;&gt;"",VLOOKUP(OB21,LU4:MA52,7,FALSE),"")</f>
        <v/>
      </c>
      <c r="OK21" s="395" t="str">
        <f ca="1">IF(OB21&lt;&gt;"",VLOOKUP(OB21,LU4:MA52,5,FALSE),"")</f>
        <v/>
      </c>
      <c r="OL21" s="395" t="str">
        <f ca="1">IF(OB21&lt;&gt;"",VLOOKUP(OB21,LU4:MC52,9,FALSE),"")</f>
        <v/>
      </c>
      <c r="OM21" s="395" t="str">
        <f t="shared" ca="1" si="2824"/>
        <v/>
      </c>
      <c r="ON21" s="395" t="str">
        <f t="shared" ref="ON21" ca="1" si="3128">IF(OB21&lt;&gt;"",RANK(OM21,OM18:OM22),"")</f>
        <v/>
      </c>
      <c r="OO21" s="395" t="str">
        <f t="shared" ref="OO21" ca="1" si="3129">IF(OB21&lt;&gt;"",SUMPRODUCT((OM18:OM22=OM21)*(OH18:OH22&gt;OH21)),"")</f>
        <v/>
      </c>
      <c r="OP21" s="395" t="str">
        <f t="shared" ref="OP21" ca="1" si="3130">IF(OB21&lt;&gt;"",SUMPRODUCT((OM18:OM22=OM21)*(OH18:OH22=OH21)*(OF18:OF22&gt;OF21)),"")</f>
        <v/>
      </c>
      <c r="OQ21" s="395" t="str">
        <f t="shared" ref="OQ21" ca="1" si="3131">IF(OB21&lt;&gt;"",SUMPRODUCT((OM18:OM22=OM21)*(OH18:OH22=OH21)*(OF18:OF22=OF21)*(OJ18:OJ22&gt;OJ21)),"")</f>
        <v/>
      </c>
      <c r="OR21" s="395" t="str">
        <f t="shared" ref="OR21" ca="1" si="3132">IF(OB21&lt;&gt;"",SUMPRODUCT((OM18:OM22=OM21)*(OH18:OH22=OH21)*(OF18:OF22=OF21)*(OJ18:OJ22=OJ21)*(OK18:OK22&gt;OK21)),"")</f>
        <v/>
      </c>
      <c r="OS21" s="395" t="str">
        <f t="shared" ref="OS21" ca="1" si="3133">IF(OB21&lt;&gt;"",SUMPRODUCT((OM18:OM22=OM21)*(OH18:OH22=OH21)*(OF18:OF22=OF21)*(OJ18:OJ22=OJ21)*(OK18:OK22=OK21)*(OL18:OL22&gt;OL21)),"")</f>
        <v/>
      </c>
      <c r="OT21" s="395" t="str">
        <f t="shared" ca="1" si="2831"/>
        <v/>
      </c>
      <c r="OU21" s="395" t="str">
        <f t="shared" ref="OU21" ca="1" si="3134">IF(OB21&lt;&gt;"",INDEX(OB20:OB22,MATCH(4,OT20:OT22,0),0),"")</f>
        <v/>
      </c>
      <c r="OV21" s="395" t="str">
        <f t="shared" ref="OV21" si="3135">IF(ML18&lt;&gt;"",ML18,"")</f>
        <v/>
      </c>
      <c r="OW21" s="395">
        <f ca="1">SUMPRODUCT((PS3:PS54=OV21)*(PV3:PV54=OV22)*(PW3:PW54="W"))+SUMPRODUCT((PS3:PS54=OV21)*(PV3:PV54=OV23)*(PW3:PW54="W"))+SUMPRODUCT((PS3:PS54=OV21)*(PV3:PV54=OV24)*(PW3:PW54="W"))+SUMPRODUCT((PS3:PS54=OV22)*(PV3:PV54=OV21)*(PX3:PX54="W"))+SUMPRODUCT((PS3:PS54=OV23)*(PV3:PV54=OV21)*(PX3:PX54="W"))+SUMPRODUCT((PS3:PS54=OV24)*(PV3:PV54=OV21)*(PX3:PX54="W"))</f>
        <v>0</v>
      </c>
      <c r="OX21" s="395">
        <f ca="1">SUMPRODUCT((PS3:PS54=OV21)*(PV3:PV54=OV22)*(PW3:PW54="D"))+SUMPRODUCT((PS3:PS54=OV21)*(PV3:PV54=OV23)*(PW3:PW54="D"))+SUMPRODUCT((PS3:PS54=OV21)*(PV3:PV54=OV24)*(PW3:PW54="D"))+SUMPRODUCT((PS3:PS54=OV22)*(PV3:PV54=OV21)*(PW3:PW54="D"))+SUMPRODUCT((PS3:PS54=OV23)*(PV3:PV54=OV21)*(PW3:PW54="D"))+SUMPRODUCT((PS3:PS54=OV24)*(PV3:PV54=OV21)*(PW3:PW54="D"))</f>
        <v>0</v>
      </c>
      <c r="OY21" s="395">
        <f ca="1">SUMPRODUCT((PS3:PS54=OV21)*(PV3:PV54=OV22)*(PW3:PW54="L"))+SUMPRODUCT((PS3:PS54=OV21)*(PV3:PV54=OV23)*(PW3:PW54="L"))+SUMPRODUCT((PS3:PS54=OV21)*(PV3:PV54=OV24)*(PW3:PW54="L"))+SUMPRODUCT((PS3:PS54=OV22)*(PV3:PV54=OV21)*(PX3:PX54="L"))+SUMPRODUCT((PS3:PS54=OV23)*(PV3:PV54=OV21)*(PX3:PX54="L"))+SUMPRODUCT((PS3:PS54=OV24)*(PV3:PV54=OV21)*(PX3:PX54="L"))</f>
        <v>0</v>
      </c>
      <c r="OZ21" s="395">
        <f ca="1">SUMPRODUCT((PS3:PS54=OV21)*(PV3:PV54=OV22)*PT3:PT54)+SUMPRODUCT((PS3:PS54=OV21)*(PV3:PV54=OV18)*PT3:PT54)+SUMPRODUCT((PS3:PS54=OV21)*(PV3:PV54=OV19)*PT3:PT54)+SUMPRODUCT((PS3:PS54=OV21)*(PV3:PV54=OV20)*PT3:PT54)+SUMPRODUCT((PS3:PS54=OV22)*(PV3:PV54=OV21)*PU3:PU54)+SUMPRODUCT((PS3:PS54=OV18)*(PV3:PV54=OV21)*PU3:PU54)+SUMPRODUCT((PS3:PS54=OV19)*(PV3:PV54=OV21)*PU3:PU54)+SUMPRODUCT((PS3:PS54=OV20)*(PV3:PV54=OV21)*PU3:PU54)</f>
        <v>0</v>
      </c>
      <c r="PA21" s="395">
        <f ca="1">SUMPRODUCT((PS3:PS54=OV21)*(PV3:PV54=OV22)*PU3:PU54)+SUMPRODUCT((PS3:PS54=OV21)*(PV3:PV54=OV18)*PU3:PU54)+SUMPRODUCT((PS3:PS54=OV21)*(PV3:PV54=OV19)*PU3:PU54)+SUMPRODUCT((PS3:PS54=OV21)*(PV3:PV54=OV20)*PU3:PU54)+SUMPRODUCT((PS3:PS54=OV22)*(PV3:PV54=OV21)*PT3:PT54)+SUMPRODUCT((PS3:PS54=OV18)*(PV3:PV54=OV21)*PT3:PT54)+SUMPRODUCT((PS3:PS54=OV19)*(PV3:PV54=OV21)*PT3:PT54)+SUMPRODUCT((PS3:PS54=OV20)*(PV3:PV54=OV21)*PT3:PT54)</f>
        <v>0</v>
      </c>
      <c r="PB21" s="395">
        <f t="shared" ref="PB21" ca="1" si="3136">OZ21-PA21+1000</f>
        <v>1000</v>
      </c>
      <c r="PC21" s="395" t="str">
        <f t="shared" ref="PC21" si="3137">IF(OV21&lt;&gt;"",OW21*3+OX21*1,"")</f>
        <v/>
      </c>
      <c r="PD21" s="395" t="str">
        <f>IF(OV21&lt;&gt;"",VLOOKUP(OV21,LU4:MA52,7,FALSE),"")</f>
        <v/>
      </c>
      <c r="PE21" s="395" t="str">
        <f>IF(OV21&lt;&gt;"",VLOOKUP(OV21,LU4:MA52,5,FALSE),"")</f>
        <v/>
      </c>
      <c r="PF21" s="395" t="str">
        <f>IF(OV21&lt;&gt;"",VLOOKUP(OV21,LU4:MC52,9,FALSE),"")</f>
        <v/>
      </c>
      <c r="PG21" s="395" t="str">
        <f t="shared" ref="PG21" si="3138">PC21</f>
        <v/>
      </c>
      <c r="PH21" s="395" t="str">
        <f t="shared" ref="PH21" si="3139">IF(OV21&lt;&gt;"",RANK(PG21,PG18:PG22),"")</f>
        <v/>
      </c>
      <c r="PI21" s="395" t="str">
        <f t="shared" ref="PI21" si="3140">IF(OV21&lt;&gt;"",SUMPRODUCT((PG18:PG22=PG21)*(PB18:PB22&gt;PB21)),"")</f>
        <v/>
      </c>
      <c r="PJ21" s="395" t="str">
        <f t="shared" ref="PJ21" si="3141">IF(OV21&lt;&gt;"",SUMPRODUCT((PG18:PG22=PG21)*(PB18:PB22=PB21)*(OZ18:OZ22&gt;OZ21)),"")</f>
        <v/>
      </c>
      <c r="PK21" s="395" t="str">
        <f t="shared" ref="PK21" si="3142">IF(OV21&lt;&gt;"",SUMPRODUCT((PG18:PG22=PG21)*(PB18:PB22=PB21)*(OZ18:OZ22=OZ21)*(PD18:PD22&gt;PD21)),"")</f>
        <v/>
      </c>
      <c r="PL21" s="395" t="str">
        <f t="shared" ref="PL21" si="3143">IF(OV21&lt;&gt;"",SUMPRODUCT((PG18:PG22=PG21)*(PB18:PB22=PB21)*(OZ18:OZ22=OZ21)*(PD18:PD22=PD21)*(PE18:PE22&gt;PE21)),"")</f>
        <v/>
      </c>
      <c r="PM21" s="395" t="str">
        <f t="shared" ref="PM21" si="3144">IF(OV21&lt;&gt;"",SUMPRODUCT((PG18:PG22=PG21)*(PB18:PB22=PB21)*(OZ18:OZ22=OZ21)*(PD18:PD22=PD21)*(PE18:PE22=PE21)*(PF18:PF22&gt;PF21)),"")</f>
        <v/>
      </c>
      <c r="PN21" s="395" t="str">
        <f t="shared" ref="PN21" si="3145">IF(OV21&lt;&gt;"",SUM(PH21:PM21)+3,"")</f>
        <v/>
      </c>
      <c r="PO21" s="395" t="str">
        <f t="shared" ref="PO21" si="3146">IF(OV21&lt;&gt;"",IF(PN21=4,OV21,OV22),"")</f>
        <v/>
      </c>
      <c r="PP21" s="395" t="str">
        <f t="shared" ref="PP21" ca="1" si="3147">IF(PO21&lt;&gt;"",PO21,IF(OU21&lt;&gt;"",OU21,IF(OA21&lt;&gt;"",OA21,IF(NG21&lt;&gt;"",NG21,MG21))))</f>
        <v>Boca Juniors</v>
      </c>
      <c r="PQ21" s="395">
        <v>4</v>
      </c>
      <c r="PR21" s="395">
        <v>19</v>
      </c>
      <c r="PS21" s="395" t="str">
        <f t="shared" si="0"/>
        <v>Seattle Sounders</v>
      </c>
      <c r="PT21" s="395">
        <f ca="1">IF(OFFSET('Game Board'!O26,0,PT1)&lt;&gt;"",OFFSET('Game Board'!O26,0,PT1),0)</f>
        <v>0</v>
      </c>
      <c r="PU21" s="395">
        <f ca="1">IF(OFFSET('Game Board'!P26,0,PT1)&lt;&gt;"",OFFSET('Game Board'!P26,0,PT1),0)</f>
        <v>3</v>
      </c>
      <c r="PV21" s="395" t="str">
        <f t="shared" si="1"/>
        <v>Atletico Madrid</v>
      </c>
      <c r="PW21" s="395" t="str">
        <f ca="1">IF(AND(OFFSET('Game Board'!O26,0,PT1)&lt;&gt;"",OFFSET('Game Board'!P26,0,PT1)&lt;&gt;""),IF(PT21&gt;PU21,"W",IF(PT21=PU21,"D","L")),"")</f>
        <v>L</v>
      </c>
      <c r="PX21" s="395" t="str">
        <f t="shared" ca="1" si="2565"/>
        <v>W</v>
      </c>
      <c r="PZ21" s="395">
        <f ca="1">VLOOKUP(QA21,TV18:TW22,2,FALSE)</f>
        <v>2</v>
      </c>
      <c r="QA21" s="398" t="str">
        <f t="shared" si="2343"/>
        <v>Benfica</v>
      </c>
      <c r="QB21" s="395">
        <f ca="1">SUMPRODUCT((TY3:TY54=QA21)*(UC3:UC54="W"))+SUMPRODUCT((UB3:UB54=QA21)*(UD3:UD54="W"))</f>
        <v>0</v>
      </c>
      <c r="QC21" s="395">
        <f ca="1">SUMPRODUCT((TY3:TY54=QA21)*(UC3:UC54="D"))+SUMPRODUCT((UB3:UB54=QA21)*(UD3:UD54="D"))</f>
        <v>0</v>
      </c>
      <c r="QD21" s="395">
        <f ca="1">SUMPRODUCT((TY3:TY54=QA21)*(UC3:UC54="L"))+SUMPRODUCT((UB3:UB54=QA21)*(UD3:UD54="L"))</f>
        <v>0</v>
      </c>
      <c r="QE21" s="395">
        <f t="shared" ref="QE21" ca="1" si="3148">SUMIF(TY3:TY72,QA21,TZ3:TZ72)+SUMIF(UB3:UB72,QA21,UA3:UA72)</f>
        <v>0</v>
      </c>
      <c r="QF21" s="395">
        <f t="shared" ref="QF21" ca="1" si="3149">SUMIF(UB3:UB72,QA21,TZ3:TZ72)+SUMIF(TY3:TY72,QA21,UA3:UA72)</f>
        <v>0</v>
      </c>
      <c r="QG21" s="395">
        <f t="shared" ca="1" si="2346"/>
        <v>1000</v>
      </c>
      <c r="QH21" s="395">
        <f t="shared" ca="1" si="2347"/>
        <v>0</v>
      </c>
      <c r="QI21" s="401">
        <f t="shared" si="63"/>
        <v>22</v>
      </c>
      <c r="QJ21" s="395">
        <f t="shared" ref="QJ21" ca="1" si="3150">IF(COUNTIF(QH18:QH22,4)&lt;&gt;4,RANK(QH21,QH18:QH22),QH73)</f>
        <v>1</v>
      </c>
      <c r="QL21" s="395">
        <f t="shared" ref="QL21" ca="1" si="3151">SUMPRODUCT((QJ18:QJ21=QJ21)*(QI18:QI21&lt;QI21))+QJ21</f>
        <v>3</v>
      </c>
      <c r="QM21" s="398" t="str">
        <f t="shared" ref="QM21" ca="1" si="3152">INDEX(QA18:QA22,MATCH(4,QL18:QL22,0),0)</f>
        <v>Bayern Munich</v>
      </c>
      <c r="QN21" s="395">
        <f t="shared" ref="QN21" ca="1" si="3153">INDEX(QJ18:QJ22,MATCH(QM21,QA18:QA22,0),0)</f>
        <v>1</v>
      </c>
      <c r="QO21" s="395" t="str">
        <f t="shared" ca="1" si="2840"/>
        <v>Bayern Munich</v>
      </c>
      <c r="QP21" s="395" t="str">
        <f t="shared" ca="1" si="2841"/>
        <v/>
      </c>
      <c r="QT21" s="395" t="str">
        <f t="shared" ca="1" si="2356"/>
        <v>Bayern Munich</v>
      </c>
      <c r="QU21" s="395">
        <f ca="1">SUMPRODUCT((TY3:TY54=QT21)*(UB3:UB54=QT22)*(UC3:UC54="W"))+SUMPRODUCT((TY3:TY54=QT21)*(UB3:UB54=QT18)*(UC3:UC54="W"))+SUMPRODUCT((TY3:TY54=QT21)*(UB3:UB54=QT19)*(UC3:UC54="W"))+SUMPRODUCT((TY3:TY54=QT21)*(UB3:UB54=QT20)*(UC3:UC54="W"))+SUMPRODUCT((TY3:TY54=QT22)*(UB3:UB54=QT21)*(UD3:UD54="W"))+SUMPRODUCT((TY3:TY54=QT18)*(UB3:UB54=QT21)*(UD3:UD54="W"))+SUMPRODUCT((TY3:TY54=QT19)*(UB3:UB54=QT21)*(UD3:UD54="W"))+SUMPRODUCT((TY3:TY54=QT20)*(UB3:UB54=QT21)*(UD3:UD54="W"))</f>
        <v>0</v>
      </c>
      <c r="QV21" s="395">
        <f ca="1">SUMPRODUCT((TY3:TY54=QT21)*(UB3:UB54=QT22)*(UC3:UC54="D"))+SUMPRODUCT((TY3:TY54=QT21)*(UB3:UB54=QT18)*(UC3:UC54="D"))+SUMPRODUCT((TY3:TY54=QT21)*(UB3:UB54=QT19)*(UC3:UC54="D"))+SUMPRODUCT((TY3:TY54=QT21)*(UB3:UB54=QT20)*(UC3:UC54="D"))+SUMPRODUCT((TY3:TY54=QT22)*(UB3:UB54=QT21)*(UC3:UC54="D"))+SUMPRODUCT((TY3:TY54=QT18)*(UB3:UB54=QT21)*(UC3:UC54="D"))+SUMPRODUCT((TY3:TY54=QT19)*(UB3:UB54=QT21)*(UC3:UC54="D"))+SUMPRODUCT((TY3:TY54=QT20)*(UB3:UB54=QT21)*(UC3:UC54="D"))</f>
        <v>0</v>
      </c>
      <c r="QW21" s="395">
        <f ca="1">SUMPRODUCT((TY3:TY54=QT21)*(UB3:UB54=QT22)*(UC3:UC54="L"))+SUMPRODUCT((TY3:TY54=QT21)*(UB3:UB54=QT18)*(UC3:UC54="L"))+SUMPRODUCT((TY3:TY54=QT21)*(UB3:UB54=QT19)*(UC3:UC54="L"))+SUMPRODUCT((TY3:TY54=QT21)*(UB3:UB54=QT20)*(UC3:UC54="L"))+SUMPRODUCT((TY3:TY54=QT22)*(UB3:UB54=QT21)*(UD3:UD54="L"))+SUMPRODUCT((TY3:TY54=QT18)*(UB3:UB54=QT21)*(UD3:UD54="L"))+SUMPRODUCT((TY3:TY54=QT19)*(UB3:UB54=QT21)*(UD3:UD54="L"))+SUMPRODUCT((TY3:TY54=QT20)*(UB3:UB54=QT21)*(UD3:UD54="L"))</f>
        <v>0</v>
      </c>
      <c r="QX21" s="395">
        <f ca="1">SUMPRODUCT((TY3:TY54=QT21)*(UB3:UB54=QT22)*TZ3:TZ54)+SUMPRODUCT((TY3:TY54=QT21)*(UB3:UB54=QT18)*TZ3:TZ54)+SUMPRODUCT((TY3:TY54=QT21)*(UB3:UB54=QT19)*TZ3:TZ54)+SUMPRODUCT((TY3:TY54=QT21)*(UB3:UB54=QT20)*TZ3:TZ54)+SUMPRODUCT((TY3:TY54=QT22)*(UB3:UB54=QT21)*UA3:UA54)+SUMPRODUCT((TY3:TY54=QT18)*(UB3:UB54=QT21)*UA3:UA54)+SUMPRODUCT((TY3:TY54=QT19)*(UB3:UB54=QT21)*UA3:UA54)+SUMPRODUCT((TY3:TY54=QT20)*(UB3:UB54=QT21)*UA3:UA54)</f>
        <v>0</v>
      </c>
      <c r="QY21" s="395">
        <f ca="1">SUMPRODUCT((TY3:TY54=QT21)*(UB3:UB54=QT22)*UA3:UA54)+SUMPRODUCT((TY3:TY54=QT21)*(UB3:UB54=QT18)*UA3:UA54)+SUMPRODUCT((TY3:TY54=QT21)*(UB3:UB54=QT19)*UA3:UA54)+SUMPRODUCT((TY3:TY54=QT21)*(UB3:UB54=QT20)*UA3:UA54)+SUMPRODUCT((TY3:TY54=QT22)*(UB3:UB54=QT21)*TZ3:TZ54)+SUMPRODUCT((TY3:TY54=QT18)*(UB3:UB54=QT21)*TZ3:TZ54)+SUMPRODUCT((TY3:TY54=QT19)*(UB3:UB54=QT21)*TZ3:TZ54)+SUMPRODUCT((TY3:TY54=QT20)*(UB3:UB54=QT21)*TZ3:TZ54)</f>
        <v>0</v>
      </c>
      <c r="QZ21" s="395">
        <f t="shared" ca="1" si="2357"/>
        <v>1000</v>
      </c>
      <c r="RA21" s="395">
        <f t="shared" ca="1" si="2358"/>
        <v>0</v>
      </c>
      <c r="RB21" s="395">
        <f ca="1">IF(QT21&lt;&gt;"",VLOOKUP(QT21,QA4:QG52,7,FALSE),"")</f>
        <v>1000</v>
      </c>
      <c r="RC21" s="395">
        <f ca="1">IF(QT21&lt;&gt;"",VLOOKUP(QT21,QA4:QG52,5,FALSE),"")</f>
        <v>0</v>
      </c>
      <c r="RD21" s="395">
        <f ca="1">IF(QT21&lt;&gt;"",VLOOKUP(QT21,QA4:QI52,9,FALSE),"")</f>
        <v>30</v>
      </c>
      <c r="RE21" s="395">
        <f t="shared" ca="1" si="2359"/>
        <v>0</v>
      </c>
      <c r="RF21" s="395">
        <f t="shared" ref="RF21" ca="1" si="3154">IF(QT21&lt;&gt;"",RANK(RE21,RE18:RE22),"")</f>
        <v>1</v>
      </c>
      <c r="RG21" s="395">
        <f t="shared" ref="RG21" ca="1" si="3155">IF(QT21&lt;&gt;"",SUMPRODUCT((RE18:RE22=RE21)*(QZ18:QZ22&gt;QZ21)),"")</f>
        <v>0</v>
      </c>
      <c r="RH21" s="395">
        <f t="shared" ref="RH21" ca="1" si="3156">IF(QT21&lt;&gt;"",SUMPRODUCT((RE18:RE22=RE21)*(QZ18:QZ22=QZ21)*(QX18:QX22&gt;QX21)),"")</f>
        <v>0</v>
      </c>
      <c r="RI21" s="395">
        <f t="shared" ref="RI21" ca="1" si="3157">IF(QT21&lt;&gt;"",SUMPRODUCT((RE18:RE22=RE21)*(QZ18:QZ22=QZ21)*(QX18:QX22=QX21)*(RB18:RB22&gt;RB21)),"")</f>
        <v>0</v>
      </c>
      <c r="RJ21" s="395">
        <f t="shared" ref="RJ21" ca="1" si="3158">IF(QT21&lt;&gt;"",SUMPRODUCT((RE18:RE22=RE21)*(QZ18:QZ22=QZ21)*(QX18:QX22=QX21)*(RB18:RB22=RB21)*(RC18:RC22&gt;RC21)),"")</f>
        <v>0</v>
      </c>
      <c r="RK21" s="395">
        <f t="shared" ref="RK21" ca="1" si="3159">IF(QT21&lt;&gt;"",SUMPRODUCT((RE18:RE22=RE21)*(QZ18:QZ22=QZ21)*(QX18:QX22=QX21)*(RB18:RB22=RB21)*(RC18:RC22=RC21)*(RD18:RD22&gt;RD21)),"")</f>
        <v>0</v>
      </c>
      <c r="RL21" s="395">
        <f t="shared" ref="RL21" ca="1" si="3160">IF(QT21&lt;&gt;"",IF(RL73&lt;&gt;"",IF(QS69=3,RL73,RL73+QS69),SUM(RF21:RK21)),"")</f>
        <v>1</v>
      </c>
      <c r="RM21" s="395" t="str">
        <f t="shared" ref="RM21" ca="1" si="3161">IF(QT21&lt;&gt;"",INDEX(QT18:QT22,MATCH(4,RL18:RL22,0),0),"")</f>
        <v>Auckland City</v>
      </c>
      <c r="RN21" s="395" t="str">
        <f t="shared" ca="1" si="2584"/>
        <v/>
      </c>
      <c r="RO21" s="395" t="str">
        <f ca="1">IF(RN21&lt;&gt;"",SUMPRODUCT((TY3:TY54=RN21)*(UB3:UB54=RN22)*(UC3:UC54="W"))+SUMPRODUCT((TY3:TY54=RN21)*(UB3:UB54=RN19)*(UC3:UC54="W"))+SUMPRODUCT((TY3:TY54=RN21)*(UB3:UB54=RN20)*(UC3:UC54="W"))+SUMPRODUCT((TY3:TY54=RN22)*(UB3:UB54=RN21)*(UD3:UD54="W"))+SUMPRODUCT((TY3:TY54=RN19)*(UB3:UB54=RN21)*(UD3:UD54="W"))+SUMPRODUCT((TY3:TY54=RN20)*(UB3:UB54=RN21)*(UD3:UD54="W")),"")</f>
        <v/>
      </c>
      <c r="RP21" s="395" t="str">
        <f ca="1">IF(RN21&lt;&gt;"",SUMPRODUCT((TY3:TY54=RN21)*(UB3:UB54=RN22)*(UC3:UC54="D"))+SUMPRODUCT((TY3:TY54=RN21)*(UB3:UB54=RN19)*(UC3:UC54="D"))+SUMPRODUCT((TY3:TY54=RN21)*(UB3:UB54=RN20)*(UC3:UC54="D"))+SUMPRODUCT((TY3:TY54=RN22)*(UB3:UB54=RN21)*(UC3:UC54="D"))+SUMPRODUCT((TY3:TY54=RN19)*(UB3:UB54=RN21)*(UC3:UC54="D"))+SUMPRODUCT((TY3:TY54=RN20)*(UB3:UB54=RN21)*(UC3:UC54="D")),"")</f>
        <v/>
      </c>
      <c r="RQ21" s="395" t="str">
        <f ca="1">IF(RN21&lt;&gt;"",SUMPRODUCT((TY3:TY54=RN21)*(UB3:UB54=RN22)*(UC3:UC54="L"))+SUMPRODUCT((TY3:TY54=RN21)*(UB3:UB54=RN19)*(UC3:UC54="L"))+SUMPRODUCT((TY3:TY54=RN21)*(UB3:UB54=RN20)*(UC3:UC54="L"))+SUMPRODUCT((TY3:TY54=RN22)*(UB3:UB54=RN21)*(UD3:UD54="L"))+SUMPRODUCT((TY3:TY54=RN19)*(UB3:UB54=RN21)*(UD3:UD54="L"))+SUMPRODUCT((TY3:TY54=RN20)*(UB3:UB54=RN21)*(UD3:UD54="L")),"")</f>
        <v/>
      </c>
      <c r="RR21" s="395">
        <f ca="1">SUMPRODUCT((TY3:TY54=RN21)*(UB3:UB54=RN22)*TZ3:TZ54)+SUMPRODUCT((TY3:TY54=RN21)*(UB3:UB54=RN18)*TZ3:TZ54)+SUMPRODUCT((TY3:TY54=RN21)*(UB3:UB54=RN19)*TZ3:TZ54)+SUMPRODUCT((TY3:TY54=RN21)*(UB3:UB54=RN20)*TZ3:TZ54)+SUMPRODUCT((TY3:TY54=RN22)*(UB3:UB54=RN21)*UA3:UA54)+SUMPRODUCT((TY3:TY54=RN18)*(UB3:UB54=RN21)*UA3:UA54)+SUMPRODUCT((TY3:TY54=RN19)*(UB3:UB54=RN21)*UA3:UA54)+SUMPRODUCT((TY3:TY54=RN20)*(UB3:UB54=RN21)*UA3:UA54)</f>
        <v>0</v>
      </c>
      <c r="RS21" s="395">
        <f ca="1">SUMPRODUCT((TY3:TY54=RN21)*(UB3:UB54=RN22)*UA3:UA54)+SUMPRODUCT((TY3:TY54=RN21)*(UB3:UB54=RN18)*UA3:UA54)+SUMPRODUCT((TY3:TY54=RN21)*(UB3:UB54=RN19)*UA3:UA54)+SUMPRODUCT((TY3:TY54=RN21)*(UB3:UB54=RN20)*UA3:UA54)+SUMPRODUCT((TY3:TY54=RN22)*(UB3:UB54=RN21)*TZ3:TZ54)+SUMPRODUCT((TY3:TY54=RN18)*(UB3:UB54=RN21)*TZ3:TZ54)+SUMPRODUCT((TY3:TY54=RN19)*(UB3:UB54=RN21)*TZ3:TZ54)+SUMPRODUCT((TY3:TY54=RN20)*(UB3:UB54=RN21)*TZ3:TZ54)</f>
        <v>0</v>
      </c>
      <c r="RT21" s="395">
        <f t="shared" ca="1" si="2585"/>
        <v>1000</v>
      </c>
      <c r="RU21" s="395" t="str">
        <f t="shared" ca="1" si="2586"/>
        <v/>
      </c>
      <c r="RV21" s="395" t="str">
        <f ca="1">IF(RN21&lt;&gt;"",VLOOKUP(RN21,QA4:QG52,7,FALSE),"")</f>
        <v/>
      </c>
      <c r="RW21" s="395" t="str">
        <f ca="1">IF(RN21&lt;&gt;"",VLOOKUP(RN21,QA4:QG52,5,FALSE),"")</f>
        <v/>
      </c>
      <c r="RX21" s="395" t="str">
        <f ca="1">IF(RN21&lt;&gt;"",VLOOKUP(RN21,QA4:QI52,9,FALSE),"")</f>
        <v/>
      </c>
      <c r="RY21" s="395" t="str">
        <f t="shared" ca="1" si="2587"/>
        <v/>
      </c>
      <c r="RZ21" s="395" t="str">
        <f t="shared" ref="RZ21" ca="1" si="3162">IF(RN21&lt;&gt;"",RANK(RY21,RY18:RY22),"")</f>
        <v/>
      </c>
      <c r="SA21" s="395" t="str">
        <f t="shared" ref="SA21" ca="1" si="3163">IF(RN21&lt;&gt;"",SUMPRODUCT((RY18:RY22=RY21)*(RT18:RT22&gt;RT21)),"")</f>
        <v/>
      </c>
      <c r="SB21" s="395" t="str">
        <f t="shared" ref="SB21" ca="1" si="3164">IF(RN21&lt;&gt;"",SUMPRODUCT((RY18:RY22=RY21)*(RT18:RT22=RT21)*(RR18:RR22&gt;RR21)),"")</f>
        <v/>
      </c>
      <c r="SC21" s="395" t="str">
        <f t="shared" ref="SC21" ca="1" si="3165">IF(RN21&lt;&gt;"",SUMPRODUCT((RY18:RY22=RY21)*(RT18:RT22=RT21)*(RR18:RR22=RR21)*(RV18:RV22&gt;RV21)),"")</f>
        <v/>
      </c>
      <c r="SD21" s="395" t="str">
        <f t="shared" ref="SD21" ca="1" si="3166">IF(RN21&lt;&gt;"",SUMPRODUCT((RY18:RY22=RY21)*(RT18:RT22=RT21)*(RR18:RR22=RR21)*(RV18:RV22=RV21)*(RW18:RW22&gt;RW21)),"")</f>
        <v/>
      </c>
      <c r="SE21" s="395" t="str">
        <f t="shared" ref="SE21" ca="1" si="3167">IF(RN21&lt;&gt;"",SUMPRODUCT((RY18:RY22=RY21)*(RT18:RT22=RT21)*(RR18:RR22=RR21)*(RV18:RV22=RV21)*(RW18:RW22=RW21)*(RX18:RX22&gt;RX21)),"")</f>
        <v/>
      </c>
      <c r="SF21" s="395" t="str">
        <f t="shared" ref="SF21" ca="1" si="3168">IF(RN21&lt;&gt;"",IF(SF73&lt;&gt;"",IF(RM69=3,SF73,SF73+RM69),SUM(RZ21:SE21)+1),"")</f>
        <v/>
      </c>
      <c r="SG21" s="395" t="str">
        <f t="shared" ref="SG21" ca="1" si="3169">IF(RN21&lt;&gt;"",INDEX(RN19:RN22,MATCH(4,SF19:SF22,0),0),"")</f>
        <v/>
      </c>
      <c r="SH21" s="395" t="str">
        <f t="shared" ca="1" si="2859"/>
        <v/>
      </c>
      <c r="SI21" s="395">
        <f ca="1">SUMPRODUCT((TY3:TY54=SH21)*(UB3:UB54=SH22)*(UC3:UC54="W"))+SUMPRODUCT((TY3:TY54=SH21)*(UB3:UB54=SH23)*(UC3:UC54="W"))+SUMPRODUCT((TY3:TY54=SH21)*(UB3:UB54=SH20)*(UC3:UC54="W"))+SUMPRODUCT((TY3:TY54=SH22)*(UB3:UB54=SH21)*(UD3:UD54="W"))+SUMPRODUCT((TY3:TY54=SH23)*(UB3:UB54=SH21)*(UD3:UD54="W"))+SUMPRODUCT((TY3:TY54=SH20)*(UB3:UB54=SH21)*(UD3:UD54="W"))</f>
        <v>0</v>
      </c>
      <c r="SJ21" s="395">
        <f ca="1">SUMPRODUCT((TY3:TY54=SH21)*(UB3:UB54=SH22)*(UC3:UC54="D"))+SUMPRODUCT((TY3:TY54=SH21)*(UB3:UB54=SH23)*(UC3:UC54="D"))+SUMPRODUCT((TY3:TY54=SH21)*(UB3:UB54=SH20)*(UC3:UC54="D"))+SUMPRODUCT((TY3:TY54=SH22)*(UB3:UB54=SH21)*(UC3:UC54="D"))+SUMPRODUCT((TY3:TY54=SH23)*(UB3:UB54=SH21)*(UC3:UC54="D"))+SUMPRODUCT((TY3:TY54=SH20)*(UB3:UB54=SH21)*(UC3:UC54="D"))</f>
        <v>0</v>
      </c>
      <c r="SK21" s="395">
        <f ca="1">SUMPRODUCT((TY3:TY54=SH21)*(UB3:UB54=SH22)*(UC3:UC54="L"))+SUMPRODUCT((TY3:TY54=SH21)*(UB3:UB54=SH23)*(UC3:UC54="L"))+SUMPRODUCT((TY3:TY54=SH21)*(UB3:UB54=SH20)*(UC3:UC54="L"))+SUMPRODUCT((TY3:TY54=SH22)*(UB3:UB54=SH21)*(UD3:UD54="L"))+SUMPRODUCT((TY3:TY54=SH23)*(UB3:UB54=SH21)*(UD3:UD54="L"))+SUMPRODUCT((TY3:TY54=SH20)*(UB3:UB54=SH21)*(UD3:UD54="L"))</f>
        <v>0</v>
      </c>
      <c r="SL21" s="395">
        <f ca="1">SUMPRODUCT((TY3:TY54=SH21)*(UB3:UB54=SH22)*TZ3:TZ54)+SUMPRODUCT((TY3:TY54=SH21)*(UB3:UB54=SH18)*TZ3:TZ54)+SUMPRODUCT((TY3:TY54=SH21)*(UB3:UB54=SH19)*TZ3:TZ54)+SUMPRODUCT((TY3:TY54=SH21)*(UB3:UB54=SH20)*TZ3:TZ54)+SUMPRODUCT((TY3:TY54=SH22)*(UB3:UB54=SH21)*UA3:UA54)+SUMPRODUCT((TY3:TY54=SH18)*(UB3:UB54=SH21)*UA3:UA54)+SUMPRODUCT((TY3:TY54=SH19)*(UB3:UB54=SH21)*UA3:UA54)+SUMPRODUCT((TY3:TY54=SH20)*(UB3:UB54=SH21)*UA3:UA54)</f>
        <v>0</v>
      </c>
      <c r="SM21" s="395">
        <f ca="1">SUMPRODUCT((TY3:TY54=SH21)*(UB3:UB54=SH22)*UA3:UA54)+SUMPRODUCT((TY3:TY54=SH21)*(UB3:UB54=SH18)*UA3:UA54)+SUMPRODUCT((TY3:TY54=SH21)*(UB3:UB54=SH19)*UA3:UA54)+SUMPRODUCT((TY3:TY54=SH21)*(UB3:UB54=SH20)*UA3:UA54)+SUMPRODUCT((TY3:TY54=SH22)*(UB3:UB54=SH21)*TZ3:TZ54)+SUMPRODUCT((TY3:TY54=SH18)*(UB3:UB54=SH21)*TZ3:TZ54)+SUMPRODUCT((TY3:TY54=SH19)*(UB3:UB54=SH21)*TZ3:TZ54)+SUMPRODUCT((TY3:TY54=SH20)*(UB3:UB54=SH21)*TZ3:TZ54)</f>
        <v>0</v>
      </c>
      <c r="SN21" s="395">
        <f t="shared" ca="1" si="2860"/>
        <v>1000</v>
      </c>
      <c r="SO21" s="395" t="str">
        <f t="shared" ca="1" si="2861"/>
        <v/>
      </c>
      <c r="SP21" s="395" t="str">
        <f ca="1">IF(SH21&lt;&gt;"",VLOOKUP(SH21,QA4:QG52,7,FALSE),"")</f>
        <v/>
      </c>
      <c r="SQ21" s="395" t="str">
        <f ca="1">IF(SH21&lt;&gt;"",VLOOKUP(SH21,QA4:QG52,5,FALSE),"")</f>
        <v/>
      </c>
      <c r="SR21" s="395" t="str">
        <f ca="1">IF(SH21&lt;&gt;"",VLOOKUP(SH21,QA4:QI52,9,FALSE),"")</f>
        <v/>
      </c>
      <c r="SS21" s="395" t="str">
        <f t="shared" ca="1" si="2862"/>
        <v/>
      </c>
      <c r="ST21" s="395" t="str">
        <f t="shared" ref="ST21" ca="1" si="3170">IF(SH21&lt;&gt;"",RANK(SS21,SS18:SS22),"")</f>
        <v/>
      </c>
      <c r="SU21" s="395" t="str">
        <f t="shared" ref="SU21" ca="1" si="3171">IF(SH21&lt;&gt;"",SUMPRODUCT((SS18:SS22=SS21)*(SN18:SN22&gt;SN21)),"")</f>
        <v/>
      </c>
      <c r="SV21" s="395" t="str">
        <f t="shared" ref="SV21" ca="1" si="3172">IF(SH21&lt;&gt;"",SUMPRODUCT((SS18:SS22=SS21)*(SN18:SN22=SN21)*(SL18:SL22&gt;SL21)),"")</f>
        <v/>
      </c>
      <c r="SW21" s="395" t="str">
        <f t="shared" ref="SW21" ca="1" si="3173">IF(SH21&lt;&gt;"",SUMPRODUCT((SS18:SS22=SS21)*(SN18:SN22=SN21)*(SL18:SL22=SL21)*(SP18:SP22&gt;SP21)),"")</f>
        <v/>
      </c>
      <c r="SX21" s="395" t="str">
        <f t="shared" ref="SX21" ca="1" si="3174">IF(SH21&lt;&gt;"",SUMPRODUCT((SS18:SS22=SS21)*(SN18:SN22=SN21)*(SL18:SL22=SL21)*(SP18:SP22=SP21)*(SQ18:SQ22&gt;SQ21)),"")</f>
        <v/>
      </c>
      <c r="SY21" s="395" t="str">
        <f t="shared" ref="SY21" ca="1" si="3175">IF(SH21&lt;&gt;"",SUMPRODUCT((SS18:SS22=SS21)*(SN18:SN22=SN21)*(SL18:SL22=SL21)*(SP18:SP22=SP21)*(SQ18:SQ22=SQ21)*(SR18:SR22&gt;SR21)),"")</f>
        <v/>
      </c>
      <c r="SZ21" s="395" t="str">
        <f t="shared" ca="1" si="2869"/>
        <v/>
      </c>
      <c r="TA21" s="395" t="str">
        <f t="shared" ref="TA21" ca="1" si="3176">IF(SH21&lt;&gt;"",INDEX(SH20:SH22,MATCH(4,SZ20:SZ22,0),0),"")</f>
        <v/>
      </c>
      <c r="TB21" s="395" t="str">
        <f t="shared" ref="TB21" si="3177">IF(QR18&lt;&gt;"",QR18,"")</f>
        <v/>
      </c>
      <c r="TC21" s="395">
        <f ca="1">SUMPRODUCT((TY3:TY54=TB21)*(UB3:UB54=TB22)*(UC3:UC54="W"))+SUMPRODUCT((TY3:TY54=TB21)*(UB3:UB54=TB23)*(UC3:UC54="W"))+SUMPRODUCT((TY3:TY54=TB21)*(UB3:UB54=TB24)*(UC3:UC54="W"))+SUMPRODUCT((TY3:TY54=TB22)*(UB3:UB54=TB21)*(UD3:UD54="W"))+SUMPRODUCT((TY3:TY54=TB23)*(UB3:UB54=TB21)*(UD3:UD54="W"))+SUMPRODUCT((TY3:TY54=TB24)*(UB3:UB54=TB21)*(UD3:UD54="W"))</f>
        <v>0</v>
      </c>
      <c r="TD21" s="395">
        <f ca="1">SUMPRODUCT((TY3:TY54=TB21)*(UB3:UB54=TB22)*(UC3:UC54="D"))+SUMPRODUCT((TY3:TY54=TB21)*(UB3:UB54=TB23)*(UC3:UC54="D"))+SUMPRODUCT((TY3:TY54=TB21)*(UB3:UB54=TB24)*(UC3:UC54="D"))+SUMPRODUCT((TY3:TY54=TB22)*(UB3:UB54=TB21)*(UC3:UC54="D"))+SUMPRODUCT((TY3:TY54=TB23)*(UB3:UB54=TB21)*(UC3:UC54="D"))+SUMPRODUCT((TY3:TY54=TB24)*(UB3:UB54=TB21)*(UC3:UC54="D"))</f>
        <v>0</v>
      </c>
      <c r="TE21" s="395">
        <f ca="1">SUMPRODUCT((TY3:TY54=TB21)*(UB3:UB54=TB22)*(UC3:UC54="L"))+SUMPRODUCT((TY3:TY54=TB21)*(UB3:UB54=TB23)*(UC3:UC54="L"))+SUMPRODUCT((TY3:TY54=TB21)*(UB3:UB54=TB24)*(UC3:UC54="L"))+SUMPRODUCT((TY3:TY54=TB22)*(UB3:UB54=TB21)*(UD3:UD54="L"))+SUMPRODUCT((TY3:TY54=TB23)*(UB3:UB54=TB21)*(UD3:UD54="L"))+SUMPRODUCT((TY3:TY54=TB24)*(UB3:UB54=TB21)*(UD3:UD54="L"))</f>
        <v>0</v>
      </c>
      <c r="TF21" s="395">
        <f ca="1">SUMPRODUCT((TY3:TY54=TB21)*(UB3:UB54=TB22)*TZ3:TZ54)+SUMPRODUCT((TY3:TY54=TB21)*(UB3:UB54=TB18)*TZ3:TZ54)+SUMPRODUCT((TY3:TY54=TB21)*(UB3:UB54=TB19)*TZ3:TZ54)+SUMPRODUCT((TY3:TY54=TB21)*(UB3:UB54=TB20)*TZ3:TZ54)+SUMPRODUCT((TY3:TY54=TB22)*(UB3:UB54=TB21)*UA3:UA54)+SUMPRODUCT((TY3:TY54=TB18)*(UB3:UB54=TB21)*UA3:UA54)+SUMPRODUCT((TY3:TY54=TB19)*(UB3:UB54=TB21)*UA3:UA54)+SUMPRODUCT((TY3:TY54=TB20)*(UB3:UB54=TB21)*UA3:UA54)</f>
        <v>0</v>
      </c>
      <c r="TG21" s="395">
        <f ca="1">SUMPRODUCT((TY3:TY54=TB21)*(UB3:UB54=TB22)*UA3:UA54)+SUMPRODUCT((TY3:TY54=TB21)*(UB3:UB54=TB18)*UA3:UA54)+SUMPRODUCT((TY3:TY54=TB21)*(UB3:UB54=TB19)*UA3:UA54)+SUMPRODUCT((TY3:TY54=TB21)*(UB3:UB54=TB20)*UA3:UA54)+SUMPRODUCT((TY3:TY54=TB22)*(UB3:UB54=TB21)*TZ3:TZ54)+SUMPRODUCT((TY3:TY54=TB18)*(UB3:UB54=TB21)*TZ3:TZ54)+SUMPRODUCT((TY3:TY54=TB19)*(UB3:UB54=TB21)*TZ3:TZ54)+SUMPRODUCT((TY3:TY54=TB20)*(UB3:UB54=TB21)*TZ3:TZ54)</f>
        <v>0</v>
      </c>
      <c r="TH21" s="395">
        <f t="shared" ref="TH21" ca="1" si="3178">TF21-TG21+1000</f>
        <v>1000</v>
      </c>
      <c r="TI21" s="395" t="str">
        <f t="shared" ref="TI21" si="3179">IF(TB21&lt;&gt;"",TC21*3+TD21*1,"")</f>
        <v/>
      </c>
      <c r="TJ21" s="395" t="str">
        <f>IF(TB21&lt;&gt;"",VLOOKUP(TB21,QA4:QG52,7,FALSE),"")</f>
        <v/>
      </c>
      <c r="TK21" s="395" t="str">
        <f>IF(TB21&lt;&gt;"",VLOOKUP(TB21,QA4:QG52,5,FALSE),"")</f>
        <v/>
      </c>
      <c r="TL21" s="395" t="str">
        <f>IF(TB21&lt;&gt;"",VLOOKUP(TB21,QA4:QI52,9,FALSE),"")</f>
        <v/>
      </c>
      <c r="TM21" s="395" t="str">
        <f t="shared" ref="TM21" si="3180">TI21</f>
        <v/>
      </c>
      <c r="TN21" s="395" t="str">
        <f t="shared" ref="TN21" si="3181">IF(TB21&lt;&gt;"",RANK(TM21,TM18:TM22),"")</f>
        <v/>
      </c>
      <c r="TO21" s="395" t="str">
        <f t="shared" ref="TO21" si="3182">IF(TB21&lt;&gt;"",SUMPRODUCT((TM18:TM22=TM21)*(TH18:TH22&gt;TH21)),"")</f>
        <v/>
      </c>
      <c r="TP21" s="395" t="str">
        <f t="shared" ref="TP21" si="3183">IF(TB21&lt;&gt;"",SUMPRODUCT((TM18:TM22=TM21)*(TH18:TH22=TH21)*(TF18:TF22&gt;TF21)),"")</f>
        <v/>
      </c>
      <c r="TQ21" s="395" t="str">
        <f t="shared" ref="TQ21" si="3184">IF(TB21&lt;&gt;"",SUMPRODUCT((TM18:TM22=TM21)*(TH18:TH22=TH21)*(TF18:TF22=TF21)*(TJ18:TJ22&gt;TJ21)),"")</f>
        <v/>
      </c>
      <c r="TR21" s="395" t="str">
        <f t="shared" ref="TR21" si="3185">IF(TB21&lt;&gt;"",SUMPRODUCT((TM18:TM22=TM21)*(TH18:TH22=TH21)*(TF18:TF22=TF21)*(TJ18:TJ22=TJ21)*(TK18:TK22&gt;TK21)),"")</f>
        <v/>
      </c>
      <c r="TS21" s="395" t="str">
        <f t="shared" ref="TS21" si="3186">IF(TB21&lt;&gt;"",SUMPRODUCT((TM18:TM22=TM21)*(TH18:TH22=TH21)*(TF18:TF22=TF21)*(TJ18:TJ22=TJ21)*(TK18:TK22=TK21)*(TL18:TL22&gt;TL21)),"")</f>
        <v/>
      </c>
      <c r="TT21" s="395" t="str">
        <f t="shared" ref="TT21" si="3187">IF(TB21&lt;&gt;"",SUM(TN21:TS21)+3,"")</f>
        <v/>
      </c>
      <c r="TU21" s="395" t="str">
        <f t="shared" ref="TU21" si="3188">IF(TB21&lt;&gt;"",IF(TT21=4,TB21,TB22),"")</f>
        <v/>
      </c>
      <c r="TV21" s="395" t="str">
        <f t="shared" ref="TV21" ca="1" si="3189">IF(TU21&lt;&gt;"",TU21,IF(TA21&lt;&gt;"",TA21,IF(SG21&lt;&gt;"",SG21,IF(RM21&lt;&gt;"",RM21,QM21))))</f>
        <v>Auckland City</v>
      </c>
      <c r="TW21" s="395">
        <v>4</v>
      </c>
      <c r="TX21" s="395">
        <v>19</v>
      </c>
      <c r="TY21" s="395" t="str">
        <f t="shared" si="3"/>
        <v>Seattle Sounders</v>
      </c>
      <c r="TZ21" s="395">
        <f ca="1">IF(OFFSET('Game Board'!O26,0,TZ1)&lt;&gt;"",OFFSET('Game Board'!O26,0,TZ1),0)</f>
        <v>0</v>
      </c>
      <c r="UA21" s="395">
        <f ca="1">IF(OFFSET('Game Board'!P26,0,TZ1)&lt;&gt;"",OFFSET('Game Board'!P26,0,TZ1),0)</f>
        <v>0</v>
      </c>
      <c r="UB21" s="395" t="str">
        <f t="shared" si="4"/>
        <v>Atletico Madrid</v>
      </c>
      <c r="UC21" s="395" t="str">
        <f ca="1">IF(AND(OFFSET('Game Board'!O26,0,TZ1)&lt;&gt;"",OFFSET('Game Board'!P26,0,TZ1)&lt;&gt;""),IF(TZ21&gt;UA21,"W",IF(TZ21=UA21,"D","L")),"")</f>
        <v/>
      </c>
      <c r="UD21" s="395" t="str">
        <f t="shared" ca="1" si="2597"/>
        <v/>
      </c>
      <c r="UF21" s="395">
        <f ca="1">VLOOKUP(UG21,YB18:YC22,2,FALSE)</f>
        <v>2</v>
      </c>
      <c r="UG21" s="398" t="str">
        <f t="shared" si="2369"/>
        <v>Benfica</v>
      </c>
      <c r="UH21" s="395">
        <f ca="1">SUMPRODUCT((YE3:YE54=UG21)*(YI3:YI54="W"))+SUMPRODUCT((YH3:YH54=UG21)*(YJ3:YJ54="W"))</f>
        <v>0</v>
      </c>
      <c r="UI21" s="395">
        <f ca="1">SUMPRODUCT((YE3:YE54=UG21)*(YI3:YI54="D"))+SUMPRODUCT((YH3:YH54=UG21)*(YJ3:YJ54="D"))</f>
        <v>0</v>
      </c>
      <c r="UJ21" s="395">
        <f ca="1">SUMPRODUCT((YE3:YE54=UG21)*(YI3:YI54="L"))+SUMPRODUCT((YH3:YH54=UG21)*(YJ3:YJ54="L"))</f>
        <v>0</v>
      </c>
      <c r="UK21" s="395">
        <f t="shared" ref="UK21" ca="1" si="3190">SUMIF(YE3:YE72,UG21,YF3:YF72)+SUMIF(YH3:YH72,UG21,YG3:YG72)</f>
        <v>0</v>
      </c>
      <c r="UL21" s="395">
        <f t="shared" ref="UL21" ca="1" si="3191">SUMIF(YH3:YH72,UG21,YF3:YF72)+SUMIF(YE3:YE72,UG21,YG3:YG72)</f>
        <v>0</v>
      </c>
      <c r="UM21" s="395">
        <f t="shared" ca="1" si="2372"/>
        <v>1000</v>
      </c>
      <c r="UN21" s="395">
        <f t="shared" ca="1" si="2373"/>
        <v>0</v>
      </c>
      <c r="UO21" s="401">
        <f t="shared" si="90"/>
        <v>22</v>
      </c>
      <c r="UP21" s="395">
        <f t="shared" ref="UP21" ca="1" si="3192">IF(COUNTIF(UN18:UN22,4)&lt;&gt;4,RANK(UN21,UN18:UN22),UN73)</f>
        <v>1</v>
      </c>
      <c r="UR21" s="395">
        <f t="shared" ref="UR21" ca="1" si="3193">SUMPRODUCT((UP18:UP21=UP21)*(UO18:UO21&lt;UO21))+UP21</f>
        <v>3</v>
      </c>
      <c r="US21" s="398" t="str">
        <f t="shared" ref="US21" ca="1" si="3194">INDEX(UG18:UG22,MATCH(4,UR18:UR22,0),0)</f>
        <v>Bayern Munich</v>
      </c>
      <c r="UT21" s="395">
        <f t="shared" ref="UT21" ca="1" si="3195">INDEX(UP18:UP22,MATCH(US21,UG18:UG22,0),0)</f>
        <v>1</v>
      </c>
      <c r="UU21" s="395" t="str">
        <f t="shared" ca="1" si="2878"/>
        <v>Bayern Munich</v>
      </c>
      <c r="UV21" s="395" t="str">
        <f t="shared" ca="1" si="2879"/>
        <v/>
      </c>
      <c r="UZ21" s="395" t="str">
        <f t="shared" ca="1" si="2382"/>
        <v>Bayern Munich</v>
      </c>
      <c r="VA21" s="395">
        <f ca="1">SUMPRODUCT((YE3:YE54=UZ21)*(YH3:YH54=UZ22)*(YI3:YI54="W"))+SUMPRODUCT((YE3:YE54=UZ21)*(YH3:YH54=UZ18)*(YI3:YI54="W"))+SUMPRODUCT((YE3:YE54=UZ21)*(YH3:YH54=UZ19)*(YI3:YI54="W"))+SUMPRODUCT((YE3:YE54=UZ21)*(YH3:YH54=UZ20)*(YI3:YI54="W"))+SUMPRODUCT((YE3:YE54=UZ22)*(YH3:YH54=UZ21)*(YJ3:YJ54="W"))+SUMPRODUCT((YE3:YE54=UZ18)*(YH3:YH54=UZ21)*(YJ3:YJ54="W"))+SUMPRODUCT((YE3:YE54=UZ19)*(YH3:YH54=UZ21)*(YJ3:YJ54="W"))+SUMPRODUCT((YE3:YE54=UZ20)*(YH3:YH54=UZ21)*(YJ3:YJ54="W"))</f>
        <v>0</v>
      </c>
      <c r="VB21" s="395">
        <f ca="1">SUMPRODUCT((YE3:YE54=UZ21)*(YH3:YH54=UZ22)*(YI3:YI54="D"))+SUMPRODUCT((YE3:YE54=UZ21)*(YH3:YH54=UZ18)*(YI3:YI54="D"))+SUMPRODUCT((YE3:YE54=UZ21)*(YH3:YH54=UZ19)*(YI3:YI54="D"))+SUMPRODUCT((YE3:YE54=UZ21)*(YH3:YH54=UZ20)*(YI3:YI54="D"))+SUMPRODUCT((YE3:YE54=UZ22)*(YH3:YH54=UZ21)*(YI3:YI54="D"))+SUMPRODUCT((YE3:YE54=UZ18)*(YH3:YH54=UZ21)*(YI3:YI54="D"))+SUMPRODUCT((YE3:YE54=UZ19)*(YH3:YH54=UZ21)*(YI3:YI54="D"))+SUMPRODUCT((YE3:YE54=UZ20)*(YH3:YH54=UZ21)*(YI3:YI54="D"))</f>
        <v>0</v>
      </c>
      <c r="VC21" s="395">
        <f ca="1">SUMPRODUCT((YE3:YE54=UZ21)*(YH3:YH54=UZ22)*(YI3:YI54="L"))+SUMPRODUCT((YE3:YE54=UZ21)*(YH3:YH54=UZ18)*(YI3:YI54="L"))+SUMPRODUCT((YE3:YE54=UZ21)*(YH3:YH54=UZ19)*(YI3:YI54="L"))+SUMPRODUCT((YE3:YE54=UZ21)*(YH3:YH54=UZ20)*(YI3:YI54="L"))+SUMPRODUCT((YE3:YE54=UZ22)*(YH3:YH54=UZ21)*(YJ3:YJ54="L"))+SUMPRODUCT((YE3:YE54=UZ18)*(YH3:YH54=UZ21)*(YJ3:YJ54="L"))+SUMPRODUCT((YE3:YE54=UZ19)*(YH3:YH54=UZ21)*(YJ3:YJ54="L"))+SUMPRODUCT((YE3:YE54=UZ20)*(YH3:YH54=UZ21)*(YJ3:YJ54="L"))</f>
        <v>0</v>
      </c>
      <c r="VD21" s="395">
        <f ca="1">SUMPRODUCT((YE3:YE54=UZ21)*(YH3:YH54=UZ22)*YF3:YF54)+SUMPRODUCT((YE3:YE54=UZ21)*(YH3:YH54=UZ18)*YF3:YF54)+SUMPRODUCT((YE3:YE54=UZ21)*(YH3:YH54=UZ19)*YF3:YF54)+SUMPRODUCT((YE3:YE54=UZ21)*(YH3:YH54=UZ20)*YF3:YF54)+SUMPRODUCT((YE3:YE54=UZ22)*(YH3:YH54=UZ21)*YG3:YG54)+SUMPRODUCT((YE3:YE54=UZ18)*(YH3:YH54=UZ21)*YG3:YG54)+SUMPRODUCT((YE3:YE54=UZ19)*(YH3:YH54=UZ21)*YG3:YG54)+SUMPRODUCT((YE3:YE54=UZ20)*(YH3:YH54=UZ21)*YG3:YG54)</f>
        <v>0</v>
      </c>
      <c r="VE21" s="395">
        <f ca="1">SUMPRODUCT((YE3:YE54=UZ21)*(YH3:YH54=UZ22)*YG3:YG54)+SUMPRODUCT((YE3:YE54=UZ21)*(YH3:YH54=UZ18)*YG3:YG54)+SUMPRODUCT((YE3:YE54=UZ21)*(YH3:YH54=UZ19)*YG3:YG54)+SUMPRODUCT((YE3:YE54=UZ21)*(YH3:YH54=UZ20)*YG3:YG54)+SUMPRODUCT((YE3:YE54=UZ22)*(YH3:YH54=UZ21)*YF3:YF54)+SUMPRODUCT((YE3:YE54=UZ18)*(YH3:YH54=UZ21)*YF3:YF54)+SUMPRODUCT((YE3:YE54=UZ19)*(YH3:YH54=UZ21)*YF3:YF54)+SUMPRODUCT((YE3:YE54=UZ20)*(YH3:YH54=UZ21)*YF3:YF54)</f>
        <v>0</v>
      </c>
      <c r="VF21" s="395">
        <f t="shared" ca="1" si="2383"/>
        <v>1000</v>
      </c>
      <c r="VG21" s="395">
        <f t="shared" ca="1" si="2384"/>
        <v>0</v>
      </c>
      <c r="VH21" s="395">
        <f ca="1">IF(UZ21&lt;&gt;"",VLOOKUP(UZ21,UG4:UM52,7,FALSE),"")</f>
        <v>1000</v>
      </c>
      <c r="VI21" s="395">
        <f ca="1">IF(UZ21&lt;&gt;"",VLOOKUP(UZ21,UG4:UM52,5,FALSE),"")</f>
        <v>0</v>
      </c>
      <c r="VJ21" s="395">
        <f ca="1">IF(UZ21&lt;&gt;"",VLOOKUP(UZ21,UG4:UO52,9,FALSE),"")</f>
        <v>30</v>
      </c>
      <c r="VK21" s="395">
        <f t="shared" ca="1" si="2385"/>
        <v>0</v>
      </c>
      <c r="VL21" s="395">
        <f t="shared" ref="VL21" ca="1" si="3196">IF(UZ21&lt;&gt;"",RANK(VK21,VK18:VK22),"")</f>
        <v>1</v>
      </c>
      <c r="VM21" s="395">
        <f t="shared" ref="VM21" ca="1" si="3197">IF(UZ21&lt;&gt;"",SUMPRODUCT((VK18:VK22=VK21)*(VF18:VF22&gt;VF21)),"")</f>
        <v>0</v>
      </c>
      <c r="VN21" s="395">
        <f t="shared" ref="VN21" ca="1" si="3198">IF(UZ21&lt;&gt;"",SUMPRODUCT((VK18:VK22=VK21)*(VF18:VF22=VF21)*(VD18:VD22&gt;VD21)),"")</f>
        <v>0</v>
      </c>
      <c r="VO21" s="395">
        <f t="shared" ref="VO21" ca="1" si="3199">IF(UZ21&lt;&gt;"",SUMPRODUCT((VK18:VK22=VK21)*(VF18:VF22=VF21)*(VD18:VD22=VD21)*(VH18:VH22&gt;VH21)),"")</f>
        <v>0</v>
      </c>
      <c r="VP21" s="395">
        <f t="shared" ref="VP21" ca="1" si="3200">IF(UZ21&lt;&gt;"",SUMPRODUCT((VK18:VK22=VK21)*(VF18:VF22=VF21)*(VD18:VD22=VD21)*(VH18:VH22=VH21)*(VI18:VI22&gt;VI21)),"")</f>
        <v>0</v>
      </c>
      <c r="VQ21" s="395">
        <f t="shared" ref="VQ21" ca="1" si="3201">IF(UZ21&lt;&gt;"",SUMPRODUCT((VK18:VK22=VK21)*(VF18:VF22=VF21)*(VD18:VD22=VD21)*(VH18:VH22=VH21)*(VI18:VI22=VI21)*(VJ18:VJ22&gt;VJ21)),"")</f>
        <v>0</v>
      </c>
      <c r="VR21" s="395">
        <f t="shared" ref="VR21" ca="1" si="3202">IF(UZ21&lt;&gt;"",IF(VR73&lt;&gt;"",IF(UY69=3,VR73,VR73+UY69),SUM(VL21:VQ21)),"")</f>
        <v>1</v>
      </c>
      <c r="VS21" s="395" t="str">
        <f t="shared" ref="VS21" ca="1" si="3203">IF(UZ21&lt;&gt;"",INDEX(UZ18:UZ22,MATCH(4,VR18:VR22,0),0),"")</f>
        <v>Auckland City</v>
      </c>
      <c r="VT21" s="395" t="str">
        <f t="shared" ca="1" si="2616"/>
        <v/>
      </c>
      <c r="VU21" s="395" t="str">
        <f ca="1">IF(VT21&lt;&gt;"",SUMPRODUCT((YE3:YE54=VT21)*(YH3:YH54=VT22)*(YI3:YI54="W"))+SUMPRODUCT((YE3:YE54=VT21)*(YH3:YH54=VT19)*(YI3:YI54="W"))+SUMPRODUCT((YE3:YE54=VT21)*(YH3:YH54=VT20)*(YI3:YI54="W"))+SUMPRODUCT((YE3:YE54=VT22)*(YH3:YH54=VT21)*(YJ3:YJ54="W"))+SUMPRODUCT((YE3:YE54=VT19)*(YH3:YH54=VT21)*(YJ3:YJ54="W"))+SUMPRODUCT((YE3:YE54=VT20)*(YH3:YH54=VT21)*(YJ3:YJ54="W")),"")</f>
        <v/>
      </c>
      <c r="VV21" s="395" t="str">
        <f ca="1">IF(VT21&lt;&gt;"",SUMPRODUCT((YE3:YE54=VT21)*(YH3:YH54=VT22)*(YI3:YI54="D"))+SUMPRODUCT((YE3:YE54=VT21)*(YH3:YH54=VT19)*(YI3:YI54="D"))+SUMPRODUCT((YE3:YE54=VT21)*(YH3:YH54=VT20)*(YI3:YI54="D"))+SUMPRODUCT((YE3:YE54=VT22)*(YH3:YH54=VT21)*(YI3:YI54="D"))+SUMPRODUCT((YE3:YE54=VT19)*(YH3:YH54=VT21)*(YI3:YI54="D"))+SUMPRODUCT((YE3:YE54=VT20)*(YH3:YH54=VT21)*(YI3:YI54="D")),"")</f>
        <v/>
      </c>
      <c r="VW21" s="395" t="str">
        <f ca="1">IF(VT21&lt;&gt;"",SUMPRODUCT((YE3:YE54=VT21)*(YH3:YH54=VT22)*(YI3:YI54="L"))+SUMPRODUCT((YE3:YE54=VT21)*(YH3:YH54=VT19)*(YI3:YI54="L"))+SUMPRODUCT((YE3:YE54=VT21)*(YH3:YH54=VT20)*(YI3:YI54="L"))+SUMPRODUCT((YE3:YE54=VT22)*(YH3:YH54=VT21)*(YJ3:YJ54="L"))+SUMPRODUCT((YE3:YE54=VT19)*(YH3:YH54=VT21)*(YJ3:YJ54="L"))+SUMPRODUCT((YE3:YE54=VT20)*(YH3:YH54=VT21)*(YJ3:YJ54="L")),"")</f>
        <v/>
      </c>
      <c r="VX21" s="395">
        <f ca="1">SUMPRODUCT((YE3:YE54=VT21)*(YH3:YH54=VT22)*YF3:YF54)+SUMPRODUCT((YE3:YE54=VT21)*(YH3:YH54=VT18)*YF3:YF54)+SUMPRODUCT((YE3:YE54=VT21)*(YH3:YH54=VT19)*YF3:YF54)+SUMPRODUCT((YE3:YE54=VT21)*(YH3:YH54=VT20)*YF3:YF54)+SUMPRODUCT((YE3:YE54=VT22)*(YH3:YH54=VT21)*YG3:YG54)+SUMPRODUCT((YE3:YE54=VT18)*(YH3:YH54=VT21)*YG3:YG54)+SUMPRODUCT((YE3:YE54=VT19)*(YH3:YH54=VT21)*YG3:YG54)+SUMPRODUCT((YE3:YE54=VT20)*(YH3:YH54=VT21)*YG3:YG54)</f>
        <v>0</v>
      </c>
      <c r="VY21" s="395">
        <f ca="1">SUMPRODUCT((YE3:YE54=VT21)*(YH3:YH54=VT22)*YG3:YG54)+SUMPRODUCT((YE3:YE54=VT21)*(YH3:YH54=VT18)*YG3:YG54)+SUMPRODUCT((YE3:YE54=VT21)*(YH3:YH54=VT19)*YG3:YG54)+SUMPRODUCT((YE3:YE54=VT21)*(YH3:YH54=VT20)*YG3:YG54)+SUMPRODUCT((YE3:YE54=VT22)*(YH3:YH54=VT21)*YF3:YF54)+SUMPRODUCT((YE3:YE54=VT18)*(YH3:YH54=VT21)*YF3:YF54)+SUMPRODUCT((YE3:YE54=VT19)*(YH3:YH54=VT21)*YF3:YF54)+SUMPRODUCT((YE3:YE54=VT20)*(YH3:YH54=VT21)*YF3:YF54)</f>
        <v>0</v>
      </c>
      <c r="VZ21" s="395">
        <f t="shared" ca="1" si="2617"/>
        <v>1000</v>
      </c>
      <c r="WA21" s="395" t="str">
        <f t="shared" ca="1" si="2618"/>
        <v/>
      </c>
      <c r="WB21" s="395" t="str">
        <f ca="1">IF(VT21&lt;&gt;"",VLOOKUP(VT21,UG4:UM52,7,FALSE),"")</f>
        <v/>
      </c>
      <c r="WC21" s="395" t="str">
        <f ca="1">IF(VT21&lt;&gt;"",VLOOKUP(VT21,UG4:UM52,5,FALSE),"")</f>
        <v/>
      </c>
      <c r="WD21" s="395" t="str">
        <f ca="1">IF(VT21&lt;&gt;"",VLOOKUP(VT21,UG4:UO52,9,FALSE),"")</f>
        <v/>
      </c>
      <c r="WE21" s="395" t="str">
        <f t="shared" ca="1" si="2619"/>
        <v/>
      </c>
      <c r="WF21" s="395" t="str">
        <f t="shared" ref="WF21" ca="1" si="3204">IF(VT21&lt;&gt;"",RANK(WE21,WE18:WE22),"")</f>
        <v/>
      </c>
      <c r="WG21" s="395" t="str">
        <f t="shared" ref="WG21" ca="1" si="3205">IF(VT21&lt;&gt;"",SUMPRODUCT((WE18:WE22=WE21)*(VZ18:VZ22&gt;VZ21)),"")</f>
        <v/>
      </c>
      <c r="WH21" s="395" t="str">
        <f t="shared" ref="WH21" ca="1" si="3206">IF(VT21&lt;&gt;"",SUMPRODUCT((WE18:WE22=WE21)*(VZ18:VZ22=VZ21)*(VX18:VX22&gt;VX21)),"")</f>
        <v/>
      </c>
      <c r="WI21" s="395" t="str">
        <f t="shared" ref="WI21" ca="1" si="3207">IF(VT21&lt;&gt;"",SUMPRODUCT((WE18:WE22=WE21)*(VZ18:VZ22=VZ21)*(VX18:VX22=VX21)*(WB18:WB22&gt;WB21)),"")</f>
        <v/>
      </c>
      <c r="WJ21" s="395" t="str">
        <f t="shared" ref="WJ21" ca="1" si="3208">IF(VT21&lt;&gt;"",SUMPRODUCT((WE18:WE22=WE21)*(VZ18:VZ22=VZ21)*(VX18:VX22=VX21)*(WB18:WB22=WB21)*(WC18:WC22&gt;WC21)),"")</f>
        <v/>
      </c>
      <c r="WK21" s="395" t="str">
        <f t="shared" ref="WK21" ca="1" si="3209">IF(VT21&lt;&gt;"",SUMPRODUCT((WE18:WE22=WE21)*(VZ18:VZ22=VZ21)*(VX18:VX22=VX21)*(WB18:WB22=WB21)*(WC18:WC22=WC21)*(WD18:WD22&gt;WD21)),"")</f>
        <v/>
      </c>
      <c r="WL21" s="395" t="str">
        <f t="shared" ref="WL21" ca="1" si="3210">IF(VT21&lt;&gt;"",IF(WL73&lt;&gt;"",IF(VS69=3,WL73,WL73+VS69),SUM(WF21:WK21)+1),"")</f>
        <v/>
      </c>
      <c r="WM21" s="395" t="str">
        <f t="shared" ref="WM21" ca="1" si="3211">IF(VT21&lt;&gt;"",INDEX(VT19:VT22,MATCH(4,WL19:WL22,0),0),"")</f>
        <v/>
      </c>
      <c r="WN21" s="395" t="str">
        <f t="shared" ca="1" si="2897"/>
        <v/>
      </c>
      <c r="WO21" s="395">
        <f ca="1">SUMPRODUCT((YE3:YE54=WN21)*(YH3:YH54=WN22)*(YI3:YI54="W"))+SUMPRODUCT((YE3:YE54=WN21)*(YH3:YH54=WN23)*(YI3:YI54="W"))+SUMPRODUCT((YE3:YE54=WN21)*(YH3:YH54=WN20)*(YI3:YI54="W"))+SUMPRODUCT((YE3:YE54=WN22)*(YH3:YH54=WN21)*(YJ3:YJ54="W"))+SUMPRODUCT((YE3:YE54=WN23)*(YH3:YH54=WN21)*(YJ3:YJ54="W"))+SUMPRODUCT((YE3:YE54=WN20)*(YH3:YH54=WN21)*(YJ3:YJ54="W"))</f>
        <v>0</v>
      </c>
      <c r="WP21" s="395">
        <f ca="1">SUMPRODUCT((YE3:YE54=WN21)*(YH3:YH54=WN22)*(YI3:YI54="D"))+SUMPRODUCT((YE3:YE54=WN21)*(YH3:YH54=WN23)*(YI3:YI54="D"))+SUMPRODUCT((YE3:YE54=WN21)*(YH3:YH54=WN20)*(YI3:YI54="D"))+SUMPRODUCT((YE3:YE54=WN22)*(YH3:YH54=WN21)*(YI3:YI54="D"))+SUMPRODUCT((YE3:YE54=WN23)*(YH3:YH54=WN21)*(YI3:YI54="D"))+SUMPRODUCT((YE3:YE54=WN20)*(YH3:YH54=WN21)*(YI3:YI54="D"))</f>
        <v>0</v>
      </c>
      <c r="WQ21" s="395">
        <f ca="1">SUMPRODUCT((YE3:YE54=WN21)*(YH3:YH54=WN22)*(YI3:YI54="L"))+SUMPRODUCT((YE3:YE54=WN21)*(YH3:YH54=WN23)*(YI3:YI54="L"))+SUMPRODUCT((YE3:YE54=WN21)*(YH3:YH54=WN20)*(YI3:YI54="L"))+SUMPRODUCT((YE3:YE54=WN22)*(YH3:YH54=WN21)*(YJ3:YJ54="L"))+SUMPRODUCT((YE3:YE54=WN23)*(YH3:YH54=WN21)*(YJ3:YJ54="L"))+SUMPRODUCT((YE3:YE54=WN20)*(YH3:YH54=WN21)*(YJ3:YJ54="L"))</f>
        <v>0</v>
      </c>
      <c r="WR21" s="395">
        <f ca="1">SUMPRODUCT((YE3:YE54=WN21)*(YH3:YH54=WN22)*YF3:YF54)+SUMPRODUCT((YE3:YE54=WN21)*(YH3:YH54=WN18)*YF3:YF54)+SUMPRODUCT((YE3:YE54=WN21)*(YH3:YH54=WN19)*YF3:YF54)+SUMPRODUCT((YE3:YE54=WN21)*(YH3:YH54=WN20)*YF3:YF54)+SUMPRODUCT((YE3:YE54=WN22)*(YH3:YH54=WN21)*YG3:YG54)+SUMPRODUCT((YE3:YE54=WN18)*(YH3:YH54=WN21)*YG3:YG54)+SUMPRODUCT((YE3:YE54=WN19)*(YH3:YH54=WN21)*YG3:YG54)+SUMPRODUCT((YE3:YE54=WN20)*(YH3:YH54=WN21)*YG3:YG54)</f>
        <v>0</v>
      </c>
      <c r="WS21" s="395">
        <f ca="1">SUMPRODUCT((YE3:YE54=WN21)*(YH3:YH54=WN22)*YG3:YG54)+SUMPRODUCT((YE3:YE54=WN21)*(YH3:YH54=WN18)*YG3:YG54)+SUMPRODUCT((YE3:YE54=WN21)*(YH3:YH54=WN19)*YG3:YG54)+SUMPRODUCT((YE3:YE54=WN21)*(YH3:YH54=WN20)*YG3:YG54)+SUMPRODUCT((YE3:YE54=WN22)*(YH3:YH54=WN21)*YF3:YF54)+SUMPRODUCT((YE3:YE54=WN18)*(YH3:YH54=WN21)*YF3:YF54)+SUMPRODUCT((YE3:YE54=WN19)*(YH3:YH54=WN21)*YF3:YF54)+SUMPRODUCT((YE3:YE54=WN20)*(YH3:YH54=WN21)*YF3:YF54)</f>
        <v>0</v>
      </c>
      <c r="WT21" s="395">
        <f t="shared" ca="1" si="2898"/>
        <v>1000</v>
      </c>
      <c r="WU21" s="395" t="str">
        <f t="shared" ca="1" si="2899"/>
        <v/>
      </c>
      <c r="WV21" s="395" t="str">
        <f ca="1">IF(WN21&lt;&gt;"",VLOOKUP(WN21,UG4:UM52,7,FALSE),"")</f>
        <v/>
      </c>
      <c r="WW21" s="395" t="str">
        <f ca="1">IF(WN21&lt;&gt;"",VLOOKUP(WN21,UG4:UM52,5,FALSE),"")</f>
        <v/>
      </c>
      <c r="WX21" s="395" t="str">
        <f ca="1">IF(WN21&lt;&gt;"",VLOOKUP(WN21,UG4:UO52,9,FALSE),"")</f>
        <v/>
      </c>
      <c r="WY21" s="395" t="str">
        <f t="shared" ca="1" si="2900"/>
        <v/>
      </c>
      <c r="WZ21" s="395" t="str">
        <f t="shared" ref="WZ21" ca="1" si="3212">IF(WN21&lt;&gt;"",RANK(WY21,WY18:WY22),"")</f>
        <v/>
      </c>
      <c r="XA21" s="395" t="str">
        <f t="shared" ref="XA21" ca="1" si="3213">IF(WN21&lt;&gt;"",SUMPRODUCT((WY18:WY22=WY21)*(WT18:WT22&gt;WT21)),"")</f>
        <v/>
      </c>
      <c r="XB21" s="395" t="str">
        <f t="shared" ref="XB21" ca="1" si="3214">IF(WN21&lt;&gt;"",SUMPRODUCT((WY18:WY22=WY21)*(WT18:WT22=WT21)*(WR18:WR22&gt;WR21)),"")</f>
        <v/>
      </c>
      <c r="XC21" s="395" t="str">
        <f t="shared" ref="XC21" ca="1" si="3215">IF(WN21&lt;&gt;"",SUMPRODUCT((WY18:WY22=WY21)*(WT18:WT22=WT21)*(WR18:WR22=WR21)*(WV18:WV22&gt;WV21)),"")</f>
        <v/>
      </c>
      <c r="XD21" s="395" t="str">
        <f t="shared" ref="XD21" ca="1" si="3216">IF(WN21&lt;&gt;"",SUMPRODUCT((WY18:WY22=WY21)*(WT18:WT22=WT21)*(WR18:WR22=WR21)*(WV18:WV22=WV21)*(WW18:WW22&gt;WW21)),"")</f>
        <v/>
      </c>
      <c r="XE21" s="395" t="str">
        <f t="shared" ref="XE21" ca="1" si="3217">IF(WN21&lt;&gt;"",SUMPRODUCT((WY18:WY22=WY21)*(WT18:WT22=WT21)*(WR18:WR22=WR21)*(WV18:WV22=WV21)*(WW18:WW22=WW21)*(WX18:WX22&gt;WX21)),"")</f>
        <v/>
      </c>
      <c r="XF21" s="395" t="str">
        <f t="shared" ca="1" si="2907"/>
        <v/>
      </c>
      <c r="XG21" s="395" t="str">
        <f t="shared" ref="XG21" ca="1" si="3218">IF(WN21&lt;&gt;"",INDEX(WN20:WN22,MATCH(4,XF20:XF22,0),0),"")</f>
        <v/>
      </c>
      <c r="XH21" s="395" t="str">
        <f t="shared" ref="XH21" si="3219">IF(UX18&lt;&gt;"",UX18,"")</f>
        <v/>
      </c>
      <c r="XI21" s="395">
        <f ca="1">SUMPRODUCT((YE3:YE54=XH21)*(YH3:YH54=XH22)*(YI3:YI54="W"))+SUMPRODUCT((YE3:YE54=XH21)*(YH3:YH54=XH23)*(YI3:YI54="W"))+SUMPRODUCT((YE3:YE54=XH21)*(YH3:YH54=XH24)*(YI3:YI54="W"))+SUMPRODUCT((YE3:YE54=XH22)*(YH3:YH54=XH21)*(YJ3:YJ54="W"))+SUMPRODUCT((YE3:YE54=XH23)*(YH3:YH54=XH21)*(YJ3:YJ54="W"))+SUMPRODUCT((YE3:YE54=XH24)*(YH3:YH54=XH21)*(YJ3:YJ54="W"))</f>
        <v>0</v>
      </c>
      <c r="XJ21" s="395">
        <f ca="1">SUMPRODUCT((YE3:YE54=XH21)*(YH3:YH54=XH22)*(YI3:YI54="D"))+SUMPRODUCT((YE3:YE54=XH21)*(YH3:YH54=XH23)*(YI3:YI54="D"))+SUMPRODUCT((YE3:YE54=XH21)*(YH3:YH54=XH24)*(YI3:YI54="D"))+SUMPRODUCT((YE3:YE54=XH22)*(YH3:YH54=XH21)*(YI3:YI54="D"))+SUMPRODUCT((YE3:YE54=XH23)*(YH3:YH54=XH21)*(YI3:YI54="D"))+SUMPRODUCT((YE3:YE54=XH24)*(YH3:YH54=XH21)*(YI3:YI54="D"))</f>
        <v>0</v>
      </c>
      <c r="XK21" s="395">
        <f ca="1">SUMPRODUCT((YE3:YE54=XH21)*(YH3:YH54=XH22)*(YI3:YI54="L"))+SUMPRODUCT((YE3:YE54=XH21)*(YH3:YH54=XH23)*(YI3:YI54="L"))+SUMPRODUCT((YE3:YE54=XH21)*(YH3:YH54=XH24)*(YI3:YI54="L"))+SUMPRODUCT((YE3:YE54=XH22)*(YH3:YH54=XH21)*(YJ3:YJ54="L"))+SUMPRODUCT((YE3:YE54=XH23)*(YH3:YH54=XH21)*(YJ3:YJ54="L"))+SUMPRODUCT((YE3:YE54=XH24)*(YH3:YH54=XH21)*(YJ3:YJ54="L"))</f>
        <v>0</v>
      </c>
      <c r="XL21" s="395">
        <f ca="1">SUMPRODUCT((YE3:YE54=XH21)*(YH3:YH54=XH22)*YF3:YF54)+SUMPRODUCT((YE3:YE54=XH21)*(YH3:YH54=XH18)*YF3:YF54)+SUMPRODUCT((YE3:YE54=XH21)*(YH3:YH54=XH19)*YF3:YF54)+SUMPRODUCT((YE3:YE54=XH21)*(YH3:YH54=XH20)*YF3:YF54)+SUMPRODUCT((YE3:YE54=XH22)*(YH3:YH54=XH21)*YG3:YG54)+SUMPRODUCT((YE3:YE54=XH18)*(YH3:YH54=XH21)*YG3:YG54)+SUMPRODUCT((YE3:YE54=XH19)*(YH3:YH54=XH21)*YG3:YG54)+SUMPRODUCT((YE3:YE54=XH20)*(YH3:YH54=XH21)*YG3:YG54)</f>
        <v>0</v>
      </c>
      <c r="XM21" s="395">
        <f ca="1">SUMPRODUCT((YE3:YE54=XH21)*(YH3:YH54=XH22)*YG3:YG54)+SUMPRODUCT((YE3:YE54=XH21)*(YH3:YH54=XH18)*YG3:YG54)+SUMPRODUCT((YE3:YE54=XH21)*(YH3:YH54=XH19)*YG3:YG54)+SUMPRODUCT((YE3:YE54=XH21)*(YH3:YH54=XH20)*YG3:YG54)+SUMPRODUCT((YE3:YE54=XH22)*(YH3:YH54=XH21)*YF3:YF54)+SUMPRODUCT((YE3:YE54=XH18)*(YH3:YH54=XH21)*YF3:YF54)+SUMPRODUCT((YE3:YE54=XH19)*(YH3:YH54=XH21)*YF3:YF54)+SUMPRODUCT((YE3:YE54=XH20)*(YH3:YH54=XH21)*YF3:YF54)</f>
        <v>0</v>
      </c>
      <c r="XN21" s="395">
        <f t="shared" ref="XN21" ca="1" si="3220">XL21-XM21+1000</f>
        <v>1000</v>
      </c>
      <c r="XO21" s="395" t="str">
        <f t="shared" ref="XO21" si="3221">IF(XH21&lt;&gt;"",XI21*3+XJ21*1,"")</f>
        <v/>
      </c>
      <c r="XP21" s="395" t="str">
        <f>IF(XH21&lt;&gt;"",VLOOKUP(XH21,UG4:UM52,7,FALSE),"")</f>
        <v/>
      </c>
      <c r="XQ21" s="395" t="str">
        <f>IF(XH21&lt;&gt;"",VLOOKUP(XH21,UG4:UM52,5,FALSE),"")</f>
        <v/>
      </c>
      <c r="XR21" s="395" t="str">
        <f>IF(XH21&lt;&gt;"",VLOOKUP(XH21,UG4:UO52,9,FALSE),"")</f>
        <v/>
      </c>
      <c r="XS21" s="395" t="str">
        <f t="shared" ref="XS21" si="3222">XO21</f>
        <v/>
      </c>
      <c r="XT21" s="395" t="str">
        <f t="shared" ref="XT21" si="3223">IF(XH21&lt;&gt;"",RANK(XS21,XS18:XS22),"")</f>
        <v/>
      </c>
      <c r="XU21" s="395" t="str">
        <f t="shared" ref="XU21" si="3224">IF(XH21&lt;&gt;"",SUMPRODUCT((XS18:XS22=XS21)*(XN18:XN22&gt;XN21)),"")</f>
        <v/>
      </c>
      <c r="XV21" s="395" t="str">
        <f t="shared" ref="XV21" si="3225">IF(XH21&lt;&gt;"",SUMPRODUCT((XS18:XS22=XS21)*(XN18:XN22=XN21)*(XL18:XL22&gt;XL21)),"")</f>
        <v/>
      </c>
      <c r="XW21" s="395" t="str">
        <f t="shared" ref="XW21" si="3226">IF(XH21&lt;&gt;"",SUMPRODUCT((XS18:XS22=XS21)*(XN18:XN22=XN21)*(XL18:XL22=XL21)*(XP18:XP22&gt;XP21)),"")</f>
        <v/>
      </c>
      <c r="XX21" s="395" t="str">
        <f t="shared" ref="XX21" si="3227">IF(XH21&lt;&gt;"",SUMPRODUCT((XS18:XS22=XS21)*(XN18:XN22=XN21)*(XL18:XL22=XL21)*(XP18:XP22=XP21)*(XQ18:XQ22&gt;XQ21)),"")</f>
        <v/>
      </c>
      <c r="XY21" s="395" t="str">
        <f t="shared" ref="XY21" si="3228">IF(XH21&lt;&gt;"",SUMPRODUCT((XS18:XS22=XS21)*(XN18:XN22=XN21)*(XL18:XL22=XL21)*(XP18:XP22=XP21)*(XQ18:XQ22=XQ21)*(XR18:XR22&gt;XR21)),"")</f>
        <v/>
      </c>
      <c r="XZ21" s="395" t="str">
        <f t="shared" ref="XZ21" si="3229">IF(XH21&lt;&gt;"",SUM(XT21:XY21)+3,"")</f>
        <v/>
      </c>
      <c r="YA21" s="395" t="str">
        <f t="shared" ref="YA21" si="3230">IF(XH21&lt;&gt;"",IF(XZ21=4,XH21,XH22),"")</f>
        <v/>
      </c>
      <c r="YB21" s="395" t="str">
        <f t="shared" ref="YB21" ca="1" si="3231">IF(YA21&lt;&gt;"",YA21,IF(XG21&lt;&gt;"",XG21,IF(WM21&lt;&gt;"",WM21,IF(VS21&lt;&gt;"",VS21,US21))))</f>
        <v>Auckland City</v>
      </c>
      <c r="YC21" s="395">
        <v>4</v>
      </c>
      <c r="YD21" s="395">
        <v>19</v>
      </c>
      <c r="YE21" s="395" t="str">
        <f t="shared" si="6"/>
        <v>Seattle Sounders</v>
      </c>
      <c r="YF21" s="395">
        <f ca="1">IF(OFFSET('Game Board'!O26,0,YF1)&lt;&gt;"",OFFSET('Game Board'!O26,0,YF1),0)</f>
        <v>0</v>
      </c>
      <c r="YG21" s="395">
        <f ca="1">IF(OFFSET('Game Board'!P26,0,YF1)&lt;&gt;"",OFFSET('Game Board'!P26,0,YF1),0)</f>
        <v>0</v>
      </c>
      <c r="YH21" s="395" t="str">
        <f t="shared" si="7"/>
        <v>Atletico Madrid</v>
      </c>
      <c r="YI21" s="395" t="str">
        <f ca="1">IF(AND(OFFSET('Game Board'!O26,0,YF1)&lt;&gt;"",OFFSET('Game Board'!P26,0,YF1)&lt;&gt;""),IF(YF21&gt;YG21,"W",IF(YF21=YG21,"D","L")),"")</f>
        <v/>
      </c>
      <c r="YJ21" s="395" t="str">
        <f t="shared" ca="1" si="2629"/>
        <v/>
      </c>
      <c r="YL21" s="395">
        <f ca="1">VLOOKUP(YM21,ACH18:ACI22,2,FALSE)</f>
        <v>2</v>
      </c>
      <c r="YM21" s="398" t="str">
        <f t="shared" si="2395"/>
        <v>Benfica</v>
      </c>
      <c r="YN21" s="395">
        <f ca="1">SUMPRODUCT((ACK3:ACK54=YM21)*(ACO3:ACO54="W"))+SUMPRODUCT((ACN3:ACN54=YM21)*(ACP3:ACP54="W"))</f>
        <v>0</v>
      </c>
      <c r="YO21" s="395">
        <f ca="1">SUMPRODUCT((ACK3:ACK54=YM21)*(ACO3:ACO54="D"))+SUMPRODUCT((ACN3:ACN54=YM21)*(ACP3:ACP54="D"))</f>
        <v>0</v>
      </c>
      <c r="YP21" s="395">
        <f ca="1">SUMPRODUCT((ACK3:ACK54=YM21)*(ACO3:ACO54="L"))+SUMPRODUCT((ACN3:ACN54=YM21)*(ACP3:ACP54="L"))</f>
        <v>0</v>
      </c>
      <c r="YQ21" s="395">
        <f t="shared" ref="YQ21" ca="1" si="3232">SUMIF(ACK3:ACK72,YM21,ACL3:ACL72)+SUMIF(ACN3:ACN72,YM21,ACM3:ACM72)</f>
        <v>0</v>
      </c>
      <c r="YR21" s="395">
        <f t="shared" ref="YR21" ca="1" si="3233">SUMIF(ACN3:ACN72,YM21,ACL3:ACL72)+SUMIF(ACK3:ACK72,YM21,ACM3:ACM72)</f>
        <v>0</v>
      </c>
      <c r="YS21" s="395">
        <f t="shared" ca="1" si="2398"/>
        <v>1000</v>
      </c>
      <c r="YT21" s="395">
        <f t="shared" ca="1" si="2399"/>
        <v>0</v>
      </c>
      <c r="YU21" s="401">
        <f t="shared" si="117"/>
        <v>22</v>
      </c>
      <c r="YV21" s="395">
        <f t="shared" ref="YV21" ca="1" si="3234">IF(COUNTIF(YT18:YT22,4)&lt;&gt;4,RANK(YT21,YT18:YT22),YT73)</f>
        <v>1</v>
      </c>
      <c r="YX21" s="395">
        <f t="shared" ref="YX21" ca="1" si="3235">SUMPRODUCT((YV18:YV21=YV21)*(YU18:YU21&lt;YU21))+YV21</f>
        <v>3</v>
      </c>
      <c r="YY21" s="398" t="str">
        <f t="shared" ref="YY21" ca="1" si="3236">INDEX(YM18:YM22,MATCH(4,YX18:YX22,0),0)</f>
        <v>Bayern Munich</v>
      </c>
      <c r="YZ21" s="395">
        <f t="shared" ref="YZ21" ca="1" si="3237">INDEX(YV18:YV22,MATCH(YY21,YM18:YM22,0),0)</f>
        <v>1</v>
      </c>
      <c r="ZA21" s="395" t="str">
        <f t="shared" ca="1" si="2916"/>
        <v>Bayern Munich</v>
      </c>
      <c r="ZB21" s="395" t="str">
        <f t="shared" ca="1" si="2917"/>
        <v/>
      </c>
      <c r="ZF21" s="395" t="str">
        <f t="shared" ca="1" si="2408"/>
        <v>Bayern Munich</v>
      </c>
      <c r="ZG21" s="395">
        <f ca="1">SUMPRODUCT((ACK3:ACK54=ZF21)*(ACN3:ACN54=ZF22)*(ACO3:ACO54="W"))+SUMPRODUCT((ACK3:ACK54=ZF21)*(ACN3:ACN54=ZF18)*(ACO3:ACO54="W"))+SUMPRODUCT((ACK3:ACK54=ZF21)*(ACN3:ACN54=ZF19)*(ACO3:ACO54="W"))+SUMPRODUCT((ACK3:ACK54=ZF21)*(ACN3:ACN54=ZF20)*(ACO3:ACO54="W"))+SUMPRODUCT((ACK3:ACK54=ZF22)*(ACN3:ACN54=ZF21)*(ACP3:ACP54="W"))+SUMPRODUCT((ACK3:ACK54=ZF18)*(ACN3:ACN54=ZF21)*(ACP3:ACP54="W"))+SUMPRODUCT((ACK3:ACK54=ZF19)*(ACN3:ACN54=ZF21)*(ACP3:ACP54="W"))+SUMPRODUCT((ACK3:ACK54=ZF20)*(ACN3:ACN54=ZF21)*(ACP3:ACP54="W"))</f>
        <v>0</v>
      </c>
      <c r="ZH21" s="395">
        <f ca="1">SUMPRODUCT((ACK3:ACK54=ZF21)*(ACN3:ACN54=ZF22)*(ACO3:ACO54="D"))+SUMPRODUCT((ACK3:ACK54=ZF21)*(ACN3:ACN54=ZF18)*(ACO3:ACO54="D"))+SUMPRODUCT((ACK3:ACK54=ZF21)*(ACN3:ACN54=ZF19)*(ACO3:ACO54="D"))+SUMPRODUCT((ACK3:ACK54=ZF21)*(ACN3:ACN54=ZF20)*(ACO3:ACO54="D"))+SUMPRODUCT((ACK3:ACK54=ZF22)*(ACN3:ACN54=ZF21)*(ACO3:ACO54="D"))+SUMPRODUCT((ACK3:ACK54=ZF18)*(ACN3:ACN54=ZF21)*(ACO3:ACO54="D"))+SUMPRODUCT((ACK3:ACK54=ZF19)*(ACN3:ACN54=ZF21)*(ACO3:ACO54="D"))+SUMPRODUCT((ACK3:ACK54=ZF20)*(ACN3:ACN54=ZF21)*(ACO3:ACO54="D"))</f>
        <v>0</v>
      </c>
      <c r="ZI21" s="395">
        <f ca="1">SUMPRODUCT((ACK3:ACK54=ZF21)*(ACN3:ACN54=ZF22)*(ACO3:ACO54="L"))+SUMPRODUCT((ACK3:ACK54=ZF21)*(ACN3:ACN54=ZF18)*(ACO3:ACO54="L"))+SUMPRODUCT((ACK3:ACK54=ZF21)*(ACN3:ACN54=ZF19)*(ACO3:ACO54="L"))+SUMPRODUCT((ACK3:ACK54=ZF21)*(ACN3:ACN54=ZF20)*(ACO3:ACO54="L"))+SUMPRODUCT((ACK3:ACK54=ZF22)*(ACN3:ACN54=ZF21)*(ACP3:ACP54="L"))+SUMPRODUCT((ACK3:ACK54=ZF18)*(ACN3:ACN54=ZF21)*(ACP3:ACP54="L"))+SUMPRODUCT((ACK3:ACK54=ZF19)*(ACN3:ACN54=ZF21)*(ACP3:ACP54="L"))+SUMPRODUCT((ACK3:ACK54=ZF20)*(ACN3:ACN54=ZF21)*(ACP3:ACP54="L"))</f>
        <v>0</v>
      </c>
      <c r="ZJ21" s="395">
        <f ca="1">SUMPRODUCT((ACK3:ACK54=ZF21)*(ACN3:ACN54=ZF22)*ACL3:ACL54)+SUMPRODUCT((ACK3:ACK54=ZF21)*(ACN3:ACN54=ZF18)*ACL3:ACL54)+SUMPRODUCT((ACK3:ACK54=ZF21)*(ACN3:ACN54=ZF19)*ACL3:ACL54)+SUMPRODUCT((ACK3:ACK54=ZF21)*(ACN3:ACN54=ZF20)*ACL3:ACL54)+SUMPRODUCT((ACK3:ACK54=ZF22)*(ACN3:ACN54=ZF21)*ACM3:ACM54)+SUMPRODUCT((ACK3:ACK54=ZF18)*(ACN3:ACN54=ZF21)*ACM3:ACM54)+SUMPRODUCT((ACK3:ACK54=ZF19)*(ACN3:ACN54=ZF21)*ACM3:ACM54)+SUMPRODUCT((ACK3:ACK54=ZF20)*(ACN3:ACN54=ZF21)*ACM3:ACM54)</f>
        <v>0</v>
      </c>
      <c r="ZK21" s="395">
        <f ca="1">SUMPRODUCT((ACK3:ACK54=ZF21)*(ACN3:ACN54=ZF22)*ACM3:ACM54)+SUMPRODUCT((ACK3:ACK54=ZF21)*(ACN3:ACN54=ZF18)*ACM3:ACM54)+SUMPRODUCT((ACK3:ACK54=ZF21)*(ACN3:ACN54=ZF19)*ACM3:ACM54)+SUMPRODUCT((ACK3:ACK54=ZF21)*(ACN3:ACN54=ZF20)*ACM3:ACM54)+SUMPRODUCT((ACK3:ACK54=ZF22)*(ACN3:ACN54=ZF21)*ACL3:ACL54)+SUMPRODUCT((ACK3:ACK54=ZF18)*(ACN3:ACN54=ZF21)*ACL3:ACL54)+SUMPRODUCT((ACK3:ACK54=ZF19)*(ACN3:ACN54=ZF21)*ACL3:ACL54)+SUMPRODUCT((ACK3:ACK54=ZF20)*(ACN3:ACN54=ZF21)*ACL3:ACL54)</f>
        <v>0</v>
      </c>
      <c r="ZL21" s="395">
        <f t="shared" ca="1" si="2409"/>
        <v>1000</v>
      </c>
      <c r="ZM21" s="395">
        <f t="shared" ca="1" si="2410"/>
        <v>0</v>
      </c>
      <c r="ZN21" s="395">
        <f ca="1">IF(ZF21&lt;&gt;"",VLOOKUP(ZF21,YM4:YS52,7,FALSE),"")</f>
        <v>1000</v>
      </c>
      <c r="ZO21" s="395">
        <f ca="1">IF(ZF21&lt;&gt;"",VLOOKUP(ZF21,YM4:YS52,5,FALSE),"")</f>
        <v>0</v>
      </c>
      <c r="ZP21" s="395">
        <f ca="1">IF(ZF21&lt;&gt;"",VLOOKUP(ZF21,YM4:YU52,9,FALSE),"")</f>
        <v>30</v>
      </c>
      <c r="ZQ21" s="395">
        <f t="shared" ca="1" si="2411"/>
        <v>0</v>
      </c>
      <c r="ZR21" s="395">
        <f t="shared" ref="ZR21" ca="1" si="3238">IF(ZF21&lt;&gt;"",RANK(ZQ21,ZQ18:ZQ22),"")</f>
        <v>1</v>
      </c>
      <c r="ZS21" s="395">
        <f t="shared" ref="ZS21" ca="1" si="3239">IF(ZF21&lt;&gt;"",SUMPRODUCT((ZQ18:ZQ22=ZQ21)*(ZL18:ZL22&gt;ZL21)),"")</f>
        <v>0</v>
      </c>
      <c r="ZT21" s="395">
        <f t="shared" ref="ZT21" ca="1" si="3240">IF(ZF21&lt;&gt;"",SUMPRODUCT((ZQ18:ZQ22=ZQ21)*(ZL18:ZL22=ZL21)*(ZJ18:ZJ22&gt;ZJ21)),"")</f>
        <v>0</v>
      </c>
      <c r="ZU21" s="395">
        <f t="shared" ref="ZU21" ca="1" si="3241">IF(ZF21&lt;&gt;"",SUMPRODUCT((ZQ18:ZQ22=ZQ21)*(ZL18:ZL22=ZL21)*(ZJ18:ZJ22=ZJ21)*(ZN18:ZN22&gt;ZN21)),"")</f>
        <v>0</v>
      </c>
      <c r="ZV21" s="395">
        <f t="shared" ref="ZV21" ca="1" si="3242">IF(ZF21&lt;&gt;"",SUMPRODUCT((ZQ18:ZQ22=ZQ21)*(ZL18:ZL22=ZL21)*(ZJ18:ZJ22=ZJ21)*(ZN18:ZN22=ZN21)*(ZO18:ZO22&gt;ZO21)),"")</f>
        <v>0</v>
      </c>
      <c r="ZW21" s="395">
        <f t="shared" ref="ZW21" ca="1" si="3243">IF(ZF21&lt;&gt;"",SUMPRODUCT((ZQ18:ZQ22=ZQ21)*(ZL18:ZL22=ZL21)*(ZJ18:ZJ22=ZJ21)*(ZN18:ZN22=ZN21)*(ZO18:ZO22=ZO21)*(ZP18:ZP22&gt;ZP21)),"")</f>
        <v>0</v>
      </c>
      <c r="ZX21" s="395">
        <f t="shared" ref="ZX21" ca="1" si="3244">IF(ZF21&lt;&gt;"",IF(ZX73&lt;&gt;"",IF(ZE69=3,ZX73,ZX73+ZE69),SUM(ZR21:ZW21)),"")</f>
        <v>1</v>
      </c>
      <c r="ZY21" s="395" t="str">
        <f t="shared" ref="ZY21" ca="1" si="3245">IF(ZF21&lt;&gt;"",INDEX(ZF18:ZF22,MATCH(4,ZX18:ZX22,0),0),"")</f>
        <v>Auckland City</v>
      </c>
      <c r="ZZ21" s="395" t="str">
        <f t="shared" ca="1" si="2648"/>
        <v/>
      </c>
      <c r="AAA21" s="395" t="str">
        <f ca="1">IF(ZZ21&lt;&gt;"",SUMPRODUCT((ACK3:ACK54=ZZ21)*(ACN3:ACN54=ZZ22)*(ACO3:ACO54="W"))+SUMPRODUCT((ACK3:ACK54=ZZ21)*(ACN3:ACN54=ZZ19)*(ACO3:ACO54="W"))+SUMPRODUCT((ACK3:ACK54=ZZ21)*(ACN3:ACN54=ZZ20)*(ACO3:ACO54="W"))+SUMPRODUCT((ACK3:ACK54=ZZ22)*(ACN3:ACN54=ZZ21)*(ACP3:ACP54="W"))+SUMPRODUCT((ACK3:ACK54=ZZ19)*(ACN3:ACN54=ZZ21)*(ACP3:ACP54="W"))+SUMPRODUCT((ACK3:ACK54=ZZ20)*(ACN3:ACN54=ZZ21)*(ACP3:ACP54="W")),"")</f>
        <v/>
      </c>
      <c r="AAB21" s="395" t="str">
        <f ca="1">IF(ZZ21&lt;&gt;"",SUMPRODUCT((ACK3:ACK54=ZZ21)*(ACN3:ACN54=ZZ22)*(ACO3:ACO54="D"))+SUMPRODUCT((ACK3:ACK54=ZZ21)*(ACN3:ACN54=ZZ19)*(ACO3:ACO54="D"))+SUMPRODUCT((ACK3:ACK54=ZZ21)*(ACN3:ACN54=ZZ20)*(ACO3:ACO54="D"))+SUMPRODUCT((ACK3:ACK54=ZZ22)*(ACN3:ACN54=ZZ21)*(ACO3:ACO54="D"))+SUMPRODUCT((ACK3:ACK54=ZZ19)*(ACN3:ACN54=ZZ21)*(ACO3:ACO54="D"))+SUMPRODUCT((ACK3:ACK54=ZZ20)*(ACN3:ACN54=ZZ21)*(ACO3:ACO54="D")),"")</f>
        <v/>
      </c>
      <c r="AAC21" s="395" t="str">
        <f ca="1">IF(ZZ21&lt;&gt;"",SUMPRODUCT((ACK3:ACK54=ZZ21)*(ACN3:ACN54=ZZ22)*(ACO3:ACO54="L"))+SUMPRODUCT((ACK3:ACK54=ZZ21)*(ACN3:ACN54=ZZ19)*(ACO3:ACO54="L"))+SUMPRODUCT((ACK3:ACK54=ZZ21)*(ACN3:ACN54=ZZ20)*(ACO3:ACO54="L"))+SUMPRODUCT((ACK3:ACK54=ZZ22)*(ACN3:ACN54=ZZ21)*(ACP3:ACP54="L"))+SUMPRODUCT((ACK3:ACK54=ZZ19)*(ACN3:ACN54=ZZ21)*(ACP3:ACP54="L"))+SUMPRODUCT((ACK3:ACK54=ZZ20)*(ACN3:ACN54=ZZ21)*(ACP3:ACP54="L")),"")</f>
        <v/>
      </c>
      <c r="AAD21" s="395">
        <f ca="1">SUMPRODUCT((ACK3:ACK54=ZZ21)*(ACN3:ACN54=ZZ22)*ACL3:ACL54)+SUMPRODUCT((ACK3:ACK54=ZZ21)*(ACN3:ACN54=ZZ18)*ACL3:ACL54)+SUMPRODUCT((ACK3:ACK54=ZZ21)*(ACN3:ACN54=ZZ19)*ACL3:ACL54)+SUMPRODUCT((ACK3:ACK54=ZZ21)*(ACN3:ACN54=ZZ20)*ACL3:ACL54)+SUMPRODUCT((ACK3:ACK54=ZZ22)*(ACN3:ACN54=ZZ21)*ACM3:ACM54)+SUMPRODUCT((ACK3:ACK54=ZZ18)*(ACN3:ACN54=ZZ21)*ACM3:ACM54)+SUMPRODUCT((ACK3:ACK54=ZZ19)*(ACN3:ACN54=ZZ21)*ACM3:ACM54)+SUMPRODUCT((ACK3:ACK54=ZZ20)*(ACN3:ACN54=ZZ21)*ACM3:ACM54)</f>
        <v>0</v>
      </c>
      <c r="AAE21" s="395">
        <f ca="1">SUMPRODUCT((ACK3:ACK54=ZZ21)*(ACN3:ACN54=ZZ22)*ACM3:ACM54)+SUMPRODUCT((ACK3:ACK54=ZZ21)*(ACN3:ACN54=ZZ18)*ACM3:ACM54)+SUMPRODUCT((ACK3:ACK54=ZZ21)*(ACN3:ACN54=ZZ19)*ACM3:ACM54)+SUMPRODUCT((ACK3:ACK54=ZZ21)*(ACN3:ACN54=ZZ20)*ACM3:ACM54)+SUMPRODUCT((ACK3:ACK54=ZZ22)*(ACN3:ACN54=ZZ21)*ACL3:ACL54)+SUMPRODUCT((ACK3:ACK54=ZZ18)*(ACN3:ACN54=ZZ21)*ACL3:ACL54)+SUMPRODUCT((ACK3:ACK54=ZZ19)*(ACN3:ACN54=ZZ21)*ACL3:ACL54)+SUMPRODUCT((ACK3:ACK54=ZZ20)*(ACN3:ACN54=ZZ21)*ACL3:ACL54)</f>
        <v>0</v>
      </c>
      <c r="AAF21" s="395">
        <f t="shared" ca="1" si="2649"/>
        <v>1000</v>
      </c>
      <c r="AAG21" s="395" t="str">
        <f t="shared" ca="1" si="2650"/>
        <v/>
      </c>
      <c r="AAH21" s="395" t="str">
        <f ca="1">IF(ZZ21&lt;&gt;"",VLOOKUP(ZZ21,YM4:YS52,7,FALSE),"")</f>
        <v/>
      </c>
      <c r="AAI21" s="395" t="str">
        <f ca="1">IF(ZZ21&lt;&gt;"",VLOOKUP(ZZ21,YM4:YS52,5,FALSE),"")</f>
        <v/>
      </c>
      <c r="AAJ21" s="395" t="str">
        <f ca="1">IF(ZZ21&lt;&gt;"",VLOOKUP(ZZ21,YM4:YU52,9,FALSE),"")</f>
        <v/>
      </c>
      <c r="AAK21" s="395" t="str">
        <f t="shared" ca="1" si="2651"/>
        <v/>
      </c>
      <c r="AAL21" s="395" t="str">
        <f t="shared" ref="AAL21" ca="1" si="3246">IF(ZZ21&lt;&gt;"",RANK(AAK21,AAK18:AAK22),"")</f>
        <v/>
      </c>
      <c r="AAM21" s="395" t="str">
        <f t="shared" ref="AAM21" ca="1" si="3247">IF(ZZ21&lt;&gt;"",SUMPRODUCT((AAK18:AAK22=AAK21)*(AAF18:AAF22&gt;AAF21)),"")</f>
        <v/>
      </c>
      <c r="AAN21" s="395" t="str">
        <f t="shared" ref="AAN21" ca="1" si="3248">IF(ZZ21&lt;&gt;"",SUMPRODUCT((AAK18:AAK22=AAK21)*(AAF18:AAF22=AAF21)*(AAD18:AAD22&gt;AAD21)),"")</f>
        <v/>
      </c>
      <c r="AAO21" s="395" t="str">
        <f t="shared" ref="AAO21" ca="1" si="3249">IF(ZZ21&lt;&gt;"",SUMPRODUCT((AAK18:AAK22=AAK21)*(AAF18:AAF22=AAF21)*(AAD18:AAD22=AAD21)*(AAH18:AAH22&gt;AAH21)),"")</f>
        <v/>
      </c>
      <c r="AAP21" s="395" t="str">
        <f t="shared" ref="AAP21" ca="1" si="3250">IF(ZZ21&lt;&gt;"",SUMPRODUCT((AAK18:AAK22=AAK21)*(AAF18:AAF22=AAF21)*(AAD18:AAD22=AAD21)*(AAH18:AAH22=AAH21)*(AAI18:AAI22&gt;AAI21)),"")</f>
        <v/>
      </c>
      <c r="AAQ21" s="395" t="str">
        <f t="shared" ref="AAQ21" ca="1" si="3251">IF(ZZ21&lt;&gt;"",SUMPRODUCT((AAK18:AAK22=AAK21)*(AAF18:AAF22=AAF21)*(AAD18:AAD22=AAD21)*(AAH18:AAH22=AAH21)*(AAI18:AAI22=AAI21)*(AAJ18:AAJ22&gt;AAJ21)),"")</f>
        <v/>
      </c>
      <c r="AAR21" s="395" t="str">
        <f t="shared" ref="AAR21" ca="1" si="3252">IF(ZZ21&lt;&gt;"",IF(AAR73&lt;&gt;"",IF(ZY69=3,AAR73,AAR73+ZY69),SUM(AAL21:AAQ21)+1),"")</f>
        <v/>
      </c>
      <c r="AAS21" s="395" t="str">
        <f t="shared" ref="AAS21" ca="1" si="3253">IF(ZZ21&lt;&gt;"",INDEX(ZZ19:ZZ22,MATCH(4,AAR19:AAR22,0),0),"")</f>
        <v/>
      </c>
      <c r="AAT21" s="395" t="str">
        <f t="shared" ca="1" si="2935"/>
        <v/>
      </c>
      <c r="AAU21" s="395">
        <f ca="1">SUMPRODUCT((ACK3:ACK54=AAT21)*(ACN3:ACN54=AAT22)*(ACO3:ACO54="W"))+SUMPRODUCT((ACK3:ACK54=AAT21)*(ACN3:ACN54=AAT23)*(ACO3:ACO54="W"))+SUMPRODUCT((ACK3:ACK54=AAT21)*(ACN3:ACN54=AAT20)*(ACO3:ACO54="W"))+SUMPRODUCT((ACK3:ACK54=AAT22)*(ACN3:ACN54=AAT21)*(ACP3:ACP54="W"))+SUMPRODUCT((ACK3:ACK54=AAT23)*(ACN3:ACN54=AAT21)*(ACP3:ACP54="W"))+SUMPRODUCT((ACK3:ACK54=AAT20)*(ACN3:ACN54=AAT21)*(ACP3:ACP54="W"))</f>
        <v>0</v>
      </c>
      <c r="AAV21" s="395">
        <f ca="1">SUMPRODUCT((ACK3:ACK54=AAT21)*(ACN3:ACN54=AAT22)*(ACO3:ACO54="D"))+SUMPRODUCT((ACK3:ACK54=AAT21)*(ACN3:ACN54=AAT23)*(ACO3:ACO54="D"))+SUMPRODUCT((ACK3:ACK54=AAT21)*(ACN3:ACN54=AAT20)*(ACO3:ACO54="D"))+SUMPRODUCT((ACK3:ACK54=AAT22)*(ACN3:ACN54=AAT21)*(ACO3:ACO54="D"))+SUMPRODUCT((ACK3:ACK54=AAT23)*(ACN3:ACN54=AAT21)*(ACO3:ACO54="D"))+SUMPRODUCT((ACK3:ACK54=AAT20)*(ACN3:ACN54=AAT21)*(ACO3:ACO54="D"))</f>
        <v>0</v>
      </c>
      <c r="AAW21" s="395">
        <f ca="1">SUMPRODUCT((ACK3:ACK54=AAT21)*(ACN3:ACN54=AAT22)*(ACO3:ACO54="L"))+SUMPRODUCT((ACK3:ACK54=AAT21)*(ACN3:ACN54=AAT23)*(ACO3:ACO54="L"))+SUMPRODUCT((ACK3:ACK54=AAT21)*(ACN3:ACN54=AAT20)*(ACO3:ACO54="L"))+SUMPRODUCT((ACK3:ACK54=AAT22)*(ACN3:ACN54=AAT21)*(ACP3:ACP54="L"))+SUMPRODUCT((ACK3:ACK54=AAT23)*(ACN3:ACN54=AAT21)*(ACP3:ACP54="L"))+SUMPRODUCT((ACK3:ACK54=AAT20)*(ACN3:ACN54=AAT21)*(ACP3:ACP54="L"))</f>
        <v>0</v>
      </c>
      <c r="AAX21" s="395">
        <f ca="1">SUMPRODUCT((ACK3:ACK54=AAT21)*(ACN3:ACN54=AAT22)*ACL3:ACL54)+SUMPRODUCT((ACK3:ACK54=AAT21)*(ACN3:ACN54=AAT18)*ACL3:ACL54)+SUMPRODUCT((ACK3:ACK54=AAT21)*(ACN3:ACN54=AAT19)*ACL3:ACL54)+SUMPRODUCT((ACK3:ACK54=AAT21)*(ACN3:ACN54=AAT20)*ACL3:ACL54)+SUMPRODUCT((ACK3:ACK54=AAT22)*(ACN3:ACN54=AAT21)*ACM3:ACM54)+SUMPRODUCT((ACK3:ACK54=AAT18)*(ACN3:ACN54=AAT21)*ACM3:ACM54)+SUMPRODUCT((ACK3:ACK54=AAT19)*(ACN3:ACN54=AAT21)*ACM3:ACM54)+SUMPRODUCT((ACK3:ACK54=AAT20)*(ACN3:ACN54=AAT21)*ACM3:ACM54)</f>
        <v>0</v>
      </c>
      <c r="AAY21" s="395">
        <f ca="1">SUMPRODUCT((ACK3:ACK54=AAT21)*(ACN3:ACN54=AAT22)*ACM3:ACM54)+SUMPRODUCT((ACK3:ACK54=AAT21)*(ACN3:ACN54=AAT18)*ACM3:ACM54)+SUMPRODUCT((ACK3:ACK54=AAT21)*(ACN3:ACN54=AAT19)*ACM3:ACM54)+SUMPRODUCT((ACK3:ACK54=AAT21)*(ACN3:ACN54=AAT20)*ACM3:ACM54)+SUMPRODUCT((ACK3:ACK54=AAT22)*(ACN3:ACN54=AAT21)*ACL3:ACL54)+SUMPRODUCT((ACK3:ACK54=AAT18)*(ACN3:ACN54=AAT21)*ACL3:ACL54)+SUMPRODUCT((ACK3:ACK54=AAT19)*(ACN3:ACN54=AAT21)*ACL3:ACL54)+SUMPRODUCT((ACK3:ACK54=AAT20)*(ACN3:ACN54=AAT21)*ACL3:ACL54)</f>
        <v>0</v>
      </c>
      <c r="AAZ21" s="395">
        <f t="shared" ca="1" si="2936"/>
        <v>1000</v>
      </c>
      <c r="ABA21" s="395" t="str">
        <f t="shared" ca="1" si="2937"/>
        <v/>
      </c>
      <c r="ABB21" s="395" t="str">
        <f ca="1">IF(AAT21&lt;&gt;"",VLOOKUP(AAT21,YM4:YS52,7,FALSE),"")</f>
        <v/>
      </c>
      <c r="ABC21" s="395" t="str">
        <f ca="1">IF(AAT21&lt;&gt;"",VLOOKUP(AAT21,YM4:YS52,5,FALSE),"")</f>
        <v/>
      </c>
      <c r="ABD21" s="395" t="str">
        <f ca="1">IF(AAT21&lt;&gt;"",VLOOKUP(AAT21,YM4:YU52,9,FALSE),"")</f>
        <v/>
      </c>
      <c r="ABE21" s="395" t="str">
        <f t="shared" ca="1" si="2938"/>
        <v/>
      </c>
      <c r="ABF21" s="395" t="str">
        <f t="shared" ref="ABF21" ca="1" si="3254">IF(AAT21&lt;&gt;"",RANK(ABE21,ABE18:ABE22),"")</f>
        <v/>
      </c>
      <c r="ABG21" s="395" t="str">
        <f t="shared" ref="ABG21" ca="1" si="3255">IF(AAT21&lt;&gt;"",SUMPRODUCT((ABE18:ABE22=ABE21)*(AAZ18:AAZ22&gt;AAZ21)),"")</f>
        <v/>
      </c>
      <c r="ABH21" s="395" t="str">
        <f t="shared" ref="ABH21" ca="1" si="3256">IF(AAT21&lt;&gt;"",SUMPRODUCT((ABE18:ABE22=ABE21)*(AAZ18:AAZ22=AAZ21)*(AAX18:AAX22&gt;AAX21)),"")</f>
        <v/>
      </c>
      <c r="ABI21" s="395" t="str">
        <f t="shared" ref="ABI21" ca="1" si="3257">IF(AAT21&lt;&gt;"",SUMPRODUCT((ABE18:ABE22=ABE21)*(AAZ18:AAZ22=AAZ21)*(AAX18:AAX22=AAX21)*(ABB18:ABB22&gt;ABB21)),"")</f>
        <v/>
      </c>
      <c r="ABJ21" s="395" t="str">
        <f t="shared" ref="ABJ21" ca="1" si="3258">IF(AAT21&lt;&gt;"",SUMPRODUCT((ABE18:ABE22=ABE21)*(AAZ18:AAZ22=AAZ21)*(AAX18:AAX22=AAX21)*(ABB18:ABB22=ABB21)*(ABC18:ABC22&gt;ABC21)),"")</f>
        <v/>
      </c>
      <c r="ABK21" s="395" t="str">
        <f t="shared" ref="ABK21" ca="1" si="3259">IF(AAT21&lt;&gt;"",SUMPRODUCT((ABE18:ABE22=ABE21)*(AAZ18:AAZ22=AAZ21)*(AAX18:AAX22=AAX21)*(ABB18:ABB22=ABB21)*(ABC18:ABC22=ABC21)*(ABD18:ABD22&gt;ABD21)),"")</f>
        <v/>
      </c>
      <c r="ABL21" s="395" t="str">
        <f t="shared" ca="1" si="2945"/>
        <v/>
      </c>
      <c r="ABM21" s="395" t="str">
        <f t="shared" ref="ABM21" ca="1" si="3260">IF(AAT21&lt;&gt;"",INDEX(AAT20:AAT22,MATCH(4,ABL20:ABL22,0),0),"")</f>
        <v/>
      </c>
      <c r="ABN21" s="395" t="str">
        <f t="shared" ref="ABN21" si="3261">IF(ZD18&lt;&gt;"",ZD18,"")</f>
        <v/>
      </c>
      <c r="ABO21" s="395">
        <f ca="1">SUMPRODUCT((ACK3:ACK54=ABN21)*(ACN3:ACN54=ABN22)*(ACO3:ACO54="W"))+SUMPRODUCT((ACK3:ACK54=ABN21)*(ACN3:ACN54=ABN23)*(ACO3:ACO54="W"))+SUMPRODUCT((ACK3:ACK54=ABN21)*(ACN3:ACN54=ABN24)*(ACO3:ACO54="W"))+SUMPRODUCT((ACK3:ACK54=ABN22)*(ACN3:ACN54=ABN21)*(ACP3:ACP54="W"))+SUMPRODUCT((ACK3:ACK54=ABN23)*(ACN3:ACN54=ABN21)*(ACP3:ACP54="W"))+SUMPRODUCT((ACK3:ACK54=ABN24)*(ACN3:ACN54=ABN21)*(ACP3:ACP54="W"))</f>
        <v>0</v>
      </c>
      <c r="ABP21" s="395">
        <f ca="1">SUMPRODUCT((ACK3:ACK54=ABN21)*(ACN3:ACN54=ABN22)*(ACO3:ACO54="D"))+SUMPRODUCT((ACK3:ACK54=ABN21)*(ACN3:ACN54=ABN23)*(ACO3:ACO54="D"))+SUMPRODUCT((ACK3:ACK54=ABN21)*(ACN3:ACN54=ABN24)*(ACO3:ACO54="D"))+SUMPRODUCT((ACK3:ACK54=ABN22)*(ACN3:ACN54=ABN21)*(ACO3:ACO54="D"))+SUMPRODUCT((ACK3:ACK54=ABN23)*(ACN3:ACN54=ABN21)*(ACO3:ACO54="D"))+SUMPRODUCT((ACK3:ACK54=ABN24)*(ACN3:ACN54=ABN21)*(ACO3:ACO54="D"))</f>
        <v>0</v>
      </c>
      <c r="ABQ21" s="395">
        <f ca="1">SUMPRODUCT((ACK3:ACK54=ABN21)*(ACN3:ACN54=ABN22)*(ACO3:ACO54="L"))+SUMPRODUCT((ACK3:ACK54=ABN21)*(ACN3:ACN54=ABN23)*(ACO3:ACO54="L"))+SUMPRODUCT((ACK3:ACK54=ABN21)*(ACN3:ACN54=ABN24)*(ACO3:ACO54="L"))+SUMPRODUCT((ACK3:ACK54=ABN22)*(ACN3:ACN54=ABN21)*(ACP3:ACP54="L"))+SUMPRODUCT((ACK3:ACK54=ABN23)*(ACN3:ACN54=ABN21)*(ACP3:ACP54="L"))+SUMPRODUCT((ACK3:ACK54=ABN24)*(ACN3:ACN54=ABN21)*(ACP3:ACP54="L"))</f>
        <v>0</v>
      </c>
      <c r="ABR21" s="395">
        <f ca="1">SUMPRODUCT((ACK3:ACK54=ABN21)*(ACN3:ACN54=ABN22)*ACL3:ACL54)+SUMPRODUCT((ACK3:ACK54=ABN21)*(ACN3:ACN54=ABN18)*ACL3:ACL54)+SUMPRODUCT((ACK3:ACK54=ABN21)*(ACN3:ACN54=ABN19)*ACL3:ACL54)+SUMPRODUCT((ACK3:ACK54=ABN21)*(ACN3:ACN54=ABN20)*ACL3:ACL54)+SUMPRODUCT((ACK3:ACK54=ABN22)*(ACN3:ACN54=ABN21)*ACM3:ACM54)+SUMPRODUCT((ACK3:ACK54=ABN18)*(ACN3:ACN54=ABN21)*ACM3:ACM54)+SUMPRODUCT((ACK3:ACK54=ABN19)*(ACN3:ACN54=ABN21)*ACM3:ACM54)+SUMPRODUCT((ACK3:ACK54=ABN20)*(ACN3:ACN54=ABN21)*ACM3:ACM54)</f>
        <v>0</v>
      </c>
      <c r="ABS21" s="395">
        <f ca="1">SUMPRODUCT((ACK3:ACK54=ABN21)*(ACN3:ACN54=ABN22)*ACM3:ACM54)+SUMPRODUCT((ACK3:ACK54=ABN21)*(ACN3:ACN54=ABN18)*ACM3:ACM54)+SUMPRODUCT((ACK3:ACK54=ABN21)*(ACN3:ACN54=ABN19)*ACM3:ACM54)+SUMPRODUCT((ACK3:ACK54=ABN21)*(ACN3:ACN54=ABN20)*ACM3:ACM54)+SUMPRODUCT((ACK3:ACK54=ABN22)*(ACN3:ACN54=ABN21)*ACL3:ACL54)+SUMPRODUCT((ACK3:ACK54=ABN18)*(ACN3:ACN54=ABN21)*ACL3:ACL54)+SUMPRODUCT((ACK3:ACK54=ABN19)*(ACN3:ACN54=ABN21)*ACL3:ACL54)+SUMPRODUCT((ACK3:ACK54=ABN20)*(ACN3:ACN54=ABN21)*ACL3:ACL54)</f>
        <v>0</v>
      </c>
      <c r="ABT21" s="395">
        <f t="shared" ref="ABT21" ca="1" si="3262">ABR21-ABS21+1000</f>
        <v>1000</v>
      </c>
      <c r="ABU21" s="395" t="str">
        <f t="shared" ref="ABU21" si="3263">IF(ABN21&lt;&gt;"",ABO21*3+ABP21*1,"")</f>
        <v/>
      </c>
      <c r="ABV21" s="395" t="str">
        <f>IF(ABN21&lt;&gt;"",VLOOKUP(ABN21,YM4:YS52,7,FALSE),"")</f>
        <v/>
      </c>
      <c r="ABW21" s="395" t="str">
        <f>IF(ABN21&lt;&gt;"",VLOOKUP(ABN21,YM4:YS52,5,FALSE),"")</f>
        <v/>
      </c>
      <c r="ABX21" s="395" t="str">
        <f>IF(ABN21&lt;&gt;"",VLOOKUP(ABN21,YM4:YU52,9,FALSE),"")</f>
        <v/>
      </c>
      <c r="ABY21" s="395" t="str">
        <f t="shared" ref="ABY21" si="3264">ABU21</f>
        <v/>
      </c>
      <c r="ABZ21" s="395" t="str">
        <f t="shared" ref="ABZ21" si="3265">IF(ABN21&lt;&gt;"",RANK(ABY21,ABY18:ABY22),"")</f>
        <v/>
      </c>
      <c r="ACA21" s="395" t="str">
        <f t="shared" ref="ACA21" si="3266">IF(ABN21&lt;&gt;"",SUMPRODUCT((ABY18:ABY22=ABY21)*(ABT18:ABT22&gt;ABT21)),"")</f>
        <v/>
      </c>
      <c r="ACB21" s="395" t="str">
        <f t="shared" ref="ACB21" si="3267">IF(ABN21&lt;&gt;"",SUMPRODUCT((ABY18:ABY22=ABY21)*(ABT18:ABT22=ABT21)*(ABR18:ABR22&gt;ABR21)),"")</f>
        <v/>
      </c>
      <c r="ACC21" s="395" t="str">
        <f t="shared" ref="ACC21" si="3268">IF(ABN21&lt;&gt;"",SUMPRODUCT((ABY18:ABY22=ABY21)*(ABT18:ABT22=ABT21)*(ABR18:ABR22=ABR21)*(ABV18:ABV22&gt;ABV21)),"")</f>
        <v/>
      </c>
      <c r="ACD21" s="395" t="str">
        <f t="shared" ref="ACD21" si="3269">IF(ABN21&lt;&gt;"",SUMPRODUCT((ABY18:ABY22=ABY21)*(ABT18:ABT22=ABT21)*(ABR18:ABR22=ABR21)*(ABV18:ABV22=ABV21)*(ABW18:ABW22&gt;ABW21)),"")</f>
        <v/>
      </c>
      <c r="ACE21" s="395" t="str">
        <f t="shared" ref="ACE21" si="3270">IF(ABN21&lt;&gt;"",SUMPRODUCT((ABY18:ABY22=ABY21)*(ABT18:ABT22=ABT21)*(ABR18:ABR22=ABR21)*(ABV18:ABV22=ABV21)*(ABW18:ABW22=ABW21)*(ABX18:ABX22&gt;ABX21)),"")</f>
        <v/>
      </c>
      <c r="ACF21" s="395" t="str">
        <f t="shared" ref="ACF21" si="3271">IF(ABN21&lt;&gt;"",SUM(ABZ21:ACE21)+3,"")</f>
        <v/>
      </c>
      <c r="ACG21" s="395" t="str">
        <f t="shared" ref="ACG21" si="3272">IF(ABN21&lt;&gt;"",IF(ACF21=4,ABN21,ABN22),"")</f>
        <v/>
      </c>
      <c r="ACH21" s="395" t="str">
        <f t="shared" ref="ACH21" ca="1" si="3273">IF(ACG21&lt;&gt;"",ACG21,IF(ABM21&lt;&gt;"",ABM21,IF(AAS21&lt;&gt;"",AAS21,IF(ZY21&lt;&gt;"",ZY21,YY21))))</f>
        <v>Auckland City</v>
      </c>
      <c r="ACI21" s="395">
        <v>4</v>
      </c>
      <c r="ACJ21" s="395">
        <v>19</v>
      </c>
      <c r="ACK21" s="395" t="str">
        <f t="shared" si="9"/>
        <v>Seattle Sounders</v>
      </c>
      <c r="ACL21" s="395">
        <f ca="1">IF(OFFSET('Game Board'!O26,0,ACL1)&lt;&gt;"",OFFSET('Game Board'!O26,0,ACL1),0)</f>
        <v>0</v>
      </c>
      <c r="ACM21" s="395">
        <f ca="1">IF(OFFSET('Game Board'!P26,0,ACL1)&lt;&gt;"",OFFSET('Game Board'!P26,0,ACL1),0)</f>
        <v>0</v>
      </c>
      <c r="ACN21" s="395" t="str">
        <f t="shared" si="10"/>
        <v>Atletico Madrid</v>
      </c>
      <c r="ACO21" s="395" t="str">
        <f ca="1">IF(AND(OFFSET('Game Board'!O26,0,ACL1)&lt;&gt;"",OFFSET('Game Board'!P26,0,ACL1)&lt;&gt;""),IF(ACL21&gt;ACM21,"W",IF(ACL21=ACM21,"D","L")),"")</f>
        <v/>
      </c>
      <c r="ACP21" s="395" t="str">
        <f t="shared" ca="1" si="2661"/>
        <v/>
      </c>
      <c r="ACR21" s="395">
        <f ca="1">VLOOKUP(ACS21,AGN18:AGO22,2,FALSE)</f>
        <v>2</v>
      </c>
      <c r="ACS21" s="398" t="str">
        <f t="shared" si="2421"/>
        <v>Benfica</v>
      </c>
      <c r="ACT21" s="395">
        <f ca="1">SUMPRODUCT((AGQ3:AGQ54=ACS21)*(AGU3:AGU54="W"))+SUMPRODUCT((AGT3:AGT54=ACS21)*(AGV3:AGV54="W"))</f>
        <v>0</v>
      </c>
      <c r="ACU21" s="395">
        <f ca="1">SUMPRODUCT((AGQ3:AGQ54=ACS21)*(AGU3:AGU54="D"))+SUMPRODUCT((AGT3:AGT54=ACS21)*(AGV3:AGV54="D"))</f>
        <v>0</v>
      </c>
      <c r="ACV21" s="395">
        <f ca="1">SUMPRODUCT((AGQ3:AGQ54=ACS21)*(AGU3:AGU54="L"))+SUMPRODUCT((AGT3:AGT54=ACS21)*(AGV3:AGV54="L"))</f>
        <v>0</v>
      </c>
      <c r="ACW21" s="395">
        <f t="shared" ref="ACW21" ca="1" si="3274">SUMIF(AGQ3:AGQ72,ACS21,AGR3:AGR72)+SUMIF(AGT3:AGT72,ACS21,AGS3:AGS72)</f>
        <v>0</v>
      </c>
      <c r="ACX21" s="395">
        <f t="shared" ref="ACX21" ca="1" si="3275">SUMIF(AGT3:AGT72,ACS21,AGR3:AGR72)+SUMIF(AGQ3:AGQ72,ACS21,AGS3:AGS72)</f>
        <v>0</v>
      </c>
      <c r="ACY21" s="395">
        <f t="shared" ca="1" si="2424"/>
        <v>1000</v>
      </c>
      <c r="ACZ21" s="395">
        <f t="shared" ca="1" si="2425"/>
        <v>0</v>
      </c>
      <c r="ADA21" s="401">
        <f t="shared" si="144"/>
        <v>22</v>
      </c>
      <c r="ADB21" s="395">
        <f t="shared" ref="ADB21" ca="1" si="3276">IF(COUNTIF(ACZ18:ACZ22,4)&lt;&gt;4,RANK(ACZ21,ACZ18:ACZ22),ACZ73)</f>
        <v>1</v>
      </c>
      <c r="ADD21" s="395">
        <f t="shared" ref="ADD21" ca="1" si="3277">SUMPRODUCT((ADB18:ADB21=ADB21)*(ADA18:ADA21&lt;ADA21))+ADB21</f>
        <v>3</v>
      </c>
      <c r="ADE21" s="398" t="str">
        <f t="shared" ref="ADE21" ca="1" si="3278">INDEX(ACS18:ACS22,MATCH(4,ADD18:ADD22,0),0)</f>
        <v>Bayern Munich</v>
      </c>
      <c r="ADF21" s="395">
        <f t="shared" ref="ADF21" ca="1" si="3279">INDEX(ADB18:ADB22,MATCH(ADE21,ACS18:ACS22,0),0)</f>
        <v>1</v>
      </c>
      <c r="ADG21" s="395" t="str">
        <f t="shared" ca="1" si="2954"/>
        <v>Bayern Munich</v>
      </c>
      <c r="ADH21" s="395" t="str">
        <f t="shared" ca="1" si="2955"/>
        <v/>
      </c>
      <c r="ADL21" s="395" t="str">
        <f t="shared" ca="1" si="2434"/>
        <v>Bayern Munich</v>
      </c>
      <c r="ADM21" s="395">
        <f ca="1">SUMPRODUCT((AGQ3:AGQ54=ADL21)*(AGT3:AGT54=ADL22)*(AGU3:AGU54="W"))+SUMPRODUCT((AGQ3:AGQ54=ADL21)*(AGT3:AGT54=ADL18)*(AGU3:AGU54="W"))+SUMPRODUCT((AGQ3:AGQ54=ADL21)*(AGT3:AGT54=ADL19)*(AGU3:AGU54="W"))+SUMPRODUCT((AGQ3:AGQ54=ADL21)*(AGT3:AGT54=ADL20)*(AGU3:AGU54="W"))+SUMPRODUCT((AGQ3:AGQ54=ADL22)*(AGT3:AGT54=ADL21)*(AGV3:AGV54="W"))+SUMPRODUCT((AGQ3:AGQ54=ADL18)*(AGT3:AGT54=ADL21)*(AGV3:AGV54="W"))+SUMPRODUCT((AGQ3:AGQ54=ADL19)*(AGT3:AGT54=ADL21)*(AGV3:AGV54="W"))+SUMPRODUCT((AGQ3:AGQ54=ADL20)*(AGT3:AGT54=ADL21)*(AGV3:AGV54="W"))</f>
        <v>0</v>
      </c>
      <c r="ADN21" s="395">
        <f ca="1">SUMPRODUCT((AGQ3:AGQ54=ADL21)*(AGT3:AGT54=ADL22)*(AGU3:AGU54="D"))+SUMPRODUCT((AGQ3:AGQ54=ADL21)*(AGT3:AGT54=ADL18)*(AGU3:AGU54="D"))+SUMPRODUCT((AGQ3:AGQ54=ADL21)*(AGT3:AGT54=ADL19)*(AGU3:AGU54="D"))+SUMPRODUCT((AGQ3:AGQ54=ADL21)*(AGT3:AGT54=ADL20)*(AGU3:AGU54="D"))+SUMPRODUCT((AGQ3:AGQ54=ADL22)*(AGT3:AGT54=ADL21)*(AGU3:AGU54="D"))+SUMPRODUCT((AGQ3:AGQ54=ADL18)*(AGT3:AGT54=ADL21)*(AGU3:AGU54="D"))+SUMPRODUCT((AGQ3:AGQ54=ADL19)*(AGT3:AGT54=ADL21)*(AGU3:AGU54="D"))+SUMPRODUCT((AGQ3:AGQ54=ADL20)*(AGT3:AGT54=ADL21)*(AGU3:AGU54="D"))</f>
        <v>0</v>
      </c>
      <c r="ADO21" s="395">
        <f ca="1">SUMPRODUCT((AGQ3:AGQ54=ADL21)*(AGT3:AGT54=ADL22)*(AGU3:AGU54="L"))+SUMPRODUCT((AGQ3:AGQ54=ADL21)*(AGT3:AGT54=ADL18)*(AGU3:AGU54="L"))+SUMPRODUCT((AGQ3:AGQ54=ADL21)*(AGT3:AGT54=ADL19)*(AGU3:AGU54="L"))+SUMPRODUCT((AGQ3:AGQ54=ADL21)*(AGT3:AGT54=ADL20)*(AGU3:AGU54="L"))+SUMPRODUCT((AGQ3:AGQ54=ADL22)*(AGT3:AGT54=ADL21)*(AGV3:AGV54="L"))+SUMPRODUCT((AGQ3:AGQ54=ADL18)*(AGT3:AGT54=ADL21)*(AGV3:AGV54="L"))+SUMPRODUCT((AGQ3:AGQ54=ADL19)*(AGT3:AGT54=ADL21)*(AGV3:AGV54="L"))+SUMPRODUCT((AGQ3:AGQ54=ADL20)*(AGT3:AGT54=ADL21)*(AGV3:AGV54="L"))</f>
        <v>0</v>
      </c>
      <c r="ADP21" s="395">
        <f ca="1">SUMPRODUCT((AGQ3:AGQ54=ADL21)*(AGT3:AGT54=ADL22)*AGR3:AGR54)+SUMPRODUCT((AGQ3:AGQ54=ADL21)*(AGT3:AGT54=ADL18)*AGR3:AGR54)+SUMPRODUCT((AGQ3:AGQ54=ADL21)*(AGT3:AGT54=ADL19)*AGR3:AGR54)+SUMPRODUCT((AGQ3:AGQ54=ADL21)*(AGT3:AGT54=ADL20)*AGR3:AGR54)+SUMPRODUCT((AGQ3:AGQ54=ADL22)*(AGT3:AGT54=ADL21)*AGS3:AGS54)+SUMPRODUCT((AGQ3:AGQ54=ADL18)*(AGT3:AGT54=ADL21)*AGS3:AGS54)+SUMPRODUCT((AGQ3:AGQ54=ADL19)*(AGT3:AGT54=ADL21)*AGS3:AGS54)+SUMPRODUCT((AGQ3:AGQ54=ADL20)*(AGT3:AGT54=ADL21)*AGS3:AGS54)</f>
        <v>0</v>
      </c>
      <c r="ADQ21" s="395">
        <f ca="1">SUMPRODUCT((AGQ3:AGQ54=ADL21)*(AGT3:AGT54=ADL22)*AGS3:AGS54)+SUMPRODUCT((AGQ3:AGQ54=ADL21)*(AGT3:AGT54=ADL18)*AGS3:AGS54)+SUMPRODUCT((AGQ3:AGQ54=ADL21)*(AGT3:AGT54=ADL19)*AGS3:AGS54)+SUMPRODUCT((AGQ3:AGQ54=ADL21)*(AGT3:AGT54=ADL20)*AGS3:AGS54)+SUMPRODUCT((AGQ3:AGQ54=ADL22)*(AGT3:AGT54=ADL21)*AGR3:AGR54)+SUMPRODUCT((AGQ3:AGQ54=ADL18)*(AGT3:AGT54=ADL21)*AGR3:AGR54)+SUMPRODUCT((AGQ3:AGQ54=ADL19)*(AGT3:AGT54=ADL21)*AGR3:AGR54)+SUMPRODUCT((AGQ3:AGQ54=ADL20)*(AGT3:AGT54=ADL21)*AGR3:AGR54)</f>
        <v>0</v>
      </c>
      <c r="ADR21" s="395">
        <f t="shared" ca="1" si="2435"/>
        <v>1000</v>
      </c>
      <c r="ADS21" s="395">
        <f t="shared" ca="1" si="2436"/>
        <v>0</v>
      </c>
      <c r="ADT21" s="395">
        <f ca="1">IF(ADL21&lt;&gt;"",VLOOKUP(ADL21,ACS4:ACY52,7,FALSE),"")</f>
        <v>1000</v>
      </c>
      <c r="ADU21" s="395">
        <f ca="1">IF(ADL21&lt;&gt;"",VLOOKUP(ADL21,ACS4:ACY52,5,FALSE),"")</f>
        <v>0</v>
      </c>
      <c r="ADV21" s="395">
        <f ca="1">IF(ADL21&lt;&gt;"",VLOOKUP(ADL21,ACS4:ADA52,9,FALSE),"")</f>
        <v>30</v>
      </c>
      <c r="ADW21" s="395">
        <f t="shared" ca="1" si="2437"/>
        <v>0</v>
      </c>
      <c r="ADX21" s="395">
        <f t="shared" ref="ADX21" ca="1" si="3280">IF(ADL21&lt;&gt;"",RANK(ADW21,ADW18:ADW22),"")</f>
        <v>1</v>
      </c>
      <c r="ADY21" s="395">
        <f t="shared" ref="ADY21" ca="1" si="3281">IF(ADL21&lt;&gt;"",SUMPRODUCT((ADW18:ADW22=ADW21)*(ADR18:ADR22&gt;ADR21)),"")</f>
        <v>0</v>
      </c>
      <c r="ADZ21" s="395">
        <f t="shared" ref="ADZ21" ca="1" si="3282">IF(ADL21&lt;&gt;"",SUMPRODUCT((ADW18:ADW22=ADW21)*(ADR18:ADR22=ADR21)*(ADP18:ADP22&gt;ADP21)),"")</f>
        <v>0</v>
      </c>
      <c r="AEA21" s="395">
        <f t="shared" ref="AEA21" ca="1" si="3283">IF(ADL21&lt;&gt;"",SUMPRODUCT((ADW18:ADW22=ADW21)*(ADR18:ADR22=ADR21)*(ADP18:ADP22=ADP21)*(ADT18:ADT22&gt;ADT21)),"")</f>
        <v>0</v>
      </c>
      <c r="AEB21" s="395">
        <f t="shared" ref="AEB21" ca="1" si="3284">IF(ADL21&lt;&gt;"",SUMPRODUCT((ADW18:ADW22=ADW21)*(ADR18:ADR22=ADR21)*(ADP18:ADP22=ADP21)*(ADT18:ADT22=ADT21)*(ADU18:ADU22&gt;ADU21)),"")</f>
        <v>0</v>
      </c>
      <c r="AEC21" s="395">
        <f t="shared" ref="AEC21" ca="1" si="3285">IF(ADL21&lt;&gt;"",SUMPRODUCT((ADW18:ADW22=ADW21)*(ADR18:ADR22=ADR21)*(ADP18:ADP22=ADP21)*(ADT18:ADT22=ADT21)*(ADU18:ADU22=ADU21)*(ADV18:ADV22&gt;ADV21)),"")</f>
        <v>0</v>
      </c>
      <c r="AED21" s="395">
        <f t="shared" ref="AED21" ca="1" si="3286">IF(ADL21&lt;&gt;"",IF(AED73&lt;&gt;"",IF(ADK69=3,AED73,AED73+ADK69),SUM(ADX21:AEC21)),"")</f>
        <v>1</v>
      </c>
      <c r="AEE21" s="395" t="str">
        <f t="shared" ref="AEE21" ca="1" si="3287">IF(ADL21&lt;&gt;"",INDEX(ADL18:ADL22,MATCH(4,AED18:AED22,0),0),"")</f>
        <v>Auckland City</v>
      </c>
      <c r="AEF21" s="395" t="str">
        <f t="shared" ca="1" si="2680"/>
        <v/>
      </c>
      <c r="AEG21" s="395" t="str">
        <f ca="1">IF(AEF21&lt;&gt;"",SUMPRODUCT((AGQ3:AGQ54=AEF21)*(AGT3:AGT54=AEF22)*(AGU3:AGU54="W"))+SUMPRODUCT((AGQ3:AGQ54=AEF21)*(AGT3:AGT54=AEF19)*(AGU3:AGU54="W"))+SUMPRODUCT((AGQ3:AGQ54=AEF21)*(AGT3:AGT54=AEF20)*(AGU3:AGU54="W"))+SUMPRODUCT((AGQ3:AGQ54=AEF22)*(AGT3:AGT54=AEF21)*(AGV3:AGV54="W"))+SUMPRODUCT((AGQ3:AGQ54=AEF19)*(AGT3:AGT54=AEF21)*(AGV3:AGV54="W"))+SUMPRODUCT((AGQ3:AGQ54=AEF20)*(AGT3:AGT54=AEF21)*(AGV3:AGV54="W")),"")</f>
        <v/>
      </c>
      <c r="AEH21" s="395" t="str">
        <f ca="1">IF(AEF21&lt;&gt;"",SUMPRODUCT((AGQ3:AGQ54=AEF21)*(AGT3:AGT54=AEF22)*(AGU3:AGU54="D"))+SUMPRODUCT((AGQ3:AGQ54=AEF21)*(AGT3:AGT54=AEF19)*(AGU3:AGU54="D"))+SUMPRODUCT((AGQ3:AGQ54=AEF21)*(AGT3:AGT54=AEF20)*(AGU3:AGU54="D"))+SUMPRODUCT((AGQ3:AGQ54=AEF22)*(AGT3:AGT54=AEF21)*(AGU3:AGU54="D"))+SUMPRODUCT((AGQ3:AGQ54=AEF19)*(AGT3:AGT54=AEF21)*(AGU3:AGU54="D"))+SUMPRODUCT((AGQ3:AGQ54=AEF20)*(AGT3:AGT54=AEF21)*(AGU3:AGU54="D")),"")</f>
        <v/>
      </c>
      <c r="AEI21" s="395" t="str">
        <f ca="1">IF(AEF21&lt;&gt;"",SUMPRODUCT((AGQ3:AGQ54=AEF21)*(AGT3:AGT54=AEF22)*(AGU3:AGU54="L"))+SUMPRODUCT((AGQ3:AGQ54=AEF21)*(AGT3:AGT54=AEF19)*(AGU3:AGU54="L"))+SUMPRODUCT((AGQ3:AGQ54=AEF21)*(AGT3:AGT54=AEF20)*(AGU3:AGU54="L"))+SUMPRODUCT((AGQ3:AGQ54=AEF22)*(AGT3:AGT54=AEF21)*(AGV3:AGV54="L"))+SUMPRODUCT((AGQ3:AGQ54=AEF19)*(AGT3:AGT54=AEF21)*(AGV3:AGV54="L"))+SUMPRODUCT((AGQ3:AGQ54=AEF20)*(AGT3:AGT54=AEF21)*(AGV3:AGV54="L")),"")</f>
        <v/>
      </c>
      <c r="AEJ21" s="395">
        <f ca="1">SUMPRODUCT((AGQ3:AGQ54=AEF21)*(AGT3:AGT54=AEF22)*AGR3:AGR54)+SUMPRODUCT((AGQ3:AGQ54=AEF21)*(AGT3:AGT54=AEF18)*AGR3:AGR54)+SUMPRODUCT((AGQ3:AGQ54=AEF21)*(AGT3:AGT54=AEF19)*AGR3:AGR54)+SUMPRODUCT((AGQ3:AGQ54=AEF21)*(AGT3:AGT54=AEF20)*AGR3:AGR54)+SUMPRODUCT((AGQ3:AGQ54=AEF22)*(AGT3:AGT54=AEF21)*AGS3:AGS54)+SUMPRODUCT((AGQ3:AGQ54=AEF18)*(AGT3:AGT54=AEF21)*AGS3:AGS54)+SUMPRODUCT((AGQ3:AGQ54=AEF19)*(AGT3:AGT54=AEF21)*AGS3:AGS54)+SUMPRODUCT((AGQ3:AGQ54=AEF20)*(AGT3:AGT54=AEF21)*AGS3:AGS54)</f>
        <v>0</v>
      </c>
      <c r="AEK21" s="395">
        <f ca="1">SUMPRODUCT((AGQ3:AGQ54=AEF21)*(AGT3:AGT54=AEF22)*AGS3:AGS54)+SUMPRODUCT((AGQ3:AGQ54=AEF21)*(AGT3:AGT54=AEF18)*AGS3:AGS54)+SUMPRODUCT((AGQ3:AGQ54=AEF21)*(AGT3:AGT54=AEF19)*AGS3:AGS54)+SUMPRODUCT((AGQ3:AGQ54=AEF21)*(AGT3:AGT54=AEF20)*AGS3:AGS54)+SUMPRODUCT((AGQ3:AGQ54=AEF22)*(AGT3:AGT54=AEF21)*AGR3:AGR54)+SUMPRODUCT((AGQ3:AGQ54=AEF18)*(AGT3:AGT54=AEF21)*AGR3:AGR54)+SUMPRODUCT((AGQ3:AGQ54=AEF19)*(AGT3:AGT54=AEF21)*AGR3:AGR54)+SUMPRODUCT((AGQ3:AGQ54=AEF20)*(AGT3:AGT54=AEF21)*AGR3:AGR54)</f>
        <v>0</v>
      </c>
      <c r="AEL21" s="395">
        <f t="shared" ca="1" si="2681"/>
        <v>1000</v>
      </c>
      <c r="AEM21" s="395" t="str">
        <f t="shared" ca="1" si="2682"/>
        <v/>
      </c>
      <c r="AEN21" s="395" t="str">
        <f ca="1">IF(AEF21&lt;&gt;"",VLOOKUP(AEF21,ACS4:ACY52,7,FALSE),"")</f>
        <v/>
      </c>
      <c r="AEO21" s="395" t="str">
        <f ca="1">IF(AEF21&lt;&gt;"",VLOOKUP(AEF21,ACS4:ACY52,5,FALSE),"")</f>
        <v/>
      </c>
      <c r="AEP21" s="395" t="str">
        <f ca="1">IF(AEF21&lt;&gt;"",VLOOKUP(AEF21,ACS4:ADA52,9,FALSE),"")</f>
        <v/>
      </c>
      <c r="AEQ21" s="395" t="str">
        <f t="shared" ca="1" si="2683"/>
        <v/>
      </c>
      <c r="AER21" s="395" t="str">
        <f t="shared" ref="AER21" ca="1" si="3288">IF(AEF21&lt;&gt;"",RANK(AEQ21,AEQ18:AEQ22),"")</f>
        <v/>
      </c>
      <c r="AES21" s="395" t="str">
        <f t="shared" ref="AES21" ca="1" si="3289">IF(AEF21&lt;&gt;"",SUMPRODUCT((AEQ18:AEQ22=AEQ21)*(AEL18:AEL22&gt;AEL21)),"")</f>
        <v/>
      </c>
      <c r="AET21" s="395" t="str">
        <f t="shared" ref="AET21" ca="1" si="3290">IF(AEF21&lt;&gt;"",SUMPRODUCT((AEQ18:AEQ22=AEQ21)*(AEL18:AEL22=AEL21)*(AEJ18:AEJ22&gt;AEJ21)),"")</f>
        <v/>
      </c>
      <c r="AEU21" s="395" t="str">
        <f t="shared" ref="AEU21" ca="1" si="3291">IF(AEF21&lt;&gt;"",SUMPRODUCT((AEQ18:AEQ22=AEQ21)*(AEL18:AEL22=AEL21)*(AEJ18:AEJ22=AEJ21)*(AEN18:AEN22&gt;AEN21)),"")</f>
        <v/>
      </c>
      <c r="AEV21" s="395" t="str">
        <f t="shared" ref="AEV21" ca="1" si="3292">IF(AEF21&lt;&gt;"",SUMPRODUCT((AEQ18:AEQ22=AEQ21)*(AEL18:AEL22=AEL21)*(AEJ18:AEJ22=AEJ21)*(AEN18:AEN22=AEN21)*(AEO18:AEO22&gt;AEO21)),"")</f>
        <v/>
      </c>
      <c r="AEW21" s="395" t="str">
        <f t="shared" ref="AEW21" ca="1" si="3293">IF(AEF21&lt;&gt;"",SUMPRODUCT((AEQ18:AEQ22=AEQ21)*(AEL18:AEL22=AEL21)*(AEJ18:AEJ22=AEJ21)*(AEN18:AEN22=AEN21)*(AEO18:AEO22=AEO21)*(AEP18:AEP22&gt;AEP21)),"")</f>
        <v/>
      </c>
      <c r="AEX21" s="395" t="str">
        <f t="shared" ref="AEX21" ca="1" si="3294">IF(AEF21&lt;&gt;"",IF(AEX73&lt;&gt;"",IF(AEE69=3,AEX73,AEX73+AEE69),SUM(AER21:AEW21)+1),"")</f>
        <v/>
      </c>
      <c r="AEY21" s="395" t="str">
        <f t="shared" ref="AEY21" ca="1" si="3295">IF(AEF21&lt;&gt;"",INDEX(AEF19:AEF22,MATCH(4,AEX19:AEX22,0),0),"")</f>
        <v/>
      </c>
      <c r="AEZ21" s="395" t="str">
        <f t="shared" ca="1" si="2973"/>
        <v/>
      </c>
      <c r="AFA21" s="395">
        <f ca="1">SUMPRODUCT((AGQ3:AGQ54=AEZ21)*(AGT3:AGT54=AEZ22)*(AGU3:AGU54="W"))+SUMPRODUCT((AGQ3:AGQ54=AEZ21)*(AGT3:AGT54=AEZ23)*(AGU3:AGU54="W"))+SUMPRODUCT((AGQ3:AGQ54=AEZ21)*(AGT3:AGT54=AEZ20)*(AGU3:AGU54="W"))+SUMPRODUCT((AGQ3:AGQ54=AEZ22)*(AGT3:AGT54=AEZ21)*(AGV3:AGV54="W"))+SUMPRODUCT((AGQ3:AGQ54=AEZ23)*(AGT3:AGT54=AEZ21)*(AGV3:AGV54="W"))+SUMPRODUCT((AGQ3:AGQ54=AEZ20)*(AGT3:AGT54=AEZ21)*(AGV3:AGV54="W"))</f>
        <v>0</v>
      </c>
      <c r="AFB21" s="395">
        <f ca="1">SUMPRODUCT((AGQ3:AGQ54=AEZ21)*(AGT3:AGT54=AEZ22)*(AGU3:AGU54="D"))+SUMPRODUCT((AGQ3:AGQ54=AEZ21)*(AGT3:AGT54=AEZ23)*(AGU3:AGU54="D"))+SUMPRODUCT((AGQ3:AGQ54=AEZ21)*(AGT3:AGT54=AEZ20)*(AGU3:AGU54="D"))+SUMPRODUCT((AGQ3:AGQ54=AEZ22)*(AGT3:AGT54=AEZ21)*(AGU3:AGU54="D"))+SUMPRODUCT((AGQ3:AGQ54=AEZ23)*(AGT3:AGT54=AEZ21)*(AGU3:AGU54="D"))+SUMPRODUCT((AGQ3:AGQ54=AEZ20)*(AGT3:AGT54=AEZ21)*(AGU3:AGU54="D"))</f>
        <v>0</v>
      </c>
      <c r="AFC21" s="395">
        <f ca="1">SUMPRODUCT((AGQ3:AGQ54=AEZ21)*(AGT3:AGT54=AEZ22)*(AGU3:AGU54="L"))+SUMPRODUCT((AGQ3:AGQ54=AEZ21)*(AGT3:AGT54=AEZ23)*(AGU3:AGU54="L"))+SUMPRODUCT((AGQ3:AGQ54=AEZ21)*(AGT3:AGT54=AEZ20)*(AGU3:AGU54="L"))+SUMPRODUCT((AGQ3:AGQ54=AEZ22)*(AGT3:AGT54=AEZ21)*(AGV3:AGV54="L"))+SUMPRODUCT((AGQ3:AGQ54=AEZ23)*(AGT3:AGT54=AEZ21)*(AGV3:AGV54="L"))+SUMPRODUCT((AGQ3:AGQ54=AEZ20)*(AGT3:AGT54=AEZ21)*(AGV3:AGV54="L"))</f>
        <v>0</v>
      </c>
      <c r="AFD21" s="395">
        <f ca="1">SUMPRODUCT((AGQ3:AGQ54=AEZ21)*(AGT3:AGT54=AEZ22)*AGR3:AGR54)+SUMPRODUCT((AGQ3:AGQ54=AEZ21)*(AGT3:AGT54=AEZ18)*AGR3:AGR54)+SUMPRODUCT((AGQ3:AGQ54=AEZ21)*(AGT3:AGT54=AEZ19)*AGR3:AGR54)+SUMPRODUCT((AGQ3:AGQ54=AEZ21)*(AGT3:AGT54=AEZ20)*AGR3:AGR54)+SUMPRODUCT((AGQ3:AGQ54=AEZ22)*(AGT3:AGT54=AEZ21)*AGS3:AGS54)+SUMPRODUCT((AGQ3:AGQ54=AEZ18)*(AGT3:AGT54=AEZ21)*AGS3:AGS54)+SUMPRODUCT((AGQ3:AGQ54=AEZ19)*(AGT3:AGT54=AEZ21)*AGS3:AGS54)+SUMPRODUCT((AGQ3:AGQ54=AEZ20)*(AGT3:AGT54=AEZ21)*AGS3:AGS54)</f>
        <v>0</v>
      </c>
      <c r="AFE21" s="395">
        <f ca="1">SUMPRODUCT((AGQ3:AGQ54=AEZ21)*(AGT3:AGT54=AEZ22)*AGS3:AGS54)+SUMPRODUCT((AGQ3:AGQ54=AEZ21)*(AGT3:AGT54=AEZ18)*AGS3:AGS54)+SUMPRODUCT((AGQ3:AGQ54=AEZ21)*(AGT3:AGT54=AEZ19)*AGS3:AGS54)+SUMPRODUCT((AGQ3:AGQ54=AEZ21)*(AGT3:AGT54=AEZ20)*AGS3:AGS54)+SUMPRODUCT((AGQ3:AGQ54=AEZ22)*(AGT3:AGT54=AEZ21)*AGR3:AGR54)+SUMPRODUCT((AGQ3:AGQ54=AEZ18)*(AGT3:AGT54=AEZ21)*AGR3:AGR54)+SUMPRODUCT((AGQ3:AGQ54=AEZ19)*(AGT3:AGT54=AEZ21)*AGR3:AGR54)+SUMPRODUCT((AGQ3:AGQ54=AEZ20)*(AGT3:AGT54=AEZ21)*AGR3:AGR54)</f>
        <v>0</v>
      </c>
      <c r="AFF21" s="395">
        <f t="shared" ca="1" si="2974"/>
        <v>1000</v>
      </c>
      <c r="AFG21" s="395" t="str">
        <f t="shared" ca="1" si="2975"/>
        <v/>
      </c>
      <c r="AFH21" s="395" t="str">
        <f ca="1">IF(AEZ21&lt;&gt;"",VLOOKUP(AEZ21,ACS4:ACY52,7,FALSE),"")</f>
        <v/>
      </c>
      <c r="AFI21" s="395" t="str">
        <f ca="1">IF(AEZ21&lt;&gt;"",VLOOKUP(AEZ21,ACS4:ACY52,5,FALSE),"")</f>
        <v/>
      </c>
      <c r="AFJ21" s="395" t="str">
        <f ca="1">IF(AEZ21&lt;&gt;"",VLOOKUP(AEZ21,ACS4:ADA52,9,FALSE),"")</f>
        <v/>
      </c>
      <c r="AFK21" s="395" t="str">
        <f t="shared" ca="1" si="2976"/>
        <v/>
      </c>
      <c r="AFL21" s="395" t="str">
        <f t="shared" ref="AFL21" ca="1" si="3296">IF(AEZ21&lt;&gt;"",RANK(AFK21,AFK18:AFK22),"")</f>
        <v/>
      </c>
      <c r="AFM21" s="395" t="str">
        <f t="shared" ref="AFM21" ca="1" si="3297">IF(AEZ21&lt;&gt;"",SUMPRODUCT((AFK18:AFK22=AFK21)*(AFF18:AFF22&gt;AFF21)),"")</f>
        <v/>
      </c>
      <c r="AFN21" s="395" t="str">
        <f t="shared" ref="AFN21" ca="1" si="3298">IF(AEZ21&lt;&gt;"",SUMPRODUCT((AFK18:AFK22=AFK21)*(AFF18:AFF22=AFF21)*(AFD18:AFD22&gt;AFD21)),"")</f>
        <v/>
      </c>
      <c r="AFO21" s="395" t="str">
        <f t="shared" ref="AFO21" ca="1" si="3299">IF(AEZ21&lt;&gt;"",SUMPRODUCT((AFK18:AFK22=AFK21)*(AFF18:AFF22=AFF21)*(AFD18:AFD22=AFD21)*(AFH18:AFH22&gt;AFH21)),"")</f>
        <v/>
      </c>
      <c r="AFP21" s="395" t="str">
        <f t="shared" ref="AFP21" ca="1" si="3300">IF(AEZ21&lt;&gt;"",SUMPRODUCT((AFK18:AFK22=AFK21)*(AFF18:AFF22=AFF21)*(AFD18:AFD22=AFD21)*(AFH18:AFH22=AFH21)*(AFI18:AFI22&gt;AFI21)),"")</f>
        <v/>
      </c>
      <c r="AFQ21" s="395" t="str">
        <f t="shared" ref="AFQ21" ca="1" si="3301">IF(AEZ21&lt;&gt;"",SUMPRODUCT((AFK18:AFK22=AFK21)*(AFF18:AFF22=AFF21)*(AFD18:AFD22=AFD21)*(AFH18:AFH22=AFH21)*(AFI18:AFI22=AFI21)*(AFJ18:AFJ22&gt;AFJ21)),"")</f>
        <v/>
      </c>
      <c r="AFR21" s="395" t="str">
        <f t="shared" ca="1" si="2983"/>
        <v/>
      </c>
      <c r="AFS21" s="395" t="str">
        <f t="shared" ref="AFS21" ca="1" si="3302">IF(AEZ21&lt;&gt;"",INDEX(AEZ20:AEZ22,MATCH(4,AFR20:AFR22,0),0),"")</f>
        <v/>
      </c>
      <c r="AFT21" s="395" t="str">
        <f t="shared" ref="AFT21" si="3303">IF(ADJ18&lt;&gt;"",ADJ18,"")</f>
        <v/>
      </c>
      <c r="AFU21" s="395">
        <f ca="1">SUMPRODUCT((AGQ3:AGQ54=AFT21)*(AGT3:AGT54=AFT22)*(AGU3:AGU54="W"))+SUMPRODUCT((AGQ3:AGQ54=AFT21)*(AGT3:AGT54=AFT23)*(AGU3:AGU54="W"))+SUMPRODUCT((AGQ3:AGQ54=AFT21)*(AGT3:AGT54=AFT24)*(AGU3:AGU54="W"))+SUMPRODUCT((AGQ3:AGQ54=AFT22)*(AGT3:AGT54=AFT21)*(AGV3:AGV54="W"))+SUMPRODUCT((AGQ3:AGQ54=AFT23)*(AGT3:AGT54=AFT21)*(AGV3:AGV54="W"))+SUMPRODUCT((AGQ3:AGQ54=AFT24)*(AGT3:AGT54=AFT21)*(AGV3:AGV54="W"))</f>
        <v>0</v>
      </c>
      <c r="AFV21" s="395">
        <f ca="1">SUMPRODUCT((AGQ3:AGQ54=AFT21)*(AGT3:AGT54=AFT22)*(AGU3:AGU54="D"))+SUMPRODUCT((AGQ3:AGQ54=AFT21)*(AGT3:AGT54=AFT23)*(AGU3:AGU54="D"))+SUMPRODUCT((AGQ3:AGQ54=AFT21)*(AGT3:AGT54=AFT24)*(AGU3:AGU54="D"))+SUMPRODUCT((AGQ3:AGQ54=AFT22)*(AGT3:AGT54=AFT21)*(AGU3:AGU54="D"))+SUMPRODUCT((AGQ3:AGQ54=AFT23)*(AGT3:AGT54=AFT21)*(AGU3:AGU54="D"))+SUMPRODUCT((AGQ3:AGQ54=AFT24)*(AGT3:AGT54=AFT21)*(AGU3:AGU54="D"))</f>
        <v>0</v>
      </c>
      <c r="AFW21" s="395">
        <f ca="1">SUMPRODUCT((AGQ3:AGQ54=AFT21)*(AGT3:AGT54=AFT22)*(AGU3:AGU54="L"))+SUMPRODUCT((AGQ3:AGQ54=AFT21)*(AGT3:AGT54=AFT23)*(AGU3:AGU54="L"))+SUMPRODUCT((AGQ3:AGQ54=AFT21)*(AGT3:AGT54=AFT24)*(AGU3:AGU54="L"))+SUMPRODUCT((AGQ3:AGQ54=AFT22)*(AGT3:AGT54=AFT21)*(AGV3:AGV54="L"))+SUMPRODUCT((AGQ3:AGQ54=AFT23)*(AGT3:AGT54=AFT21)*(AGV3:AGV54="L"))+SUMPRODUCT((AGQ3:AGQ54=AFT24)*(AGT3:AGT54=AFT21)*(AGV3:AGV54="L"))</f>
        <v>0</v>
      </c>
      <c r="AFX21" s="395">
        <f ca="1">SUMPRODUCT((AGQ3:AGQ54=AFT21)*(AGT3:AGT54=AFT22)*AGR3:AGR54)+SUMPRODUCT((AGQ3:AGQ54=AFT21)*(AGT3:AGT54=AFT18)*AGR3:AGR54)+SUMPRODUCT((AGQ3:AGQ54=AFT21)*(AGT3:AGT54=AFT19)*AGR3:AGR54)+SUMPRODUCT((AGQ3:AGQ54=AFT21)*(AGT3:AGT54=AFT20)*AGR3:AGR54)+SUMPRODUCT((AGQ3:AGQ54=AFT22)*(AGT3:AGT54=AFT21)*AGS3:AGS54)+SUMPRODUCT((AGQ3:AGQ54=AFT18)*(AGT3:AGT54=AFT21)*AGS3:AGS54)+SUMPRODUCT((AGQ3:AGQ54=AFT19)*(AGT3:AGT54=AFT21)*AGS3:AGS54)+SUMPRODUCT((AGQ3:AGQ54=AFT20)*(AGT3:AGT54=AFT21)*AGS3:AGS54)</f>
        <v>0</v>
      </c>
      <c r="AFY21" s="395">
        <f ca="1">SUMPRODUCT((AGQ3:AGQ54=AFT21)*(AGT3:AGT54=AFT22)*AGS3:AGS54)+SUMPRODUCT((AGQ3:AGQ54=AFT21)*(AGT3:AGT54=AFT18)*AGS3:AGS54)+SUMPRODUCT((AGQ3:AGQ54=AFT21)*(AGT3:AGT54=AFT19)*AGS3:AGS54)+SUMPRODUCT((AGQ3:AGQ54=AFT21)*(AGT3:AGT54=AFT20)*AGS3:AGS54)+SUMPRODUCT((AGQ3:AGQ54=AFT22)*(AGT3:AGT54=AFT21)*AGR3:AGR54)+SUMPRODUCT((AGQ3:AGQ54=AFT18)*(AGT3:AGT54=AFT21)*AGR3:AGR54)+SUMPRODUCT((AGQ3:AGQ54=AFT19)*(AGT3:AGT54=AFT21)*AGR3:AGR54)+SUMPRODUCT((AGQ3:AGQ54=AFT20)*(AGT3:AGT54=AFT21)*AGR3:AGR54)</f>
        <v>0</v>
      </c>
      <c r="AFZ21" s="395">
        <f t="shared" ref="AFZ21" ca="1" si="3304">AFX21-AFY21+1000</f>
        <v>1000</v>
      </c>
      <c r="AGA21" s="395" t="str">
        <f t="shared" ref="AGA21" si="3305">IF(AFT21&lt;&gt;"",AFU21*3+AFV21*1,"")</f>
        <v/>
      </c>
      <c r="AGB21" s="395" t="str">
        <f>IF(AFT21&lt;&gt;"",VLOOKUP(AFT21,ACS4:ACY52,7,FALSE),"")</f>
        <v/>
      </c>
      <c r="AGC21" s="395" t="str">
        <f>IF(AFT21&lt;&gt;"",VLOOKUP(AFT21,ACS4:ACY52,5,FALSE),"")</f>
        <v/>
      </c>
      <c r="AGD21" s="395" t="str">
        <f>IF(AFT21&lt;&gt;"",VLOOKUP(AFT21,ACS4:ADA52,9,FALSE),"")</f>
        <v/>
      </c>
      <c r="AGE21" s="395" t="str">
        <f t="shared" ref="AGE21" si="3306">AGA21</f>
        <v/>
      </c>
      <c r="AGF21" s="395" t="str">
        <f t="shared" ref="AGF21" si="3307">IF(AFT21&lt;&gt;"",RANK(AGE21,AGE18:AGE22),"")</f>
        <v/>
      </c>
      <c r="AGG21" s="395" t="str">
        <f t="shared" ref="AGG21" si="3308">IF(AFT21&lt;&gt;"",SUMPRODUCT((AGE18:AGE22=AGE21)*(AFZ18:AFZ22&gt;AFZ21)),"")</f>
        <v/>
      </c>
      <c r="AGH21" s="395" t="str">
        <f t="shared" ref="AGH21" si="3309">IF(AFT21&lt;&gt;"",SUMPRODUCT((AGE18:AGE22=AGE21)*(AFZ18:AFZ22=AFZ21)*(AFX18:AFX22&gt;AFX21)),"")</f>
        <v/>
      </c>
      <c r="AGI21" s="395" t="str">
        <f t="shared" ref="AGI21" si="3310">IF(AFT21&lt;&gt;"",SUMPRODUCT((AGE18:AGE22=AGE21)*(AFZ18:AFZ22=AFZ21)*(AFX18:AFX22=AFX21)*(AGB18:AGB22&gt;AGB21)),"")</f>
        <v/>
      </c>
      <c r="AGJ21" s="395" t="str">
        <f t="shared" ref="AGJ21" si="3311">IF(AFT21&lt;&gt;"",SUMPRODUCT((AGE18:AGE22=AGE21)*(AFZ18:AFZ22=AFZ21)*(AFX18:AFX22=AFX21)*(AGB18:AGB22=AGB21)*(AGC18:AGC22&gt;AGC21)),"")</f>
        <v/>
      </c>
      <c r="AGK21" s="395" t="str">
        <f t="shared" ref="AGK21" si="3312">IF(AFT21&lt;&gt;"",SUMPRODUCT((AGE18:AGE22=AGE21)*(AFZ18:AFZ22=AFZ21)*(AFX18:AFX22=AFX21)*(AGB18:AGB22=AGB21)*(AGC18:AGC22=AGC21)*(AGD18:AGD22&gt;AGD21)),"")</f>
        <v/>
      </c>
      <c r="AGL21" s="395" t="str">
        <f t="shared" ref="AGL21" si="3313">IF(AFT21&lt;&gt;"",SUM(AGF21:AGK21)+3,"")</f>
        <v/>
      </c>
      <c r="AGM21" s="395" t="str">
        <f t="shared" ref="AGM21" si="3314">IF(AFT21&lt;&gt;"",IF(AGL21=4,AFT21,AFT22),"")</f>
        <v/>
      </c>
      <c r="AGN21" s="395" t="str">
        <f t="shared" ref="AGN21" ca="1" si="3315">IF(AGM21&lt;&gt;"",AGM21,IF(AFS21&lt;&gt;"",AFS21,IF(AEY21&lt;&gt;"",AEY21,IF(AEE21&lt;&gt;"",AEE21,ADE21))))</f>
        <v>Auckland City</v>
      </c>
      <c r="AGO21" s="395">
        <v>4</v>
      </c>
      <c r="AGP21" s="395">
        <v>19</v>
      </c>
      <c r="AGQ21" s="395" t="str">
        <f t="shared" si="12"/>
        <v>Seattle Sounders</v>
      </c>
      <c r="AGR21" s="395">
        <f ca="1">IF(OFFSET('Game Board'!O26,0,AGR1)&lt;&gt;"",OFFSET('Game Board'!O26,0,AGR1),0)</f>
        <v>0</v>
      </c>
      <c r="AGS21" s="395">
        <f ca="1">IF(OFFSET('Game Board'!P26,0,AGR1)&lt;&gt;"",OFFSET('Game Board'!P26,0,AGR1),0)</f>
        <v>0</v>
      </c>
      <c r="AGT21" s="395" t="str">
        <f t="shared" si="13"/>
        <v>Atletico Madrid</v>
      </c>
      <c r="AGU21" s="395" t="str">
        <f ca="1">IF(AND(OFFSET('Game Board'!O26,0,AGR1)&lt;&gt;"",OFFSET('Game Board'!P26,0,AGR1)&lt;&gt;""),IF(AGR21&gt;AGS21,"W",IF(AGR21=AGS21,"D","L")),"")</f>
        <v/>
      </c>
      <c r="AGV21" s="395" t="str">
        <f t="shared" ca="1" si="2693"/>
        <v/>
      </c>
      <c r="AGX21" s="395">
        <f ca="1">VLOOKUP(AGY21,AKT18:AKU22,2,FALSE)</f>
        <v>2</v>
      </c>
      <c r="AGY21" s="398" t="str">
        <f t="shared" si="2447"/>
        <v>Benfica</v>
      </c>
      <c r="AGZ21" s="395">
        <f ca="1">SUMPRODUCT((AKW3:AKW54=AGY21)*(ALA3:ALA54="W"))+SUMPRODUCT((AKZ3:AKZ54=AGY21)*(ALB3:ALB54="W"))</f>
        <v>0</v>
      </c>
      <c r="AHA21" s="395">
        <f ca="1">SUMPRODUCT((AKW3:AKW54=AGY21)*(ALA3:ALA54="D"))+SUMPRODUCT((AKZ3:AKZ54=AGY21)*(ALB3:ALB54="D"))</f>
        <v>0</v>
      </c>
      <c r="AHB21" s="395">
        <f ca="1">SUMPRODUCT((AKW3:AKW54=AGY21)*(ALA3:ALA54="L"))+SUMPRODUCT((AKZ3:AKZ54=AGY21)*(ALB3:ALB54="L"))</f>
        <v>0</v>
      </c>
      <c r="AHC21" s="395">
        <f t="shared" ref="AHC21" ca="1" si="3316">SUMIF(AKW3:AKW72,AGY21,AKX3:AKX72)+SUMIF(AKZ3:AKZ72,AGY21,AKY3:AKY72)</f>
        <v>0</v>
      </c>
      <c r="AHD21" s="395">
        <f t="shared" ref="AHD21" ca="1" si="3317">SUMIF(AKZ3:AKZ72,AGY21,AKX3:AKX72)+SUMIF(AKW3:AKW72,AGY21,AKY3:AKY72)</f>
        <v>0</v>
      </c>
      <c r="AHE21" s="395">
        <f t="shared" ca="1" si="2450"/>
        <v>1000</v>
      </c>
      <c r="AHF21" s="395">
        <f t="shared" ca="1" si="2451"/>
        <v>0</v>
      </c>
      <c r="AHG21" s="401">
        <f t="shared" si="171"/>
        <v>22</v>
      </c>
      <c r="AHH21" s="395">
        <f t="shared" ref="AHH21" ca="1" si="3318">IF(COUNTIF(AHF18:AHF22,4)&lt;&gt;4,RANK(AHF21,AHF18:AHF22),AHF73)</f>
        <v>1</v>
      </c>
      <c r="AHJ21" s="395">
        <f t="shared" ref="AHJ21" ca="1" si="3319">SUMPRODUCT((AHH18:AHH21=AHH21)*(AHG18:AHG21&lt;AHG21))+AHH21</f>
        <v>3</v>
      </c>
      <c r="AHK21" s="398" t="str">
        <f t="shared" ref="AHK21" ca="1" si="3320">INDEX(AGY18:AGY22,MATCH(4,AHJ18:AHJ22,0),0)</f>
        <v>Bayern Munich</v>
      </c>
      <c r="AHL21" s="395">
        <f t="shared" ref="AHL21" ca="1" si="3321">INDEX(AHH18:AHH22,MATCH(AHK21,AGY18:AGY22,0),0)</f>
        <v>1</v>
      </c>
      <c r="AHM21" s="395" t="str">
        <f t="shared" ca="1" si="2992"/>
        <v>Bayern Munich</v>
      </c>
      <c r="AHN21" s="395" t="str">
        <f t="shared" ca="1" si="2993"/>
        <v/>
      </c>
      <c r="AHR21" s="395" t="str">
        <f t="shared" ca="1" si="2460"/>
        <v>Bayern Munich</v>
      </c>
      <c r="AHS21" s="395">
        <f ca="1">SUMPRODUCT((AKW3:AKW54=AHR21)*(AKZ3:AKZ54=AHR22)*(ALA3:ALA54="W"))+SUMPRODUCT((AKW3:AKW54=AHR21)*(AKZ3:AKZ54=AHR18)*(ALA3:ALA54="W"))+SUMPRODUCT((AKW3:AKW54=AHR21)*(AKZ3:AKZ54=AHR19)*(ALA3:ALA54="W"))+SUMPRODUCT((AKW3:AKW54=AHR21)*(AKZ3:AKZ54=AHR20)*(ALA3:ALA54="W"))+SUMPRODUCT((AKW3:AKW54=AHR22)*(AKZ3:AKZ54=AHR21)*(ALB3:ALB54="W"))+SUMPRODUCT((AKW3:AKW54=AHR18)*(AKZ3:AKZ54=AHR21)*(ALB3:ALB54="W"))+SUMPRODUCT((AKW3:AKW54=AHR19)*(AKZ3:AKZ54=AHR21)*(ALB3:ALB54="W"))+SUMPRODUCT((AKW3:AKW54=AHR20)*(AKZ3:AKZ54=AHR21)*(ALB3:ALB54="W"))</f>
        <v>0</v>
      </c>
      <c r="AHT21" s="395">
        <f ca="1">SUMPRODUCT((AKW3:AKW54=AHR21)*(AKZ3:AKZ54=AHR22)*(ALA3:ALA54="D"))+SUMPRODUCT((AKW3:AKW54=AHR21)*(AKZ3:AKZ54=AHR18)*(ALA3:ALA54="D"))+SUMPRODUCT((AKW3:AKW54=AHR21)*(AKZ3:AKZ54=AHR19)*(ALA3:ALA54="D"))+SUMPRODUCT((AKW3:AKW54=AHR21)*(AKZ3:AKZ54=AHR20)*(ALA3:ALA54="D"))+SUMPRODUCT((AKW3:AKW54=AHR22)*(AKZ3:AKZ54=AHR21)*(ALA3:ALA54="D"))+SUMPRODUCT((AKW3:AKW54=AHR18)*(AKZ3:AKZ54=AHR21)*(ALA3:ALA54="D"))+SUMPRODUCT((AKW3:AKW54=AHR19)*(AKZ3:AKZ54=AHR21)*(ALA3:ALA54="D"))+SUMPRODUCT((AKW3:AKW54=AHR20)*(AKZ3:AKZ54=AHR21)*(ALA3:ALA54="D"))</f>
        <v>0</v>
      </c>
      <c r="AHU21" s="395">
        <f ca="1">SUMPRODUCT((AKW3:AKW54=AHR21)*(AKZ3:AKZ54=AHR22)*(ALA3:ALA54="L"))+SUMPRODUCT((AKW3:AKW54=AHR21)*(AKZ3:AKZ54=AHR18)*(ALA3:ALA54="L"))+SUMPRODUCT((AKW3:AKW54=AHR21)*(AKZ3:AKZ54=AHR19)*(ALA3:ALA54="L"))+SUMPRODUCT((AKW3:AKW54=AHR21)*(AKZ3:AKZ54=AHR20)*(ALA3:ALA54="L"))+SUMPRODUCT((AKW3:AKW54=AHR22)*(AKZ3:AKZ54=AHR21)*(ALB3:ALB54="L"))+SUMPRODUCT((AKW3:AKW54=AHR18)*(AKZ3:AKZ54=AHR21)*(ALB3:ALB54="L"))+SUMPRODUCT((AKW3:AKW54=AHR19)*(AKZ3:AKZ54=AHR21)*(ALB3:ALB54="L"))+SUMPRODUCT((AKW3:AKW54=AHR20)*(AKZ3:AKZ54=AHR21)*(ALB3:ALB54="L"))</f>
        <v>0</v>
      </c>
      <c r="AHV21" s="395">
        <f ca="1">SUMPRODUCT((AKW3:AKW54=AHR21)*(AKZ3:AKZ54=AHR22)*AKX3:AKX54)+SUMPRODUCT((AKW3:AKW54=AHR21)*(AKZ3:AKZ54=AHR18)*AKX3:AKX54)+SUMPRODUCT((AKW3:AKW54=AHR21)*(AKZ3:AKZ54=AHR19)*AKX3:AKX54)+SUMPRODUCT((AKW3:AKW54=AHR21)*(AKZ3:AKZ54=AHR20)*AKX3:AKX54)+SUMPRODUCT((AKW3:AKW54=AHR22)*(AKZ3:AKZ54=AHR21)*AKY3:AKY54)+SUMPRODUCT((AKW3:AKW54=AHR18)*(AKZ3:AKZ54=AHR21)*AKY3:AKY54)+SUMPRODUCT((AKW3:AKW54=AHR19)*(AKZ3:AKZ54=AHR21)*AKY3:AKY54)+SUMPRODUCT((AKW3:AKW54=AHR20)*(AKZ3:AKZ54=AHR21)*AKY3:AKY54)</f>
        <v>0</v>
      </c>
      <c r="AHW21" s="395">
        <f ca="1">SUMPRODUCT((AKW3:AKW54=AHR21)*(AKZ3:AKZ54=AHR22)*AKY3:AKY54)+SUMPRODUCT((AKW3:AKW54=AHR21)*(AKZ3:AKZ54=AHR18)*AKY3:AKY54)+SUMPRODUCT((AKW3:AKW54=AHR21)*(AKZ3:AKZ54=AHR19)*AKY3:AKY54)+SUMPRODUCT((AKW3:AKW54=AHR21)*(AKZ3:AKZ54=AHR20)*AKY3:AKY54)+SUMPRODUCT((AKW3:AKW54=AHR22)*(AKZ3:AKZ54=AHR21)*AKX3:AKX54)+SUMPRODUCT((AKW3:AKW54=AHR18)*(AKZ3:AKZ54=AHR21)*AKX3:AKX54)+SUMPRODUCT((AKW3:AKW54=AHR19)*(AKZ3:AKZ54=AHR21)*AKX3:AKX54)+SUMPRODUCT((AKW3:AKW54=AHR20)*(AKZ3:AKZ54=AHR21)*AKX3:AKX54)</f>
        <v>0</v>
      </c>
      <c r="AHX21" s="395">
        <f t="shared" ca="1" si="2461"/>
        <v>1000</v>
      </c>
      <c r="AHY21" s="395">
        <f t="shared" ca="1" si="2462"/>
        <v>0</v>
      </c>
      <c r="AHZ21" s="395">
        <f ca="1">IF(AHR21&lt;&gt;"",VLOOKUP(AHR21,AGY4:AHE52,7,FALSE),"")</f>
        <v>1000</v>
      </c>
      <c r="AIA21" s="395">
        <f ca="1">IF(AHR21&lt;&gt;"",VLOOKUP(AHR21,AGY4:AHE52,5,FALSE),"")</f>
        <v>0</v>
      </c>
      <c r="AIB21" s="395">
        <f ca="1">IF(AHR21&lt;&gt;"",VLOOKUP(AHR21,AGY4:AHG52,9,FALSE),"")</f>
        <v>30</v>
      </c>
      <c r="AIC21" s="395">
        <f t="shared" ca="1" si="2463"/>
        <v>0</v>
      </c>
      <c r="AID21" s="395">
        <f t="shared" ref="AID21" ca="1" si="3322">IF(AHR21&lt;&gt;"",RANK(AIC21,AIC18:AIC22),"")</f>
        <v>1</v>
      </c>
      <c r="AIE21" s="395">
        <f t="shared" ref="AIE21" ca="1" si="3323">IF(AHR21&lt;&gt;"",SUMPRODUCT((AIC18:AIC22=AIC21)*(AHX18:AHX22&gt;AHX21)),"")</f>
        <v>0</v>
      </c>
      <c r="AIF21" s="395">
        <f t="shared" ref="AIF21" ca="1" si="3324">IF(AHR21&lt;&gt;"",SUMPRODUCT((AIC18:AIC22=AIC21)*(AHX18:AHX22=AHX21)*(AHV18:AHV22&gt;AHV21)),"")</f>
        <v>0</v>
      </c>
      <c r="AIG21" s="395">
        <f t="shared" ref="AIG21" ca="1" si="3325">IF(AHR21&lt;&gt;"",SUMPRODUCT((AIC18:AIC22=AIC21)*(AHX18:AHX22=AHX21)*(AHV18:AHV22=AHV21)*(AHZ18:AHZ22&gt;AHZ21)),"")</f>
        <v>0</v>
      </c>
      <c r="AIH21" s="395">
        <f t="shared" ref="AIH21" ca="1" si="3326">IF(AHR21&lt;&gt;"",SUMPRODUCT((AIC18:AIC22=AIC21)*(AHX18:AHX22=AHX21)*(AHV18:AHV22=AHV21)*(AHZ18:AHZ22=AHZ21)*(AIA18:AIA22&gt;AIA21)),"")</f>
        <v>0</v>
      </c>
      <c r="AII21" s="395">
        <f t="shared" ref="AII21" ca="1" si="3327">IF(AHR21&lt;&gt;"",SUMPRODUCT((AIC18:AIC22=AIC21)*(AHX18:AHX22=AHX21)*(AHV18:AHV22=AHV21)*(AHZ18:AHZ22=AHZ21)*(AIA18:AIA22=AIA21)*(AIB18:AIB22&gt;AIB21)),"")</f>
        <v>0</v>
      </c>
      <c r="AIJ21" s="395">
        <f t="shared" ref="AIJ21" ca="1" si="3328">IF(AHR21&lt;&gt;"",IF(AIJ73&lt;&gt;"",IF(AHQ69=3,AIJ73,AIJ73+AHQ69),SUM(AID21:AII21)),"")</f>
        <v>1</v>
      </c>
      <c r="AIK21" s="395" t="str">
        <f t="shared" ref="AIK21" ca="1" si="3329">IF(AHR21&lt;&gt;"",INDEX(AHR18:AHR22,MATCH(4,AIJ18:AIJ22,0),0),"")</f>
        <v>Auckland City</v>
      </c>
      <c r="AIL21" s="395" t="str">
        <f t="shared" ca="1" si="2712"/>
        <v/>
      </c>
      <c r="AIM21" s="395" t="str">
        <f ca="1">IF(AIL21&lt;&gt;"",SUMPRODUCT((AKW3:AKW54=AIL21)*(AKZ3:AKZ54=AIL22)*(ALA3:ALA54="W"))+SUMPRODUCT((AKW3:AKW54=AIL21)*(AKZ3:AKZ54=AIL19)*(ALA3:ALA54="W"))+SUMPRODUCT((AKW3:AKW54=AIL21)*(AKZ3:AKZ54=AIL20)*(ALA3:ALA54="W"))+SUMPRODUCT((AKW3:AKW54=AIL22)*(AKZ3:AKZ54=AIL21)*(ALB3:ALB54="W"))+SUMPRODUCT((AKW3:AKW54=AIL19)*(AKZ3:AKZ54=AIL21)*(ALB3:ALB54="W"))+SUMPRODUCT((AKW3:AKW54=AIL20)*(AKZ3:AKZ54=AIL21)*(ALB3:ALB54="W")),"")</f>
        <v/>
      </c>
      <c r="AIN21" s="395" t="str">
        <f ca="1">IF(AIL21&lt;&gt;"",SUMPRODUCT((AKW3:AKW54=AIL21)*(AKZ3:AKZ54=AIL22)*(ALA3:ALA54="D"))+SUMPRODUCT((AKW3:AKW54=AIL21)*(AKZ3:AKZ54=AIL19)*(ALA3:ALA54="D"))+SUMPRODUCT((AKW3:AKW54=AIL21)*(AKZ3:AKZ54=AIL20)*(ALA3:ALA54="D"))+SUMPRODUCT((AKW3:AKW54=AIL22)*(AKZ3:AKZ54=AIL21)*(ALA3:ALA54="D"))+SUMPRODUCT((AKW3:AKW54=AIL19)*(AKZ3:AKZ54=AIL21)*(ALA3:ALA54="D"))+SUMPRODUCT((AKW3:AKW54=AIL20)*(AKZ3:AKZ54=AIL21)*(ALA3:ALA54="D")),"")</f>
        <v/>
      </c>
      <c r="AIO21" s="395" t="str">
        <f ca="1">IF(AIL21&lt;&gt;"",SUMPRODUCT((AKW3:AKW54=AIL21)*(AKZ3:AKZ54=AIL22)*(ALA3:ALA54="L"))+SUMPRODUCT((AKW3:AKW54=AIL21)*(AKZ3:AKZ54=AIL19)*(ALA3:ALA54="L"))+SUMPRODUCT((AKW3:AKW54=AIL21)*(AKZ3:AKZ54=AIL20)*(ALA3:ALA54="L"))+SUMPRODUCT((AKW3:AKW54=AIL22)*(AKZ3:AKZ54=AIL21)*(ALB3:ALB54="L"))+SUMPRODUCT((AKW3:AKW54=AIL19)*(AKZ3:AKZ54=AIL21)*(ALB3:ALB54="L"))+SUMPRODUCT((AKW3:AKW54=AIL20)*(AKZ3:AKZ54=AIL21)*(ALB3:ALB54="L")),"")</f>
        <v/>
      </c>
      <c r="AIP21" s="395">
        <f ca="1">SUMPRODUCT((AKW3:AKW54=AIL21)*(AKZ3:AKZ54=AIL22)*AKX3:AKX54)+SUMPRODUCT((AKW3:AKW54=AIL21)*(AKZ3:AKZ54=AIL18)*AKX3:AKX54)+SUMPRODUCT((AKW3:AKW54=AIL21)*(AKZ3:AKZ54=AIL19)*AKX3:AKX54)+SUMPRODUCT((AKW3:AKW54=AIL21)*(AKZ3:AKZ54=AIL20)*AKX3:AKX54)+SUMPRODUCT((AKW3:AKW54=AIL22)*(AKZ3:AKZ54=AIL21)*AKY3:AKY54)+SUMPRODUCT((AKW3:AKW54=AIL18)*(AKZ3:AKZ54=AIL21)*AKY3:AKY54)+SUMPRODUCT((AKW3:AKW54=AIL19)*(AKZ3:AKZ54=AIL21)*AKY3:AKY54)+SUMPRODUCT((AKW3:AKW54=AIL20)*(AKZ3:AKZ54=AIL21)*AKY3:AKY54)</f>
        <v>0</v>
      </c>
      <c r="AIQ21" s="395">
        <f ca="1">SUMPRODUCT((AKW3:AKW54=AIL21)*(AKZ3:AKZ54=AIL22)*AKY3:AKY54)+SUMPRODUCT((AKW3:AKW54=AIL21)*(AKZ3:AKZ54=AIL18)*AKY3:AKY54)+SUMPRODUCT((AKW3:AKW54=AIL21)*(AKZ3:AKZ54=AIL19)*AKY3:AKY54)+SUMPRODUCT((AKW3:AKW54=AIL21)*(AKZ3:AKZ54=AIL20)*AKY3:AKY54)+SUMPRODUCT((AKW3:AKW54=AIL22)*(AKZ3:AKZ54=AIL21)*AKX3:AKX54)+SUMPRODUCT((AKW3:AKW54=AIL18)*(AKZ3:AKZ54=AIL21)*AKX3:AKX54)+SUMPRODUCT((AKW3:AKW54=AIL19)*(AKZ3:AKZ54=AIL21)*AKX3:AKX54)+SUMPRODUCT((AKW3:AKW54=AIL20)*(AKZ3:AKZ54=AIL21)*AKX3:AKX54)</f>
        <v>0</v>
      </c>
      <c r="AIR21" s="395">
        <f t="shared" ca="1" si="2713"/>
        <v>1000</v>
      </c>
      <c r="AIS21" s="395" t="str">
        <f t="shared" ca="1" si="2714"/>
        <v/>
      </c>
      <c r="AIT21" s="395" t="str">
        <f ca="1">IF(AIL21&lt;&gt;"",VLOOKUP(AIL21,AGY4:AHE52,7,FALSE),"")</f>
        <v/>
      </c>
      <c r="AIU21" s="395" t="str">
        <f ca="1">IF(AIL21&lt;&gt;"",VLOOKUP(AIL21,AGY4:AHE52,5,FALSE),"")</f>
        <v/>
      </c>
      <c r="AIV21" s="395" t="str">
        <f ca="1">IF(AIL21&lt;&gt;"",VLOOKUP(AIL21,AGY4:AHG52,9,FALSE),"")</f>
        <v/>
      </c>
      <c r="AIW21" s="395" t="str">
        <f t="shared" ca="1" si="2715"/>
        <v/>
      </c>
      <c r="AIX21" s="395" t="str">
        <f t="shared" ref="AIX21" ca="1" si="3330">IF(AIL21&lt;&gt;"",RANK(AIW21,AIW18:AIW22),"")</f>
        <v/>
      </c>
      <c r="AIY21" s="395" t="str">
        <f t="shared" ref="AIY21" ca="1" si="3331">IF(AIL21&lt;&gt;"",SUMPRODUCT((AIW18:AIW22=AIW21)*(AIR18:AIR22&gt;AIR21)),"")</f>
        <v/>
      </c>
      <c r="AIZ21" s="395" t="str">
        <f t="shared" ref="AIZ21" ca="1" si="3332">IF(AIL21&lt;&gt;"",SUMPRODUCT((AIW18:AIW22=AIW21)*(AIR18:AIR22=AIR21)*(AIP18:AIP22&gt;AIP21)),"")</f>
        <v/>
      </c>
      <c r="AJA21" s="395" t="str">
        <f t="shared" ref="AJA21" ca="1" si="3333">IF(AIL21&lt;&gt;"",SUMPRODUCT((AIW18:AIW22=AIW21)*(AIR18:AIR22=AIR21)*(AIP18:AIP22=AIP21)*(AIT18:AIT22&gt;AIT21)),"")</f>
        <v/>
      </c>
      <c r="AJB21" s="395" t="str">
        <f t="shared" ref="AJB21" ca="1" si="3334">IF(AIL21&lt;&gt;"",SUMPRODUCT((AIW18:AIW22=AIW21)*(AIR18:AIR22=AIR21)*(AIP18:AIP22=AIP21)*(AIT18:AIT22=AIT21)*(AIU18:AIU22&gt;AIU21)),"")</f>
        <v/>
      </c>
      <c r="AJC21" s="395" t="str">
        <f t="shared" ref="AJC21" ca="1" si="3335">IF(AIL21&lt;&gt;"",SUMPRODUCT((AIW18:AIW22=AIW21)*(AIR18:AIR22=AIR21)*(AIP18:AIP22=AIP21)*(AIT18:AIT22=AIT21)*(AIU18:AIU22=AIU21)*(AIV18:AIV22&gt;AIV21)),"")</f>
        <v/>
      </c>
      <c r="AJD21" s="395" t="str">
        <f t="shared" ref="AJD21" ca="1" si="3336">IF(AIL21&lt;&gt;"",IF(AJD73&lt;&gt;"",IF(AIK69=3,AJD73,AJD73+AIK69),SUM(AIX21:AJC21)+1),"")</f>
        <v/>
      </c>
      <c r="AJE21" s="395" t="str">
        <f t="shared" ref="AJE21" ca="1" si="3337">IF(AIL21&lt;&gt;"",INDEX(AIL19:AIL22,MATCH(4,AJD19:AJD22,0),0),"")</f>
        <v/>
      </c>
      <c r="AJF21" s="395" t="str">
        <f t="shared" ca="1" si="3011"/>
        <v/>
      </c>
      <c r="AJG21" s="395">
        <f ca="1">SUMPRODUCT((AKW3:AKW54=AJF21)*(AKZ3:AKZ54=AJF22)*(ALA3:ALA54="W"))+SUMPRODUCT((AKW3:AKW54=AJF21)*(AKZ3:AKZ54=AJF23)*(ALA3:ALA54="W"))+SUMPRODUCT((AKW3:AKW54=AJF21)*(AKZ3:AKZ54=AJF20)*(ALA3:ALA54="W"))+SUMPRODUCT((AKW3:AKW54=AJF22)*(AKZ3:AKZ54=AJF21)*(ALB3:ALB54="W"))+SUMPRODUCT((AKW3:AKW54=AJF23)*(AKZ3:AKZ54=AJF21)*(ALB3:ALB54="W"))+SUMPRODUCT((AKW3:AKW54=AJF20)*(AKZ3:AKZ54=AJF21)*(ALB3:ALB54="W"))</f>
        <v>0</v>
      </c>
      <c r="AJH21" s="395">
        <f ca="1">SUMPRODUCT((AKW3:AKW54=AJF21)*(AKZ3:AKZ54=AJF22)*(ALA3:ALA54="D"))+SUMPRODUCT((AKW3:AKW54=AJF21)*(AKZ3:AKZ54=AJF23)*(ALA3:ALA54="D"))+SUMPRODUCT((AKW3:AKW54=AJF21)*(AKZ3:AKZ54=AJF20)*(ALA3:ALA54="D"))+SUMPRODUCT((AKW3:AKW54=AJF22)*(AKZ3:AKZ54=AJF21)*(ALA3:ALA54="D"))+SUMPRODUCT((AKW3:AKW54=AJF23)*(AKZ3:AKZ54=AJF21)*(ALA3:ALA54="D"))+SUMPRODUCT((AKW3:AKW54=AJF20)*(AKZ3:AKZ54=AJF21)*(ALA3:ALA54="D"))</f>
        <v>0</v>
      </c>
      <c r="AJI21" s="395">
        <f ca="1">SUMPRODUCT((AKW3:AKW54=AJF21)*(AKZ3:AKZ54=AJF22)*(ALA3:ALA54="L"))+SUMPRODUCT((AKW3:AKW54=AJF21)*(AKZ3:AKZ54=AJF23)*(ALA3:ALA54="L"))+SUMPRODUCT((AKW3:AKW54=AJF21)*(AKZ3:AKZ54=AJF20)*(ALA3:ALA54="L"))+SUMPRODUCT((AKW3:AKW54=AJF22)*(AKZ3:AKZ54=AJF21)*(ALB3:ALB54="L"))+SUMPRODUCT((AKW3:AKW54=AJF23)*(AKZ3:AKZ54=AJF21)*(ALB3:ALB54="L"))+SUMPRODUCT((AKW3:AKW54=AJF20)*(AKZ3:AKZ54=AJF21)*(ALB3:ALB54="L"))</f>
        <v>0</v>
      </c>
      <c r="AJJ21" s="395">
        <f ca="1">SUMPRODUCT((AKW3:AKW54=AJF21)*(AKZ3:AKZ54=AJF22)*AKX3:AKX54)+SUMPRODUCT((AKW3:AKW54=AJF21)*(AKZ3:AKZ54=AJF18)*AKX3:AKX54)+SUMPRODUCT((AKW3:AKW54=AJF21)*(AKZ3:AKZ54=AJF19)*AKX3:AKX54)+SUMPRODUCT((AKW3:AKW54=AJF21)*(AKZ3:AKZ54=AJF20)*AKX3:AKX54)+SUMPRODUCT((AKW3:AKW54=AJF22)*(AKZ3:AKZ54=AJF21)*AKY3:AKY54)+SUMPRODUCT((AKW3:AKW54=AJF18)*(AKZ3:AKZ54=AJF21)*AKY3:AKY54)+SUMPRODUCT((AKW3:AKW54=AJF19)*(AKZ3:AKZ54=AJF21)*AKY3:AKY54)+SUMPRODUCT((AKW3:AKW54=AJF20)*(AKZ3:AKZ54=AJF21)*AKY3:AKY54)</f>
        <v>0</v>
      </c>
      <c r="AJK21" s="395">
        <f ca="1">SUMPRODUCT((AKW3:AKW54=AJF21)*(AKZ3:AKZ54=AJF22)*AKY3:AKY54)+SUMPRODUCT((AKW3:AKW54=AJF21)*(AKZ3:AKZ54=AJF18)*AKY3:AKY54)+SUMPRODUCT((AKW3:AKW54=AJF21)*(AKZ3:AKZ54=AJF19)*AKY3:AKY54)+SUMPRODUCT((AKW3:AKW54=AJF21)*(AKZ3:AKZ54=AJF20)*AKY3:AKY54)+SUMPRODUCT((AKW3:AKW54=AJF22)*(AKZ3:AKZ54=AJF21)*AKX3:AKX54)+SUMPRODUCT((AKW3:AKW54=AJF18)*(AKZ3:AKZ54=AJF21)*AKX3:AKX54)+SUMPRODUCT((AKW3:AKW54=AJF19)*(AKZ3:AKZ54=AJF21)*AKX3:AKX54)+SUMPRODUCT((AKW3:AKW54=AJF20)*(AKZ3:AKZ54=AJF21)*AKX3:AKX54)</f>
        <v>0</v>
      </c>
      <c r="AJL21" s="395">
        <f t="shared" ca="1" si="3012"/>
        <v>1000</v>
      </c>
      <c r="AJM21" s="395" t="str">
        <f t="shared" ca="1" si="3013"/>
        <v/>
      </c>
      <c r="AJN21" s="395" t="str">
        <f ca="1">IF(AJF21&lt;&gt;"",VLOOKUP(AJF21,AGY4:AHE52,7,FALSE),"")</f>
        <v/>
      </c>
      <c r="AJO21" s="395" t="str">
        <f ca="1">IF(AJF21&lt;&gt;"",VLOOKUP(AJF21,AGY4:AHE52,5,FALSE),"")</f>
        <v/>
      </c>
      <c r="AJP21" s="395" t="str">
        <f ca="1">IF(AJF21&lt;&gt;"",VLOOKUP(AJF21,AGY4:AHG52,9,FALSE),"")</f>
        <v/>
      </c>
      <c r="AJQ21" s="395" t="str">
        <f t="shared" ca="1" si="3014"/>
        <v/>
      </c>
      <c r="AJR21" s="395" t="str">
        <f t="shared" ref="AJR21" ca="1" si="3338">IF(AJF21&lt;&gt;"",RANK(AJQ21,AJQ18:AJQ22),"")</f>
        <v/>
      </c>
      <c r="AJS21" s="395" t="str">
        <f t="shared" ref="AJS21" ca="1" si="3339">IF(AJF21&lt;&gt;"",SUMPRODUCT((AJQ18:AJQ22=AJQ21)*(AJL18:AJL22&gt;AJL21)),"")</f>
        <v/>
      </c>
      <c r="AJT21" s="395" t="str">
        <f t="shared" ref="AJT21" ca="1" si="3340">IF(AJF21&lt;&gt;"",SUMPRODUCT((AJQ18:AJQ22=AJQ21)*(AJL18:AJL22=AJL21)*(AJJ18:AJJ22&gt;AJJ21)),"")</f>
        <v/>
      </c>
      <c r="AJU21" s="395" t="str">
        <f t="shared" ref="AJU21" ca="1" si="3341">IF(AJF21&lt;&gt;"",SUMPRODUCT((AJQ18:AJQ22=AJQ21)*(AJL18:AJL22=AJL21)*(AJJ18:AJJ22=AJJ21)*(AJN18:AJN22&gt;AJN21)),"")</f>
        <v/>
      </c>
      <c r="AJV21" s="395" t="str">
        <f t="shared" ref="AJV21" ca="1" si="3342">IF(AJF21&lt;&gt;"",SUMPRODUCT((AJQ18:AJQ22=AJQ21)*(AJL18:AJL22=AJL21)*(AJJ18:AJJ22=AJJ21)*(AJN18:AJN22=AJN21)*(AJO18:AJO22&gt;AJO21)),"")</f>
        <v/>
      </c>
      <c r="AJW21" s="395" t="str">
        <f t="shared" ref="AJW21" ca="1" si="3343">IF(AJF21&lt;&gt;"",SUMPRODUCT((AJQ18:AJQ22=AJQ21)*(AJL18:AJL22=AJL21)*(AJJ18:AJJ22=AJJ21)*(AJN18:AJN22=AJN21)*(AJO18:AJO22=AJO21)*(AJP18:AJP22&gt;AJP21)),"")</f>
        <v/>
      </c>
      <c r="AJX21" s="395" t="str">
        <f t="shared" ca="1" si="3021"/>
        <v/>
      </c>
      <c r="AJY21" s="395" t="str">
        <f t="shared" ref="AJY21" ca="1" si="3344">IF(AJF21&lt;&gt;"",INDEX(AJF20:AJF22,MATCH(4,AJX20:AJX22,0),0),"")</f>
        <v/>
      </c>
      <c r="AJZ21" s="395" t="str">
        <f t="shared" ref="AJZ21" si="3345">IF(AHP18&lt;&gt;"",AHP18,"")</f>
        <v/>
      </c>
      <c r="AKA21" s="395">
        <f ca="1">SUMPRODUCT((AKW3:AKW54=AJZ21)*(AKZ3:AKZ54=AJZ22)*(ALA3:ALA54="W"))+SUMPRODUCT((AKW3:AKW54=AJZ21)*(AKZ3:AKZ54=AJZ23)*(ALA3:ALA54="W"))+SUMPRODUCT((AKW3:AKW54=AJZ21)*(AKZ3:AKZ54=AJZ24)*(ALA3:ALA54="W"))+SUMPRODUCT((AKW3:AKW54=AJZ22)*(AKZ3:AKZ54=AJZ21)*(ALB3:ALB54="W"))+SUMPRODUCT((AKW3:AKW54=AJZ23)*(AKZ3:AKZ54=AJZ21)*(ALB3:ALB54="W"))+SUMPRODUCT((AKW3:AKW54=AJZ24)*(AKZ3:AKZ54=AJZ21)*(ALB3:ALB54="W"))</f>
        <v>0</v>
      </c>
      <c r="AKB21" s="395">
        <f ca="1">SUMPRODUCT((AKW3:AKW54=AJZ21)*(AKZ3:AKZ54=AJZ22)*(ALA3:ALA54="D"))+SUMPRODUCT((AKW3:AKW54=AJZ21)*(AKZ3:AKZ54=AJZ23)*(ALA3:ALA54="D"))+SUMPRODUCT((AKW3:AKW54=AJZ21)*(AKZ3:AKZ54=AJZ24)*(ALA3:ALA54="D"))+SUMPRODUCT((AKW3:AKW54=AJZ22)*(AKZ3:AKZ54=AJZ21)*(ALA3:ALA54="D"))+SUMPRODUCT((AKW3:AKW54=AJZ23)*(AKZ3:AKZ54=AJZ21)*(ALA3:ALA54="D"))+SUMPRODUCT((AKW3:AKW54=AJZ24)*(AKZ3:AKZ54=AJZ21)*(ALA3:ALA54="D"))</f>
        <v>0</v>
      </c>
      <c r="AKC21" s="395">
        <f ca="1">SUMPRODUCT((AKW3:AKW54=AJZ21)*(AKZ3:AKZ54=AJZ22)*(ALA3:ALA54="L"))+SUMPRODUCT((AKW3:AKW54=AJZ21)*(AKZ3:AKZ54=AJZ23)*(ALA3:ALA54="L"))+SUMPRODUCT((AKW3:AKW54=AJZ21)*(AKZ3:AKZ54=AJZ24)*(ALA3:ALA54="L"))+SUMPRODUCT((AKW3:AKW54=AJZ22)*(AKZ3:AKZ54=AJZ21)*(ALB3:ALB54="L"))+SUMPRODUCT((AKW3:AKW54=AJZ23)*(AKZ3:AKZ54=AJZ21)*(ALB3:ALB54="L"))+SUMPRODUCT((AKW3:AKW54=AJZ24)*(AKZ3:AKZ54=AJZ21)*(ALB3:ALB54="L"))</f>
        <v>0</v>
      </c>
      <c r="AKD21" s="395">
        <f ca="1">SUMPRODUCT((AKW3:AKW54=AJZ21)*(AKZ3:AKZ54=AJZ22)*AKX3:AKX54)+SUMPRODUCT((AKW3:AKW54=AJZ21)*(AKZ3:AKZ54=AJZ18)*AKX3:AKX54)+SUMPRODUCT((AKW3:AKW54=AJZ21)*(AKZ3:AKZ54=AJZ19)*AKX3:AKX54)+SUMPRODUCT((AKW3:AKW54=AJZ21)*(AKZ3:AKZ54=AJZ20)*AKX3:AKX54)+SUMPRODUCT((AKW3:AKW54=AJZ22)*(AKZ3:AKZ54=AJZ21)*AKY3:AKY54)+SUMPRODUCT((AKW3:AKW54=AJZ18)*(AKZ3:AKZ54=AJZ21)*AKY3:AKY54)+SUMPRODUCT((AKW3:AKW54=AJZ19)*(AKZ3:AKZ54=AJZ21)*AKY3:AKY54)+SUMPRODUCT((AKW3:AKW54=AJZ20)*(AKZ3:AKZ54=AJZ21)*AKY3:AKY54)</f>
        <v>0</v>
      </c>
      <c r="AKE21" s="395">
        <f ca="1">SUMPRODUCT((AKW3:AKW54=AJZ21)*(AKZ3:AKZ54=AJZ22)*AKY3:AKY54)+SUMPRODUCT((AKW3:AKW54=AJZ21)*(AKZ3:AKZ54=AJZ18)*AKY3:AKY54)+SUMPRODUCT((AKW3:AKW54=AJZ21)*(AKZ3:AKZ54=AJZ19)*AKY3:AKY54)+SUMPRODUCT((AKW3:AKW54=AJZ21)*(AKZ3:AKZ54=AJZ20)*AKY3:AKY54)+SUMPRODUCT((AKW3:AKW54=AJZ22)*(AKZ3:AKZ54=AJZ21)*AKX3:AKX54)+SUMPRODUCT((AKW3:AKW54=AJZ18)*(AKZ3:AKZ54=AJZ21)*AKX3:AKX54)+SUMPRODUCT((AKW3:AKW54=AJZ19)*(AKZ3:AKZ54=AJZ21)*AKX3:AKX54)+SUMPRODUCT((AKW3:AKW54=AJZ20)*(AKZ3:AKZ54=AJZ21)*AKX3:AKX54)</f>
        <v>0</v>
      </c>
      <c r="AKF21" s="395">
        <f t="shared" ref="AKF21" ca="1" si="3346">AKD21-AKE21+1000</f>
        <v>1000</v>
      </c>
      <c r="AKG21" s="395" t="str">
        <f t="shared" ref="AKG21" si="3347">IF(AJZ21&lt;&gt;"",AKA21*3+AKB21*1,"")</f>
        <v/>
      </c>
      <c r="AKH21" s="395" t="str">
        <f>IF(AJZ21&lt;&gt;"",VLOOKUP(AJZ21,AGY4:AHE52,7,FALSE),"")</f>
        <v/>
      </c>
      <c r="AKI21" s="395" t="str">
        <f>IF(AJZ21&lt;&gt;"",VLOOKUP(AJZ21,AGY4:AHE52,5,FALSE),"")</f>
        <v/>
      </c>
      <c r="AKJ21" s="395" t="str">
        <f>IF(AJZ21&lt;&gt;"",VLOOKUP(AJZ21,AGY4:AHG52,9,FALSE),"")</f>
        <v/>
      </c>
      <c r="AKK21" s="395" t="str">
        <f t="shared" ref="AKK21" si="3348">AKG21</f>
        <v/>
      </c>
      <c r="AKL21" s="395" t="str">
        <f t="shared" ref="AKL21" si="3349">IF(AJZ21&lt;&gt;"",RANK(AKK21,AKK18:AKK22),"")</f>
        <v/>
      </c>
      <c r="AKM21" s="395" t="str">
        <f t="shared" ref="AKM21" si="3350">IF(AJZ21&lt;&gt;"",SUMPRODUCT((AKK18:AKK22=AKK21)*(AKF18:AKF22&gt;AKF21)),"")</f>
        <v/>
      </c>
      <c r="AKN21" s="395" t="str">
        <f t="shared" ref="AKN21" si="3351">IF(AJZ21&lt;&gt;"",SUMPRODUCT((AKK18:AKK22=AKK21)*(AKF18:AKF22=AKF21)*(AKD18:AKD22&gt;AKD21)),"")</f>
        <v/>
      </c>
      <c r="AKO21" s="395" t="str">
        <f t="shared" ref="AKO21" si="3352">IF(AJZ21&lt;&gt;"",SUMPRODUCT((AKK18:AKK22=AKK21)*(AKF18:AKF22=AKF21)*(AKD18:AKD22=AKD21)*(AKH18:AKH22&gt;AKH21)),"")</f>
        <v/>
      </c>
      <c r="AKP21" s="395" t="str">
        <f t="shared" ref="AKP21" si="3353">IF(AJZ21&lt;&gt;"",SUMPRODUCT((AKK18:AKK22=AKK21)*(AKF18:AKF22=AKF21)*(AKD18:AKD22=AKD21)*(AKH18:AKH22=AKH21)*(AKI18:AKI22&gt;AKI21)),"")</f>
        <v/>
      </c>
      <c r="AKQ21" s="395" t="str">
        <f t="shared" ref="AKQ21" si="3354">IF(AJZ21&lt;&gt;"",SUMPRODUCT((AKK18:AKK22=AKK21)*(AKF18:AKF22=AKF21)*(AKD18:AKD22=AKD21)*(AKH18:AKH22=AKH21)*(AKI18:AKI22=AKI21)*(AKJ18:AKJ22&gt;AKJ21)),"")</f>
        <v/>
      </c>
      <c r="AKR21" s="395" t="str">
        <f t="shared" ref="AKR21" si="3355">IF(AJZ21&lt;&gt;"",SUM(AKL21:AKQ21)+3,"")</f>
        <v/>
      </c>
      <c r="AKS21" s="395" t="str">
        <f t="shared" ref="AKS21" si="3356">IF(AJZ21&lt;&gt;"",IF(AKR21=4,AJZ21,AJZ22),"")</f>
        <v/>
      </c>
      <c r="AKT21" s="395" t="str">
        <f t="shared" ref="AKT21" ca="1" si="3357">IF(AKS21&lt;&gt;"",AKS21,IF(AJY21&lt;&gt;"",AJY21,IF(AJE21&lt;&gt;"",AJE21,IF(AIK21&lt;&gt;"",AIK21,AHK21))))</f>
        <v>Auckland City</v>
      </c>
      <c r="AKU21" s="395">
        <v>4</v>
      </c>
      <c r="AKV21" s="395">
        <v>19</v>
      </c>
      <c r="AKW21" s="395" t="str">
        <f t="shared" si="15"/>
        <v>Seattle Sounders</v>
      </c>
      <c r="AKX21" s="395">
        <f ca="1">IF(OFFSET('Game Board'!O26,0,AKX1)&lt;&gt;"",OFFSET('Game Board'!O26,0,AKX1),0)</f>
        <v>0</v>
      </c>
      <c r="AKY21" s="395">
        <f ca="1">IF(OFFSET('Game Board'!P26,0,AKX1)&lt;&gt;"",OFFSET('Game Board'!P26,0,AKX1),0)</f>
        <v>0</v>
      </c>
      <c r="AKZ21" s="395" t="str">
        <f t="shared" si="16"/>
        <v>Atletico Madrid</v>
      </c>
      <c r="ALA21" s="395" t="str">
        <f ca="1">IF(AND(OFFSET('Game Board'!O26,0,AKX1)&lt;&gt;"",OFFSET('Game Board'!P26,0,AKX1)&lt;&gt;""),IF(AKX21&gt;AKY21,"W",IF(AKX21=AKY21,"D","L")),"")</f>
        <v/>
      </c>
      <c r="ALB21" s="395" t="str">
        <f t="shared" ca="1" si="2725"/>
        <v/>
      </c>
      <c r="ALD21" s="395">
        <f ca="1">VLOOKUP(ALE21,AOZ18:APA22,2,FALSE)</f>
        <v>2</v>
      </c>
      <c r="ALE21" s="398" t="str">
        <f t="shared" si="2473"/>
        <v>Benfica</v>
      </c>
      <c r="ALF21" s="395">
        <f ca="1">SUMPRODUCT((APC3:APC54=ALE21)*(APG3:APG54="W"))+SUMPRODUCT((APF3:APF54=ALE21)*(APH3:APH54="W"))</f>
        <v>0</v>
      </c>
      <c r="ALG21" s="395">
        <f ca="1">SUMPRODUCT((APC3:APC54=ALE21)*(APG3:APG54="D"))+SUMPRODUCT((APF3:APF54=ALE21)*(APH3:APH54="D"))</f>
        <v>0</v>
      </c>
      <c r="ALH21" s="395">
        <f ca="1">SUMPRODUCT((APC3:APC54=ALE21)*(APG3:APG54="L"))+SUMPRODUCT((APF3:APF54=ALE21)*(APH3:APH54="L"))</f>
        <v>0</v>
      </c>
      <c r="ALI21" s="395">
        <f t="shared" ref="ALI21" ca="1" si="3358">SUMIF(APC3:APC72,ALE21,APD3:APD72)+SUMIF(APF3:APF72,ALE21,APE3:APE72)</f>
        <v>0</v>
      </c>
      <c r="ALJ21" s="395">
        <f t="shared" ref="ALJ21" ca="1" si="3359">SUMIF(APF3:APF72,ALE21,APD3:APD72)+SUMIF(APC3:APC72,ALE21,APE3:APE72)</f>
        <v>0</v>
      </c>
      <c r="ALK21" s="395">
        <f t="shared" ca="1" si="2476"/>
        <v>1000</v>
      </c>
      <c r="ALL21" s="395">
        <f t="shared" ca="1" si="2477"/>
        <v>0</v>
      </c>
      <c r="ALM21" s="401">
        <f t="shared" si="198"/>
        <v>22</v>
      </c>
      <c r="ALN21" s="395">
        <f t="shared" ref="ALN21" ca="1" si="3360">IF(COUNTIF(ALL18:ALL22,4)&lt;&gt;4,RANK(ALL21,ALL18:ALL22),ALL73)</f>
        <v>1</v>
      </c>
      <c r="ALP21" s="395">
        <f t="shared" ref="ALP21" ca="1" si="3361">SUMPRODUCT((ALN18:ALN21=ALN21)*(ALM18:ALM21&lt;ALM21))+ALN21</f>
        <v>3</v>
      </c>
      <c r="ALQ21" s="398" t="str">
        <f t="shared" ref="ALQ21" ca="1" si="3362">INDEX(ALE18:ALE22,MATCH(4,ALP18:ALP22,0),0)</f>
        <v>Bayern Munich</v>
      </c>
      <c r="ALR21" s="395">
        <f t="shared" ref="ALR21" ca="1" si="3363">INDEX(ALN18:ALN22,MATCH(ALQ21,ALE18:ALE22,0),0)</f>
        <v>1</v>
      </c>
      <c r="ALS21" s="395" t="str">
        <f t="shared" ca="1" si="3030"/>
        <v>Bayern Munich</v>
      </c>
      <c r="ALT21" s="395" t="str">
        <f t="shared" ca="1" si="3031"/>
        <v/>
      </c>
      <c r="ALX21" s="395" t="str">
        <f t="shared" ca="1" si="2486"/>
        <v>Bayern Munich</v>
      </c>
      <c r="ALY21" s="395">
        <f ca="1">SUMPRODUCT((APC3:APC54=ALX21)*(APF3:APF54=ALX22)*(APG3:APG54="W"))+SUMPRODUCT((APC3:APC54=ALX21)*(APF3:APF54=ALX18)*(APG3:APG54="W"))+SUMPRODUCT((APC3:APC54=ALX21)*(APF3:APF54=ALX19)*(APG3:APG54="W"))+SUMPRODUCT((APC3:APC54=ALX21)*(APF3:APF54=ALX20)*(APG3:APG54="W"))+SUMPRODUCT((APC3:APC54=ALX22)*(APF3:APF54=ALX21)*(APH3:APH54="W"))+SUMPRODUCT((APC3:APC54=ALX18)*(APF3:APF54=ALX21)*(APH3:APH54="W"))+SUMPRODUCT((APC3:APC54=ALX19)*(APF3:APF54=ALX21)*(APH3:APH54="W"))+SUMPRODUCT((APC3:APC54=ALX20)*(APF3:APF54=ALX21)*(APH3:APH54="W"))</f>
        <v>0</v>
      </c>
      <c r="ALZ21" s="395">
        <f ca="1">SUMPRODUCT((APC3:APC54=ALX21)*(APF3:APF54=ALX22)*(APG3:APG54="D"))+SUMPRODUCT((APC3:APC54=ALX21)*(APF3:APF54=ALX18)*(APG3:APG54="D"))+SUMPRODUCT((APC3:APC54=ALX21)*(APF3:APF54=ALX19)*(APG3:APG54="D"))+SUMPRODUCT((APC3:APC54=ALX21)*(APF3:APF54=ALX20)*(APG3:APG54="D"))+SUMPRODUCT((APC3:APC54=ALX22)*(APF3:APF54=ALX21)*(APG3:APG54="D"))+SUMPRODUCT((APC3:APC54=ALX18)*(APF3:APF54=ALX21)*(APG3:APG54="D"))+SUMPRODUCT((APC3:APC54=ALX19)*(APF3:APF54=ALX21)*(APG3:APG54="D"))+SUMPRODUCT((APC3:APC54=ALX20)*(APF3:APF54=ALX21)*(APG3:APG54="D"))</f>
        <v>0</v>
      </c>
      <c r="AMA21" s="395">
        <f ca="1">SUMPRODUCT((APC3:APC54=ALX21)*(APF3:APF54=ALX22)*(APG3:APG54="L"))+SUMPRODUCT((APC3:APC54=ALX21)*(APF3:APF54=ALX18)*(APG3:APG54="L"))+SUMPRODUCT((APC3:APC54=ALX21)*(APF3:APF54=ALX19)*(APG3:APG54="L"))+SUMPRODUCT((APC3:APC54=ALX21)*(APF3:APF54=ALX20)*(APG3:APG54="L"))+SUMPRODUCT((APC3:APC54=ALX22)*(APF3:APF54=ALX21)*(APH3:APH54="L"))+SUMPRODUCT((APC3:APC54=ALX18)*(APF3:APF54=ALX21)*(APH3:APH54="L"))+SUMPRODUCT((APC3:APC54=ALX19)*(APF3:APF54=ALX21)*(APH3:APH54="L"))+SUMPRODUCT((APC3:APC54=ALX20)*(APF3:APF54=ALX21)*(APH3:APH54="L"))</f>
        <v>0</v>
      </c>
      <c r="AMB21" s="395">
        <f ca="1">SUMPRODUCT((APC3:APC54=ALX21)*(APF3:APF54=ALX22)*APD3:APD54)+SUMPRODUCT((APC3:APC54=ALX21)*(APF3:APF54=ALX18)*APD3:APD54)+SUMPRODUCT((APC3:APC54=ALX21)*(APF3:APF54=ALX19)*APD3:APD54)+SUMPRODUCT((APC3:APC54=ALX21)*(APF3:APF54=ALX20)*APD3:APD54)+SUMPRODUCT((APC3:APC54=ALX22)*(APF3:APF54=ALX21)*APE3:APE54)+SUMPRODUCT((APC3:APC54=ALX18)*(APF3:APF54=ALX21)*APE3:APE54)+SUMPRODUCT((APC3:APC54=ALX19)*(APF3:APF54=ALX21)*APE3:APE54)+SUMPRODUCT((APC3:APC54=ALX20)*(APF3:APF54=ALX21)*APE3:APE54)</f>
        <v>0</v>
      </c>
      <c r="AMC21" s="395">
        <f ca="1">SUMPRODUCT((APC3:APC54=ALX21)*(APF3:APF54=ALX22)*APE3:APE54)+SUMPRODUCT((APC3:APC54=ALX21)*(APF3:APF54=ALX18)*APE3:APE54)+SUMPRODUCT((APC3:APC54=ALX21)*(APF3:APF54=ALX19)*APE3:APE54)+SUMPRODUCT((APC3:APC54=ALX21)*(APF3:APF54=ALX20)*APE3:APE54)+SUMPRODUCT((APC3:APC54=ALX22)*(APF3:APF54=ALX21)*APD3:APD54)+SUMPRODUCT((APC3:APC54=ALX18)*(APF3:APF54=ALX21)*APD3:APD54)+SUMPRODUCT((APC3:APC54=ALX19)*(APF3:APF54=ALX21)*APD3:APD54)+SUMPRODUCT((APC3:APC54=ALX20)*(APF3:APF54=ALX21)*APD3:APD54)</f>
        <v>0</v>
      </c>
      <c r="AMD21" s="395">
        <f t="shared" ca="1" si="2487"/>
        <v>1000</v>
      </c>
      <c r="AME21" s="395">
        <f t="shared" ca="1" si="2488"/>
        <v>0</v>
      </c>
      <c r="AMF21" s="395">
        <f ca="1">IF(ALX21&lt;&gt;"",VLOOKUP(ALX21,ALE4:ALK52,7,FALSE),"")</f>
        <v>1000</v>
      </c>
      <c r="AMG21" s="395">
        <f ca="1">IF(ALX21&lt;&gt;"",VLOOKUP(ALX21,ALE4:ALK52,5,FALSE),"")</f>
        <v>0</v>
      </c>
      <c r="AMH21" s="395">
        <f ca="1">IF(ALX21&lt;&gt;"",VLOOKUP(ALX21,ALE4:ALM52,9,FALSE),"")</f>
        <v>30</v>
      </c>
      <c r="AMI21" s="395">
        <f t="shared" ca="1" si="2489"/>
        <v>0</v>
      </c>
      <c r="AMJ21" s="395">
        <f t="shared" ref="AMJ21" ca="1" si="3364">IF(ALX21&lt;&gt;"",RANK(AMI21,AMI18:AMI22),"")</f>
        <v>1</v>
      </c>
      <c r="AMK21" s="395">
        <f t="shared" ref="AMK21" ca="1" si="3365">IF(ALX21&lt;&gt;"",SUMPRODUCT((AMI18:AMI22=AMI21)*(AMD18:AMD22&gt;AMD21)),"")</f>
        <v>0</v>
      </c>
      <c r="AML21" s="395">
        <f t="shared" ref="AML21" ca="1" si="3366">IF(ALX21&lt;&gt;"",SUMPRODUCT((AMI18:AMI22=AMI21)*(AMD18:AMD22=AMD21)*(AMB18:AMB22&gt;AMB21)),"")</f>
        <v>0</v>
      </c>
      <c r="AMM21" s="395">
        <f t="shared" ref="AMM21" ca="1" si="3367">IF(ALX21&lt;&gt;"",SUMPRODUCT((AMI18:AMI22=AMI21)*(AMD18:AMD22=AMD21)*(AMB18:AMB22=AMB21)*(AMF18:AMF22&gt;AMF21)),"")</f>
        <v>0</v>
      </c>
      <c r="AMN21" s="395">
        <f t="shared" ref="AMN21" ca="1" si="3368">IF(ALX21&lt;&gt;"",SUMPRODUCT((AMI18:AMI22=AMI21)*(AMD18:AMD22=AMD21)*(AMB18:AMB22=AMB21)*(AMF18:AMF22=AMF21)*(AMG18:AMG22&gt;AMG21)),"")</f>
        <v>0</v>
      </c>
      <c r="AMO21" s="395">
        <f t="shared" ref="AMO21" ca="1" si="3369">IF(ALX21&lt;&gt;"",SUMPRODUCT((AMI18:AMI22=AMI21)*(AMD18:AMD22=AMD21)*(AMB18:AMB22=AMB21)*(AMF18:AMF22=AMF21)*(AMG18:AMG22=AMG21)*(AMH18:AMH22&gt;AMH21)),"")</f>
        <v>0</v>
      </c>
      <c r="AMP21" s="395">
        <f t="shared" ref="AMP21" ca="1" si="3370">IF(ALX21&lt;&gt;"",IF(AMP73&lt;&gt;"",IF(ALW69=3,AMP73,AMP73+ALW69),SUM(AMJ21:AMO21)),"")</f>
        <v>1</v>
      </c>
      <c r="AMQ21" s="395" t="str">
        <f t="shared" ref="AMQ21" ca="1" si="3371">IF(ALX21&lt;&gt;"",INDEX(ALX18:ALX22,MATCH(4,AMP18:AMP22,0),0),"")</f>
        <v>Auckland City</v>
      </c>
      <c r="AMR21" s="395" t="str">
        <f t="shared" ca="1" si="2744"/>
        <v/>
      </c>
      <c r="AMS21" s="395" t="str">
        <f ca="1">IF(AMR21&lt;&gt;"",SUMPRODUCT((APC3:APC54=AMR21)*(APF3:APF54=AMR22)*(APG3:APG54="W"))+SUMPRODUCT((APC3:APC54=AMR21)*(APF3:APF54=AMR19)*(APG3:APG54="W"))+SUMPRODUCT((APC3:APC54=AMR21)*(APF3:APF54=AMR20)*(APG3:APG54="W"))+SUMPRODUCT((APC3:APC54=AMR22)*(APF3:APF54=AMR21)*(APH3:APH54="W"))+SUMPRODUCT((APC3:APC54=AMR19)*(APF3:APF54=AMR21)*(APH3:APH54="W"))+SUMPRODUCT((APC3:APC54=AMR20)*(APF3:APF54=AMR21)*(APH3:APH54="W")),"")</f>
        <v/>
      </c>
      <c r="AMT21" s="395" t="str">
        <f ca="1">IF(AMR21&lt;&gt;"",SUMPRODUCT((APC3:APC54=AMR21)*(APF3:APF54=AMR22)*(APG3:APG54="D"))+SUMPRODUCT((APC3:APC54=AMR21)*(APF3:APF54=AMR19)*(APG3:APG54="D"))+SUMPRODUCT((APC3:APC54=AMR21)*(APF3:APF54=AMR20)*(APG3:APG54="D"))+SUMPRODUCT((APC3:APC54=AMR22)*(APF3:APF54=AMR21)*(APG3:APG54="D"))+SUMPRODUCT((APC3:APC54=AMR19)*(APF3:APF54=AMR21)*(APG3:APG54="D"))+SUMPRODUCT((APC3:APC54=AMR20)*(APF3:APF54=AMR21)*(APG3:APG54="D")),"")</f>
        <v/>
      </c>
      <c r="AMU21" s="395" t="str">
        <f ca="1">IF(AMR21&lt;&gt;"",SUMPRODUCT((APC3:APC54=AMR21)*(APF3:APF54=AMR22)*(APG3:APG54="L"))+SUMPRODUCT((APC3:APC54=AMR21)*(APF3:APF54=AMR19)*(APG3:APG54="L"))+SUMPRODUCT((APC3:APC54=AMR21)*(APF3:APF54=AMR20)*(APG3:APG54="L"))+SUMPRODUCT((APC3:APC54=AMR22)*(APF3:APF54=AMR21)*(APH3:APH54="L"))+SUMPRODUCT((APC3:APC54=AMR19)*(APF3:APF54=AMR21)*(APH3:APH54="L"))+SUMPRODUCT((APC3:APC54=AMR20)*(APF3:APF54=AMR21)*(APH3:APH54="L")),"")</f>
        <v/>
      </c>
      <c r="AMV21" s="395">
        <f ca="1">SUMPRODUCT((APC3:APC54=AMR21)*(APF3:APF54=AMR22)*APD3:APD54)+SUMPRODUCT((APC3:APC54=AMR21)*(APF3:APF54=AMR18)*APD3:APD54)+SUMPRODUCT((APC3:APC54=AMR21)*(APF3:APF54=AMR19)*APD3:APD54)+SUMPRODUCT((APC3:APC54=AMR21)*(APF3:APF54=AMR20)*APD3:APD54)+SUMPRODUCT((APC3:APC54=AMR22)*(APF3:APF54=AMR21)*APE3:APE54)+SUMPRODUCT((APC3:APC54=AMR18)*(APF3:APF54=AMR21)*APE3:APE54)+SUMPRODUCT((APC3:APC54=AMR19)*(APF3:APF54=AMR21)*APE3:APE54)+SUMPRODUCT((APC3:APC54=AMR20)*(APF3:APF54=AMR21)*APE3:APE54)</f>
        <v>0</v>
      </c>
      <c r="AMW21" s="395">
        <f ca="1">SUMPRODUCT((APC3:APC54=AMR21)*(APF3:APF54=AMR22)*APE3:APE54)+SUMPRODUCT((APC3:APC54=AMR21)*(APF3:APF54=AMR18)*APE3:APE54)+SUMPRODUCT((APC3:APC54=AMR21)*(APF3:APF54=AMR19)*APE3:APE54)+SUMPRODUCT((APC3:APC54=AMR21)*(APF3:APF54=AMR20)*APE3:APE54)+SUMPRODUCT((APC3:APC54=AMR22)*(APF3:APF54=AMR21)*APD3:APD54)+SUMPRODUCT((APC3:APC54=AMR18)*(APF3:APF54=AMR21)*APD3:APD54)+SUMPRODUCT((APC3:APC54=AMR19)*(APF3:APF54=AMR21)*APD3:APD54)+SUMPRODUCT((APC3:APC54=AMR20)*(APF3:APF54=AMR21)*APD3:APD54)</f>
        <v>0</v>
      </c>
      <c r="AMX21" s="395">
        <f t="shared" ca="1" si="2745"/>
        <v>1000</v>
      </c>
      <c r="AMY21" s="395" t="str">
        <f t="shared" ca="1" si="2746"/>
        <v/>
      </c>
      <c r="AMZ21" s="395" t="str">
        <f ca="1">IF(AMR21&lt;&gt;"",VLOOKUP(AMR21,ALE4:ALK52,7,FALSE),"")</f>
        <v/>
      </c>
      <c r="ANA21" s="395" t="str">
        <f ca="1">IF(AMR21&lt;&gt;"",VLOOKUP(AMR21,ALE4:ALK52,5,FALSE),"")</f>
        <v/>
      </c>
      <c r="ANB21" s="395" t="str">
        <f ca="1">IF(AMR21&lt;&gt;"",VLOOKUP(AMR21,ALE4:ALM52,9,FALSE),"")</f>
        <v/>
      </c>
      <c r="ANC21" s="395" t="str">
        <f t="shared" ca="1" si="2747"/>
        <v/>
      </c>
      <c r="AND21" s="395" t="str">
        <f t="shared" ref="AND21" ca="1" si="3372">IF(AMR21&lt;&gt;"",RANK(ANC21,ANC18:ANC22),"")</f>
        <v/>
      </c>
      <c r="ANE21" s="395" t="str">
        <f t="shared" ref="ANE21" ca="1" si="3373">IF(AMR21&lt;&gt;"",SUMPRODUCT((ANC18:ANC22=ANC21)*(AMX18:AMX22&gt;AMX21)),"")</f>
        <v/>
      </c>
      <c r="ANF21" s="395" t="str">
        <f t="shared" ref="ANF21" ca="1" si="3374">IF(AMR21&lt;&gt;"",SUMPRODUCT((ANC18:ANC22=ANC21)*(AMX18:AMX22=AMX21)*(AMV18:AMV22&gt;AMV21)),"")</f>
        <v/>
      </c>
      <c r="ANG21" s="395" t="str">
        <f t="shared" ref="ANG21" ca="1" si="3375">IF(AMR21&lt;&gt;"",SUMPRODUCT((ANC18:ANC22=ANC21)*(AMX18:AMX22=AMX21)*(AMV18:AMV22=AMV21)*(AMZ18:AMZ22&gt;AMZ21)),"")</f>
        <v/>
      </c>
      <c r="ANH21" s="395" t="str">
        <f t="shared" ref="ANH21" ca="1" si="3376">IF(AMR21&lt;&gt;"",SUMPRODUCT((ANC18:ANC22=ANC21)*(AMX18:AMX22=AMX21)*(AMV18:AMV22=AMV21)*(AMZ18:AMZ22=AMZ21)*(ANA18:ANA22&gt;ANA21)),"")</f>
        <v/>
      </c>
      <c r="ANI21" s="395" t="str">
        <f t="shared" ref="ANI21" ca="1" si="3377">IF(AMR21&lt;&gt;"",SUMPRODUCT((ANC18:ANC22=ANC21)*(AMX18:AMX22=AMX21)*(AMV18:AMV22=AMV21)*(AMZ18:AMZ22=AMZ21)*(ANA18:ANA22=ANA21)*(ANB18:ANB22&gt;ANB21)),"")</f>
        <v/>
      </c>
      <c r="ANJ21" s="395" t="str">
        <f t="shared" ref="ANJ21" ca="1" si="3378">IF(AMR21&lt;&gt;"",IF(ANJ73&lt;&gt;"",IF(AMQ69=3,ANJ73,ANJ73+AMQ69),SUM(AND21:ANI21)+1),"")</f>
        <v/>
      </c>
      <c r="ANK21" s="395" t="str">
        <f t="shared" ref="ANK21" ca="1" si="3379">IF(AMR21&lt;&gt;"",INDEX(AMR19:AMR22,MATCH(4,ANJ19:ANJ22,0),0),"")</f>
        <v/>
      </c>
      <c r="ANL21" s="395" t="str">
        <f t="shared" ca="1" si="3049"/>
        <v/>
      </c>
      <c r="ANM21" s="395">
        <f ca="1">SUMPRODUCT((APC3:APC54=ANL21)*(APF3:APF54=ANL22)*(APG3:APG54="W"))+SUMPRODUCT((APC3:APC54=ANL21)*(APF3:APF54=ANL23)*(APG3:APG54="W"))+SUMPRODUCT((APC3:APC54=ANL21)*(APF3:APF54=ANL20)*(APG3:APG54="W"))+SUMPRODUCT((APC3:APC54=ANL22)*(APF3:APF54=ANL21)*(APH3:APH54="W"))+SUMPRODUCT((APC3:APC54=ANL23)*(APF3:APF54=ANL21)*(APH3:APH54="W"))+SUMPRODUCT((APC3:APC54=ANL20)*(APF3:APF54=ANL21)*(APH3:APH54="W"))</f>
        <v>0</v>
      </c>
      <c r="ANN21" s="395">
        <f ca="1">SUMPRODUCT((APC3:APC54=ANL21)*(APF3:APF54=ANL22)*(APG3:APG54="D"))+SUMPRODUCT((APC3:APC54=ANL21)*(APF3:APF54=ANL23)*(APG3:APG54="D"))+SUMPRODUCT((APC3:APC54=ANL21)*(APF3:APF54=ANL20)*(APG3:APG54="D"))+SUMPRODUCT((APC3:APC54=ANL22)*(APF3:APF54=ANL21)*(APG3:APG54="D"))+SUMPRODUCT((APC3:APC54=ANL23)*(APF3:APF54=ANL21)*(APG3:APG54="D"))+SUMPRODUCT((APC3:APC54=ANL20)*(APF3:APF54=ANL21)*(APG3:APG54="D"))</f>
        <v>0</v>
      </c>
      <c r="ANO21" s="395">
        <f ca="1">SUMPRODUCT((APC3:APC54=ANL21)*(APF3:APF54=ANL22)*(APG3:APG54="L"))+SUMPRODUCT((APC3:APC54=ANL21)*(APF3:APF54=ANL23)*(APG3:APG54="L"))+SUMPRODUCT((APC3:APC54=ANL21)*(APF3:APF54=ANL20)*(APG3:APG54="L"))+SUMPRODUCT((APC3:APC54=ANL22)*(APF3:APF54=ANL21)*(APH3:APH54="L"))+SUMPRODUCT((APC3:APC54=ANL23)*(APF3:APF54=ANL21)*(APH3:APH54="L"))+SUMPRODUCT((APC3:APC54=ANL20)*(APF3:APF54=ANL21)*(APH3:APH54="L"))</f>
        <v>0</v>
      </c>
      <c r="ANP21" s="395">
        <f ca="1">SUMPRODUCT((APC3:APC54=ANL21)*(APF3:APF54=ANL22)*APD3:APD54)+SUMPRODUCT((APC3:APC54=ANL21)*(APF3:APF54=ANL18)*APD3:APD54)+SUMPRODUCT((APC3:APC54=ANL21)*(APF3:APF54=ANL19)*APD3:APD54)+SUMPRODUCT((APC3:APC54=ANL21)*(APF3:APF54=ANL20)*APD3:APD54)+SUMPRODUCT((APC3:APC54=ANL22)*(APF3:APF54=ANL21)*APE3:APE54)+SUMPRODUCT((APC3:APC54=ANL18)*(APF3:APF54=ANL21)*APE3:APE54)+SUMPRODUCT((APC3:APC54=ANL19)*(APF3:APF54=ANL21)*APE3:APE54)+SUMPRODUCT((APC3:APC54=ANL20)*(APF3:APF54=ANL21)*APE3:APE54)</f>
        <v>0</v>
      </c>
      <c r="ANQ21" s="395">
        <f ca="1">SUMPRODUCT((APC3:APC54=ANL21)*(APF3:APF54=ANL22)*APE3:APE54)+SUMPRODUCT((APC3:APC54=ANL21)*(APF3:APF54=ANL18)*APE3:APE54)+SUMPRODUCT((APC3:APC54=ANL21)*(APF3:APF54=ANL19)*APE3:APE54)+SUMPRODUCT((APC3:APC54=ANL21)*(APF3:APF54=ANL20)*APE3:APE54)+SUMPRODUCT((APC3:APC54=ANL22)*(APF3:APF54=ANL21)*APD3:APD54)+SUMPRODUCT((APC3:APC54=ANL18)*(APF3:APF54=ANL21)*APD3:APD54)+SUMPRODUCT((APC3:APC54=ANL19)*(APF3:APF54=ANL21)*APD3:APD54)+SUMPRODUCT((APC3:APC54=ANL20)*(APF3:APF54=ANL21)*APD3:APD54)</f>
        <v>0</v>
      </c>
      <c r="ANR21" s="395">
        <f t="shared" ca="1" si="3050"/>
        <v>1000</v>
      </c>
      <c r="ANS21" s="395" t="str">
        <f t="shared" ca="1" si="3051"/>
        <v/>
      </c>
      <c r="ANT21" s="395" t="str">
        <f ca="1">IF(ANL21&lt;&gt;"",VLOOKUP(ANL21,ALE4:ALK52,7,FALSE),"")</f>
        <v/>
      </c>
      <c r="ANU21" s="395" t="str">
        <f ca="1">IF(ANL21&lt;&gt;"",VLOOKUP(ANL21,ALE4:ALK52,5,FALSE),"")</f>
        <v/>
      </c>
      <c r="ANV21" s="395" t="str">
        <f ca="1">IF(ANL21&lt;&gt;"",VLOOKUP(ANL21,ALE4:ALM52,9,FALSE),"")</f>
        <v/>
      </c>
      <c r="ANW21" s="395" t="str">
        <f t="shared" ca="1" si="3052"/>
        <v/>
      </c>
      <c r="ANX21" s="395" t="str">
        <f t="shared" ref="ANX21" ca="1" si="3380">IF(ANL21&lt;&gt;"",RANK(ANW21,ANW18:ANW22),"")</f>
        <v/>
      </c>
      <c r="ANY21" s="395" t="str">
        <f t="shared" ref="ANY21" ca="1" si="3381">IF(ANL21&lt;&gt;"",SUMPRODUCT((ANW18:ANW22=ANW21)*(ANR18:ANR22&gt;ANR21)),"")</f>
        <v/>
      </c>
      <c r="ANZ21" s="395" t="str">
        <f t="shared" ref="ANZ21" ca="1" si="3382">IF(ANL21&lt;&gt;"",SUMPRODUCT((ANW18:ANW22=ANW21)*(ANR18:ANR22=ANR21)*(ANP18:ANP22&gt;ANP21)),"")</f>
        <v/>
      </c>
      <c r="AOA21" s="395" t="str">
        <f t="shared" ref="AOA21" ca="1" si="3383">IF(ANL21&lt;&gt;"",SUMPRODUCT((ANW18:ANW22=ANW21)*(ANR18:ANR22=ANR21)*(ANP18:ANP22=ANP21)*(ANT18:ANT22&gt;ANT21)),"")</f>
        <v/>
      </c>
      <c r="AOB21" s="395" t="str">
        <f t="shared" ref="AOB21" ca="1" si="3384">IF(ANL21&lt;&gt;"",SUMPRODUCT((ANW18:ANW22=ANW21)*(ANR18:ANR22=ANR21)*(ANP18:ANP22=ANP21)*(ANT18:ANT22=ANT21)*(ANU18:ANU22&gt;ANU21)),"")</f>
        <v/>
      </c>
      <c r="AOC21" s="395" t="str">
        <f t="shared" ref="AOC21" ca="1" si="3385">IF(ANL21&lt;&gt;"",SUMPRODUCT((ANW18:ANW22=ANW21)*(ANR18:ANR22=ANR21)*(ANP18:ANP22=ANP21)*(ANT18:ANT22=ANT21)*(ANU18:ANU22=ANU21)*(ANV18:ANV22&gt;ANV21)),"")</f>
        <v/>
      </c>
      <c r="AOD21" s="395" t="str">
        <f t="shared" ca="1" si="3059"/>
        <v/>
      </c>
      <c r="AOE21" s="395" t="str">
        <f t="shared" ref="AOE21" ca="1" si="3386">IF(ANL21&lt;&gt;"",INDEX(ANL20:ANL22,MATCH(4,AOD20:AOD22,0),0),"")</f>
        <v/>
      </c>
      <c r="AOF21" s="395" t="str">
        <f t="shared" ref="AOF21" si="3387">IF(ALV18&lt;&gt;"",ALV18,"")</f>
        <v/>
      </c>
      <c r="AOG21" s="395">
        <f ca="1">SUMPRODUCT((APC3:APC54=AOF21)*(APF3:APF54=AOF22)*(APG3:APG54="W"))+SUMPRODUCT((APC3:APC54=AOF21)*(APF3:APF54=AOF23)*(APG3:APG54="W"))+SUMPRODUCT((APC3:APC54=AOF21)*(APF3:APF54=AOF24)*(APG3:APG54="W"))+SUMPRODUCT((APC3:APC54=AOF22)*(APF3:APF54=AOF21)*(APH3:APH54="W"))+SUMPRODUCT((APC3:APC54=AOF23)*(APF3:APF54=AOF21)*(APH3:APH54="W"))+SUMPRODUCT((APC3:APC54=AOF24)*(APF3:APF54=AOF21)*(APH3:APH54="W"))</f>
        <v>0</v>
      </c>
      <c r="AOH21" s="395">
        <f ca="1">SUMPRODUCT((APC3:APC54=AOF21)*(APF3:APF54=AOF22)*(APG3:APG54="D"))+SUMPRODUCT((APC3:APC54=AOF21)*(APF3:APF54=AOF23)*(APG3:APG54="D"))+SUMPRODUCT((APC3:APC54=AOF21)*(APF3:APF54=AOF24)*(APG3:APG54="D"))+SUMPRODUCT((APC3:APC54=AOF22)*(APF3:APF54=AOF21)*(APG3:APG54="D"))+SUMPRODUCT((APC3:APC54=AOF23)*(APF3:APF54=AOF21)*(APG3:APG54="D"))+SUMPRODUCT((APC3:APC54=AOF24)*(APF3:APF54=AOF21)*(APG3:APG54="D"))</f>
        <v>0</v>
      </c>
      <c r="AOI21" s="395">
        <f ca="1">SUMPRODUCT((APC3:APC54=AOF21)*(APF3:APF54=AOF22)*(APG3:APG54="L"))+SUMPRODUCT((APC3:APC54=AOF21)*(APF3:APF54=AOF23)*(APG3:APG54="L"))+SUMPRODUCT((APC3:APC54=AOF21)*(APF3:APF54=AOF24)*(APG3:APG54="L"))+SUMPRODUCT((APC3:APC54=AOF22)*(APF3:APF54=AOF21)*(APH3:APH54="L"))+SUMPRODUCT((APC3:APC54=AOF23)*(APF3:APF54=AOF21)*(APH3:APH54="L"))+SUMPRODUCT((APC3:APC54=AOF24)*(APF3:APF54=AOF21)*(APH3:APH54="L"))</f>
        <v>0</v>
      </c>
      <c r="AOJ21" s="395">
        <f ca="1">SUMPRODUCT((APC3:APC54=AOF21)*(APF3:APF54=AOF22)*APD3:APD54)+SUMPRODUCT((APC3:APC54=AOF21)*(APF3:APF54=AOF18)*APD3:APD54)+SUMPRODUCT((APC3:APC54=AOF21)*(APF3:APF54=AOF19)*APD3:APD54)+SUMPRODUCT((APC3:APC54=AOF21)*(APF3:APF54=AOF20)*APD3:APD54)+SUMPRODUCT((APC3:APC54=AOF22)*(APF3:APF54=AOF21)*APE3:APE54)+SUMPRODUCT((APC3:APC54=AOF18)*(APF3:APF54=AOF21)*APE3:APE54)+SUMPRODUCT((APC3:APC54=AOF19)*(APF3:APF54=AOF21)*APE3:APE54)+SUMPRODUCT((APC3:APC54=AOF20)*(APF3:APF54=AOF21)*APE3:APE54)</f>
        <v>0</v>
      </c>
      <c r="AOK21" s="395">
        <f ca="1">SUMPRODUCT((APC3:APC54=AOF21)*(APF3:APF54=AOF22)*APE3:APE54)+SUMPRODUCT((APC3:APC54=AOF21)*(APF3:APF54=AOF18)*APE3:APE54)+SUMPRODUCT((APC3:APC54=AOF21)*(APF3:APF54=AOF19)*APE3:APE54)+SUMPRODUCT((APC3:APC54=AOF21)*(APF3:APF54=AOF20)*APE3:APE54)+SUMPRODUCT((APC3:APC54=AOF22)*(APF3:APF54=AOF21)*APD3:APD54)+SUMPRODUCT((APC3:APC54=AOF18)*(APF3:APF54=AOF21)*APD3:APD54)+SUMPRODUCT((APC3:APC54=AOF19)*(APF3:APF54=AOF21)*APD3:APD54)+SUMPRODUCT((APC3:APC54=AOF20)*(APF3:APF54=AOF21)*APD3:APD54)</f>
        <v>0</v>
      </c>
      <c r="AOL21" s="395">
        <f t="shared" ref="AOL21" ca="1" si="3388">AOJ21-AOK21+1000</f>
        <v>1000</v>
      </c>
      <c r="AOM21" s="395" t="str">
        <f t="shared" ref="AOM21" si="3389">IF(AOF21&lt;&gt;"",AOG21*3+AOH21*1,"")</f>
        <v/>
      </c>
      <c r="AON21" s="395" t="str">
        <f>IF(AOF21&lt;&gt;"",VLOOKUP(AOF21,ALE4:ALK52,7,FALSE),"")</f>
        <v/>
      </c>
      <c r="AOO21" s="395" t="str">
        <f>IF(AOF21&lt;&gt;"",VLOOKUP(AOF21,ALE4:ALK52,5,FALSE),"")</f>
        <v/>
      </c>
      <c r="AOP21" s="395" t="str">
        <f>IF(AOF21&lt;&gt;"",VLOOKUP(AOF21,ALE4:ALM52,9,FALSE),"")</f>
        <v/>
      </c>
      <c r="AOQ21" s="395" t="str">
        <f t="shared" ref="AOQ21" si="3390">AOM21</f>
        <v/>
      </c>
      <c r="AOR21" s="395" t="str">
        <f t="shared" ref="AOR21" si="3391">IF(AOF21&lt;&gt;"",RANK(AOQ21,AOQ18:AOQ22),"")</f>
        <v/>
      </c>
      <c r="AOS21" s="395" t="str">
        <f t="shared" ref="AOS21" si="3392">IF(AOF21&lt;&gt;"",SUMPRODUCT((AOQ18:AOQ22=AOQ21)*(AOL18:AOL22&gt;AOL21)),"")</f>
        <v/>
      </c>
      <c r="AOT21" s="395" t="str">
        <f t="shared" ref="AOT21" si="3393">IF(AOF21&lt;&gt;"",SUMPRODUCT((AOQ18:AOQ22=AOQ21)*(AOL18:AOL22=AOL21)*(AOJ18:AOJ22&gt;AOJ21)),"")</f>
        <v/>
      </c>
      <c r="AOU21" s="395" t="str">
        <f t="shared" ref="AOU21" si="3394">IF(AOF21&lt;&gt;"",SUMPRODUCT((AOQ18:AOQ22=AOQ21)*(AOL18:AOL22=AOL21)*(AOJ18:AOJ22=AOJ21)*(AON18:AON22&gt;AON21)),"")</f>
        <v/>
      </c>
      <c r="AOV21" s="395" t="str">
        <f t="shared" ref="AOV21" si="3395">IF(AOF21&lt;&gt;"",SUMPRODUCT((AOQ18:AOQ22=AOQ21)*(AOL18:AOL22=AOL21)*(AOJ18:AOJ22=AOJ21)*(AON18:AON22=AON21)*(AOO18:AOO22&gt;AOO21)),"")</f>
        <v/>
      </c>
      <c r="AOW21" s="395" t="str">
        <f t="shared" ref="AOW21" si="3396">IF(AOF21&lt;&gt;"",SUMPRODUCT((AOQ18:AOQ22=AOQ21)*(AOL18:AOL22=AOL21)*(AOJ18:AOJ22=AOJ21)*(AON18:AON22=AON21)*(AOO18:AOO22=AOO21)*(AOP18:AOP22&gt;AOP21)),"")</f>
        <v/>
      </c>
      <c r="AOX21" s="395" t="str">
        <f t="shared" ref="AOX21" si="3397">IF(AOF21&lt;&gt;"",SUM(AOR21:AOW21)+3,"")</f>
        <v/>
      </c>
      <c r="AOY21" s="395" t="str">
        <f t="shared" ref="AOY21" si="3398">IF(AOF21&lt;&gt;"",IF(AOX21=4,AOF21,AOF22),"")</f>
        <v/>
      </c>
      <c r="AOZ21" s="395" t="str">
        <f t="shared" ref="AOZ21" ca="1" si="3399">IF(AOY21&lt;&gt;"",AOY21,IF(AOE21&lt;&gt;"",AOE21,IF(ANK21&lt;&gt;"",ANK21,IF(AMQ21&lt;&gt;"",AMQ21,ALQ21))))</f>
        <v>Auckland City</v>
      </c>
      <c r="APA21" s="395">
        <v>4</v>
      </c>
      <c r="APB21" s="395">
        <v>19</v>
      </c>
      <c r="APC21" s="395" t="str">
        <f t="shared" si="18"/>
        <v>Seattle Sounders</v>
      </c>
      <c r="APD21" s="395">
        <f ca="1">IF(OFFSET('Game Board'!O26,0,APD1)&lt;&gt;"",OFFSET('Game Board'!O26,0,APD1),0)</f>
        <v>0</v>
      </c>
      <c r="APE21" s="395">
        <f ca="1">IF(OFFSET('Game Board'!P26,0,APD1)&lt;&gt;"",OFFSET('Game Board'!P26,0,APD1),0)</f>
        <v>0</v>
      </c>
      <c r="APF21" s="395" t="str">
        <f t="shared" si="19"/>
        <v>Atletico Madrid</v>
      </c>
      <c r="APG21" s="395" t="str">
        <f ca="1">IF(AND(OFFSET('Game Board'!O26,0,APD1)&lt;&gt;"",OFFSET('Game Board'!P26,0,APD1)&lt;&gt;""),IF(APD21&gt;APE21,"W",IF(APD21=APE21,"D","L")),"")</f>
        <v/>
      </c>
      <c r="APH21" s="395" t="str">
        <f t="shared" ca="1" si="2757"/>
        <v/>
      </c>
      <c r="APJ21" s="395">
        <f ca="1">VLOOKUP(APK21,ATF18:ATG22,2,FALSE)</f>
        <v>2</v>
      </c>
      <c r="APK21" s="398" t="str">
        <f t="shared" si="2499"/>
        <v>Benfica</v>
      </c>
      <c r="APL21" s="395">
        <f ca="1">SUMPRODUCT((ATI3:ATI54=APK21)*(ATM3:ATM54="W"))+SUMPRODUCT((ATL3:ATL54=APK21)*(ATN3:ATN54="W"))</f>
        <v>0</v>
      </c>
      <c r="APM21" s="395">
        <f ca="1">SUMPRODUCT((ATI3:ATI54=APK21)*(ATM3:ATM54="D"))+SUMPRODUCT((ATL3:ATL54=APK21)*(ATN3:ATN54="D"))</f>
        <v>0</v>
      </c>
      <c r="APN21" s="395">
        <f ca="1">SUMPRODUCT((ATI3:ATI54=APK21)*(ATM3:ATM54="L"))+SUMPRODUCT((ATL3:ATL54=APK21)*(ATN3:ATN54="L"))</f>
        <v>0</v>
      </c>
      <c r="APO21" s="395">
        <f t="shared" ref="APO21" ca="1" si="3400">SUMIF(ATI3:ATI72,APK21,ATJ3:ATJ72)+SUMIF(ATL3:ATL72,APK21,ATK3:ATK72)</f>
        <v>0</v>
      </c>
      <c r="APP21" s="395">
        <f t="shared" ref="APP21" ca="1" si="3401">SUMIF(ATL3:ATL72,APK21,ATJ3:ATJ72)+SUMIF(ATI3:ATI72,APK21,ATK3:ATK72)</f>
        <v>0</v>
      </c>
      <c r="APQ21" s="395">
        <f t="shared" ca="1" si="2502"/>
        <v>1000</v>
      </c>
      <c r="APR21" s="395">
        <f t="shared" ca="1" si="2503"/>
        <v>0</v>
      </c>
      <c r="APS21" s="401">
        <f t="shared" si="225"/>
        <v>22</v>
      </c>
      <c r="APT21" s="395">
        <f t="shared" ref="APT21" ca="1" si="3402">IF(COUNTIF(APR18:APR22,4)&lt;&gt;4,RANK(APR21,APR18:APR22),APR73)</f>
        <v>1</v>
      </c>
      <c r="APV21" s="395">
        <f t="shared" ref="APV21" ca="1" si="3403">SUMPRODUCT((APT18:APT21=APT21)*(APS18:APS21&lt;APS21))+APT21</f>
        <v>3</v>
      </c>
      <c r="APW21" s="398" t="str">
        <f t="shared" ref="APW21" ca="1" si="3404">INDEX(APK18:APK22,MATCH(4,APV18:APV22,0),0)</f>
        <v>Bayern Munich</v>
      </c>
      <c r="APX21" s="395">
        <f t="shared" ref="APX21" ca="1" si="3405">INDEX(APT18:APT22,MATCH(APW21,APK18:APK22,0),0)</f>
        <v>1</v>
      </c>
      <c r="APY21" s="395" t="str">
        <f t="shared" ca="1" si="3068"/>
        <v>Bayern Munich</v>
      </c>
      <c r="APZ21" s="395" t="str">
        <f t="shared" ca="1" si="3069"/>
        <v/>
      </c>
      <c r="AQD21" s="395" t="str">
        <f t="shared" ca="1" si="2512"/>
        <v>Bayern Munich</v>
      </c>
      <c r="AQE21" s="395">
        <f ca="1">SUMPRODUCT((ATI3:ATI54=AQD21)*(ATL3:ATL54=AQD22)*(ATM3:ATM54="W"))+SUMPRODUCT((ATI3:ATI54=AQD21)*(ATL3:ATL54=AQD18)*(ATM3:ATM54="W"))+SUMPRODUCT((ATI3:ATI54=AQD21)*(ATL3:ATL54=AQD19)*(ATM3:ATM54="W"))+SUMPRODUCT((ATI3:ATI54=AQD21)*(ATL3:ATL54=AQD20)*(ATM3:ATM54="W"))+SUMPRODUCT((ATI3:ATI54=AQD22)*(ATL3:ATL54=AQD21)*(ATN3:ATN54="W"))+SUMPRODUCT((ATI3:ATI54=AQD18)*(ATL3:ATL54=AQD21)*(ATN3:ATN54="W"))+SUMPRODUCT((ATI3:ATI54=AQD19)*(ATL3:ATL54=AQD21)*(ATN3:ATN54="W"))+SUMPRODUCT((ATI3:ATI54=AQD20)*(ATL3:ATL54=AQD21)*(ATN3:ATN54="W"))</f>
        <v>0</v>
      </c>
      <c r="AQF21" s="395">
        <f ca="1">SUMPRODUCT((ATI3:ATI54=AQD21)*(ATL3:ATL54=AQD22)*(ATM3:ATM54="D"))+SUMPRODUCT((ATI3:ATI54=AQD21)*(ATL3:ATL54=AQD18)*(ATM3:ATM54="D"))+SUMPRODUCT((ATI3:ATI54=AQD21)*(ATL3:ATL54=AQD19)*(ATM3:ATM54="D"))+SUMPRODUCT((ATI3:ATI54=AQD21)*(ATL3:ATL54=AQD20)*(ATM3:ATM54="D"))+SUMPRODUCT((ATI3:ATI54=AQD22)*(ATL3:ATL54=AQD21)*(ATM3:ATM54="D"))+SUMPRODUCT((ATI3:ATI54=AQD18)*(ATL3:ATL54=AQD21)*(ATM3:ATM54="D"))+SUMPRODUCT((ATI3:ATI54=AQD19)*(ATL3:ATL54=AQD21)*(ATM3:ATM54="D"))+SUMPRODUCT((ATI3:ATI54=AQD20)*(ATL3:ATL54=AQD21)*(ATM3:ATM54="D"))</f>
        <v>0</v>
      </c>
      <c r="AQG21" s="395">
        <f ca="1">SUMPRODUCT((ATI3:ATI54=AQD21)*(ATL3:ATL54=AQD22)*(ATM3:ATM54="L"))+SUMPRODUCT((ATI3:ATI54=AQD21)*(ATL3:ATL54=AQD18)*(ATM3:ATM54="L"))+SUMPRODUCT((ATI3:ATI54=AQD21)*(ATL3:ATL54=AQD19)*(ATM3:ATM54="L"))+SUMPRODUCT((ATI3:ATI54=AQD21)*(ATL3:ATL54=AQD20)*(ATM3:ATM54="L"))+SUMPRODUCT((ATI3:ATI54=AQD22)*(ATL3:ATL54=AQD21)*(ATN3:ATN54="L"))+SUMPRODUCT((ATI3:ATI54=AQD18)*(ATL3:ATL54=AQD21)*(ATN3:ATN54="L"))+SUMPRODUCT((ATI3:ATI54=AQD19)*(ATL3:ATL54=AQD21)*(ATN3:ATN54="L"))+SUMPRODUCT((ATI3:ATI54=AQD20)*(ATL3:ATL54=AQD21)*(ATN3:ATN54="L"))</f>
        <v>0</v>
      </c>
      <c r="AQH21" s="395">
        <f ca="1">SUMPRODUCT((ATI3:ATI54=AQD21)*(ATL3:ATL54=AQD22)*ATJ3:ATJ54)+SUMPRODUCT((ATI3:ATI54=AQD21)*(ATL3:ATL54=AQD18)*ATJ3:ATJ54)+SUMPRODUCT((ATI3:ATI54=AQD21)*(ATL3:ATL54=AQD19)*ATJ3:ATJ54)+SUMPRODUCT((ATI3:ATI54=AQD21)*(ATL3:ATL54=AQD20)*ATJ3:ATJ54)+SUMPRODUCT((ATI3:ATI54=AQD22)*(ATL3:ATL54=AQD21)*ATK3:ATK54)+SUMPRODUCT((ATI3:ATI54=AQD18)*(ATL3:ATL54=AQD21)*ATK3:ATK54)+SUMPRODUCT((ATI3:ATI54=AQD19)*(ATL3:ATL54=AQD21)*ATK3:ATK54)+SUMPRODUCT((ATI3:ATI54=AQD20)*(ATL3:ATL54=AQD21)*ATK3:ATK54)</f>
        <v>0</v>
      </c>
      <c r="AQI21" s="395">
        <f ca="1">SUMPRODUCT((ATI3:ATI54=AQD21)*(ATL3:ATL54=AQD22)*ATK3:ATK54)+SUMPRODUCT((ATI3:ATI54=AQD21)*(ATL3:ATL54=AQD18)*ATK3:ATK54)+SUMPRODUCT((ATI3:ATI54=AQD21)*(ATL3:ATL54=AQD19)*ATK3:ATK54)+SUMPRODUCT((ATI3:ATI54=AQD21)*(ATL3:ATL54=AQD20)*ATK3:ATK54)+SUMPRODUCT((ATI3:ATI54=AQD22)*(ATL3:ATL54=AQD21)*ATJ3:ATJ54)+SUMPRODUCT((ATI3:ATI54=AQD18)*(ATL3:ATL54=AQD21)*ATJ3:ATJ54)+SUMPRODUCT((ATI3:ATI54=AQD19)*(ATL3:ATL54=AQD21)*ATJ3:ATJ54)+SUMPRODUCT((ATI3:ATI54=AQD20)*(ATL3:ATL54=AQD21)*ATJ3:ATJ54)</f>
        <v>0</v>
      </c>
      <c r="AQJ21" s="395">
        <f t="shared" ca="1" si="2513"/>
        <v>1000</v>
      </c>
      <c r="AQK21" s="395">
        <f t="shared" ca="1" si="2514"/>
        <v>0</v>
      </c>
      <c r="AQL21" s="395">
        <f ca="1">IF(AQD21&lt;&gt;"",VLOOKUP(AQD21,APK4:APQ52,7,FALSE),"")</f>
        <v>1000</v>
      </c>
      <c r="AQM21" s="395">
        <f ca="1">IF(AQD21&lt;&gt;"",VLOOKUP(AQD21,APK4:APQ52,5,FALSE),"")</f>
        <v>0</v>
      </c>
      <c r="AQN21" s="395">
        <f ca="1">IF(AQD21&lt;&gt;"",VLOOKUP(AQD21,APK4:APS52,9,FALSE),"")</f>
        <v>30</v>
      </c>
      <c r="AQO21" s="395">
        <f t="shared" ca="1" si="2515"/>
        <v>0</v>
      </c>
      <c r="AQP21" s="395">
        <f t="shared" ref="AQP21" ca="1" si="3406">IF(AQD21&lt;&gt;"",RANK(AQO21,AQO18:AQO22),"")</f>
        <v>1</v>
      </c>
      <c r="AQQ21" s="395">
        <f t="shared" ref="AQQ21" ca="1" si="3407">IF(AQD21&lt;&gt;"",SUMPRODUCT((AQO18:AQO22=AQO21)*(AQJ18:AQJ22&gt;AQJ21)),"")</f>
        <v>0</v>
      </c>
      <c r="AQR21" s="395">
        <f t="shared" ref="AQR21" ca="1" si="3408">IF(AQD21&lt;&gt;"",SUMPRODUCT((AQO18:AQO22=AQO21)*(AQJ18:AQJ22=AQJ21)*(AQH18:AQH22&gt;AQH21)),"")</f>
        <v>0</v>
      </c>
      <c r="AQS21" s="395">
        <f t="shared" ref="AQS21" ca="1" si="3409">IF(AQD21&lt;&gt;"",SUMPRODUCT((AQO18:AQO22=AQO21)*(AQJ18:AQJ22=AQJ21)*(AQH18:AQH22=AQH21)*(AQL18:AQL22&gt;AQL21)),"")</f>
        <v>0</v>
      </c>
      <c r="AQT21" s="395">
        <f t="shared" ref="AQT21" ca="1" si="3410">IF(AQD21&lt;&gt;"",SUMPRODUCT((AQO18:AQO22=AQO21)*(AQJ18:AQJ22=AQJ21)*(AQH18:AQH22=AQH21)*(AQL18:AQL22=AQL21)*(AQM18:AQM22&gt;AQM21)),"")</f>
        <v>0</v>
      </c>
      <c r="AQU21" s="395">
        <f t="shared" ref="AQU21" ca="1" si="3411">IF(AQD21&lt;&gt;"",SUMPRODUCT((AQO18:AQO22=AQO21)*(AQJ18:AQJ22=AQJ21)*(AQH18:AQH22=AQH21)*(AQL18:AQL22=AQL21)*(AQM18:AQM22=AQM21)*(AQN18:AQN22&gt;AQN21)),"")</f>
        <v>0</v>
      </c>
      <c r="AQV21" s="395">
        <f t="shared" ref="AQV21" ca="1" si="3412">IF(AQD21&lt;&gt;"",IF(AQV73&lt;&gt;"",IF(AQC69=3,AQV73,AQV73+AQC69),SUM(AQP21:AQU21)),"")</f>
        <v>1</v>
      </c>
      <c r="AQW21" s="395" t="str">
        <f t="shared" ref="AQW21" ca="1" si="3413">IF(AQD21&lt;&gt;"",INDEX(AQD18:AQD22,MATCH(4,AQV18:AQV22,0),0),"")</f>
        <v>Auckland City</v>
      </c>
      <c r="AQX21" s="395" t="str">
        <f t="shared" ca="1" si="2776"/>
        <v/>
      </c>
      <c r="AQY21" s="395" t="str">
        <f ca="1">IF(AQX21&lt;&gt;"",SUMPRODUCT((ATI3:ATI54=AQX21)*(ATL3:ATL54=AQX22)*(ATM3:ATM54="W"))+SUMPRODUCT((ATI3:ATI54=AQX21)*(ATL3:ATL54=AQX19)*(ATM3:ATM54="W"))+SUMPRODUCT((ATI3:ATI54=AQX21)*(ATL3:ATL54=AQX20)*(ATM3:ATM54="W"))+SUMPRODUCT((ATI3:ATI54=AQX22)*(ATL3:ATL54=AQX21)*(ATN3:ATN54="W"))+SUMPRODUCT((ATI3:ATI54=AQX19)*(ATL3:ATL54=AQX21)*(ATN3:ATN54="W"))+SUMPRODUCT((ATI3:ATI54=AQX20)*(ATL3:ATL54=AQX21)*(ATN3:ATN54="W")),"")</f>
        <v/>
      </c>
      <c r="AQZ21" s="395" t="str">
        <f ca="1">IF(AQX21&lt;&gt;"",SUMPRODUCT((ATI3:ATI54=AQX21)*(ATL3:ATL54=AQX22)*(ATM3:ATM54="D"))+SUMPRODUCT((ATI3:ATI54=AQX21)*(ATL3:ATL54=AQX19)*(ATM3:ATM54="D"))+SUMPRODUCT((ATI3:ATI54=AQX21)*(ATL3:ATL54=AQX20)*(ATM3:ATM54="D"))+SUMPRODUCT((ATI3:ATI54=AQX22)*(ATL3:ATL54=AQX21)*(ATM3:ATM54="D"))+SUMPRODUCT((ATI3:ATI54=AQX19)*(ATL3:ATL54=AQX21)*(ATM3:ATM54="D"))+SUMPRODUCT((ATI3:ATI54=AQX20)*(ATL3:ATL54=AQX21)*(ATM3:ATM54="D")),"")</f>
        <v/>
      </c>
      <c r="ARA21" s="395" t="str">
        <f ca="1">IF(AQX21&lt;&gt;"",SUMPRODUCT((ATI3:ATI54=AQX21)*(ATL3:ATL54=AQX22)*(ATM3:ATM54="L"))+SUMPRODUCT((ATI3:ATI54=AQX21)*(ATL3:ATL54=AQX19)*(ATM3:ATM54="L"))+SUMPRODUCT((ATI3:ATI54=AQX21)*(ATL3:ATL54=AQX20)*(ATM3:ATM54="L"))+SUMPRODUCT((ATI3:ATI54=AQX22)*(ATL3:ATL54=AQX21)*(ATN3:ATN54="L"))+SUMPRODUCT((ATI3:ATI54=AQX19)*(ATL3:ATL54=AQX21)*(ATN3:ATN54="L"))+SUMPRODUCT((ATI3:ATI54=AQX20)*(ATL3:ATL54=AQX21)*(ATN3:ATN54="L")),"")</f>
        <v/>
      </c>
      <c r="ARB21" s="395">
        <f ca="1">SUMPRODUCT((ATI3:ATI54=AQX21)*(ATL3:ATL54=AQX22)*ATJ3:ATJ54)+SUMPRODUCT((ATI3:ATI54=AQX21)*(ATL3:ATL54=AQX18)*ATJ3:ATJ54)+SUMPRODUCT((ATI3:ATI54=AQX21)*(ATL3:ATL54=AQX19)*ATJ3:ATJ54)+SUMPRODUCT((ATI3:ATI54=AQX21)*(ATL3:ATL54=AQX20)*ATJ3:ATJ54)+SUMPRODUCT((ATI3:ATI54=AQX22)*(ATL3:ATL54=AQX21)*ATK3:ATK54)+SUMPRODUCT((ATI3:ATI54=AQX18)*(ATL3:ATL54=AQX21)*ATK3:ATK54)+SUMPRODUCT((ATI3:ATI54=AQX19)*(ATL3:ATL54=AQX21)*ATK3:ATK54)+SUMPRODUCT((ATI3:ATI54=AQX20)*(ATL3:ATL54=AQX21)*ATK3:ATK54)</f>
        <v>0</v>
      </c>
      <c r="ARC21" s="395">
        <f ca="1">SUMPRODUCT((ATI3:ATI54=AQX21)*(ATL3:ATL54=AQX22)*ATK3:ATK54)+SUMPRODUCT((ATI3:ATI54=AQX21)*(ATL3:ATL54=AQX18)*ATK3:ATK54)+SUMPRODUCT((ATI3:ATI54=AQX21)*(ATL3:ATL54=AQX19)*ATK3:ATK54)+SUMPRODUCT((ATI3:ATI54=AQX21)*(ATL3:ATL54=AQX20)*ATK3:ATK54)+SUMPRODUCT((ATI3:ATI54=AQX22)*(ATL3:ATL54=AQX21)*ATJ3:ATJ54)+SUMPRODUCT((ATI3:ATI54=AQX18)*(ATL3:ATL54=AQX21)*ATJ3:ATJ54)+SUMPRODUCT((ATI3:ATI54=AQX19)*(ATL3:ATL54=AQX21)*ATJ3:ATJ54)+SUMPRODUCT((ATI3:ATI54=AQX20)*(ATL3:ATL54=AQX21)*ATJ3:ATJ54)</f>
        <v>0</v>
      </c>
      <c r="ARD21" s="395">
        <f t="shared" ca="1" si="2777"/>
        <v>1000</v>
      </c>
      <c r="ARE21" s="395" t="str">
        <f t="shared" ca="1" si="2778"/>
        <v/>
      </c>
      <c r="ARF21" s="395" t="str">
        <f ca="1">IF(AQX21&lt;&gt;"",VLOOKUP(AQX21,APK4:APQ52,7,FALSE),"")</f>
        <v/>
      </c>
      <c r="ARG21" s="395" t="str">
        <f ca="1">IF(AQX21&lt;&gt;"",VLOOKUP(AQX21,APK4:APQ52,5,FALSE),"")</f>
        <v/>
      </c>
      <c r="ARH21" s="395" t="str">
        <f ca="1">IF(AQX21&lt;&gt;"",VLOOKUP(AQX21,APK4:APS52,9,FALSE),"")</f>
        <v/>
      </c>
      <c r="ARI21" s="395" t="str">
        <f t="shared" ca="1" si="2779"/>
        <v/>
      </c>
      <c r="ARJ21" s="395" t="str">
        <f t="shared" ref="ARJ21" ca="1" si="3414">IF(AQX21&lt;&gt;"",RANK(ARI21,ARI18:ARI22),"")</f>
        <v/>
      </c>
      <c r="ARK21" s="395" t="str">
        <f t="shared" ref="ARK21" ca="1" si="3415">IF(AQX21&lt;&gt;"",SUMPRODUCT((ARI18:ARI22=ARI21)*(ARD18:ARD22&gt;ARD21)),"")</f>
        <v/>
      </c>
      <c r="ARL21" s="395" t="str">
        <f t="shared" ref="ARL21" ca="1" si="3416">IF(AQX21&lt;&gt;"",SUMPRODUCT((ARI18:ARI22=ARI21)*(ARD18:ARD22=ARD21)*(ARB18:ARB22&gt;ARB21)),"")</f>
        <v/>
      </c>
      <c r="ARM21" s="395" t="str">
        <f t="shared" ref="ARM21" ca="1" si="3417">IF(AQX21&lt;&gt;"",SUMPRODUCT((ARI18:ARI22=ARI21)*(ARD18:ARD22=ARD21)*(ARB18:ARB22=ARB21)*(ARF18:ARF22&gt;ARF21)),"")</f>
        <v/>
      </c>
      <c r="ARN21" s="395" t="str">
        <f t="shared" ref="ARN21" ca="1" si="3418">IF(AQX21&lt;&gt;"",SUMPRODUCT((ARI18:ARI22=ARI21)*(ARD18:ARD22=ARD21)*(ARB18:ARB22=ARB21)*(ARF18:ARF22=ARF21)*(ARG18:ARG22&gt;ARG21)),"")</f>
        <v/>
      </c>
      <c r="ARO21" s="395" t="str">
        <f t="shared" ref="ARO21" ca="1" si="3419">IF(AQX21&lt;&gt;"",SUMPRODUCT((ARI18:ARI22=ARI21)*(ARD18:ARD22=ARD21)*(ARB18:ARB22=ARB21)*(ARF18:ARF22=ARF21)*(ARG18:ARG22=ARG21)*(ARH18:ARH22&gt;ARH21)),"")</f>
        <v/>
      </c>
      <c r="ARP21" s="395" t="str">
        <f t="shared" ref="ARP21" ca="1" si="3420">IF(AQX21&lt;&gt;"",IF(ARP73&lt;&gt;"",IF(AQW69=3,ARP73,ARP73+AQW69),SUM(ARJ21:ARO21)+1),"")</f>
        <v/>
      </c>
      <c r="ARQ21" s="395" t="str">
        <f t="shared" ref="ARQ21" ca="1" si="3421">IF(AQX21&lt;&gt;"",INDEX(AQX19:AQX22,MATCH(4,ARP19:ARP22,0),0),"")</f>
        <v/>
      </c>
      <c r="ARR21" s="395" t="str">
        <f t="shared" ca="1" si="3087"/>
        <v/>
      </c>
      <c r="ARS21" s="395">
        <f ca="1">SUMPRODUCT((ATI3:ATI54=ARR21)*(ATL3:ATL54=ARR22)*(ATM3:ATM54="W"))+SUMPRODUCT((ATI3:ATI54=ARR21)*(ATL3:ATL54=ARR23)*(ATM3:ATM54="W"))+SUMPRODUCT((ATI3:ATI54=ARR21)*(ATL3:ATL54=ARR20)*(ATM3:ATM54="W"))+SUMPRODUCT((ATI3:ATI54=ARR22)*(ATL3:ATL54=ARR21)*(ATN3:ATN54="W"))+SUMPRODUCT((ATI3:ATI54=ARR23)*(ATL3:ATL54=ARR21)*(ATN3:ATN54="W"))+SUMPRODUCT((ATI3:ATI54=ARR20)*(ATL3:ATL54=ARR21)*(ATN3:ATN54="W"))</f>
        <v>0</v>
      </c>
      <c r="ART21" s="395">
        <f ca="1">SUMPRODUCT((ATI3:ATI54=ARR21)*(ATL3:ATL54=ARR22)*(ATM3:ATM54="D"))+SUMPRODUCT((ATI3:ATI54=ARR21)*(ATL3:ATL54=ARR23)*(ATM3:ATM54="D"))+SUMPRODUCT((ATI3:ATI54=ARR21)*(ATL3:ATL54=ARR20)*(ATM3:ATM54="D"))+SUMPRODUCT((ATI3:ATI54=ARR22)*(ATL3:ATL54=ARR21)*(ATM3:ATM54="D"))+SUMPRODUCT((ATI3:ATI54=ARR23)*(ATL3:ATL54=ARR21)*(ATM3:ATM54="D"))+SUMPRODUCT((ATI3:ATI54=ARR20)*(ATL3:ATL54=ARR21)*(ATM3:ATM54="D"))</f>
        <v>0</v>
      </c>
      <c r="ARU21" s="395">
        <f ca="1">SUMPRODUCT((ATI3:ATI54=ARR21)*(ATL3:ATL54=ARR22)*(ATM3:ATM54="L"))+SUMPRODUCT((ATI3:ATI54=ARR21)*(ATL3:ATL54=ARR23)*(ATM3:ATM54="L"))+SUMPRODUCT((ATI3:ATI54=ARR21)*(ATL3:ATL54=ARR20)*(ATM3:ATM54="L"))+SUMPRODUCT((ATI3:ATI54=ARR22)*(ATL3:ATL54=ARR21)*(ATN3:ATN54="L"))+SUMPRODUCT((ATI3:ATI54=ARR23)*(ATL3:ATL54=ARR21)*(ATN3:ATN54="L"))+SUMPRODUCT((ATI3:ATI54=ARR20)*(ATL3:ATL54=ARR21)*(ATN3:ATN54="L"))</f>
        <v>0</v>
      </c>
      <c r="ARV21" s="395">
        <f ca="1">SUMPRODUCT((ATI3:ATI54=ARR21)*(ATL3:ATL54=ARR22)*ATJ3:ATJ54)+SUMPRODUCT((ATI3:ATI54=ARR21)*(ATL3:ATL54=ARR18)*ATJ3:ATJ54)+SUMPRODUCT((ATI3:ATI54=ARR21)*(ATL3:ATL54=ARR19)*ATJ3:ATJ54)+SUMPRODUCT((ATI3:ATI54=ARR21)*(ATL3:ATL54=ARR20)*ATJ3:ATJ54)+SUMPRODUCT((ATI3:ATI54=ARR22)*(ATL3:ATL54=ARR21)*ATK3:ATK54)+SUMPRODUCT((ATI3:ATI54=ARR18)*(ATL3:ATL54=ARR21)*ATK3:ATK54)+SUMPRODUCT((ATI3:ATI54=ARR19)*(ATL3:ATL54=ARR21)*ATK3:ATK54)+SUMPRODUCT((ATI3:ATI54=ARR20)*(ATL3:ATL54=ARR21)*ATK3:ATK54)</f>
        <v>0</v>
      </c>
      <c r="ARW21" s="395">
        <f ca="1">SUMPRODUCT((ATI3:ATI54=ARR21)*(ATL3:ATL54=ARR22)*ATK3:ATK54)+SUMPRODUCT((ATI3:ATI54=ARR21)*(ATL3:ATL54=ARR18)*ATK3:ATK54)+SUMPRODUCT((ATI3:ATI54=ARR21)*(ATL3:ATL54=ARR19)*ATK3:ATK54)+SUMPRODUCT((ATI3:ATI54=ARR21)*(ATL3:ATL54=ARR20)*ATK3:ATK54)+SUMPRODUCT((ATI3:ATI54=ARR22)*(ATL3:ATL54=ARR21)*ATJ3:ATJ54)+SUMPRODUCT((ATI3:ATI54=ARR18)*(ATL3:ATL54=ARR21)*ATJ3:ATJ54)+SUMPRODUCT((ATI3:ATI54=ARR19)*(ATL3:ATL54=ARR21)*ATJ3:ATJ54)+SUMPRODUCT((ATI3:ATI54=ARR20)*(ATL3:ATL54=ARR21)*ATJ3:ATJ54)</f>
        <v>0</v>
      </c>
      <c r="ARX21" s="395">
        <f t="shared" ca="1" si="3088"/>
        <v>1000</v>
      </c>
      <c r="ARY21" s="395" t="str">
        <f t="shared" ca="1" si="3089"/>
        <v/>
      </c>
      <c r="ARZ21" s="395" t="str">
        <f ca="1">IF(ARR21&lt;&gt;"",VLOOKUP(ARR21,APK4:APQ52,7,FALSE),"")</f>
        <v/>
      </c>
      <c r="ASA21" s="395" t="str">
        <f ca="1">IF(ARR21&lt;&gt;"",VLOOKUP(ARR21,APK4:APQ52,5,FALSE),"")</f>
        <v/>
      </c>
      <c r="ASB21" s="395" t="str">
        <f ca="1">IF(ARR21&lt;&gt;"",VLOOKUP(ARR21,APK4:APS52,9,FALSE),"")</f>
        <v/>
      </c>
      <c r="ASC21" s="395" t="str">
        <f t="shared" ca="1" si="3090"/>
        <v/>
      </c>
      <c r="ASD21" s="395" t="str">
        <f t="shared" ref="ASD21" ca="1" si="3422">IF(ARR21&lt;&gt;"",RANK(ASC21,ASC18:ASC22),"")</f>
        <v/>
      </c>
      <c r="ASE21" s="395" t="str">
        <f t="shared" ref="ASE21" ca="1" si="3423">IF(ARR21&lt;&gt;"",SUMPRODUCT((ASC18:ASC22=ASC21)*(ARX18:ARX22&gt;ARX21)),"")</f>
        <v/>
      </c>
      <c r="ASF21" s="395" t="str">
        <f t="shared" ref="ASF21" ca="1" si="3424">IF(ARR21&lt;&gt;"",SUMPRODUCT((ASC18:ASC22=ASC21)*(ARX18:ARX22=ARX21)*(ARV18:ARV22&gt;ARV21)),"")</f>
        <v/>
      </c>
      <c r="ASG21" s="395" t="str">
        <f t="shared" ref="ASG21" ca="1" si="3425">IF(ARR21&lt;&gt;"",SUMPRODUCT((ASC18:ASC22=ASC21)*(ARX18:ARX22=ARX21)*(ARV18:ARV22=ARV21)*(ARZ18:ARZ22&gt;ARZ21)),"")</f>
        <v/>
      </c>
      <c r="ASH21" s="395" t="str">
        <f t="shared" ref="ASH21" ca="1" si="3426">IF(ARR21&lt;&gt;"",SUMPRODUCT((ASC18:ASC22=ASC21)*(ARX18:ARX22=ARX21)*(ARV18:ARV22=ARV21)*(ARZ18:ARZ22=ARZ21)*(ASA18:ASA22&gt;ASA21)),"")</f>
        <v/>
      </c>
      <c r="ASI21" s="395" t="str">
        <f t="shared" ref="ASI21" ca="1" si="3427">IF(ARR21&lt;&gt;"",SUMPRODUCT((ASC18:ASC22=ASC21)*(ARX18:ARX22=ARX21)*(ARV18:ARV22=ARV21)*(ARZ18:ARZ22=ARZ21)*(ASA18:ASA22=ASA21)*(ASB18:ASB22&gt;ASB21)),"")</f>
        <v/>
      </c>
      <c r="ASJ21" s="395" t="str">
        <f t="shared" ca="1" si="3097"/>
        <v/>
      </c>
      <c r="ASK21" s="395" t="str">
        <f t="shared" ref="ASK21" ca="1" si="3428">IF(ARR21&lt;&gt;"",INDEX(ARR20:ARR22,MATCH(4,ASJ20:ASJ22,0),0),"")</f>
        <v/>
      </c>
      <c r="ASL21" s="395" t="str">
        <f t="shared" ref="ASL21" si="3429">IF(AQB18&lt;&gt;"",AQB18,"")</f>
        <v/>
      </c>
      <c r="ASM21" s="395">
        <f ca="1">SUMPRODUCT((ATI3:ATI54=ASL21)*(ATL3:ATL54=ASL22)*(ATM3:ATM54="W"))+SUMPRODUCT((ATI3:ATI54=ASL21)*(ATL3:ATL54=ASL23)*(ATM3:ATM54="W"))+SUMPRODUCT((ATI3:ATI54=ASL21)*(ATL3:ATL54=ASL24)*(ATM3:ATM54="W"))+SUMPRODUCT((ATI3:ATI54=ASL22)*(ATL3:ATL54=ASL21)*(ATN3:ATN54="W"))+SUMPRODUCT((ATI3:ATI54=ASL23)*(ATL3:ATL54=ASL21)*(ATN3:ATN54="W"))+SUMPRODUCT((ATI3:ATI54=ASL24)*(ATL3:ATL54=ASL21)*(ATN3:ATN54="W"))</f>
        <v>0</v>
      </c>
      <c r="ASN21" s="395">
        <f ca="1">SUMPRODUCT((ATI3:ATI54=ASL21)*(ATL3:ATL54=ASL22)*(ATM3:ATM54="D"))+SUMPRODUCT((ATI3:ATI54=ASL21)*(ATL3:ATL54=ASL23)*(ATM3:ATM54="D"))+SUMPRODUCT((ATI3:ATI54=ASL21)*(ATL3:ATL54=ASL24)*(ATM3:ATM54="D"))+SUMPRODUCT((ATI3:ATI54=ASL22)*(ATL3:ATL54=ASL21)*(ATM3:ATM54="D"))+SUMPRODUCT((ATI3:ATI54=ASL23)*(ATL3:ATL54=ASL21)*(ATM3:ATM54="D"))+SUMPRODUCT((ATI3:ATI54=ASL24)*(ATL3:ATL54=ASL21)*(ATM3:ATM54="D"))</f>
        <v>0</v>
      </c>
      <c r="ASO21" s="395">
        <f ca="1">SUMPRODUCT((ATI3:ATI54=ASL21)*(ATL3:ATL54=ASL22)*(ATM3:ATM54="L"))+SUMPRODUCT((ATI3:ATI54=ASL21)*(ATL3:ATL54=ASL23)*(ATM3:ATM54="L"))+SUMPRODUCT((ATI3:ATI54=ASL21)*(ATL3:ATL54=ASL24)*(ATM3:ATM54="L"))+SUMPRODUCT((ATI3:ATI54=ASL22)*(ATL3:ATL54=ASL21)*(ATN3:ATN54="L"))+SUMPRODUCT((ATI3:ATI54=ASL23)*(ATL3:ATL54=ASL21)*(ATN3:ATN54="L"))+SUMPRODUCT((ATI3:ATI54=ASL24)*(ATL3:ATL54=ASL21)*(ATN3:ATN54="L"))</f>
        <v>0</v>
      </c>
      <c r="ASP21" s="395">
        <f ca="1">SUMPRODUCT((ATI3:ATI54=ASL21)*(ATL3:ATL54=ASL22)*ATJ3:ATJ54)+SUMPRODUCT((ATI3:ATI54=ASL21)*(ATL3:ATL54=ASL18)*ATJ3:ATJ54)+SUMPRODUCT((ATI3:ATI54=ASL21)*(ATL3:ATL54=ASL19)*ATJ3:ATJ54)+SUMPRODUCT((ATI3:ATI54=ASL21)*(ATL3:ATL54=ASL20)*ATJ3:ATJ54)+SUMPRODUCT((ATI3:ATI54=ASL22)*(ATL3:ATL54=ASL21)*ATK3:ATK54)+SUMPRODUCT((ATI3:ATI54=ASL18)*(ATL3:ATL54=ASL21)*ATK3:ATK54)+SUMPRODUCT((ATI3:ATI54=ASL19)*(ATL3:ATL54=ASL21)*ATK3:ATK54)+SUMPRODUCT((ATI3:ATI54=ASL20)*(ATL3:ATL54=ASL21)*ATK3:ATK54)</f>
        <v>0</v>
      </c>
      <c r="ASQ21" s="395">
        <f ca="1">SUMPRODUCT((ATI3:ATI54=ASL21)*(ATL3:ATL54=ASL22)*ATK3:ATK54)+SUMPRODUCT((ATI3:ATI54=ASL21)*(ATL3:ATL54=ASL18)*ATK3:ATK54)+SUMPRODUCT((ATI3:ATI54=ASL21)*(ATL3:ATL54=ASL19)*ATK3:ATK54)+SUMPRODUCT((ATI3:ATI54=ASL21)*(ATL3:ATL54=ASL20)*ATK3:ATK54)+SUMPRODUCT((ATI3:ATI54=ASL22)*(ATL3:ATL54=ASL21)*ATJ3:ATJ54)+SUMPRODUCT((ATI3:ATI54=ASL18)*(ATL3:ATL54=ASL21)*ATJ3:ATJ54)+SUMPRODUCT((ATI3:ATI54=ASL19)*(ATL3:ATL54=ASL21)*ATJ3:ATJ54)+SUMPRODUCT((ATI3:ATI54=ASL20)*(ATL3:ATL54=ASL21)*ATJ3:ATJ54)</f>
        <v>0</v>
      </c>
      <c r="ASR21" s="395">
        <f t="shared" ref="ASR21" ca="1" si="3430">ASP21-ASQ21+1000</f>
        <v>1000</v>
      </c>
      <c r="ASS21" s="395" t="str">
        <f t="shared" ref="ASS21" si="3431">IF(ASL21&lt;&gt;"",ASM21*3+ASN21*1,"")</f>
        <v/>
      </c>
      <c r="AST21" s="395" t="str">
        <f>IF(ASL21&lt;&gt;"",VLOOKUP(ASL21,APK4:APQ52,7,FALSE),"")</f>
        <v/>
      </c>
      <c r="ASU21" s="395" t="str">
        <f>IF(ASL21&lt;&gt;"",VLOOKUP(ASL21,APK4:APQ52,5,FALSE),"")</f>
        <v/>
      </c>
      <c r="ASV21" s="395" t="str">
        <f>IF(ASL21&lt;&gt;"",VLOOKUP(ASL21,APK4:APS52,9,FALSE),"")</f>
        <v/>
      </c>
      <c r="ASW21" s="395" t="str">
        <f t="shared" ref="ASW21" si="3432">ASS21</f>
        <v/>
      </c>
      <c r="ASX21" s="395" t="str">
        <f t="shared" ref="ASX21" si="3433">IF(ASL21&lt;&gt;"",RANK(ASW21,ASW18:ASW22),"")</f>
        <v/>
      </c>
      <c r="ASY21" s="395" t="str">
        <f t="shared" ref="ASY21" si="3434">IF(ASL21&lt;&gt;"",SUMPRODUCT((ASW18:ASW22=ASW21)*(ASR18:ASR22&gt;ASR21)),"")</f>
        <v/>
      </c>
      <c r="ASZ21" s="395" t="str">
        <f t="shared" ref="ASZ21" si="3435">IF(ASL21&lt;&gt;"",SUMPRODUCT((ASW18:ASW22=ASW21)*(ASR18:ASR22=ASR21)*(ASP18:ASP22&gt;ASP21)),"")</f>
        <v/>
      </c>
      <c r="ATA21" s="395" t="str">
        <f t="shared" ref="ATA21" si="3436">IF(ASL21&lt;&gt;"",SUMPRODUCT((ASW18:ASW22=ASW21)*(ASR18:ASR22=ASR21)*(ASP18:ASP22=ASP21)*(AST18:AST22&gt;AST21)),"")</f>
        <v/>
      </c>
      <c r="ATB21" s="395" t="str">
        <f t="shared" ref="ATB21" si="3437">IF(ASL21&lt;&gt;"",SUMPRODUCT((ASW18:ASW22=ASW21)*(ASR18:ASR22=ASR21)*(ASP18:ASP22=ASP21)*(AST18:AST22=AST21)*(ASU18:ASU22&gt;ASU21)),"")</f>
        <v/>
      </c>
      <c r="ATC21" s="395" t="str">
        <f t="shared" ref="ATC21" si="3438">IF(ASL21&lt;&gt;"",SUMPRODUCT((ASW18:ASW22=ASW21)*(ASR18:ASR22=ASR21)*(ASP18:ASP22=ASP21)*(AST18:AST22=AST21)*(ASU18:ASU22=ASU21)*(ASV18:ASV22&gt;ASV21)),"")</f>
        <v/>
      </c>
      <c r="ATD21" s="395" t="str">
        <f t="shared" ref="ATD21" si="3439">IF(ASL21&lt;&gt;"",SUM(ASX21:ATC21)+3,"")</f>
        <v/>
      </c>
      <c r="ATE21" s="395" t="str">
        <f t="shared" ref="ATE21" si="3440">IF(ASL21&lt;&gt;"",IF(ATD21=4,ASL21,ASL22),"")</f>
        <v/>
      </c>
      <c r="ATF21" s="395" t="str">
        <f t="shared" ref="ATF21" ca="1" si="3441">IF(ATE21&lt;&gt;"",ATE21,IF(ASK21&lt;&gt;"",ASK21,IF(ARQ21&lt;&gt;"",ARQ21,IF(AQW21&lt;&gt;"",AQW21,APW21))))</f>
        <v>Auckland City</v>
      </c>
      <c r="ATG21" s="395">
        <v>4</v>
      </c>
      <c r="ATH21" s="395">
        <v>19</v>
      </c>
      <c r="ATI21" s="395" t="str">
        <f t="shared" si="21"/>
        <v>Seattle Sounders</v>
      </c>
      <c r="ATJ21" s="395">
        <f ca="1">IF(OFFSET('Game Board'!O26,0,ATJ1)&lt;&gt;"",OFFSET('Game Board'!O26,0,ATJ1),0)</f>
        <v>0</v>
      </c>
      <c r="ATK21" s="395">
        <f ca="1">IF(OFFSET('Game Board'!P26,0,ATJ1)&lt;&gt;"",OFFSET('Game Board'!P26,0,ATJ1),0)</f>
        <v>0</v>
      </c>
      <c r="ATL21" s="395" t="str">
        <f t="shared" si="22"/>
        <v>Atletico Madrid</v>
      </c>
      <c r="ATM21" s="395" t="str">
        <f ca="1">IF(AND(OFFSET('Game Board'!O26,0,ATJ1)&lt;&gt;"",OFFSET('Game Board'!P26,0,ATJ1)&lt;&gt;""),IF(ATJ21&gt;ATK21,"W",IF(ATJ21=ATK21,"D","L")),"")</f>
        <v/>
      </c>
      <c r="ATN21" s="395" t="str">
        <f t="shared" ca="1" si="2789"/>
        <v/>
      </c>
    </row>
    <row r="22" spans="2:1210" x14ac:dyDescent="0.25">
      <c r="K22" s="401"/>
      <c r="CZ22" s="395">
        <v>20</v>
      </c>
      <c r="DA22" s="395" t="str">
        <f>'Game Board'!F27</f>
        <v>Paris Saint-Germain</v>
      </c>
      <c r="DB22" s="395">
        <f>IF(DA2&lt;&gt;"",IF(AND('Game Board'!G27&lt;&gt;"",'Game Board'!H27&lt;&gt;""),'Game Board'!G27,0),"")</f>
        <v>2</v>
      </c>
      <c r="DC22" s="395">
        <f>IF(DA2&lt;&gt;"",IF(AND('Game Board'!G27&lt;&gt;"",'Game Board'!H27&lt;&gt;""),'Game Board'!H27,0),"")</f>
        <v>2</v>
      </c>
      <c r="DD22" s="395" t="str">
        <f>'Game Board'!I27</f>
        <v>Botafogo</v>
      </c>
      <c r="DE22" s="395" t="str">
        <f>IF(AND('Game Board'!G27&lt;&gt;"",'Game Board'!H27&lt;&gt;""),IF(DB22&gt;DC22,"W",IF(DB22=DC22,"D","L")),"")</f>
        <v>D</v>
      </c>
      <c r="DF22" s="395" t="str">
        <f t="shared" si="24"/>
        <v>D</v>
      </c>
      <c r="DQ22" s="401">
        <f t="shared" si="257"/>
        <v>0</v>
      </c>
      <c r="HF22" s="395">
        <v>20</v>
      </c>
      <c r="HG22" s="395" t="str">
        <f t="shared" si="25"/>
        <v>Paris Saint-Germain</v>
      </c>
      <c r="HH22" s="395">
        <f ca="1">IF(HG2&lt;&gt;"",IF(OFFSET('Game Board'!O27,0,HH1)&lt;&gt;"",OFFSET('Game Board'!O27,0,HH1),0),"")</f>
        <v>3</v>
      </c>
      <c r="HI22" s="395">
        <f ca="1">IF(HG2&lt;&gt;"",IF(OFFSET('Game Board'!P27,0,HH1)&lt;&gt;"",OFFSET('Game Board'!P27,0,HH1),0),"")</f>
        <v>1</v>
      </c>
      <c r="HJ22" s="395" t="str">
        <f t="shared" si="26"/>
        <v>Botafogo</v>
      </c>
      <c r="HK22" s="395" t="str">
        <f ca="1">IF(AND(OFFSET('Game Board'!O27,0,HH1)&lt;&gt;"",OFFSET('Game Board'!P27,0,HH1)&lt;&gt;""),IF(HH22&gt;HI22,"W",IF(HH22=HI22,"D","L")),"")</f>
        <v>W</v>
      </c>
      <c r="HL22" s="395" t="str">
        <f t="shared" ca="1" si="27"/>
        <v>L</v>
      </c>
      <c r="HW22" s="401">
        <f t="shared" si="266"/>
        <v>0</v>
      </c>
      <c r="LL22" s="395">
        <v>20</v>
      </c>
      <c r="LM22" s="395" t="str">
        <f t="shared" si="28"/>
        <v>Paris Saint-Germain</v>
      </c>
      <c r="LN22" s="395">
        <f ca="1">IF(OFFSET('Game Board'!O27,0,LN1)&lt;&gt;"",OFFSET('Game Board'!O27,0,LN1),0)</f>
        <v>2</v>
      </c>
      <c r="LO22" s="395">
        <f ca="1">IF(OFFSET('Game Board'!P27,0,LN1)&lt;&gt;"",OFFSET('Game Board'!P27,0,LN1),0)</f>
        <v>0</v>
      </c>
      <c r="LP22" s="395" t="str">
        <f t="shared" si="29"/>
        <v>Botafogo</v>
      </c>
      <c r="LQ22" s="395" t="str">
        <f ca="1">IF(AND(OFFSET('Game Board'!O27,0,LN1)&lt;&gt;"",OFFSET('Game Board'!P27,0,LN1)&lt;&gt;""),IF(LN22&gt;LO22,"W",IF(LN22=LO22,"D","L")),"")</f>
        <v>W</v>
      </c>
      <c r="LR22" s="395" t="str">
        <f t="shared" ca="1" si="30"/>
        <v>L</v>
      </c>
      <c r="MC22" s="401">
        <f t="shared" si="36"/>
        <v>0</v>
      </c>
      <c r="PR22" s="395">
        <v>20</v>
      </c>
      <c r="PS22" s="395" t="str">
        <f t="shared" si="0"/>
        <v>Paris Saint-Germain</v>
      </c>
      <c r="PT22" s="395">
        <f ca="1">IF(OFFSET('Game Board'!O27,0,PT1)&lt;&gt;"",OFFSET('Game Board'!O27,0,PT1),0)</f>
        <v>0</v>
      </c>
      <c r="PU22" s="395">
        <f ca="1">IF(OFFSET('Game Board'!P27,0,PT1)&lt;&gt;"",OFFSET('Game Board'!P27,0,PT1),0)</f>
        <v>1</v>
      </c>
      <c r="PV22" s="395" t="str">
        <f t="shared" si="1"/>
        <v>Botafogo</v>
      </c>
      <c r="PW22" s="395" t="str">
        <f ca="1">IF(AND(OFFSET('Game Board'!O27,0,PT1)&lt;&gt;"",OFFSET('Game Board'!P27,0,PT1)&lt;&gt;""),IF(PT22&gt;PU22,"W",IF(PT22=PU22,"D","L")),"")</f>
        <v>L</v>
      </c>
      <c r="PX22" s="395" t="str">
        <f t="shared" ca="1" si="2565"/>
        <v>W</v>
      </c>
      <c r="QI22" s="401">
        <f t="shared" si="63"/>
        <v>0</v>
      </c>
      <c r="TX22" s="395">
        <v>20</v>
      </c>
      <c r="TY22" s="395" t="str">
        <f t="shared" si="3"/>
        <v>Paris Saint-Germain</v>
      </c>
      <c r="TZ22" s="395">
        <f ca="1">IF(OFFSET('Game Board'!O27,0,TZ1)&lt;&gt;"",OFFSET('Game Board'!O27,0,TZ1),0)</f>
        <v>0</v>
      </c>
      <c r="UA22" s="395">
        <f ca="1">IF(OFFSET('Game Board'!P27,0,TZ1)&lt;&gt;"",OFFSET('Game Board'!P27,0,TZ1),0)</f>
        <v>0</v>
      </c>
      <c r="UB22" s="395" t="str">
        <f t="shared" si="4"/>
        <v>Botafogo</v>
      </c>
      <c r="UC22" s="395" t="str">
        <f ca="1">IF(AND(OFFSET('Game Board'!O27,0,TZ1)&lt;&gt;"",OFFSET('Game Board'!P27,0,TZ1)&lt;&gt;""),IF(TZ22&gt;UA22,"W",IF(TZ22=UA22,"D","L")),"")</f>
        <v/>
      </c>
      <c r="UD22" s="395" t="str">
        <f t="shared" ca="1" si="2597"/>
        <v/>
      </c>
      <c r="UO22" s="401">
        <f t="shared" si="90"/>
        <v>0</v>
      </c>
      <c r="YD22" s="395">
        <v>20</v>
      </c>
      <c r="YE22" s="395" t="str">
        <f t="shared" si="6"/>
        <v>Paris Saint-Germain</v>
      </c>
      <c r="YF22" s="395">
        <f ca="1">IF(OFFSET('Game Board'!O27,0,YF1)&lt;&gt;"",OFFSET('Game Board'!O27,0,YF1),0)</f>
        <v>0</v>
      </c>
      <c r="YG22" s="395">
        <f ca="1">IF(OFFSET('Game Board'!P27,0,YF1)&lt;&gt;"",OFFSET('Game Board'!P27,0,YF1),0)</f>
        <v>0</v>
      </c>
      <c r="YH22" s="395" t="str">
        <f t="shared" si="7"/>
        <v>Botafogo</v>
      </c>
      <c r="YI22" s="395" t="str">
        <f ca="1">IF(AND(OFFSET('Game Board'!O27,0,YF1)&lt;&gt;"",OFFSET('Game Board'!P27,0,YF1)&lt;&gt;""),IF(YF22&gt;YG22,"W",IF(YF22=YG22,"D","L")),"")</f>
        <v/>
      </c>
      <c r="YJ22" s="395" t="str">
        <f t="shared" ca="1" si="2629"/>
        <v/>
      </c>
      <c r="YU22" s="401">
        <f t="shared" si="117"/>
        <v>0</v>
      </c>
      <c r="ACJ22" s="395">
        <v>20</v>
      </c>
      <c r="ACK22" s="395" t="str">
        <f t="shared" si="9"/>
        <v>Paris Saint-Germain</v>
      </c>
      <c r="ACL22" s="395">
        <f ca="1">IF(OFFSET('Game Board'!O27,0,ACL1)&lt;&gt;"",OFFSET('Game Board'!O27,0,ACL1),0)</f>
        <v>0</v>
      </c>
      <c r="ACM22" s="395">
        <f ca="1">IF(OFFSET('Game Board'!P27,0,ACL1)&lt;&gt;"",OFFSET('Game Board'!P27,0,ACL1),0)</f>
        <v>0</v>
      </c>
      <c r="ACN22" s="395" t="str">
        <f t="shared" si="10"/>
        <v>Botafogo</v>
      </c>
      <c r="ACO22" s="395" t="str">
        <f ca="1">IF(AND(OFFSET('Game Board'!O27,0,ACL1)&lt;&gt;"",OFFSET('Game Board'!P27,0,ACL1)&lt;&gt;""),IF(ACL22&gt;ACM22,"W",IF(ACL22=ACM22,"D","L")),"")</f>
        <v/>
      </c>
      <c r="ACP22" s="395" t="str">
        <f t="shared" ca="1" si="2661"/>
        <v/>
      </c>
      <c r="ADA22" s="401">
        <f t="shared" si="144"/>
        <v>0</v>
      </c>
      <c r="AGP22" s="395">
        <v>20</v>
      </c>
      <c r="AGQ22" s="395" t="str">
        <f t="shared" si="12"/>
        <v>Paris Saint-Germain</v>
      </c>
      <c r="AGR22" s="395">
        <f ca="1">IF(OFFSET('Game Board'!O27,0,AGR1)&lt;&gt;"",OFFSET('Game Board'!O27,0,AGR1),0)</f>
        <v>0</v>
      </c>
      <c r="AGS22" s="395">
        <f ca="1">IF(OFFSET('Game Board'!P27,0,AGR1)&lt;&gt;"",OFFSET('Game Board'!P27,0,AGR1),0)</f>
        <v>0</v>
      </c>
      <c r="AGT22" s="395" t="str">
        <f t="shared" si="13"/>
        <v>Botafogo</v>
      </c>
      <c r="AGU22" s="395" t="str">
        <f ca="1">IF(AND(OFFSET('Game Board'!O27,0,AGR1)&lt;&gt;"",OFFSET('Game Board'!P27,0,AGR1)&lt;&gt;""),IF(AGR22&gt;AGS22,"W",IF(AGR22=AGS22,"D","L")),"")</f>
        <v/>
      </c>
      <c r="AGV22" s="395" t="str">
        <f t="shared" ca="1" si="2693"/>
        <v/>
      </c>
      <c r="AHG22" s="401">
        <f t="shared" si="171"/>
        <v>0</v>
      </c>
      <c r="AKV22" s="395">
        <v>20</v>
      </c>
      <c r="AKW22" s="395" t="str">
        <f t="shared" si="15"/>
        <v>Paris Saint-Germain</v>
      </c>
      <c r="AKX22" s="395">
        <f ca="1">IF(OFFSET('Game Board'!O27,0,AKX1)&lt;&gt;"",OFFSET('Game Board'!O27,0,AKX1),0)</f>
        <v>0</v>
      </c>
      <c r="AKY22" s="395">
        <f ca="1">IF(OFFSET('Game Board'!P27,0,AKX1)&lt;&gt;"",OFFSET('Game Board'!P27,0,AKX1),0)</f>
        <v>0</v>
      </c>
      <c r="AKZ22" s="395" t="str">
        <f t="shared" si="16"/>
        <v>Botafogo</v>
      </c>
      <c r="ALA22" s="395" t="str">
        <f ca="1">IF(AND(OFFSET('Game Board'!O27,0,AKX1)&lt;&gt;"",OFFSET('Game Board'!P27,0,AKX1)&lt;&gt;""),IF(AKX22&gt;AKY22,"W",IF(AKX22=AKY22,"D","L")),"")</f>
        <v/>
      </c>
      <c r="ALB22" s="395" t="str">
        <f t="shared" ca="1" si="2725"/>
        <v/>
      </c>
      <c r="ALM22" s="401">
        <f t="shared" si="198"/>
        <v>0</v>
      </c>
      <c r="APB22" s="395">
        <v>20</v>
      </c>
      <c r="APC22" s="395" t="str">
        <f t="shared" si="18"/>
        <v>Paris Saint-Germain</v>
      </c>
      <c r="APD22" s="395">
        <f ca="1">IF(OFFSET('Game Board'!O27,0,APD1)&lt;&gt;"",OFFSET('Game Board'!O27,0,APD1),0)</f>
        <v>0</v>
      </c>
      <c r="APE22" s="395">
        <f ca="1">IF(OFFSET('Game Board'!P27,0,APD1)&lt;&gt;"",OFFSET('Game Board'!P27,0,APD1),0)</f>
        <v>0</v>
      </c>
      <c r="APF22" s="395" t="str">
        <f t="shared" si="19"/>
        <v>Botafogo</v>
      </c>
      <c r="APG22" s="395" t="str">
        <f ca="1">IF(AND(OFFSET('Game Board'!O27,0,APD1)&lt;&gt;"",OFFSET('Game Board'!P27,0,APD1)&lt;&gt;""),IF(APD22&gt;APE22,"W",IF(APD22=APE22,"D","L")),"")</f>
        <v/>
      </c>
      <c r="APH22" s="395" t="str">
        <f t="shared" ca="1" si="2757"/>
        <v/>
      </c>
      <c r="APS22" s="401">
        <f t="shared" si="225"/>
        <v>0</v>
      </c>
      <c r="ATH22" s="395">
        <v>20</v>
      </c>
      <c r="ATI22" s="395" t="str">
        <f t="shared" si="21"/>
        <v>Paris Saint-Germain</v>
      </c>
      <c r="ATJ22" s="395">
        <f ca="1">IF(OFFSET('Game Board'!O27,0,ATJ1)&lt;&gt;"",OFFSET('Game Board'!O27,0,ATJ1),0)</f>
        <v>0</v>
      </c>
      <c r="ATK22" s="395">
        <f ca="1">IF(OFFSET('Game Board'!P27,0,ATJ1)&lt;&gt;"",OFFSET('Game Board'!P27,0,ATJ1),0)</f>
        <v>0</v>
      </c>
      <c r="ATL22" s="395" t="str">
        <f t="shared" si="22"/>
        <v>Botafogo</v>
      </c>
      <c r="ATM22" s="395" t="str">
        <f ca="1">IF(AND(OFFSET('Game Board'!O27,0,ATJ1)&lt;&gt;"",OFFSET('Game Board'!P27,0,ATJ1)&lt;&gt;""),IF(ATJ22&gt;ATK22,"W",IF(ATJ22=ATK22,"D","L")),"")</f>
        <v/>
      </c>
      <c r="ATN22" s="395" t="str">
        <f t="shared" ca="1" si="2789"/>
        <v/>
      </c>
    </row>
    <row r="23" spans="2:1210" x14ac:dyDescent="0.25">
      <c r="K23" s="401"/>
      <c r="CZ23" s="395">
        <v>21</v>
      </c>
      <c r="DA23" s="395" t="str">
        <f>'Game Board'!F28</f>
        <v>Benfica</v>
      </c>
      <c r="DB23" s="395">
        <f>IF(DA2&lt;&gt;"",IF(AND('Game Board'!G28&lt;&gt;"",'Game Board'!H28&lt;&gt;""),'Game Board'!G28,0),"")</f>
        <v>2</v>
      </c>
      <c r="DC23" s="395">
        <f>IF(DA2&lt;&gt;"",IF(AND('Game Board'!G28&lt;&gt;"",'Game Board'!H28&lt;&gt;""),'Game Board'!H28,0),"")</f>
        <v>0</v>
      </c>
      <c r="DD23" s="395" t="str">
        <f>'Game Board'!I28</f>
        <v>Auckland City</v>
      </c>
      <c r="DE23" s="395" t="str">
        <f>IF(AND('Game Board'!G28&lt;&gt;"",'Game Board'!H28&lt;&gt;""),IF(DB23&gt;DC23,"W",IF(DB23=DC23,"D","L")),"")</f>
        <v>W</v>
      </c>
      <c r="DF23" s="395" t="str">
        <f t="shared" si="24"/>
        <v>L</v>
      </c>
      <c r="DQ23" s="401">
        <f t="shared" si="257"/>
        <v>0</v>
      </c>
      <c r="HF23" s="395">
        <v>21</v>
      </c>
      <c r="HG23" s="395" t="str">
        <f t="shared" si="25"/>
        <v>Benfica</v>
      </c>
      <c r="HH23" s="395">
        <f ca="1">IF(HG2&lt;&gt;"",IF(OFFSET('Game Board'!O28,0,HH1)&lt;&gt;"",OFFSET('Game Board'!O28,0,HH1),0),"")</f>
        <v>3</v>
      </c>
      <c r="HI23" s="395">
        <f ca="1">IF(HG2&lt;&gt;"",IF(OFFSET('Game Board'!P28,0,HH1)&lt;&gt;"",OFFSET('Game Board'!P28,0,HH1),0),"")</f>
        <v>1</v>
      </c>
      <c r="HJ23" s="395" t="str">
        <f t="shared" si="26"/>
        <v>Auckland City</v>
      </c>
      <c r="HK23" s="395" t="str">
        <f ca="1">IF(AND(OFFSET('Game Board'!O28,0,HH1)&lt;&gt;"",OFFSET('Game Board'!P28,0,HH1)&lt;&gt;""),IF(HH23&gt;HI23,"W",IF(HH23=HI23,"D","L")),"")</f>
        <v>W</v>
      </c>
      <c r="HL23" s="395" t="str">
        <f t="shared" ca="1" si="27"/>
        <v>L</v>
      </c>
      <c r="HW23" s="401">
        <f t="shared" si="266"/>
        <v>0</v>
      </c>
      <c r="LL23" s="395">
        <v>21</v>
      </c>
      <c r="LM23" s="395" t="str">
        <f t="shared" si="28"/>
        <v>Benfica</v>
      </c>
      <c r="LN23" s="395">
        <f ca="1">IF(OFFSET('Game Board'!O28,0,LN1)&lt;&gt;"",OFFSET('Game Board'!O28,0,LN1),0)</f>
        <v>3</v>
      </c>
      <c r="LO23" s="395">
        <f ca="1">IF(OFFSET('Game Board'!P28,0,LN1)&lt;&gt;"",OFFSET('Game Board'!P28,0,LN1),0)</f>
        <v>1</v>
      </c>
      <c r="LP23" s="395" t="str">
        <f t="shared" si="29"/>
        <v>Auckland City</v>
      </c>
      <c r="LQ23" s="395" t="str">
        <f ca="1">IF(AND(OFFSET('Game Board'!O28,0,LN1)&lt;&gt;"",OFFSET('Game Board'!P28,0,LN1)&lt;&gt;""),IF(LN23&gt;LO23,"W",IF(LN23=LO23,"D","L")),"")</f>
        <v>W</v>
      </c>
      <c r="LR23" s="395" t="str">
        <f t="shared" ca="1" si="30"/>
        <v>L</v>
      </c>
      <c r="MC23" s="401">
        <f t="shared" si="36"/>
        <v>0</v>
      </c>
      <c r="PR23" s="395">
        <v>21</v>
      </c>
      <c r="PS23" s="395" t="str">
        <f t="shared" si="0"/>
        <v>Benfica</v>
      </c>
      <c r="PT23" s="395">
        <f ca="1">IF(OFFSET('Game Board'!O28,0,PT1)&lt;&gt;"",OFFSET('Game Board'!O28,0,PT1),0)</f>
        <v>0</v>
      </c>
      <c r="PU23" s="395">
        <f ca="1">IF(OFFSET('Game Board'!P28,0,PT1)&lt;&gt;"",OFFSET('Game Board'!P28,0,PT1),0)</f>
        <v>1</v>
      </c>
      <c r="PV23" s="395" t="str">
        <f t="shared" si="1"/>
        <v>Auckland City</v>
      </c>
      <c r="PW23" s="395" t="str">
        <f ca="1">IF(AND(OFFSET('Game Board'!O28,0,PT1)&lt;&gt;"",OFFSET('Game Board'!P28,0,PT1)&lt;&gt;""),IF(PT23&gt;PU23,"W",IF(PT23=PU23,"D","L")),"")</f>
        <v>L</v>
      </c>
      <c r="PX23" s="395" t="str">
        <f t="shared" ca="1" si="2565"/>
        <v>W</v>
      </c>
      <c r="QI23" s="401">
        <f t="shared" si="63"/>
        <v>0</v>
      </c>
      <c r="TX23" s="395">
        <v>21</v>
      </c>
      <c r="TY23" s="395" t="str">
        <f t="shared" si="3"/>
        <v>Benfica</v>
      </c>
      <c r="TZ23" s="395">
        <f ca="1">IF(OFFSET('Game Board'!O28,0,TZ1)&lt;&gt;"",OFFSET('Game Board'!O28,0,TZ1),0)</f>
        <v>0</v>
      </c>
      <c r="UA23" s="395">
        <f ca="1">IF(OFFSET('Game Board'!P28,0,TZ1)&lt;&gt;"",OFFSET('Game Board'!P28,0,TZ1),0)</f>
        <v>0</v>
      </c>
      <c r="UB23" s="395" t="str">
        <f t="shared" si="4"/>
        <v>Auckland City</v>
      </c>
      <c r="UC23" s="395" t="str">
        <f ca="1">IF(AND(OFFSET('Game Board'!O28,0,TZ1)&lt;&gt;"",OFFSET('Game Board'!P28,0,TZ1)&lt;&gt;""),IF(TZ23&gt;UA23,"W",IF(TZ23=UA23,"D","L")),"")</f>
        <v/>
      </c>
      <c r="UD23" s="395" t="str">
        <f t="shared" ca="1" si="2597"/>
        <v/>
      </c>
      <c r="UO23" s="401">
        <f t="shared" si="90"/>
        <v>0</v>
      </c>
      <c r="YD23" s="395">
        <v>21</v>
      </c>
      <c r="YE23" s="395" t="str">
        <f t="shared" si="6"/>
        <v>Benfica</v>
      </c>
      <c r="YF23" s="395">
        <f ca="1">IF(OFFSET('Game Board'!O28,0,YF1)&lt;&gt;"",OFFSET('Game Board'!O28,0,YF1),0)</f>
        <v>0</v>
      </c>
      <c r="YG23" s="395">
        <f ca="1">IF(OFFSET('Game Board'!P28,0,YF1)&lt;&gt;"",OFFSET('Game Board'!P28,0,YF1),0)</f>
        <v>0</v>
      </c>
      <c r="YH23" s="395" t="str">
        <f t="shared" si="7"/>
        <v>Auckland City</v>
      </c>
      <c r="YI23" s="395" t="str">
        <f ca="1">IF(AND(OFFSET('Game Board'!O28,0,YF1)&lt;&gt;"",OFFSET('Game Board'!P28,0,YF1)&lt;&gt;""),IF(YF23&gt;YG23,"W",IF(YF23=YG23,"D","L")),"")</f>
        <v/>
      </c>
      <c r="YJ23" s="395" t="str">
        <f t="shared" ca="1" si="2629"/>
        <v/>
      </c>
      <c r="YU23" s="401">
        <f t="shared" si="117"/>
        <v>0</v>
      </c>
      <c r="ACJ23" s="395">
        <v>21</v>
      </c>
      <c r="ACK23" s="395" t="str">
        <f t="shared" si="9"/>
        <v>Benfica</v>
      </c>
      <c r="ACL23" s="395">
        <f ca="1">IF(OFFSET('Game Board'!O28,0,ACL1)&lt;&gt;"",OFFSET('Game Board'!O28,0,ACL1),0)</f>
        <v>0</v>
      </c>
      <c r="ACM23" s="395">
        <f ca="1">IF(OFFSET('Game Board'!P28,0,ACL1)&lt;&gt;"",OFFSET('Game Board'!P28,0,ACL1),0)</f>
        <v>0</v>
      </c>
      <c r="ACN23" s="395" t="str">
        <f t="shared" si="10"/>
        <v>Auckland City</v>
      </c>
      <c r="ACO23" s="395" t="str">
        <f ca="1">IF(AND(OFFSET('Game Board'!O28,0,ACL1)&lt;&gt;"",OFFSET('Game Board'!P28,0,ACL1)&lt;&gt;""),IF(ACL23&gt;ACM23,"W",IF(ACL23=ACM23,"D","L")),"")</f>
        <v/>
      </c>
      <c r="ACP23" s="395" t="str">
        <f t="shared" ca="1" si="2661"/>
        <v/>
      </c>
      <c r="ADA23" s="401">
        <f t="shared" si="144"/>
        <v>0</v>
      </c>
      <c r="AGP23" s="395">
        <v>21</v>
      </c>
      <c r="AGQ23" s="395" t="str">
        <f t="shared" si="12"/>
        <v>Benfica</v>
      </c>
      <c r="AGR23" s="395">
        <f ca="1">IF(OFFSET('Game Board'!O28,0,AGR1)&lt;&gt;"",OFFSET('Game Board'!O28,0,AGR1),0)</f>
        <v>0</v>
      </c>
      <c r="AGS23" s="395">
        <f ca="1">IF(OFFSET('Game Board'!P28,0,AGR1)&lt;&gt;"",OFFSET('Game Board'!P28,0,AGR1),0)</f>
        <v>0</v>
      </c>
      <c r="AGT23" s="395" t="str">
        <f t="shared" si="13"/>
        <v>Auckland City</v>
      </c>
      <c r="AGU23" s="395" t="str">
        <f ca="1">IF(AND(OFFSET('Game Board'!O28,0,AGR1)&lt;&gt;"",OFFSET('Game Board'!P28,0,AGR1)&lt;&gt;""),IF(AGR23&gt;AGS23,"W",IF(AGR23=AGS23,"D","L")),"")</f>
        <v/>
      </c>
      <c r="AGV23" s="395" t="str">
        <f t="shared" ca="1" si="2693"/>
        <v/>
      </c>
      <c r="AHG23" s="401">
        <f t="shared" si="171"/>
        <v>0</v>
      </c>
      <c r="AKV23" s="395">
        <v>21</v>
      </c>
      <c r="AKW23" s="395" t="str">
        <f t="shared" si="15"/>
        <v>Benfica</v>
      </c>
      <c r="AKX23" s="395">
        <f ca="1">IF(OFFSET('Game Board'!O28,0,AKX1)&lt;&gt;"",OFFSET('Game Board'!O28,0,AKX1),0)</f>
        <v>0</v>
      </c>
      <c r="AKY23" s="395">
        <f ca="1">IF(OFFSET('Game Board'!P28,0,AKX1)&lt;&gt;"",OFFSET('Game Board'!P28,0,AKX1),0)</f>
        <v>0</v>
      </c>
      <c r="AKZ23" s="395" t="str">
        <f t="shared" si="16"/>
        <v>Auckland City</v>
      </c>
      <c r="ALA23" s="395" t="str">
        <f ca="1">IF(AND(OFFSET('Game Board'!O28,0,AKX1)&lt;&gt;"",OFFSET('Game Board'!P28,0,AKX1)&lt;&gt;""),IF(AKX23&gt;AKY23,"W",IF(AKX23=AKY23,"D","L")),"")</f>
        <v/>
      </c>
      <c r="ALB23" s="395" t="str">
        <f t="shared" ca="1" si="2725"/>
        <v/>
      </c>
      <c r="ALM23" s="401">
        <f t="shared" si="198"/>
        <v>0</v>
      </c>
      <c r="APB23" s="395">
        <v>21</v>
      </c>
      <c r="APC23" s="395" t="str">
        <f t="shared" si="18"/>
        <v>Benfica</v>
      </c>
      <c r="APD23" s="395">
        <f ca="1">IF(OFFSET('Game Board'!O28,0,APD1)&lt;&gt;"",OFFSET('Game Board'!O28,0,APD1),0)</f>
        <v>0</v>
      </c>
      <c r="APE23" s="395">
        <f ca="1">IF(OFFSET('Game Board'!P28,0,APD1)&lt;&gt;"",OFFSET('Game Board'!P28,0,APD1),0)</f>
        <v>0</v>
      </c>
      <c r="APF23" s="395" t="str">
        <f t="shared" si="19"/>
        <v>Auckland City</v>
      </c>
      <c r="APG23" s="395" t="str">
        <f ca="1">IF(AND(OFFSET('Game Board'!O28,0,APD1)&lt;&gt;"",OFFSET('Game Board'!P28,0,APD1)&lt;&gt;""),IF(APD23&gt;APE23,"W",IF(APD23=APE23,"D","L")),"")</f>
        <v/>
      </c>
      <c r="APH23" s="395" t="str">
        <f t="shared" ca="1" si="2757"/>
        <v/>
      </c>
      <c r="APS23" s="401">
        <f t="shared" si="225"/>
        <v>0</v>
      </c>
      <c r="ATH23" s="395">
        <v>21</v>
      </c>
      <c r="ATI23" s="395" t="str">
        <f t="shared" si="21"/>
        <v>Benfica</v>
      </c>
      <c r="ATJ23" s="395">
        <f ca="1">IF(OFFSET('Game Board'!O28,0,ATJ1)&lt;&gt;"",OFFSET('Game Board'!O28,0,ATJ1),0)</f>
        <v>0</v>
      </c>
      <c r="ATK23" s="395">
        <f ca="1">IF(OFFSET('Game Board'!P28,0,ATJ1)&lt;&gt;"",OFFSET('Game Board'!P28,0,ATJ1),0)</f>
        <v>0</v>
      </c>
      <c r="ATL23" s="395" t="str">
        <f t="shared" si="22"/>
        <v>Auckland City</v>
      </c>
      <c r="ATM23" s="395" t="str">
        <f ca="1">IF(AND(OFFSET('Game Board'!O28,0,ATJ1)&lt;&gt;"",OFFSET('Game Board'!P28,0,ATJ1)&lt;&gt;""),IF(ATJ23&gt;ATK23,"W",IF(ATJ23=ATK23,"D","L")),"")</f>
        <v/>
      </c>
      <c r="ATN23" s="395" t="str">
        <f t="shared" ca="1" si="2789"/>
        <v/>
      </c>
    </row>
    <row r="24" spans="2:1210" x14ac:dyDescent="0.25">
      <c r="K24" s="401"/>
      <c r="CZ24" s="395">
        <v>22</v>
      </c>
      <c r="DA24" s="395" t="str">
        <f>'Game Board'!F29</f>
        <v>Flamengo</v>
      </c>
      <c r="DB24" s="395">
        <f>IF(DA2&lt;&gt;"",IF(AND('Game Board'!G29&lt;&gt;"",'Game Board'!H29&lt;&gt;""),'Game Board'!G29,0),"")</f>
        <v>3</v>
      </c>
      <c r="DC24" s="395">
        <f>IF(DA2&lt;&gt;"",IF(AND('Game Board'!G29&lt;&gt;"",'Game Board'!H29&lt;&gt;""),'Game Board'!H29,0),"")</f>
        <v>1</v>
      </c>
      <c r="DD24" s="395" t="str">
        <f>'Game Board'!I29</f>
        <v>Chelsea</v>
      </c>
      <c r="DE24" s="395" t="str">
        <f>IF(AND('Game Board'!G29&lt;&gt;"",'Game Board'!H29&lt;&gt;""),IF(DB24&gt;DC24,"W",IF(DB24=DC24,"D","L")),"")</f>
        <v>W</v>
      </c>
      <c r="DF24" s="395" t="str">
        <f t="shared" si="24"/>
        <v>L</v>
      </c>
      <c r="DQ24" s="401">
        <f t="shared" si="257"/>
        <v>0</v>
      </c>
      <c r="HF24" s="395">
        <v>22</v>
      </c>
      <c r="HG24" s="395" t="str">
        <f t="shared" si="25"/>
        <v>Flamengo</v>
      </c>
      <c r="HH24" s="395">
        <f ca="1">IF(HG2&lt;&gt;"",IF(OFFSET('Game Board'!O29,0,HH1)&lt;&gt;"",OFFSET('Game Board'!O29,0,HH1),0),"")</f>
        <v>2</v>
      </c>
      <c r="HI24" s="395">
        <f ca="1">IF(HG2&lt;&gt;"",IF(OFFSET('Game Board'!P29,0,HH1)&lt;&gt;"",OFFSET('Game Board'!P29,0,HH1),0),"")</f>
        <v>1</v>
      </c>
      <c r="HJ24" s="395" t="str">
        <f t="shared" si="26"/>
        <v>Chelsea</v>
      </c>
      <c r="HK24" s="395" t="str">
        <f ca="1">IF(AND(OFFSET('Game Board'!O29,0,HH1)&lt;&gt;"",OFFSET('Game Board'!P29,0,HH1)&lt;&gt;""),IF(HH24&gt;HI24,"W",IF(HH24=HI24,"D","L")),"")</f>
        <v>W</v>
      </c>
      <c r="HL24" s="395" t="str">
        <f t="shared" ca="1" si="27"/>
        <v>L</v>
      </c>
      <c r="HW24" s="401">
        <f t="shared" si="266"/>
        <v>0</v>
      </c>
      <c r="LL24" s="395">
        <v>22</v>
      </c>
      <c r="LM24" s="395" t="str">
        <f t="shared" si="28"/>
        <v>Flamengo</v>
      </c>
      <c r="LN24" s="395">
        <f ca="1">IF(OFFSET('Game Board'!O29,0,LN1)&lt;&gt;"",OFFSET('Game Board'!O29,0,LN1),0)</f>
        <v>2</v>
      </c>
      <c r="LO24" s="395">
        <f ca="1">IF(OFFSET('Game Board'!P29,0,LN1)&lt;&gt;"",OFFSET('Game Board'!P29,0,LN1),0)</f>
        <v>3</v>
      </c>
      <c r="LP24" s="395" t="str">
        <f t="shared" si="29"/>
        <v>Chelsea</v>
      </c>
      <c r="LQ24" s="395" t="str">
        <f ca="1">IF(AND(OFFSET('Game Board'!O29,0,LN1)&lt;&gt;"",OFFSET('Game Board'!P29,0,LN1)&lt;&gt;""),IF(LN24&gt;LO24,"W",IF(LN24=LO24,"D","L")),"")</f>
        <v>L</v>
      </c>
      <c r="LR24" s="395" t="str">
        <f t="shared" ca="1" si="30"/>
        <v>W</v>
      </c>
      <c r="MC24" s="401">
        <f t="shared" si="36"/>
        <v>0</v>
      </c>
      <c r="PR24" s="395">
        <v>22</v>
      </c>
      <c r="PS24" s="395" t="str">
        <f t="shared" si="0"/>
        <v>Flamengo</v>
      </c>
      <c r="PT24" s="395">
        <f ca="1">IF(OFFSET('Game Board'!O29,0,PT1)&lt;&gt;"",OFFSET('Game Board'!O29,0,PT1),0)</f>
        <v>0</v>
      </c>
      <c r="PU24" s="395">
        <f ca="1">IF(OFFSET('Game Board'!P29,0,PT1)&lt;&gt;"",OFFSET('Game Board'!P29,0,PT1),0)</f>
        <v>3</v>
      </c>
      <c r="PV24" s="395" t="str">
        <f t="shared" si="1"/>
        <v>Chelsea</v>
      </c>
      <c r="PW24" s="395" t="str">
        <f ca="1">IF(AND(OFFSET('Game Board'!O29,0,PT1)&lt;&gt;"",OFFSET('Game Board'!P29,0,PT1)&lt;&gt;""),IF(PT24&gt;PU24,"W",IF(PT24=PU24,"D","L")),"")</f>
        <v>L</v>
      </c>
      <c r="PX24" s="395" t="str">
        <f t="shared" ca="1" si="2565"/>
        <v>W</v>
      </c>
      <c r="QI24" s="401">
        <f t="shared" si="63"/>
        <v>0</v>
      </c>
      <c r="TX24" s="395">
        <v>22</v>
      </c>
      <c r="TY24" s="395" t="str">
        <f t="shared" si="3"/>
        <v>Flamengo</v>
      </c>
      <c r="TZ24" s="395">
        <f ca="1">IF(OFFSET('Game Board'!O29,0,TZ1)&lt;&gt;"",OFFSET('Game Board'!O29,0,TZ1),0)</f>
        <v>0</v>
      </c>
      <c r="UA24" s="395">
        <f ca="1">IF(OFFSET('Game Board'!P29,0,TZ1)&lt;&gt;"",OFFSET('Game Board'!P29,0,TZ1),0)</f>
        <v>0</v>
      </c>
      <c r="UB24" s="395" t="str">
        <f t="shared" si="4"/>
        <v>Chelsea</v>
      </c>
      <c r="UC24" s="395" t="str">
        <f ca="1">IF(AND(OFFSET('Game Board'!O29,0,TZ1)&lt;&gt;"",OFFSET('Game Board'!P29,0,TZ1)&lt;&gt;""),IF(TZ24&gt;UA24,"W",IF(TZ24=UA24,"D","L")),"")</f>
        <v/>
      </c>
      <c r="UD24" s="395" t="str">
        <f t="shared" ca="1" si="2597"/>
        <v/>
      </c>
      <c r="UO24" s="401">
        <f t="shared" si="90"/>
        <v>0</v>
      </c>
      <c r="YD24" s="395">
        <v>22</v>
      </c>
      <c r="YE24" s="395" t="str">
        <f t="shared" si="6"/>
        <v>Flamengo</v>
      </c>
      <c r="YF24" s="395">
        <f ca="1">IF(OFFSET('Game Board'!O29,0,YF1)&lt;&gt;"",OFFSET('Game Board'!O29,0,YF1),0)</f>
        <v>0</v>
      </c>
      <c r="YG24" s="395">
        <f ca="1">IF(OFFSET('Game Board'!P29,0,YF1)&lt;&gt;"",OFFSET('Game Board'!P29,0,YF1),0)</f>
        <v>0</v>
      </c>
      <c r="YH24" s="395" t="str">
        <f t="shared" si="7"/>
        <v>Chelsea</v>
      </c>
      <c r="YI24" s="395" t="str">
        <f ca="1">IF(AND(OFFSET('Game Board'!O29,0,YF1)&lt;&gt;"",OFFSET('Game Board'!P29,0,YF1)&lt;&gt;""),IF(YF24&gt;YG24,"W",IF(YF24=YG24,"D","L")),"")</f>
        <v/>
      </c>
      <c r="YJ24" s="395" t="str">
        <f t="shared" ca="1" si="2629"/>
        <v/>
      </c>
      <c r="YU24" s="401">
        <f t="shared" si="117"/>
        <v>0</v>
      </c>
      <c r="ACJ24" s="395">
        <v>22</v>
      </c>
      <c r="ACK24" s="395" t="str">
        <f t="shared" si="9"/>
        <v>Flamengo</v>
      </c>
      <c r="ACL24" s="395">
        <f ca="1">IF(OFFSET('Game Board'!O29,0,ACL1)&lt;&gt;"",OFFSET('Game Board'!O29,0,ACL1),0)</f>
        <v>0</v>
      </c>
      <c r="ACM24" s="395">
        <f ca="1">IF(OFFSET('Game Board'!P29,0,ACL1)&lt;&gt;"",OFFSET('Game Board'!P29,0,ACL1),0)</f>
        <v>0</v>
      </c>
      <c r="ACN24" s="395" t="str">
        <f t="shared" si="10"/>
        <v>Chelsea</v>
      </c>
      <c r="ACO24" s="395" t="str">
        <f ca="1">IF(AND(OFFSET('Game Board'!O29,0,ACL1)&lt;&gt;"",OFFSET('Game Board'!P29,0,ACL1)&lt;&gt;""),IF(ACL24&gt;ACM24,"W",IF(ACL24=ACM24,"D","L")),"")</f>
        <v/>
      </c>
      <c r="ACP24" s="395" t="str">
        <f t="shared" ca="1" si="2661"/>
        <v/>
      </c>
      <c r="ADA24" s="401">
        <f t="shared" si="144"/>
        <v>0</v>
      </c>
      <c r="AGP24" s="395">
        <v>22</v>
      </c>
      <c r="AGQ24" s="395" t="str">
        <f t="shared" si="12"/>
        <v>Flamengo</v>
      </c>
      <c r="AGR24" s="395">
        <f ca="1">IF(OFFSET('Game Board'!O29,0,AGR1)&lt;&gt;"",OFFSET('Game Board'!O29,0,AGR1),0)</f>
        <v>0</v>
      </c>
      <c r="AGS24" s="395">
        <f ca="1">IF(OFFSET('Game Board'!P29,0,AGR1)&lt;&gt;"",OFFSET('Game Board'!P29,0,AGR1),0)</f>
        <v>0</v>
      </c>
      <c r="AGT24" s="395" t="str">
        <f t="shared" si="13"/>
        <v>Chelsea</v>
      </c>
      <c r="AGU24" s="395" t="str">
        <f ca="1">IF(AND(OFFSET('Game Board'!O29,0,AGR1)&lt;&gt;"",OFFSET('Game Board'!P29,0,AGR1)&lt;&gt;""),IF(AGR24&gt;AGS24,"W",IF(AGR24=AGS24,"D","L")),"")</f>
        <v/>
      </c>
      <c r="AGV24" s="395" t="str">
        <f t="shared" ca="1" si="2693"/>
        <v/>
      </c>
      <c r="AHG24" s="401">
        <f t="shared" si="171"/>
        <v>0</v>
      </c>
      <c r="AKV24" s="395">
        <v>22</v>
      </c>
      <c r="AKW24" s="395" t="str">
        <f t="shared" si="15"/>
        <v>Flamengo</v>
      </c>
      <c r="AKX24" s="395">
        <f ca="1">IF(OFFSET('Game Board'!O29,0,AKX1)&lt;&gt;"",OFFSET('Game Board'!O29,0,AKX1),0)</f>
        <v>0</v>
      </c>
      <c r="AKY24" s="395">
        <f ca="1">IF(OFFSET('Game Board'!P29,0,AKX1)&lt;&gt;"",OFFSET('Game Board'!P29,0,AKX1),0)</f>
        <v>0</v>
      </c>
      <c r="AKZ24" s="395" t="str">
        <f t="shared" si="16"/>
        <v>Chelsea</v>
      </c>
      <c r="ALA24" s="395" t="str">
        <f ca="1">IF(AND(OFFSET('Game Board'!O29,0,AKX1)&lt;&gt;"",OFFSET('Game Board'!P29,0,AKX1)&lt;&gt;""),IF(AKX24&gt;AKY24,"W",IF(AKX24=AKY24,"D","L")),"")</f>
        <v/>
      </c>
      <c r="ALB24" s="395" t="str">
        <f t="shared" ca="1" si="2725"/>
        <v/>
      </c>
      <c r="ALM24" s="401">
        <f t="shared" si="198"/>
        <v>0</v>
      </c>
      <c r="APB24" s="395">
        <v>22</v>
      </c>
      <c r="APC24" s="395" t="str">
        <f t="shared" si="18"/>
        <v>Flamengo</v>
      </c>
      <c r="APD24" s="395">
        <f ca="1">IF(OFFSET('Game Board'!O29,0,APD1)&lt;&gt;"",OFFSET('Game Board'!O29,0,APD1),0)</f>
        <v>0</v>
      </c>
      <c r="APE24" s="395">
        <f ca="1">IF(OFFSET('Game Board'!P29,0,APD1)&lt;&gt;"",OFFSET('Game Board'!P29,0,APD1),0)</f>
        <v>0</v>
      </c>
      <c r="APF24" s="395" t="str">
        <f t="shared" si="19"/>
        <v>Chelsea</v>
      </c>
      <c r="APG24" s="395" t="str">
        <f ca="1">IF(AND(OFFSET('Game Board'!O29,0,APD1)&lt;&gt;"",OFFSET('Game Board'!P29,0,APD1)&lt;&gt;""),IF(APD24&gt;APE24,"W",IF(APD24=APE24,"D","L")),"")</f>
        <v/>
      </c>
      <c r="APH24" s="395" t="str">
        <f t="shared" ca="1" si="2757"/>
        <v/>
      </c>
      <c r="APS24" s="401">
        <f t="shared" si="225"/>
        <v>0</v>
      </c>
      <c r="ATH24" s="395">
        <v>22</v>
      </c>
      <c r="ATI24" s="395" t="str">
        <f t="shared" si="21"/>
        <v>Flamengo</v>
      </c>
      <c r="ATJ24" s="395">
        <f ca="1">IF(OFFSET('Game Board'!O29,0,ATJ1)&lt;&gt;"",OFFSET('Game Board'!O29,0,ATJ1),0)</f>
        <v>0</v>
      </c>
      <c r="ATK24" s="395">
        <f ca="1">IF(OFFSET('Game Board'!P29,0,ATJ1)&lt;&gt;"",OFFSET('Game Board'!P29,0,ATJ1),0)</f>
        <v>0</v>
      </c>
      <c r="ATL24" s="395" t="str">
        <f t="shared" si="22"/>
        <v>Chelsea</v>
      </c>
      <c r="ATM24" s="395" t="str">
        <f ca="1">IF(AND(OFFSET('Game Board'!O29,0,ATJ1)&lt;&gt;"",OFFSET('Game Board'!P29,0,ATJ1)&lt;&gt;""),IF(ATJ24&gt;ATK24,"W",IF(ATJ24=ATK24,"D","L")),"")</f>
        <v/>
      </c>
      <c r="ATN24" s="395" t="str">
        <f t="shared" ca="1" si="2789"/>
        <v/>
      </c>
    </row>
    <row r="25" spans="2:1210" x14ac:dyDescent="0.25">
      <c r="B25" s="395">
        <f>VLOOKUP(C25,CX25:CY29,2,FALSE)</f>
        <v>1</v>
      </c>
      <c r="C25" s="398" t="str">
        <f>'Tournament Setup'!D18</f>
        <v>Flamengo</v>
      </c>
      <c r="D25" s="395">
        <f>SUMPRODUCT((DA3:DA54=C25)*(DE3:DE54="W"))+SUMPRODUCT((DD3:DD54=C25)*(DF3:DF54="W"))</f>
        <v>3</v>
      </c>
      <c r="E25" s="395">
        <f>SUMPRODUCT((DA3:DA54=C25)*(DE3:DE54="D"))+SUMPRODUCT((DD3:DD54=C25)*(DF3:DF54="D"))</f>
        <v>0</v>
      </c>
      <c r="F25" s="395">
        <f>SUMPRODUCT((DA3:DA54=C25)*(DE3:DE54="L"))+SUMPRODUCT((DD3:DD54=C25)*(DF3:DF54="L"))</f>
        <v>0</v>
      </c>
      <c r="G25" s="395">
        <f>SUMIF(DA3:DA72,C25,DB3:DB72)+SUMIF(DD3:DD72,C25,DC3:DC72)</f>
        <v>7</v>
      </c>
      <c r="H25" s="395">
        <f>SUMIF(DD3:DD72,C25,DB3:DB72)+SUMIF(DA3:DA72,C25,DC3:DC72)</f>
        <v>1</v>
      </c>
      <c r="I25" s="395">
        <f t="shared" ref="I25:I28" si="3442">G25-H25+1000</f>
        <v>1006</v>
      </c>
      <c r="J25" s="395">
        <f t="shared" ref="J25:J28" si="3443">D25*3+E25*1</f>
        <v>9</v>
      </c>
      <c r="K25" s="401">
        <v>28</v>
      </c>
      <c r="L25" s="395">
        <f>IF(COUNTIF(J25:J29,4)&lt;&gt;4,RANK(J25,J25:J29),J77)</f>
        <v>1</v>
      </c>
      <c r="N25" s="395">
        <f>SUMPRODUCT((L25:L28=L25)*(K25:K28&lt;K25))+L25</f>
        <v>1</v>
      </c>
      <c r="O25" s="398" t="str">
        <f>INDEX(C25:C29,MATCH(1,N25:N29,0),0)</f>
        <v>Flamengo</v>
      </c>
      <c r="P25" s="395">
        <f>INDEX(L25:L29,MATCH(O25,C25:C29,0),0)</f>
        <v>1</v>
      </c>
      <c r="Q25" s="395" t="str">
        <f>IF(P26=1,O25,"")</f>
        <v/>
      </c>
      <c r="R25" s="395" t="str">
        <f>IF(P27=2,O26,"")</f>
        <v/>
      </c>
      <c r="S25" s="395" t="str">
        <f>IF(P28=3,O27,"")</f>
        <v/>
      </c>
      <c r="T25" s="395" t="str">
        <f>IF(P29=4,O28,"")</f>
        <v/>
      </c>
      <c r="V25" s="395" t="str">
        <f>IF(Q25&lt;&gt;"",Q25,"")</f>
        <v/>
      </c>
      <c r="W25" s="395">
        <f>SUMPRODUCT((DA3:DA54=V25)*(DD3:DD54=V26)*(DE3:DE54="W"))+SUMPRODUCT((DA3:DA54=V25)*(DD3:DD54=V27)*(DE3:DE54="W"))+SUMPRODUCT((DA3:DA54=V25)*(DD3:DD54=V28)*(DE3:DE54="W"))+SUMPRODUCT((DA3:DA54=V25)*(DD3:DD54=V29)*(DE3:DE54="W"))+SUMPRODUCT((DA3:DA54=V26)*(DD3:DD54=V25)*(DF3:DF54="W"))+SUMPRODUCT((DA3:DA54=V27)*(DD3:DD54=V25)*(DF3:DF54="W"))+SUMPRODUCT((DA3:DA54=V28)*(DD3:DD54=V25)*(DF3:DF54="W"))+SUMPRODUCT((DA3:DA54=V29)*(DD3:DD54=V25)*(DF3:DF54="W"))</f>
        <v>0</v>
      </c>
      <c r="X25" s="395">
        <f>SUMPRODUCT((DA3:DA54=V25)*(DD3:DD54=V26)*(DE3:DE54="D"))+SUMPRODUCT((DA3:DA54=V25)*(DD3:DD54=V27)*(DE3:DE54="D"))+SUMPRODUCT((DA3:DA54=V25)*(DD3:DD54=V28)*(DE3:DE54="D"))+SUMPRODUCT((DA3:DA54=V25)*(DD3:DD54=V29)*(DE3:DE54="D"))+SUMPRODUCT((DA3:DA54=V26)*(DD3:DD54=V25)*(DE3:DE54="D"))+SUMPRODUCT((DA3:DA54=V27)*(DD3:DD54=V25)*(DE3:DE54="D"))+SUMPRODUCT((DA3:DA54=V28)*(DD3:DD54=V25)*(DE3:DE54="D"))+SUMPRODUCT((DA3:DA54=V29)*(DD3:DD54=V25)*(DE3:DE54="D"))</f>
        <v>0</v>
      </c>
      <c r="Y25" s="395">
        <f>SUMPRODUCT((DA3:DA54=V25)*(DD3:DD54=V26)*(DE3:DE54="L"))+SUMPRODUCT((DA3:DA54=V25)*(DD3:DD54=V27)*(DE3:DE54="L"))+SUMPRODUCT((DA3:DA54=V25)*(DD3:DD54=V28)*(DE3:DE54="L"))+SUMPRODUCT((DA3:DA54=V25)*(DD3:DD54=V29)*(DE3:DE54="L"))+SUMPRODUCT((DA3:DA54=V26)*(DD3:DD54=V25)*(DF3:DF54="L"))+SUMPRODUCT((DA3:DA54=V27)*(DD3:DD54=V25)*(DF3:DF54="L"))+SUMPRODUCT((DA3:DA54=V28)*(DD3:DD54=V25)*(DF3:DF54="L"))+SUMPRODUCT((DA3:DA54=V29)*(DD3:DD54=V25)*(DF3:DF54="L"))</f>
        <v>0</v>
      </c>
      <c r="Z25" s="395">
        <f>SUMPRODUCT((DA3:DA54=V25)*(DD3:DD54=V26)*DB3:DB54)+SUMPRODUCT((DA3:DA54=V25)*(DD3:DD54=V27)*DB3:DB54)+SUMPRODUCT((DA3:DA54=V25)*(DD3:DD54=V28)*DB3:DB54)+SUMPRODUCT((DA3:DA54=V25)*(DD3:DD54=V29)*DB3:DB54)+SUMPRODUCT((DA3:DA54=V26)*(DD3:DD54=V25)*DC3:DC54)+SUMPRODUCT((DA3:DA54=V27)*(DD3:DD54=V25)*DC3:DC54)+SUMPRODUCT((DA3:DA54=V28)*(DD3:DD54=V25)*DC3:DC54)+SUMPRODUCT((DA3:DA54=V29)*(DD3:DD54=V25)*DC3:DC54)</f>
        <v>0</v>
      </c>
      <c r="AA25" s="395">
        <f>SUMPRODUCT((DA3:DA54=V25)*(DD3:DD54=V26)*DC3:DC54)+SUMPRODUCT((DA3:DA54=V25)*(DD3:DD54=V27)*DC3:DC54)+SUMPRODUCT((DA3:DA54=V25)*(DD3:DD54=V28)*DC3:DC54)+SUMPRODUCT((DA3:DA54=V25)*(DD3:DD54=V29)*DC3:DC54)+SUMPRODUCT((DA3:DA54=V26)*(DD3:DD54=V25)*DB3:DB54)+SUMPRODUCT((DA3:DA54=V27)*(DD3:DD54=V25)*DB3:DB54)+SUMPRODUCT((DA3:DA54=V28)*(DD3:DD54=V25)*DB3:DB54)+SUMPRODUCT((DA3:DA54=V29)*(DD3:DD54=V25)*DB3:DB54)</f>
        <v>0</v>
      </c>
      <c r="AB25" s="395">
        <f>Z25-AA25+1000</f>
        <v>1000</v>
      </c>
      <c r="AC25" s="395" t="str">
        <f t="shared" ref="AC25:AC28" si="3444">IF(V25&lt;&gt;"",W25*3+X25*1,"")</f>
        <v/>
      </c>
      <c r="AD25" s="395" t="str">
        <f>IF(V25&lt;&gt;"",VLOOKUP(V25,C4:I52,7,FALSE),"")</f>
        <v/>
      </c>
      <c r="AE25" s="395" t="str">
        <f>IF(V25&lt;&gt;"",VLOOKUP(V25,C4:I52,5,FALSE),"")</f>
        <v/>
      </c>
      <c r="AF25" s="395" t="str">
        <f>IF(V25&lt;&gt;"",VLOOKUP(V25,C4:K52,9,FALSE),"")</f>
        <v/>
      </c>
      <c r="AG25" s="395" t="str">
        <f t="shared" ref="AG25:AG28" si="3445">AC25</f>
        <v/>
      </c>
      <c r="AH25" s="395" t="str">
        <f>IF(V25&lt;&gt;"",RANK(AG25,AG25:AG29),"")</f>
        <v/>
      </c>
      <c r="AI25" s="395" t="str">
        <f>IF(V25&lt;&gt;"",SUMPRODUCT((AG25:AG29=AG25)*(AB25:AB29&gt;AB25)),"")</f>
        <v/>
      </c>
      <c r="AJ25" s="395" t="str">
        <f>IF(V25&lt;&gt;"",SUMPRODUCT((AG25:AG29=AG25)*(AB25:AB29=AB25)*(Z25:Z29&gt;Z25)),"")</f>
        <v/>
      </c>
      <c r="AK25" s="395" t="str">
        <f>IF(V25&lt;&gt;"",SUMPRODUCT((AG25:AG29=AG25)*(AB25:AB29=AB25)*(Z25:Z29=Z25)*(AD25:AD29&gt;AD25)),"")</f>
        <v/>
      </c>
      <c r="AL25" s="395" t="str">
        <f>IF(V25&lt;&gt;"",SUMPRODUCT((AG25:AG29=AG25)*(AB25:AB29=AB25)*(Z25:Z29=Z25)*(AD25:AD29=AD25)*(AE25:AE29&gt;AE25)),"")</f>
        <v/>
      </c>
      <c r="AM25" s="395" t="str">
        <f>IF(V25&lt;&gt;"",SUMPRODUCT((AG25:AG29=AG25)*(AB25:AB29=AB25)*(Z25:Z29=Z25)*(AD25:AD29=AD25)*(AE25:AE29=AE25)*(AF25:AF29&gt;AF25)),"")</f>
        <v/>
      </c>
      <c r="AN25" s="395" t="str">
        <f>IF(V25&lt;&gt;"",IF(AN77&lt;&gt;"",IF(U76=3,AN77,AN77+U76),SUM(AH25:AM25)),"")</f>
        <v/>
      </c>
      <c r="AO25" s="395" t="str">
        <f>IF(V25&lt;&gt;"",INDEX(V25:V29,MATCH(1,AN25:AN29,0),0),"")</f>
        <v/>
      </c>
      <c r="CX25" s="395" t="str">
        <f>IF(AO25&lt;&gt;"",AO25,O25)</f>
        <v>Flamengo</v>
      </c>
      <c r="CY25" s="395">
        <v>1</v>
      </c>
      <c r="CZ25" s="395">
        <v>23</v>
      </c>
      <c r="DA25" s="395" t="str">
        <f>'Game Board'!F30</f>
        <v>Los Angeles</v>
      </c>
      <c r="DB25" s="395">
        <f>IF(DA2&lt;&gt;"",IF(AND('Game Board'!G30&lt;&gt;"",'Game Board'!H30&lt;&gt;""),'Game Board'!G30,0),"")</f>
        <v>0</v>
      </c>
      <c r="DC25" s="395">
        <f>IF(DA2&lt;&gt;"",IF(AND('Game Board'!G30&lt;&gt;"",'Game Board'!H30&lt;&gt;""),'Game Board'!H30,0),"")</f>
        <v>1</v>
      </c>
      <c r="DD25" s="395" t="str">
        <f>'Game Board'!I30</f>
        <v>Espérance Sportive de Tunis</v>
      </c>
      <c r="DE25" s="395" t="str">
        <f>IF(AND('Game Board'!G30&lt;&gt;"",'Game Board'!H30&lt;&gt;""),IF(DB25&gt;DC25,"W",IF(DB25=DC25,"D","L")),"")</f>
        <v>L</v>
      </c>
      <c r="DF25" s="395" t="str">
        <f t="shared" si="24"/>
        <v>W</v>
      </c>
      <c r="DH25" s="395">
        <f ca="1">VLOOKUP(DI25,HD25:HE29,2,FALSE)</f>
        <v>1</v>
      </c>
      <c r="DI25" s="398" t="str">
        <f t="shared" ref="DI25:DI28" si="3446">C25</f>
        <v>Flamengo</v>
      </c>
      <c r="DJ25" s="395">
        <f ca="1">SUMPRODUCT((HG3:HG54=DI25)*(HK3:HK54="W"))+SUMPRODUCT((HJ3:HJ54=DI25)*(HL3:HL54="W"))</f>
        <v>3</v>
      </c>
      <c r="DK25" s="395">
        <f ca="1">SUMPRODUCT((HG3:HG54=DI25)*(HK3:HK54="D"))+SUMPRODUCT((HJ3:HJ54=DI25)*(HL3:HL54="D"))</f>
        <v>0</v>
      </c>
      <c r="DL25" s="395">
        <f ca="1">SUMPRODUCT((HG3:HG54=DI25)*(HK3:HK54="L"))+SUMPRODUCT((HJ3:HJ54=DI25)*(HL3:HL54="L"))</f>
        <v>0</v>
      </c>
      <c r="DM25" s="395">
        <f ca="1">SUMIF(HG3:HG72,DI25,HH3:HH72)+SUMIF(HJ3:HJ72,DI25,HI3:HI72)</f>
        <v>5</v>
      </c>
      <c r="DN25" s="395">
        <f ca="1">SUMIF(HJ3:HJ72,DI25,HH3:HH72)+SUMIF(HG3:HG72,DI25,HI3:HI72)</f>
        <v>2</v>
      </c>
      <c r="DO25" s="395">
        <f t="shared" ref="DO25:DO28" ca="1" si="3447">DM25-DN25+1000</f>
        <v>1003</v>
      </c>
      <c r="DP25" s="395">
        <f t="shared" ref="DP25:DP28" ca="1" si="3448">DJ25*3+DK25*1</f>
        <v>9</v>
      </c>
      <c r="DQ25" s="401">
        <f t="shared" si="257"/>
        <v>28</v>
      </c>
      <c r="DR25" s="395">
        <f ca="1">IF(COUNTIF(DP25:DP29,4)&lt;&gt;4,RANK(DP25,DP25:DP29),DP77)</f>
        <v>1</v>
      </c>
      <c r="DT25" s="395">
        <f ca="1">SUMPRODUCT((DR25:DR28=DR25)*(DQ25:DQ28&lt;DQ25))+DR25</f>
        <v>1</v>
      </c>
      <c r="DU25" s="398" t="str">
        <f ca="1">INDEX(DI25:DI29,MATCH(1,DT25:DT29,0),0)</f>
        <v>Flamengo</v>
      </c>
      <c r="DV25" s="395">
        <f ca="1">INDEX(DR25:DR29,MATCH(DU25,DI25:DI29,0),0)</f>
        <v>1</v>
      </c>
      <c r="DW25" s="395" t="str">
        <f ca="1">IF(DV26=1,DU25,"")</f>
        <v/>
      </c>
      <c r="DX25" s="395" t="str">
        <f ca="1">IF(DV27=2,DU26,"")</f>
        <v/>
      </c>
      <c r="DY25" s="395" t="str">
        <f ca="1">IF(DV28=3,DU27,"")</f>
        <v>Espérance Sportive de Tunis</v>
      </c>
      <c r="DZ25" s="395" t="str">
        <f>IF(DV29=4,DU28,"")</f>
        <v/>
      </c>
      <c r="EB25" s="395" t="str">
        <f ca="1">IF(DW25&lt;&gt;"",DW25,"")</f>
        <v/>
      </c>
      <c r="EC25" s="395">
        <f ca="1">SUMPRODUCT((HG3:HG54=EB25)*(HJ3:HJ54=EB26)*(HK3:HK54="W"))+SUMPRODUCT((HG3:HG54=EB25)*(HJ3:HJ54=EB27)*(HK3:HK54="W"))+SUMPRODUCT((HG3:HG54=EB25)*(HJ3:HJ54=EB28)*(HK3:HK54="W"))+SUMPRODUCT((HG3:HG54=EB25)*(HJ3:HJ54=EB29)*(HK3:HK54="W"))+SUMPRODUCT((HG3:HG54=EB26)*(HJ3:HJ54=EB25)*(HL3:HL54="W"))+SUMPRODUCT((HG3:HG54=EB27)*(HJ3:HJ54=EB25)*(HL3:HL54="W"))+SUMPRODUCT((HG3:HG54=EB28)*(HJ3:HJ54=EB25)*(HL3:HL54="W"))+SUMPRODUCT((HG3:HG54=EB29)*(HJ3:HJ54=EB25)*(HL3:HL54="W"))</f>
        <v>0</v>
      </c>
      <c r="ED25" s="395">
        <f ca="1">SUMPRODUCT((HG3:HG54=EB25)*(HJ3:HJ54=EB26)*(HK3:HK54="D"))+SUMPRODUCT((HG3:HG54=EB25)*(HJ3:HJ54=EB27)*(HK3:HK54="D"))+SUMPRODUCT((HG3:HG54=EB25)*(HJ3:HJ54=EB28)*(HK3:HK54="D"))+SUMPRODUCT((HG3:HG54=EB25)*(HJ3:HJ54=EB29)*(HK3:HK54="D"))+SUMPRODUCT((HG3:HG54=EB26)*(HJ3:HJ54=EB25)*(HK3:HK54="D"))+SUMPRODUCT((HG3:HG54=EB27)*(HJ3:HJ54=EB25)*(HK3:HK54="D"))+SUMPRODUCT((HG3:HG54=EB28)*(HJ3:HJ54=EB25)*(HK3:HK54="D"))+SUMPRODUCT((HG3:HG54=EB29)*(HJ3:HJ54=EB25)*(HK3:HK54="D"))</f>
        <v>0</v>
      </c>
      <c r="EE25" s="395">
        <f ca="1">SUMPRODUCT((HG3:HG54=EB25)*(HJ3:HJ54=EB26)*(HK3:HK54="L"))+SUMPRODUCT((HG3:HG54=EB25)*(HJ3:HJ54=EB27)*(HK3:HK54="L"))+SUMPRODUCT((HG3:HG54=EB25)*(HJ3:HJ54=EB28)*(HK3:HK54="L"))+SUMPRODUCT((HG3:HG54=EB25)*(HJ3:HJ54=EB29)*(HK3:HK54="L"))+SUMPRODUCT((HG3:HG54=EB26)*(HJ3:HJ54=EB25)*(HL3:HL54="L"))+SUMPRODUCT((HG3:HG54=EB27)*(HJ3:HJ54=EB25)*(HL3:HL54="L"))+SUMPRODUCT((HG3:HG54=EB28)*(HJ3:HJ54=EB25)*(HL3:HL54="L"))+SUMPRODUCT((HG3:HG54=EB29)*(HJ3:HJ54=EB25)*(HL3:HL54="L"))</f>
        <v>0</v>
      </c>
      <c r="EF25" s="395">
        <f ca="1">SUMPRODUCT((HG3:HG54=EB25)*(HJ3:HJ54=EB26)*HH3:HH54)+SUMPRODUCT((HG3:HG54=EB25)*(HJ3:HJ54=EB27)*HH3:HH54)+SUMPRODUCT((HG3:HG54=EB25)*(HJ3:HJ54=EB28)*HH3:HH54)+SUMPRODUCT((HG3:HG54=EB25)*(HJ3:HJ54=EB29)*HH3:HH54)+SUMPRODUCT((HG3:HG54=EB26)*(HJ3:HJ54=EB25)*HI3:HI54)+SUMPRODUCT((HG3:HG54=EB27)*(HJ3:HJ54=EB25)*HI3:HI54)+SUMPRODUCT((HG3:HG54=EB28)*(HJ3:HJ54=EB25)*HI3:HI54)+SUMPRODUCT((HG3:HG54=EB29)*(HJ3:HJ54=EB25)*HI3:HI54)</f>
        <v>0</v>
      </c>
      <c r="EG25" s="395">
        <f ca="1">SUMPRODUCT((HG3:HG54=EB25)*(HJ3:HJ54=EB26)*HI3:HI54)+SUMPRODUCT((HG3:HG54=EB25)*(HJ3:HJ54=EB27)*HI3:HI54)+SUMPRODUCT((HG3:HG54=EB25)*(HJ3:HJ54=EB28)*HI3:HI54)+SUMPRODUCT((HG3:HG54=EB25)*(HJ3:HJ54=EB29)*HI3:HI54)+SUMPRODUCT((HG3:HG54=EB26)*(HJ3:HJ54=EB25)*HH3:HH54)+SUMPRODUCT((HG3:HG54=EB27)*(HJ3:HJ54=EB25)*HH3:HH54)+SUMPRODUCT((HG3:HG54=EB28)*(HJ3:HJ54=EB25)*HH3:HH54)+SUMPRODUCT((HG3:HG54=EB29)*(HJ3:HJ54=EB25)*HH3:HH54)</f>
        <v>0</v>
      </c>
      <c r="EH25" s="395">
        <f ca="1">EF25-EG25+1000</f>
        <v>1000</v>
      </c>
      <c r="EI25" s="395" t="str">
        <f t="shared" ref="EI25:EI28" ca="1" si="3449">IF(EB25&lt;&gt;"",EC25*3+ED25*1,"")</f>
        <v/>
      </c>
      <c r="EJ25" s="395" t="str">
        <f ca="1">IF(EB25&lt;&gt;"",VLOOKUP(EB25,DI4:DO52,7,FALSE),"")</f>
        <v/>
      </c>
      <c r="EK25" s="395" t="str">
        <f ca="1">IF(EB25&lt;&gt;"",VLOOKUP(EB25,DI4:DO52,5,FALSE),"")</f>
        <v/>
      </c>
      <c r="EL25" s="395" t="str">
        <f ca="1">IF(EB25&lt;&gt;"",VLOOKUP(EB25,DI4:DQ52,9,FALSE),"")</f>
        <v/>
      </c>
      <c r="EM25" s="395" t="str">
        <f t="shared" ref="EM25:EM28" ca="1" si="3450">EI25</f>
        <v/>
      </c>
      <c r="EN25" s="395" t="str">
        <f ca="1">IF(EB25&lt;&gt;"",RANK(EM25,EM25:EM29),"")</f>
        <v/>
      </c>
      <c r="EO25" s="395" t="str">
        <f ca="1">IF(EB25&lt;&gt;"",SUMPRODUCT((EM25:EM29=EM25)*(EH25:EH29&gt;EH25)),"")</f>
        <v/>
      </c>
      <c r="EP25" s="395" t="str">
        <f ca="1">IF(EB25&lt;&gt;"",SUMPRODUCT((EM25:EM29=EM25)*(EH25:EH29=EH25)*(EF25:EF29&gt;EF25)),"")</f>
        <v/>
      </c>
      <c r="EQ25" s="395" t="str">
        <f ca="1">IF(EB25&lt;&gt;"",SUMPRODUCT((EM25:EM29=EM25)*(EH25:EH29=EH25)*(EF25:EF29=EF25)*(EJ25:EJ29&gt;EJ25)),"")</f>
        <v/>
      </c>
      <c r="ER25" s="395" t="str">
        <f ca="1">IF(EB25&lt;&gt;"",SUMPRODUCT((EM25:EM29=EM25)*(EH25:EH29=EH25)*(EF25:EF29=EF25)*(EJ25:EJ29=EJ25)*(EK25:EK29&gt;EK25)),"")</f>
        <v/>
      </c>
      <c r="ES25" s="395" t="str">
        <f ca="1">IF(EB25&lt;&gt;"",SUMPRODUCT((EM25:EM29=EM25)*(EH25:EH29=EH25)*(EF25:EF29=EF25)*(EJ25:EJ29=EJ25)*(EK25:EK29=EK25)*(EL25:EL29&gt;EL25)),"")</f>
        <v/>
      </c>
      <c r="ET25" s="395" t="str">
        <f ca="1">IF(EB25&lt;&gt;"",IF(ET77&lt;&gt;"",IF(EA76=3,ET77,ET77+EA76),SUM(EN25:ES25)),"")</f>
        <v/>
      </c>
      <c r="EU25" s="395" t="str">
        <f ca="1">IF(EB25&lt;&gt;"",INDEX(EB25:EB29,MATCH(1,ET25:ET29,0),0),"")</f>
        <v/>
      </c>
      <c r="HD25" s="395" t="str">
        <f ca="1">IF(EU25&lt;&gt;"",EU25,DU25)</f>
        <v>Flamengo</v>
      </c>
      <c r="HE25" s="395">
        <v>1</v>
      </c>
      <c r="HF25" s="395">
        <v>23</v>
      </c>
      <c r="HG25" s="395" t="str">
        <f t="shared" si="25"/>
        <v>Los Angeles</v>
      </c>
      <c r="HH25" s="395">
        <f ca="1">IF(HG2&lt;&gt;"",IF(OFFSET('Game Board'!O30,0,HH1)&lt;&gt;"",OFFSET('Game Board'!O30,0,HH1),0),"")</f>
        <v>0</v>
      </c>
      <c r="HI25" s="395">
        <f ca="1">IF(HG2&lt;&gt;"",IF(OFFSET('Game Board'!P30,0,HH1)&lt;&gt;"",OFFSET('Game Board'!P30,0,HH1),0),"")</f>
        <v>0</v>
      </c>
      <c r="HJ25" s="395" t="str">
        <f t="shared" si="26"/>
        <v>Espérance Sportive de Tunis</v>
      </c>
      <c r="HK25" s="395" t="str">
        <f ca="1">IF(AND(OFFSET('Game Board'!O30,0,HH1)&lt;&gt;"",OFFSET('Game Board'!P30,0,HH1)&lt;&gt;""),IF(HH25&gt;HI25,"W",IF(HH25=HI25,"D","L")),"")</f>
        <v>D</v>
      </c>
      <c r="HL25" s="395" t="str">
        <f t="shared" ca="1" si="27"/>
        <v>D</v>
      </c>
      <c r="HN25" s="395">
        <f ca="1">VLOOKUP(HO25,LJ25:LK29,2,FALSE)</f>
        <v>4</v>
      </c>
      <c r="HO25" s="398" t="str">
        <f t="shared" ref="HO25:HO28" si="3451">DI25</f>
        <v>Flamengo</v>
      </c>
      <c r="HP25" s="395">
        <f ca="1">SUMPRODUCT((LM3:LM54=HO25)*(LQ3:LQ54="W"))+SUMPRODUCT((LP3:LP54=HO25)*(LR3:LR54="W"))</f>
        <v>1</v>
      </c>
      <c r="HQ25" s="395">
        <f ca="1">SUMPRODUCT((LM3:LM54=HO25)*(LQ3:LQ54="D"))+SUMPRODUCT((LP3:LP54=HO25)*(LR3:LR54="D"))</f>
        <v>0</v>
      </c>
      <c r="HR25" s="395">
        <f ca="1">SUMPRODUCT((LM3:LM54=HO25)*(LQ3:LQ54="L"))+SUMPRODUCT((LP3:LP54=HO25)*(LR3:LR54="L"))</f>
        <v>2</v>
      </c>
      <c r="HS25" s="395">
        <f ca="1">SUMIF(LM3:LM72,HO25,LN3:LN72)+SUMIF(LP3:LP72,HO25,LO3:LO72)</f>
        <v>3</v>
      </c>
      <c r="HT25" s="395">
        <f ca="1">SUMIF(LP3:LP72,HO25,LN3:LN72)+SUMIF(LM3:LM72,HO25,LO3:LO72)</f>
        <v>5</v>
      </c>
      <c r="HU25" s="395">
        <f t="shared" ref="HU25:HU28" ca="1" si="3452">HS25-HT25+1000</f>
        <v>998</v>
      </c>
      <c r="HV25" s="395">
        <f t="shared" ref="HV25:HV28" ca="1" si="3453">HP25*3+HQ25*1</f>
        <v>3</v>
      </c>
      <c r="HW25" s="401">
        <f t="shared" si="266"/>
        <v>28</v>
      </c>
      <c r="HX25" s="395">
        <f ca="1">IF(COUNTIF(HV25:HV29,4)&lt;&gt;4,RANK(HV25,HV25:HV29),HV77)</f>
        <v>4</v>
      </c>
      <c r="HZ25" s="395">
        <f ca="1">SUMPRODUCT((HX25:HX28=HX25)*(HW25:HW28&lt;HW25))+HX25</f>
        <v>4</v>
      </c>
      <c r="IA25" s="398" t="str">
        <f ca="1">INDEX(HO25:HO29,MATCH(1,HZ25:HZ29,0),0)</f>
        <v>Los Angeles</v>
      </c>
      <c r="IB25" s="395">
        <f ca="1">INDEX(HX25:HX29,MATCH(IA25,HO25:HO29,0),0)</f>
        <v>1</v>
      </c>
      <c r="IC25" s="395" t="str">
        <f ca="1">IF(IB26=1,IA25,"")</f>
        <v/>
      </c>
      <c r="ID25" s="395" t="str">
        <f ca="1">IF(IB27=2,IA26,"")</f>
        <v>Espérance Sportive de Tunis</v>
      </c>
      <c r="IE25" s="395" t="str">
        <f ca="1">IF(IB28=3,IA27,"")</f>
        <v/>
      </c>
      <c r="IF25" s="395" t="str">
        <f>IF(IB29=4,IA28,"")</f>
        <v/>
      </c>
      <c r="IH25" s="395" t="str">
        <f ca="1">IF(IC25&lt;&gt;"",IC25,"")</f>
        <v/>
      </c>
      <c r="II25" s="395">
        <f ca="1">SUMPRODUCT((LM3:LM54=IH25)*(LP3:LP54=IH26)*(LQ3:LQ54="W"))+SUMPRODUCT((LM3:LM54=IH25)*(LP3:LP54=IH27)*(LQ3:LQ54="W"))+SUMPRODUCT((LM3:LM54=IH25)*(LP3:LP54=IH28)*(LQ3:LQ54="W"))+SUMPRODUCT((LM3:LM54=IH25)*(LP3:LP54=IH29)*(LQ3:LQ54="W"))+SUMPRODUCT((LM3:LM54=IH26)*(LP3:LP54=IH25)*(LR3:LR54="W"))+SUMPRODUCT((LM3:LM54=IH27)*(LP3:LP54=IH25)*(LR3:LR54="W"))+SUMPRODUCT((LM3:LM54=IH28)*(LP3:LP54=IH25)*(LR3:LR54="W"))+SUMPRODUCT((LM3:LM54=IH29)*(LP3:LP54=IH25)*(LR3:LR54="W"))</f>
        <v>0</v>
      </c>
      <c r="IJ25" s="395">
        <f ca="1">SUMPRODUCT((LM3:LM54=IH25)*(LP3:LP54=IH26)*(LQ3:LQ54="D"))+SUMPRODUCT((LM3:LM54=IH25)*(LP3:LP54=IH27)*(LQ3:LQ54="D"))+SUMPRODUCT((LM3:LM54=IH25)*(LP3:LP54=IH28)*(LQ3:LQ54="D"))+SUMPRODUCT((LM3:LM54=IH25)*(LP3:LP54=IH29)*(LQ3:LQ54="D"))+SUMPRODUCT((LM3:LM54=IH26)*(LP3:LP54=IH25)*(LQ3:LQ54="D"))+SUMPRODUCT((LM3:LM54=IH27)*(LP3:LP54=IH25)*(LQ3:LQ54="D"))+SUMPRODUCT((LM3:LM54=IH28)*(LP3:LP54=IH25)*(LQ3:LQ54="D"))+SUMPRODUCT((LM3:LM54=IH29)*(LP3:LP54=IH25)*(LQ3:LQ54="D"))</f>
        <v>0</v>
      </c>
      <c r="IK25" s="395">
        <f ca="1">SUMPRODUCT((LM3:LM54=IH25)*(LP3:LP54=IH26)*(LQ3:LQ54="L"))+SUMPRODUCT((LM3:LM54=IH25)*(LP3:LP54=IH27)*(LQ3:LQ54="L"))+SUMPRODUCT((LM3:LM54=IH25)*(LP3:LP54=IH28)*(LQ3:LQ54="L"))+SUMPRODUCT((LM3:LM54=IH25)*(LP3:LP54=IH29)*(LQ3:LQ54="L"))+SUMPRODUCT((LM3:LM54=IH26)*(LP3:LP54=IH25)*(LR3:LR54="L"))+SUMPRODUCT((LM3:LM54=IH27)*(LP3:LP54=IH25)*(LR3:LR54="L"))+SUMPRODUCT((LM3:LM54=IH28)*(LP3:LP54=IH25)*(LR3:LR54="L"))+SUMPRODUCT((LM3:LM54=IH29)*(LP3:LP54=IH25)*(LR3:LR54="L"))</f>
        <v>0</v>
      </c>
      <c r="IL25" s="395">
        <f ca="1">SUMPRODUCT((LM3:LM54=IH25)*(LP3:LP54=IH26)*LN3:LN54)+SUMPRODUCT((LM3:LM54=IH25)*(LP3:LP54=IH27)*LN3:LN54)+SUMPRODUCT((LM3:LM54=IH25)*(LP3:LP54=IH28)*LN3:LN54)+SUMPRODUCT((LM3:LM54=IH25)*(LP3:LP54=IH29)*LN3:LN54)+SUMPRODUCT((LM3:LM54=IH26)*(LP3:LP54=IH25)*LO3:LO54)+SUMPRODUCT((LM3:LM54=IH27)*(LP3:LP54=IH25)*LO3:LO54)+SUMPRODUCT((LM3:LM54=IH28)*(LP3:LP54=IH25)*LO3:LO54)+SUMPRODUCT((LM3:LM54=IH29)*(LP3:LP54=IH25)*LO3:LO54)</f>
        <v>0</v>
      </c>
      <c r="IM25" s="395">
        <f ca="1">SUMPRODUCT((LM3:LM54=IH25)*(LP3:LP54=IH26)*LO3:LO54)+SUMPRODUCT((LM3:LM54=IH25)*(LP3:LP54=IH27)*LO3:LO54)+SUMPRODUCT((LM3:LM54=IH25)*(LP3:LP54=IH28)*LO3:LO54)+SUMPRODUCT((LM3:LM54=IH25)*(LP3:LP54=IH29)*LO3:LO54)+SUMPRODUCT((LM3:LM54=IH26)*(LP3:LP54=IH25)*LN3:LN54)+SUMPRODUCT((LM3:LM54=IH27)*(LP3:LP54=IH25)*LN3:LN54)+SUMPRODUCT((LM3:LM54=IH28)*(LP3:LP54=IH25)*LN3:LN54)+SUMPRODUCT((LM3:LM54=IH29)*(LP3:LP54=IH25)*LN3:LN54)</f>
        <v>0</v>
      </c>
      <c r="IN25" s="395">
        <f ca="1">IL25-IM25+1000</f>
        <v>1000</v>
      </c>
      <c r="IO25" s="395" t="str">
        <f t="shared" ref="IO25:IO28" ca="1" si="3454">IF(IH25&lt;&gt;"",II25*3+IJ25*1,"")</f>
        <v/>
      </c>
      <c r="IP25" s="395" t="str">
        <f ca="1">IF(IH25&lt;&gt;"",VLOOKUP(IH25,HO4:HU52,7,FALSE),"")</f>
        <v/>
      </c>
      <c r="IQ25" s="395" t="str">
        <f ca="1">IF(IH25&lt;&gt;"",VLOOKUP(IH25,HO4:HU52,5,FALSE),"")</f>
        <v/>
      </c>
      <c r="IR25" s="395" t="str">
        <f ca="1">IF(IH25&lt;&gt;"",VLOOKUP(IH25,HO4:HW52,9,FALSE),"")</f>
        <v/>
      </c>
      <c r="IS25" s="395" t="str">
        <f t="shared" ref="IS25:IS28" ca="1" si="3455">IO25</f>
        <v/>
      </c>
      <c r="IT25" s="395" t="str">
        <f ca="1">IF(IH25&lt;&gt;"",RANK(IS25,IS25:IS29),"")</f>
        <v/>
      </c>
      <c r="IU25" s="395" t="str">
        <f ca="1">IF(IH25&lt;&gt;"",SUMPRODUCT((IS25:IS29=IS25)*(IN25:IN29&gt;IN25)),"")</f>
        <v/>
      </c>
      <c r="IV25" s="395" t="str">
        <f ca="1">IF(IH25&lt;&gt;"",SUMPRODUCT((IS25:IS29=IS25)*(IN25:IN29=IN25)*(IL25:IL29&gt;IL25)),"")</f>
        <v/>
      </c>
      <c r="IW25" s="395" t="str">
        <f ca="1">IF(IH25&lt;&gt;"",SUMPRODUCT((IS25:IS29=IS25)*(IN25:IN29=IN25)*(IL25:IL29=IL25)*(IP25:IP29&gt;IP25)),"")</f>
        <v/>
      </c>
      <c r="IX25" s="395" t="str">
        <f ca="1">IF(IH25&lt;&gt;"",SUMPRODUCT((IS25:IS29=IS25)*(IN25:IN29=IN25)*(IL25:IL29=IL25)*(IP25:IP29=IP25)*(IQ25:IQ29&gt;IQ25)),"")</f>
        <v/>
      </c>
      <c r="IY25" s="395" t="str">
        <f ca="1">IF(IH25&lt;&gt;"",SUMPRODUCT((IS25:IS29=IS25)*(IN25:IN29=IN25)*(IL25:IL29=IL25)*(IP25:IP29=IP25)*(IQ25:IQ29=IQ25)*(IR25:IR29&gt;IR25)),"")</f>
        <v/>
      </c>
      <c r="IZ25" s="395" t="str">
        <f ca="1">IF(IH25&lt;&gt;"",IF(IZ77&lt;&gt;"",IF(IG76=3,IZ77,IZ77+IG76),SUM(IT25:IY25)),"")</f>
        <v/>
      </c>
      <c r="JA25" s="395" t="str">
        <f ca="1">IF(IH25&lt;&gt;"",INDEX(IH25:IH29,MATCH(1,IZ25:IZ29,0),0),"")</f>
        <v/>
      </c>
      <c r="LJ25" s="395" t="str">
        <f ca="1">IF(JA25&lt;&gt;"",JA25,IA25)</f>
        <v>Los Angeles</v>
      </c>
      <c r="LK25" s="395">
        <v>1</v>
      </c>
      <c r="LL25" s="395">
        <v>23</v>
      </c>
      <c r="LM25" s="395" t="str">
        <f t="shared" si="28"/>
        <v>Los Angeles</v>
      </c>
      <c r="LN25" s="395">
        <f ca="1">IF(OFFSET('Game Board'!O30,0,LN1)&lt;&gt;"",OFFSET('Game Board'!O30,0,LN1),0)</f>
        <v>3</v>
      </c>
      <c r="LO25" s="395">
        <f ca="1">IF(OFFSET('Game Board'!P30,0,LN1)&lt;&gt;"",OFFSET('Game Board'!P30,0,LN1),0)</f>
        <v>0</v>
      </c>
      <c r="LP25" s="395" t="str">
        <f t="shared" si="29"/>
        <v>Espérance Sportive de Tunis</v>
      </c>
      <c r="LQ25" s="395" t="str">
        <f ca="1">IF(AND(OFFSET('Game Board'!O30,0,LN1)&lt;&gt;"",OFFSET('Game Board'!P30,0,LN1)&lt;&gt;""),IF(LN25&gt;LO25,"W",IF(LN25=LO25,"D","L")),"")</f>
        <v>W</v>
      </c>
      <c r="LR25" s="395" t="str">
        <f t="shared" ca="1" si="30"/>
        <v>L</v>
      </c>
      <c r="LT25" s="395">
        <f ca="1">VLOOKUP(LU25,PP25:PQ29,2,FALSE)</f>
        <v>4</v>
      </c>
      <c r="LU25" s="398" t="str">
        <f t="shared" ref="LU25:LU28" si="3456">HO25</f>
        <v>Flamengo</v>
      </c>
      <c r="LV25" s="395">
        <f ca="1">SUMPRODUCT((PS3:PS54=LU25)*(PW3:PW54="W"))+SUMPRODUCT((PV3:PV54=LU25)*(PX3:PX54="W"))</f>
        <v>0</v>
      </c>
      <c r="LW25" s="395">
        <f ca="1">SUMPRODUCT((PS3:PS54=LU25)*(PW3:PW54="D"))+SUMPRODUCT((PV3:PV54=LU25)*(PX3:PX54="D"))</f>
        <v>0</v>
      </c>
      <c r="LX25" s="395">
        <f ca="1">SUMPRODUCT((PS3:PS54=LU25)*(PW3:PW54="L"))+SUMPRODUCT((PV3:PV54=LU25)*(PX3:PX54="L"))</f>
        <v>3</v>
      </c>
      <c r="LY25" s="395">
        <f t="shared" ref="LY25" ca="1" si="3457">SUMIF(PS3:PS72,LU25,PT3:PT72)+SUMIF(PV3:PV72,LU25,PU3:PU72)</f>
        <v>2</v>
      </c>
      <c r="LZ25" s="395">
        <f t="shared" ref="LZ25" ca="1" si="3458">SUMIF(PV3:PV72,LU25,PT3:PT72)+SUMIF(PS3:PS72,LU25,PU3:PU72)</f>
        <v>9</v>
      </c>
      <c r="MA25" s="395">
        <f t="shared" ref="MA25:MA28" ca="1" si="3459">LY25-LZ25+1000</f>
        <v>993</v>
      </c>
      <c r="MB25" s="395">
        <f t="shared" ref="MB25:MB28" ca="1" si="3460">LV25*3+LW25*1</f>
        <v>0</v>
      </c>
      <c r="MC25" s="401">
        <f t="shared" si="36"/>
        <v>28</v>
      </c>
      <c r="MD25" s="395">
        <f t="shared" ref="MD25" ca="1" si="3461">IF(COUNTIF(MB25:MB29,4)&lt;&gt;4,RANK(MB25,MB25:MB29),MB77)</f>
        <v>4</v>
      </c>
      <c r="MF25" s="395">
        <f t="shared" ref="MF25" ca="1" si="3462">SUMPRODUCT((MD25:MD28=MD25)*(MC25:MC28&lt;MC25))+MD25</f>
        <v>4</v>
      </c>
      <c r="MG25" s="398" t="str">
        <f t="shared" ref="MG25" ca="1" si="3463">INDEX(LU25:LU29,MATCH(1,MF25:MF29,0),0)</f>
        <v>Espérance Sportive de Tunis</v>
      </c>
      <c r="MH25" s="395">
        <f t="shared" ref="MH25" ca="1" si="3464">INDEX(MD25:MD29,MATCH(MG25,LU25:LU29,0),0)</f>
        <v>1</v>
      </c>
      <c r="MI25" s="395" t="str">
        <f t="shared" ref="MI25" ca="1" si="3465">IF(MH26=1,MG25,"")</f>
        <v/>
      </c>
      <c r="MJ25" s="395" t="str">
        <f t="shared" ref="MJ25" ca="1" si="3466">IF(MH27=2,MG26,"")</f>
        <v>Los Angeles</v>
      </c>
      <c r="MK25" s="395" t="str">
        <f t="shared" ref="MK25" ca="1" si="3467">IF(MH28=3,MG27,"")</f>
        <v/>
      </c>
      <c r="ML25" s="395" t="str">
        <f t="shared" ref="ML25" si="3468">IF(MH29=4,MG28,"")</f>
        <v/>
      </c>
      <c r="MN25" s="395" t="str">
        <f t="shared" ref="MN25:MN28" ca="1" si="3469">IF(MI25&lt;&gt;"",MI25,"")</f>
        <v/>
      </c>
      <c r="MO25" s="395">
        <f ca="1">SUMPRODUCT((PS3:PS54=MN25)*(PV3:PV54=MN26)*(PW3:PW54="W"))+SUMPRODUCT((PS3:PS54=MN25)*(PV3:PV54=MN27)*(PW3:PW54="W"))+SUMPRODUCT((PS3:PS54=MN25)*(PV3:PV54=MN28)*(PW3:PW54="W"))+SUMPRODUCT((PS3:PS54=MN25)*(PV3:PV54=MN29)*(PW3:PW54="W"))+SUMPRODUCT((PS3:PS54=MN26)*(PV3:PV54=MN25)*(PX3:PX54="W"))+SUMPRODUCT((PS3:PS54=MN27)*(PV3:PV54=MN25)*(PX3:PX54="W"))+SUMPRODUCT((PS3:PS54=MN28)*(PV3:PV54=MN25)*(PX3:PX54="W"))+SUMPRODUCT((PS3:PS54=MN29)*(PV3:PV54=MN25)*(PX3:PX54="W"))</f>
        <v>0</v>
      </c>
      <c r="MP25" s="395">
        <f ca="1">SUMPRODUCT((PS3:PS54=MN25)*(PV3:PV54=MN26)*(PW3:PW54="D"))+SUMPRODUCT((PS3:PS54=MN25)*(PV3:PV54=MN27)*(PW3:PW54="D"))+SUMPRODUCT((PS3:PS54=MN25)*(PV3:PV54=MN28)*(PW3:PW54="D"))+SUMPRODUCT((PS3:PS54=MN25)*(PV3:PV54=MN29)*(PW3:PW54="D"))+SUMPRODUCT((PS3:PS54=MN26)*(PV3:PV54=MN25)*(PW3:PW54="D"))+SUMPRODUCT((PS3:PS54=MN27)*(PV3:PV54=MN25)*(PW3:PW54="D"))+SUMPRODUCT((PS3:PS54=MN28)*(PV3:PV54=MN25)*(PW3:PW54="D"))+SUMPRODUCT((PS3:PS54=MN29)*(PV3:PV54=MN25)*(PW3:PW54="D"))</f>
        <v>0</v>
      </c>
      <c r="MQ25" s="395">
        <f ca="1">SUMPRODUCT((PS3:PS54=MN25)*(PV3:PV54=MN26)*(PW3:PW54="L"))+SUMPRODUCT((PS3:PS54=MN25)*(PV3:PV54=MN27)*(PW3:PW54="L"))+SUMPRODUCT((PS3:PS54=MN25)*(PV3:PV54=MN28)*(PW3:PW54="L"))+SUMPRODUCT((PS3:PS54=MN25)*(PV3:PV54=MN29)*(PW3:PW54="L"))+SUMPRODUCT((PS3:PS54=MN26)*(PV3:PV54=MN25)*(PX3:PX54="L"))+SUMPRODUCT((PS3:PS54=MN27)*(PV3:PV54=MN25)*(PX3:PX54="L"))+SUMPRODUCT((PS3:PS54=MN28)*(PV3:PV54=MN25)*(PX3:PX54="L"))+SUMPRODUCT((PS3:PS54=MN29)*(PV3:PV54=MN25)*(PX3:PX54="L"))</f>
        <v>0</v>
      </c>
      <c r="MR25" s="395">
        <f ca="1">SUMPRODUCT((PS3:PS54=MN25)*(PV3:PV54=MN26)*PT3:PT54)+SUMPRODUCT((PS3:PS54=MN25)*(PV3:PV54=MN27)*PT3:PT54)+SUMPRODUCT((PS3:PS54=MN25)*(PV3:PV54=MN28)*PT3:PT54)+SUMPRODUCT((PS3:PS54=MN25)*(PV3:PV54=MN29)*PT3:PT54)+SUMPRODUCT((PS3:PS54=MN26)*(PV3:PV54=MN25)*PU3:PU54)+SUMPRODUCT((PS3:PS54=MN27)*(PV3:PV54=MN25)*PU3:PU54)+SUMPRODUCT((PS3:PS54=MN28)*(PV3:PV54=MN25)*PU3:PU54)+SUMPRODUCT((PS3:PS54=MN29)*(PV3:PV54=MN25)*PU3:PU54)</f>
        <v>0</v>
      </c>
      <c r="MS25" s="395">
        <f ca="1">SUMPRODUCT((PS3:PS54=MN25)*(PV3:PV54=MN26)*PU3:PU54)+SUMPRODUCT((PS3:PS54=MN25)*(PV3:PV54=MN27)*PU3:PU54)+SUMPRODUCT((PS3:PS54=MN25)*(PV3:PV54=MN28)*PU3:PU54)+SUMPRODUCT((PS3:PS54=MN25)*(PV3:PV54=MN29)*PU3:PU54)+SUMPRODUCT((PS3:PS54=MN26)*(PV3:PV54=MN25)*PT3:PT54)+SUMPRODUCT((PS3:PS54=MN27)*(PV3:PV54=MN25)*PT3:PT54)+SUMPRODUCT((PS3:PS54=MN28)*(PV3:PV54=MN25)*PT3:PT54)+SUMPRODUCT((PS3:PS54=MN29)*(PV3:PV54=MN25)*PT3:PT54)</f>
        <v>0</v>
      </c>
      <c r="MT25" s="395">
        <f t="shared" ref="MT25:MT28" ca="1" si="3470">MR25-MS25+1000</f>
        <v>1000</v>
      </c>
      <c r="MU25" s="395" t="str">
        <f t="shared" ref="MU25:MU28" ca="1" si="3471">IF(MN25&lt;&gt;"",MO25*3+MP25*1,"")</f>
        <v/>
      </c>
      <c r="MV25" s="395" t="str">
        <f ca="1">IF(MN25&lt;&gt;"",VLOOKUP(MN25,LU4:MA52,7,FALSE),"")</f>
        <v/>
      </c>
      <c r="MW25" s="395" t="str">
        <f ca="1">IF(MN25&lt;&gt;"",VLOOKUP(MN25,LU4:MA52,5,FALSE),"")</f>
        <v/>
      </c>
      <c r="MX25" s="395" t="str">
        <f ca="1">IF(MN25&lt;&gt;"",VLOOKUP(MN25,LU4:MC52,9,FALSE),"")</f>
        <v/>
      </c>
      <c r="MY25" s="395" t="str">
        <f t="shared" ref="MY25:MY28" ca="1" si="3472">MU25</f>
        <v/>
      </c>
      <c r="MZ25" s="395" t="str">
        <f t="shared" ref="MZ25" ca="1" si="3473">IF(MN25&lt;&gt;"",RANK(MY25,MY25:MY29),"")</f>
        <v/>
      </c>
      <c r="NA25" s="395" t="str">
        <f t="shared" ref="NA25" ca="1" si="3474">IF(MN25&lt;&gt;"",SUMPRODUCT((MY25:MY29=MY25)*(MT25:MT29&gt;MT25)),"")</f>
        <v/>
      </c>
      <c r="NB25" s="395" t="str">
        <f t="shared" ref="NB25" ca="1" si="3475">IF(MN25&lt;&gt;"",SUMPRODUCT((MY25:MY29=MY25)*(MT25:MT29=MT25)*(MR25:MR29&gt;MR25)),"")</f>
        <v/>
      </c>
      <c r="NC25" s="395" t="str">
        <f t="shared" ref="NC25" ca="1" si="3476">IF(MN25&lt;&gt;"",SUMPRODUCT((MY25:MY29=MY25)*(MT25:MT29=MT25)*(MR25:MR29=MR25)*(MV25:MV29&gt;MV25)),"")</f>
        <v/>
      </c>
      <c r="ND25" s="395" t="str">
        <f t="shared" ref="ND25" ca="1" si="3477">IF(MN25&lt;&gt;"",SUMPRODUCT((MY25:MY29=MY25)*(MT25:MT29=MT25)*(MR25:MR29=MR25)*(MV25:MV29=MV25)*(MW25:MW29&gt;MW25)),"")</f>
        <v/>
      </c>
      <c r="NE25" s="395" t="str">
        <f t="shared" ref="NE25" ca="1" si="3478">IF(MN25&lt;&gt;"",SUMPRODUCT((MY25:MY29=MY25)*(MT25:MT29=MT25)*(MR25:MR29=MR25)*(MV25:MV29=MV25)*(MW25:MW29=MW25)*(MX25:MX29&gt;MX25)),"")</f>
        <v/>
      </c>
      <c r="NF25" s="395" t="str">
        <f t="shared" ref="NF25" ca="1" si="3479">IF(MN25&lt;&gt;"",IF(NF77&lt;&gt;"",IF(MM76=3,NF77,NF77+MM76),SUM(MZ25:NE25)),"")</f>
        <v/>
      </c>
      <c r="NG25" s="395" t="str">
        <f t="shared" ref="NG25" ca="1" si="3480">IF(MN25&lt;&gt;"",INDEX(MN25:MN29,MATCH(1,NF25:NF29,0),0),"")</f>
        <v/>
      </c>
      <c r="PP25" s="395" t="str">
        <f t="shared" ref="PP25" ca="1" si="3481">IF(NG25&lt;&gt;"",NG25,MG25)</f>
        <v>Espérance Sportive de Tunis</v>
      </c>
      <c r="PQ25" s="395">
        <v>1</v>
      </c>
      <c r="PR25" s="395">
        <v>23</v>
      </c>
      <c r="PS25" s="395" t="str">
        <f t="shared" si="0"/>
        <v>Los Angeles</v>
      </c>
      <c r="PT25" s="395">
        <f ca="1">IF(OFFSET('Game Board'!O30,0,PT1)&lt;&gt;"",OFFSET('Game Board'!O30,0,PT1),0)</f>
        <v>0</v>
      </c>
      <c r="PU25" s="395">
        <f ca="1">IF(OFFSET('Game Board'!P30,0,PT1)&lt;&gt;"",OFFSET('Game Board'!P30,0,PT1),0)</f>
        <v>2</v>
      </c>
      <c r="PV25" s="395" t="str">
        <f t="shared" si="1"/>
        <v>Espérance Sportive de Tunis</v>
      </c>
      <c r="PW25" s="395" t="str">
        <f ca="1">IF(AND(OFFSET('Game Board'!O30,0,PT1)&lt;&gt;"",OFFSET('Game Board'!P30,0,PT1)&lt;&gt;""),IF(PT25&gt;PU25,"W",IF(PT25=PU25,"D","L")),"")</f>
        <v>L</v>
      </c>
      <c r="PX25" s="395" t="str">
        <f t="shared" ca="1" si="2565"/>
        <v>W</v>
      </c>
      <c r="PZ25" s="395">
        <f ca="1">VLOOKUP(QA25,TV25:TW29,2,FALSE)</f>
        <v>1</v>
      </c>
      <c r="QA25" s="398" t="str">
        <f t="shared" ref="QA25:QA28" si="3482">LU25</f>
        <v>Flamengo</v>
      </c>
      <c r="QB25" s="395">
        <f ca="1">SUMPRODUCT((TY3:TY54=QA25)*(UC3:UC54="W"))+SUMPRODUCT((UB3:UB54=QA25)*(UD3:UD54="W"))</f>
        <v>0</v>
      </c>
      <c r="QC25" s="395">
        <f ca="1">SUMPRODUCT((TY3:TY54=QA25)*(UC3:UC54="D"))+SUMPRODUCT((UB3:UB54=QA25)*(UD3:UD54="D"))</f>
        <v>0</v>
      </c>
      <c r="QD25" s="395">
        <f ca="1">SUMPRODUCT((TY3:TY54=QA25)*(UC3:UC54="L"))+SUMPRODUCT((UB3:UB54=QA25)*(UD3:UD54="L"))</f>
        <v>0</v>
      </c>
      <c r="QE25" s="395">
        <f t="shared" ref="QE25" ca="1" si="3483">SUMIF(TY3:TY72,QA25,TZ3:TZ72)+SUMIF(UB3:UB72,QA25,UA3:UA72)</f>
        <v>0</v>
      </c>
      <c r="QF25" s="395">
        <f t="shared" ref="QF25" ca="1" si="3484">SUMIF(UB3:UB72,QA25,TZ3:TZ72)+SUMIF(TY3:TY72,QA25,UA3:UA72)</f>
        <v>0</v>
      </c>
      <c r="QG25" s="395">
        <f t="shared" ref="QG25:QG28" ca="1" si="3485">QE25-QF25+1000</f>
        <v>1000</v>
      </c>
      <c r="QH25" s="395">
        <f t="shared" ref="QH25:QH28" ca="1" si="3486">QB25*3+QC25*1</f>
        <v>0</v>
      </c>
      <c r="QI25" s="401">
        <f t="shared" si="63"/>
        <v>28</v>
      </c>
      <c r="QJ25" s="395">
        <f t="shared" ref="QJ25" ca="1" si="3487">IF(COUNTIF(QH25:QH29,4)&lt;&gt;4,RANK(QH25,QH25:QH29),QH77)</f>
        <v>1</v>
      </c>
      <c r="QL25" s="395">
        <f t="shared" ref="QL25" ca="1" si="3488">SUMPRODUCT((QJ25:QJ28=QJ25)*(QI25:QI28&lt;QI25))+QJ25</f>
        <v>4</v>
      </c>
      <c r="QM25" s="398" t="str">
        <f t="shared" ref="QM25" ca="1" si="3489">INDEX(QA25:QA29,MATCH(1,QL25:QL29,0),0)</f>
        <v>Espérance Sportive de Tunis</v>
      </c>
      <c r="QN25" s="395">
        <f t="shared" ref="QN25" ca="1" si="3490">INDEX(QJ25:QJ29,MATCH(QM25,QA25:QA29,0),0)</f>
        <v>1</v>
      </c>
      <c r="QO25" s="395" t="str">
        <f t="shared" ref="QO25" ca="1" si="3491">IF(QN26=1,QM25,"")</f>
        <v>Espérance Sportive de Tunis</v>
      </c>
      <c r="QP25" s="395" t="str">
        <f t="shared" ref="QP25" ca="1" si="3492">IF(QN27=2,QM26,"")</f>
        <v/>
      </c>
      <c r="QQ25" s="395" t="str">
        <f t="shared" ref="QQ25" ca="1" si="3493">IF(QN28=3,QM27,"")</f>
        <v/>
      </c>
      <c r="QR25" s="395" t="str">
        <f t="shared" ref="QR25" si="3494">IF(QN29=4,QM28,"")</f>
        <v/>
      </c>
      <c r="QT25" s="395" t="str">
        <f t="shared" ref="QT25:QT28" ca="1" si="3495">IF(QO25&lt;&gt;"",QO25,"")</f>
        <v>Espérance Sportive de Tunis</v>
      </c>
      <c r="QU25" s="395">
        <f ca="1">SUMPRODUCT((TY3:TY54=QT25)*(UB3:UB54=QT26)*(UC3:UC54="W"))+SUMPRODUCT((TY3:TY54=QT25)*(UB3:UB54=QT27)*(UC3:UC54="W"))+SUMPRODUCT((TY3:TY54=QT25)*(UB3:UB54=QT28)*(UC3:UC54="W"))+SUMPRODUCT((TY3:TY54=QT25)*(UB3:UB54=QT29)*(UC3:UC54="W"))+SUMPRODUCT((TY3:TY54=QT26)*(UB3:UB54=QT25)*(UD3:UD54="W"))+SUMPRODUCT((TY3:TY54=QT27)*(UB3:UB54=QT25)*(UD3:UD54="W"))+SUMPRODUCT((TY3:TY54=QT28)*(UB3:UB54=QT25)*(UD3:UD54="W"))+SUMPRODUCT((TY3:TY54=QT29)*(UB3:UB54=QT25)*(UD3:UD54="W"))</f>
        <v>0</v>
      </c>
      <c r="QV25" s="395">
        <f ca="1">SUMPRODUCT((TY3:TY54=QT25)*(UB3:UB54=QT26)*(UC3:UC54="D"))+SUMPRODUCT((TY3:TY54=QT25)*(UB3:UB54=QT27)*(UC3:UC54="D"))+SUMPRODUCT((TY3:TY54=QT25)*(UB3:UB54=QT28)*(UC3:UC54="D"))+SUMPRODUCT((TY3:TY54=QT25)*(UB3:UB54=QT29)*(UC3:UC54="D"))+SUMPRODUCT((TY3:TY54=QT26)*(UB3:UB54=QT25)*(UC3:UC54="D"))+SUMPRODUCT((TY3:TY54=QT27)*(UB3:UB54=QT25)*(UC3:UC54="D"))+SUMPRODUCT((TY3:TY54=QT28)*(UB3:UB54=QT25)*(UC3:UC54="D"))+SUMPRODUCT((TY3:TY54=QT29)*(UB3:UB54=QT25)*(UC3:UC54="D"))</f>
        <v>0</v>
      </c>
      <c r="QW25" s="395">
        <f ca="1">SUMPRODUCT((TY3:TY54=QT25)*(UB3:UB54=QT26)*(UC3:UC54="L"))+SUMPRODUCT((TY3:TY54=QT25)*(UB3:UB54=QT27)*(UC3:UC54="L"))+SUMPRODUCT((TY3:TY54=QT25)*(UB3:UB54=QT28)*(UC3:UC54="L"))+SUMPRODUCT((TY3:TY54=QT25)*(UB3:UB54=QT29)*(UC3:UC54="L"))+SUMPRODUCT((TY3:TY54=QT26)*(UB3:UB54=QT25)*(UD3:UD54="L"))+SUMPRODUCT((TY3:TY54=QT27)*(UB3:UB54=QT25)*(UD3:UD54="L"))+SUMPRODUCT((TY3:TY54=QT28)*(UB3:UB54=QT25)*(UD3:UD54="L"))+SUMPRODUCT((TY3:TY54=QT29)*(UB3:UB54=QT25)*(UD3:UD54="L"))</f>
        <v>0</v>
      </c>
      <c r="QX25" s="395">
        <f ca="1">SUMPRODUCT((TY3:TY54=QT25)*(UB3:UB54=QT26)*TZ3:TZ54)+SUMPRODUCT((TY3:TY54=QT25)*(UB3:UB54=QT27)*TZ3:TZ54)+SUMPRODUCT((TY3:TY54=QT25)*(UB3:UB54=QT28)*TZ3:TZ54)+SUMPRODUCT((TY3:TY54=QT25)*(UB3:UB54=QT29)*TZ3:TZ54)+SUMPRODUCT((TY3:TY54=QT26)*(UB3:UB54=QT25)*UA3:UA54)+SUMPRODUCT((TY3:TY54=QT27)*(UB3:UB54=QT25)*UA3:UA54)+SUMPRODUCT((TY3:TY54=QT28)*(UB3:UB54=QT25)*UA3:UA54)+SUMPRODUCT((TY3:TY54=QT29)*(UB3:UB54=QT25)*UA3:UA54)</f>
        <v>0</v>
      </c>
      <c r="QY25" s="395">
        <f ca="1">SUMPRODUCT((TY3:TY54=QT25)*(UB3:UB54=QT26)*UA3:UA54)+SUMPRODUCT((TY3:TY54=QT25)*(UB3:UB54=QT27)*UA3:UA54)+SUMPRODUCT((TY3:TY54=QT25)*(UB3:UB54=QT28)*UA3:UA54)+SUMPRODUCT((TY3:TY54=QT25)*(UB3:UB54=QT29)*UA3:UA54)+SUMPRODUCT((TY3:TY54=QT26)*(UB3:UB54=QT25)*TZ3:TZ54)+SUMPRODUCT((TY3:TY54=QT27)*(UB3:UB54=QT25)*TZ3:TZ54)+SUMPRODUCT((TY3:TY54=QT28)*(UB3:UB54=QT25)*TZ3:TZ54)+SUMPRODUCT((TY3:TY54=QT29)*(UB3:UB54=QT25)*TZ3:TZ54)</f>
        <v>0</v>
      </c>
      <c r="QZ25" s="395">
        <f t="shared" ref="QZ25:QZ28" ca="1" si="3496">QX25-QY25+1000</f>
        <v>1000</v>
      </c>
      <c r="RA25" s="395">
        <f t="shared" ref="RA25:RA28" ca="1" si="3497">IF(QT25&lt;&gt;"",QU25*3+QV25*1,"")</f>
        <v>0</v>
      </c>
      <c r="RB25" s="395">
        <f ca="1">IF(QT25&lt;&gt;"",VLOOKUP(QT25,QA4:QG52,7,FALSE),"")</f>
        <v>1000</v>
      </c>
      <c r="RC25" s="395">
        <f ca="1">IF(QT25&lt;&gt;"",VLOOKUP(QT25,QA4:QG52,5,FALSE),"")</f>
        <v>0</v>
      </c>
      <c r="RD25" s="395">
        <f ca="1">IF(QT25&lt;&gt;"",VLOOKUP(QT25,QA4:QI52,9,FALSE),"")</f>
        <v>5</v>
      </c>
      <c r="RE25" s="395">
        <f t="shared" ref="RE25:RE28" ca="1" si="3498">RA25</f>
        <v>0</v>
      </c>
      <c r="RF25" s="395">
        <f t="shared" ref="RF25" ca="1" si="3499">IF(QT25&lt;&gt;"",RANK(RE25,RE25:RE29),"")</f>
        <v>1</v>
      </c>
      <c r="RG25" s="395">
        <f t="shared" ref="RG25" ca="1" si="3500">IF(QT25&lt;&gt;"",SUMPRODUCT((RE25:RE29=RE25)*(QZ25:QZ29&gt;QZ25)),"")</f>
        <v>0</v>
      </c>
      <c r="RH25" s="395">
        <f t="shared" ref="RH25" ca="1" si="3501">IF(QT25&lt;&gt;"",SUMPRODUCT((RE25:RE29=RE25)*(QZ25:QZ29=QZ25)*(QX25:QX29&gt;QX25)),"")</f>
        <v>0</v>
      </c>
      <c r="RI25" s="395">
        <f t="shared" ref="RI25" ca="1" si="3502">IF(QT25&lt;&gt;"",SUMPRODUCT((RE25:RE29=RE25)*(QZ25:QZ29=QZ25)*(QX25:QX29=QX25)*(RB25:RB29&gt;RB25)),"")</f>
        <v>0</v>
      </c>
      <c r="RJ25" s="395">
        <f t="shared" ref="RJ25" ca="1" si="3503">IF(QT25&lt;&gt;"",SUMPRODUCT((RE25:RE29=RE25)*(QZ25:QZ29=QZ25)*(QX25:QX29=QX25)*(RB25:RB29=RB25)*(RC25:RC29&gt;RC25)),"")</f>
        <v>0</v>
      </c>
      <c r="RK25" s="395">
        <f t="shared" ref="RK25" ca="1" si="3504">IF(QT25&lt;&gt;"",SUMPRODUCT((RE25:RE29=RE25)*(QZ25:QZ29=QZ25)*(QX25:QX29=QX25)*(RB25:RB29=RB25)*(RC25:RC29=RC25)*(RD25:RD29&gt;RD25)),"")</f>
        <v>3</v>
      </c>
      <c r="RL25" s="395">
        <f t="shared" ref="RL25" ca="1" si="3505">IF(QT25&lt;&gt;"",IF(RL77&lt;&gt;"",IF(QS76=3,RL77,RL77+QS76),SUM(RF25:RK25)),"")</f>
        <v>4</v>
      </c>
      <c r="RM25" s="395" t="str">
        <f t="shared" ref="RM25" ca="1" si="3506">IF(QT25&lt;&gt;"",INDEX(QT25:QT29,MATCH(1,RL25:RL29,0),0),"")</f>
        <v>Flamengo</v>
      </c>
      <c r="TV25" s="395" t="str">
        <f t="shared" ref="TV25" ca="1" si="3507">IF(RM25&lt;&gt;"",RM25,QM25)</f>
        <v>Flamengo</v>
      </c>
      <c r="TW25" s="395">
        <v>1</v>
      </c>
      <c r="TX25" s="395">
        <v>23</v>
      </c>
      <c r="TY25" s="395" t="str">
        <f t="shared" si="3"/>
        <v>Los Angeles</v>
      </c>
      <c r="TZ25" s="395">
        <f ca="1">IF(OFFSET('Game Board'!O30,0,TZ1)&lt;&gt;"",OFFSET('Game Board'!O30,0,TZ1),0)</f>
        <v>0</v>
      </c>
      <c r="UA25" s="395">
        <f ca="1">IF(OFFSET('Game Board'!P30,0,TZ1)&lt;&gt;"",OFFSET('Game Board'!P30,0,TZ1),0)</f>
        <v>0</v>
      </c>
      <c r="UB25" s="395" t="str">
        <f t="shared" si="4"/>
        <v>Espérance Sportive de Tunis</v>
      </c>
      <c r="UC25" s="395" t="str">
        <f ca="1">IF(AND(OFFSET('Game Board'!O30,0,TZ1)&lt;&gt;"",OFFSET('Game Board'!P30,0,TZ1)&lt;&gt;""),IF(TZ25&gt;UA25,"W",IF(TZ25=UA25,"D","L")),"")</f>
        <v/>
      </c>
      <c r="UD25" s="395" t="str">
        <f t="shared" ca="1" si="2597"/>
        <v/>
      </c>
      <c r="UF25" s="395">
        <f ca="1">VLOOKUP(UG25,YB25:YC29,2,FALSE)</f>
        <v>1</v>
      </c>
      <c r="UG25" s="398" t="str">
        <f t="shared" ref="UG25:UG28" si="3508">QA25</f>
        <v>Flamengo</v>
      </c>
      <c r="UH25" s="395">
        <f ca="1">SUMPRODUCT((YE3:YE54=UG25)*(YI3:YI54="W"))+SUMPRODUCT((YH3:YH54=UG25)*(YJ3:YJ54="W"))</f>
        <v>0</v>
      </c>
      <c r="UI25" s="395">
        <f ca="1">SUMPRODUCT((YE3:YE54=UG25)*(YI3:YI54="D"))+SUMPRODUCT((YH3:YH54=UG25)*(YJ3:YJ54="D"))</f>
        <v>0</v>
      </c>
      <c r="UJ25" s="395">
        <f ca="1">SUMPRODUCT((YE3:YE54=UG25)*(YI3:YI54="L"))+SUMPRODUCT((YH3:YH54=UG25)*(YJ3:YJ54="L"))</f>
        <v>0</v>
      </c>
      <c r="UK25" s="395">
        <f t="shared" ref="UK25" ca="1" si="3509">SUMIF(YE3:YE72,UG25,YF3:YF72)+SUMIF(YH3:YH72,UG25,YG3:YG72)</f>
        <v>0</v>
      </c>
      <c r="UL25" s="395">
        <f t="shared" ref="UL25" ca="1" si="3510">SUMIF(YH3:YH72,UG25,YF3:YF72)+SUMIF(YE3:YE72,UG25,YG3:YG72)</f>
        <v>0</v>
      </c>
      <c r="UM25" s="395">
        <f t="shared" ref="UM25:UM28" ca="1" si="3511">UK25-UL25+1000</f>
        <v>1000</v>
      </c>
      <c r="UN25" s="395">
        <f t="shared" ref="UN25:UN28" ca="1" si="3512">UH25*3+UI25*1</f>
        <v>0</v>
      </c>
      <c r="UO25" s="401">
        <f t="shared" si="90"/>
        <v>28</v>
      </c>
      <c r="UP25" s="395">
        <f t="shared" ref="UP25" ca="1" si="3513">IF(COUNTIF(UN25:UN29,4)&lt;&gt;4,RANK(UN25,UN25:UN29),UN77)</f>
        <v>1</v>
      </c>
      <c r="UR25" s="395">
        <f t="shared" ref="UR25" ca="1" si="3514">SUMPRODUCT((UP25:UP28=UP25)*(UO25:UO28&lt;UO25))+UP25</f>
        <v>4</v>
      </c>
      <c r="US25" s="398" t="str">
        <f t="shared" ref="US25" ca="1" si="3515">INDEX(UG25:UG29,MATCH(1,UR25:UR29,0),0)</f>
        <v>Espérance Sportive de Tunis</v>
      </c>
      <c r="UT25" s="395">
        <f t="shared" ref="UT25" ca="1" si="3516">INDEX(UP25:UP29,MATCH(US25,UG25:UG29,0),0)</f>
        <v>1</v>
      </c>
      <c r="UU25" s="395" t="str">
        <f t="shared" ref="UU25" ca="1" si="3517">IF(UT26=1,US25,"")</f>
        <v>Espérance Sportive de Tunis</v>
      </c>
      <c r="UV25" s="395" t="str">
        <f t="shared" ref="UV25" ca="1" si="3518">IF(UT27=2,US26,"")</f>
        <v/>
      </c>
      <c r="UW25" s="395" t="str">
        <f t="shared" ref="UW25" ca="1" si="3519">IF(UT28=3,US27,"")</f>
        <v/>
      </c>
      <c r="UX25" s="395" t="str">
        <f t="shared" ref="UX25" si="3520">IF(UT29=4,US28,"")</f>
        <v/>
      </c>
      <c r="UZ25" s="395" t="str">
        <f t="shared" ref="UZ25:UZ28" ca="1" si="3521">IF(UU25&lt;&gt;"",UU25,"")</f>
        <v>Espérance Sportive de Tunis</v>
      </c>
      <c r="VA25" s="395">
        <f ca="1">SUMPRODUCT((YE3:YE54=UZ25)*(YH3:YH54=UZ26)*(YI3:YI54="W"))+SUMPRODUCT((YE3:YE54=UZ25)*(YH3:YH54=UZ27)*(YI3:YI54="W"))+SUMPRODUCT((YE3:YE54=UZ25)*(YH3:YH54=UZ28)*(YI3:YI54="W"))+SUMPRODUCT((YE3:YE54=UZ25)*(YH3:YH54=UZ29)*(YI3:YI54="W"))+SUMPRODUCT((YE3:YE54=UZ26)*(YH3:YH54=UZ25)*(YJ3:YJ54="W"))+SUMPRODUCT((YE3:YE54=UZ27)*(YH3:YH54=UZ25)*(YJ3:YJ54="W"))+SUMPRODUCT((YE3:YE54=UZ28)*(YH3:YH54=UZ25)*(YJ3:YJ54="W"))+SUMPRODUCT((YE3:YE54=UZ29)*(YH3:YH54=UZ25)*(YJ3:YJ54="W"))</f>
        <v>0</v>
      </c>
      <c r="VB25" s="395">
        <f ca="1">SUMPRODUCT((YE3:YE54=UZ25)*(YH3:YH54=UZ26)*(YI3:YI54="D"))+SUMPRODUCT((YE3:YE54=UZ25)*(YH3:YH54=UZ27)*(YI3:YI54="D"))+SUMPRODUCT((YE3:YE54=UZ25)*(YH3:YH54=UZ28)*(YI3:YI54="D"))+SUMPRODUCT((YE3:YE54=UZ25)*(YH3:YH54=UZ29)*(YI3:YI54="D"))+SUMPRODUCT((YE3:YE54=UZ26)*(YH3:YH54=UZ25)*(YI3:YI54="D"))+SUMPRODUCT((YE3:YE54=UZ27)*(YH3:YH54=UZ25)*(YI3:YI54="D"))+SUMPRODUCT((YE3:YE54=UZ28)*(YH3:YH54=UZ25)*(YI3:YI54="D"))+SUMPRODUCT((YE3:YE54=UZ29)*(YH3:YH54=UZ25)*(YI3:YI54="D"))</f>
        <v>0</v>
      </c>
      <c r="VC25" s="395">
        <f ca="1">SUMPRODUCT((YE3:YE54=UZ25)*(YH3:YH54=UZ26)*(YI3:YI54="L"))+SUMPRODUCT((YE3:YE54=UZ25)*(YH3:YH54=UZ27)*(YI3:YI54="L"))+SUMPRODUCT((YE3:YE54=UZ25)*(YH3:YH54=UZ28)*(YI3:YI54="L"))+SUMPRODUCT((YE3:YE54=UZ25)*(YH3:YH54=UZ29)*(YI3:YI54="L"))+SUMPRODUCT((YE3:YE54=UZ26)*(YH3:YH54=UZ25)*(YJ3:YJ54="L"))+SUMPRODUCT((YE3:YE54=UZ27)*(YH3:YH54=UZ25)*(YJ3:YJ54="L"))+SUMPRODUCT((YE3:YE54=UZ28)*(YH3:YH54=UZ25)*(YJ3:YJ54="L"))+SUMPRODUCT((YE3:YE54=UZ29)*(YH3:YH54=UZ25)*(YJ3:YJ54="L"))</f>
        <v>0</v>
      </c>
      <c r="VD25" s="395">
        <f ca="1">SUMPRODUCT((YE3:YE54=UZ25)*(YH3:YH54=UZ26)*YF3:YF54)+SUMPRODUCT((YE3:YE54=UZ25)*(YH3:YH54=UZ27)*YF3:YF54)+SUMPRODUCT((YE3:YE54=UZ25)*(YH3:YH54=UZ28)*YF3:YF54)+SUMPRODUCT((YE3:YE54=UZ25)*(YH3:YH54=UZ29)*YF3:YF54)+SUMPRODUCT((YE3:YE54=UZ26)*(YH3:YH54=UZ25)*YG3:YG54)+SUMPRODUCT((YE3:YE54=UZ27)*(YH3:YH54=UZ25)*YG3:YG54)+SUMPRODUCT((YE3:YE54=UZ28)*(YH3:YH54=UZ25)*YG3:YG54)+SUMPRODUCT((YE3:YE54=UZ29)*(YH3:YH54=UZ25)*YG3:YG54)</f>
        <v>0</v>
      </c>
      <c r="VE25" s="395">
        <f ca="1">SUMPRODUCT((YE3:YE54=UZ25)*(YH3:YH54=UZ26)*YG3:YG54)+SUMPRODUCT((YE3:YE54=UZ25)*(YH3:YH54=UZ27)*YG3:YG54)+SUMPRODUCT((YE3:YE54=UZ25)*(YH3:YH54=UZ28)*YG3:YG54)+SUMPRODUCT((YE3:YE54=UZ25)*(YH3:YH54=UZ29)*YG3:YG54)+SUMPRODUCT((YE3:YE54=UZ26)*(YH3:YH54=UZ25)*YF3:YF54)+SUMPRODUCT((YE3:YE54=UZ27)*(YH3:YH54=UZ25)*YF3:YF54)+SUMPRODUCT((YE3:YE54=UZ28)*(YH3:YH54=UZ25)*YF3:YF54)+SUMPRODUCT((YE3:YE54=UZ29)*(YH3:YH54=UZ25)*YF3:YF54)</f>
        <v>0</v>
      </c>
      <c r="VF25" s="395">
        <f t="shared" ref="VF25:VF28" ca="1" si="3522">VD25-VE25+1000</f>
        <v>1000</v>
      </c>
      <c r="VG25" s="395">
        <f t="shared" ref="VG25:VG28" ca="1" si="3523">IF(UZ25&lt;&gt;"",VA25*3+VB25*1,"")</f>
        <v>0</v>
      </c>
      <c r="VH25" s="395">
        <f ca="1">IF(UZ25&lt;&gt;"",VLOOKUP(UZ25,UG4:UM52,7,FALSE),"")</f>
        <v>1000</v>
      </c>
      <c r="VI25" s="395">
        <f ca="1">IF(UZ25&lt;&gt;"",VLOOKUP(UZ25,UG4:UM52,5,FALSE),"")</f>
        <v>0</v>
      </c>
      <c r="VJ25" s="395">
        <f ca="1">IF(UZ25&lt;&gt;"",VLOOKUP(UZ25,UG4:UO52,9,FALSE),"")</f>
        <v>5</v>
      </c>
      <c r="VK25" s="395">
        <f t="shared" ref="VK25:VK28" ca="1" si="3524">VG25</f>
        <v>0</v>
      </c>
      <c r="VL25" s="395">
        <f t="shared" ref="VL25" ca="1" si="3525">IF(UZ25&lt;&gt;"",RANK(VK25,VK25:VK29),"")</f>
        <v>1</v>
      </c>
      <c r="VM25" s="395">
        <f t="shared" ref="VM25" ca="1" si="3526">IF(UZ25&lt;&gt;"",SUMPRODUCT((VK25:VK29=VK25)*(VF25:VF29&gt;VF25)),"")</f>
        <v>0</v>
      </c>
      <c r="VN25" s="395">
        <f t="shared" ref="VN25" ca="1" si="3527">IF(UZ25&lt;&gt;"",SUMPRODUCT((VK25:VK29=VK25)*(VF25:VF29=VF25)*(VD25:VD29&gt;VD25)),"")</f>
        <v>0</v>
      </c>
      <c r="VO25" s="395">
        <f t="shared" ref="VO25" ca="1" si="3528">IF(UZ25&lt;&gt;"",SUMPRODUCT((VK25:VK29=VK25)*(VF25:VF29=VF25)*(VD25:VD29=VD25)*(VH25:VH29&gt;VH25)),"")</f>
        <v>0</v>
      </c>
      <c r="VP25" s="395">
        <f t="shared" ref="VP25" ca="1" si="3529">IF(UZ25&lt;&gt;"",SUMPRODUCT((VK25:VK29=VK25)*(VF25:VF29=VF25)*(VD25:VD29=VD25)*(VH25:VH29=VH25)*(VI25:VI29&gt;VI25)),"")</f>
        <v>0</v>
      </c>
      <c r="VQ25" s="395">
        <f t="shared" ref="VQ25" ca="1" si="3530">IF(UZ25&lt;&gt;"",SUMPRODUCT((VK25:VK29=VK25)*(VF25:VF29=VF25)*(VD25:VD29=VD25)*(VH25:VH29=VH25)*(VI25:VI29=VI25)*(VJ25:VJ29&gt;VJ25)),"")</f>
        <v>3</v>
      </c>
      <c r="VR25" s="395">
        <f t="shared" ref="VR25" ca="1" si="3531">IF(UZ25&lt;&gt;"",IF(VR77&lt;&gt;"",IF(UY76=3,VR77,VR77+UY76),SUM(VL25:VQ25)),"")</f>
        <v>4</v>
      </c>
      <c r="VS25" s="395" t="str">
        <f t="shared" ref="VS25" ca="1" si="3532">IF(UZ25&lt;&gt;"",INDEX(UZ25:UZ29,MATCH(1,VR25:VR29,0),0),"")</f>
        <v>Flamengo</v>
      </c>
      <c r="YB25" s="395" t="str">
        <f t="shared" ref="YB25" ca="1" si="3533">IF(VS25&lt;&gt;"",VS25,US25)</f>
        <v>Flamengo</v>
      </c>
      <c r="YC25" s="395">
        <v>1</v>
      </c>
      <c r="YD25" s="395">
        <v>23</v>
      </c>
      <c r="YE25" s="395" t="str">
        <f t="shared" si="6"/>
        <v>Los Angeles</v>
      </c>
      <c r="YF25" s="395">
        <f ca="1">IF(OFFSET('Game Board'!O30,0,YF1)&lt;&gt;"",OFFSET('Game Board'!O30,0,YF1),0)</f>
        <v>0</v>
      </c>
      <c r="YG25" s="395">
        <f ca="1">IF(OFFSET('Game Board'!P30,0,YF1)&lt;&gt;"",OFFSET('Game Board'!P30,0,YF1),0)</f>
        <v>0</v>
      </c>
      <c r="YH25" s="395" t="str">
        <f t="shared" si="7"/>
        <v>Espérance Sportive de Tunis</v>
      </c>
      <c r="YI25" s="395" t="str">
        <f ca="1">IF(AND(OFFSET('Game Board'!O30,0,YF1)&lt;&gt;"",OFFSET('Game Board'!P30,0,YF1)&lt;&gt;""),IF(YF25&gt;YG25,"W",IF(YF25=YG25,"D","L")),"")</f>
        <v/>
      </c>
      <c r="YJ25" s="395" t="str">
        <f t="shared" ca="1" si="2629"/>
        <v/>
      </c>
      <c r="YL25" s="395">
        <f ca="1">VLOOKUP(YM25,ACH25:ACI29,2,FALSE)</f>
        <v>1</v>
      </c>
      <c r="YM25" s="398" t="str">
        <f t="shared" ref="YM25:YM28" si="3534">UG25</f>
        <v>Flamengo</v>
      </c>
      <c r="YN25" s="395">
        <f ca="1">SUMPRODUCT((ACK3:ACK54=YM25)*(ACO3:ACO54="W"))+SUMPRODUCT((ACN3:ACN54=YM25)*(ACP3:ACP54="W"))</f>
        <v>0</v>
      </c>
      <c r="YO25" s="395">
        <f ca="1">SUMPRODUCT((ACK3:ACK54=YM25)*(ACO3:ACO54="D"))+SUMPRODUCT((ACN3:ACN54=YM25)*(ACP3:ACP54="D"))</f>
        <v>0</v>
      </c>
      <c r="YP25" s="395">
        <f ca="1">SUMPRODUCT((ACK3:ACK54=YM25)*(ACO3:ACO54="L"))+SUMPRODUCT((ACN3:ACN54=YM25)*(ACP3:ACP54="L"))</f>
        <v>0</v>
      </c>
      <c r="YQ25" s="395">
        <f t="shared" ref="YQ25" ca="1" si="3535">SUMIF(ACK3:ACK72,YM25,ACL3:ACL72)+SUMIF(ACN3:ACN72,YM25,ACM3:ACM72)</f>
        <v>0</v>
      </c>
      <c r="YR25" s="395">
        <f t="shared" ref="YR25" ca="1" si="3536">SUMIF(ACN3:ACN72,YM25,ACL3:ACL72)+SUMIF(ACK3:ACK72,YM25,ACM3:ACM72)</f>
        <v>0</v>
      </c>
      <c r="YS25" s="395">
        <f t="shared" ref="YS25:YS28" ca="1" si="3537">YQ25-YR25+1000</f>
        <v>1000</v>
      </c>
      <c r="YT25" s="395">
        <f t="shared" ref="YT25:YT28" ca="1" si="3538">YN25*3+YO25*1</f>
        <v>0</v>
      </c>
      <c r="YU25" s="401">
        <f t="shared" si="117"/>
        <v>28</v>
      </c>
      <c r="YV25" s="395">
        <f t="shared" ref="YV25" ca="1" si="3539">IF(COUNTIF(YT25:YT29,4)&lt;&gt;4,RANK(YT25,YT25:YT29),YT77)</f>
        <v>1</v>
      </c>
      <c r="YX25" s="395">
        <f t="shared" ref="YX25" ca="1" si="3540">SUMPRODUCT((YV25:YV28=YV25)*(YU25:YU28&lt;YU25))+YV25</f>
        <v>4</v>
      </c>
      <c r="YY25" s="398" t="str">
        <f t="shared" ref="YY25" ca="1" si="3541">INDEX(YM25:YM29,MATCH(1,YX25:YX29,0),0)</f>
        <v>Espérance Sportive de Tunis</v>
      </c>
      <c r="YZ25" s="395">
        <f t="shared" ref="YZ25" ca="1" si="3542">INDEX(YV25:YV29,MATCH(YY25,YM25:YM29,0),0)</f>
        <v>1</v>
      </c>
      <c r="ZA25" s="395" t="str">
        <f t="shared" ref="ZA25" ca="1" si="3543">IF(YZ26=1,YY25,"")</f>
        <v>Espérance Sportive de Tunis</v>
      </c>
      <c r="ZB25" s="395" t="str">
        <f t="shared" ref="ZB25" ca="1" si="3544">IF(YZ27=2,YY26,"")</f>
        <v/>
      </c>
      <c r="ZC25" s="395" t="str">
        <f t="shared" ref="ZC25" ca="1" si="3545">IF(YZ28=3,YY27,"")</f>
        <v/>
      </c>
      <c r="ZD25" s="395" t="str">
        <f t="shared" ref="ZD25" si="3546">IF(YZ29=4,YY28,"")</f>
        <v/>
      </c>
      <c r="ZF25" s="395" t="str">
        <f t="shared" ref="ZF25:ZF28" ca="1" si="3547">IF(ZA25&lt;&gt;"",ZA25,"")</f>
        <v>Espérance Sportive de Tunis</v>
      </c>
      <c r="ZG25" s="395">
        <f ca="1">SUMPRODUCT((ACK3:ACK54=ZF25)*(ACN3:ACN54=ZF26)*(ACO3:ACO54="W"))+SUMPRODUCT((ACK3:ACK54=ZF25)*(ACN3:ACN54=ZF27)*(ACO3:ACO54="W"))+SUMPRODUCT((ACK3:ACK54=ZF25)*(ACN3:ACN54=ZF28)*(ACO3:ACO54="W"))+SUMPRODUCT((ACK3:ACK54=ZF25)*(ACN3:ACN54=ZF29)*(ACO3:ACO54="W"))+SUMPRODUCT((ACK3:ACK54=ZF26)*(ACN3:ACN54=ZF25)*(ACP3:ACP54="W"))+SUMPRODUCT((ACK3:ACK54=ZF27)*(ACN3:ACN54=ZF25)*(ACP3:ACP54="W"))+SUMPRODUCT((ACK3:ACK54=ZF28)*(ACN3:ACN54=ZF25)*(ACP3:ACP54="W"))+SUMPRODUCT((ACK3:ACK54=ZF29)*(ACN3:ACN54=ZF25)*(ACP3:ACP54="W"))</f>
        <v>0</v>
      </c>
      <c r="ZH25" s="395">
        <f ca="1">SUMPRODUCT((ACK3:ACK54=ZF25)*(ACN3:ACN54=ZF26)*(ACO3:ACO54="D"))+SUMPRODUCT((ACK3:ACK54=ZF25)*(ACN3:ACN54=ZF27)*(ACO3:ACO54="D"))+SUMPRODUCT((ACK3:ACK54=ZF25)*(ACN3:ACN54=ZF28)*(ACO3:ACO54="D"))+SUMPRODUCT((ACK3:ACK54=ZF25)*(ACN3:ACN54=ZF29)*(ACO3:ACO54="D"))+SUMPRODUCT((ACK3:ACK54=ZF26)*(ACN3:ACN54=ZF25)*(ACO3:ACO54="D"))+SUMPRODUCT((ACK3:ACK54=ZF27)*(ACN3:ACN54=ZF25)*(ACO3:ACO54="D"))+SUMPRODUCT((ACK3:ACK54=ZF28)*(ACN3:ACN54=ZF25)*(ACO3:ACO54="D"))+SUMPRODUCT((ACK3:ACK54=ZF29)*(ACN3:ACN54=ZF25)*(ACO3:ACO54="D"))</f>
        <v>0</v>
      </c>
      <c r="ZI25" s="395">
        <f ca="1">SUMPRODUCT((ACK3:ACK54=ZF25)*(ACN3:ACN54=ZF26)*(ACO3:ACO54="L"))+SUMPRODUCT((ACK3:ACK54=ZF25)*(ACN3:ACN54=ZF27)*(ACO3:ACO54="L"))+SUMPRODUCT((ACK3:ACK54=ZF25)*(ACN3:ACN54=ZF28)*(ACO3:ACO54="L"))+SUMPRODUCT((ACK3:ACK54=ZF25)*(ACN3:ACN54=ZF29)*(ACO3:ACO54="L"))+SUMPRODUCT((ACK3:ACK54=ZF26)*(ACN3:ACN54=ZF25)*(ACP3:ACP54="L"))+SUMPRODUCT((ACK3:ACK54=ZF27)*(ACN3:ACN54=ZF25)*(ACP3:ACP54="L"))+SUMPRODUCT((ACK3:ACK54=ZF28)*(ACN3:ACN54=ZF25)*(ACP3:ACP54="L"))+SUMPRODUCT((ACK3:ACK54=ZF29)*(ACN3:ACN54=ZF25)*(ACP3:ACP54="L"))</f>
        <v>0</v>
      </c>
      <c r="ZJ25" s="395">
        <f ca="1">SUMPRODUCT((ACK3:ACK54=ZF25)*(ACN3:ACN54=ZF26)*ACL3:ACL54)+SUMPRODUCT((ACK3:ACK54=ZF25)*(ACN3:ACN54=ZF27)*ACL3:ACL54)+SUMPRODUCT((ACK3:ACK54=ZF25)*(ACN3:ACN54=ZF28)*ACL3:ACL54)+SUMPRODUCT((ACK3:ACK54=ZF25)*(ACN3:ACN54=ZF29)*ACL3:ACL54)+SUMPRODUCT((ACK3:ACK54=ZF26)*(ACN3:ACN54=ZF25)*ACM3:ACM54)+SUMPRODUCT((ACK3:ACK54=ZF27)*(ACN3:ACN54=ZF25)*ACM3:ACM54)+SUMPRODUCT((ACK3:ACK54=ZF28)*(ACN3:ACN54=ZF25)*ACM3:ACM54)+SUMPRODUCT((ACK3:ACK54=ZF29)*(ACN3:ACN54=ZF25)*ACM3:ACM54)</f>
        <v>0</v>
      </c>
      <c r="ZK25" s="395">
        <f ca="1">SUMPRODUCT((ACK3:ACK54=ZF25)*(ACN3:ACN54=ZF26)*ACM3:ACM54)+SUMPRODUCT((ACK3:ACK54=ZF25)*(ACN3:ACN54=ZF27)*ACM3:ACM54)+SUMPRODUCT((ACK3:ACK54=ZF25)*(ACN3:ACN54=ZF28)*ACM3:ACM54)+SUMPRODUCT((ACK3:ACK54=ZF25)*(ACN3:ACN54=ZF29)*ACM3:ACM54)+SUMPRODUCT((ACK3:ACK54=ZF26)*(ACN3:ACN54=ZF25)*ACL3:ACL54)+SUMPRODUCT((ACK3:ACK54=ZF27)*(ACN3:ACN54=ZF25)*ACL3:ACL54)+SUMPRODUCT((ACK3:ACK54=ZF28)*(ACN3:ACN54=ZF25)*ACL3:ACL54)+SUMPRODUCT((ACK3:ACK54=ZF29)*(ACN3:ACN54=ZF25)*ACL3:ACL54)</f>
        <v>0</v>
      </c>
      <c r="ZL25" s="395">
        <f t="shared" ref="ZL25:ZL28" ca="1" si="3548">ZJ25-ZK25+1000</f>
        <v>1000</v>
      </c>
      <c r="ZM25" s="395">
        <f t="shared" ref="ZM25:ZM28" ca="1" si="3549">IF(ZF25&lt;&gt;"",ZG25*3+ZH25*1,"")</f>
        <v>0</v>
      </c>
      <c r="ZN25" s="395">
        <f ca="1">IF(ZF25&lt;&gt;"",VLOOKUP(ZF25,YM4:YS52,7,FALSE),"")</f>
        <v>1000</v>
      </c>
      <c r="ZO25" s="395">
        <f ca="1">IF(ZF25&lt;&gt;"",VLOOKUP(ZF25,YM4:YS52,5,FALSE),"")</f>
        <v>0</v>
      </c>
      <c r="ZP25" s="395">
        <f ca="1">IF(ZF25&lt;&gt;"",VLOOKUP(ZF25,YM4:YU52,9,FALSE),"")</f>
        <v>5</v>
      </c>
      <c r="ZQ25" s="395">
        <f t="shared" ref="ZQ25:ZQ28" ca="1" si="3550">ZM25</f>
        <v>0</v>
      </c>
      <c r="ZR25" s="395">
        <f t="shared" ref="ZR25" ca="1" si="3551">IF(ZF25&lt;&gt;"",RANK(ZQ25,ZQ25:ZQ29),"")</f>
        <v>1</v>
      </c>
      <c r="ZS25" s="395">
        <f t="shared" ref="ZS25" ca="1" si="3552">IF(ZF25&lt;&gt;"",SUMPRODUCT((ZQ25:ZQ29=ZQ25)*(ZL25:ZL29&gt;ZL25)),"")</f>
        <v>0</v>
      </c>
      <c r="ZT25" s="395">
        <f t="shared" ref="ZT25" ca="1" si="3553">IF(ZF25&lt;&gt;"",SUMPRODUCT((ZQ25:ZQ29=ZQ25)*(ZL25:ZL29=ZL25)*(ZJ25:ZJ29&gt;ZJ25)),"")</f>
        <v>0</v>
      </c>
      <c r="ZU25" s="395">
        <f t="shared" ref="ZU25" ca="1" si="3554">IF(ZF25&lt;&gt;"",SUMPRODUCT((ZQ25:ZQ29=ZQ25)*(ZL25:ZL29=ZL25)*(ZJ25:ZJ29=ZJ25)*(ZN25:ZN29&gt;ZN25)),"")</f>
        <v>0</v>
      </c>
      <c r="ZV25" s="395">
        <f t="shared" ref="ZV25" ca="1" si="3555">IF(ZF25&lt;&gt;"",SUMPRODUCT((ZQ25:ZQ29=ZQ25)*(ZL25:ZL29=ZL25)*(ZJ25:ZJ29=ZJ25)*(ZN25:ZN29=ZN25)*(ZO25:ZO29&gt;ZO25)),"")</f>
        <v>0</v>
      </c>
      <c r="ZW25" s="395">
        <f t="shared" ref="ZW25" ca="1" si="3556">IF(ZF25&lt;&gt;"",SUMPRODUCT((ZQ25:ZQ29=ZQ25)*(ZL25:ZL29=ZL25)*(ZJ25:ZJ29=ZJ25)*(ZN25:ZN29=ZN25)*(ZO25:ZO29=ZO25)*(ZP25:ZP29&gt;ZP25)),"")</f>
        <v>3</v>
      </c>
      <c r="ZX25" s="395">
        <f t="shared" ref="ZX25" ca="1" si="3557">IF(ZF25&lt;&gt;"",IF(ZX77&lt;&gt;"",IF(ZE76=3,ZX77,ZX77+ZE76),SUM(ZR25:ZW25)),"")</f>
        <v>4</v>
      </c>
      <c r="ZY25" s="395" t="str">
        <f t="shared" ref="ZY25" ca="1" si="3558">IF(ZF25&lt;&gt;"",INDEX(ZF25:ZF29,MATCH(1,ZX25:ZX29,0),0),"")</f>
        <v>Flamengo</v>
      </c>
      <c r="ACH25" s="395" t="str">
        <f t="shared" ref="ACH25" ca="1" si="3559">IF(ZY25&lt;&gt;"",ZY25,YY25)</f>
        <v>Flamengo</v>
      </c>
      <c r="ACI25" s="395">
        <v>1</v>
      </c>
      <c r="ACJ25" s="395">
        <v>23</v>
      </c>
      <c r="ACK25" s="395" t="str">
        <f t="shared" si="9"/>
        <v>Los Angeles</v>
      </c>
      <c r="ACL25" s="395">
        <f ca="1">IF(OFFSET('Game Board'!O30,0,ACL1)&lt;&gt;"",OFFSET('Game Board'!O30,0,ACL1),0)</f>
        <v>0</v>
      </c>
      <c r="ACM25" s="395">
        <f ca="1">IF(OFFSET('Game Board'!P30,0,ACL1)&lt;&gt;"",OFFSET('Game Board'!P30,0,ACL1),0)</f>
        <v>0</v>
      </c>
      <c r="ACN25" s="395" t="str">
        <f t="shared" si="10"/>
        <v>Espérance Sportive de Tunis</v>
      </c>
      <c r="ACO25" s="395" t="str">
        <f ca="1">IF(AND(OFFSET('Game Board'!O30,0,ACL1)&lt;&gt;"",OFFSET('Game Board'!P30,0,ACL1)&lt;&gt;""),IF(ACL25&gt;ACM25,"W",IF(ACL25=ACM25,"D","L")),"")</f>
        <v/>
      </c>
      <c r="ACP25" s="395" t="str">
        <f t="shared" ca="1" si="2661"/>
        <v/>
      </c>
      <c r="ACR25" s="395">
        <f ca="1">VLOOKUP(ACS25,AGN25:AGO29,2,FALSE)</f>
        <v>1</v>
      </c>
      <c r="ACS25" s="398" t="str">
        <f t="shared" ref="ACS25:ACS28" si="3560">YM25</f>
        <v>Flamengo</v>
      </c>
      <c r="ACT25" s="395">
        <f ca="1">SUMPRODUCT((AGQ3:AGQ54=ACS25)*(AGU3:AGU54="W"))+SUMPRODUCT((AGT3:AGT54=ACS25)*(AGV3:AGV54="W"))</f>
        <v>0</v>
      </c>
      <c r="ACU25" s="395">
        <f ca="1">SUMPRODUCT((AGQ3:AGQ54=ACS25)*(AGU3:AGU54="D"))+SUMPRODUCT((AGT3:AGT54=ACS25)*(AGV3:AGV54="D"))</f>
        <v>0</v>
      </c>
      <c r="ACV25" s="395">
        <f ca="1">SUMPRODUCT((AGQ3:AGQ54=ACS25)*(AGU3:AGU54="L"))+SUMPRODUCT((AGT3:AGT54=ACS25)*(AGV3:AGV54="L"))</f>
        <v>0</v>
      </c>
      <c r="ACW25" s="395">
        <f t="shared" ref="ACW25" ca="1" si="3561">SUMIF(AGQ3:AGQ72,ACS25,AGR3:AGR72)+SUMIF(AGT3:AGT72,ACS25,AGS3:AGS72)</f>
        <v>0</v>
      </c>
      <c r="ACX25" s="395">
        <f t="shared" ref="ACX25" ca="1" si="3562">SUMIF(AGT3:AGT72,ACS25,AGR3:AGR72)+SUMIF(AGQ3:AGQ72,ACS25,AGS3:AGS72)</f>
        <v>0</v>
      </c>
      <c r="ACY25" s="395">
        <f t="shared" ref="ACY25:ACY28" ca="1" si="3563">ACW25-ACX25+1000</f>
        <v>1000</v>
      </c>
      <c r="ACZ25" s="395">
        <f t="shared" ref="ACZ25:ACZ28" ca="1" si="3564">ACT25*3+ACU25*1</f>
        <v>0</v>
      </c>
      <c r="ADA25" s="401">
        <f t="shared" si="144"/>
        <v>28</v>
      </c>
      <c r="ADB25" s="395">
        <f t="shared" ref="ADB25" ca="1" si="3565">IF(COUNTIF(ACZ25:ACZ29,4)&lt;&gt;4,RANK(ACZ25,ACZ25:ACZ29),ACZ77)</f>
        <v>1</v>
      </c>
      <c r="ADD25" s="395">
        <f t="shared" ref="ADD25" ca="1" si="3566">SUMPRODUCT((ADB25:ADB28=ADB25)*(ADA25:ADA28&lt;ADA25))+ADB25</f>
        <v>4</v>
      </c>
      <c r="ADE25" s="398" t="str">
        <f t="shared" ref="ADE25" ca="1" si="3567">INDEX(ACS25:ACS29,MATCH(1,ADD25:ADD29,0),0)</f>
        <v>Espérance Sportive de Tunis</v>
      </c>
      <c r="ADF25" s="395">
        <f t="shared" ref="ADF25" ca="1" si="3568">INDEX(ADB25:ADB29,MATCH(ADE25,ACS25:ACS29,0),0)</f>
        <v>1</v>
      </c>
      <c r="ADG25" s="395" t="str">
        <f t="shared" ref="ADG25" ca="1" si="3569">IF(ADF26=1,ADE25,"")</f>
        <v>Espérance Sportive de Tunis</v>
      </c>
      <c r="ADH25" s="395" t="str">
        <f t="shared" ref="ADH25" ca="1" si="3570">IF(ADF27=2,ADE26,"")</f>
        <v/>
      </c>
      <c r="ADI25" s="395" t="str">
        <f t="shared" ref="ADI25" ca="1" si="3571">IF(ADF28=3,ADE27,"")</f>
        <v/>
      </c>
      <c r="ADJ25" s="395" t="str">
        <f t="shared" ref="ADJ25" si="3572">IF(ADF29=4,ADE28,"")</f>
        <v/>
      </c>
      <c r="ADL25" s="395" t="str">
        <f t="shared" ref="ADL25:ADL28" ca="1" si="3573">IF(ADG25&lt;&gt;"",ADG25,"")</f>
        <v>Espérance Sportive de Tunis</v>
      </c>
      <c r="ADM25" s="395">
        <f ca="1">SUMPRODUCT((AGQ3:AGQ54=ADL25)*(AGT3:AGT54=ADL26)*(AGU3:AGU54="W"))+SUMPRODUCT((AGQ3:AGQ54=ADL25)*(AGT3:AGT54=ADL27)*(AGU3:AGU54="W"))+SUMPRODUCT((AGQ3:AGQ54=ADL25)*(AGT3:AGT54=ADL28)*(AGU3:AGU54="W"))+SUMPRODUCT((AGQ3:AGQ54=ADL25)*(AGT3:AGT54=ADL29)*(AGU3:AGU54="W"))+SUMPRODUCT((AGQ3:AGQ54=ADL26)*(AGT3:AGT54=ADL25)*(AGV3:AGV54="W"))+SUMPRODUCT((AGQ3:AGQ54=ADL27)*(AGT3:AGT54=ADL25)*(AGV3:AGV54="W"))+SUMPRODUCT((AGQ3:AGQ54=ADL28)*(AGT3:AGT54=ADL25)*(AGV3:AGV54="W"))+SUMPRODUCT((AGQ3:AGQ54=ADL29)*(AGT3:AGT54=ADL25)*(AGV3:AGV54="W"))</f>
        <v>0</v>
      </c>
      <c r="ADN25" s="395">
        <f ca="1">SUMPRODUCT((AGQ3:AGQ54=ADL25)*(AGT3:AGT54=ADL26)*(AGU3:AGU54="D"))+SUMPRODUCT((AGQ3:AGQ54=ADL25)*(AGT3:AGT54=ADL27)*(AGU3:AGU54="D"))+SUMPRODUCT((AGQ3:AGQ54=ADL25)*(AGT3:AGT54=ADL28)*(AGU3:AGU54="D"))+SUMPRODUCT((AGQ3:AGQ54=ADL25)*(AGT3:AGT54=ADL29)*(AGU3:AGU54="D"))+SUMPRODUCT((AGQ3:AGQ54=ADL26)*(AGT3:AGT54=ADL25)*(AGU3:AGU54="D"))+SUMPRODUCT((AGQ3:AGQ54=ADL27)*(AGT3:AGT54=ADL25)*(AGU3:AGU54="D"))+SUMPRODUCT((AGQ3:AGQ54=ADL28)*(AGT3:AGT54=ADL25)*(AGU3:AGU54="D"))+SUMPRODUCT((AGQ3:AGQ54=ADL29)*(AGT3:AGT54=ADL25)*(AGU3:AGU54="D"))</f>
        <v>0</v>
      </c>
      <c r="ADO25" s="395">
        <f ca="1">SUMPRODUCT((AGQ3:AGQ54=ADL25)*(AGT3:AGT54=ADL26)*(AGU3:AGU54="L"))+SUMPRODUCT((AGQ3:AGQ54=ADL25)*(AGT3:AGT54=ADL27)*(AGU3:AGU54="L"))+SUMPRODUCT((AGQ3:AGQ54=ADL25)*(AGT3:AGT54=ADL28)*(AGU3:AGU54="L"))+SUMPRODUCT((AGQ3:AGQ54=ADL25)*(AGT3:AGT54=ADL29)*(AGU3:AGU54="L"))+SUMPRODUCT((AGQ3:AGQ54=ADL26)*(AGT3:AGT54=ADL25)*(AGV3:AGV54="L"))+SUMPRODUCT((AGQ3:AGQ54=ADL27)*(AGT3:AGT54=ADL25)*(AGV3:AGV54="L"))+SUMPRODUCT((AGQ3:AGQ54=ADL28)*(AGT3:AGT54=ADL25)*(AGV3:AGV54="L"))+SUMPRODUCT((AGQ3:AGQ54=ADL29)*(AGT3:AGT54=ADL25)*(AGV3:AGV54="L"))</f>
        <v>0</v>
      </c>
      <c r="ADP25" s="395">
        <f ca="1">SUMPRODUCT((AGQ3:AGQ54=ADL25)*(AGT3:AGT54=ADL26)*AGR3:AGR54)+SUMPRODUCT((AGQ3:AGQ54=ADL25)*(AGT3:AGT54=ADL27)*AGR3:AGR54)+SUMPRODUCT((AGQ3:AGQ54=ADL25)*(AGT3:AGT54=ADL28)*AGR3:AGR54)+SUMPRODUCT((AGQ3:AGQ54=ADL25)*(AGT3:AGT54=ADL29)*AGR3:AGR54)+SUMPRODUCT((AGQ3:AGQ54=ADL26)*(AGT3:AGT54=ADL25)*AGS3:AGS54)+SUMPRODUCT((AGQ3:AGQ54=ADL27)*(AGT3:AGT54=ADL25)*AGS3:AGS54)+SUMPRODUCT((AGQ3:AGQ54=ADL28)*(AGT3:AGT54=ADL25)*AGS3:AGS54)+SUMPRODUCT((AGQ3:AGQ54=ADL29)*(AGT3:AGT54=ADL25)*AGS3:AGS54)</f>
        <v>0</v>
      </c>
      <c r="ADQ25" s="395">
        <f ca="1">SUMPRODUCT((AGQ3:AGQ54=ADL25)*(AGT3:AGT54=ADL26)*AGS3:AGS54)+SUMPRODUCT((AGQ3:AGQ54=ADL25)*(AGT3:AGT54=ADL27)*AGS3:AGS54)+SUMPRODUCT((AGQ3:AGQ54=ADL25)*(AGT3:AGT54=ADL28)*AGS3:AGS54)+SUMPRODUCT((AGQ3:AGQ54=ADL25)*(AGT3:AGT54=ADL29)*AGS3:AGS54)+SUMPRODUCT((AGQ3:AGQ54=ADL26)*(AGT3:AGT54=ADL25)*AGR3:AGR54)+SUMPRODUCT((AGQ3:AGQ54=ADL27)*(AGT3:AGT54=ADL25)*AGR3:AGR54)+SUMPRODUCT((AGQ3:AGQ54=ADL28)*(AGT3:AGT54=ADL25)*AGR3:AGR54)+SUMPRODUCT((AGQ3:AGQ54=ADL29)*(AGT3:AGT54=ADL25)*AGR3:AGR54)</f>
        <v>0</v>
      </c>
      <c r="ADR25" s="395">
        <f t="shared" ref="ADR25:ADR28" ca="1" si="3574">ADP25-ADQ25+1000</f>
        <v>1000</v>
      </c>
      <c r="ADS25" s="395">
        <f t="shared" ref="ADS25:ADS28" ca="1" si="3575">IF(ADL25&lt;&gt;"",ADM25*3+ADN25*1,"")</f>
        <v>0</v>
      </c>
      <c r="ADT25" s="395">
        <f ca="1">IF(ADL25&lt;&gt;"",VLOOKUP(ADL25,ACS4:ACY52,7,FALSE),"")</f>
        <v>1000</v>
      </c>
      <c r="ADU25" s="395">
        <f ca="1">IF(ADL25&lt;&gt;"",VLOOKUP(ADL25,ACS4:ACY52,5,FALSE),"")</f>
        <v>0</v>
      </c>
      <c r="ADV25" s="395">
        <f ca="1">IF(ADL25&lt;&gt;"",VLOOKUP(ADL25,ACS4:ADA52,9,FALSE),"")</f>
        <v>5</v>
      </c>
      <c r="ADW25" s="395">
        <f t="shared" ref="ADW25:ADW28" ca="1" si="3576">ADS25</f>
        <v>0</v>
      </c>
      <c r="ADX25" s="395">
        <f t="shared" ref="ADX25" ca="1" si="3577">IF(ADL25&lt;&gt;"",RANK(ADW25,ADW25:ADW29),"")</f>
        <v>1</v>
      </c>
      <c r="ADY25" s="395">
        <f t="shared" ref="ADY25" ca="1" si="3578">IF(ADL25&lt;&gt;"",SUMPRODUCT((ADW25:ADW29=ADW25)*(ADR25:ADR29&gt;ADR25)),"")</f>
        <v>0</v>
      </c>
      <c r="ADZ25" s="395">
        <f t="shared" ref="ADZ25" ca="1" si="3579">IF(ADL25&lt;&gt;"",SUMPRODUCT((ADW25:ADW29=ADW25)*(ADR25:ADR29=ADR25)*(ADP25:ADP29&gt;ADP25)),"")</f>
        <v>0</v>
      </c>
      <c r="AEA25" s="395">
        <f t="shared" ref="AEA25" ca="1" si="3580">IF(ADL25&lt;&gt;"",SUMPRODUCT((ADW25:ADW29=ADW25)*(ADR25:ADR29=ADR25)*(ADP25:ADP29=ADP25)*(ADT25:ADT29&gt;ADT25)),"")</f>
        <v>0</v>
      </c>
      <c r="AEB25" s="395">
        <f t="shared" ref="AEB25" ca="1" si="3581">IF(ADL25&lt;&gt;"",SUMPRODUCT((ADW25:ADW29=ADW25)*(ADR25:ADR29=ADR25)*(ADP25:ADP29=ADP25)*(ADT25:ADT29=ADT25)*(ADU25:ADU29&gt;ADU25)),"")</f>
        <v>0</v>
      </c>
      <c r="AEC25" s="395">
        <f t="shared" ref="AEC25" ca="1" si="3582">IF(ADL25&lt;&gt;"",SUMPRODUCT((ADW25:ADW29=ADW25)*(ADR25:ADR29=ADR25)*(ADP25:ADP29=ADP25)*(ADT25:ADT29=ADT25)*(ADU25:ADU29=ADU25)*(ADV25:ADV29&gt;ADV25)),"")</f>
        <v>3</v>
      </c>
      <c r="AED25" s="395">
        <f t="shared" ref="AED25" ca="1" si="3583">IF(ADL25&lt;&gt;"",IF(AED77&lt;&gt;"",IF(ADK76=3,AED77,AED77+ADK76),SUM(ADX25:AEC25)),"")</f>
        <v>4</v>
      </c>
      <c r="AEE25" s="395" t="str">
        <f t="shared" ref="AEE25" ca="1" si="3584">IF(ADL25&lt;&gt;"",INDEX(ADL25:ADL29,MATCH(1,AED25:AED29,0),0),"")</f>
        <v>Flamengo</v>
      </c>
      <c r="AGN25" s="395" t="str">
        <f t="shared" ref="AGN25" ca="1" si="3585">IF(AEE25&lt;&gt;"",AEE25,ADE25)</f>
        <v>Flamengo</v>
      </c>
      <c r="AGO25" s="395">
        <v>1</v>
      </c>
      <c r="AGP25" s="395">
        <v>23</v>
      </c>
      <c r="AGQ25" s="395" t="str">
        <f t="shared" si="12"/>
        <v>Los Angeles</v>
      </c>
      <c r="AGR25" s="395">
        <f ca="1">IF(OFFSET('Game Board'!O30,0,AGR1)&lt;&gt;"",OFFSET('Game Board'!O30,0,AGR1),0)</f>
        <v>0</v>
      </c>
      <c r="AGS25" s="395">
        <f ca="1">IF(OFFSET('Game Board'!P30,0,AGR1)&lt;&gt;"",OFFSET('Game Board'!P30,0,AGR1),0)</f>
        <v>0</v>
      </c>
      <c r="AGT25" s="395" t="str">
        <f t="shared" si="13"/>
        <v>Espérance Sportive de Tunis</v>
      </c>
      <c r="AGU25" s="395" t="str">
        <f ca="1">IF(AND(OFFSET('Game Board'!O30,0,AGR1)&lt;&gt;"",OFFSET('Game Board'!P30,0,AGR1)&lt;&gt;""),IF(AGR25&gt;AGS25,"W",IF(AGR25=AGS25,"D","L")),"")</f>
        <v/>
      </c>
      <c r="AGV25" s="395" t="str">
        <f t="shared" ca="1" si="2693"/>
        <v/>
      </c>
      <c r="AGX25" s="395">
        <f ca="1">VLOOKUP(AGY25,AKT25:AKU29,2,FALSE)</f>
        <v>1</v>
      </c>
      <c r="AGY25" s="398" t="str">
        <f t="shared" ref="AGY25:AGY28" si="3586">ACS25</f>
        <v>Flamengo</v>
      </c>
      <c r="AGZ25" s="395">
        <f ca="1">SUMPRODUCT((AKW3:AKW54=AGY25)*(ALA3:ALA54="W"))+SUMPRODUCT((AKZ3:AKZ54=AGY25)*(ALB3:ALB54="W"))</f>
        <v>0</v>
      </c>
      <c r="AHA25" s="395">
        <f ca="1">SUMPRODUCT((AKW3:AKW54=AGY25)*(ALA3:ALA54="D"))+SUMPRODUCT((AKZ3:AKZ54=AGY25)*(ALB3:ALB54="D"))</f>
        <v>0</v>
      </c>
      <c r="AHB25" s="395">
        <f ca="1">SUMPRODUCT((AKW3:AKW54=AGY25)*(ALA3:ALA54="L"))+SUMPRODUCT((AKZ3:AKZ54=AGY25)*(ALB3:ALB54="L"))</f>
        <v>0</v>
      </c>
      <c r="AHC25" s="395">
        <f t="shared" ref="AHC25" ca="1" si="3587">SUMIF(AKW3:AKW72,AGY25,AKX3:AKX72)+SUMIF(AKZ3:AKZ72,AGY25,AKY3:AKY72)</f>
        <v>0</v>
      </c>
      <c r="AHD25" s="395">
        <f t="shared" ref="AHD25" ca="1" si="3588">SUMIF(AKZ3:AKZ72,AGY25,AKX3:AKX72)+SUMIF(AKW3:AKW72,AGY25,AKY3:AKY72)</f>
        <v>0</v>
      </c>
      <c r="AHE25" s="395">
        <f t="shared" ref="AHE25:AHE28" ca="1" si="3589">AHC25-AHD25+1000</f>
        <v>1000</v>
      </c>
      <c r="AHF25" s="395">
        <f t="shared" ref="AHF25:AHF28" ca="1" si="3590">AGZ25*3+AHA25*1</f>
        <v>0</v>
      </c>
      <c r="AHG25" s="401">
        <f t="shared" si="171"/>
        <v>28</v>
      </c>
      <c r="AHH25" s="395">
        <f t="shared" ref="AHH25" ca="1" si="3591">IF(COUNTIF(AHF25:AHF29,4)&lt;&gt;4,RANK(AHF25,AHF25:AHF29),AHF77)</f>
        <v>1</v>
      </c>
      <c r="AHJ25" s="395">
        <f t="shared" ref="AHJ25" ca="1" si="3592">SUMPRODUCT((AHH25:AHH28=AHH25)*(AHG25:AHG28&lt;AHG25))+AHH25</f>
        <v>4</v>
      </c>
      <c r="AHK25" s="398" t="str">
        <f t="shared" ref="AHK25" ca="1" si="3593">INDEX(AGY25:AGY29,MATCH(1,AHJ25:AHJ29,0),0)</f>
        <v>Espérance Sportive de Tunis</v>
      </c>
      <c r="AHL25" s="395">
        <f t="shared" ref="AHL25" ca="1" si="3594">INDEX(AHH25:AHH29,MATCH(AHK25,AGY25:AGY29,0),0)</f>
        <v>1</v>
      </c>
      <c r="AHM25" s="395" t="str">
        <f t="shared" ref="AHM25" ca="1" si="3595">IF(AHL26=1,AHK25,"")</f>
        <v>Espérance Sportive de Tunis</v>
      </c>
      <c r="AHN25" s="395" t="str">
        <f t="shared" ref="AHN25" ca="1" si="3596">IF(AHL27=2,AHK26,"")</f>
        <v/>
      </c>
      <c r="AHO25" s="395" t="str">
        <f t="shared" ref="AHO25" ca="1" si="3597">IF(AHL28=3,AHK27,"")</f>
        <v/>
      </c>
      <c r="AHP25" s="395" t="str">
        <f t="shared" ref="AHP25" si="3598">IF(AHL29=4,AHK28,"")</f>
        <v/>
      </c>
      <c r="AHR25" s="395" t="str">
        <f t="shared" ref="AHR25:AHR28" ca="1" si="3599">IF(AHM25&lt;&gt;"",AHM25,"")</f>
        <v>Espérance Sportive de Tunis</v>
      </c>
      <c r="AHS25" s="395">
        <f ca="1">SUMPRODUCT((AKW3:AKW54=AHR25)*(AKZ3:AKZ54=AHR26)*(ALA3:ALA54="W"))+SUMPRODUCT((AKW3:AKW54=AHR25)*(AKZ3:AKZ54=AHR27)*(ALA3:ALA54="W"))+SUMPRODUCT((AKW3:AKW54=AHR25)*(AKZ3:AKZ54=AHR28)*(ALA3:ALA54="W"))+SUMPRODUCT((AKW3:AKW54=AHR25)*(AKZ3:AKZ54=AHR29)*(ALA3:ALA54="W"))+SUMPRODUCT((AKW3:AKW54=AHR26)*(AKZ3:AKZ54=AHR25)*(ALB3:ALB54="W"))+SUMPRODUCT((AKW3:AKW54=AHR27)*(AKZ3:AKZ54=AHR25)*(ALB3:ALB54="W"))+SUMPRODUCT((AKW3:AKW54=AHR28)*(AKZ3:AKZ54=AHR25)*(ALB3:ALB54="W"))+SUMPRODUCT((AKW3:AKW54=AHR29)*(AKZ3:AKZ54=AHR25)*(ALB3:ALB54="W"))</f>
        <v>0</v>
      </c>
      <c r="AHT25" s="395">
        <f ca="1">SUMPRODUCT((AKW3:AKW54=AHR25)*(AKZ3:AKZ54=AHR26)*(ALA3:ALA54="D"))+SUMPRODUCT((AKW3:AKW54=AHR25)*(AKZ3:AKZ54=AHR27)*(ALA3:ALA54="D"))+SUMPRODUCT((AKW3:AKW54=AHR25)*(AKZ3:AKZ54=AHR28)*(ALA3:ALA54="D"))+SUMPRODUCT((AKW3:AKW54=AHR25)*(AKZ3:AKZ54=AHR29)*(ALA3:ALA54="D"))+SUMPRODUCT((AKW3:AKW54=AHR26)*(AKZ3:AKZ54=AHR25)*(ALA3:ALA54="D"))+SUMPRODUCT((AKW3:AKW54=AHR27)*(AKZ3:AKZ54=AHR25)*(ALA3:ALA54="D"))+SUMPRODUCT((AKW3:AKW54=AHR28)*(AKZ3:AKZ54=AHR25)*(ALA3:ALA54="D"))+SUMPRODUCT((AKW3:AKW54=AHR29)*(AKZ3:AKZ54=AHR25)*(ALA3:ALA54="D"))</f>
        <v>0</v>
      </c>
      <c r="AHU25" s="395">
        <f ca="1">SUMPRODUCT((AKW3:AKW54=AHR25)*(AKZ3:AKZ54=AHR26)*(ALA3:ALA54="L"))+SUMPRODUCT((AKW3:AKW54=AHR25)*(AKZ3:AKZ54=AHR27)*(ALA3:ALA54="L"))+SUMPRODUCT((AKW3:AKW54=AHR25)*(AKZ3:AKZ54=AHR28)*(ALA3:ALA54="L"))+SUMPRODUCT((AKW3:AKW54=AHR25)*(AKZ3:AKZ54=AHR29)*(ALA3:ALA54="L"))+SUMPRODUCT((AKW3:AKW54=AHR26)*(AKZ3:AKZ54=AHR25)*(ALB3:ALB54="L"))+SUMPRODUCT((AKW3:AKW54=AHR27)*(AKZ3:AKZ54=AHR25)*(ALB3:ALB54="L"))+SUMPRODUCT((AKW3:AKW54=AHR28)*(AKZ3:AKZ54=AHR25)*(ALB3:ALB54="L"))+SUMPRODUCT((AKW3:AKW54=AHR29)*(AKZ3:AKZ54=AHR25)*(ALB3:ALB54="L"))</f>
        <v>0</v>
      </c>
      <c r="AHV25" s="395">
        <f ca="1">SUMPRODUCT((AKW3:AKW54=AHR25)*(AKZ3:AKZ54=AHR26)*AKX3:AKX54)+SUMPRODUCT((AKW3:AKW54=AHR25)*(AKZ3:AKZ54=AHR27)*AKX3:AKX54)+SUMPRODUCT((AKW3:AKW54=AHR25)*(AKZ3:AKZ54=AHR28)*AKX3:AKX54)+SUMPRODUCT((AKW3:AKW54=AHR25)*(AKZ3:AKZ54=AHR29)*AKX3:AKX54)+SUMPRODUCT((AKW3:AKW54=AHR26)*(AKZ3:AKZ54=AHR25)*AKY3:AKY54)+SUMPRODUCT((AKW3:AKW54=AHR27)*(AKZ3:AKZ54=AHR25)*AKY3:AKY54)+SUMPRODUCT((AKW3:AKW54=AHR28)*(AKZ3:AKZ54=AHR25)*AKY3:AKY54)+SUMPRODUCT((AKW3:AKW54=AHR29)*(AKZ3:AKZ54=AHR25)*AKY3:AKY54)</f>
        <v>0</v>
      </c>
      <c r="AHW25" s="395">
        <f ca="1">SUMPRODUCT((AKW3:AKW54=AHR25)*(AKZ3:AKZ54=AHR26)*AKY3:AKY54)+SUMPRODUCT((AKW3:AKW54=AHR25)*(AKZ3:AKZ54=AHR27)*AKY3:AKY54)+SUMPRODUCT((AKW3:AKW54=AHR25)*(AKZ3:AKZ54=AHR28)*AKY3:AKY54)+SUMPRODUCT((AKW3:AKW54=AHR25)*(AKZ3:AKZ54=AHR29)*AKY3:AKY54)+SUMPRODUCT((AKW3:AKW54=AHR26)*(AKZ3:AKZ54=AHR25)*AKX3:AKX54)+SUMPRODUCT((AKW3:AKW54=AHR27)*(AKZ3:AKZ54=AHR25)*AKX3:AKX54)+SUMPRODUCT((AKW3:AKW54=AHR28)*(AKZ3:AKZ54=AHR25)*AKX3:AKX54)+SUMPRODUCT((AKW3:AKW54=AHR29)*(AKZ3:AKZ54=AHR25)*AKX3:AKX54)</f>
        <v>0</v>
      </c>
      <c r="AHX25" s="395">
        <f t="shared" ref="AHX25:AHX28" ca="1" si="3600">AHV25-AHW25+1000</f>
        <v>1000</v>
      </c>
      <c r="AHY25" s="395">
        <f t="shared" ref="AHY25:AHY28" ca="1" si="3601">IF(AHR25&lt;&gt;"",AHS25*3+AHT25*1,"")</f>
        <v>0</v>
      </c>
      <c r="AHZ25" s="395">
        <f ca="1">IF(AHR25&lt;&gt;"",VLOOKUP(AHR25,AGY4:AHE52,7,FALSE),"")</f>
        <v>1000</v>
      </c>
      <c r="AIA25" s="395">
        <f ca="1">IF(AHR25&lt;&gt;"",VLOOKUP(AHR25,AGY4:AHE52,5,FALSE),"")</f>
        <v>0</v>
      </c>
      <c r="AIB25" s="395">
        <f ca="1">IF(AHR25&lt;&gt;"",VLOOKUP(AHR25,AGY4:AHG52,9,FALSE),"")</f>
        <v>5</v>
      </c>
      <c r="AIC25" s="395">
        <f t="shared" ref="AIC25:AIC28" ca="1" si="3602">AHY25</f>
        <v>0</v>
      </c>
      <c r="AID25" s="395">
        <f t="shared" ref="AID25" ca="1" si="3603">IF(AHR25&lt;&gt;"",RANK(AIC25,AIC25:AIC29),"")</f>
        <v>1</v>
      </c>
      <c r="AIE25" s="395">
        <f t="shared" ref="AIE25" ca="1" si="3604">IF(AHR25&lt;&gt;"",SUMPRODUCT((AIC25:AIC29=AIC25)*(AHX25:AHX29&gt;AHX25)),"")</f>
        <v>0</v>
      </c>
      <c r="AIF25" s="395">
        <f t="shared" ref="AIF25" ca="1" si="3605">IF(AHR25&lt;&gt;"",SUMPRODUCT((AIC25:AIC29=AIC25)*(AHX25:AHX29=AHX25)*(AHV25:AHV29&gt;AHV25)),"")</f>
        <v>0</v>
      </c>
      <c r="AIG25" s="395">
        <f t="shared" ref="AIG25" ca="1" si="3606">IF(AHR25&lt;&gt;"",SUMPRODUCT((AIC25:AIC29=AIC25)*(AHX25:AHX29=AHX25)*(AHV25:AHV29=AHV25)*(AHZ25:AHZ29&gt;AHZ25)),"")</f>
        <v>0</v>
      </c>
      <c r="AIH25" s="395">
        <f t="shared" ref="AIH25" ca="1" si="3607">IF(AHR25&lt;&gt;"",SUMPRODUCT((AIC25:AIC29=AIC25)*(AHX25:AHX29=AHX25)*(AHV25:AHV29=AHV25)*(AHZ25:AHZ29=AHZ25)*(AIA25:AIA29&gt;AIA25)),"")</f>
        <v>0</v>
      </c>
      <c r="AII25" s="395">
        <f t="shared" ref="AII25" ca="1" si="3608">IF(AHR25&lt;&gt;"",SUMPRODUCT((AIC25:AIC29=AIC25)*(AHX25:AHX29=AHX25)*(AHV25:AHV29=AHV25)*(AHZ25:AHZ29=AHZ25)*(AIA25:AIA29=AIA25)*(AIB25:AIB29&gt;AIB25)),"")</f>
        <v>3</v>
      </c>
      <c r="AIJ25" s="395">
        <f t="shared" ref="AIJ25" ca="1" si="3609">IF(AHR25&lt;&gt;"",IF(AIJ77&lt;&gt;"",IF(AHQ76=3,AIJ77,AIJ77+AHQ76),SUM(AID25:AII25)),"")</f>
        <v>4</v>
      </c>
      <c r="AIK25" s="395" t="str">
        <f t="shared" ref="AIK25" ca="1" si="3610">IF(AHR25&lt;&gt;"",INDEX(AHR25:AHR29,MATCH(1,AIJ25:AIJ29,0),0),"")</f>
        <v>Flamengo</v>
      </c>
      <c r="AKT25" s="395" t="str">
        <f t="shared" ref="AKT25" ca="1" si="3611">IF(AIK25&lt;&gt;"",AIK25,AHK25)</f>
        <v>Flamengo</v>
      </c>
      <c r="AKU25" s="395">
        <v>1</v>
      </c>
      <c r="AKV25" s="395">
        <v>23</v>
      </c>
      <c r="AKW25" s="395" t="str">
        <f t="shared" si="15"/>
        <v>Los Angeles</v>
      </c>
      <c r="AKX25" s="395">
        <f ca="1">IF(OFFSET('Game Board'!O30,0,AKX1)&lt;&gt;"",OFFSET('Game Board'!O30,0,AKX1),0)</f>
        <v>0</v>
      </c>
      <c r="AKY25" s="395">
        <f ca="1">IF(OFFSET('Game Board'!P30,0,AKX1)&lt;&gt;"",OFFSET('Game Board'!P30,0,AKX1),0)</f>
        <v>0</v>
      </c>
      <c r="AKZ25" s="395" t="str">
        <f t="shared" si="16"/>
        <v>Espérance Sportive de Tunis</v>
      </c>
      <c r="ALA25" s="395" t="str">
        <f ca="1">IF(AND(OFFSET('Game Board'!O30,0,AKX1)&lt;&gt;"",OFFSET('Game Board'!P30,0,AKX1)&lt;&gt;""),IF(AKX25&gt;AKY25,"W",IF(AKX25=AKY25,"D","L")),"")</f>
        <v/>
      </c>
      <c r="ALB25" s="395" t="str">
        <f t="shared" ca="1" si="2725"/>
        <v/>
      </c>
      <c r="ALD25" s="395">
        <f ca="1">VLOOKUP(ALE25,AOZ25:APA29,2,FALSE)</f>
        <v>1</v>
      </c>
      <c r="ALE25" s="398" t="str">
        <f t="shared" ref="ALE25:ALE28" si="3612">AGY25</f>
        <v>Flamengo</v>
      </c>
      <c r="ALF25" s="395">
        <f ca="1">SUMPRODUCT((APC3:APC54=ALE25)*(APG3:APG54="W"))+SUMPRODUCT((APF3:APF54=ALE25)*(APH3:APH54="W"))</f>
        <v>0</v>
      </c>
      <c r="ALG25" s="395">
        <f ca="1">SUMPRODUCT((APC3:APC54=ALE25)*(APG3:APG54="D"))+SUMPRODUCT((APF3:APF54=ALE25)*(APH3:APH54="D"))</f>
        <v>0</v>
      </c>
      <c r="ALH25" s="395">
        <f ca="1">SUMPRODUCT((APC3:APC54=ALE25)*(APG3:APG54="L"))+SUMPRODUCT((APF3:APF54=ALE25)*(APH3:APH54="L"))</f>
        <v>0</v>
      </c>
      <c r="ALI25" s="395">
        <f t="shared" ref="ALI25" ca="1" si="3613">SUMIF(APC3:APC72,ALE25,APD3:APD72)+SUMIF(APF3:APF72,ALE25,APE3:APE72)</f>
        <v>0</v>
      </c>
      <c r="ALJ25" s="395">
        <f t="shared" ref="ALJ25" ca="1" si="3614">SUMIF(APF3:APF72,ALE25,APD3:APD72)+SUMIF(APC3:APC72,ALE25,APE3:APE72)</f>
        <v>0</v>
      </c>
      <c r="ALK25" s="395">
        <f t="shared" ref="ALK25:ALK28" ca="1" si="3615">ALI25-ALJ25+1000</f>
        <v>1000</v>
      </c>
      <c r="ALL25" s="395">
        <f t="shared" ref="ALL25:ALL28" ca="1" si="3616">ALF25*3+ALG25*1</f>
        <v>0</v>
      </c>
      <c r="ALM25" s="401">
        <f t="shared" si="198"/>
        <v>28</v>
      </c>
      <c r="ALN25" s="395">
        <f t="shared" ref="ALN25" ca="1" si="3617">IF(COUNTIF(ALL25:ALL29,4)&lt;&gt;4,RANK(ALL25,ALL25:ALL29),ALL77)</f>
        <v>1</v>
      </c>
      <c r="ALP25" s="395">
        <f t="shared" ref="ALP25" ca="1" si="3618">SUMPRODUCT((ALN25:ALN28=ALN25)*(ALM25:ALM28&lt;ALM25))+ALN25</f>
        <v>4</v>
      </c>
      <c r="ALQ25" s="398" t="str">
        <f t="shared" ref="ALQ25" ca="1" si="3619">INDEX(ALE25:ALE29,MATCH(1,ALP25:ALP29,0),0)</f>
        <v>Espérance Sportive de Tunis</v>
      </c>
      <c r="ALR25" s="395">
        <f t="shared" ref="ALR25" ca="1" si="3620">INDEX(ALN25:ALN29,MATCH(ALQ25,ALE25:ALE29,0),0)</f>
        <v>1</v>
      </c>
      <c r="ALS25" s="395" t="str">
        <f t="shared" ref="ALS25" ca="1" si="3621">IF(ALR26=1,ALQ25,"")</f>
        <v>Espérance Sportive de Tunis</v>
      </c>
      <c r="ALT25" s="395" t="str">
        <f t="shared" ref="ALT25" ca="1" si="3622">IF(ALR27=2,ALQ26,"")</f>
        <v/>
      </c>
      <c r="ALU25" s="395" t="str">
        <f t="shared" ref="ALU25" ca="1" si="3623">IF(ALR28=3,ALQ27,"")</f>
        <v/>
      </c>
      <c r="ALV25" s="395" t="str">
        <f t="shared" ref="ALV25" si="3624">IF(ALR29=4,ALQ28,"")</f>
        <v/>
      </c>
      <c r="ALX25" s="395" t="str">
        <f t="shared" ref="ALX25:ALX28" ca="1" si="3625">IF(ALS25&lt;&gt;"",ALS25,"")</f>
        <v>Espérance Sportive de Tunis</v>
      </c>
      <c r="ALY25" s="395">
        <f ca="1">SUMPRODUCT((APC3:APC54=ALX25)*(APF3:APF54=ALX26)*(APG3:APG54="W"))+SUMPRODUCT((APC3:APC54=ALX25)*(APF3:APF54=ALX27)*(APG3:APG54="W"))+SUMPRODUCT((APC3:APC54=ALX25)*(APF3:APF54=ALX28)*(APG3:APG54="W"))+SUMPRODUCT((APC3:APC54=ALX25)*(APF3:APF54=ALX29)*(APG3:APG54="W"))+SUMPRODUCT((APC3:APC54=ALX26)*(APF3:APF54=ALX25)*(APH3:APH54="W"))+SUMPRODUCT((APC3:APC54=ALX27)*(APF3:APF54=ALX25)*(APH3:APH54="W"))+SUMPRODUCT((APC3:APC54=ALX28)*(APF3:APF54=ALX25)*(APH3:APH54="W"))+SUMPRODUCT((APC3:APC54=ALX29)*(APF3:APF54=ALX25)*(APH3:APH54="W"))</f>
        <v>0</v>
      </c>
      <c r="ALZ25" s="395">
        <f ca="1">SUMPRODUCT((APC3:APC54=ALX25)*(APF3:APF54=ALX26)*(APG3:APG54="D"))+SUMPRODUCT((APC3:APC54=ALX25)*(APF3:APF54=ALX27)*(APG3:APG54="D"))+SUMPRODUCT((APC3:APC54=ALX25)*(APF3:APF54=ALX28)*(APG3:APG54="D"))+SUMPRODUCT((APC3:APC54=ALX25)*(APF3:APF54=ALX29)*(APG3:APG54="D"))+SUMPRODUCT((APC3:APC54=ALX26)*(APF3:APF54=ALX25)*(APG3:APG54="D"))+SUMPRODUCT((APC3:APC54=ALX27)*(APF3:APF54=ALX25)*(APG3:APG54="D"))+SUMPRODUCT((APC3:APC54=ALX28)*(APF3:APF54=ALX25)*(APG3:APG54="D"))+SUMPRODUCT((APC3:APC54=ALX29)*(APF3:APF54=ALX25)*(APG3:APG54="D"))</f>
        <v>0</v>
      </c>
      <c r="AMA25" s="395">
        <f ca="1">SUMPRODUCT((APC3:APC54=ALX25)*(APF3:APF54=ALX26)*(APG3:APG54="L"))+SUMPRODUCT((APC3:APC54=ALX25)*(APF3:APF54=ALX27)*(APG3:APG54="L"))+SUMPRODUCT((APC3:APC54=ALX25)*(APF3:APF54=ALX28)*(APG3:APG54="L"))+SUMPRODUCT((APC3:APC54=ALX25)*(APF3:APF54=ALX29)*(APG3:APG54="L"))+SUMPRODUCT((APC3:APC54=ALX26)*(APF3:APF54=ALX25)*(APH3:APH54="L"))+SUMPRODUCT((APC3:APC54=ALX27)*(APF3:APF54=ALX25)*(APH3:APH54="L"))+SUMPRODUCT((APC3:APC54=ALX28)*(APF3:APF54=ALX25)*(APH3:APH54="L"))+SUMPRODUCT((APC3:APC54=ALX29)*(APF3:APF54=ALX25)*(APH3:APH54="L"))</f>
        <v>0</v>
      </c>
      <c r="AMB25" s="395">
        <f ca="1">SUMPRODUCT((APC3:APC54=ALX25)*(APF3:APF54=ALX26)*APD3:APD54)+SUMPRODUCT((APC3:APC54=ALX25)*(APF3:APF54=ALX27)*APD3:APD54)+SUMPRODUCT((APC3:APC54=ALX25)*(APF3:APF54=ALX28)*APD3:APD54)+SUMPRODUCT((APC3:APC54=ALX25)*(APF3:APF54=ALX29)*APD3:APD54)+SUMPRODUCT((APC3:APC54=ALX26)*(APF3:APF54=ALX25)*APE3:APE54)+SUMPRODUCT((APC3:APC54=ALX27)*(APF3:APF54=ALX25)*APE3:APE54)+SUMPRODUCT((APC3:APC54=ALX28)*(APF3:APF54=ALX25)*APE3:APE54)+SUMPRODUCT((APC3:APC54=ALX29)*(APF3:APF54=ALX25)*APE3:APE54)</f>
        <v>0</v>
      </c>
      <c r="AMC25" s="395">
        <f ca="1">SUMPRODUCT((APC3:APC54=ALX25)*(APF3:APF54=ALX26)*APE3:APE54)+SUMPRODUCT((APC3:APC54=ALX25)*(APF3:APF54=ALX27)*APE3:APE54)+SUMPRODUCT((APC3:APC54=ALX25)*(APF3:APF54=ALX28)*APE3:APE54)+SUMPRODUCT((APC3:APC54=ALX25)*(APF3:APF54=ALX29)*APE3:APE54)+SUMPRODUCT((APC3:APC54=ALX26)*(APF3:APF54=ALX25)*APD3:APD54)+SUMPRODUCT((APC3:APC54=ALX27)*(APF3:APF54=ALX25)*APD3:APD54)+SUMPRODUCT((APC3:APC54=ALX28)*(APF3:APF54=ALX25)*APD3:APD54)+SUMPRODUCT((APC3:APC54=ALX29)*(APF3:APF54=ALX25)*APD3:APD54)</f>
        <v>0</v>
      </c>
      <c r="AMD25" s="395">
        <f t="shared" ref="AMD25:AMD28" ca="1" si="3626">AMB25-AMC25+1000</f>
        <v>1000</v>
      </c>
      <c r="AME25" s="395">
        <f t="shared" ref="AME25:AME28" ca="1" si="3627">IF(ALX25&lt;&gt;"",ALY25*3+ALZ25*1,"")</f>
        <v>0</v>
      </c>
      <c r="AMF25" s="395">
        <f ca="1">IF(ALX25&lt;&gt;"",VLOOKUP(ALX25,ALE4:ALK52,7,FALSE),"")</f>
        <v>1000</v>
      </c>
      <c r="AMG25" s="395">
        <f ca="1">IF(ALX25&lt;&gt;"",VLOOKUP(ALX25,ALE4:ALK52,5,FALSE),"")</f>
        <v>0</v>
      </c>
      <c r="AMH25" s="395">
        <f ca="1">IF(ALX25&lt;&gt;"",VLOOKUP(ALX25,ALE4:ALM52,9,FALSE),"")</f>
        <v>5</v>
      </c>
      <c r="AMI25" s="395">
        <f t="shared" ref="AMI25:AMI28" ca="1" si="3628">AME25</f>
        <v>0</v>
      </c>
      <c r="AMJ25" s="395">
        <f t="shared" ref="AMJ25" ca="1" si="3629">IF(ALX25&lt;&gt;"",RANK(AMI25,AMI25:AMI29),"")</f>
        <v>1</v>
      </c>
      <c r="AMK25" s="395">
        <f t="shared" ref="AMK25" ca="1" si="3630">IF(ALX25&lt;&gt;"",SUMPRODUCT((AMI25:AMI29=AMI25)*(AMD25:AMD29&gt;AMD25)),"")</f>
        <v>0</v>
      </c>
      <c r="AML25" s="395">
        <f t="shared" ref="AML25" ca="1" si="3631">IF(ALX25&lt;&gt;"",SUMPRODUCT((AMI25:AMI29=AMI25)*(AMD25:AMD29=AMD25)*(AMB25:AMB29&gt;AMB25)),"")</f>
        <v>0</v>
      </c>
      <c r="AMM25" s="395">
        <f t="shared" ref="AMM25" ca="1" si="3632">IF(ALX25&lt;&gt;"",SUMPRODUCT((AMI25:AMI29=AMI25)*(AMD25:AMD29=AMD25)*(AMB25:AMB29=AMB25)*(AMF25:AMF29&gt;AMF25)),"")</f>
        <v>0</v>
      </c>
      <c r="AMN25" s="395">
        <f t="shared" ref="AMN25" ca="1" si="3633">IF(ALX25&lt;&gt;"",SUMPRODUCT((AMI25:AMI29=AMI25)*(AMD25:AMD29=AMD25)*(AMB25:AMB29=AMB25)*(AMF25:AMF29=AMF25)*(AMG25:AMG29&gt;AMG25)),"")</f>
        <v>0</v>
      </c>
      <c r="AMO25" s="395">
        <f t="shared" ref="AMO25" ca="1" si="3634">IF(ALX25&lt;&gt;"",SUMPRODUCT((AMI25:AMI29=AMI25)*(AMD25:AMD29=AMD25)*(AMB25:AMB29=AMB25)*(AMF25:AMF29=AMF25)*(AMG25:AMG29=AMG25)*(AMH25:AMH29&gt;AMH25)),"")</f>
        <v>3</v>
      </c>
      <c r="AMP25" s="395">
        <f t="shared" ref="AMP25" ca="1" si="3635">IF(ALX25&lt;&gt;"",IF(AMP77&lt;&gt;"",IF(ALW76=3,AMP77,AMP77+ALW76),SUM(AMJ25:AMO25)),"")</f>
        <v>4</v>
      </c>
      <c r="AMQ25" s="395" t="str">
        <f t="shared" ref="AMQ25" ca="1" si="3636">IF(ALX25&lt;&gt;"",INDEX(ALX25:ALX29,MATCH(1,AMP25:AMP29,0),0),"")</f>
        <v>Flamengo</v>
      </c>
      <c r="AOZ25" s="395" t="str">
        <f t="shared" ref="AOZ25" ca="1" si="3637">IF(AMQ25&lt;&gt;"",AMQ25,ALQ25)</f>
        <v>Flamengo</v>
      </c>
      <c r="APA25" s="395">
        <v>1</v>
      </c>
      <c r="APB25" s="395">
        <v>23</v>
      </c>
      <c r="APC25" s="395" t="str">
        <f t="shared" si="18"/>
        <v>Los Angeles</v>
      </c>
      <c r="APD25" s="395">
        <f ca="1">IF(OFFSET('Game Board'!O30,0,APD1)&lt;&gt;"",OFFSET('Game Board'!O30,0,APD1),0)</f>
        <v>0</v>
      </c>
      <c r="APE25" s="395">
        <f ca="1">IF(OFFSET('Game Board'!P30,0,APD1)&lt;&gt;"",OFFSET('Game Board'!P30,0,APD1),0)</f>
        <v>0</v>
      </c>
      <c r="APF25" s="395" t="str">
        <f t="shared" si="19"/>
        <v>Espérance Sportive de Tunis</v>
      </c>
      <c r="APG25" s="395" t="str">
        <f ca="1">IF(AND(OFFSET('Game Board'!O30,0,APD1)&lt;&gt;"",OFFSET('Game Board'!P30,0,APD1)&lt;&gt;""),IF(APD25&gt;APE25,"W",IF(APD25=APE25,"D","L")),"")</f>
        <v/>
      </c>
      <c r="APH25" s="395" t="str">
        <f t="shared" ca="1" si="2757"/>
        <v/>
      </c>
      <c r="APJ25" s="395">
        <f ca="1">VLOOKUP(APK25,ATF25:ATG29,2,FALSE)</f>
        <v>1</v>
      </c>
      <c r="APK25" s="398" t="str">
        <f t="shared" ref="APK25:APK28" si="3638">ALE25</f>
        <v>Flamengo</v>
      </c>
      <c r="APL25" s="395">
        <f ca="1">SUMPRODUCT((ATI3:ATI54=APK25)*(ATM3:ATM54="W"))+SUMPRODUCT((ATL3:ATL54=APK25)*(ATN3:ATN54="W"))</f>
        <v>0</v>
      </c>
      <c r="APM25" s="395">
        <f ca="1">SUMPRODUCT((ATI3:ATI54=APK25)*(ATM3:ATM54="D"))+SUMPRODUCT((ATL3:ATL54=APK25)*(ATN3:ATN54="D"))</f>
        <v>0</v>
      </c>
      <c r="APN25" s="395">
        <f ca="1">SUMPRODUCT((ATI3:ATI54=APK25)*(ATM3:ATM54="L"))+SUMPRODUCT((ATL3:ATL54=APK25)*(ATN3:ATN54="L"))</f>
        <v>0</v>
      </c>
      <c r="APO25" s="395">
        <f t="shared" ref="APO25" ca="1" si="3639">SUMIF(ATI3:ATI72,APK25,ATJ3:ATJ72)+SUMIF(ATL3:ATL72,APK25,ATK3:ATK72)</f>
        <v>0</v>
      </c>
      <c r="APP25" s="395">
        <f t="shared" ref="APP25" ca="1" si="3640">SUMIF(ATL3:ATL72,APK25,ATJ3:ATJ72)+SUMIF(ATI3:ATI72,APK25,ATK3:ATK72)</f>
        <v>0</v>
      </c>
      <c r="APQ25" s="395">
        <f t="shared" ref="APQ25:APQ28" ca="1" si="3641">APO25-APP25+1000</f>
        <v>1000</v>
      </c>
      <c r="APR25" s="395">
        <f t="shared" ref="APR25:APR28" ca="1" si="3642">APL25*3+APM25*1</f>
        <v>0</v>
      </c>
      <c r="APS25" s="401">
        <f t="shared" si="225"/>
        <v>28</v>
      </c>
      <c r="APT25" s="395">
        <f t="shared" ref="APT25" ca="1" si="3643">IF(COUNTIF(APR25:APR29,4)&lt;&gt;4,RANK(APR25,APR25:APR29),APR77)</f>
        <v>1</v>
      </c>
      <c r="APV25" s="395">
        <f t="shared" ref="APV25" ca="1" si="3644">SUMPRODUCT((APT25:APT28=APT25)*(APS25:APS28&lt;APS25))+APT25</f>
        <v>4</v>
      </c>
      <c r="APW25" s="398" t="str">
        <f t="shared" ref="APW25" ca="1" si="3645">INDEX(APK25:APK29,MATCH(1,APV25:APV29,0),0)</f>
        <v>Espérance Sportive de Tunis</v>
      </c>
      <c r="APX25" s="395">
        <f t="shared" ref="APX25" ca="1" si="3646">INDEX(APT25:APT29,MATCH(APW25,APK25:APK29,0),0)</f>
        <v>1</v>
      </c>
      <c r="APY25" s="395" t="str">
        <f t="shared" ref="APY25" ca="1" si="3647">IF(APX26=1,APW25,"")</f>
        <v>Espérance Sportive de Tunis</v>
      </c>
      <c r="APZ25" s="395" t="str">
        <f t="shared" ref="APZ25" ca="1" si="3648">IF(APX27=2,APW26,"")</f>
        <v/>
      </c>
      <c r="AQA25" s="395" t="str">
        <f t="shared" ref="AQA25" ca="1" si="3649">IF(APX28=3,APW27,"")</f>
        <v/>
      </c>
      <c r="AQB25" s="395" t="str">
        <f t="shared" ref="AQB25" si="3650">IF(APX29=4,APW28,"")</f>
        <v/>
      </c>
      <c r="AQD25" s="395" t="str">
        <f t="shared" ref="AQD25:AQD28" ca="1" si="3651">IF(APY25&lt;&gt;"",APY25,"")</f>
        <v>Espérance Sportive de Tunis</v>
      </c>
      <c r="AQE25" s="395">
        <f ca="1">SUMPRODUCT((ATI3:ATI54=AQD25)*(ATL3:ATL54=AQD26)*(ATM3:ATM54="W"))+SUMPRODUCT((ATI3:ATI54=AQD25)*(ATL3:ATL54=AQD27)*(ATM3:ATM54="W"))+SUMPRODUCT((ATI3:ATI54=AQD25)*(ATL3:ATL54=AQD28)*(ATM3:ATM54="W"))+SUMPRODUCT((ATI3:ATI54=AQD25)*(ATL3:ATL54=AQD29)*(ATM3:ATM54="W"))+SUMPRODUCT((ATI3:ATI54=AQD26)*(ATL3:ATL54=AQD25)*(ATN3:ATN54="W"))+SUMPRODUCT((ATI3:ATI54=AQD27)*(ATL3:ATL54=AQD25)*(ATN3:ATN54="W"))+SUMPRODUCT((ATI3:ATI54=AQD28)*(ATL3:ATL54=AQD25)*(ATN3:ATN54="W"))+SUMPRODUCT((ATI3:ATI54=AQD29)*(ATL3:ATL54=AQD25)*(ATN3:ATN54="W"))</f>
        <v>0</v>
      </c>
      <c r="AQF25" s="395">
        <f ca="1">SUMPRODUCT((ATI3:ATI54=AQD25)*(ATL3:ATL54=AQD26)*(ATM3:ATM54="D"))+SUMPRODUCT((ATI3:ATI54=AQD25)*(ATL3:ATL54=AQD27)*(ATM3:ATM54="D"))+SUMPRODUCT((ATI3:ATI54=AQD25)*(ATL3:ATL54=AQD28)*(ATM3:ATM54="D"))+SUMPRODUCT((ATI3:ATI54=AQD25)*(ATL3:ATL54=AQD29)*(ATM3:ATM54="D"))+SUMPRODUCT((ATI3:ATI54=AQD26)*(ATL3:ATL54=AQD25)*(ATM3:ATM54="D"))+SUMPRODUCT((ATI3:ATI54=AQD27)*(ATL3:ATL54=AQD25)*(ATM3:ATM54="D"))+SUMPRODUCT((ATI3:ATI54=AQD28)*(ATL3:ATL54=AQD25)*(ATM3:ATM54="D"))+SUMPRODUCT((ATI3:ATI54=AQD29)*(ATL3:ATL54=AQD25)*(ATM3:ATM54="D"))</f>
        <v>0</v>
      </c>
      <c r="AQG25" s="395">
        <f ca="1">SUMPRODUCT((ATI3:ATI54=AQD25)*(ATL3:ATL54=AQD26)*(ATM3:ATM54="L"))+SUMPRODUCT((ATI3:ATI54=AQD25)*(ATL3:ATL54=AQD27)*(ATM3:ATM54="L"))+SUMPRODUCT((ATI3:ATI54=AQD25)*(ATL3:ATL54=AQD28)*(ATM3:ATM54="L"))+SUMPRODUCT((ATI3:ATI54=AQD25)*(ATL3:ATL54=AQD29)*(ATM3:ATM54="L"))+SUMPRODUCT((ATI3:ATI54=AQD26)*(ATL3:ATL54=AQD25)*(ATN3:ATN54="L"))+SUMPRODUCT((ATI3:ATI54=AQD27)*(ATL3:ATL54=AQD25)*(ATN3:ATN54="L"))+SUMPRODUCT((ATI3:ATI54=AQD28)*(ATL3:ATL54=AQD25)*(ATN3:ATN54="L"))+SUMPRODUCT((ATI3:ATI54=AQD29)*(ATL3:ATL54=AQD25)*(ATN3:ATN54="L"))</f>
        <v>0</v>
      </c>
      <c r="AQH25" s="395">
        <f ca="1">SUMPRODUCT((ATI3:ATI54=AQD25)*(ATL3:ATL54=AQD26)*ATJ3:ATJ54)+SUMPRODUCT((ATI3:ATI54=AQD25)*(ATL3:ATL54=AQD27)*ATJ3:ATJ54)+SUMPRODUCT((ATI3:ATI54=AQD25)*(ATL3:ATL54=AQD28)*ATJ3:ATJ54)+SUMPRODUCT((ATI3:ATI54=AQD25)*(ATL3:ATL54=AQD29)*ATJ3:ATJ54)+SUMPRODUCT((ATI3:ATI54=AQD26)*(ATL3:ATL54=AQD25)*ATK3:ATK54)+SUMPRODUCT((ATI3:ATI54=AQD27)*(ATL3:ATL54=AQD25)*ATK3:ATK54)+SUMPRODUCT((ATI3:ATI54=AQD28)*(ATL3:ATL54=AQD25)*ATK3:ATK54)+SUMPRODUCT((ATI3:ATI54=AQD29)*(ATL3:ATL54=AQD25)*ATK3:ATK54)</f>
        <v>0</v>
      </c>
      <c r="AQI25" s="395">
        <f ca="1">SUMPRODUCT((ATI3:ATI54=AQD25)*(ATL3:ATL54=AQD26)*ATK3:ATK54)+SUMPRODUCT((ATI3:ATI54=AQD25)*(ATL3:ATL54=AQD27)*ATK3:ATK54)+SUMPRODUCT((ATI3:ATI54=AQD25)*(ATL3:ATL54=AQD28)*ATK3:ATK54)+SUMPRODUCT((ATI3:ATI54=AQD25)*(ATL3:ATL54=AQD29)*ATK3:ATK54)+SUMPRODUCT((ATI3:ATI54=AQD26)*(ATL3:ATL54=AQD25)*ATJ3:ATJ54)+SUMPRODUCT((ATI3:ATI54=AQD27)*(ATL3:ATL54=AQD25)*ATJ3:ATJ54)+SUMPRODUCT((ATI3:ATI54=AQD28)*(ATL3:ATL54=AQD25)*ATJ3:ATJ54)+SUMPRODUCT((ATI3:ATI54=AQD29)*(ATL3:ATL54=AQD25)*ATJ3:ATJ54)</f>
        <v>0</v>
      </c>
      <c r="AQJ25" s="395">
        <f t="shared" ref="AQJ25:AQJ28" ca="1" si="3652">AQH25-AQI25+1000</f>
        <v>1000</v>
      </c>
      <c r="AQK25" s="395">
        <f t="shared" ref="AQK25:AQK28" ca="1" si="3653">IF(AQD25&lt;&gt;"",AQE25*3+AQF25*1,"")</f>
        <v>0</v>
      </c>
      <c r="AQL25" s="395">
        <f ca="1">IF(AQD25&lt;&gt;"",VLOOKUP(AQD25,APK4:APQ52,7,FALSE),"")</f>
        <v>1000</v>
      </c>
      <c r="AQM25" s="395">
        <f ca="1">IF(AQD25&lt;&gt;"",VLOOKUP(AQD25,APK4:APQ52,5,FALSE),"")</f>
        <v>0</v>
      </c>
      <c r="AQN25" s="395">
        <f ca="1">IF(AQD25&lt;&gt;"",VLOOKUP(AQD25,APK4:APS52,9,FALSE),"")</f>
        <v>5</v>
      </c>
      <c r="AQO25" s="395">
        <f t="shared" ref="AQO25:AQO28" ca="1" si="3654">AQK25</f>
        <v>0</v>
      </c>
      <c r="AQP25" s="395">
        <f t="shared" ref="AQP25" ca="1" si="3655">IF(AQD25&lt;&gt;"",RANK(AQO25,AQO25:AQO29),"")</f>
        <v>1</v>
      </c>
      <c r="AQQ25" s="395">
        <f t="shared" ref="AQQ25" ca="1" si="3656">IF(AQD25&lt;&gt;"",SUMPRODUCT((AQO25:AQO29=AQO25)*(AQJ25:AQJ29&gt;AQJ25)),"")</f>
        <v>0</v>
      </c>
      <c r="AQR25" s="395">
        <f t="shared" ref="AQR25" ca="1" si="3657">IF(AQD25&lt;&gt;"",SUMPRODUCT((AQO25:AQO29=AQO25)*(AQJ25:AQJ29=AQJ25)*(AQH25:AQH29&gt;AQH25)),"")</f>
        <v>0</v>
      </c>
      <c r="AQS25" s="395">
        <f t="shared" ref="AQS25" ca="1" si="3658">IF(AQD25&lt;&gt;"",SUMPRODUCT((AQO25:AQO29=AQO25)*(AQJ25:AQJ29=AQJ25)*(AQH25:AQH29=AQH25)*(AQL25:AQL29&gt;AQL25)),"")</f>
        <v>0</v>
      </c>
      <c r="AQT25" s="395">
        <f t="shared" ref="AQT25" ca="1" si="3659">IF(AQD25&lt;&gt;"",SUMPRODUCT((AQO25:AQO29=AQO25)*(AQJ25:AQJ29=AQJ25)*(AQH25:AQH29=AQH25)*(AQL25:AQL29=AQL25)*(AQM25:AQM29&gt;AQM25)),"")</f>
        <v>0</v>
      </c>
      <c r="AQU25" s="395">
        <f t="shared" ref="AQU25" ca="1" si="3660">IF(AQD25&lt;&gt;"",SUMPRODUCT((AQO25:AQO29=AQO25)*(AQJ25:AQJ29=AQJ25)*(AQH25:AQH29=AQH25)*(AQL25:AQL29=AQL25)*(AQM25:AQM29=AQM25)*(AQN25:AQN29&gt;AQN25)),"")</f>
        <v>3</v>
      </c>
      <c r="AQV25" s="395">
        <f t="shared" ref="AQV25" ca="1" si="3661">IF(AQD25&lt;&gt;"",IF(AQV77&lt;&gt;"",IF(AQC76=3,AQV77,AQV77+AQC76),SUM(AQP25:AQU25)),"")</f>
        <v>4</v>
      </c>
      <c r="AQW25" s="395" t="str">
        <f t="shared" ref="AQW25" ca="1" si="3662">IF(AQD25&lt;&gt;"",INDEX(AQD25:AQD29,MATCH(1,AQV25:AQV29,0),0),"")</f>
        <v>Flamengo</v>
      </c>
      <c r="ATF25" s="395" t="str">
        <f t="shared" ref="ATF25" ca="1" si="3663">IF(AQW25&lt;&gt;"",AQW25,APW25)</f>
        <v>Flamengo</v>
      </c>
      <c r="ATG25" s="395">
        <v>1</v>
      </c>
      <c r="ATH25" s="395">
        <v>23</v>
      </c>
      <c r="ATI25" s="395" t="str">
        <f t="shared" si="21"/>
        <v>Los Angeles</v>
      </c>
      <c r="ATJ25" s="395">
        <f ca="1">IF(OFFSET('Game Board'!O30,0,ATJ1)&lt;&gt;"",OFFSET('Game Board'!O30,0,ATJ1),0)</f>
        <v>0</v>
      </c>
      <c r="ATK25" s="395">
        <f ca="1">IF(OFFSET('Game Board'!P30,0,ATJ1)&lt;&gt;"",OFFSET('Game Board'!P30,0,ATJ1),0)</f>
        <v>0</v>
      </c>
      <c r="ATL25" s="395" t="str">
        <f t="shared" si="22"/>
        <v>Espérance Sportive de Tunis</v>
      </c>
      <c r="ATM25" s="395" t="str">
        <f ca="1">IF(AND(OFFSET('Game Board'!O30,0,ATJ1)&lt;&gt;"",OFFSET('Game Board'!P30,0,ATJ1)&lt;&gt;""),IF(ATJ25&gt;ATK25,"W",IF(ATJ25=ATK25,"D","L")),"")</f>
        <v/>
      </c>
      <c r="ATN25" s="395" t="str">
        <f t="shared" ca="1" si="2789"/>
        <v/>
      </c>
    </row>
    <row r="26" spans="2:1210" x14ac:dyDescent="0.25">
      <c r="B26" s="395">
        <f>VLOOKUP(C26,CX25:CY29,2,FALSE)</f>
        <v>3</v>
      </c>
      <c r="C26" s="398" t="str">
        <f>'Tournament Setup'!D19</f>
        <v>Espérance Sportive de Tunis</v>
      </c>
      <c r="D26" s="395">
        <f>SUMPRODUCT((DA3:DA54=C26)*(DE3:DE54="W"))+SUMPRODUCT((DD3:DD54=C26)*(DF3:DF54="W"))</f>
        <v>1</v>
      </c>
      <c r="E26" s="395">
        <f>SUMPRODUCT((DA3:DA54=C26)*(DE3:DE54="D"))+SUMPRODUCT((DD3:DD54=C26)*(DF3:DF54="D"))</f>
        <v>0</v>
      </c>
      <c r="F26" s="395">
        <f>SUMPRODUCT((DA3:DA54=C26)*(DE3:DE54="L"))+SUMPRODUCT((DD3:DD54=C26)*(DF3:DF54="L"))</f>
        <v>2</v>
      </c>
      <c r="G26" s="395">
        <f>SUMIF(DA3:DA72,C26,DB3:DB72)+SUMIF(DD3:DD72,C26,DC3:DC72)</f>
        <v>1</v>
      </c>
      <c r="H26" s="395">
        <f>SUMIF(DD3:DD72,C26,DB3:DB72)+SUMIF(DA3:DA72,C26,DC3:DC72)</f>
        <v>3</v>
      </c>
      <c r="I26" s="395">
        <f t="shared" si="3442"/>
        <v>998</v>
      </c>
      <c r="J26" s="395">
        <f t="shared" si="3443"/>
        <v>3</v>
      </c>
      <c r="K26" s="401">
        <v>5</v>
      </c>
      <c r="L26" s="395">
        <f>IF(COUNTIF(J25:J29,4)&lt;&gt;4,RANK(J26,J25:J29),J78)</f>
        <v>3</v>
      </c>
      <c r="N26" s="395">
        <f>SUMPRODUCT((L25:L28=L26)*(K25:K28&lt;K26))+L26</f>
        <v>3</v>
      </c>
      <c r="O26" s="398" t="str">
        <f>INDEX(C25:C29,MATCH(2,N25:N29,0),0)</f>
        <v>Chelsea</v>
      </c>
      <c r="P26" s="395">
        <f>INDEX(L25:L29,MATCH(O26,C25:C29,0),0)</f>
        <v>2</v>
      </c>
      <c r="Q26" s="395" t="str">
        <f>IF(Q25&lt;&gt;"",O26,"")</f>
        <v/>
      </c>
      <c r="R26" s="395" t="str">
        <f>IF(R25&lt;&gt;"",O27,"")</f>
        <v/>
      </c>
      <c r="S26" s="395" t="str">
        <f>IF(S25&lt;&gt;"",O28,"")</f>
        <v/>
      </c>
      <c r="T26" s="395" t="str">
        <f>IF(T25&lt;&gt;"",O29,"")</f>
        <v/>
      </c>
      <c r="V26" s="395" t="str">
        <f t="shared" ref="V26:V28" si="3664">IF(Q26&lt;&gt;"",Q26,"")</f>
        <v/>
      </c>
      <c r="W26" s="395">
        <f>SUMPRODUCT((DA3:DA54=V26)*(DD3:DD54=V27)*(DE3:DE54="W"))+SUMPRODUCT((DA3:DA54=V26)*(DD3:DD54=V28)*(DE3:DE54="W"))+SUMPRODUCT((DA3:DA54=V26)*(DD3:DD54=V29)*(DE3:DE54="W"))+SUMPRODUCT((DA3:DA54=V26)*(DD3:DD54=V25)*(DE3:DE54="W"))+SUMPRODUCT((DA3:DA54=V27)*(DD3:DD54=V26)*(DF3:DF54="W"))+SUMPRODUCT((DA3:DA54=V28)*(DD3:DD54=V26)*(DF3:DF54="W"))+SUMPRODUCT((DA3:DA54=V29)*(DD3:DD54=V26)*(DF3:DF54="W"))+SUMPRODUCT((DA3:DA54=V25)*(DD3:DD54=V26)*(DF3:DF54="W"))</f>
        <v>0</v>
      </c>
      <c r="X26" s="395">
        <f>SUMPRODUCT((DA3:DA54=V26)*(DD3:DD54=V27)*(DE3:DE54="D"))+SUMPRODUCT((DA3:DA54=V26)*(DD3:DD54=V28)*(DE3:DE54="D"))+SUMPRODUCT((DA3:DA54=V26)*(DD3:DD54=V29)*(DE3:DE54="D"))+SUMPRODUCT((DA3:DA54=V26)*(DD3:DD54=V25)*(DE3:DE54="D"))+SUMPRODUCT((DA3:DA54=V27)*(DD3:DD54=V26)*(DE3:DE54="D"))+SUMPRODUCT((DA3:DA54=V28)*(DD3:DD54=V26)*(DE3:DE54="D"))+SUMPRODUCT((DA3:DA54=V29)*(DD3:DD54=V26)*(DE3:DE54="D"))+SUMPRODUCT((DA3:DA54=V25)*(DD3:DD54=V26)*(DE3:DE54="D"))</f>
        <v>0</v>
      </c>
      <c r="Y26" s="395">
        <f>SUMPRODUCT((DA3:DA54=V26)*(DD3:DD54=V27)*(DE3:DE54="L"))+SUMPRODUCT((DA3:DA54=V26)*(DD3:DD54=V28)*(DE3:DE54="L"))+SUMPRODUCT((DA3:DA54=V26)*(DD3:DD54=V29)*(DE3:DE54="L"))+SUMPRODUCT((DA3:DA54=V26)*(DD3:DD54=V25)*(DE3:DE54="L"))+SUMPRODUCT((DA3:DA54=V27)*(DD3:DD54=V26)*(DF3:DF54="L"))+SUMPRODUCT((DA3:DA54=V28)*(DD3:DD54=V26)*(DF3:DF54="L"))+SUMPRODUCT((DA3:DA54=V29)*(DD3:DD54=V26)*(DF3:DF54="L"))+SUMPRODUCT((DA3:DA54=V25)*(DD3:DD54=V26)*(DF3:DF54="L"))</f>
        <v>0</v>
      </c>
      <c r="Z26" s="395">
        <f>SUMPRODUCT((DA3:DA54=V26)*(DD3:DD54=V27)*DB3:DB54)+SUMPRODUCT((DA3:DA54=V26)*(DD3:DD54=V28)*DB3:DB54)+SUMPRODUCT((DA3:DA54=V26)*(DD3:DD54=V29)*DB3:DB54)+SUMPRODUCT((DA3:DA54=V26)*(DD3:DD54=V25)*DB3:DB54)+SUMPRODUCT((DA3:DA54=V27)*(DD3:DD54=V26)*DC3:DC54)+SUMPRODUCT((DA3:DA54=V28)*(DD3:DD54=V26)*DC3:DC54)+SUMPRODUCT((DA3:DA54=V29)*(DD3:DD54=V26)*DC3:DC54)+SUMPRODUCT((DA3:DA54=V25)*(DD3:DD54=V26)*DC3:DC54)</f>
        <v>0</v>
      </c>
      <c r="AA26" s="395">
        <f>SUMPRODUCT((DA3:DA54=V26)*(DD3:DD54=V27)*DC3:DC54)+SUMPRODUCT((DA3:DA54=V26)*(DD3:DD54=V28)*DC3:DC54)+SUMPRODUCT((DA3:DA54=V26)*(DD3:DD54=V29)*DC3:DC54)+SUMPRODUCT((DA3:DA54=V26)*(DD3:DD54=V25)*DC3:DC54)+SUMPRODUCT((DA3:DA54=V27)*(DD3:DD54=V26)*DB3:DB54)+SUMPRODUCT((DA3:DA54=V28)*(DD3:DD54=V26)*DB3:DB54)+SUMPRODUCT((DA3:DA54=V29)*(DD3:DD54=V26)*DB3:DB54)+SUMPRODUCT((DA3:DA54=V25)*(DD3:DD54=V26)*DB3:DB54)</f>
        <v>0</v>
      </c>
      <c r="AB26" s="395">
        <f>Z26-AA26+1000</f>
        <v>1000</v>
      </c>
      <c r="AC26" s="395" t="str">
        <f t="shared" si="3444"/>
        <v/>
      </c>
      <c r="AD26" s="395" t="str">
        <f>IF(V26&lt;&gt;"",VLOOKUP(V26,C4:I52,7,FALSE),"")</f>
        <v/>
      </c>
      <c r="AE26" s="395" t="str">
        <f>IF(V26&lt;&gt;"",VLOOKUP(V26,C4:I52,5,FALSE),"")</f>
        <v/>
      </c>
      <c r="AF26" s="395" t="str">
        <f>IF(V26&lt;&gt;"",VLOOKUP(V26,C4:K52,9,FALSE),"")</f>
        <v/>
      </c>
      <c r="AG26" s="395" t="str">
        <f t="shared" si="3445"/>
        <v/>
      </c>
      <c r="AH26" s="395" t="str">
        <f>IF(V26&lt;&gt;"",RANK(AG26,AG25:AG29),"")</f>
        <v/>
      </c>
      <c r="AI26" s="395" t="str">
        <f>IF(V26&lt;&gt;"",SUMPRODUCT((AG25:AG29=AG26)*(AB25:AB29&gt;AB26)),"")</f>
        <v/>
      </c>
      <c r="AJ26" s="395" t="str">
        <f>IF(V26&lt;&gt;"",SUMPRODUCT((AG25:AG29=AG26)*(AB25:AB29=AB26)*(Z25:Z29&gt;Z26)),"")</f>
        <v/>
      </c>
      <c r="AK26" s="395" t="str">
        <f>IF(V26&lt;&gt;"",SUMPRODUCT((AG25:AG29=AG26)*(AB25:AB29=AB26)*(Z25:Z29=Z26)*(AD25:AD29&gt;AD26)),"")</f>
        <v/>
      </c>
      <c r="AL26" s="395" t="str">
        <f>IF(V26&lt;&gt;"",SUMPRODUCT((AG25:AG29=AG26)*(AB25:AB29=AB26)*(Z25:Z29=Z26)*(AD25:AD29=AD26)*(AE25:AE29&gt;AE26)),"")</f>
        <v/>
      </c>
      <c r="AM26" s="395" t="str">
        <f>IF(V26&lt;&gt;"",SUMPRODUCT((AG25:AG29=AG26)*(AB25:AB29=AB26)*(Z25:Z29=Z26)*(AD25:AD29=AD26)*(AE25:AE29=AE26)*(AF25:AF29&gt;AF26)),"")</f>
        <v/>
      </c>
      <c r="AN26" s="395" t="str">
        <f>IF(V26&lt;&gt;"",IF(AN78&lt;&gt;"",IF(U76=3,AN78,AN78+U76),SUM(AH26:AM26)),"")</f>
        <v/>
      </c>
      <c r="AO26" s="395" t="str">
        <f>IF(V26&lt;&gt;"",INDEX(V25:V29,MATCH(2,AN25:AN29,0),0),"")</f>
        <v/>
      </c>
      <c r="AP26" s="395" t="str">
        <f>IF(R25&lt;&gt;"",R25,"")</f>
        <v/>
      </c>
      <c r="AQ26" s="395">
        <f>SUMPRODUCT((DA3:DA54=AP26)*(DD3:DD54=AP27)*(DE3:DE54="W"))+SUMPRODUCT((DA3:DA54=AP26)*(DD3:DD54=AP28)*(DE3:DE54="W"))+SUMPRODUCT((DA3:DA54=AP26)*(DD3:DD54=AP29)*(DE3:DE54="W"))+SUMPRODUCT((DA3:DA54=AP27)*(DD3:DD54=AP26)*(DF3:DF54="W"))+SUMPRODUCT((DA3:DA54=AP28)*(DD3:DD54=AP26)*(DF3:DF54="W"))+SUMPRODUCT((DA3:DA54=AP29)*(DD3:DD54=AP26)*(DF3:DF54="W"))</f>
        <v>0</v>
      </c>
      <c r="AR26" s="395">
        <f>SUMPRODUCT((DA3:DA54=AP26)*(DD3:DD54=AP27)*(DE3:DE54="D"))+SUMPRODUCT((DA3:DA54=AP26)*(DD3:DD54=AP28)*(DE3:DE54="D"))+SUMPRODUCT((DA3:DA54=AP26)*(DD3:DD54=AP29)*(DE3:DE54="D"))+SUMPRODUCT((DA3:DA54=AP27)*(DD3:DD54=AP26)*(DE3:DE54="D"))+SUMPRODUCT((DA3:DA54=AP28)*(DD3:DD54=AP26)*(DE3:DE54="D"))+SUMPRODUCT((DA3:DA54=AP29)*(DD3:DD54=AP26)*(DE3:DE54="D"))</f>
        <v>0</v>
      </c>
      <c r="AS26" s="395">
        <f>SUMPRODUCT((DA3:DA54=AP26)*(DD3:DD54=AP27)*(DE3:DE54="L"))+SUMPRODUCT((DA3:DA54=AP26)*(DD3:DD54=AP28)*(DE3:DE54="L"))+SUMPRODUCT((DA3:DA54=AP26)*(DD3:DD54=AP29)*(DE3:DE54="L"))+SUMPRODUCT((DA3:DA54=AP27)*(DD3:DD54=AP26)*(DF3:DF54="L"))+SUMPRODUCT((DA3:DA54=AP28)*(DD3:DD54=AP26)*(DF3:DF54="L"))+SUMPRODUCT((DA3:DA54=AP29)*(DD3:DD54=AP26)*(DF3:DF54="L"))</f>
        <v>0</v>
      </c>
      <c r="AT26" s="395">
        <f>SUMPRODUCT((DA3:DA54=AP26)*(DD3:DD54=AP27)*DB3:DB54)+SUMPRODUCT((DA3:DA54=AP26)*(DD3:DD54=AP28)*DB3:DB54)+SUMPRODUCT((DA3:DA54=AP26)*(DD3:DD54=AP29)*DB3:DB54)+SUMPRODUCT((DA3:DA54=AP26)*(DD3:DD54=AP25)*DB3:DB54)+SUMPRODUCT((DA3:DA54=AP27)*(DD3:DD54=AP26)*DC3:DC54)+SUMPRODUCT((DA3:DA54=AP28)*(DD3:DD54=AP26)*DC3:DC54)+SUMPRODUCT((DA3:DA54=AP29)*(DD3:DD54=AP26)*DC3:DC54)+SUMPRODUCT((DA3:DA54=AP25)*(DD3:DD54=AP26)*DC3:DC54)</f>
        <v>0</v>
      </c>
      <c r="AU26" s="395">
        <f>SUMPRODUCT((DA3:DA54=AP26)*(DD3:DD54=AP27)*DC3:DC54)+SUMPRODUCT((DA3:DA54=AP26)*(DD3:DD54=AP28)*DC3:DC54)+SUMPRODUCT((DA3:DA54=AP26)*(DD3:DD54=AP29)*DC3:DC54)+SUMPRODUCT((DA3:DA54=AP26)*(DD3:DD54=AP25)*DC3:DC54)+SUMPRODUCT((DA3:DA54=AP27)*(DD3:DD54=AP26)*DB3:DB54)+SUMPRODUCT((DA3:DA54=AP28)*(DD3:DD54=AP26)*DB3:DB54)+SUMPRODUCT((DA3:DA54=AP29)*(DD3:DD54=AP26)*DB3:DB54)+SUMPRODUCT((DA3:DA54=AP25)*(DD3:DD54=AP26)*DB3:DB54)</f>
        <v>0</v>
      </c>
      <c r="AV26" s="395">
        <f>AT26-AU26+1000</f>
        <v>1000</v>
      </c>
      <c r="AW26" s="395" t="str">
        <f t="shared" ref="AW26:AW28" si="3665">IF(AP26&lt;&gt;"",AQ26*3+AR26*1,"")</f>
        <v/>
      </c>
      <c r="AX26" s="395" t="str">
        <f>IF(AP26&lt;&gt;"",VLOOKUP(AP26,C4:I52,7,FALSE),"")</f>
        <v/>
      </c>
      <c r="AY26" s="395" t="str">
        <f>IF(AP26&lt;&gt;"",VLOOKUP(AP26,C4:I52,5,FALSE),"")</f>
        <v/>
      </c>
      <c r="AZ26" s="395" t="str">
        <f>IF(AP26&lt;&gt;"",VLOOKUP(AP26,C4:K52,9,FALSE),"")</f>
        <v/>
      </c>
      <c r="BA26" s="395" t="str">
        <f t="shared" ref="BA26:BA28" si="3666">AW26</f>
        <v/>
      </c>
      <c r="BB26" s="395" t="str">
        <f>IF(AP26&lt;&gt;"",RANK(BA26,BA25:BA29),"")</f>
        <v/>
      </c>
      <c r="BC26" s="395" t="str">
        <f>IF(AP26&lt;&gt;"",SUMPRODUCT((BA25:BA29=BA26)*(AV25:AV29&gt;AV26)),"")</f>
        <v/>
      </c>
      <c r="BD26" s="395" t="str">
        <f>IF(AP26&lt;&gt;"",SUMPRODUCT((BA25:BA29=BA26)*(AV25:AV29=AV26)*(AT25:AT29&gt;AT26)),"")</f>
        <v/>
      </c>
      <c r="BE26" s="395" t="str">
        <f>IF(AP26&lt;&gt;"",SUMPRODUCT((BA25:BA29=BA26)*(AV25:AV29=AV26)*(AT25:AT29=AT26)*(AX25:AX29&gt;AX26)),"")</f>
        <v/>
      </c>
      <c r="BF26" s="395" t="str">
        <f>IF(AP26&lt;&gt;"",SUMPRODUCT((BA25:BA29=BA26)*(AV25:AV29=AV26)*(AT25:AT29=AT26)*(AX25:AX29=AX26)*(AY25:AY29&gt;AY26)),"")</f>
        <v/>
      </c>
      <c r="BG26" s="395" t="str">
        <f>IF(AP26&lt;&gt;"",SUMPRODUCT((BA25:BA29=BA26)*(AV25:AV29=AV26)*(AT25:AT29=AT26)*(AX25:AX29=AX26)*(AY25:AY29=AY26)*(AZ25:AZ29&gt;AZ26)),"")</f>
        <v/>
      </c>
      <c r="BH26" s="395" t="str">
        <f>IF(AP26&lt;&gt;"",IF(BH78&lt;&gt;"",IF(AO76=3,BH78,BH78+AO76),SUM(BB26:BG26)+1),"")</f>
        <v/>
      </c>
      <c r="BI26" s="395" t="str">
        <f>IF(AP26&lt;&gt;"",INDEX(AP26:AP29,MATCH(2,BH26:BH29,0),0),"")</f>
        <v/>
      </c>
      <c r="CX26" s="395" t="str">
        <f>IF(BI26&lt;&gt;"",BI26,IF(AO26&lt;&gt;"",AO26,O26))</f>
        <v>Chelsea</v>
      </c>
      <c r="CY26" s="395">
        <v>2</v>
      </c>
      <c r="CZ26" s="395">
        <v>24</v>
      </c>
      <c r="DA26" s="395" t="str">
        <f>'Game Board'!F31</f>
        <v>Bayern Munich</v>
      </c>
      <c r="DB26" s="395">
        <f>IF(DA2&lt;&gt;"",IF(AND('Game Board'!G31&lt;&gt;"",'Game Board'!H31&lt;&gt;""),'Game Board'!G31,0),"")</f>
        <v>2</v>
      </c>
      <c r="DC26" s="395">
        <f>IF(DA2&lt;&gt;"",IF(AND('Game Board'!G31&lt;&gt;"",'Game Board'!H31&lt;&gt;""),'Game Board'!H31,0),"")</f>
        <v>1</v>
      </c>
      <c r="DD26" s="395" t="str">
        <f>'Game Board'!I31</f>
        <v>Boca Juniors</v>
      </c>
      <c r="DE26" s="395" t="str">
        <f>IF(AND('Game Board'!G31&lt;&gt;"",'Game Board'!H31&lt;&gt;""),IF(DB26&gt;DC26,"W",IF(DB26=DC26,"D","L")),"")</f>
        <v>W</v>
      </c>
      <c r="DF26" s="395" t="str">
        <f t="shared" si="24"/>
        <v>L</v>
      </c>
      <c r="DH26" s="395">
        <f ca="1">VLOOKUP(DI26,HD25:HE29,2,FALSE)</f>
        <v>4</v>
      </c>
      <c r="DI26" s="398" t="str">
        <f t="shared" si="3446"/>
        <v>Espérance Sportive de Tunis</v>
      </c>
      <c r="DJ26" s="395">
        <f ca="1">SUMPRODUCT((HG3:HG54=DI26)*(HK3:HK54="W"))+SUMPRODUCT((HJ3:HJ54=DI26)*(HL3:HL54="W"))</f>
        <v>0</v>
      </c>
      <c r="DK26" s="395">
        <f ca="1">SUMPRODUCT((HG3:HG54=DI26)*(HK3:HK54="D"))+SUMPRODUCT((HJ3:HJ54=DI26)*(HL3:HL54="D"))</f>
        <v>1</v>
      </c>
      <c r="DL26" s="395">
        <f ca="1">SUMPRODUCT((HG3:HG54=DI26)*(HK3:HK54="L"))+SUMPRODUCT((HJ3:HJ54=DI26)*(HL3:HL54="L"))</f>
        <v>2</v>
      </c>
      <c r="DM26" s="395">
        <f ca="1">SUMIF(HG3:HG72,DI26,HH3:HH72)+SUMIF(HJ3:HJ72,DI26,HI3:HI72)</f>
        <v>1</v>
      </c>
      <c r="DN26" s="395">
        <f ca="1">SUMIF(HJ3:HJ72,DI26,HH3:HH72)+SUMIF(HG3:HG72,DI26,HI3:HI72)</f>
        <v>4</v>
      </c>
      <c r="DO26" s="395">
        <f t="shared" ca="1" si="3447"/>
        <v>997</v>
      </c>
      <c r="DP26" s="395">
        <f t="shared" ca="1" si="3448"/>
        <v>1</v>
      </c>
      <c r="DQ26" s="401">
        <f t="shared" si="257"/>
        <v>5</v>
      </c>
      <c r="DR26" s="395">
        <f ca="1">IF(COUNTIF(DP25:DP29,4)&lt;&gt;4,RANK(DP26,DP25:DP29),DP78)</f>
        <v>3</v>
      </c>
      <c r="DT26" s="395">
        <f ca="1">SUMPRODUCT((DR25:DR28=DR26)*(DQ25:DQ28&lt;DQ26))+DR26</f>
        <v>3</v>
      </c>
      <c r="DU26" s="398" t="str">
        <f ca="1">INDEX(DI25:DI29,MATCH(2,DT25:DT29,0),0)</f>
        <v>Chelsea</v>
      </c>
      <c r="DV26" s="395">
        <f ca="1">INDEX(DR25:DR29,MATCH(DU26,DI25:DI29,0),0)</f>
        <v>2</v>
      </c>
      <c r="DW26" s="395" t="str">
        <f ca="1">IF(DW25&lt;&gt;"",DU26,"")</f>
        <v/>
      </c>
      <c r="DX26" s="395" t="str">
        <f ca="1">IF(DX25&lt;&gt;"",DU27,"")</f>
        <v/>
      </c>
      <c r="DY26" s="395" t="str">
        <f ca="1">IF(DY25&lt;&gt;"",DU28,"")</f>
        <v>Los Angeles</v>
      </c>
      <c r="DZ26" s="395" t="str">
        <f>IF(DZ25&lt;&gt;"",DU29,"")</f>
        <v/>
      </c>
      <c r="EB26" s="395" t="str">
        <f t="shared" ref="EB26:EB28" ca="1" si="3667">IF(DW26&lt;&gt;"",DW26,"")</f>
        <v/>
      </c>
      <c r="EC26" s="395">
        <f ca="1">SUMPRODUCT((HG3:HG54=EB26)*(HJ3:HJ54=EB27)*(HK3:HK54="W"))+SUMPRODUCT((HG3:HG54=EB26)*(HJ3:HJ54=EB28)*(HK3:HK54="W"))+SUMPRODUCT((HG3:HG54=EB26)*(HJ3:HJ54=EB29)*(HK3:HK54="W"))+SUMPRODUCT((HG3:HG54=EB26)*(HJ3:HJ54=EB25)*(HK3:HK54="W"))+SUMPRODUCT((HG3:HG54=EB27)*(HJ3:HJ54=EB26)*(HL3:HL54="W"))+SUMPRODUCT((HG3:HG54=EB28)*(HJ3:HJ54=EB26)*(HL3:HL54="W"))+SUMPRODUCT((HG3:HG54=EB29)*(HJ3:HJ54=EB26)*(HL3:HL54="W"))+SUMPRODUCT((HG3:HG54=EB25)*(HJ3:HJ54=EB26)*(HL3:HL54="W"))</f>
        <v>0</v>
      </c>
      <c r="ED26" s="395">
        <f ca="1">SUMPRODUCT((HG3:HG54=EB26)*(HJ3:HJ54=EB27)*(HK3:HK54="D"))+SUMPRODUCT((HG3:HG54=EB26)*(HJ3:HJ54=EB28)*(HK3:HK54="D"))+SUMPRODUCT((HG3:HG54=EB26)*(HJ3:HJ54=EB29)*(HK3:HK54="D"))+SUMPRODUCT((HG3:HG54=EB26)*(HJ3:HJ54=EB25)*(HK3:HK54="D"))+SUMPRODUCT((HG3:HG54=EB27)*(HJ3:HJ54=EB26)*(HK3:HK54="D"))+SUMPRODUCT((HG3:HG54=EB28)*(HJ3:HJ54=EB26)*(HK3:HK54="D"))+SUMPRODUCT((HG3:HG54=EB29)*(HJ3:HJ54=EB26)*(HK3:HK54="D"))+SUMPRODUCT((HG3:HG54=EB25)*(HJ3:HJ54=EB26)*(HK3:HK54="D"))</f>
        <v>0</v>
      </c>
      <c r="EE26" s="395">
        <f ca="1">SUMPRODUCT((HG3:HG54=EB26)*(HJ3:HJ54=EB27)*(HK3:HK54="L"))+SUMPRODUCT((HG3:HG54=EB26)*(HJ3:HJ54=EB28)*(HK3:HK54="L"))+SUMPRODUCT((HG3:HG54=EB26)*(HJ3:HJ54=EB29)*(HK3:HK54="L"))+SUMPRODUCT((HG3:HG54=EB26)*(HJ3:HJ54=EB25)*(HK3:HK54="L"))+SUMPRODUCT((HG3:HG54=EB27)*(HJ3:HJ54=EB26)*(HL3:HL54="L"))+SUMPRODUCT((HG3:HG54=EB28)*(HJ3:HJ54=EB26)*(HL3:HL54="L"))+SUMPRODUCT((HG3:HG54=EB29)*(HJ3:HJ54=EB26)*(HL3:HL54="L"))+SUMPRODUCT((HG3:HG54=EB25)*(HJ3:HJ54=EB26)*(HL3:HL54="L"))</f>
        <v>0</v>
      </c>
      <c r="EF26" s="395">
        <f ca="1">SUMPRODUCT((HG3:HG54=EB26)*(HJ3:HJ54=EB27)*HH3:HH54)+SUMPRODUCT((HG3:HG54=EB26)*(HJ3:HJ54=EB28)*HH3:HH54)+SUMPRODUCT((HG3:HG54=EB26)*(HJ3:HJ54=EB29)*HH3:HH54)+SUMPRODUCT((HG3:HG54=EB26)*(HJ3:HJ54=EB25)*HH3:HH54)+SUMPRODUCT((HG3:HG54=EB27)*(HJ3:HJ54=EB26)*HI3:HI54)+SUMPRODUCT((HG3:HG54=EB28)*(HJ3:HJ54=EB26)*HI3:HI54)+SUMPRODUCT((HG3:HG54=EB29)*(HJ3:HJ54=EB26)*HI3:HI54)+SUMPRODUCT((HG3:HG54=EB25)*(HJ3:HJ54=EB26)*HI3:HI54)</f>
        <v>0</v>
      </c>
      <c r="EG26" s="395">
        <f ca="1">SUMPRODUCT((HG3:HG54=EB26)*(HJ3:HJ54=EB27)*HI3:HI54)+SUMPRODUCT((HG3:HG54=EB26)*(HJ3:HJ54=EB28)*HI3:HI54)+SUMPRODUCT((HG3:HG54=EB26)*(HJ3:HJ54=EB29)*HI3:HI54)+SUMPRODUCT((HG3:HG54=EB26)*(HJ3:HJ54=EB25)*HI3:HI54)+SUMPRODUCT((HG3:HG54=EB27)*(HJ3:HJ54=EB26)*HH3:HH54)+SUMPRODUCT((HG3:HG54=EB28)*(HJ3:HJ54=EB26)*HH3:HH54)+SUMPRODUCT((HG3:HG54=EB29)*(HJ3:HJ54=EB26)*HH3:HH54)+SUMPRODUCT((HG3:HG54=EB25)*(HJ3:HJ54=EB26)*HH3:HH54)</f>
        <v>0</v>
      </c>
      <c r="EH26" s="395">
        <f ca="1">EF26-EG26+1000</f>
        <v>1000</v>
      </c>
      <c r="EI26" s="395" t="str">
        <f t="shared" ca="1" si="3449"/>
        <v/>
      </c>
      <c r="EJ26" s="395" t="str">
        <f ca="1">IF(EB26&lt;&gt;"",VLOOKUP(EB26,DI4:DO52,7,FALSE),"")</f>
        <v/>
      </c>
      <c r="EK26" s="395" t="str">
        <f ca="1">IF(EB26&lt;&gt;"",VLOOKUP(EB26,DI4:DO52,5,FALSE),"")</f>
        <v/>
      </c>
      <c r="EL26" s="395" t="str">
        <f ca="1">IF(EB26&lt;&gt;"",VLOOKUP(EB26,DI4:DQ52,9,FALSE),"")</f>
        <v/>
      </c>
      <c r="EM26" s="395" t="str">
        <f t="shared" ca="1" si="3450"/>
        <v/>
      </c>
      <c r="EN26" s="395" t="str">
        <f ca="1">IF(EB26&lt;&gt;"",RANK(EM26,EM25:EM29),"")</f>
        <v/>
      </c>
      <c r="EO26" s="395" t="str">
        <f ca="1">IF(EB26&lt;&gt;"",SUMPRODUCT((EM25:EM29=EM26)*(EH25:EH29&gt;EH26)),"")</f>
        <v/>
      </c>
      <c r="EP26" s="395" t="str">
        <f ca="1">IF(EB26&lt;&gt;"",SUMPRODUCT((EM25:EM29=EM26)*(EH25:EH29=EH26)*(EF25:EF29&gt;EF26)),"")</f>
        <v/>
      </c>
      <c r="EQ26" s="395" t="str">
        <f ca="1">IF(EB26&lt;&gt;"",SUMPRODUCT((EM25:EM29=EM26)*(EH25:EH29=EH26)*(EF25:EF29=EF26)*(EJ25:EJ29&gt;EJ26)),"")</f>
        <v/>
      </c>
      <c r="ER26" s="395" t="str">
        <f ca="1">IF(EB26&lt;&gt;"",SUMPRODUCT((EM25:EM29=EM26)*(EH25:EH29=EH26)*(EF25:EF29=EF26)*(EJ25:EJ29=EJ26)*(EK25:EK29&gt;EK26)),"")</f>
        <v/>
      </c>
      <c r="ES26" s="395" t="str">
        <f ca="1">IF(EB26&lt;&gt;"",SUMPRODUCT((EM25:EM29=EM26)*(EH25:EH29=EH26)*(EF25:EF29=EF26)*(EJ25:EJ29=EJ26)*(EK25:EK29=EK26)*(EL25:EL29&gt;EL26)),"")</f>
        <v/>
      </c>
      <c r="ET26" s="395" t="str">
        <f ca="1">IF(EB26&lt;&gt;"",IF(ET78&lt;&gt;"",IF(EA76=3,ET78,ET78+EA76),SUM(EN26:ES26)),"")</f>
        <v/>
      </c>
      <c r="EU26" s="395" t="str">
        <f ca="1">IF(EB26&lt;&gt;"",INDEX(EB25:EB29,MATCH(2,ET25:ET29,0),0),"")</f>
        <v/>
      </c>
      <c r="EV26" s="395" t="str">
        <f ca="1">IF(DX25&lt;&gt;"",DX25,"")</f>
        <v/>
      </c>
      <c r="EW26" s="395">
        <f ca="1">SUMPRODUCT((HG3:HG54=EV26)*(HJ3:HJ54=EV27)*(HK3:HK54="W"))+SUMPRODUCT((HG3:HG54=EV26)*(HJ3:HJ54=EV28)*(HK3:HK54="W"))+SUMPRODUCT((HG3:HG54=EV26)*(HJ3:HJ54=EV29)*(HK3:HK54="W"))+SUMPRODUCT((HG3:HG54=EV27)*(HJ3:HJ54=EV26)*(HL3:HL54="W"))+SUMPRODUCT((HG3:HG54=EV28)*(HJ3:HJ54=EV26)*(HL3:HL54="W"))+SUMPRODUCT((HG3:HG54=EV29)*(HJ3:HJ54=EV26)*(HL3:HL54="W"))</f>
        <v>0</v>
      </c>
      <c r="EX26" s="395">
        <f ca="1">SUMPRODUCT((HG3:HG54=EV26)*(HJ3:HJ54=EV27)*(HK3:HK54="D"))+SUMPRODUCT((HG3:HG54=EV26)*(HJ3:HJ54=EV28)*(HK3:HK54="D"))+SUMPRODUCT((HG3:HG54=EV26)*(HJ3:HJ54=EV29)*(HK3:HK54="D"))+SUMPRODUCT((HG3:HG54=EV27)*(HJ3:HJ54=EV26)*(HK3:HK54="D"))+SUMPRODUCT((HG3:HG54=EV28)*(HJ3:HJ54=EV26)*(HK3:HK54="D"))+SUMPRODUCT((HG3:HG54=EV29)*(HJ3:HJ54=EV26)*(HK3:HK54="D"))</f>
        <v>0</v>
      </c>
      <c r="EY26" s="395">
        <f ca="1">SUMPRODUCT((HG3:HG54=EV26)*(HJ3:HJ54=EV27)*(HK3:HK54="L"))+SUMPRODUCT((HG3:HG54=EV26)*(HJ3:HJ54=EV28)*(HK3:HK54="L"))+SUMPRODUCT((HG3:HG54=EV26)*(HJ3:HJ54=EV29)*(HK3:HK54="L"))+SUMPRODUCT((HG3:HG54=EV27)*(HJ3:HJ54=EV26)*(HL3:HL54="L"))+SUMPRODUCT((HG3:HG54=EV28)*(HJ3:HJ54=EV26)*(HL3:HL54="L"))+SUMPRODUCT((HG3:HG54=EV29)*(HJ3:HJ54=EV26)*(HL3:HL54="L"))</f>
        <v>0</v>
      </c>
      <c r="EZ26" s="395">
        <f ca="1">SUMPRODUCT((HG3:HG54=EV26)*(HJ3:HJ54=EV27)*HH3:HH54)+SUMPRODUCT((HG3:HG54=EV26)*(HJ3:HJ54=EV28)*HH3:HH54)+SUMPRODUCT((HG3:HG54=EV26)*(HJ3:HJ54=EV29)*HH3:HH54)+SUMPRODUCT((HG3:HG54=EV26)*(HJ3:HJ54=EV25)*HH3:HH54)+SUMPRODUCT((HG3:HG54=EV27)*(HJ3:HJ54=EV26)*HI3:HI54)+SUMPRODUCT((HG3:HG54=EV28)*(HJ3:HJ54=EV26)*HI3:HI54)+SUMPRODUCT((HG3:HG54=EV29)*(HJ3:HJ54=EV26)*HI3:HI54)+SUMPRODUCT((HG3:HG54=EV25)*(HJ3:HJ54=EV26)*HI3:HI54)</f>
        <v>0</v>
      </c>
      <c r="FA26" s="395">
        <f ca="1">SUMPRODUCT((HG3:HG54=EV26)*(HJ3:HJ54=EV27)*HI3:HI54)+SUMPRODUCT((HG3:HG54=EV26)*(HJ3:HJ54=EV28)*HI3:HI54)+SUMPRODUCT((HG3:HG54=EV26)*(HJ3:HJ54=EV29)*HI3:HI54)+SUMPRODUCT((HG3:HG54=EV26)*(HJ3:HJ54=EV25)*HI3:HI54)+SUMPRODUCT((HG3:HG54=EV27)*(HJ3:HJ54=EV26)*HH3:HH54)+SUMPRODUCT((HG3:HG54=EV28)*(HJ3:HJ54=EV26)*HH3:HH54)+SUMPRODUCT((HG3:HG54=EV29)*(HJ3:HJ54=EV26)*HH3:HH54)+SUMPRODUCT((HG3:HG54=EV25)*(HJ3:HJ54=EV26)*HH3:HH54)</f>
        <v>0</v>
      </c>
      <c r="FB26" s="395">
        <f ca="1">EZ26-FA26+1000</f>
        <v>1000</v>
      </c>
      <c r="FC26" s="395" t="str">
        <f t="shared" ref="FC26:FC28" ca="1" si="3668">IF(EV26&lt;&gt;"",EW26*3+EX26*1,"")</f>
        <v/>
      </c>
      <c r="FD26" s="395" t="str">
        <f ca="1">IF(EV26&lt;&gt;"",VLOOKUP(EV26,DI4:DO52,7,FALSE),"")</f>
        <v/>
      </c>
      <c r="FE26" s="395" t="str">
        <f ca="1">IF(EV26&lt;&gt;"",VLOOKUP(EV26,DI4:DO52,5,FALSE),"")</f>
        <v/>
      </c>
      <c r="FF26" s="395" t="str">
        <f ca="1">IF(EV26&lt;&gt;"",VLOOKUP(EV26,DI4:DQ52,9,FALSE),"")</f>
        <v/>
      </c>
      <c r="FG26" s="395" t="str">
        <f t="shared" ref="FG26:FG28" ca="1" si="3669">FC26</f>
        <v/>
      </c>
      <c r="FH26" s="395" t="str">
        <f ca="1">IF(EV26&lt;&gt;"",RANK(FG26,FG25:FG29),"")</f>
        <v/>
      </c>
      <c r="FI26" s="395" t="str">
        <f ca="1">IF(EV26&lt;&gt;"",SUMPRODUCT((FG25:FG29=FG26)*(FB25:FB29&gt;FB26)),"")</f>
        <v/>
      </c>
      <c r="FJ26" s="395" t="str">
        <f ca="1">IF(EV26&lt;&gt;"",SUMPRODUCT((FG25:FG29=FG26)*(FB25:FB29=FB26)*(EZ25:EZ29&gt;EZ26)),"")</f>
        <v/>
      </c>
      <c r="FK26" s="395" t="str">
        <f ca="1">IF(EV26&lt;&gt;"",SUMPRODUCT((FG25:FG29=FG26)*(FB25:FB29=FB26)*(EZ25:EZ29=EZ26)*(FD25:FD29&gt;FD26)),"")</f>
        <v/>
      </c>
      <c r="FL26" s="395" t="str">
        <f ca="1">IF(EV26&lt;&gt;"",SUMPRODUCT((FG25:FG29=FG26)*(FB25:FB29=FB26)*(EZ25:EZ29=EZ26)*(FD25:FD29=FD26)*(FE25:FE29&gt;FE26)),"")</f>
        <v/>
      </c>
      <c r="FM26" s="395" t="str">
        <f ca="1">IF(EV26&lt;&gt;"",SUMPRODUCT((FG25:FG29=FG26)*(FB25:FB29=FB26)*(EZ25:EZ29=EZ26)*(FD25:FD29=FD26)*(FE25:FE29=FE26)*(FF25:FF29&gt;FF26)),"")</f>
        <v/>
      </c>
      <c r="FN26" s="395" t="str">
        <f ca="1">IF(EV26&lt;&gt;"",IF(FN78&lt;&gt;"",IF(EU76=3,FN78,FN78+EU76),SUM(FH26:FM26)+1),"")</f>
        <v/>
      </c>
      <c r="FO26" s="395" t="str">
        <f ca="1">IF(EV26&lt;&gt;"",INDEX(EV26:EV29,MATCH(2,FN26:FN29,0),0),"")</f>
        <v/>
      </c>
      <c r="HD26" s="395" t="str">
        <f ca="1">IF(FO26&lt;&gt;"",FO26,IF(EU26&lt;&gt;"",EU26,DU26))</f>
        <v>Chelsea</v>
      </c>
      <c r="HE26" s="395">
        <v>2</v>
      </c>
      <c r="HF26" s="395">
        <v>24</v>
      </c>
      <c r="HG26" s="395" t="str">
        <f t="shared" si="25"/>
        <v>Bayern Munich</v>
      </c>
      <c r="HH26" s="395">
        <f ca="1">IF(HG2&lt;&gt;"",IF(OFFSET('Game Board'!O31,0,HH1)&lt;&gt;"",OFFSET('Game Board'!O31,0,HH1),0),"")</f>
        <v>2</v>
      </c>
      <c r="HI26" s="395">
        <f ca="1">IF(HG2&lt;&gt;"",IF(OFFSET('Game Board'!P31,0,HH1)&lt;&gt;"",OFFSET('Game Board'!P31,0,HH1),0),"")</f>
        <v>2</v>
      </c>
      <c r="HJ26" s="395" t="str">
        <f t="shared" si="26"/>
        <v>Boca Juniors</v>
      </c>
      <c r="HK26" s="395" t="str">
        <f ca="1">IF(AND(OFFSET('Game Board'!O31,0,HH1)&lt;&gt;"",OFFSET('Game Board'!P31,0,HH1)&lt;&gt;""),IF(HH26&gt;HI26,"W",IF(HH26=HI26,"D","L")),"")</f>
        <v>D</v>
      </c>
      <c r="HL26" s="395" t="str">
        <f t="shared" ca="1" si="27"/>
        <v>D</v>
      </c>
      <c r="HN26" s="395">
        <f ca="1">VLOOKUP(HO26,LJ25:LK29,2,FALSE)</f>
        <v>2</v>
      </c>
      <c r="HO26" s="398" t="str">
        <f t="shared" si="3451"/>
        <v>Espérance Sportive de Tunis</v>
      </c>
      <c r="HP26" s="395">
        <f ca="1">SUMPRODUCT((LM3:LM54=HO26)*(LQ3:LQ54="W"))+SUMPRODUCT((LP3:LP54=HO26)*(LR3:LR54="W"))</f>
        <v>1</v>
      </c>
      <c r="HQ26" s="395">
        <f ca="1">SUMPRODUCT((LM3:LM54=HO26)*(LQ3:LQ54="D"))+SUMPRODUCT((LP3:LP54=HO26)*(LR3:LR54="D"))</f>
        <v>1</v>
      </c>
      <c r="HR26" s="395">
        <f ca="1">SUMPRODUCT((LM3:LM54=HO26)*(LQ3:LQ54="L"))+SUMPRODUCT((LP3:LP54=HO26)*(LR3:LR54="L"))</f>
        <v>1</v>
      </c>
      <c r="HS26" s="395">
        <f ca="1">SUMIF(LM3:LM72,HO26,LN3:LN72)+SUMIF(LP3:LP72,HO26,LO3:LO72)</f>
        <v>5</v>
      </c>
      <c r="HT26" s="395">
        <f ca="1">SUMIF(LP3:LP72,HO26,LN3:LN72)+SUMIF(LM3:LM72,HO26,LO3:LO72)</f>
        <v>6</v>
      </c>
      <c r="HU26" s="395">
        <f t="shared" ca="1" si="3452"/>
        <v>999</v>
      </c>
      <c r="HV26" s="395">
        <f t="shared" ca="1" si="3453"/>
        <v>4</v>
      </c>
      <c r="HW26" s="401">
        <f t="shared" si="266"/>
        <v>5</v>
      </c>
      <c r="HX26" s="395">
        <f ca="1">IF(COUNTIF(HV25:HV29,4)&lt;&gt;4,RANK(HV26,HV25:HV29),HV78)</f>
        <v>2</v>
      </c>
      <c r="HZ26" s="395">
        <f ca="1">SUMPRODUCT((HX25:HX28=HX26)*(HW25:HW28&lt;HW26))+HX26</f>
        <v>2</v>
      </c>
      <c r="IA26" s="398" t="str">
        <f ca="1">INDEX(HO25:HO29,MATCH(2,HZ25:HZ29,0),0)</f>
        <v>Espérance Sportive de Tunis</v>
      </c>
      <c r="IB26" s="395">
        <f ca="1">INDEX(HX25:HX29,MATCH(IA26,HO25:HO29,0),0)</f>
        <v>2</v>
      </c>
      <c r="IC26" s="395" t="str">
        <f ca="1">IF(IC25&lt;&gt;"",IA26,"")</f>
        <v/>
      </c>
      <c r="ID26" s="395" t="str">
        <f ca="1">IF(ID25&lt;&gt;"",IA27,"")</f>
        <v>Chelsea</v>
      </c>
      <c r="IE26" s="395" t="str">
        <f ca="1">IF(IE25&lt;&gt;"",IA28,"")</f>
        <v/>
      </c>
      <c r="IF26" s="395" t="str">
        <f>IF(IF25&lt;&gt;"",IA29,"")</f>
        <v/>
      </c>
      <c r="IH26" s="395" t="str">
        <f t="shared" ref="IH26:IH28" ca="1" si="3670">IF(IC26&lt;&gt;"",IC26,"")</f>
        <v/>
      </c>
      <c r="II26" s="395">
        <f ca="1">SUMPRODUCT((LM3:LM54=IH26)*(LP3:LP54=IH27)*(LQ3:LQ54="W"))+SUMPRODUCT((LM3:LM54=IH26)*(LP3:LP54=IH28)*(LQ3:LQ54="W"))+SUMPRODUCT((LM3:LM54=IH26)*(LP3:LP54=IH29)*(LQ3:LQ54="W"))+SUMPRODUCT((LM3:LM54=IH26)*(LP3:LP54=IH25)*(LQ3:LQ54="W"))+SUMPRODUCT((LM3:LM54=IH27)*(LP3:LP54=IH26)*(LR3:LR54="W"))+SUMPRODUCT((LM3:LM54=IH28)*(LP3:LP54=IH26)*(LR3:LR54="W"))+SUMPRODUCT((LM3:LM54=IH29)*(LP3:LP54=IH26)*(LR3:LR54="W"))+SUMPRODUCT((LM3:LM54=IH25)*(LP3:LP54=IH26)*(LR3:LR54="W"))</f>
        <v>0</v>
      </c>
      <c r="IJ26" s="395">
        <f ca="1">SUMPRODUCT((LM3:LM54=IH26)*(LP3:LP54=IH27)*(LQ3:LQ54="D"))+SUMPRODUCT((LM3:LM54=IH26)*(LP3:LP54=IH28)*(LQ3:LQ54="D"))+SUMPRODUCT((LM3:LM54=IH26)*(LP3:LP54=IH29)*(LQ3:LQ54="D"))+SUMPRODUCT((LM3:LM54=IH26)*(LP3:LP54=IH25)*(LQ3:LQ54="D"))+SUMPRODUCT((LM3:LM54=IH27)*(LP3:LP54=IH26)*(LQ3:LQ54="D"))+SUMPRODUCT((LM3:LM54=IH28)*(LP3:LP54=IH26)*(LQ3:LQ54="D"))+SUMPRODUCT((LM3:LM54=IH29)*(LP3:LP54=IH26)*(LQ3:LQ54="D"))+SUMPRODUCT((LM3:LM54=IH25)*(LP3:LP54=IH26)*(LQ3:LQ54="D"))</f>
        <v>0</v>
      </c>
      <c r="IK26" s="395">
        <f ca="1">SUMPRODUCT((LM3:LM54=IH26)*(LP3:LP54=IH27)*(LQ3:LQ54="L"))+SUMPRODUCT((LM3:LM54=IH26)*(LP3:LP54=IH28)*(LQ3:LQ54="L"))+SUMPRODUCT((LM3:LM54=IH26)*(LP3:LP54=IH29)*(LQ3:LQ54="L"))+SUMPRODUCT((LM3:LM54=IH26)*(LP3:LP54=IH25)*(LQ3:LQ54="L"))+SUMPRODUCT((LM3:LM54=IH27)*(LP3:LP54=IH26)*(LR3:LR54="L"))+SUMPRODUCT((LM3:LM54=IH28)*(LP3:LP54=IH26)*(LR3:LR54="L"))+SUMPRODUCT((LM3:LM54=IH29)*(LP3:LP54=IH26)*(LR3:LR54="L"))+SUMPRODUCT((LM3:LM54=IH25)*(LP3:LP54=IH26)*(LR3:LR54="L"))</f>
        <v>0</v>
      </c>
      <c r="IL26" s="395">
        <f ca="1">SUMPRODUCT((LM3:LM54=IH26)*(LP3:LP54=IH27)*LN3:LN54)+SUMPRODUCT((LM3:LM54=IH26)*(LP3:LP54=IH28)*LN3:LN54)+SUMPRODUCT((LM3:LM54=IH26)*(LP3:LP54=IH29)*LN3:LN54)+SUMPRODUCT((LM3:LM54=IH26)*(LP3:LP54=IH25)*LN3:LN54)+SUMPRODUCT((LM3:LM54=IH27)*(LP3:LP54=IH26)*LO3:LO54)+SUMPRODUCT((LM3:LM54=IH28)*(LP3:LP54=IH26)*LO3:LO54)+SUMPRODUCT((LM3:LM54=IH29)*(LP3:LP54=IH26)*LO3:LO54)+SUMPRODUCT((LM3:LM54=IH25)*(LP3:LP54=IH26)*LO3:LO54)</f>
        <v>0</v>
      </c>
      <c r="IM26" s="395">
        <f ca="1">SUMPRODUCT((LM3:LM54=IH26)*(LP3:LP54=IH27)*LO3:LO54)+SUMPRODUCT((LM3:LM54=IH26)*(LP3:LP54=IH28)*LO3:LO54)+SUMPRODUCT((LM3:LM54=IH26)*(LP3:LP54=IH29)*LO3:LO54)+SUMPRODUCT((LM3:LM54=IH26)*(LP3:LP54=IH25)*LO3:LO54)+SUMPRODUCT((LM3:LM54=IH27)*(LP3:LP54=IH26)*LN3:LN54)+SUMPRODUCT((LM3:LM54=IH28)*(LP3:LP54=IH26)*LN3:LN54)+SUMPRODUCT((LM3:LM54=IH29)*(LP3:LP54=IH26)*LN3:LN54)+SUMPRODUCT((LM3:LM54=IH25)*(LP3:LP54=IH26)*LN3:LN54)</f>
        <v>0</v>
      </c>
      <c r="IN26" s="395">
        <f ca="1">IL26-IM26+1000</f>
        <v>1000</v>
      </c>
      <c r="IO26" s="395" t="str">
        <f t="shared" ca="1" si="3454"/>
        <v/>
      </c>
      <c r="IP26" s="395" t="str">
        <f ca="1">IF(IH26&lt;&gt;"",VLOOKUP(IH26,HO4:HU52,7,FALSE),"")</f>
        <v/>
      </c>
      <c r="IQ26" s="395" t="str">
        <f ca="1">IF(IH26&lt;&gt;"",VLOOKUP(IH26,HO4:HU52,5,FALSE),"")</f>
        <v/>
      </c>
      <c r="IR26" s="395" t="str">
        <f ca="1">IF(IH26&lt;&gt;"",VLOOKUP(IH26,HO4:HW52,9,FALSE),"")</f>
        <v/>
      </c>
      <c r="IS26" s="395" t="str">
        <f t="shared" ca="1" si="3455"/>
        <v/>
      </c>
      <c r="IT26" s="395" t="str">
        <f ca="1">IF(IH26&lt;&gt;"",RANK(IS26,IS25:IS29),"")</f>
        <v/>
      </c>
      <c r="IU26" s="395" t="str">
        <f ca="1">IF(IH26&lt;&gt;"",SUMPRODUCT((IS25:IS29=IS26)*(IN25:IN29&gt;IN26)),"")</f>
        <v/>
      </c>
      <c r="IV26" s="395" t="str">
        <f ca="1">IF(IH26&lt;&gt;"",SUMPRODUCT((IS25:IS29=IS26)*(IN25:IN29=IN26)*(IL25:IL29&gt;IL26)),"")</f>
        <v/>
      </c>
      <c r="IW26" s="395" t="str">
        <f ca="1">IF(IH26&lt;&gt;"",SUMPRODUCT((IS25:IS29=IS26)*(IN25:IN29=IN26)*(IL25:IL29=IL26)*(IP25:IP29&gt;IP26)),"")</f>
        <v/>
      </c>
      <c r="IX26" s="395" t="str">
        <f ca="1">IF(IH26&lt;&gt;"",SUMPRODUCT((IS25:IS29=IS26)*(IN25:IN29=IN26)*(IL25:IL29=IL26)*(IP25:IP29=IP26)*(IQ25:IQ29&gt;IQ26)),"")</f>
        <v/>
      </c>
      <c r="IY26" s="395" t="str">
        <f ca="1">IF(IH26&lt;&gt;"",SUMPRODUCT((IS25:IS29=IS26)*(IN25:IN29=IN26)*(IL25:IL29=IL26)*(IP25:IP29=IP26)*(IQ25:IQ29=IQ26)*(IR25:IR29&gt;IR26)),"")</f>
        <v/>
      </c>
      <c r="IZ26" s="395" t="str">
        <f ca="1">IF(IH26&lt;&gt;"",IF(IZ78&lt;&gt;"",IF(IG76=3,IZ78,IZ78+IG76),SUM(IT26:IY26)),"")</f>
        <v/>
      </c>
      <c r="JA26" s="395" t="str">
        <f ca="1">IF(IH26&lt;&gt;"",INDEX(IH25:IH29,MATCH(2,IZ25:IZ29,0),0),"")</f>
        <v/>
      </c>
      <c r="JB26" s="395" t="str">
        <f ca="1">IF(ID25&lt;&gt;"",ID25,"")</f>
        <v>Espérance Sportive de Tunis</v>
      </c>
      <c r="JC26" s="395">
        <f ca="1">SUMPRODUCT((LM3:LM54=JB26)*(LP3:LP54=JB27)*(LQ3:LQ54="W"))+SUMPRODUCT((LM3:LM54=JB26)*(LP3:LP54=JB28)*(LQ3:LQ54="W"))+SUMPRODUCT((LM3:LM54=JB26)*(LP3:LP54=JB29)*(LQ3:LQ54="W"))+SUMPRODUCT((LM3:LM54=JB27)*(LP3:LP54=JB26)*(LR3:LR54="W"))+SUMPRODUCT((LM3:LM54=JB28)*(LP3:LP54=JB26)*(LR3:LR54="W"))+SUMPRODUCT((LM3:LM54=JB29)*(LP3:LP54=JB26)*(LR3:LR54="W"))</f>
        <v>0</v>
      </c>
      <c r="JD26" s="395">
        <f ca="1">SUMPRODUCT((LM3:LM54=JB26)*(LP3:LP54=JB27)*(LQ3:LQ54="D"))+SUMPRODUCT((LM3:LM54=JB26)*(LP3:LP54=JB28)*(LQ3:LQ54="D"))+SUMPRODUCT((LM3:LM54=JB26)*(LP3:LP54=JB29)*(LQ3:LQ54="D"))+SUMPRODUCT((LM3:LM54=JB27)*(LP3:LP54=JB26)*(LQ3:LQ54="D"))+SUMPRODUCT((LM3:LM54=JB28)*(LP3:LP54=JB26)*(LQ3:LQ54="D"))+SUMPRODUCT((LM3:LM54=JB29)*(LP3:LP54=JB26)*(LQ3:LQ54="D"))</f>
        <v>1</v>
      </c>
      <c r="JE26" s="395">
        <f ca="1">SUMPRODUCT((LM3:LM54=JB26)*(LP3:LP54=JB27)*(LQ3:LQ54="L"))+SUMPRODUCT((LM3:LM54=JB26)*(LP3:LP54=JB28)*(LQ3:LQ54="L"))+SUMPRODUCT((LM3:LM54=JB26)*(LP3:LP54=JB29)*(LQ3:LQ54="L"))+SUMPRODUCT((LM3:LM54=JB27)*(LP3:LP54=JB26)*(LR3:LR54="L"))+SUMPRODUCT((LM3:LM54=JB28)*(LP3:LP54=JB26)*(LR3:LR54="L"))+SUMPRODUCT((LM3:LM54=JB29)*(LP3:LP54=JB26)*(LR3:LR54="L"))</f>
        <v>0</v>
      </c>
      <c r="JF26" s="395">
        <f ca="1">SUMPRODUCT((LM3:LM54=JB26)*(LP3:LP54=JB27)*LN3:LN54)+SUMPRODUCT((LM3:LM54=JB26)*(LP3:LP54=JB28)*LN3:LN54)+SUMPRODUCT((LM3:LM54=JB26)*(LP3:LP54=JB29)*LN3:LN54)+SUMPRODUCT((LM3:LM54=JB26)*(LP3:LP54=JB25)*LN3:LN54)+SUMPRODUCT((LM3:LM54=JB27)*(LP3:LP54=JB26)*LO3:LO54)+SUMPRODUCT((LM3:LM54=JB28)*(LP3:LP54=JB26)*LO3:LO54)+SUMPRODUCT((LM3:LM54=JB29)*(LP3:LP54=JB26)*LO3:LO54)+SUMPRODUCT((LM3:LM54=JB25)*(LP3:LP54=JB26)*LO3:LO54)</f>
        <v>3</v>
      </c>
      <c r="JG26" s="395">
        <f ca="1">SUMPRODUCT((LM3:LM54=JB26)*(LP3:LP54=JB27)*LO3:LO54)+SUMPRODUCT((LM3:LM54=JB26)*(LP3:LP54=JB28)*LO3:LO54)+SUMPRODUCT((LM3:LM54=JB26)*(LP3:LP54=JB29)*LO3:LO54)+SUMPRODUCT((LM3:LM54=JB26)*(LP3:LP54=JB25)*LO3:LO54)+SUMPRODUCT((LM3:LM54=JB27)*(LP3:LP54=JB26)*LN3:LN54)+SUMPRODUCT((LM3:LM54=JB28)*(LP3:LP54=JB26)*LN3:LN54)+SUMPRODUCT((LM3:LM54=JB29)*(LP3:LP54=JB26)*LN3:LN54)+SUMPRODUCT((LM3:LM54=JB25)*(LP3:LP54=JB26)*LN3:LN54)</f>
        <v>3</v>
      </c>
      <c r="JH26" s="395">
        <f ca="1">JF26-JG26+1000</f>
        <v>1000</v>
      </c>
      <c r="JI26" s="395">
        <f t="shared" ref="JI26:JI28" ca="1" si="3671">IF(JB26&lt;&gt;"",JC26*3+JD26*1,"")</f>
        <v>1</v>
      </c>
      <c r="JJ26" s="395">
        <f ca="1">IF(JB26&lt;&gt;"",VLOOKUP(JB26,HO4:HU52,7,FALSE),"")</f>
        <v>999</v>
      </c>
      <c r="JK26" s="395">
        <f ca="1">IF(JB26&lt;&gt;"",VLOOKUP(JB26,HO4:HU52,5,FALSE),"")</f>
        <v>5</v>
      </c>
      <c r="JL26" s="395">
        <f ca="1">IF(JB26&lt;&gt;"",VLOOKUP(JB26,HO4:HW52,9,FALSE),"")</f>
        <v>5</v>
      </c>
      <c r="JM26" s="395">
        <f t="shared" ref="JM26:JM28" ca="1" si="3672">JI26</f>
        <v>1</v>
      </c>
      <c r="JN26" s="395">
        <f ca="1">IF(JB26&lt;&gt;"",RANK(JM26,JM25:JM29),"")</f>
        <v>1</v>
      </c>
      <c r="JO26" s="395">
        <f ca="1">IF(JB26&lt;&gt;"",SUMPRODUCT((JM25:JM29=JM26)*(JH25:JH29&gt;JH26)),"")</f>
        <v>0</v>
      </c>
      <c r="JP26" s="395">
        <f ca="1">IF(JB26&lt;&gt;"",SUMPRODUCT((JM25:JM29=JM26)*(JH25:JH29=JH26)*(JF25:JF29&gt;JF26)),"")</f>
        <v>0</v>
      </c>
      <c r="JQ26" s="395">
        <f ca="1">IF(JB26&lt;&gt;"",SUMPRODUCT((JM25:JM29=JM26)*(JH25:JH29=JH26)*(JF25:JF29=JF26)*(JJ25:JJ29&gt;JJ26)),"")</f>
        <v>0</v>
      </c>
      <c r="JR26" s="395">
        <f ca="1">IF(JB26&lt;&gt;"",SUMPRODUCT((JM25:JM29=JM26)*(JH25:JH29=JH26)*(JF25:JF29=JF26)*(JJ25:JJ29=JJ26)*(JK25:JK29&gt;JK26)),"")</f>
        <v>0</v>
      </c>
      <c r="JS26" s="395">
        <f ca="1">IF(JB26&lt;&gt;"",SUMPRODUCT((JM25:JM29=JM26)*(JH25:JH29=JH26)*(JF25:JF29=JF26)*(JJ25:JJ29=JJ26)*(JK25:JK29=JK26)*(JL25:JL29&gt;JL26)),"")</f>
        <v>0</v>
      </c>
      <c r="JT26" s="395">
        <f ca="1">IF(JB26&lt;&gt;"",IF(JT78&lt;&gt;"",IF(JA76=3,JT78,JT78+JA76),SUM(JN26:JS26)+1),"")</f>
        <v>2</v>
      </c>
      <c r="JU26" s="395" t="str">
        <f ca="1">IF(JB26&lt;&gt;"",INDEX(JB26:JB29,MATCH(2,JT26:JT29,0),0),"")</f>
        <v>Espérance Sportive de Tunis</v>
      </c>
      <c r="LJ26" s="395" t="str">
        <f ca="1">IF(JU26&lt;&gt;"",JU26,IF(JA26&lt;&gt;"",JA26,IA26))</f>
        <v>Espérance Sportive de Tunis</v>
      </c>
      <c r="LK26" s="395">
        <v>2</v>
      </c>
      <c r="LL26" s="395">
        <v>24</v>
      </c>
      <c r="LM26" s="395" t="str">
        <f t="shared" si="28"/>
        <v>Bayern Munich</v>
      </c>
      <c r="LN26" s="395">
        <f ca="1">IF(OFFSET('Game Board'!O31,0,LN1)&lt;&gt;"",OFFSET('Game Board'!O31,0,LN1),0)</f>
        <v>2</v>
      </c>
      <c r="LO26" s="395">
        <f ca="1">IF(OFFSET('Game Board'!P31,0,LN1)&lt;&gt;"",OFFSET('Game Board'!P31,0,LN1),0)</f>
        <v>2</v>
      </c>
      <c r="LP26" s="395" t="str">
        <f t="shared" si="29"/>
        <v>Boca Juniors</v>
      </c>
      <c r="LQ26" s="395" t="str">
        <f ca="1">IF(AND(OFFSET('Game Board'!O31,0,LN1)&lt;&gt;"",OFFSET('Game Board'!P31,0,LN1)&lt;&gt;""),IF(LN26&gt;LO26,"W",IF(LN26=LO26,"D","L")),"")</f>
        <v>D</v>
      </c>
      <c r="LR26" s="395" t="str">
        <f t="shared" ca="1" si="30"/>
        <v>D</v>
      </c>
      <c r="LT26" s="395">
        <f ca="1">VLOOKUP(LU26,PP25:PQ29,2,FALSE)</f>
        <v>1</v>
      </c>
      <c r="LU26" s="398" t="str">
        <f t="shared" si="3456"/>
        <v>Espérance Sportive de Tunis</v>
      </c>
      <c r="LV26" s="395">
        <f ca="1">SUMPRODUCT((PS3:PS54=LU26)*(PW3:PW54="W"))+SUMPRODUCT((PV3:PV54=LU26)*(PX3:PX54="W"))</f>
        <v>3</v>
      </c>
      <c r="LW26" s="395">
        <f ca="1">SUMPRODUCT((PS3:PS54=LU26)*(PW3:PW54="D"))+SUMPRODUCT((PV3:PV54=LU26)*(PX3:PX54="D"))</f>
        <v>0</v>
      </c>
      <c r="LX26" s="395">
        <f ca="1">SUMPRODUCT((PS3:PS54=LU26)*(PW3:PW54="L"))+SUMPRODUCT((PV3:PV54=LU26)*(PX3:PX54="L"))</f>
        <v>0</v>
      </c>
      <c r="LY26" s="395">
        <f t="shared" ref="LY26" ca="1" si="3673">SUMIF(PS3:PS72,LU26,PT3:PT72)+SUMIF(PV3:PV72,LU26,PU3:PU72)</f>
        <v>8</v>
      </c>
      <c r="LZ26" s="395">
        <f t="shared" ref="LZ26" ca="1" si="3674">SUMIF(PV3:PV72,LU26,PT3:PT72)+SUMIF(PS3:PS72,LU26,PU3:PU72)</f>
        <v>4</v>
      </c>
      <c r="MA26" s="395">
        <f t="shared" ca="1" si="3459"/>
        <v>1004</v>
      </c>
      <c r="MB26" s="395">
        <f t="shared" ca="1" si="3460"/>
        <v>9</v>
      </c>
      <c r="MC26" s="401">
        <f t="shared" si="36"/>
        <v>5</v>
      </c>
      <c r="MD26" s="395">
        <f t="shared" ref="MD26" ca="1" si="3675">IF(COUNTIF(MB25:MB29,4)&lt;&gt;4,RANK(MB26,MB25:MB29),MB78)</f>
        <v>1</v>
      </c>
      <c r="MF26" s="395">
        <f t="shared" ref="MF26" ca="1" si="3676">SUMPRODUCT((MD25:MD28=MD26)*(MC25:MC28&lt;MC26))+MD26</f>
        <v>1</v>
      </c>
      <c r="MG26" s="398" t="str">
        <f t="shared" ref="MG26" ca="1" si="3677">INDEX(LU25:LU29,MATCH(2,MF25:MF29,0),0)</f>
        <v>Los Angeles</v>
      </c>
      <c r="MH26" s="395">
        <f t="shared" ref="MH26" ca="1" si="3678">INDEX(MD25:MD29,MATCH(MG26,LU25:LU29,0),0)</f>
        <v>2</v>
      </c>
      <c r="MI26" s="395" t="str">
        <f t="shared" ref="MI26" ca="1" si="3679">IF(MI25&lt;&gt;"",MG26,"")</f>
        <v/>
      </c>
      <c r="MJ26" s="395" t="str">
        <f t="shared" ref="MJ26" ca="1" si="3680">IF(MJ25&lt;&gt;"",MG27,"")</f>
        <v>Chelsea</v>
      </c>
      <c r="MK26" s="395" t="str">
        <f t="shared" ref="MK26" ca="1" si="3681">IF(MK25&lt;&gt;"",MG28,"")</f>
        <v/>
      </c>
      <c r="ML26" s="395" t="str">
        <f t="shared" ref="ML26" si="3682">IF(ML25&lt;&gt;"",MG29,"")</f>
        <v/>
      </c>
      <c r="MN26" s="395" t="str">
        <f t="shared" ca="1" si="3469"/>
        <v/>
      </c>
      <c r="MO26" s="395">
        <f ca="1">SUMPRODUCT((PS3:PS54=MN26)*(PV3:PV54=MN27)*(PW3:PW54="W"))+SUMPRODUCT((PS3:PS54=MN26)*(PV3:PV54=MN28)*(PW3:PW54="W"))+SUMPRODUCT((PS3:PS54=MN26)*(PV3:PV54=MN29)*(PW3:PW54="W"))+SUMPRODUCT((PS3:PS54=MN26)*(PV3:PV54=MN25)*(PW3:PW54="W"))+SUMPRODUCT((PS3:PS54=MN27)*(PV3:PV54=MN26)*(PX3:PX54="W"))+SUMPRODUCT((PS3:PS54=MN28)*(PV3:PV54=MN26)*(PX3:PX54="W"))+SUMPRODUCT((PS3:PS54=MN29)*(PV3:PV54=MN26)*(PX3:PX54="W"))+SUMPRODUCT((PS3:PS54=MN25)*(PV3:PV54=MN26)*(PX3:PX54="W"))</f>
        <v>0</v>
      </c>
      <c r="MP26" s="395">
        <f ca="1">SUMPRODUCT((PS3:PS54=MN26)*(PV3:PV54=MN27)*(PW3:PW54="D"))+SUMPRODUCT((PS3:PS54=MN26)*(PV3:PV54=MN28)*(PW3:PW54="D"))+SUMPRODUCT((PS3:PS54=MN26)*(PV3:PV54=MN29)*(PW3:PW54="D"))+SUMPRODUCT((PS3:PS54=MN26)*(PV3:PV54=MN25)*(PW3:PW54="D"))+SUMPRODUCT((PS3:PS54=MN27)*(PV3:PV54=MN26)*(PW3:PW54="D"))+SUMPRODUCT((PS3:PS54=MN28)*(PV3:PV54=MN26)*(PW3:PW54="D"))+SUMPRODUCT((PS3:PS54=MN29)*(PV3:PV54=MN26)*(PW3:PW54="D"))+SUMPRODUCT((PS3:PS54=MN25)*(PV3:PV54=MN26)*(PW3:PW54="D"))</f>
        <v>0</v>
      </c>
      <c r="MQ26" s="395">
        <f ca="1">SUMPRODUCT((PS3:PS54=MN26)*(PV3:PV54=MN27)*(PW3:PW54="L"))+SUMPRODUCT((PS3:PS54=MN26)*(PV3:PV54=MN28)*(PW3:PW54="L"))+SUMPRODUCT((PS3:PS54=MN26)*(PV3:PV54=MN29)*(PW3:PW54="L"))+SUMPRODUCT((PS3:PS54=MN26)*(PV3:PV54=MN25)*(PW3:PW54="L"))+SUMPRODUCT((PS3:PS54=MN27)*(PV3:PV54=MN26)*(PX3:PX54="L"))+SUMPRODUCT((PS3:PS54=MN28)*(PV3:PV54=MN26)*(PX3:PX54="L"))+SUMPRODUCT((PS3:PS54=MN29)*(PV3:PV54=MN26)*(PX3:PX54="L"))+SUMPRODUCT((PS3:PS54=MN25)*(PV3:PV54=MN26)*(PX3:PX54="L"))</f>
        <v>0</v>
      </c>
      <c r="MR26" s="395">
        <f ca="1">SUMPRODUCT((PS3:PS54=MN26)*(PV3:PV54=MN27)*PT3:PT54)+SUMPRODUCT((PS3:PS54=MN26)*(PV3:PV54=MN28)*PT3:PT54)+SUMPRODUCT((PS3:PS54=MN26)*(PV3:PV54=MN29)*PT3:PT54)+SUMPRODUCT((PS3:PS54=MN26)*(PV3:PV54=MN25)*PT3:PT54)+SUMPRODUCT((PS3:PS54=MN27)*(PV3:PV54=MN26)*PU3:PU54)+SUMPRODUCT((PS3:PS54=MN28)*(PV3:PV54=MN26)*PU3:PU54)+SUMPRODUCT((PS3:PS54=MN29)*(PV3:PV54=MN26)*PU3:PU54)+SUMPRODUCT((PS3:PS54=MN25)*(PV3:PV54=MN26)*PU3:PU54)</f>
        <v>0</v>
      </c>
      <c r="MS26" s="395">
        <f ca="1">SUMPRODUCT((PS3:PS54=MN26)*(PV3:PV54=MN27)*PU3:PU54)+SUMPRODUCT((PS3:PS54=MN26)*(PV3:PV54=MN28)*PU3:PU54)+SUMPRODUCT((PS3:PS54=MN26)*(PV3:PV54=MN29)*PU3:PU54)+SUMPRODUCT((PS3:PS54=MN26)*(PV3:PV54=MN25)*PU3:PU54)+SUMPRODUCT((PS3:PS54=MN27)*(PV3:PV54=MN26)*PT3:PT54)+SUMPRODUCT((PS3:PS54=MN28)*(PV3:PV54=MN26)*PT3:PT54)+SUMPRODUCT((PS3:PS54=MN29)*(PV3:PV54=MN26)*PT3:PT54)+SUMPRODUCT((PS3:PS54=MN25)*(PV3:PV54=MN26)*PT3:PT54)</f>
        <v>0</v>
      </c>
      <c r="MT26" s="395">
        <f t="shared" ca="1" si="3470"/>
        <v>1000</v>
      </c>
      <c r="MU26" s="395" t="str">
        <f t="shared" ca="1" si="3471"/>
        <v/>
      </c>
      <c r="MV26" s="395" t="str">
        <f ca="1">IF(MN26&lt;&gt;"",VLOOKUP(MN26,LU4:MA52,7,FALSE),"")</f>
        <v/>
      </c>
      <c r="MW26" s="395" t="str">
        <f ca="1">IF(MN26&lt;&gt;"",VLOOKUP(MN26,LU4:MA52,5,FALSE),"")</f>
        <v/>
      </c>
      <c r="MX26" s="395" t="str">
        <f ca="1">IF(MN26&lt;&gt;"",VLOOKUP(MN26,LU4:MC52,9,FALSE),"")</f>
        <v/>
      </c>
      <c r="MY26" s="395" t="str">
        <f t="shared" ca="1" si="3472"/>
        <v/>
      </c>
      <c r="MZ26" s="395" t="str">
        <f t="shared" ref="MZ26" ca="1" si="3683">IF(MN26&lt;&gt;"",RANK(MY26,MY25:MY29),"")</f>
        <v/>
      </c>
      <c r="NA26" s="395" t="str">
        <f t="shared" ref="NA26" ca="1" si="3684">IF(MN26&lt;&gt;"",SUMPRODUCT((MY25:MY29=MY26)*(MT25:MT29&gt;MT26)),"")</f>
        <v/>
      </c>
      <c r="NB26" s="395" t="str">
        <f t="shared" ref="NB26" ca="1" si="3685">IF(MN26&lt;&gt;"",SUMPRODUCT((MY25:MY29=MY26)*(MT25:MT29=MT26)*(MR25:MR29&gt;MR26)),"")</f>
        <v/>
      </c>
      <c r="NC26" s="395" t="str">
        <f t="shared" ref="NC26" ca="1" si="3686">IF(MN26&lt;&gt;"",SUMPRODUCT((MY25:MY29=MY26)*(MT25:MT29=MT26)*(MR25:MR29=MR26)*(MV25:MV29&gt;MV26)),"")</f>
        <v/>
      </c>
      <c r="ND26" s="395" t="str">
        <f t="shared" ref="ND26" ca="1" si="3687">IF(MN26&lt;&gt;"",SUMPRODUCT((MY25:MY29=MY26)*(MT25:MT29=MT26)*(MR25:MR29=MR26)*(MV25:MV29=MV26)*(MW25:MW29&gt;MW26)),"")</f>
        <v/>
      </c>
      <c r="NE26" s="395" t="str">
        <f t="shared" ref="NE26" ca="1" si="3688">IF(MN26&lt;&gt;"",SUMPRODUCT((MY25:MY29=MY26)*(MT25:MT29=MT26)*(MR25:MR29=MR26)*(MV25:MV29=MV26)*(MW25:MW29=MW26)*(MX25:MX29&gt;MX26)),"")</f>
        <v/>
      </c>
      <c r="NF26" s="395" t="str">
        <f t="shared" ref="NF26" ca="1" si="3689">IF(MN26&lt;&gt;"",IF(NF78&lt;&gt;"",IF(MM76=3,NF78,NF78+MM76),SUM(MZ26:NE26)),"")</f>
        <v/>
      </c>
      <c r="NG26" s="395" t="str">
        <f t="shared" ref="NG26" ca="1" si="3690">IF(MN26&lt;&gt;"",INDEX(MN25:MN29,MATCH(2,NF25:NF29,0),0),"")</f>
        <v/>
      </c>
      <c r="NH26" s="395" t="str">
        <f t="shared" ref="NH26:NH28" ca="1" si="3691">IF(MJ25&lt;&gt;"",MJ25,"")</f>
        <v>Los Angeles</v>
      </c>
      <c r="NI26" s="395">
        <f ca="1">SUMPRODUCT((PS3:PS54=NH26)*(PV3:PV54=NH27)*(PW3:PW54="W"))+SUMPRODUCT((PS3:PS54=NH26)*(PV3:PV54=NH28)*(PW3:PW54="W"))+SUMPRODUCT((PS3:PS54=NH26)*(PV3:PV54=NH29)*(PW3:PW54="W"))+SUMPRODUCT((PS3:PS54=NH27)*(PV3:PV54=NH26)*(PX3:PX54="W"))+SUMPRODUCT((PS3:PS54=NH28)*(PV3:PV54=NH26)*(PX3:PX54="W"))+SUMPRODUCT((PS3:PS54=NH29)*(PV3:PV54=NH26)*(PX3:PX54="W"))</f>
        <v>0</v>
      </c>
      <c r="NJ26" s="395">
        <f ca="1">SUMPRODUCT((PS3:PS54=NH26)*(PV3:PV54=NH27)*(PW3:PW54="D"))+SUMPRODUCT((PS3:PS54=NH26)*(PV3:PV54=NH28)*(PW3:PW54="D"))+SUMPRODUCT((PS3:PS54=NH26)*(PV3:PV54=NH29)*(PW3:PW54="D"))+SUMPRODUCT((PS3:PS54=NH27)*(PV3:PV54=NH26)*(PW3:PW54="D"))+SUMPRODUCT((PS3:PS54=NH28)*(PV3:PV54=NH26)*(PW3:PW54="D"))+SUMPRODUCT((PS3:PS54=NH29)*(PV3:PV54=NH26)*(PW3:PW54="D"))</f>
        <v>1</v>
      </c>
      <c r="NK26" s="395">
        <f ca="1">SUMPRODUCT((PS3:PS54=NH26)*(PV3:PV54=NH27)*(PW3:PW54="L"))+SUMPRODUCT((PS3:PS54=NH26)*(PV3:PV54=NH28)*(PW3:PW54="L"))+SUMPRODUCT((PS3:PS54=NH26)*(PV3:PV54=NH29)*(PW3:PW54="L"))+SUMPRODUCT((PS3:PS54=NH27)*(PV3:PV54=NH26)*(PX3:PX54="L"))+SUMPRODUCT((PS3:PS54=NH28)*(PV3:PV54=NH26)*(PX3:PX54="L"))+SUMPRODUCT((PS3:PS54=NH29)*(PV3:PV54=NH26)*(PX3:PX54="L"))</f>
        <v>0</v>
      </c>
      <c r="NL26" s="395">
        <f ca="1">SUMPRODUCT((PS3:PS54=NH26)*(PV3:PV54=NH27)*PT3:PT54)+SUMPRODUCT((PS3:PS54=NH26)*(PV3:PV54=NH28)*PT3:PT54)+SUMPRODUCT((PS3:PS54=NH26)*(PV3:PV54=NH29)*PT3:PT54)+SUMPRODUCT((PS3:PS54=NH26)*(PV3:PV54=NH25)*PT3:PT54)+SUMPRODUCT((PS3:PS54=NH27)*(PV3:PV54=NH26)*PU3:PU54)+SUMPRODUCT((PS3:PS54=NH28)*(PV3:PV54=NH26)*PU3:PU54)+SUMPRODUCT((PS3:PS54=NH29)*(PV3:PV54=NH26)*PU3:PU54)+SUMPRODUCT((PS3:PS54=NH25)*(PV3:PV54=NH26)*PU3:PU54)</f>
        <v>0</v>
      </c>
      <c r="NM26" s="395">
        <f ca="1">SUMPRODUCT((PS3:PS54=NH26)*(PV3:PV54=NH27)*PU3:PU54)+SUMPRODUCT((PS3:PS54=NH26)*(PV3:PV54=NH28)*PU3:PU54)+SUMPRODUCT((PS3:PS54=NH26)*(PV3:PV54=NH29)*PU3:PU54)+SUMPRODUCT((PS3:PS54=NH26)*(PV3:PV54=NH25)*PU3:PU54)+SUMPRODUCT((PS3:PS54=NH27)*(PV3:PV54=NH26)*PT3:PT54)+SUMPRODUCT((PS3:PS54=NH28)*(PV3:PV54=NH26)*PT3:PT54)+SUMPRODUCT((PS3:PS54=NH29)*(PV3:PV54=NH26)*PT3:PT54)+SUMPRODUCT((PS3:PS54=NH25)*(PV3:PV54=NH26)*PT3:PT54)</f>
        <v>0</v>
      </c>
      <c r="NN26" s="395">
        <f t="shared" ref="NN26:NN28" ca="1" si="3692">NL26-NM26+1000</f>
        <v>1000</v>
      </c>
      <c r="NO26" s="395">
        <f t="shared" ref="NO26:NO28" ca="1" si="3693">IF(NH26&lt;&gt;"",NI26*3+NJ26*1,"")</f>
        <v>1</v>
      </c>
      <c r="NP26" s="395">
        <f ca="1">IF(NH26&lt;&gt;"",VLOOKUP(NH26,LU4:MA52,7,FALSE),"")</f>
        <v>1001</v>
      </c>
      <c r="NQ26" s="395">
        <f ca="1">IF(NH26&lt;&gt;"",VLOOKUP(NH26,LU4:MA52,5,FALSE),"")</f>
        <v>3</v>
      </c>
      <c r="NR26" s="395">
        <f ca="1">IF(NH26&lt;&gt;"",VLOOKUP(NH26,LU4:MC52,9,FALSE),"")</f>
        <v>13</v>
      </c>
      <c r="NS26" s="395">
        <f t="shared" ref="NS26:NS28" ca="1" si="3694">NO26</f>
        <v>1</v>
      </c>
      <c r="NT26" s="395">
        <f t="shared" ref="NT26" ca="1" si="3695">IF(NH26&lt;&gt;"",RANK(NS26,NS25:NS29),"")</f>
        <v>1</v>
      </c>
      <c r="NU26" s="395">
        <f t="shared" ref="NU26" ca="1" si="3696">IF(NH26&lt;&gt;"",SUMPRODUCT((NS25:NS29=NS26)*(NN25:NN29&gt;NN26)),"")</f>
        <v>0</v>
      </c>
      <c r="NV26" s="395">
        <f t="shared" ref="NV26" ca="1" si="3697">IF(NH26&lt;&gt;"",SUMPRODUCT((NS25:NS29=NS26)*(NN25:NN29=NN26)*(NL25:NL29&gt;NL26)),"")</f>
        <v>0</v>
      </c>
      <c r="NW26" s="395">
        <f t="shared" ref="NW26" ca="1" si="3698">IF(NH26&lt;&gt;"",SUMPRODUCT((NS25:NS29=NS26)*(NN25:NN29=NN26)*(NL25:NL29=NL26)*(NP25:NP29&gt;NP26)),"")</f>
        <v>1</v>
      </c>
      <c r="NX26" s="395">
        <f t="shared" ref="NX26" ca="1" si="3699">IF(NH26&lt;&gt;"",SUMPRODUCT((NS25:NS29=NS26)*(NN25:NN29=NN26)*(NL25:NL29=NL26)*(NP25:NP29=NP26)*(NQ25:NQ29&gt;NQ26)),"")</f>
        <v>0</v>
      </c>
      <c r="NY26" s="395">
        <f t="shared" ref="NY26" ca="1" si="3700">IF(NH26&lt;&gt;"",SUMPRODUCT((NS25:NS29=NS26)*(NN25:NN29=NN26)*(NL25:NL29=NL26)*(NP25:NP29=NP26)*(NQ25:NQ29=NQ26)*(NR25:NR29&gt;NR26)),"")</f>
        <v>0</v>
      </c>
      <c r="NZ26" s="395">
        <f t="shared" ref="NZ26" ca="1" si="3701">IF(NH26&lt;&gt;"",IF(NZ78&lt;&gt;"",IF(NG76=3,NZ78,NZ78+NG76),SUM(NT26:NY26)+1),"")</f>
        <v>3</v>
      </c>
      <c r="OA26" s="395" t="str">
        <f t="shared" ref="OA26" ca="1" si="3702">IF(NH26&lt;&gt;"",INDEX(NH26:NH29,MATCH(2,NZ26:NZ29,0),0),"")</f>
        <v>Chelsea</v>
      </c>
      <c r="PP26" s="395" t="str">
        <f t="shared" ref="PP26" ca="1" si="3703">IF(OA26&lt;&gt;"",OA26,IF(NG26&lt;&gt;"",NG26,MG26))</f>
        <v>Chelsea</v>
      </c>
      <c r="PQ26" s="395">
        <v>2</v>
      </c>
      <c r="PR26" s="395">
        <v>24</v>
      </c>
      <c r="PS26" s="395" t="str">
        <f t="shared" si="0"/>
        <v>Bayern Munich</v>
      </c>
      <c r="PT26" s="395">
        <f ca="1">IF(OFFSET('Game Board'!O31,0,PT1)&lt;&gt;"",OFFSET('Game Board'!O31,0,PT1),0)</f>
        <v>1</v>
      </c>
      <c r="PU26" s="395">
        <f ca="1">IF(OFFSET('Game Board'!P31,0,PT1)&lt;&gt;"",OFFSET('Game Board'!P31,0,PT1),0)</f>
        <v>3</v>
      </c>
      <c r="PV26" s="395" t="str">
        <f t="shared" si="1"/>
        <v>Boca Juniors</v>
      </c>
      <c r="PW26" s="395" t="str">
        <f ca="1">IF(AND(OFFSET('Game Board'!O31,0,PT1)&lt;&gt;"",OFFSET('Game Board'!P31,0,PT1)&lt;&gt;""),IF(PT26&gt;PU26,"W",IF(PT26=PU26,"D","L")),"")</f>
        <v>L</v>
      </c>
      <c r="PX26" s="395" t="str">
        <f t="shared" ca="1" si="2565"/>
        <v>W</v>
      </c>
      <c r="PZ26" s="395">
        <f ca="1">VLOOKUP(QA26,TV25:TW29,2,FALSE)</f>
        <v>4</v>
      </c>
      <c r="QA26" s="398" t="str">
        <f t="shared" si="3482"/>
        <v>Espérance Sportive de Tunis</v>
      </c>
      <c r="QB26" s="395">
        <f ca="1">SUMPRODUCT((TY3:TY54=QA26)*(UC3:UC54="W"))+SUMPRODUCT((UB3:UB54=QA26)*(UD3:UD54="W"))</f>
        <v>0</v>
      </c>
      <c r="QC26" s="395">
        <f ca="1">SUMPRODUCT((TY3:TY54=QA26)*(UC3:UC54="D"))+SUMPRODUCT((UB3:UB54=QA26)*(UD3:UD54="D"))</f>
        <v>0</v>
      </c>
      <c r="QD26" s="395">
        <f ca="1">SUMPRODUCT((TY3:TY54=QA26)*(UC3:UC54="L"))+SUMPRODUCT((UB3:UB54=QA26)*(UD3:UD54="L"))</f>
        <v>0</v>
      </c>
      <c r="QE26" s="395">
        <f t="shared" ref="QE26" ca="1" si="3704">SUMIF(TY3:TY72,QA26,TZ3:TZ72)+SUMIF(UB3:UB72,QA26,UA3:UA72)</f>
        <v>0</v>
      </c>
      <c r="QF26" s="395">
        <f t="shared" ref="QF26" ca="1" si="3705">SUMIF(UB3:UB72,QA26,TZ3:TZ72)+SUMIF(TY3:TY72,QA26,UA3:UA72)</f>
        <v>0</v>
      </c>
      <c r="QG26" s="395">
        <f t="shared" ca="1" si="3485"/>
        <v>1000</v>
      </c>
      <c r="QH26" s="395">
        <f t="shared" ca="1" si="3486"/>
        <v>0</v>
      </c>
      <c r="QI26" s="401">
        <f t="shared" si="63"/>
        <v>5</v>
      </c>
      <c r="QJ26" s="395">
        <f t="shared" ref="QJ26" ca="1" si="3706">IF(COUNTIF(QH25:QH29,4)&lt;&gt;4,RANK(QH26,QH25:QH29),QH78)</f>
        <v>1</v>
      </c>
      <c r="QL26" s="395">
        <f t="shared" ref="QL26" ca="1" si="3707">SUMPRODUCT((QJ25:QJ28=QJ26)*(QI25:QI28&lt;QI26))+QJ26</f>
        <v>1</v>
      </c>
      <c r="QM26" s="398" t="str">
        <f t="shared" ref="QM26" ca="1" si="3708">INDEX(QA25:QA29,MATCH(2,QL25:QL29,0),0)</f>
        <v>Los Angeles</v>
      </c>
      <c r="QN26" s="395">
        <f t="shared" ref="QN26" ca="1" si="3709">INDEX(QJ25:QJ29,MATCH(QM26,QA25:QA29,0),0)</f>
        <v>1</v>
      </c>
      <c r="QO26" s="395" t="str">
        <f t="shared" ref="QO26" ca="1" si="3710">IF(QO25&lt;&gt;"",QM26,"")</f>
        <v>Los Angeles</v>
      </c>
      <c r="QP26" s="395" t="str">
        <f t="shared" ref="QP26" ca="1" si="3711">IF(QP25&lt;&gt;"",QM27,"")</f>
        <v/>
      </c>
      <c r="QQ26" s="395" t="str">
        <f t="shared" ref="QQ26" ca="1" si="3712">IF(QQ25&lt;&gt;"",QM28,"")</f>
        <v/>
      </c>
      <c r="QR26" s="395" t="str">
        <f t="shared" ref="QR26" si="3713">IF(QR25&lt;&gt;"",QM29,"")</f>
        <v/>
      </c>
      <c r="QT26" s="395" t="str">
        <f t="shared" ca="1" si="3495"/>
        <v>Los Angeles</v>
      </c>
      <c r="QU26" s="395">
        <f ca="1">SUMPRODUCT((TY3:TY54=QT26)*(UB3:UB54=QT27)*(UC3:UC54="W"))+SUMPRODUCT((TY3:TY54=QT26)*(UB3:UB54=QT28)*(UC3:UC54="W"))+SUMPRODUCT((TY3:TY54=QT26)*(UB3:UB54=QT29)*(UC3:UC54="W"))+SUMPRODUCT((TY3:TY54=QT26)*(UB3:UB54=QT25)*(UC3:UC54="W"))+SUMPRODUCT((TY3:TY54=QT27)*(UB3:UB54=QT26)*(UD3:UD54="W"))+SUMPRODUCT((TY3:TY54=QT28)*(UB3:UB54=QT26)*(UD3:UD54="W"))+SUMPRODUCT((TY3:TY54=QT29)*(UB3:UB54=QT26)*(UD3:UD54="W"))+SUMPRODUCT((TY3:TY54=QT25)*(UB3:UB54=QT26)*(UD3:UD54="W"))</f>
        <v>0</v>
      </c>
      <c r="QV26" s="395">
        <f ca="1">SUMPRODUCT((TY3:TY54=QT26)*(UB3:UB54=QT27)*(UC3:UC54="D"))+SUMPRODUCT((TY3:TY54=QT26)*(UB3:UB54=QT28)*(UC3:UC54="D"))+SUMPRODUCT((TY3:TY54=QT26)*(UB3:UB54=QT29)*(UC3:UC54="D"))+SUMPRODUCT((TY3:TY54=QT26)*(UB3:UB54=QT25)*(UC3:UC54="D"))+SUMPRODUCT((TY3:TY54=QT27)*(UB3:UB54=QT26)*(UC3:UC54="D"))+SUMPRODUCT((TY3:TY54=QT28)*(UB3:UB54=QT26)*(UC3:UC54="D"))+SUMPRODUCT((TY3:TY54=QT29)*(UB3:UB54=QT26)*(UC3:UC54="D"))+SUMPRODUCT((TY3:TY54=QT25)*(UB3:UB54=QT26)*(UC3:UC54="D"))</f>
        <v>0</v>
      </c>
      <c r="QW26" s="395">
        <f ca="1">SUMPRODUCT((TY3:TY54=QT26)*(UB3:UB54=QT27)*(UC3:UC54="L"))+SUMPRODUCT((TY3:TY54=QT26)*(UB3:UB54=QT28)*(UC3:UC54="L"))+SUMPRODUCT((TY3:TY54=QT26)*(UB3:UB54=QT29)*(UC3:UC54="L"))+SUMPRODUCT((TY3:TY54=QT26)*(UB3:UB54=QT25)*(UC3:UC54="L"))+SUMPRODUCT((TY3:TY54=QT27)*(UB3:UB54=QT26)*(UD3:UD54="L"))+SUMPRODUCT((TY3:TY54=QT28)*(UB3:UB54=QT26)*(UD3:UD54="L"))+SUMPRODUCT((TY3:TY54=QT29)*(UB3:UB54=QT26)*(UD3:UD54="L"))+SUMPRODUCT((TY3:TY54=QT25)*(UB3:UB54=QT26)*(UD3:UD54="L"))</f>
        <v>0</v>
      </c>
      <c r="QX26" s="395">
        <f ca="1">SUMPRODUCT((TY3:TY54=QT26)*(UB3:UB54=QT27)*TZ3:TZ54)+SUMPRODUCT((TY3:TY54=QT26)*(UB3:UB54=QT28)*TZ3:TZ54)+SUMPRODUCT((TY3:TY54=QT26)*(UB3:UB54=QT29)*TZ3:TZ54)+SUMPRODUCT((TY3:TY54=QT26)*(UB3:UB54=QT25)*TZ3:TZ54)+SUMPRODUCT((TY3:TY54=QT27)*(UB3:UB54=QT26)*UA3:UA54)+SUMPRODUCT((TY3:TY54=QT28)*(UB3:UB54=QT26)*UA3:UA54)+SUMPRODUCT((TY3:TY54=QT29)*(UB3:UB54=QT26)*UA3:UA54)+SUMPRODUCT((TY3:TY54=QT25)*(UB3:UB54=QT26)*UA3:UA54)</f>
        <v>0</v>
      </c>
      <c r="QY26" s="395">
        <f ca="1">SUMPRODUCT((TY3:TY54=QT26)*(UB3:UB54=QT27)*UA3:UA54)+SUMPRODUCT((TY3:TY54=QT26)*(UB3:UB54=QT28)*UA3:UA54)+SUMPRODUCT((TY3:TY54=QT26)*(UB3:UB54=QT29)*UA3:UA54)+SUMPRODUCT((TY3:TY54=QT26)*(UB3:UB54=QT25)*UA3:UA54)+SUMPRODUCT((TY3:TY54=QT27)*(UB3:UB54=QT26)*TZ3:TZ54)+SUMPRODUCT((TY3:TY54=QT28)*(UB3:UB54=QT26)*TZ3:TZ54)+SUMPRODUCT((TY3:TY54=QT29)*(UB3:UB54=QT26)*TZ3:TZ54)+SUMPRODUCT((TY3:TY54=QT25)*(UB3:UB54=QT26)*TZ3:TZ54)</f>
        <v>0</v>
      </c>
      <c r="QZ26" s="395">
        <f t="shared" ca="1" si="3496"/>
        <v>1000</v>
      </c>
      <c r="RA26" s="395">
        <f t="shared" ca="1" si="3497"/>
        <v>0</v>
      </c>
      <c r="RB26" s="395">
        <f ca="1">IF(QT26&lt;&gt;"",VLOOKUP(QT26,QA4:QG52,7,FALSE),"")</f>
        <v>1000</v>
      </c>
      <c r="RC26" s="395">
        <f ca="1">IF(QT26&lt;&gt;"",VLOOKUP(QT26,QA4:QG52,5,FALSE),"")</f>
        <v>0</v>
      </c>
      <c r="RD26" s="395">
        <f ca="1">IF(QT26&lt;&gt;"",VLOOKUP(QT26,QA4:QI52,9,FALSE),"")</f>
        <v>13</v>
      </c>
      <c r="RE26" s="395">
        <f t="shared" ca="1" si="3498"/>
        <v>0</v>
      </c>
      <c r="RF26" s="395">
        <f t="shared" ref="RF26" ca="1" si="3714">IF(QT26&lt;&gt;"",RANK(RE26,RE25:RE29),"")</f>
        <v>1</v>
      </c>
      <c r="RG26" s="395">
        <f t="shared" ref="RG26" ca="1" si="3715">IF(QT26&lt;&gt;"",SUMPRODUCT((RE25:RE29=RE26)*(QZ25:QZ29&gt;QZ26)),"")</f>
        <v>0</v>
      </c>
      <c r="RH26" s="395">
        <f t="shared" ref="RH26" ca="1" si="3716">IF(QT26&lt;&gt;"",SUMPRODUCT((RE25:RE29=RE26)*(QZ25:QZ29=QZ26)*(QX25:QX29&gt;QX26)),"")</f>
        <v>0</v>
      </c>
      <c r="RI26" s="395">
        <f t="shared" ref="RI26" ca="1" si="3717">IF(QT26&lt;&gt;"",SUMPRODUCT((RE25:RE29=RE26)*(QZ25:QZ29=QZ26)*(QX25:QX29=QX26)*(RB25:RB29&gt;RB26)),"")</f>
        <v>0</v>
      </c>
      <c r="RJ26" s="395">
        <f t="shared" ref="RJ26" ca="1" si="3718">IF(QT26&lt;&gt;"",SUMPRODUCT((RE25:RE29=RE26)*(QZ25:QZ29=QZ26)*(QX25:QX29=QX26)*(RB25:RB29=RB26)*(RC25:RC29&gt;RC26)),"")</f>
        <v>0</v>
      </c>
      <c r="RK26" s="395">
        <f t="shared" ref="RK26" ca="1" si="3719">IF(QT26&lt;&gt;"",SUMPRODUCT((RE25:RE29=RE26)*(QZ25:QZ29=QZ26)*(QX25:QX29=QX26)*(RB25:RB29=RB26)*(RC25:RC29=RC26)*(RD25:RD29&gt;RD26)),"")</f>
        <v>2</v>
      </c>
      <c r="RL26" s="395">
        <f t="shared" ref="RL26" ca="1" si="3720">IF(QT26&lt;&gt;"",IF(RL78&lt;&gt;"",IF(QS76=3,RL78,RL78+QS76),SUM(RF26:RK26)),"")</f>
        <v>3</v>
      </c>
      <c r="RM26" s="395" t="str">
        <f t="shared" ref="RM26" ca="1" si="3721">IF(QT26&lt;&gt;"",INDEX(QT25:QT29,MATCH(2,RL25:RL29,0),0),"")</f>
        <v>Chelsea</v>
      </c>
      <c r="RN26" s="395" t="str">
        <f t="shared" ref="RN26:RN28" ca="1" si="3722">IF(QP25&lt;&gt;"",QP25,"")</f>
        <v/>
      </c>
      <c r="RO26" s="395">
        <f ca="1">SUMPRODUCT((TY3:TY54=RN26)*(UB3:UB54=RN27)*(UC3:UC54="W"))+SUMPRODUCT((TY3:TY54=RN26)*(UB3:UB54=RN28)*(UC3:UC54="W"))+SUMPRODUCT((TY3:TY54=RN26)*(UB3:UB54=RN29)*(UC3:UC54="W"))+SUMPRODUCT((TY3:TY54=RN27)*(UB3:UB54=RN26)*(UD3:UD54="W"))+SUMPRODUCT((TY3:TY54=RN28)*(UB3:UB54=RN26)*(UD3:UD54="W"))+SUMPRODUCT((TY3:TY54=RN29)*(UB3:UB54=RN26)*(UD3:UD54="W"))</f>
        <v>0</v>
      </c>
      <c r="RP26" s="395">
        <f ca="1">SUMPRODUCT((TY3:TY54=RN26)*(UB3:UB54=RN27)*(UC3:UC54="D"))+SUMPRODUCT((TY3:TY54=RN26)*(UB3:UB54=RN28)*(UC3:UC54="D"))+SUMPRODUCT((TY3:TY54=RN26)*(UB3:UB54=RN29)*(UC3:UC54="D"))+SUMPRODUCT((TY3:TY54=RN27)*(UB3:UB54=RN26)*(UC3:UC54="D"))+SUMPRODUCT((TY3:TY54=RN28)*(UB3:UB54=RN26)*(UC3:UC54="D"))+SUMPRODUCT((TY3:TY54=RN29)*(UB3:UB54=RN26)*(UC3:UC54="D"))</f>
        <v>0</v>
      </c>
      <c r="RQ26" s="395">
        <f ca="1">SUMPRODUCT((TY3:TY54=RN26)*(UB3:UB54=RN27)*(UC3:UC54="L"))+SUMPRODUCT((TY3:TY54=RN26)*(UB3:UB54=RN28)*(UC3:UC54="L"))+SUMPRODUCT((TY3:TY54=RN26)*(UB3:UB54=RN29)*(UC3:UC54="L"))+SUMPRODUCT((TY3:TY54=RN27)*(UB3:UB54=RN26)*(UD3:UD54="L"))+SUMPRODUCT((TY3:TY54=RN28)*(UB3:UB54=RN26)*(UD3:UD54="L"))+SUMPRODUCT((TY3:TY54=RN29)*(UB3:UB54=RN26)*(UD3:UD54="L"))</f>
        <v>0</v>
      </c>
      <c r="RR26" s="395">
        <f ca="1">SUMPRODUCT((TY3:TY54=RN26)*(UB3:UB54=RN27)*TZ3:TZ54)+SUMPRODUCT((TY3:TY54=RN26)*(UB3:UB54=RN28)*TZ3:TZ54)+SUMPRODUCT((TY3:TY54=RN26)*(UB3:UB54=RN29)*TZ3:TZ54)+SUMPRODUCT((TY3:TY54=RN26)*(UB3:UB54=RN25)*TZ3:TZ54)+SUMPRODUCT((TY3:TY54=RN27)*(UB3:UB54=RN26)*UA3:UA54)+SUMPRODUCT((TY3:TY54=RN28)*(UB3:UB54=RN26)*UA3:UA54)+SUMPRODUCT((TY3:TY54=RN29)*(UB3:UB54=RN26)*UA3:UA54)+SUMPRODUCT((TY3:TY54=RN25)*(UB3:UB54=RN26)*UA3:UA54)</f>
        <v>0</v>
      </c>
      <c r="RS26" s="395">
        <f ca="1">SUMPRODUCT((TY3:TY54=RN26)*(UB3:UB54=RN27)*UA3:UA54)+SUMPRODUCT((TY3:TY54=RN26)*(UB3:UB54=RN28)*UA3:UA54)+SUMPRODUCT((TY3:TY54=RN26)*(UB3:UB54=RN29)*UA3:UA54)+SUMPRODUCT((TY3:TY54=RN26)*(UB3:UB54=RN25)*UA3:UA54)+SUMPRODUCT((TY3:TY54=RN27)*(UB3:UB54=RN26)*TZ3:TZ54)+SUMPRODUCT((TY3:TY54=RN28)*(UB3:UB54=RN26)*TZ3:TZ54)+SUMPRODUCT((TY3:TY54=RN29)*(UB3:UB54=RN26)*TZ3:TZ54)+SUMPRODUCT((TY3:TY54=RN25)*(UB3:UB54=RN26)*TZ3:TZ54)</f>
        <v>0</v>
      </c>
      <c r="RT26" s="395">
        <f t="shared" ref="RT26:RT28" ca="1" si="3723">RR26-RS26+1000</f>
        <v>1000</v>
      </c>
      <c r="RU26" s="395" t="str">
        <f t="shared" ref="RU26:RU28" ca="1" si="3724">IF(RN26&lt;&gt;"",RO26*3+RP26*1,"")</f>
        <v/>
      </c>
      <c r="RV26" s="395" t="str">
        <f ca="1">IF(RN26&lt;&gt;"",VLOOKUP(RN26,QA4:QG52,7,FALSE),"")</f>
        <v/>
      </c>
      <c r="RW26" s="395" t="str">
        <f ca="1">IF(RN26&lt;&gt;"",VLOOKUP(RN26,QA4:QG52,5,FALSE),"")</f>
        <v/>
      </c>
      <c r="RX26" s="395" t="str">
        <f ca="1">IF(RN26&lt;&gt;"",VLOOKUP(RN26,QA4:QI52,9,FALSE),"")</f>
        <v/>
      </c>
      <c r="RY26" s="395" t="str">
        <f t="shared" ref="RY26:RY28" ca="1" si="3725">RU26</f>
        <v/>
      </c>
      <c r="RZ26" s="395" t="str">
        <f t="shared" ref="RZ26" ca="1" si="3726">IF(RN26&lt;&gt;"",RANK(RY26,RY25:RY29),"")</f>
        <v/>
      </c>
      <c r="SA26" s="395" t="str">
        <f t="shared" ref="SA26" ca="1" si="3727">IF(RN26&lt;&gt;"",SUMPRODUCT((RY25:RY29=RY26)*(RT25:RT29&gt;RT26)),"")</f>
        <v/>
      </c>
      <c r="SB26" s="395" t="str">
        <f t="shared" ref="SB26" ca="1" si="3728">IF(RN26&lt;&gt;"",SUMPRODUCT((RY25:RY29=RY26)*(RT25:RT29=RT26)*(RR25:RR29&gt;RR26)),"")</f>
        <v/>
      </c>
      <c r="SC26" s="395" t="str">
        <f t="shared" ref="SC26" ca="1" si="3729">IF(RN26&lt;&gt;"",SUMPRODUCT((RY25:RY29=RY26)*(RT25:RT29=RT26)*(RR25:RR29=RR26)*(RV25:RV29&gt;RV26)),"")</f>
        <v/>
      </c>
      <c r="SD26" s="395" t="str">
        <f t="shared" ref="SD26" ca="1" si="3730">IF(RN26&lt;&gt;"",SUMPRODUCT((RY25:RY29=RY26)*(RT25:RT29=RT26)*(RR25:RR29=RR26)*(RV25:RV29=RV26)*(RW25:RW29&gt;RW26)),"")</f>
        <v/>
      </c>
      <c r="SE26" s="395" t="str">
        <f t="shared" ref="SE26" ca="1" si="3731">IF(RN26&lt;&gt;"",SUMPRODUCT((RY25:RY29=RY26)*(RT25:RT29=RT26)*(RR25:RR29=RR26)*(RV25:RV29=RV26)*(RW25:RW29=RW26)*(RX25:RX29&gt;RX26)),"")</f>
        <v/>
      </c>
      <c r="SF26" s="395" t="str">
        <f t="shared" ref="SF26" ca="1" si="3732">IF(RN26&lt;&gt;"",IF(SF78&lt;&gt;"",IF(RM76=3,SF78,SF78+RM76),SUM(RZ26:SE26)+1),"")</f>
        <v/>
      </c>
      <c r="SG26" s="395" t="str">
        <f t="shared" ref="SG26" ca="1" si="3733">IF(RN26&lt;&gt;"",INDEX(RN26:RN29,MATCH(2,SF26:SF29,0),0),"")</f>
        <v/>
      </c>
      <c r="TV26" s="395" t="str">
        <f t="shared" ref="TV26" ca="1" si="3734">IF(SG26&lt;&gt;"",SG26,IF(RM26&lt;&gt;"",RM26,QM26))</f>
        <v>Chelsea</v>
      </c>
      <c r="TW26" s="395">
        <v>2</v>
      </c>
      <c r="TX26" s="395">
        <v>24</v>
      </c>
      <c r="TY26" s="395" t="str">
        <f t="shared" si="3"/>
        <v>Bayern Munich</v>
      </c>
      <c r="TZ26" s="395">
        <f ca="1">IF(OFFSET('Game Board'!O31,0,TZ1)&lt;&gt;"",OFFSET('Game Board'!O31,0,TZ1),0)</f>
        <v>0</v>
      </c>
      <c r="UA26" s="395">
        <f ca="1">IF(OFFSET('Game Board'!P31,0,TZ1)&lt;&gt;"",OFFSET('Game Board'!P31,0,TZ1),0)</f>
        <v>0</v>
      </c>
      <c r="UB26" s="395" t="str">
        <f t="shared" si="4"/>
        <v>Boca Juniors</v>
      </c>
      <c r="UC26" s="395" t="str">
        <f ca="1">IF(AND(OFFSET('Game Board'!O31,0,TZ1)&lt;&gt;"",OFFSET('Game Board'!P31,0,TZ1)&lt;&gt;""),IF(TZ26&gt;UA26,"W",IF(TZ26=UA26,"D","L")),"")</f>
        <v/>
      </c>
      <c r="UD26" s="395" t="str">
        <f t="shared" ca="1" si="2597"/>
        <v/>
      </c>
      <c r="UF26" s="395">
        <f ca="1">VLOOKUP(UG26,YB25:YC29,2,FALSE)</f>
        <v>4</v>
      </c>
      <c r="UG26" s="398" t="str">
        <f t="shared" si="3508"/>
        <v>Espérance Sportive de Tunis</v>
      </c>
      <c r="UH26" s="395">
        <f ca="1">SUMPRODUCT((YE3:YE54=UG26)*(YI3:YI54="W"))+SUMPRODUCT((YH3:YH54=UG26)*(YJ3:YJ54="W"))</f>
        <v>0</v>
      </c>
      <c r="UI26" s="395">
        <f ca="1">SUMPRODUCT((YE3:YE54=UG26)*(YI3:YI54="D"))+SUMPRODUCT((YH3:YH54=UG26)*(YJ3:YJ54="D"))</f>
        <v>0</v>
      </c>
      <c r="UJ26" s="395">
        <f ca="1">SUMPRODUCT((YE3:YE54=UG26)*(YI3:YI54="L"))+SUMPRODUCT((YH3:YH54=UG26)*(YJ3:YJ54="L"))</f>
        <v>0</v>
      </c>
      <c r="UK26" s="395">
        <f t="shared" ref="UK26" ca="1" si="3735">SUMIF(YE3:YE72,UG26,YF3:YF72)+SUMIF(YH3:YH72,UG26,YG3:YG72)</f>
        <v>0</v>
      </c>
      <c r="UL26" s="395">
        <f t="shared" ref="UL26" ca="1" si="3736">SUMIF(YH3:YH72,UG26,YF3:YF72)+SUMIF(YE3:YE72,UG26,YG3:YG72)</f>
        <v>0</v>
      </c>
      <c r="UM26" s="395">
        <f t="shared" ca="1" si="3511"/>
        <v>1000</v>
      </c>
      <c r="UN26" s="395">
        <f t="shared" ca="1" si="3512"/>
        <v>0</v>
      </c>
      <c r="UO26" s="401">
        <f t="shared" si="90"/>
        <v>5</v>
      </c>
      <c r="UP26" s="395">
        <f t="shared" ref="UP26" ca="1" si="3737">IF(COUNTIF(UN25:UN29,4)&lt;&gt;4,RANK(UN26,UN25:UN29),UN78)</f>
        <v>1</v>
      </c>
      <c r="UR26" s="395">
        <f t="shared" ref="UR26" ca="1" si="3738">SUMPRODUCT((UP25:UP28=UP26)*(UO25:UO28&lt;UO26))+UP26</f>
        <v>1</v>
      </c>
      <c r="US26" s="398" t="str">
        <f t="shared" ref="US26" ca="1" si="3739">INDEX(UG25:UG29,MATCH(2,UR25:UR29,0),0)</f>
        <v>Los Angeles</v>
      </c>
      <c r="UT26" s="395">
        <f t="shared" ref="UT26" ca="1" si="3740">INDEX(UP25:UP29,MATCH(US26,UG25:UG29,0),0)</f>
        <v>1</v>
      </c>
      <c r="UU26" s="395" t="str">
        <f t="shared" ref="UU26" ca="1" si="3741">IF(UU25&lt;&gt;"",US26,"")</f>
        <v>Los Angeles</v>
      </c>
      <c r="UV26" s="395" t="str">
        <f t="shared" ref="UV26" ca="1" si="3742">IF(UV25&lt;&gt;"",US27,"")</f>
        <v/>
      </c>
      <c r="UW26" s="395" t="str">
        <f t="shared" ref="UW26" ca="1" si="3743">IF(UW25&lt;&gt;"",US28,"")</f>
        <v/>
      </c>
      <c r="UX26" s="395" t="str">
        <f t="shared" ref="UX26" si="3744">IF(UX25&lt;&gt;"",US29,"")</f>
        <v/>
      </c>
      <c r="UZ26" s="395" t="str">
        <f t="shared" ca="1" si="3521"/>
        <v>Los Angeles</v>
      </c>
      <c r="VA26" s="395">
        <f ca="1">SUMPRODUCT((YE3:YE54=UZ26)*(YH3:YH54=UZ27)*(YI3:YI54="W"))+SUMPRODUCT((YE3:YE54=UZ26)*(YH3:YH54=UZ28)*(YI3:YI54="W"))+SUMPRODUCT((YE3:YE54=UZ26)*(YH3:YH54=UZ29)*(YI3:YI54="W"))+SUMPRODUCT((YE3:YE54=UZ26)*(YH3:YH54=UZ25)*(YI3:YI54="W"))+SUMPRODUCT((YE3:YE54=UZ27)*(YH3:YH54=UZ26)*(YJ3:YJ54="W"))+SUMPRODUCT((YE3:YE54=UZ28)*(YH3:YH54=UZ26)*(YJ3:YJ54="W"))+SUMPRODUCT((YE3:YE54=UZ29)*(YH3:YH54=UZ26)*(YJ3:YJ54="W"))+SUMPRODUCT((YE3:YE54=UZ25)*(YH3:YH54=UZ26)*(YJ3:YJ54="W"))</f>
        <v>0</v>
      </c>
      <c r="VB26" s="395">
        <f ca="1">SUMPRODUCT((YE3:YE54=UZ26)*(YH3:YH54=UZ27)*(YI3:YI54="D"))+SUMPRODUCT((YE3:YE54=UZ26)*(YH3:YH54=UZ28)*(YI3:YI54="D"))+SUMPRODUCT((YE3:YE54=UZ26)*(YH3:YH54=UZ29)*(YI3:YI54="D"))+SUMPRODUCT((YE3:YE54=UZ26)*(YH3:YH54=UZ25)*(YI3:YI54="D"))+SUMPRODUCT((YE3:YE54=UZ27)*(YH3:YH54=UZ26)*(YI3:YI54="D"))+SUMPRODUCT((YE3:YE54=UZ28)*(YH3:YH54=UZ26)*(YI3:YI54="D"))+SUMPRODUCT((YE3:YE54=UZ29)*(YH3:YH54=UZ26)*(YI3:YI54="D"))+SUMPRODUCT((YE3:YE54=UZ25)*(YH3:YH54=UZ26)*(YI3:YI54="D"))</f>
        <v>0</v>
      </c>
      <c r="VC26" s="395">
        <f ca="1">SUMPRODUCT((YE3:YE54=UZ26)*(YH3:YH54=UZ27)*(YI3:YI54="L"))+SUMPRODUCT((YE3:YE54=UZ26)*(YH3:YH54=UZ28)*(YI3:YI54="L"))+SUMPRODUCT((YE3:YE54=UZ26)*(YH3:YH54=UZ29)*(YI3:YI54="L"))+SUMPRODUCT((YE3:YE54=UZ26)*(YH3:YH54=UZ25)*(YI3:YI54="L"))+SUMPRODUCT((YE3:YE54=UZ27)*(YH3:YH54=UZ26)*(YJ3:YJ54="L"))+SUMPRODUCT((YE3:YE54=UZ28)*(YH3:YH54=UZ26)*(YJ3:YJ54="L"))+SUMPRODUCT((YE3:YE54=UZ29)*(YH3:YH54=UZ26)*(YJ3:YJ54="L"))+SUMPRODUCT((YE3:YE54=UZ25)*(YH3:YH54=UZ26)*(YJ3:YJ54="L"))</f>
        <v>0</v>
      </c>
      <c r="VD26" s="395">
        <f ca="1">SUMPRODUCT((YE3:YE54=UZ26)*(YH3:YH54=UZ27)*YF3:YF54)+SUMPRODUCT((YE3:YE54=UZ26)*(YH3:YH54=UZ28)*YF3:YF54)+SUMPRODUCT((YE3:YE54=UZ26)*(YH3:YH54=UZ29)*YF3:YF54)+SUMPRODUCT((YE3:YE54=UZ26)*(YH3:YH54=UZ25)*YF3:YF54)+SUMPRODUCT((YE3:YE54=UZ27)*(YH3:YH54=UZ26)*YG3:YG54)+SUMPRODUCT((YE3:YE54=UZ28)*(YH3:YH54=UZ26)*YG3:YG54)+SUMPRODUCT((YE3:YE54=UZ29)*(YH3:YH54=UZ26)*YG3:YG54)+SUMPRODUCT((YE3:YE54=UZ25)*(YH3:YH54=UZ26)*YG3:YG54)</f>
        <v>0</v>
      </c>
      <c r="VE26" s="395">
        <f ca="1">SUMPRODUCT((YE3:YE54=UZ26)*(YH3:YH54=UZ27)*YG3:YG54)+SUMPRODUCT((YE3:YE54=UZ26)*(YH3:YH54=UZ28)*YG3:YG54)+SUMPRODUCT((YE3:YE54=UZ26)*(YH3:YH54=UZ29)*YG3:YG54)+SUMPRODUCT((YE3:YE54=UZ26)*(YH3:YH54=UZ25)*YG3:YG54)+SUMPRODUCT((YE3:YE54=UZ27)*(YH3:YH54=UZ26)*YF3:YF54)+SUMPRODUCT((YE3:YE54=UZ28)*(YH3:YH54=UZ26)*YF3:YF54)+SUMPRODUCT((YE3:YE54=UZ29)*(YH3:YH54=UZ26)*YF3:YF54)+SUMPRODUCT((YE3:YE54=UZ25)*(YH3:YH54=UZ26)*YF3:YF54)</f>
        <v>0</v>
      </c>
      <c r="VF26" s="395">
        <f t="shared" ca="1" si="3522"/>
        <v>1000</v>
      </c>
      <c r="VG26" s="395">
        <f t="shared" ca="1" si="3523"/>
        <v>0</v>
      </c>
      <c r="VH26" s="395">
        <f ca="1">IF(UZ26&lt;&gt;"",VLOOKUP(UZ26,UG4:UM52,7,FALSE),"")</f>
        <v>1000</v>
      </c>
      <c r="VI26" s="395">
        <f ca="1">IF(UZ26&lt;&gt;"",VLOOKUP(UZ26,UG4:UM52,5,FALSE),"")</f>
        <v>0</v>
      </c>
      <c r="VJ26" s="395">
        <f ca="1">IF(UZ26&lt;&gt;"",VLOOKUP(UZ26,UG4:UO52,9,FALSE),"")</f>
        <v>13</v>
      </c>
      <c r="VK26" s="395">
        <f t="shared" ca="1" si="3524"/>
        <v>0</v>
      </c>
      <c r="VL26" s="395">
        <f t="shared" ref="VL26" ca="1" si="3745">IF(UZ26&lt;&gt;"",RANK(VK26,VK25:VK29),"")</f>
        <v>1</v>
      </c>
      <c r="VM26" s="395">
        <f t="shared" ref="VM26" ca="1" si="3746">IF(UZ26&lt;&gt;"",SUMPRODUCT((VK25:VK29=VK26)*(VF25:VF29&gt;VF26)),"")</f>
        <v>0</v>
      </c>
      <c r="VN26" s="395">
        <f t="shared" ref="VN26" ca="1" si="3747">IF(UZ26&lt;&gt;"",SUMPRODUCT((VK25:VK29=VK26)*(VF25:VF29=VF26)*(VD25:VD29&gt;VD26)),"")</f>
        <v>0</v>
      </c>
      <c r="VO26" s="395">
        <f t="shared" ref="VO26" ca="1" si="3748">IF(UZ26&lt;&gt;"",SUMPRODUCT((VK25:VK29=VK26)*(VF25:VF29=VF26)*(VD25:VD29=VD26)*(VH25:VH29&gt;VH26)),"")</f>
        <v>0</v>
      </c>
      <c r="VP26" s="395">
        <f t="shared" ref="VP26" ca="1" si="3749">IF(UZ26&lt;&gt;"",SUMPRODUCT((VK25:VK29=VK26)*(VF25:VF29=VF26)*(VD25:VD29=VD26)*(VH25:VH29=VH26)*(VI25:VI29&gt;VI26)),"")</f>
        <v>0</v>
      </c>
      <c r="VQ26" s="395">
        <f t="shared" ref="VQ26" ca="1" si="3750">IF(UZ26&lt;&gt;"",SUMPRODUCT((VK25:VK29=VK26)*(VF25:VF29=VF26)*(VD25:VD29=VD26)*(VH25:VH29=VH26)*(VI25:VI29=VI26)*(VJ25:VJ29&gt;VJ26)),"")</f>
        <v>2</v>
      </c>
      <c r="VR26" s="395">
        <f t="shared" ref="VR26" ca="1" si="3751">IF(UZ26&lt;&gt;"",IF(VR78&lt;&gt;"",IF(UY76=3,VR78,VR78+UY76),SUM(VL26:VQ26)),"")</f>
        <v>3</v>
      </c>
      <c r="VS26" s="395" t="str">
        <f t="shared" ref="VS26" ca="1" si="3752">IF(UZ26&lt;&gt;"",INDEX(UZ25:UZ29,MATCH(2,VR25:VR29,0),0),"")</f>
        <v>Chelsea</v>
      </c>
      <c r="VT26" s="395" t="str">
        <f t="shared" ref="VT26:VT28" ca="1" si="3753">IF(UV25&lt;&gt;"",UV25,"")</f>
        <v/>
      </c>
      <c r="VU26" s="395">
        <f ca="1">SUMPRODUCT((YE3:YE54=VT26)*(YH3:YH54=VT27)*(YI3:YI54="W"))+SUMPRODUCT((YE3:YE54=VT26)*(YH3:YH54=VT28)*(YI3:YI54="W"))+SUMPRODUCT((YE3:YE54=VT26)*(YH3:YH54=VT29)*(YI3:YI54="W"))+SUMPRODUCT((YE3:YE54=VT27)*(YH3:YH54=VT26)*(YJ3:YJ54="W"))+SUMPRODUCT((YE3:YE54=VT28)*(YH3:YH54=VT26)*(YJ3:YJ54="W"))+SUMPRODUCT((YE3:YE54=VT29)*(YH3:YH54=VT26)*(YJ3:YJ54="W"))</f>
        <v>0</v>
      </c>
      <c r="VV26" s="395">
        <f ca="1">SUMPRODUCT((YE3:YE54=VT26)*(YH3:YH54=VT27)*(YI3:YI54="D"))+SUMPRODUCT((YE3:YE54=VT26)*(YH3:YH54=VT28)*(YI3:YI54="D"))+SUMPRODUCT((YE3:YE54=VT26)*(YH3:YH54=VT29)*(YI3:YI54="D"))+SUMPRODUCT((YE3:YE54=VT27)*(YH3:YH54=VT26)*(YI3:YI54="D"))+SUMPRODUCT((YE3:YE54=VT28)*(YH3:YH54=VT26)*(YI3:YI54="D"))+SUMPRODUCT((YE3:YE54=VT29)*(YH3:YH54=VT26)*(YI3:YI54="D"))</f>
        <v>0</v>
      </c>
      <c r="VW26" s="395">
        <f ca="1">SUMPRODUCT((YE3:YE54=VT26)*(YH3:YH54=VT27)*(YI3:YI54="L"))+SUMPRODUCT((YE3:YE54=VT26)*(YH3:YH54=VT28)*(YI3:YI54="L"))+SUMPRODUCT((YE3:YE54=VT26)*(YH3:YH54=VT29)*(YI3:YI54="L"))+SUMPRODUCT((YE3:YE54=VT27)*(YH3:YH54=VT26)*(YJ3:YJ54="L"))+SUMPRODUCT((YE3:YE54=VT28)*(YH3:YH54=VT26)*(YJ3:YJ54="L"))+SUMPRODUCT((YE3:YE54=VT29)*(YH3:YH54=VT26)*(YJ3:YJ54="L"))</f>
        <v>0</v>
      </c>
      <c r="VX26" s="395">
        <f ca="1">SUMPRODUCT((YE3:YE54=VT26)*(YH3:YH54=VT27)*YF3:YF54)+SUMPRODUCT((YE3:YE54=VT26)*(YH3:YH54=VT28)*YF3:YF54)+SUMPRODUCT((YE3:YE54=VT26)*(YH3:YH54=VT29)*YF3:YF54)+SUMPRODUCT((YE3:YE54=VT26)*(YH3:YH54=VT25)*YF3:YF54)+SUMPRODUCT((YE3:YE54=VT27)*(YH3:YH54=VT26)*YG3:YG54)+SUMPRODUCT((YE3:YE54=VT28)*(YH3:YH54=VT26)*YG3:YG54)+SUMPRODUCT((YE3:YE54=VT29)*(YH3:YH54=VT26)*YG3:YG54)+SUMPRODUCT((YE3:YE54=VT25)*(YH3:YH54=VT26)*YG3:YG54)</f>
        <v>0</v>
      </c>
      <c r="VY26" s="395">
        <f ca="1">SUMPRODUCT((YE3:YE54=VT26)*(YH3:YH54=VT27)*YG3:YG54)+SUMPRODUCT((YE3:YE54=VT26)*(YH3:YH54=VT28)*YG3:YG54)+SUMPRODUCT((YE3:YE54=VT26)*(YH3:YH54=VT29)*YG3:YG54)+SUMPRODUCT((YE3:YE54=VT26)*(YH3:YH54=VT25)*YG3:YG54)+SUMPRODUCT((YE3:YE54=VT27)*(YH3:YH54=VT26)*YF3:YF54)+SUMPRODUCT((YE3:YE54=VT28)*(YH3:YH54=VT26)*YF3:YF54)+SUMPRODUCT((YE3:YE54=VT29)*(YH3:YH54=VT26)*YF3:YF54)+SUMPRODUCT((YE3:YE54=VT25)*(YH3:YH54=VT26)*YF3:YF54)</f>
        <v>0</v>
      </c>
      <c r="VZ26" s="395">
        <f t="shared" ref="VZ26:VZ28" ca="1" si="3754">VX26-VY26+1000</f>
        <v>1000</v>
      </c>
      <c r="WA26" s="395" t="str">
        <f t="shared" ref="WA26:WA28" ca="1" si="3755">IF(VT26&lt;&gt;"",VU26*3+VV26*1,"")</f>
        <v/>
      </c>
      <c r="WB26" s="395" t="str">
        <f ca="1">IF(VT26&lt;&gt;"",VLOOKUP(VT26,UG4:UM52,7,FALSE),"")</f>
        <v/>
      </c>
      <c r="WC26" s="395" t="str">
        <f ca="1">IF(VT26&lt;&gt;"",VLOOKUP(VT26,UG4:UM52,5,FALSE),"")</f>
        <v/>
      </c>
      <c r="WD26" s="395" t="str">
        <f ca="1">IF(VT26&lt;&gt;"",VLOOKUP(VT26,UG4:UO52,9,FALSE),"")</f>
        <v/>
      </c>
      <c r="WE26" s="395" t="str">
        <f t="shared" ref="WE26:WE28" ca="1" si="3756">WA26</f>
        <v/>
      </c>
      <c r="WF26" s="395" t="str">
        <f t="shared" ref="WF26" ca="1" si="3757">IF(VT26&lt;&gt;"",RANK(WE26,WE25:WE29),"")</f>
        <v/>
      </c>
      <c r="WG26" s="395" t="str">
        <f t="shared" ref="WG26" ca="1" si="3758">IF(VT26&lt;&gt;"",SUMPRODUCT((WE25:WE29=WE26)*(VZ25:VZ29&gt;VZ26)),"")</f>
        <v/>
      </c>
      <c r="WH26" s="395" t="str">
        <f t="shared" ref="WH26" ca="1" si="3759">IF(VT26&lt;&gt;"",SUMPRODUCT((WE25:WE29=WE26)*(VZ25:VZ29=VZ26)*(VX25:VX29&gt;VX26)),"")</f>
        <v/>
      </c>
      <c r="WI26" s="395" t="str">
        <f t="shared" ref="WI26" ca="1" si="3760">IF(VT26&lt;&gt;"",SUMPRODUCT((WE25:WE29=WE26)*(VZ25:VZ29=VZ26)*(VX25:VX29=VX26)*(WB25:WB29&gt;WB26)),"")</f>
        <v/>
      </c>
      <c r="WJ26" s="395" t="str">
        <f t="shared" ref="WJ26" ca="1" si="3761">IF(VT26&lt;&gt;"",SUMPRODUCT((WE25:WE29=WE26)*(VZ25:VZ29=VZ26)*(VX25:VX29=VX26)*(WB25:WB29=WB26)*(WC25:WC29&gt;WC26)),"")</f>
        <v/>
      </c>
      <c r="WK26" s="395" t="str">
        <f t="shared" ref="WK26" ca="1" si="3762">IF(VT26&lt;&gt;"",SUMPRODUCT((WE25:WE29=WE26)*(VZ25:VZ29=VZ26)*(VX25:VX29=VX26)*(WB25:WB29=WB26)*(WC25:WC29=WC26)*(WD25:WD29&gt;WD26)),"")</f>
        <v/>
      </c>
      <c r="WL26" s="395" t="str">
        <f t="shared" ref="WL26" ca="1" si="3763">IF(VT26&lt;&gt;"",IF(WL78&lt;&gt;"",IF(VS76=3,WL78,WL78+VS76),SUM(WF26:WK26)+1),"")</f>
        <v/>
      </c>
      <c r="WM26" s="395" t="str">
        <f t="shared" ref="WM26" ca="1" si="3764">IF(VT26&lt;&gt;"",INDEX(VT26:VT29,MATCH(2,WL26:WL29,0),0),"")</f>
        <v/>
      </c>
      <c r="YB26" s="395" t="str">
        <f t="shared" ref="YB26" ca="1" si="3765">IF(WM26&lt;&gt;"",WM26,IF(VS26&lt;&gt;"",VS26,US26))</f>
        <v>Chelsea</v>
      </c>
      <c r="YC26" s="395">
        <v>2</v>
      </c>
      <c r="YD26" s="395">
        <v>24</v>
      </c>
      <c r="YE26" s="395" t="str">
        <f t="shared" si="6"/>
        <v>Bayern Munich</v>
      </c>
      <c r="YF26" s="395">
        <f ca="1">IF(OFFSET('Game Board'!O31,0,YF1)&lt;&gt;"",OFFSET('Game Board'!O31,0,YF1),0)</f>
        <v>0</v>
      </c>
      <c r="YG26" s="395">
        <f ca="1">IF(OFFSET('Game Board'!P31,0,YF1)&lt;&gt;"",OFFSET('Game Board'!P31,0,YF1),0)</f>
        <v>0</v>
      </c>
      <c r="YH26" s="395" t="str">
        <f t="shared" si="7"/>
        <v>Boca Juniors</v>
      </c>
      <c r="YI26" s="395" t="str">
        <f ca="1">IF(AND(OFFSET('Game Board'!O31,0,YF1)&lt;&gt;"",OFFSET('Game Board'!P31,0,YF1)&lt;&gt;""),IF(YF26&gt;YG26,"W",IF(YF26=YG26,"D","L")),"")</f>
        <v/>
      </c>
      <c r="YJ26" s="395" t="str">
        <f t="shared" ca="1" si="2629"/>
        <v/>
      </c>
      <c r="YL26" s="395">
        <f ca="1">VLOOKUP(YM26,ACH25:ACI29,2,FALSE)</f>
        <v>4</v>
      </c>
      <c r="YM26" s="398" t="str">
        <f t="shared" si="3534"/>
        <v>Espérance Sportive de Tunis</v>
      </c>
      <c r="YN26" s="395">
        <f ca="1">SUMPRODUCT((ACK3:ACK54=YM26)*(ACO3:ACO54="W"))+SUMPRODUCT((ACN3:ACN54=YM26)*(ACP3:ACP54="W"))</f>
        <v>0</v>
      </c>
      <c r="YO26" s="395">
        <f ca="1">SUMPRODUCT((ACK3:ACK54=YM26)*(ACO3:ACO54="D"))+SUMPRODUCT((ACN3:ACN54=YM26)*(ACP3:ACP54="D"))</f>
        <v>0</v>
      </c>
      <c r="YP26" s="395">
        <f ca="1">SUMPRODUCT((ACK3:ACK54=YM26)*(ACO3:ACO54="L"))+SUMPRODUCT((ACN3:ACN54=YM26)*(ACP3:ACP54="L"))</f>
        <v>0</v>
      </c>
      <c r="YQ26" s="395">
        <f t="shared" ref="YQ26" ca="1" si="3766">SUMIF(ACK3:ACK72,YM26,ACL3:ACL72)+SUMIF(ACN3:ACN72,YM26,ACM3:ACM72)</f>
        <v>0</v>
      </c>
      <c r="YR26" s="395">
        <f t="shared" ref="YR26" ca="1" si="3767">SUMIF(ACN3:ACN72,YM26,ACL3:ACL72)+SUMIF(ACK3:ACK72,YM26,ACM3:ACM72)</f>
        <v>0</v>
      </c>
      <c r="YS26" s="395">
        <f t="shared" ca="1" si="3537"/>
        <v>1000</v>
      </c>
      <c r="YT26" s="395">
        <f t="shared" ca="1" si="3538"/>
        <v>0</v>
      </c>
      <c r="YU26" s="401">
        <f t="shared" si="117"/>
        <v>5</v>
      </c>
      <c r="YV26" s="395">
        <f t="shared" ref="YV26" ca="1" si="3768">IF(COUNTIF(YT25:YT29,4)&lt;&gt;4,RANK(YT26,YT25:YT29),YT78)</f>
        <v>1</v>
      </c>
      <c r="YX26" s="395">
        <f t="shared" ref="YX26" ca="1" si="3769">SUMPRODUCT((YV25:YV28=YV26)*(YU25:YU28&lt;YU26))+YV26</f>
        <v>1</v>
      </c>
      <c r="YY26" s="398" t="str">
        <f t="shared" ref="YY26" ca="1" si="3770">INDEX(YM25:YM29,MATCH(2,YX25:YX29,0),0)</f>
        <v>Los Angeles</v>
      </c>
      <c r="YZ26" s="395">
        <f t="shared" ref="YZ26" ca="1" si="3771">INDEX(YV25:YV29,MATCH(YY26,YM25:YM29,0),0)</f>
        <v>1</v>
      </c>
      <c r="ZA26" s="395" t="str">
        <f t="shared" ref="ZA26" ca="1" si="3772">IF(ZA25&lt;&gt;"",YY26,"")</f>
        <v>Los Angeles</v>
      </c>
      <c r="ZB26" s="395" t="str">
        <f t="shared" ref="ZB26" ca="1" si="3773">IF(ZB25&lt;&gt;"",YY27,"")</f>
        <v/>
      </c>
      <c r="ZC26" s="395" t="str">
        <f t="shared" ref="ZC26" ca="1" si="3774">IF(ZC25&lt;&gt;"",YY28,"")</f>
        <v/>
      </c>
      <c r="ZD26" s="395" t="str">
        <f t="shared" ref="ZD26" si="3775">IF(ZD25&lt;&gt;"",YY29,"")</f>
        <v/>
      </c>
      <c r="ZF26" s="395" t="str">
        <f t="shared" ca="1" si="3547"/>
        <v>Los Angeles</v>
      </c>
      <c r="ZG26" s="395">
        <f ca="1">SUMPRODUCT((ACK3:ACK54=ZF26)*(ACN3:ACN54=ZF27)*(ACO3:ACO54="W"))+SUMPRODUCT((ACK3:ACK54=ZF26)*(ACN3:ACN54=ZF28)*(ACO3:ACO54="W"))+SUMPRODUCT((ACK3:ACK54=ZF26)*(ACN3:ACN54=ZF29)*(ACO3:ACO54="W"))+SUMPRODUCT((ACK3:ACK54=ZF26)*(ACN3:ACN54=ZF25)*(ACO3:ACO54="W"))+SUMPRODUCT((ACK3:ACK54=ZF27)*(ACN3:ACN54=ZF26)*(ACP3:ACP54="W"))+SUMPRODUCT((ACK3:ACK54=ZF28)*(ACN3:ACN54=ZF26)*(ACP3:ACP54="W"))+SUMPRODUCT((ACK3:ACK54=ZF29)*(ACN3:ACN54=ZF26)*(ACP3:ACP54="W"))+SUMPRODUCT((ACK3:ACK54=ZF25)*(ACN3:ACN54=ZF26)*(ACP3:ACP54="W"))</f>
        <v>0</v>
      </c>
      <c r="ZH26" s="395">
        <f ca="1">SUMPRODUCT((ACK3:ACK54=ZF26)*(ACN3:ACN54=ZF27)*(ACO3:ACO54="D"))+SUMPRODUCT((ACK3:ACK54=ZF26)*(ACN3:ACN54=ZF28)*(ACO3:ACO54="D"))+SUMPRODUCT((ACK3:ACK54=ZF26)*(ACN3:ACN54=ZF29)*(ACO3:ACO54="D"))+SUMPRODUCT((ACK3:ACK54=ZF26)*(ACN3:ACN54=ZF25)*(ACO3:ACO54="D"))+SUMPRODUCT((ACK3:ACK54=ZF27)*(ACN3:ACN54=ZF26)*(ACO3:ACO54="D"))+SUMPRODUCT((ACK3:ACK54=ZF28)*(ACN3:ACN54=ZF26)*(ACO3:ACO54="D"))+SUMPRODUCT((ACK3:ACK54=ZF29)*(ACN3:ACN54=ZF26)*(ACO3:ACO54="D"))+SUMPRODUCT((ACK3:ACK54=ZF25)*(ACN3:ACN54=ZF26)*(ACO3:ACO54="D"))</f>
        <v>0</v>
      </c>
      <c r="ZI26" s="395">
        <f ca="1">SUMPRODUCT((ACK3:ACK54=ZF26)*(ACN3:ACN54=ZF27)*(ACO3:ACO54="L"))+SUMPRODUCT((ACK3:ACK54=ZF26)*(ACN3:ACN54=ZF28)*(ACO3:ACO54="L"))+SUMPRODUCT((ACK3:ACK54=ZF26)*(ACN3:ACN54=ZF29)*(ACO3:ACO54="L"))+SUMPRODUCT((ACK3:ACK54=ZF26)*(ACN3:ACN54=ZF25)*(ACO3:ACO54="L"))+SUMPRODUCT((ACK3:ACK54=ZF27)*(ACN3:ACN54=ZF26)*(ACP3:ACP54="L"))+SUMPRODUCT((ACK3:ACK54=ZF28)*(ACN3:ACN54=ZF26)*(ACP3:ACP54="L"))+SUMPRODUCT((ACK3:ACK54=ZF29)*(ACN3:ACN54=ZF26)*(ACP3:ACP54="L"))+SUMPRODUCT((ACK3:ACK54=ZF25)*(ACN3:ACN54=ZF26)*(ACP3:ACP54="L"))</f>
        <v>0</v>
      </c>
      <c r="ZJ26" s="395">
        <f ca="1">SUMPRODUCT((ACK3:ACK54=ZF26)*(ACN3:ACN54=ZF27)*ACL3:ACL54)+SUMPRODUCT((ACK3:ACK54=ZF26)*(ACN3:ACN54=ZF28)*ACL3:ACL54)+SUMPRODUCT((ACK3:ACK54=ZF26)*(ACN3:ACN54=ZF29)*ACL3:ACL54)+SUMPRODUCT((ACK3:ACK54=ZF26)*(ACN3:ACN54=ZF25)*ACL3:ACL54)+SUMPRODUCT((ACK3:ACK54=ZF27)*(ACN3:ACN54=ZF26)*ACM3:ACM54)+SUMPRODUCT((ACK3:ACK54=ZF28)*(ACN3:ACN54=ZF26)*ACM3:ACM54)+SUMPRODUCT((ACK3:ACK54=ZF29)*(ACN3:ACN54=ZF26)*ACM3:ACM54)+SUMPRODUCT((ACK3:ACK54=ZF25)*(ACN3:ACN54=ZF26)*ACM3:ACM54)</f>
        <v>0</v>
      </c>
      <c r="ZK26" s="395">
        <f ca="1">SUMPRODUCT((ACK3:ACK54=ZF26)*(ACN3:ACN54=ZF27)*ACM3:ACM54)+SUMPRODUCT((ACK3:ACK54=ZF26)*(ACN3:ACN54=ZF28)*ACM3:ACM54)+SUMPRODUCT((ACK3:ACK54=ZF26)*(ACN3:ACN54=ZF29)*ACM3:ACM54)+SUMPRODUCT((ACK3:ACK54=ZF26)*(ACN3:ACN54=ZF25)*ACM3:ACM54)+SUMPRODUCT((ACK3:ACK54=ZF27)*(ACN3:ACN54=ZF26)*ACL3:ACL54)+SUMPRODUCT((ACK3:ACK54=ZF28)*(ACN3:ACN54=ZF26)*ACL3:ACL54)+SUMPRODUCT((ACK3:ACK54=ZF29)*(ACN3:ACN54=ZF26)*ACL3:ACL54)+SUMPRODUCT((ACK3:ACK54=ZF25)*(ACN3:ACN54=ZF26)*ACL3:ACL54)</f>
        <v>0</v>
      </c>
      <c r="ZL26" s="395">
        <f t="shared" ca="1" si="3548"/>
        <v>1000</v>
      </c>
      <c r="ZM26" s="395">
        <f t="shared" ca="1" si="3549"/>
        <v>0</v>
      </c>
      <c r="ZN26" s="395">
        <f ca="1">IF(ZF26&lt;&gt;"",VLOOKUP(ZF26,YM4:YS52,7,FALSE),"")</f>
        <v>1000</v>
      </c>
      <c r="ZO26" s="395">
        <f ca="1">IF(ZF26&lt;&gt;"",VLOOKUP(ZF26,YM4:YS52,5,FALSE),"")</f>
        <v>0</v>
      </c>
      <c r="ZP26" s="395">
        <f ca="1">IF(ZF26&lt;&gt;"",VLOOKUP(ZF26,YM4:YU52,9,FALSE),"")</f>
        <v>13</v>
      </c>
      <c r="ZQ26" s="395">
        <f t="shared" ca="1" si="3550"/>
        <v>0</v>
      </c>
      <c r="ZR26" s="395">
        <f t="shared" ref="ZR26" ca="1" si="3776">IF(ZF26&lt;&gt;"",RANK(ZQ26,ZQ25:ZQ29),"")</f>
        <v>1</v>
      </c>
      <c r="ZS26" s="395">
        <f t="shared" ref="ZS26" ca="1" si="3777">IF(ZF26&lt;&gt;"",SUMPRODUCT((ZQ25:ZQ29=ZQ26)*(ZL25:ZL29&gt;ZL26)),"")</f>
        <v>0</v>
      </c>
      <c r="ZT26" s="395">
        <f t="shared" ref="ZT26" ca="1" si="3778">IF(ZF26&lt;&gt;"",SUMPRODUCT((ZQ25:ZQ29=ZQ26)*(ZL25:ZL29=ZL26)*(ZJ25:ZJ29&gt;ZJ26)),"")</f>
        <v>0</v>
      </c>
      <c r="ZU26" s="395">
        <f t="shared" ref="ZU26" ca="1" si="3779">IF(ZF26&lt;&gt;"",SUMPRODUCT((ZQ25:ZQ29=ZQ26)*(ZL25:ZL29=ZL26)*(ZJ25:ZJ29=ZJ26)*(ZN25:ZN29&gt;ZN26)),"")</f>
        <v>0</v>
      </c>
      <c r="ZV26" s="395">
        <f t="shared" ref="ZV26" ca="1" si="3780">IF(ZF26&lt;&gt;"",SUMPRODUCT((ZQ25:ZQ29=ZQ26)*(ZL25:ZL29=ZL26)*(ZJ25:ZJ29=ZJ26)*(ZN25:ZN29=ZN26)*(ZO25:ZO29&gt;ZO26)),"")</f>
        <v>0</v>
      </c>
      <c r="ZW26" s="395">
        <f t="shared" ref="ZW26" ca="1" si="3781">IF(ZF26&lt;&gt;"",SUMPRODUCT((ZQ25:ZQ29=ZQ26)*(ZL25:ZL29=ZL26)*(ZJ25:ZJ29=ZJ26)*(ZN25:ZN29=ZN26)*(ZO25:ZO29=ZO26)*(ZP25:ZP29&gt;ZP26)),"")</f>
        <v>2</v>
      </c>
      <c r="ZX26" s="395">
        <f t="shared" ref="ZX26" ca="1" si="3782">IF(ZF26&lt;&gt;"",IF(ZX78&lt;&gt;"",IF(ZE76=3,ZX78,ZX78+ZE76),SUM(ZR26:ZW26)),"")</f>
        <v>3</v>
      </c>
      <c r="ZY26" s="395" t="str">
        <f t="shared" ref="ZY26" ca="1" si="3783">IF(ZF26&lt;&gt;"",INDEX(ZF25:ZF29,MATCH(2,ZX25:ZX29,0),0),"")</f>
        <v>Chelsea</v>
      </c>
      <c r="ZZ26" s="395" t="str">
        <f t="shared" ref="ZZ26:ZZ28" ca="1" si="3784">IF(ZB25&lt;&gt;"",ZB25,"")</f>
        <v/>
      </c>
      <c r="AAA26" s="395">
        <f ca="1">SUMPRODUCT((ACK3:ACK54=ZZ26)*(ACN3:ACN54=ZZ27)*(ACO3:ACO54="W"))+SUMPRODUCT((ACK3:ACK54=ZZ26)*(ACN3:ACN54=ZZ28)*(ACO3:ACO54="W"))+SUMPRODUCT((ACK3:ACK54=ZZ26)*(ACN3:ACN54=ZZ29)*(ACO3:ACO54="W"))+SUMPRODUCT((ACK3:ACK54=ZZ27)*(ACN3:ACN54=ZZ26)*(ACP3:ACP54="W"))+SUMPRODUCT((ACK3:ACK54=ZZ28)*(ACN3:ACN54=ZZ26)*(ACP3:ACP54="W"))+SUMPRODUCT((ACK3:ACK54=ZZ29)*(ACN3:ACN54=ZZ26)*(ACP3:ACP54="W"))</f>
        <v>0</v>
      </c>
      <c r="AAB26" s="395">
        <f ca="1">SUMPRODUCT((ACK3:ACK54=ZZ26)*(ACN3:ACN54=ZZ27)*(ACO3:ACO54="D"))+SUMPRODUCT((ACK3:ACK54=ZZ26)*(ACN3:ACN54=ZZ28)*(ACO3:ACO54="D"))+SUMPRODUCT((ACK3:ACK54=ZZ26)*(ACN3:ACN54=ZZ29)*(ACO3:ACO54="D"))+SUMPRODUCT((ACK3:ACK54=ZZ27)*(ACN3:ACN54=ZZ26)*(ACO3:ACO54="D"))+SUMPRODUCT((ACK3:ACK54=ZZ28)*(ACN3:ACN54=ZZ26)*(ACO3:ACO54="D"))+SUMPRODUCT((ACK3:ACK54=ZZ29)*(ACN3:ACN54=ZZ26)*(ACO3:ACO54="D"))</f>
        <v>0</v>
      </c>
      <c r="AAC26" s="395">
        <f ca="1">SUMPRODUCT((ACK3:ACK54=ZZ26)*(ACN3:ACN54=ZZ27)*(ACO3:ACO54="L"))+SUMPRODUCT((ACK3:ACK54=ZZ26)*(ACN3:ACN54=ZZ28)*(ACO3:ACO54="L"))+SUMPRODUCT((ACK3:ACK54=ZZ26)*(ACN3:ACN54=ZZ29)*(ACO3:ACO54="L"))+SUMPRODUCT((ACK3:ACK54=ZZ27)*(ACN3:ACN54=ZZ26)*(ACP3:ACP54="L"))+SUMPRODUCT((ACK3:ACK54=ZZ28)*(ACN3:ACN54=ZZ26)*(ACP3:ACP54="L"))+SUMPRODUCT((ACK3:ACK54=ZZ29)*(ACN3:ACN54=ZZ26)*(ACP3:ACP54="L"))</f>
        <v>0</v>
      </c>
      <c r="AAD26" s="395">
        <f ca="1">SUMPRODUCT((ACK3:ACK54=ZZ26)*(ACN3:ACN54=ZZ27)*ACL3:ACL54)+SUMPRODUCT((ACK3:ACK54=ZZ26)*(ACN3:ACN54=ZZ28)*ACL3:ACL54)+SUMPRODUCT((ACK3:ACK54=ZZ26)*(ACN3:ACN54=ZZ29)*ACL3:ACL54)+SUMPRODUCT((ACK3:ACK54=ZZ26)*(ACN3:ACN54=ZZ25)*ACL3:ACL54)+SUMPRODUCT((ACK3:ACK54=ZZ27)*(ACN3:ACN54=ZZ26)*ACM3:ACM54)+SUMPRODUCT((ACK3:ACK54=ZZ28)*(ACN3:ACN54=ZZ26)*ACM3:ACM54)+SUMPRODUCT((ACK3:ACK54=ZZ29)*(ACN3:ACN54=ZZ26)*ACM3:ACM54)+SUMPRODUCT((ACK3:ACK54=ZZ25)*(ACN3:ACN54=ZZ26)*ACM3:ACM54)</f>
        <v>0</v>
      </c>
      <c r="AAE26" s="395">
        <f ca="1">SUMPRODUCT((ACK3:ACK54=ZZ26)*(ACN3:ACN54=ZZ27)*ACM3:ACM54)+SUMPRODUCT((ACK3:ACK54=ZZ26)*(ACN3:ACN54=ZZ28)*ACM3:ACM54)+SUMPRODUCT((ACK3:ACK54=ZZ26)*(ACN3:ACN54=ZZ29)*ACM3:ACM54)+SUMPRODUCT((ACK3:ACK54=ZZ26)*(ACN3:ACN54=ZZ25)*ACM3:ACM54)+SUMPRODUCT((ACK3:ACK54=ZZ27)*(ACN3:ACN54=ZZ26)*ACL3:ACL54)+SUMPRODUCT((ACK3:ACK54=ZZ28)*(ACN3:ACN54=ZZ26)*ACL3:ACL54)+SUMPRODUCT((ACK3:ACK54=ZZ29)*(ACN3:ACN54=ZZ26)*ACL3:ACL54)+SUMPRODUCT((ACK3:ACK54=ZZ25)*(ACN3:ACN54=ZZ26)*ACL3:ACL54)</f>
        <v>0</v>
      </c>
      <c r="AAF26" s="395">
        <f t="shared" ref="AAF26:AAF28" ca="1" si="3785">AAD26-AAE26+1000</f>
        <v>1000</v>
      </c>
      <c r="AAG26" s="395" t="str">
        <f t="shared" ref="AAG26:AAG28" ca="1" si="3786">IF(ZZ26&lt;&gt;"",AAA26*3+AAB26*1,"")</f>
        <v/>
      </c>
      <c r="AAH26" s="395" t="str">
        <f ca="1">IF(ZZ26&lt;&gt;"",VLOOKUP(ZZ26,YM4:YS52,7,FALSE),"")</f>
        <v/>
      </c>
      <c r="AAI26" s="395" t="str">
        <f ca="1">IF(ZZ26&lt;&gt;"",VLOOKUP(ZZ26,YM4:YS52,5,FALSE),"")</f>
        <v/>
      </c>
      <c r="AAJ26" s="395" t="str">
        <f ca="1">IF(ZZ26&lt;&gt;"",VLOOKUP(ZZ26,YM4:YU52,9,FALSE),"")</f>
        <v/>
      </c>
      <c r="AAK26" s="395" t="str">
        <f t="shared" ref="AAK26:AAK28" ca="1" si="3787">AAG26</f>
        <v/>
      </c>
      <c r="AAL26" s="395" t="str">
        <f t="shared" ref="AAL26" ca="1" si="3788">IF(ZZ26&lt;&gt;"",RANK(AAK26,AAK25:AAK29),"")</f>
        <v/>
      </c>
      <c r="AAM26" s="395" t="str">
        <f t="shared" ref="AAM26" ca="1" si="3789">IF(ZZ26&lt;&gt;"",SUMPRODUCT((AAK25:AAK29=AAK26)*(AAF25:AAF29&gt;AAF26)),"")</f>
        <v/>
      </c>
      <c r="AAN26" s="395" t="str">
        <f t="shared" ref="AAN26" ca="1" si="3790">IF(ZZ26&lt;&gt;"",SUMPRODUCT((AAK25:AAK29=AAK26)*(AAF25:AAF29=AAF26)*(AAD25:AAD29&gt;AAD26)),"")</f>
        <v/>
      </c>
      <c r="AAO26" s="395" t="str">
        <f t="shared" ref="AAO26" ca="1" si="3791">IF(ZZ26&lt;&gt;"",SUMPRODUCT((AAK25:AAK29=AAK26)*(AAF25:AAF29=AAF26)*(AAD25:AAD29=AAD26)*(AAH25:AAH29&gt;AAH26)),"")</f>
        <v/>
      </c>
      <c r="AAP26" s="395" t="str">
        <f t="shared" ref="AAP26" ca="1" si="3792">IF(ZZ26&lt;&gt;"",SUMPRODUCT((AAK25:AAK29=AAK26)*(AAF25:AAF29=AAF26)*(AAD25:AAD29=AAD26)*(AAH25:AAH29=AAH26)*(AAI25:AAI29&gt;AAI26)),"")</f>
        <v/>
      </c>
      <c r="AAQ26" s="395" t="str">
        <f t="shared" ref="AAQ26" ca="1" si="3793">IF(ZZ26&lt;&gt;"",SUMPRODUCT((AAK25:AAK29=AAK26)*(AAF25:AAF29=AAF26)*(AAD25:AAD29=AAD26)*(AAH25:AAH29=AAH26)*(AAI25:AAI29=AAI26)*(AAJ25:AAJ29&gt;AAJ26)),"")</f>
        <v/>
      </c>
      <c r="AAR26" s="395" t="str">
        <f t="shared" ref="AAR26" ca="1" si="3794">IF(ZZ26&lt;&gt;"",IF(AAR78&lt;&gt;"",IF(ZY76=3,AAR78,AAR78+ZY76),SUM(AAL26:AAQ26)+1),"")</f>
        <v/>
      </c>
      <c r="AAS26" s="395" t="str">
        <f t="shared" ref="AAS26" ca="1" si="3795">IF(ZZ26&lt;&gt;"",INDEX(ZZ26:ZZ29,MATCH(2,AAR26:AAR29,0),0),"")</f>
        <v/>
      </c>
      <c r="ACH26" s="395" t="str">
        <f t="shared" ref="ACH26" ca="1" si="3796">IF(AAS26&lt;&gt;"",AAS26,IF(ZY26&lt;&gt;"",ZY26,YY26))</f>
        <v>Chelsea</v>
      </c>
      <c r="ACI26" s="395">
        <v>2</v>
      </c>
      <c r="ACJ26" s="395">
        <v>24</v>
      </c>
      <c r="ACK26" s="395" t="str">
        <f t="shared" si="9"/>
        <v>Bayern Munich</v>
      </c>
      <c r="ACL26" s="395">
        <f ca="1">IF(OFFSET('Game Board'!O31,0,ACL1)&lt;&gt;"",OFFSET('Game Board'!O31,0,ACL1),0)</f>
        <v>0</v>
      </c>
      <c r="ACM26" s="395">
        <f ca="1">IF(OFFSET('Game Board'!P31,0,ACL1)&lt;&gt;"",OFFSET('Game Board'!P31,0,ACL1),0)</f>
        <v>0</v>
      </c>
      <c r="ACN26" s="395" t="str">
        <f t="shared" si="10"/>
        <v>Boca Juniors</v>
      </c>
      <c r="ACO26" s="395" t="str">
        <f ca="1">IF(AND(OFFSET('Game Board'!O31,0,ACL1)&lt;&gt;"",OFFSET('Game Board'!P31,0,ACL1)&lt;&gt;""),IF(ACL26&gt;ACM26,"W",IF(ACL26=ACM26,"D","L")),"")</f>
        <v/>
      </c>
      <c r="ACP26" s="395" t="str">
        <f t="shared" ca="1" si="2661"/>
        <v/>
      </c>
      <c r="ACR26" s="395">
        <f ca="1">VLOOKUP(ACS26,AGN25:AGO29,2,FALSE)</f>
        <v>4</v>
      </c>
      <c r="ACS26" s="398" t="str">
        <f t="shared" si="3560"/>
        <v>Espérance Sportive de Tunis</v>
      </c>
      <c r="ACT26" s="395">
        <f ca="1">SUMPRODUCT((AGQ3:AGQ54=ACS26)*(AGU3:AGU54="W"))+SUMPRODUCT((AGT3:AGT54=ACS26)*(AGV3:AGV54="W"))</f>
        <v>0</v>
      </c>
      <c r="ACU26" s="395">
        <f ca="1">SUMPRODUCT((AGQ3:AGQ54=ACS26)*(AGU3:AGU54="D"))+SUMPRODUCT((AGT3:AGT54=ACS26)*(AGV3:AGV54="D"))</f>
        <v>0</v>
      </c>
      <c r="ACV26" s="395">
        <f ca="1">SUMPRODUCT((AGQ3:AGQ54=ACS26)*(AGU3:AGU54="L"))+SUMPRODUCT((AGT3:AGT54=ACS26)*(AGV3:AGV54="L"))</f>
        <v>0</v>
      </c>
      <c r="ACW26" s="395">
        <f t="shared" ref="ACW26" ca="1" si="3797">SUMIF(AGQ3:AGQ72,ACS26,AGR3:AGR72)+SUMIF(AGT3:AGT72,ACS26,AGS3:AGS72)</f>
        <v>0</v>
      </c>
      <c r="ACX26" s="395">
        <f t="shared" ref="ACX26" ca="1" si="3798">SUMIF(AGT3:AGT72,ACS26,AGR3:AGR72)+SUMIF(AGQ3:AGQ72,ACS26,AGS3:AGS72)</f>
        <v>0</v>
      </c>
      <c r="ACY26" s="395">
        <f t="shared" ca="1" si="3563"/>
        <v>1000</v>
      </c>
      <c r="ACZ26" s="395">
        <f t="shared" ca="1" si="3564"/>
        <v>0</v>
      </c>
      <c r="ADA26" s="401">
        <f t="shared" si="144"/>
        <v>5</v>
      </c>
      <c r="ADB26" s="395">
        <f t="shared" ref="ADB26" ca="1" si="3799">IF(COUNTIF(ACZ25:ACZ29,4)&lt;&gt;4,RANK(ACZ26,ACZ25:ACZ29),ACZ78)</f>
        <v>1</v>
      </c>
      <c r="ADD26" s="395">
        <f t="shared" ref="ADD26" ca="1" si="3800">SUMPRODUCT((ADB25:ADB28=ADB26)*(ADA25:ADA28&lt;ADA26))+ADB26</f>
        <v>1</v>
      </c>
      <c r="ADE26" s="398" t="str">
        <f t="shared" ref="ADE26" ca="1" si="3801">INDEX(ACS25:ACS29,MATCH(2,ADD25:ADD29,0),0)</f>
        <v>Los Angeles</v>
      </c>
      <c r="ADF26" s="395">
        <f t="shared" ref="ADF26" ca="1" si="3802">INDEX(ADB25:ADB29,MATCH(ADE26,ACS25:ACS29,0),0)</f>
        <v>1</v>
      </c>
      <c r="ADG26" s="395" t="str">
        <f t="shared" ref="ADG26" ca="1" si="3803">IF(ADG25&lt;&gt;"",ADE26,"")</f>
        <v>Los Angeles</v>
      </c>
      <c r="ADH26" s="395" t="str">
        <f t="shared" ref="ADH26" ca="1" si="3804">IF(ADH25&lt;&gt;"",ADE27,"")</f>
        <v/>
      </c>
      <c r="ADI26" s="395" t="str">
        <f t="shared" ref="ADI26" ca="1" si="3805">IF(ADI25&lt;&gt;"",ADE28,"")</f>
        <v/>
      </c>
      <c r="ADJ26" s="395" t="str">
        <f t="shared" ref="ADJ26" si="3806">IF(ADJ25&lt;&gt;"",ADE29,"")</f>
        <v/>
      </c>
      <c r="ADL26" s="395" t="str">
        <f t="shared" ca="1" si="3573"/>
        <v>Los Angeles</v>
      </c>
      <c r="ADM26" s="395">
        <f ca="1">SUMPRODUCT((AGQ3:AGQ54=ADL26)*(AGT3:AGT54=ADL27)*(AGU3:AGU54="W"))+SUMPRODUCT((AGQ3:AGQ54=ADL26)*(AGT3:AGT54=ADL28)*(AGU3:AGU54="W"))+SUMPRODUCT((AGQ3:AGQ54=ADL26)*(AGT3:AGT54=ADL29)*(AGU3:AGU54="W"))+SUMPRODUCT((AGQ3:AGQ54=ADL26)*(AGT3:AGT54=ADL25)*(AGU3:AGU54="W"))+SUMPRODUCT((AGQ3:AGQ54=ADL27)*(AGT3:AGT54=ADL26)*(AGV3:AGV54="W"))+SUMPRODUCT((AGQ3:AGQ54=ADL28)*(AGT3:AGT54=ADL26)*(AGV3:AGV54="W"))+SUMPRODUCT((AGQ3:AGQ54=ADL29)*(AGT3:AGT54=ADL26)*(AGV3:AGV54="W"))+SUMPRODUCT((AGQ3:AGQ54=ADL25)*(AGT3:AGT54=ADL26)*(AGV3:AGV54="W"))</f>
        <v>0</v>
      </c>
      <c r="ADN26" s="395">
        <f ca="1">SUMPRODUCT((AGQ3:AGQ54=ADL26)*(AGT3:AGT54=ADL27)*(AGU3:AGU54="D"))+SUMPRODUCT((AGQ3:AGQ54=ADL26)*(AGT3:AGT54=ADL28)*(AGU3:AGU54="D"))+SUMPRODUCT((AGQ3:AGQ54=ADL26)*(AGT3:AGT54=ADL29)*(AGU3:AGU54="D"))+SUMPRODUCT((AGQ3:AGQ54=ADL26)*(AGT3:AGT54=ADL25)*(AGU3:AGU54="D"))+SUMPRODUCT((AGQ3:AGQ54=ADL27)*(AGT3:AGT54=ADL26)*(AGU3:AGU54="D"))+SUMPRODUCT((AGQ3:AGQ54=ADL28)*(AGT3:AGT54=ADL26)*(AGU3:AGU54="D"))+SUMPRODUCT((AGQ3:AGQ54=ADL29)*(AGT3:AGT54=ADL26)*(AGU3:AGU54="D"))+SUMPRODUCT((AGQ3:AGQ54=ADL25)*(AGT3:AGT54=ADL26)*(AGU3:AGU54="D"))</f>
        <v>0</v>
      </c>
      <c r="ADO26" s="395">
        <f ca="1">SUMPRODUCT((AGQ3:AGQ54=ADL26)*(AGT3:AGT54=ADL27)*(AGU3:AGU54="L"))+SUMPRODUCT((AGQ3:AGQ54=ADL26)*(AGT3:AGT54=ADL28)*(AGU3:AGU54="L"))+SUMPRODUCT((AGQ3:AGQ54=ADL26)*(AGT3:AGT54=ADL29)*(AGU3:AGU54="L"))+SUMPRODUCT((AGQ3:AGQ54=ADL26)*(AGT3:AGT54=ADL25)*(AGU3:AGU54="L"))+SUMPRODUCT((AGQ3:AGQ54=ADL27)*(AGT3:AGT54=ADL26)*(AGV3:AGV54="L"))+SUMPRODUCT((AGQ3:AGQ54=ADL28)*(AGT3:AGT54=ADL26)*(AGV3:AGV54="L"))+SUMPRODUCT((AGQ3:AGQ54=ADL29)*(AGT3:AGT54=ADL26)*(AGV3:AGV54="L"))+SUMPRODUCT((AGQ3:AGQ54=ADL25)*(AGT3:AGT54=ADL26)*(AGV3:AGV54="L"))</f>
        <v>0</v>
      </c>
      <c r="ADP26" s="395">
        <f ca="1">SUMPRODUCT((AGQ3:AGQ54=ADL26)*(AGT3:AGT54=ADL27)*AGR3:AGR54)+SUMPRODUCT((AGQ3:AGQ54=ADL26)*(AGT3:AGT54=ADL28)*AGR3:AGR54)+SUMPRODUCT((AGQ3:AGQ54=ADL26)*(AGT3:AGT54=ADL29)*AGR3:AGR54)+SUMPRODUCT((AGQ3:AGQ54=ADL26)*(AGT3:AGT54=ADL25)*AGR3:AGR54)+SUMPRODUCT((AGQ3:AGQ54=ADL27)*(AGT3:AGT54=ADL26)*AGS3:AGS54)+SUMPRODUCT((AGQ3:AGQ54=ADL28)*(AGT3:AGT54=ADL26)*AGS3:AGS54)+SUMPRODUCT((AGQ3:AGQ54=ADL29)*(AGT3:AGT54=ADL26)*AGS3:AGS54)+SUMPRODUCT((AGQ3:AGQ54=ADL25)*(AGT3:AGT54=ADL26)*AGS3:AGS54)</f>
        <v>0</v>
      </c>
      <c r="ADQ26" s="395">
        <f ca="1">SUMPRODUCT((AGQ3:AGQ54=ADL26)*(AGT3:AGT54=ADL27)*AGS3:AGS54)+SUMPRODUCT((AGQ3:AGQ54=ADL26)*(AGT3:AGT54=ADL28)*AGS3:AGS54)+SUMPRODUCT((AGQ3:AGQ54=ADL26)*(AGT3:AGT54=ADL29)*AGS3:AGS54)+SUMPRODUCT((AGQ3:AGQ54=ADL26)*(AGT3:AGT54=ADL25)*AGS3:AGS54)+SUMPRODUCT((AGQ3:AGQ54=ADL27)*(AGT3:AGT54=ADL26)*AGR3:AGR54)+SUMPRODUCT((AGQ3:AGQ54=ADL28)*(AGT3:AGT54=ADL26)*AGR3:AGR54)+SUMPRODUCT((AGQ3:AGQ54=ADL29)*(AGT3:AGT54=ADL26)*AGR3:AGR54)+SUMPRODUCT((AGQ3:AGQ54=ADL25)*(AGT3:AGT54=ADL26)*AGR3:AGR54)</f>
        <v>0</v>
      </c>
      <c r="ADR26" s="395">
        <f t="shared" ca="1" si="3574"/>
        <v>1000</v>
      </c>
      <c r="ADS26" s="395">
        <f t="shared" ca="1" si="3575"/>
        <v>0</v>
      </c>
      <c r="ADT26" s="395">
        <f ca="1">IF(ADL26&lt;&gt;"",VLOOKUP(ADL26,ACS4:ACY52,7,FALSE),"")</f>
        <v>1000</v>
      </c>
      <c r="ADU26" s="395">
        <f ca="1">IF(ADL26&lt;&gt;"",VLOOKUP(ADL26,ACS4:ACY52,5,FALSE),"")</f>
        <v>0</v>
      </c>
      <c r="ADV26" s="395">
        <f ca="1">IF(ADL26&lt;&gt;"",VLOOKUP(ADL26,ACS4:ADA52,9,FALSE),"")</f>
        <v>13</v>
      </c>
      <c r="ADW26" s="395">
        <f t="shared" ca="1" si="3576"/>
        <v>0</v>
      </c>
      <c r="ADX26" s="395">
        <f t="shared" ref="ADX26" ca="1" si="3807">IF(ADL26&lt;&gt;"",RANK(ADW26,ADW25:ADW29),"")</f>
        <v>1</v>
      </c>
      <c r="ADY26" s="395">
        <f t="shared" ref="ADY26" ca="1" si="3808">IF(ADL26&lt;&gt;"",SUMPRODUCT((ADW25:ADW29=ADW26)*(ADR25:ADR29&gt;ADR26)),"")</f>
        <v>0</v>
      </c>
      <c r="ADZ26" s="395">
        <f t="shared" ref="ADZ26" ca="1" si="3809">IF(ADL26&lt;&gt;"",SUMPRODUCT((ADW25:ADW29=ADW26)*(ADR25:ADR29=ADR26)*(ADP25:ADP29&gt;ADP26)),"")</f>
        <v>0</v>
      </c>
      <c r="AEA26" s="395">
        <f t="shared" ref="AEA26" ca="1" si="3810">IF(ADL26&lt;&gt;"",SUMPRODUCT((ADW25:ADW29=ADW26)*(ADR25:ADR29=ADR26)*(ADP25:ADP29=ADP26)*(ADT25:ADT29&gt;ADT26)),"")</f>
        <v>0</v>
      </c>
      <c r="AEB26" s="395">
        <f t="shared" ref="AEB26" ca="1" si="3811">IF(ADL26&lt;&gt;"",SUMPRODUCT((ADW25:ADW29=ADW26)*(ADR25:ADR29=ADR26)*(ADP25:ADP29=ADP26)*(ADT25:ADT29=ADT26)*(ADU25:ADU29&gt;ADU26)),"")</f>
        <v>0</v>
      </c>
      <c r="AEC26" s="395">
        <f t="shared" ref="AEC26" ca="1" si="3812">IF(ADL26&lt;&gt;"",SUMPRODUCT((ADW25:ADW29=ADW26)*(ADR25:ADR29=ADR26)*(ADP25:ADP29=ADP26)*(ADT25:ADT29=ADT26)*(ADU25:ADU29=ADU26)*(ADV25:ADV29&gt;ADV26)),"")</f>
        <v>2</v>
      </c>
      <c r="AED26" s="395">
        <f t="shared" ref="AED26" ca="1" si="3813">IF(ADL26&lt;&gt;"",IF(AED78&lt;&gt;"",IF(ADK76=3,AED78,AED78+ADK76),SUM(ADX26:AEC26)),"")</f>
        <v>3</v>
      </c>
      <c r="AEE26" s="395" t="str">
        <f t="shared" ref="AEE26" ca="1" si="3814">IF(ADL26&lt;&gt;"",INDEX(ADL25:ADL29,MATCH(2,AED25:AED29,0),0),"")</f>
        <v>Chelsea</v>
      </c>
      <c r="AEF26" s="395" t="str">
        <f t="shared" ref="AEF26:AEF28" ca="1" si="3815">IF(ADH25&lt;&gt;"",ADH25,"")</f>
        <v/>
      </c>
      <c r="AEG26" s="395">
        <f ca="1">SUMPRODUCT((AGQ3:AGQ54=AEF26)*(AGT3:AGT54=AEF27)*(AGU3:AGU54="W"))+SUMPRODUCT((AGQ3:AGQ54=AEF26)*(AGT3:AGT54=AEF28)*(AGU3:AGU54="W"))+SUMPRODUCT((AGQ3:AGQ54=AEF26)*(AGT3:AGT54=AEF29)*(AGU3:AGU54="W"))+SUMPRODUCT((AGQ3:AGQ54=AEF27)*(AGT3:AGT54=AEF26)*(AGV3:AGV54="W"))+SUMPRODUCT((AGQ3:AGQ54=AEF28)*(AGT3:AGT54=AEF26)*(AGV3:AGV54="W"))+SUMPRODUCT((AGQ3:AGQ54=AEF29)*(AGT3:AGT54=AEF26)*(AGV3:AGV54="W"))</f>
        <v>0</v>
      </c>
      <c r="AEH26" s="395">
        <f ca="1">SUMPRODUCT((AGQ3:AGQ54=AEF26)*(AGT3:AGT54=AEF27)*(AGU3:AGU54="D"))+SUMPRODUCT((AGQ3:AGQ54=AEF26)*(AGT3:AGT54=AEF28)*(AGU3:AGU54="D"))+SUMPRODUCT((AGQ3:AGQ54=AEF26)*(AGT3:AGT54=AEF29)*(AGU3:AGU54="D"))+SUMPRODUCT((AGQ3:AGQ54=AEF27)*(AGT3:AGT54=AEF26)*(AGU3:AGU54="D"))+SUMPRODUCT((AGQ3:AGQ54=AEF28)*(AGT3:AGT54=AEF26)*(AGU3:AGU54="D"))+SUMPRODUCT((AGQ3:AGQ54=AEF29)*(AGT3:AGT54=AEF26)*(AGU3:AGU54="D"))</f>
        <v>0</v>
      </c>
      <c r="AEI26" s="395">
        <f ca="1">SUMPRODUCT((AGQ3:AGQ54=AEF26)*(AGT3:AGT54=AEF27)*(AGU3:AGU54="L"))+SUMPRODUCT((AGQ3:AGQ54=AEF26)*(AGT3:AGT54=AEF28)*(AGU3:AGU54="L"))+SUMPRODUCT((AGQ3:AGQ54=AEF26)*(AGT3:AGT54=AEF29)*(AGU3:AGU54="L"))+SUMPRODUCT((AGQ3:AGQ54=AEF27)*(AGT3:AGT54=AEF26)*(AGV3:AGV54="L"))+SUMPRODUCT((AGQ3:AGQ54=AEF28)*(AGT3:AGT54=AEF26)*(AGV3:AGV54="L"))+SUMPRODUCT((AGQ3:AGQ54=AEF29)*(AGT3:AGT54=AEF26)*(AGV3:AGV54="L"))</f>
        <v>0</v>
      </c>
      <c r="AEJ26" s="395">
        <f ca="1">SUMPRODUCT((AGQ3:AGQ54=AEF26)*(AGT3:AGT54=AEF27)*AGR3:AGR54)+SUMPRODUCT((AGQ3:AGQ54=AEF26)*(AGT3:AGT54=AEF28)*AGR3:AGR54)+SUMPRODUCT((AGQ3:AGQ54=AEF26)*(AGT3:AGT54=AEF29)*AGR3:AGR54)+SUMPRODUCT((AGQ3:AGQ54=AEF26)*(AGT3:AGT54=AEF25)*AGR3:AGR54)+SUMPRODUCT((AGQ3:AGQ54=AEF27)*(AGT3:AGT54=AEF26)*AGS3:AGS54)+SUMPRODUCT((AGQ3:AGQ54=AEF28)*(AGT3:AGT54=AEF26)*AGS3:AGS54)+SUMPRODUCT((AGQ3:AGQ54=AEF29)*(AGT3:AGT54=AEF26)*AGS3:AGS54)+SUMPRODUCT((AGQ3:AGQ54=AEF25)*(AGT3:AGT54=AEF26)*AGS3:AGS54)</f>
        <v>0</v>
      </c>
      <c r="AEK26" s="395">
        <f ca="1">SUMPRODUCT((AGQ3:AGQ54=AEF26)*(AGT3:AGT54=AEF27)*AGS3:AGS54)+SUMPRODUCT((AGQ3:AGQ54=AEF26)*(AGT3:AGT54=AEF28)*AGS3:AGS54)+SUMPRODUCT((AGQ3:AGQ54=AEF26)*(AGT3:AGT54=AEF29)*AGS3:AGS54)+SUMPRODUCT((AGQ3:AGQ54=AEF26)*(AGT3:AGT54=AEF25)*AGS3:AGS54)+SUMPRODUCT((AGQ3:AGQ54=AEF27)*(AGT3:AGT54=AEF26)*AGR3:AGR54)+SUMPRODUCT((AGQ3:AGQ54=AEF28)*(AGT3:AGT54=AEF26)*AGR3:AGR54)+SUMPRODUCT((AGQ3:AGQ54=AEF29)*(AGT3:AGT54=AEF26)*AGR3:AGR54)+SUMPRODUCT((AGQ3:AGQ54=AEF25)*(AGT3:AGT54=AEF26)*AGR3:AGR54)</f>
        <v>0</v>
      </c>
      <c r="AEL26" s="395">
        <f t="shared" ref="AEL26:AEL28" ca="1" si="3816">AEJ26-AEK26+1000</f>
        <v>1000</v>
      </c>
      <c r="AEM26" s="395" t="str">
        <f t="shared" ref="AEM26:AEM28" ca="1" si="3817">IF(AEF26&lt;&gt;"",AEG26*3+AEH26*1,"")</f>
        <v/>
      </c>
      <c r="AEN26" s="395" t="str">
        <f ca="1">IF(AEF26&lt;&gt;"",VLOOKUP(AEF26,ACS4:ACY52,7,FALSE),"")</f>
        <v/>
      </c>
      <c r="AEO26" s="395" t="str">
        <f ca="1">IF(AEF26&lt;&gt;"",VLOOKUP(AEF26,ACS4:ACY52,5,FALSE),"")</f>
        <v/>
      </c>
      <c r="AEP26" s="395" t="str">
        <f ca="1">IF(AEF26&lt;&gt;"",VLOOKUP(AEF26,ACS4:ADA52,9,FALSE),"")</f>
        <v/>
      </c>
      <c r="AEQ26" s="395" t="str">
        <f t="shared" ref="AEQ26:AEQ28" ca="1" si="3818">AEM26</f>
        <v/>
      </c>
      <c r="AER26" s="395" t="str">
        <f t="shared" ref="AER26" ca="1" si="3819">IF(AEF26&lt;&gt;"",RANK(AEQ26,AEQ25:AEQ29),"")</f>
        <v/>
      </c>
      <c r="AES26" s="395" t="str">
        <f t="shared" ref="AES26" ca="1" si="3820">IF(AEF26&lt;&gt;"",SUMPRODUCT((AEQ25:AEQ29=AEQ26)*(AEL25:AEL29&gt;AEL26)),"")</f>
        <v/>
      </c>
      <c r="AET26" s="395" t="str">
        <f t="shared" ref="AET26" ca="1" si="3821">IF(AEF26&lt;&gt;"",SUMPRODUCT((AEQ25:AEQ29=AEQ26)*(AEL25:AEL29=AEL26)*(AEJ25:AEJ29&gt;AEJ26)),"")</f>
        <v/>
      </c>
      <c r="AEU26" s="395" t="str">
        <f t="shared" ref="AEU26" ca="1" si="3822">IF(AEF26&lt;&gt;"",SUMPRODUCT((AEQ25:AEQ29=AEQ26)*(AEL25:AEL29=AEL26)*(AEJ25:AEJ29=AEJ26)*(AEN25:AEN29&gt;AEN26)),"")</f>
        <v/>
      </c>
      <c r="AEV26" s="395" t="str">
        <f t="shared" ref="AEV26" ca="1" si="3823">IF(AEF26&lt;&gt;"",SUMPRODUCT((AEQ25:AEQ29=AEQ26)*(AEL25:AEL29=AEL26)*(AEJ25:AEJ29=AEJ26)*(AEN25:AEN29=AEN26)*(AEO25:AEO29&gt;AEO26)),"")</f>
        <v/>
      </c>
      <c r="AEW26" s="395" t="str">
        <f t="shared" ref="AEW26" ca="1" si="3824">IF(AEF26&lt;&gt;"",SUMPRODUCT((AEQ25:AEQ29=AEQ26)*(AEL25:AEL29=AEL26)*(AEJ25:AEJ29=AEJ26)*(AEN25:AEN29=AEN26)*(AEO25:AEO29=AEO26)*(AEP25:AEP29&gt;AEP26)),"")</f>
        <v/>
      </c>
      <c r="AEX26" s="395" t="str">
        <f t="shared" ref="AEX26" ca="1" si="3825">IF(AEF26&lt;&gt;"",IF(AEX78&lt;&gt;"",IF(AEE76=3,AEX78,AEX78+AEE76),SUM(AER26:AEW26)+1),"")</f>
        <v/>
      </c>
      <c r="AEY26" s="395" t="str">
        <f t="shared" ref="AEY26" ca="1" si="3826">IF(AEF26&lt;&gt;"",INDEX(AEF26:AEF29,MATCH(2,AEX26:AEX29,0),0),"")</f>
        <v/>
      </c>
      <c r="AGN26" s="395" t="str">
        <f t="shared" ref="AGN26" ca="1" si="3827">IF(AEY26&lt;&gt;"",AEY26,IF(AEE26&lt;&gt;"",AEE26,ADE26))</f>
        <v>Chelsea</v>
      </c>
      <c r="AGO26" s="395">
        <v>2</v>
      </c>
      <c r="AGP26" s="395">
        <v>24</v>
      </c>
      <c r="AGQ26" s="395" t="str">
        <f t="shared" si="12"/>
        <v>Bayern Munich</v>
      </c>
      <c r="AGR26" s="395">
        <f ca="1">IF(OFFSET('Game Board'!O31,0,AGR1)&lt;&gt;"",OFFSET('Game Board'!O31,0,AGR1),0)</f>
        <v>0</v>
      </c>
      <c r="AGS26" s="395">
        <f ca="1">IF(OFFSET('Game Board'!P31,0,AGR1)&lt;&gt;"",OFFSET('Game Board'!P31,0,AGR1),0)</f>
        <v>0</v>
      </c>
      <c r="AGT26" s="395" t="str">
        <f t="shared" si="13"/>
        <v>Boca Juniors</v>
      </c>
      <c r="AGU26" s="395" t="str">
        <f ca="1">IF(AND(OFFSET('Game Board'!O31,0,AGR1)&lt;&gt;"",OFFSET('Game Board'!P31,0,AGR1)&lt;&gt;""),IF(AGR26&gt;AGS26,"W",IF(AGR26=AGS26,"D","L")),"")</f>
        <v/>
      </c>
      <c r="AGV26" s="395" t="str">
        <f t="shared" ca="1" si="2693"/>
        <v/>
      </c>
      <c r="AGX26" s="395">
        <f ca="1">VLOOKUP(AGY26,AKT25:AKU29,2,FALSE)</f>
        <v>4</v>
      </c>
      <c r="AGY26" s="398" t="str">
        <f t="shared" si="3586"/>
        <v>Espérance Sportive de Tunis</v>
      </c>
      <c r="AGZ26" s="395">
        <f ca="1">SUMPRODUCT((AKW3:AKW54=AGY26)*(ALA3:ALA54="W"))+SUMPRODUCT((AKZ3:AKZ54=AGY26)*(ALB3:ALB54="W"))</f>
        <v>0</v>
      </c>
      <c r="AHA26" s="395">
        <f ca="1">SUMPRODUCT((AKW3:AKW54=AGY26)*(ALA3:ALA54="D"))+SUMPRODUCT((AKZ3:AKZ54=AGY26)*(ALB3:ALB54="D"))</f>
        <v>0</v>
      </c>
      <c r="AHB26" s="395">
        <f ca="1">SUMPRODUCT((AKW3:AKW54=AGY26)*(ALA3:ALA54="L"))+SUMPRODUCT((AKZ3:AKZ54=AGY26)*(ALB3:ALB54="L"))</f>
        <v>0</v>
      </c>
      <c r="AHC26" s="395">
        <f t="shared" ref="AHC26" ca="1" si="3828">SUMIF(AKW3:AKW72,AGY26,AKX3:AKX72)+SUMIF(AKZ3:AKZ72,AGY26,AKY3:AKY72)</f>
        <v>0</v>
      </c>
      <c r="AHD26" s="395">
        <f t="shared" ref="AHD26" ca="1" si="3829">SUMIF(AKZ3:AKZ72,AGY26,AKX3:AKX72)+SUMIF(AKW3:AKW72,AGY26,AKY3:AKY72)</f>
        <v>0</v>
      </c>
      <c r="AHE26" s="395">
        <f t="shared" ca="1" si="3589"/>
        <v>1000</v>
      </c>
      <c r="AHF26" s="395">
        <f t="shared" ca="1" si="3590"/>
        <v>0</v>
      </c>
      <c r="AHG26" s="401">
        <f t="shared" si="171"/>
        <v>5</v>
      </c>
      <c r="AHH26" s="395">
        <f t="shared" ref="AHH26" ca="1" si="3830">IF(COUNTIF(AHF25:AHF29,4)&lt;&gt;4,RANK(AHF26,AHF25:AHF29),AHF78)</f>
        <v>1</v>
      </c>
      <c r="AHJ26" s="395">
        <f t="shared" ref="AHJ26" ca="1" si="3831">SUMPRODUCT((AHH25:AHH28=AHH26)*(AHG25:AHG28&lt;AHG26))+AHH26</f>
        <v>1</v>
      </c>
      <c r="AHK26" s="398" t="str">
        <f t="shared" ref="AHK26" ca="1" si="3832">INDEX(AGY25:AGY29,MATCH(2,AHJ25:AHJ29,0),0)</f>
        <v>Los Angeles</v>
      </c>
      <c r="AHL26" s="395">
        <f t="shared" ref="AHL26" ca="1" si="3833">INDEX(AHH25:AHH29,MATCH(AHK26,AGY25:AGY29,0),0)</f>
        <v>1</v>
      </c>
      <c r="AHM26" s="395" t="str">
        <f t="shared" ref="AHM26" ca="1" si="3834">IF(AHM25&lt;&gt;"",AHK26,"")</f>
        <v>Los Angeles</v>
      </c>
      <c r="AHN26" s="395" t="str">
        <f t="shared" ref="AHN26" ca="1" si="3835">IF(AHN25&lt;&gt;"",AHK27,"")</f>
        <v/>
      </c>
      <c r="AHO26" s="395" t="str">
        <f t="shared" ref="AHO26" ca="1" si="3836">IF(AHO25&lt;&gt;"",AHK28,"")</f>
        <v/>
      </c>
      <c r="AHP26" s="395" t="str">
        <f t="shared" ref="AHP26" si="3837">IF(AHP25&lt;&gt;"",AHK29,"")</f>
        <v/>
      </c>
      <c r="AHR26" s="395" t="str">
        <f t="shared" ca="1" si="3599"/>
        <v>Los Angeles</v>
      </c>
      <c r="AHS26" s="395">
        <f ca="1">SUMPRODUCT((AKW3:AKW54=AHR26)*(AKZ3:AKZ54=AHR27)*(ALA3:ALA54="W"))+SUMPRODUCT((AKW3:AKW54=AHR26)*(AKZ3:AKZ54=AHR28)*(ALA3:ALA54="W"))+SUMPRODUCT((AKW3:AKW54=AHR26)*(AKZ3:AKZ54=AHR29)*(ALA3:ALA54="W"))+SUMPRODUCT((AKW3:AKW54=AHR26)*(AKZ3:AKZ54=AHR25)*(ALA3:ALA54="W"))+SUMPRODUCT((AKW3:AKW54=AHR27)*(AKZ3:AKZ54=AHR26)*(ALB3:ALB54="W"))+SUMPRODUCT((AKW3:AKW54=AHR28)*(AKZ3:AKZ54=AHR26)*(ALB3:ALB54="W"))+SUMPRODUCT((AKW3:AKW54=AHR29)*(AKZ3:AKZ54=AHR26)*(ALB3:ALB54="W"))+SUMPRODUCT((AKW3:AKW54=AHR25)*(AKZ3:AKZ54=AHR26)*(ALB3:ALB54="W"))</f>
        <v>0</v>
      </c>
      <c r="AHT26" s="395">
        <f ca="1">SUMPRODUCT((AKW3:AKW54=AHR26)*(AKZ3:AKZ54=AHR27)*(ALA3:ALA54="D"))+SUMPRODUCT((AKW3:AKW54=AHR26)*(AKZ3:AKZ54=AHR28)*(ALA3:ALA54="D"))+SUMPRODUCT((AKW3:AKW54=AHR26)*(AKZ3:AKZ54=AHR29)*(ALA3:ALA54="D"))+SUMPRODUCT((AKW3:AKW54=AHR26)*(AKZ3:AKZ54=AHR25)*(ALA3:ALA54="D"))+SUMPRODUCT((AKW3:AKW54=AHR27)*(AKZ3:AKZ54=AHR26)*(ALA3:ALA54="D"))+SUMPRODUCT((AKW3:AKW54=AHR28)*(AKZ3:AKZ54=AHR26)*(ALA3:ALA54="D"))+SUMPRODUCT((AKW3:AKW54=AHR29)*(AKZ3:AKZ54=AHR26)*(ALA3:ALA54="D"))+SUMPRODUCT((AKW3:AKW54=AHR25)*(AKZ3:AKZ54=AHR26)*(ALA3:ALA54="D"))</f>
        <v>0</v>
      </c>
      <c r="AHU26" s="395">
        <f ca="1">SUMPRODUCT((AKW3:AKW54=AHR26)*(AKZ3:AKZ54=AHR27)*(ALA3:ALA54="L"))+SUMPRODUCT((AKW3:AKW54=AHR26)*(AKZ3:AKZ54=AHR28)*(ALA3:ALA54="L"))+SUMPRODUCT((AKW3:AKW54=AHR26)*(AKZ3:AKZ54=AHR29)*(ALA3:ALA54="L"))+SUMPRODUCT((AKW3:AKW54=AHR26)*(AKZ3:AKZ54=AHR25)*(ALA3:ALA54="L"))+SUMPRODUCT((AKW3:AKW54=AHR27)*(AKZ3:AKZ54=AHR26)*(ALB3:ALB54="L"))+SUMPRODUCT((AKW3:AKW54=AHR28)*(AKZ3:AKZ54=AHR26)*(ALB3:ALB54="L"))+SUMPRODUCT((AKW3:AKW54=AHR29)*(AKZ3:AKZ54=AHR26)*(ALB3:ALB54="L"))+SUMPRODUCT((AKW3:AKW54=AHR25)*(AKZ3:AKZ54=AHR26)*(ALB3:ALB54="L"))</f>
        <v>0</v>
      </c>
      <c r="AHV26" s="395">
        <f ca="1">SUMPRODUCT((AKW3:AKW54=AHR26)*(AKZ3:AKZ54=AHR27)*AKX3:AKX54)+SUMPRODUCT((AKW3:AKW54=AHR26)*(AKZ3:AKZ54=AHR28)*AKX3:AKX54)+SUMPRODUCT((AKW3:AKW54=AHR26)*(AKZ3:AKZ54=AHR29)*AKX3:AKX54)+SUMPRODUCT((AKW3:AKW54=AHR26)*(AKZ3:AKZ54=AHR25)*AKX3:AKX54)+SUMPRODUCT((AKW3:AKW54=AHR27)*(AKZ3:AKZ54=AHR26)*AKY3:AKY54)+SUMPRODUCT((AKW3:AKW54=AHR28)*(AKZ3:AKZ54=AHR26)*AKY3:AKY54)+SUMPRODUCT((AKW3:AKW54=AHR29)*(AKZ3:AKZ54=AHR26)*AKY3:AKY54)+SUMPRODUCT((AKW3:AKW54=AHR25)*(AKZ3:AKZ54=AHR26)*AKY3:AKY54)</f>
        <v>0</v>
      </c>
      <c r="AHW26" s="395">
        <f ca="1">SUMPRODUCT((AKW3:AKW54=AHR26)*(AKZ3:AKZ54=AHR27)*AKY3:AKY54)+SUMPRODUCT((AKW3:AKW54=AHR26)*(AKZ3:AKZ54=AHR28)*AKY3:AKY54)+SUMPRODUCT((AKW3:AKW54=AHR26)*(AKZ3:AKZ54=AHR29)*AKY3:AKY54)+SUMPRODUCT((AKW3:AKW54=AHR26)*(AKZ3:AKZ54=AHR25)*AKY3:AKY54)+SUMPRODUCT((AKW3:AKW54=AHR27)*(AKZ3:AKZ54=AHR26)*AKX3:AKX54)+SUMPRODUCT((AKW3:AKW54=AHR28)*(AKZ3:AKZ54=AHR26)*AKX3:AKX54)+SUMPRODUCT((AKW3:AKW54=AHR29)*(AKZ3:AKZ54=AHR26)*AKX3:AKX54)+SUMPRODUCT((AKW3:AKW54=AHR25)*(AKZ3:AKZ54=AHR26)*AKX3:AKX54)</f>
        <v>0</v>
      </c>
      <c r="AHX26" s="395">
        <f t="shared" ca="1" si="3600"/>
        <v>1000</v>
      </c>
      <c r="AHY26" s="395">
        <f t="shared" ca="1" si="3601"/>
        <v>0</v>
      </c>
      <c r="AHZ26" s="395">
        <f ca="1">IF(AHR26&lt;&gt;"",VLOOKUP(AHR26,AGY4:AHE52,7,FALSE),"")</f>
        <v>1000</v>
      </c>
      <c r="AIA26" s="395">
        <f ca="1">IF(AHR26&lt;&gt;"",VLOOKUP(AHR26,AGY4:AHE52,5,FALSE),"")</f>
        <v>0</v>
      </c>
      <c r="AIB26" s="395">
        <f ca="1">IF(AHR26&lt;&gt;"",VLOOKUP(AHR26,AGY4:AHG52,9,FALSE),"")</f>
        <v>13</v>
      </c>
      <c r="AIC26" s="395">
        <f t="shared" ca="1" si="3602"/>
        <v>0</v>
      </c>
      <c r="AID26" s="395">
        <f t="shared" ref="AID26" ca="1" si="3838">IF(AHR26&lt;&gt;"",RANK(AIC26,AIC25:AIC29),"")</f>
        <v>1</v>
      </c>
      <c r="AIE26" s="395">
        <f t="shared" ref="AIE26" ca="1" si="3839">IF(AHR26&lt;&gt;"",SUMPRODUCT((AIC25:AIC29=AIC26)*(AHX25:AHX29&gt;AHX26)),"")</f>
        <v>0</v>
      </c>
      <c r="AIF26" s="395">
        <f t="shared" ref="AIF26" ca="1" si="3840">IF(AHR26&lt;&gt;"",SUMPRODUCT((AIC25:AIC29=AIC26)*(AHX25:AHX29=AHX26)*(AHV25:AHV29&gt;AHV26)),"")</f>
        <v>0</v>
      </c>
      <c r="AIG26" s="395">
        <f t="shared" ref="AIG26" ca="1" si="3841">IF(AHR26&lt;&gt;"",SUMPRODUCT((AIC25:AIC29=AIC26)*(AHX25:AHX29=AHX26)*(AHV25:AHV29=AHV26)*(AHZ25:AHZ29&gt;AHZ26)),"")</f>
        <v>0</v>
      </c>
      <c r="AIH26" s="395">
        <f t="shared" ref="AIH26" ca="1" si="3842">IF(AHR26&lt;&gt;"",SUMPRODUCT((AIC25:AIC29=AIC26)*(AHX25:AHX29=AHX26)*(AHV25:AHV29=AHV26)*(AHZ25:AHZ29=AHZ26)*(AIA25:AIA29&gt;AIA26)),"")</f>
        <v>0</v>
      </c>
      <c r="AII26" s="395">
        <f t="shared" ref="AII26" ca="1" si="3843">IF(AHR26&lt;&gt;"",SUMPRODUCT((AIC25:AIC29=AIC26)*(AHX25:AHX29=AHX26)*(AHV25:AHV29=AHV26)*(AHZ25:AHZ29=AHZ26)*(AIA25:AIA29=AIA26)*(AIB25:AIB29&gt;AIB26)),"")</f>
        <v>2</v>
      </c>
      <c r="AIJ26" s="395">
        <f t="shared" ref="AIJ26" ca="1" si="3844">IF(AHR26&lt;&gt;"",IF(AIJ78&lt;&gt;"",IF(AHQ76=3,AIJ78,AIJ78+AHQ76),SUM(AID26:AII26)),"")</f>
        <v>3</v>
      </c>
      <c r="AIK26" s="395" t="str">
        <f t="shared" ref="AIK26" ca="1" si="3845">IF(AHR26&lt;&gt;"",INDEX(AHR25:AHR29,MATCH(2,AIJ25:AIJ29,0),0),"")</f>
        <v>Chelsea</v>
      </c>
      <c r="AIL26" s="395" t="str">
        <f t="shared" ref="AIL26:AIL28" ca="1" si="3846">IF(AHN25&lt;&gt;"",AHN25,"")</f>
        <v/>
      </c>
      <c r="AIM26" s="395">
        <f ca="1">SUMPRODUCT((AKW3:AKW54=AIL26)*(AKZ3:AKZ54=AIL27)*(ALA3:ALA54="W"))+SUMPRODUCT((AKW3:AKW54=AIL26)*(AKZ3:AKZ54=AIL28)*(ALA3:ALA54="W"))+SUMPRODUCT((AKW3:AKW54=AIL26)*(AKZ3:AKZ54=AIL29)*(ALA3:ALA54="W"))+SUMPRODUCT((AKW3:AKW54=AIL27)*(AKZ3:AKZ54=AIL26)*(ALB3:ALB54="W"))+SUMPRODUCT((AKW3:AKW54=AIL28)*(AKZ3:AKZ54=AIL26)*(ALB3:ALB54="W"))+SUMPRODUCT((AKW3:AKW54=AIL29)*(AKZ3:AKZ54=AIL26)*(ALB3:ALB54="W"))</f>
        <v>0</v>
      </c>
      <c r="AIN26" s="395">
        <f ca="1">SUMPRODUCT((AKW3:AKW54=AIL26)*(AKZ3:AKZ54=AIL27)*(ALA3:ALA54="D"))+SUMPRODUCT((AKW3:AKW54=AIL26)*(AKZ3:AKZ54=AIL28)*(ALA3:ALA54="D"))+SUMPRODUCT((AKW3:AKW54=AIL26)*(AKZ3:AKZ54=AIL29)*(ALA3:ALA54="D"))+SUMPRODUCT((AKW3:AKW54=AIL27)*(AKZ3:AKZ54=AIL26)*(ALA3:ALA54="D"))+SUMPRODUCT((AKW3:AKW54=AIL28)*(AKZ3:AKZ54=AIL26)*(ALA3:ALA54="D"))+SUMPRODUCT((AKW3:AKW54=AIL29)*(AKZ3:AKZ54=AIL26)*(ALA3:ALA54="D"))</f>
        <v>0</v>
      </c>
      <c r="AIO26" s="395">
        <f ca="1">SUMPRODUCT((AKW3:AKW54=AIL26)*(AKZ3:AKZ54=AIL27)*(ALA3:ALA54="L"))+SUMPRODUCT((AKW3:AKW54=AIL26)*(AKZ3:AKZ54=AIL28)*(ALA3:ALA54="L"))+SUMPRODUCT((AKW3:AKW54=AIL26)*(AKZ3:AKZ54=AIL29)*(ALA3:ALA54="L"))+SUMPRODUCT((AKW3:AKW54=AIL27)*(AKZ3:AKZ54=AIL26)*(ALB3:ALB54="L"))+SUMPRODUCT((AKW3:AKW54=AIL28)*(AKZ3:AKZ54=AIL26)*(ALB3:ALB54="L"))+SUMPRODUCT((AKW3:AKW54=AIL29)*(AKZ3:AKZ54=AIL26)*(ALB3:ALB54="L"))</f>
        <v>0</v>
      </c>
      <c r="AIP26" s="395">
        <f ca="1">SUMPRODUCT((AKW3:AKW54=AIL26)*(AKZ3:AKZ54=AIL27)*AKX3:AKX54)+SUMPRODUCT((AKW3:AKW54=AIL26)*(AKZ3:AKZ54=AIL28)*AKX3:AKX54)+SUMPRODUCT((AKW3:AKW54=AIL26)*(AKZ3:AKZ54=AIL29)*AKX3:AKX54)+SUMPRODUCT((AKW3:AKW54=AIL26)*(AKZ3:AKZ54=AIL25)*AKX3:AKX54)+SUMPRODUCT((AKW3:AKW54=AIL27)*(AKZ3:AKZ54=AIL26)*AKY3:AKY54)+SUMPRODUCT((AKW3:AKW54=AIL28)*(AKZ3:AKZ54=AIL26)*AKY3:AKY54)+SUMPRODUCT((AKW3:AKW54=AIL29)*(AKZ3:AKZ54=AIL26)*AKY3:AKY54)+SUMPRODUCT((AKW3:AKW54=AIL25)*(AKZ3:AKZ54=AIL26)*AKY3:AKY54)</f>
        <v>0</v>
      </c>
      <c r="AIQ26" s="395">
        <f ca="1">SUMPRODUCT((AKW3:AKW54=AIL26)*(AKZ3:AKZ54=AIL27)*AKY3:AKY54)+SUMPRODUCT((AKW3:AKW54=AIL26)*(AKZ3:AKZ54=AIL28)*AKY3:AKY54)+SUMPRODUCT((AKW3:AKW54=AIL26)*(AKZ3:AKZ54=AIL29)*AKY3:AKY54)+SUMPRODUCT((AKW3:AKW54=AIL26)*(AKZ3:AKZ54=AIL25)*AKY3:AKY54)+SUMPRODUCT((AKW3:AKW54=AIL27)*(AKZ3:AKZ54=AIL26)*AKX3:AKX54)+SUMPRODUCT((AKW3:AKW54=AIL28)*(AKZ3:AKZ54=AIL26)*AKX3:AKX54)+SUMPRODUCT((AKW3:AKW54=AIL29)*(AKZ3:AKZ54=AIL26)*AKX3:AKX54)+SUMPRODUCT((AKW3:AKW54=AIL25)*(AKZ3:AKZ54=AIL26)*AKX3:AKX54)</f>
        <v>0</v>
      </c>
      <c r="AIR26" s="395">
        <f t="shared" ref="AIR26:AIR28" ca="1" si="3847">AIP26-AIQ26+1000</f>
        <v>1000</v>
      </c>
      <c r="AIS26" s="395" t="str">
        <f t="shared" ref="AIS26:AIS28" ca="1" si="3848">IF(AIL26&lt;&gt;"",AIM26*3+AIN26*1,"")</f>
        <v/>
      </c>
      <c r="AIT26" s="395" t="str">
        <f ca="1">IF(AIL26&lt;&gt;"",VLOOKUP(AIL26,AGY4:AHE52,7,FALSE),"")</f>
        <v/>
      </c>
      <c r="AIU26" s="395" t="str">
        <f ca="1">IF(AIL26&lt;&gt;"",VLOOKUP(AIL26,AGY4:AHE52,5,FALSE),"")</f>
        <v/>
      </c>
      <c r="AIV26" s="395" t="str">
        <f ca="1">IF(AIL26&lt;&gt;"",VLOOKUP(AIL26,AGY4:AHG52,9,FALSE),"")</f>
        <v/>
      </c>
      <c r="AIW26" s="395" t="str">
        <f t="shared" ref="AIW26:AIW28" ca="1" si="3849">AIS26</f>
        <v/>
      </c>
      <c r="AIX26" s="395" t="str">
        <f t="shared" ref="AIX26" ca="1" si="3850">IF(AIL26&lt;&gt;"",RANK(AIW26,AIW25:AIW29),"")</f>
        <v/>
      </c>
      <c r="AIY26" s="395" t="str">
        <f t="shared" ref="AIY26" ca="1" si="3851">IF(AIL26&lt;&gt;"",SUMPRODUCT((AIW25:AIW29=AIW26)*(AIR25:AIR29&gt;AIR26)),"")</f>
        <v/>
      </c>
      <c r="AIZ26" s="395" t="str">
        <f t="shared" ref="AIZ26" ca="1" si="3852">IF(AIL26&lt;&gt;"",SUMPRODUCT((AIW25:AIW29=AIW26)*(AIR25:AIR29=AIR26)*(AIP25:AIP29&gt;AIP26)),"")</f>
        <v/>
      </c>
      <c r="AJA26" s="395" t="str">
        <f t="shared" ref="AJA26" ca="1" si="3853">IF(AIL26&lt;&gt;"",SUMPRODUCT((AIW25:AIW29=AIW26)*(AIR25:AIR29=AIR26)*(AIP25:AIP29=AIP26)*(AIT25:AIT29&gt;AIT26)),"")</f>
        <v/>
      </c>
      <c r="AJB26" s="395" t="str">
        <f t="shared" ref="AJB26" ca="1" si="3854">IF(AIL26&lt;&gt;"",SUMPRODUCT((AIW25:AIW29=AIW26)*(AIR25:AIR29=AIR26)*(AIP25:AIP29=AIP26)*(AIT25:AIT29=AIT26)*(AIU25:AIU29&gt;AIU26)),"")</f>
        <v/>
      </c>
      <c r="AJC26" s="395" t="str">
        <f t="shared" ref="AJC26" ca="1" si="3855">IF(AIL26&lt;&gt;"",SUMPRODUCT((AIW25:AIW29=AIW26)*(AIR25:AIR29=AIR26)*(AIP25:AIP29=AIP26)*(AIT25:AIT29=AIT26)*(AIU25:AIU29=AIU26)*(AIV25:AIV29&gt;AIV26)),"")</f>
        <v/>
      </c>
      <c r="AJD26" s="395" t="str">
        <f t="shared" ref="AJD26" ca="1" si="3856">IF(AIL26&lt;&gt;"",IF(AJD78&lt;&gt;"",IF(AIK76=3,AJD78,AJD78+AIK76),SUM(AIX26:AJC26)+1),"")</f>
        <v/>
      </c>
      <c r="AJE26" s="395" t="str">
        <f t="shared" ref="AJE26" ca="1" si="3857">IF(AIL26&lt;&gt;"",INDEX(AIL26:AIL29,MATCH(2,AJD26:AJD29,0),0),"")</f>
        <v/>
      </c>
      <c r="AKT26" s="395" t="str">
        <f t="shared" ref="AKT26" ca="1" si="3858">IF(AJE26&lt;&gt;"",AJE26,IF(AIK26&lt;&gt;"",AIK26,AHK26))</f>
        <v>Chelsea</v>
      </c>
      <c r="AKU26" s="395">
        <v>2</v>
      </c>
      <c r="AKV26" s="395">
        <v>24</v>
      </c>
      <c r="AKW26" s="395" t="str">
        <f t="shared" si="15"/>
        <v>Bayern Munich</v>
      </c>
      <c r="AKX26" s="395">
        <f ca="1">IF(OFFSET('Game Board'!O31,0,AKX1)&lt;&gt;"",OFFSET('Game Board'!O31,0,AKX1),0)</f>
        <v>0</v>
      </c>
      <c r="AKY26" s="395">
        <f ca="1">IF(OFFSET('Game Board'!P31,0,AKX1)&lt;&gt;"",OFFSET('Game Board'!P31,0,AKX1),0)</f>
        <v>0</v>
      </c>
      <c r="AKZ26" s="395" t="str">
        <f t="shared" si="16"/>
        <v>Boca Juniors</v>
      </c>
      <c r="ALA26" s="395" t="str">
        <f ca="1">IF(AND(OFFSET('Game Board'!O31,0,AKX1)&lt;&gt;"",OFFSET('Game Board'!P31,0,AKX1)&lt;&gt;""),IF(AKX26&gt;AKY26,"W",IF(AKX26=AKY26,"D","L")),"")</f>
        <v/>
      </c>
      <c r="ALB26" s="395" t="str">
        <f t="shared" ca="1" si="2725"/>
        <v/>
      </c>
      <c r="ALD26" s="395">
        <f ca="1">VLOOKUP(ALE26,AOZ25:APA29,2,FALSE)</f>
        <v>4</v>
      </c>
      <c r="ALE26" s="398" t="str">
        <f t="shared" si="3612"/>
        <v>Espérance Sportive de Tunis</v>
      </c>
      <c r="ALF26" s="395">
        <f ca="1">SUMPRODUCT((APC3:APC54=ALE26)*(APG3:APG54="W"))+SUMPRODUCT((APF3:APF54=ALE26)*(APH3:APH54="W"))</f>
        <v>0</v>
      </c>
      <c r="ALG26" s="395">
        <f ca="1">SUMPRODUCT((APC3:APC54=ALE26)*(APG3:APG54="D"))+SUMPRODUCT((APF3:APF54=ALE26)*(APH3:APH54="D"))</f>
        <v>0</v>
      </c>
      <c r="ALH26" s="395">
        <f ca="1">SUMPRODUCT((APC3:APC54=ALE26)*(APG3:APG54="L"))+SUMPRODUCT((APF3:APF54=ALE26)*(APH3:APH54="L"))</f>
        <v>0</v>
      </c>
      <c r="ALI26" s="395">
        <f t="shared" ref="ALI26" ca="1" si="3859">SUMIF(APC3:APC72,ALE26,APD3:APD72)+SUMIF(APF3:APF72,ALE26,APE3:APE72)</f>
        <v>0</v>
      </c>
      <c r="ALJ26" s="395">
        <f t="shared" ref="ALJ26" ca="1" si="3860">SUMIF(APF3:APF72,ALE26,APD3:APD72)+SUMIF(APC3:APC72,ALE26,APE3:APE72)</f>
        <v>0</v>
      </c>
      <c r="ALK26" s="395">
        <f t="shared" ca="1" si="3615"/>
        <v>1000</v>
      </c>
      <c r="ALL26" s="395">
        <f t="shared" ca="1" si="3616"/>
        <v>0</v>
      </c>
      <c r="ALM26" s="401">
        <f t="shared" si="198"/>
        <v>5</v>
      </c>
      <c r="ALN26" s="395">
        <f t="shared" ref="ALN26" ca="1" si="3861">IF(COUNTIF(ALL25:ALL29,4)&lt;&gt;4,RANK(ALL26,ALL25:ALL29),ALL78)</f>
        <v>1</v>
      </c>
      <c r="ALP26" s="395">
        <f t="shared" ref="ALP26" ca="1" si="3862">SUMPRODUCT((ALN25:ALN28=ALN26)*(ALM25:ALM28&lt;ALM26))+ALN26</f>
        <v>1</v>
      </c>
      <c r="ALQ26" s="398" t="str">
        <f t="shared" ref="ALQ26" ca="1" si="3863">INDEX(ALE25:ALE29,MATCH(2,ALP25:ALP29,0),0)</f>
        <v>Los Angeles</v>
      </c>
      <c r="ALR26" s="395">
        <f t="shared" ref="ALR26" ca="1" si="3864">INDEX(ALN25:ALN29,MATCH(ALQ26,ALE25:ALE29,0),0)</f>
        <v>1</v>
      </c>
      <c r="ALS26" s="395" t="str">
        <f t="shared" ref="ALS26" ca="1" si="3865">IF(ALS25&lt;&gt;"",ALQ26,"")</f>
        <v>Los Angeles</v>
      </c>
      <c r="ALT26" s="395" t="str">
        <f t="shared" ref="ALT26" ca="1" si="3866">IF(ALT25&lt;&gt;"",ALQ27,"")</f>
        <v/>
      </c>
      <c r="ALU26" s="395" t="str">
        <f t="shared" ref="ALU26" ca="1" si="3867">IF(ALU25&lt;&gt;"",ALQ28,"")</f>
        <v/>
      </c>
      <c r="ALV26" s="395" t="str">
        <f t="shared" ref="ALV26" si="3868">IF(ALV25&lt;&gt;"",ALQ29,"")</f>
        <v/>
      </c>
      <c r="ALX26" s="395" t="str">
        <f t="shared" ca="1" si="3625"/>
        <v>Los Angeles</v>
      </c>
      <c r="ALY26" s="395">
        <f ca="1">SUMPRODUCT((APC3:APC54=ALX26)*(APF3:APF54=ALX27)*(APG3:APG54="W"))+SUMPRODUCT((APC3:APC54=ALX26)*(APF3:APF54=ALX28)*(APG3:APG54="W"))+SUMPRODUCT((APC3:APC54=ALX26)*(APF3:APF54=ALX29)*(APG3:APG54="W"))+SUMPRODUCT((APC3:APC54=ALX26)*(APF3:APF54=ALX25)*(APG3:APG54="W"))+SUMPRODUCT((APC3:APC54=ALX27)*(APF3:APF54=ALX26)*(APH3:APH54="W"))+SUMPRODUCT((APC3:APC54=ALX28)*(APF3:APF54=ALX26)*(APH3:APH54="W"))+SUMPRODUCT((APC3:APC54=ALX29)*(APF3:APF54=ALX26)*(APH3:APH54="W"))+SUMPRODUCT((APC3:APC54=ALX25)*(APF3:APF54=ALX26)*(APH3:APH54="W"))</f>
        <v>0</v>
      </c>
      <c r="ALZ26" s="395">
        <f ca="1">SUMPRODUCT((APC3:APC54=ALX26)*(APF3:APF54=ALX27)*(APG3:APG54="D"))+SUMPRODUCT((APC3:APC54=ALX26)*(APF3:APF54=ALX28)*(APG3:APG54="D"))+SUMPRODUCT((APC3:APC54=ALX26)*(APF3:APF54=ALX29)*(APG3:APG54="D"))+SUMPRODUCT((APC3:APC54=ALX26)*(APF3:APF54=ALX25)*(APG3:APG54="D"))+SUMPRODUCT((APC3:APC54=ALX27)*(APF3:APF54=ALX26)*(APG3:APG54="D"))+SUMPRODUCT((APC3:APC54=ALX28)*(APF3:APF54=ALX26)*(APG3:APG54="D"))+SUMPRODUCT((APC3:APC54=ALX29)*(APF3:APF54=ALX26)*(APG3:APG54="D"))+SUMPRODUCT((APC3:APC54=ALX25)*(APF3:APF54=ALX26)*(APG3:APG54="D"))</f>
        <v>0</v>
      </c>
      <c r="AMA26" s="395">
        <f ca="1">SUMPRODUCT((APC3:APC54=ALX26)*(APF3:APF54=ALX27)*(APG3:APG54="L"))+SUMPRODUCT((APC3:APC54=ALX26)*(APF3:APF54=ALX28)*(APG3:APG54="L"))+SUMPRODUCT((APC3:APC54=ALX26)*(APF3:APF54=ALX29)*(APG3:APG54="L"))+SUMPRODUCT((APC3:APC54=ALX26)*(APF3:APF54=ALX25)*(APG3:APG54="L"))+SUMPRODUCT((APC3:APC54=ALX27)*(APF3:APF54=ALX26)*(APH3:APH54="L"))+SUMPRODUCT((APC3:APC54=ALX28)*(APF3:APF54=ALX26)*(APH3:APH54="L"))+SUMPRODUCT((APC3:APC54=ALX29)*(APF3:APF54=ALX26)*(APH3:APH54="L"))+SUMPRODUCT((APC3:APC54=ALX25)*(APF3:APF54=ALX26)*(APH3:APH54="L"))</f>
        <v>0</v>
      </c>
      <c r="AMB26" s="395">
        <f ca="1">SUMPRODUCT((APC3:APC54=ALX26)*(APF3:APF54=ALX27)*APD3:APD54)+SUMPRODUCT((APC3:APC54=ALX26)*(APF3:APF54=ALX28)*APD3:APD54)+SUMPRODUCT((APC3:APC54=ALX26)*(APF3:APF54=ALX29)*APD3:APD54)+SUMPRODUCT((APC3:APC54=ALX26)*(APF3:APF54=ALX25)*APD3:APD54)+SUMPRODUCT((APC3:APC54=ALX27)*(APF3:APF54=ALX26)*APE3:APE54)+SUMPRODUCT((APC3:APC54=ALX28)*(APF3:APF54=ALX26)*APE3:APE54)+SUMPRODUCT((APC3:APC54=ALX29)*(APF3:APF54=ALX26)*APE3:APE54)+SUMPRODUCT((APC3:APC54=ALX25)*(APF3:APF54=ALX26)*APE3:APE54)</f>
        <v>0</v>
      </c>
      <c r="AMC26" s="395">
        <f ca="1">SUMPRODUCT((APC3:APC54=ALX26)*(APF3:APF54=ALX27)*APE3:APE54)+SUMPRODUCT((APC3:APC54=ALX26)*(APF3:APF54=ALX28)*APE3:APE54)+SUMPRODUCT((APC3:APC54=ALX26)*(APF3:APF54=ALX29)*APE3:APE54)+SUMPRODUCT((APC3:APC54=ALX26)*(APF3:APF54=ALX25)*APE3:APE54)+SUMPRODUCT((APC3:APC54=ALX27)*(APF3:APF54=ALX26)*APD3:APD54)+SUMPRODUCT((APC3:APC54=ALX28)*(APF3:APF54=ALX26)*APD3:APD54)+SUMPRODUCT((APC3:APC54=ALX29)*(APF3:APF54=ALX26)*APD3:APD54)+SUMPRODUCT((APC3:APC54=ALX25)*(APF3:APF54=ALX26)*APD3:APD54)</f>
        <v>0</v>
      </c>
      <c r="AMD26" s="395">
        <f t="shared" ca="1" si="3626"/>
        <v>1000</v>
      </c>
      <c r="AME26" s="395">
        <f t="shared" ca="1" si="3627"/>
        <v>0</v>
      </c>
      <c r="AMF26" s="395">
        <f ca="1">IF(ALX26&lt;&gt;"",VLOOKUP(ALX26,ALE4:ALK52,7,FALSE),"")</f>
        <v>1000</v>
      </c>
      <c r="AMG26" s="395">
        <f ca="1">IF(ALX26&lt;&gt;"",VLOOKUP(ALX26,ALE4:ALK52,5,FALSE),"")</f>
        <v>0</v>
      </c>
      <c r="AMH26" s="395">
        <f ca="1">IF(ALX26&lt;&gt;"",VLOOKUP(ALX26,ALE4:ALM52,9,FALSE),"")</f>
        <v>13</v>
      </c>
      <c r="AMI26" s="395">
        <f t="shared" ca="1" si="3628"/>
        <v>0</v>
      </c>
      <c r="AMJ26" s="395">
        <f t="shared" ref="AMJ26" ca="1" si="3869">IF(ALX26&lt;&gt;"",RANK(AMI26,AMI25:AMI29),"")</f>
        <v>1</v>
      </c>
      <c r="AMK26" s="395">
        <f t="shared" ref="AMK26" ca="1" si="3870">IF(ALX26&lt;&gt;"",SUMPRODUCT((AMI25:AMI29=AMI26)*(AMD25:AMD29&gt;AMD26)),"")</f>
        <v>0</v>
      </c>
      <c r="AML26" s="395">
        <f t="shared" ref="AML26" ca="1" si="3871">IF(ALX26&lt;&gt;"",SUMPRODUCT((AMI25:AMI29=AMI26)*(AMD25:AMD29=AMD26)*(AMB25:AMB29&gt;AMB26)),"")</f>
        <v>0</v>
      </c>
      <c r="AMM26" s="395">
        <f t="shared" ref="AMM26" ca="1" si="3872">IF(ALX26&lt;&gt;"",SUMPRODUCT((AMI25:AMI29=AMI26)*(AMD25:AMD29=AMD26)*(AMB25:AMB29=AMB26)*(AMF25:AMF29&gt;AMF26)),"")</f>
        <v>0</v>
      </c>
      <c r="AMN26" s="395">
        <f t="shared" ref="AMN26" ca="1" si="3873">IF(ALX26&lt;&gt;"",SUMPRODUCT((AMI25:AMI29=AMI26)*(AMD25:AMD29=AMD26)*(AMB25:AMB29=AMB26)*(AMF25:AMF29=AMF26)*(AMG25:AMG29&gt;AMG26)),"")</f>
        <v>0</v>
      </c>
      <c r="AMO26" s="395">
        <f t="shared" ref="AMO26" ca="1" si="3874">IF(ALX26&lt;&gt;"",SUMPRODUCT((AMI25:AMI29=AMI26)*(AMD25:AMD29=AMD26)*(AMB25:AMB29=AMB26)*(AMF25:AMF29=AMF26)*(AMG25:AMG29=AMG26)*(AMH25:AMH29&gt;AMH26)),"")</f>
        <v>2</v>
      </c>
      <c r="AMP26" s="395">
        <f t="shared" ref="AMP26" ca="1" si="3875">IF(ALX26&lt;&gt;"",IF(AMP78&lt;&gt;"",IF(ALW76=3,AMP78,AMP78+ALW76),SUM(AMJ26:AMO26)),"")</f>
        <v>3</v>
      </c>
      <c r="AMQ26" s="395" t="str">
        <f t="shared" ref="AMQ26" ca="1" si="3876">IF(ALX26&lt;&gt;"",INDEX(ALX25:ALX29,MATCH(2,AMP25:AMP29,0),0),"")</f>
        <v>Chelsea</v>
      </c>
      <c r="AMR26" s="395" t="str">
        <f t="shared" ref="AMR26:AMR28" ca="1" si="3877">IF(ALT25&lt;&gt;"",ALT25,"")</f>
        <v/>
      </c>
      <c r="AMS26" s="395">
        <f ca="1">SUMPRODUCT((APC3:APC54=AMR26)*(APF3:APF54=AMR27)*(APG3:APG54="W"))+SUMPRODUCT((APC3:APC54=AMR26)*(APF3:APF54=AMR28)*(APG3:APG54="W"))+SUMPRODUCT((APC3:APC54=AMR26)*(APF3:APF54=AMR29)*(APG3:APG54="W"))+SUMPRODUCT((APC3:APC54=AMR27)*(APF3:APF54=AMR26)*(APH3:APH54="W"))+SUMPRODUCT((APC3:APC54=AMR28)*(APF3:APF54=AMR26)*(APH3:APH54="W"))+SUMPRODUCT((APC3:APC54=AMR29)*(APF3:APF54=AMR26)*(APH3:APH54="W"))</f>
        <v>0</v>
      </c>
      <c r="AMT26" s="395">
        <f ca="1">SUMPRODUCT((APC3:APC54=AMR26)*(APF3:APF54=AMR27)*(APG3:APG54="D"))+SUMPRODUCT((APC3:APC54=AMR26)*(APF3:APF54=AMR28)*(APG3:APG54="D"))+SUMPRODUCT((APC3:APC54=AMR26)*(APF3:APF54=AMR29)*(APG3:APG54="D"))+SUMPRODUCT((APC3:APC54=AMR27)*(APF3:APF54=AMR26)*(APG3:APG54="D"))+SUMPRODUCT((APC3:APC54=AMR28)*(APF3:APF54=AMR26)*(APG3:APG54="D"))+SUMPRODUCT((APC3:APC54=AMR29)*(APF3:APF54=AMR26)*(APG3:APG54="D"))</f>
        <v>0</v>
      </c>
      <c r="AMU26" s="395">
        <f ca="1">SUMPRODUCT((APC3:APC54=AMR26)*(APF3:APF54=AMR27)*(APG3:APG54="L"))+SUMPRODUCT((APC3:APC54=AMR26)*(APF3:APF54=AMR28)*(APG3:APG54="L"))+SUMPRODUCT((APC3:APC54=AMR26)*(APF3:APF54=AMR29)*(APG3:APG54="L"))+SUMPRODUCT((APC3:APC54=AMR27)*(APF3:APF54=AMR26)*(APH3:APH54="L"))+SUMPRODUCT((APC3:APC54=AMR28)*(APF3:APF54=AMR26)*(APH3:APH54="L"))+SUMPRODUCT((APC3:APC54=AMR29)*(APF3:APF54=AMR26)*(APH3:APH54="L"))</f>
        <v>0</v>
      </c>
      <c r="AMV26" s="395">
        <f ca="1">SUMPRODUCT((APC3:APC54=AMR26)*(APF3:APF54=AMR27)*APD3:APD54)+SUMPRODUCT((APC3:APC54=AMR26)*(APF3:APF54=AMR28)*APD3:APD54)+SUMPRODUCT((APC3:APC54=AMR26)*(APF3:APF54=AMR29)*APD3:APD54)+SUMPRODUCT((APC3:APC54=AMR26)*(APF3:APF54=AMR25)*APD3:APD54)+SUMPRODUCT((APC3:APC54=AMR27)*(APF3:APF54=AMR26)*APE3:APE54)+SUMPRODUCT((APC3:APC54=AMR28)*(APF3:APF54=AMR26)*APE3:APE54)+SUMPRODUCT((APC3:APC54=AMR29)*(APF3:APF54=AMR26)*APE3:APE54)+SUMPRODUCT((APC3:APC54=AMR25)*(APF3:APF54=AMR26)*APE3:APE54)</f>
        <v>0</v>
      </c>
      <c r="AMW26" s="395">
        <f ca="1">SUMPRODUCT((APC3:APC54=AMR26)*(APF3:APF54=AMR27)*APE3:APE54)+SUMPRODUCT((APC3:APC54=AMR26)*(APF3:APF54=AMR28)*APE3:APE54)+SUMPRODUCT((APC3:APC54=AMR26)*(APF3:APF54=AMR29)*APE3:APE54)+SUMPRODUCT((APC3:APC54=AMR26)*(APF3:APF54=AMR25)*APE3:APE54)+SUMPRODUCT((APC3:APC54=AMR27)*(APF3:APF54=AMR26)*APD3:APD54)+SUMPRODUCT((APC3:APC54=AMR28)*(APF3:APF54=AMR26)*APD3:APD54)+SUMPRODUCT((APC3:APC54=AMR29)*(APF3:APF54=AMR26)*APD3:APD54)+SUMPRODUCT((APC3:APC54=AMR25)*(APF3:APF54=AMR26)*APD3:APD54)</f>
        <v>0</v>
      </c>
      <c r="AMX26" s="395">
        <f t="shared" ref="AMX26:AMX28" ca="1" si="3878">AMV26-AMW26+1000</f>
        <v>1000</v>
      </c>
      <c r="AMY26" s="395" t="str">
        <f t="shared" ref="AMY26:AMY28" ca="1" si="3879">IF(AMR26&lt;&gt;"",AMS26*3+AMT26*1,"")</f>
        <v/>
      </c>
      <c r="AMZ26" s="395" t="str">
        <f ca="1">IF(AMR26&lt;&gt;"",VLOOKUP(AMR26,ALE4:ALK52,7,FALSE),"")</f>
        <v/>
      </c>
      <c r="ANA26" s="395" t="str">
        <f ca="1">IF(AMR26&lt;&gt;"",VLOOKUP(AMR26,ALE4:ALK52,5,FALSE),"")</f>
        <v/>
      </c>
      <c r="ANB26" s="395" t="str">
        <f ca="1">IF(AMR26&lt;&gt;"",VLOOKUP(AMR26,ALE4:ALM52,9,FALSE),"")</f>
        <v/>
      </c>
      <c r="ANC26" s="395" t="str">
        <f t="shared" ref="ANC26:ANC28" ca="1" si="3880">AMY26</f>
        <v/>
      </c>
      <c r="AND26" s="395" t="str">
        <f t="shared" ref="AND26" ca="1" si="3881">IF(AMR26&lt;&gt;"",RANK(ANC26,ANC25:ANC29),"")</f>
        <v/>
      </c>
      <c r="ANE26" s="395" t="str">
        <f t="shared" ref="ANE26" ca="1" si="3882">IF(AMR26&lt;&gt;"",SUMPRODUCT((ANC25:ANC29=ANC26)*(AMX25:AMX29&gt;AMX26)),"")</f>
        <v/>
      </c>
      <c r="ANF26" s="395" t="str">
        <f t="shared" ref="ANF26" ca="1" si="3883">IF(AMR26&lt;&gt;"",SUMPRODUCT((ANC25:ANC29=ANC26)*(AMX25:AMX29=AMX26)*(AMV25:AMV29&gt;AMV26)),"")</f>
        <v/>
      </c>
      <c r="ANG26" s="395" t="str">
        <f t="shared" ref="ANG26" ca="1" si="3884">IF(AMR26&lt;&gt;"",SUMPRODUCT((ANC25:ANC29=ANC26)*(AMX25:AMX29=AMX26)*(AMV25:AMV29=AMV26)*(AMZ25:AMZ29&gt;AMZ26)),"")</f>
        <v/>
      </c>
      <c r="ANH26" s="395" t="str">
        <f t="shared" ref="ANH26" ca="1" si="3885">IF(AMR26&lt;&gt;"",SUMPRODUCT((ANC25:ANC29=ANC26)*(AMX25:AMX29=AMX26)*(AMV25:AMV29=AMV26)*(AMZ25:AMZ29=AMZ26)*(ANA25:ANA29&gt;ANA26)),"")</f>
        <v/>
      </c>
      <c r="ANI26" s="395" t="str">
        <f t="shared" ref="ANI26" ca="1" si="3886">IF(AMR26&lt;&gt;"",SUMPRODUCT((ANC25:ANC29=ANC26)*(AMX25:AMX29=AMX26)*(AMV25:AMV29=AMV26)*(AMZ25:AMZ29=AMZ26)*(ANA25:ANA29=ANA26)*(ANB25:ANB29&gt;ANB26)),"")</f>
        <v/>
      </c>
      <c r="ANJ26" s="395" t="str">
        <f t="shared" ref="ANJ26" ca="1" si="3887">IF(AMR26&lt;&gt;"",IF(ANJ78&lt;&gt;"",IF(AMQ76=3,ANJ78,ANJ78+AMQ76),SUM(AND26:ANI26)+1),"")</f>
        <v/>
      </c>
      <c r="ANK26" s="395" t="str">
        <f t="shared" ref="ANK26" ca="1" si="3888">IF(AMR26&lt;&gt;"",INDEX(AMR26:AMR29,MATCH(2,ANJ26:ANJ29,0),0),"")</f>
        <v/>
      </c>
      <c r="AOZ26" s="395" t="str">
        <f t="shared" ref="AOZ26" ca="1" si="3889">IF(ANK26&lt;&gt;"",ANK26,IF(AMQ26&lt;&gt;"",AMQ26,ALQ26))</f>
        <v>Chelsea</v>
      </c>
      <c r="APA26" s="395">
        <v>2</v>
      </c>
      <c r="APB26" s="395">
        <v>24</v>
      </c>
      <c r="APC26" s="395" t="str">
        <f t="shared" si="18"/>
        <v>Bayern Munich</v>
      </c>
      <c r="APD26" s="395">
        <f ca="1">IF(OFFSET('Game Board'!O31,0,APD1)&lt;&gt;"",OFFSET('Game Board'!O31,0,APD1),0)</f>
        <v>0</v>
      </c>
      <c r="APE26" s="395">
        <f ca="1">IF(OFFSET('Game Board'!P31,0,APD1)&lt;&gt;"",OFFSET('Game Board'!P31,0,APD1),0)</f>
        <v>0</v>
      </c>
      <c r="APF26" s="395" t="str">
        <f t="shared" si="19"/>
        <v>Boca Juniors</v>
      </c>
      <c r="APG26" s="395" t="str">
        <f ca="1">IF(AND(OFFSET('Game Board'!O31,0,APD1)&lt;&gt;"",OFFSET('Game Board'!P31,0,APD1)&lt;&gt;""),IF(APD26&gt;APE26,"W",IF(APD26=APE26,"D","L")),"")</f>
        <v/>
      </c>
      <c r="APH26" s="395" t="str">
        <f t="shared" ca="1" si="2757"/>
        <v/>
      </c>
      <c r="APJ26" s="395">
        <f ca="1">VLOOKUP(APK26,ATF25:ATG29,2,FALSE)</f>
        <v>4</v>
      </c>
      <c r="APK26" s="398" t="str">
        <f t="shared" si="3638"/>
        <v>Espérance Sportive de Tunis</v>
      </c>
      <c r="APL26" s="395">
        <f ca="1">SUMPRODUCT((ATI3:ATI54=APK26)*(ATM3:ATM54="W"))+SUMPRODUCT((ATL3:ATL54=APK26)*(ATN3:ATN54="W"))</f>
        <v>0</v>
      </c>
      <c r="APM26" s="395">
        <f ca="1">SUMPRODUCT((ATI3:ATI54=APK26)*(ATM3:ATM54="D"))+SUMPRODUCT((ATL3:ATL54=APK26)*(ATN3:ATN54="D"))</f>
        <v>0</v>
      </c>
      <c r="APN26" s="395">
        <f ca="1">SUMPRODUCT((ATI3:ATI54=APK26)*(ATM3:ATM54="L"))+SUMPRODUCT((ATL3:ATL54=APK26)*(ATN3:ATN54="L"))</f>
        <v>0</v>
      </c>
      <c r="APO26" s="395">
        <f t="shared" ref="APO26" ca="1" si="3890">SUMIF(ATI3:ATI72,APK26,ATJ3:ATJ72)+SUMIF(ATL3:ATL72,APK26,ATK3:ATK72)</f>
        <v>0</v>
      </c>
      <c r="APP26" s="395">
        <f t="shared" ref="APP26" ca="1" si="3891">SUMIF(ATL3:ATL72,APK26,ATJ3:ATJ72)+SUMIF(ATI3:ATI72,APK26,ATK3:ATK72)</f>
        <v>0</v>
      </c>
      <c r="APQ26" s="395">
        <f t="shared" ca="1" si="3641"/>
        <v>1000</v>
      </c>
      <c r="APR26" s="395">
        <f t="shared" ca="1" si="3642"/>
        <v>0</v>
      </c>
      <c r="APS26" s="401">
        <f t="shared" si="225"/>
        <v>5</v>
      </c>
      <c r="APT26" s="395">
        <f t="shared" ref="APT26" ca="1" si="3892">IF(COUNTIF(APR25:APR29,4)&lt;&gt;4,RANK(APR26,APR25:APR29),APR78)</f>
        <v>1</v>
      </c>
      <c r="APV26" s="395">
        <f t="shared" ref="APV26" ca="1" si="3893">SUMPRODUCT((APT25:APT28=APT26)*(APS25:APS28&lt;APS26))+APT26</f>
        <v>1</v>
      </c>
      <c r="APW26" s="398" t="str">
        <f t="shared" ref="APW26" ca="1" si="3894">INDEX(APK25:APK29,MATCH(2,APV25:APV29,0),0)</f>
        <v>Los Angeles</v>
      </c>
      <c r="APX26" s="395">
        <f t="shared" ref="APX26" ca="1" si="3895">INDEX(APT25:APT29,MATCH(APW26,APK25:APK29,0),0)</f>
        <v>1</v>
      </c>
      <c r="APY26" s="395" t="str">
        <f t="shared" ref="APY26" ca="1" si="3896">IF(APY25&lt;&gt;"",APW26,"")</f>
        <v>Los Angeles</v>
      </c>
      <c r="APZ26" s="395" t="str">
        <f t="shared" ref="APZ26" ca="1" si="3897">IF(APZ25&lt;&gt;"",APW27,"")</f>
        <v/>
      </c>
      <c r="AQA26" s="395" t="str">
        <f t="shared" ref="AQA26" ca="1" si="3898">IF(AQA25&lt;&gt;"",APW28,"")</f>
        <v/>
      </c>
      <c r="AQB26" s="395" t="str">
        <f t="shared" ref="AQB26" si="3899">IF(AQB25&lt;&gt;"",APW29,"")</f>
        <v/>
      </c>
      <c r="AQD26" s="395" t="str">
        <f t="shared" ca="1" si="3651"/>
        <v>Los Angeles</v>
      </c>
      <c r="AQE26" s="395">
        <f ca="1">SUMPRODUCT((ATI3:ATI54=AQD26)*(ATL3:ATL54=AQD27)*(ATM3:ATM54="W"))+SUMPRODUCT((ATI3:ATI54=AQD26)*(ATL3:ATL54=AQD28)*(ATM3:ATM54="W"))+SUMPRODUCT((ATI3:ATI54=AQD26)*(ATL3:ATL54=AQD29)*(ATM3:ATM54="W"))+SUMPRODUCT((ATI3:ATI54=AQD26)*(ATL3:ATL54=AQD25)*(ATM3:ATM54="W"))+SUMPRODUCT((ATI3:ATI54=AQD27)*(ATL3:ATL54=AQD26)*(ATN3:ATN54="W"))+SUMPRODUCT((ATI3:ATI54=AQD28)*(ATL3:ATL54=AQD26)*(ATN3:ATN54="W"))+SUMPRODUCT((ATI3:ATI54=AQD29)*(ATL3:ATL54=AQD26)*(ATN3:ATN54="W"))+SUMPRODUCT((ATI3:ATI54=AQD25)*(ATL3:ATL54=AQD26)*(ATN3:ATN54="W"))</f>
        <v>0</v>
      </c>
      <c r="AQF26" s="395">
        <f ca="1">SUMPRODUCT((ATI3:ATI54=AQD26)*(ATL3:ATL54=AQD27)*(ATM3:ATM54="D"))+SUMPRODUCT((ATI3:ATI54=AQD26)*(ATL3:ATL54=AQD28)*(ATM3:ATM54="D"))+SUMPRODUCT((ATI3:ATI54=AQD26)*(ATL3:ATL54=AQD29)*(ATM3:ATM54="D"))+SUMPRODUCT((ATI3:ATI54=AQD26)*(ATL3:ATL54=AQD25)*(ATM3:ATM54="D"))+SUMPRODUCT((ATI3:ATI54=AQD27)*(ATL3:ATL54=AQD26)*(ATM3:ATM54="D"))+SUMPRODUCT((ATI3:ATI54=AQD28)*(ATL3:ATL54=AQD26)*(ATM3:ATM54="D"))+SUMPRODUCT((ATI3:ATI54=AQD29)*(ATL3:ATL54=AQD26)*(ATM3:ATM54="D"))+SUMPRODUCT((ATI3:ATI54=AQD25)*(ATL3:ATL54=AQD26)*(ATM3:ATM54="D"))</f>
        <v>0</v>
      </c>
      <c r="AQG26" s="395">
        <f ca="1">SUMPRODUCT((ATI3:ATI54=AQD26)*(ATL3:ATL54=AQD27)*(ATM3:ATM54="L"))+SUMPRODUCT((ATI3:ATI54=AQD26)*(ATL3:ATL54=AQD28)*(ATM3:ATM54="L"))+SUMPRODUCT((ATI3:ATI54=AQD26)*(ATL3:ATL54=AQD29)*(ATM3:ATM54="L"))+SUMPRODUCT((ATI3:ATI54=AQD26)*(ATL3:ATL54=AQD25)*(ATM3:ATM54="L"))+SUMPRODUCT((ATI3:ATI54=AQD27)*(ATL3:ATL54=AQD26)*(ATN3:ATN54="L"))+SUMPRODUCT((ATI3:ATI54=AQD28)*(ATL3:ATL54=AQD26)*(ATN3:ATN54="L"))+SUMPRODUCT((ATI3:ATI54=AQD29)*(ATL3:ATL54=AQD26)*(ATN3:ATN54="L"))+SUMPRODUCT((ATI3:ATI54=AQD25)*(ATL3:ATL54=AQD26)*(ATN3:ATN54="L"))</f>
        <v>0</v>
      </c>
      <c r="AQH26" s="395">
        <f ca="1">SUMPRODUCT((ATI3:ATI54=AQD26)*(ATL3:ATL54=AQD27)*ATJ3:ATJ54)+SUMPRODUCT((ATI3:ATI54=AQD26)*(ATL3:ATL54=AQD28)*ATJ3:ATJ54)+SUMPRODUCT((ATI3:ATI54=AQD26)*(ATL3:ATL54=AQD29)*ATJ3:ATJ54)+SUMPRODUCT((ATI3:ATI54=AQD26)*(ATL3:ATL54=AQD25)*ATJ3:ATJ54)+SUMPRODUCT((ATI3:ATI54=AQD27)*(ATL3:ATL54=AQD26)*ATK3:ATK54)+SUMPRODUCT((ATI3:ATI54=AQD28)*(ATL3:ATL54=AQD26)*ATK3:ATK54)+SUMPRODUCT((ATI3:ATI54=AQD29)*(ATL3:ATL54=AQD26)*ATK3:ATK54)+SUMPRODUCT((ATI3:ATI54=AQD25)*(ATL3:ATL54=AQD26)*ATK3:ATK54)</f>
        <v>0</v>
      </c>
      <c r="AQI26" s="395">
        <f ca="1">SUMPRODUCT((ATI3:ATI54=AQD26)*(ATL3:ATL54=AQD27)*ATK3:ATK54)+SUMPRODUCT((ATI3:ATI54=AQD26)*(ATL3:ATL54=AQD28)*ATK3:ATK54)+SUMPRODUCT((ATI3:ATI54=AQD26)*(ATL3:ATL54=AQD29)*ATK3:ATK54)+SUMPRODUCT((ATI3:ATI54=AQD26)*(ATL3:ATL54=AQD25)*ATK3:ATK54)+SUMPRODUCT((ATI3:ATI54=AQD27)*(ATL3:ATL54=AQD26)*ATJ3:ATJ54)+SUMPRODUCT((ATI3:ATI54=AQD28)*(ATL3:ATL54=AQD26)*ATJ3:ATJ54)+SUMPRODUCT((ATI3:ATI54=AQD29)*(ATL3:ATL54=AQD26)*ATJ3:ATJ54)+SUMPRODUCT((ATI3:ATI54=AQD25)*(ATL3:ATL54=AQD26)*ATJ3:ATJ54)</f>
        <v>0</v>
      </c>
      <c r="AQJ26" s="395">
        <f t="shared" ca="1" si="3652"/>
        <v>1000</v>
      </c>
      <c r="AQK26" s="395">
        <f t="shared" ca="1" si="3653"/>
        <v>0</v>
      </c>
      <c r="AQL26" s="395">
        <f ca="1">IF(AQD26&lt;&gt;"",VLOOKUP(AQD26,APK4:APQ52,7,FALSE),"")</f>
        <v>1000</v>
      </c>
      <c r="AQM26" s="395">
        <f ca="1">IF(AQD26&lt;&gt;"",VLOOKUP(AQD26,APK4:APQ52,5,FALSE),"")</f>
        <v>0</v>
      </c>
      <c r="AQN26" s="395">
        <f ca="1">IF(AQD26&lt;&gt;"",VLOOKUP(AQD26,APK4:APS52,9,FALSE),"")</f>
        <v>13</v>
      </c>
      <c r="AQO26" s="395">
        <f t="shared" ca="1" si="3654"/>
        <v>0</v>
      </c>
      <c r="AQP26" s="395">
        <f t="shared" ref="AQP26" ca="1" si="3900">IF(AQD26&lt;&gt;"",RANK(AQO26,AQO25:AQO29),"")</f>
        <v>1</v>
      </c>
      <c r="AQQ26" s="395">
        <f t="shared" ref="AQQ26" ca="1" si="3901">IF(AQD26&lt;&gt;"",SUMPRODUCT((AQO25:AQO29=AQO26)*(AQJ25:AQJ29&gt;AQJ26)),"")</f>
        <v>0</v>
      </c>
      <c r="AQR26" s="395">
        <f t="shared" ref="AQR26" ca="1" si="3902">IF(AQD26&lt;&gt;"",SUMPRODUCT((AQO25:AQO29=AQO26)*(AQJ25:AQJ29=AQJ26)*(AQH25:AQH29&gt;AQH26)),"")</f>
        <v>0</v>
      </c>
      <c r="AQS26" s="395">
        <f t="shared" ref="AQS26" ca="1" si="3903">IF(AQD26&lt;&gt;"",SUMPRODUCT((AQO25:AQO29=AQO26)*(AQJ25:AQJ29=AQJ26)*(AQH25:AQH29=AQH26)*(AQL25:AQL29&gt;AQL26)),"")</f>
        <v>0</v>
      </c>
      <c r="AQT26" s="395">
        <f t="shared" ref="AQT26" ca="1" si="3904">IF(AQD26&lt;&gt;"",SUMPRODUCT((AQO25:AQO29=AQO26)*(AQJ25:AQJ29=AQJ26)*(AQH25:AQH29=AQH26)*(AQL25:AQL29=AQL26)*(AQM25:AQM29&gt;AQM26)),"")</f>
        <v>0</v>
      </c>
      <c r="AQU26" s="395">
        <f t="shared" ref="AQU26" ca="1" si="3905">IF(AQD26&lt;&gt;"",SUMPRODUCT((AQO25:AQO29=AQO26)*(AQJ25:AQJ29=AQJ26)*(AQH25:AQH29=AQH26)*(AQL25:AQL29=AQL26)*(AQM25:AQM29=AQM26)*(AQN25:AQN29&gt;AQN26)),"")</f>
        <v>2</v>
      </c>
      <c r="AQV26" s="395">
        <f t="shared" ref="AQV26" ca="1" si="3906">IF(AQD26&lt;&gt;"",IF(AQV78&lt;&gt;"",IF(AQC76=3,AQV78,AQV78+AQC76),SUM(AQP26:AQU26)),"")</f>
        <v>3</v>
      </c>
      <c r="AQW26" s="395" t="str">
        <f t="shared" ref="AQW26" ca="1" si="3907">IF(AQD26&lt;&gt;"",INDEX(AQD25:AQD29,MATCH(2,AQV25:AQV29,0),0),"")</f>
        <v>Chelsea</v>
      </c>
      <c r="AQX26" s="395" t="str">
        <f t="shared" ref="AQX26:AQX28" ca="1" si="3908">IF(APZ25&lt;&gt;"",APZ25,"")</f>
        <v/>
      </c>
      <c r="AQY26" s="395">
        <f ca="1">SUMPRODUCT((ATI3:ATI54=AQX26)*(ATL3:ATL54=AQX27)*(ATM3:ATM54="W"))+SUMPRODUCT((ATI3:ATI54=AQX26)*(ATL3:ATL54=AQX28)*(ATM3:ATM54="W"))+SUMPRODUCT((ATI3:ATI54=AQX26)*(ATL3:ATL54=AQX29)*(ATM3:ATM54="W"))+SUMPRODUCT((ATI3:ATI54=AQX27)*(ATL3:ATL54=AQX26)*(ATN3:ATN54="W"))+SUMPRODUCT((ATI3:ATI54=AQX28)*(ATL3:ATL54=AQX26)*(ATN3:ATN54="W"))+SUMPRODUCT((ATI3:ATI54=AQX29)*(ATL3:ATL54=AQX26)*(ATN3:ATN54="W"))</f>
        <v>0</v>
      </c>
      <c r="AQZ26" s="395">
        <f ca="1">SUMPRODUCT((ATI3:ATI54=AQX26)*(ATL3:ATL54=AQX27)*(ATM3:ATM54="D"))+SUMPRODUCT((ATI3:ATI54=AQX26)*(ATL3:ATL54=AQX28)*(ATM3:ATM54="D"))+SUMPRODUCT((ATI3:ATI54=AQX26)*(ATL3:ATL54=AQX29)*(ATM3:ATM54="D"))+SUMPRODUCT((ATI3:ATI54=AQX27)*(ATL3:ATL54=AQX26)*(ATM3:ATM54="D"))+SUMPRODUCT((ATI3:ATI54=AQX28)*(ATL3:ATL54=AQX26)*(ATM3:ATM54="D"))+SUMPRODUCT((ATI3:ATI54=AQX29)*(ATL3:ATL54=AQX26)*(ATM3:ATM54="D"))</f>
        <v>0</v>
      </c>
      <c r="ARA26" s="395">
        <f ca="1">SUMPRODUCT((ATI3:ATI54=AQX26)*(ATL3:ATL54=AQX27)*(ATM3:ATM54="L"))+SUMPRODUCT((ATI3:ATI54=AQX26)*(ATL3:ATL54=AQX28)*(ATM3:ATM54="L"))+SUMPRODUCT((ATI3:ATI54=AQX26)*(ATL3:ATL54=AQX29)*(ATM3:ATM54="L"))+SUMPRODUCT((ATI3:ATI54=AQX27)*(ATL3:ATL54=AQX26)*(ATN3:ATN54="L"))+SUMPRODUCT((ATI3:ATI54=AQX28)*(ATL3:ATL54=AQX26)*(ATN3:ATN54="L"))+SUMPRODUCT((ATI3:ATI54=AQX29)*(ATL3:ATL54=AQX26)*(ATN3:ATN54="L"))</f>
        <v>0</v>
      </c>
      <c r="ARB26" s="395">
        <f ca="1">SUMPRODUCT((ATI3:ATI54=AQX26)*(ATL3:ATL54=AQX27)*ATJ3:ATJ54)+SUMPRODUCT((ATI3:ATI54=AQX26)*(ATL3:ATL54=AQX28)*ATJ3:ATJ54)+SUMPRODUCT((ATI3:ATI54=AQX26)*(ATL3:ATL54=AQX29)*ATJ3:ATJ54)+SUMPRODUCT((ATI3:ATI54=AQX26)*(ATL3:ATL54=AQX25)*ATJ3:ATJ54)+SUMPRODUCT((ATI3:ATI54=AQX27)*(ATL3:ATL54=AQX26)*ATK3:ATK54)+SUMPRODUCT((ATI3:ATI54=AQX28)*(ATL3:ATL54=AQX26)*ATK3:ATK54)+SUMPRODUCT((ATI3:ATI54=AQX29)*(ATL3:ATL54=AQX26)*ATK3:ATK54)+SUMPRODUCT((ATI3:ATI54=AQX25)*(ATL3:ATL54=AQX26)*ATK3:ATK54)</f>
        <v>0</v>
      </c>
      <c r="ARC26" s="395">
        <f ca="1">SUMPRODUCT((ATI3:ATI54=AQX26)*(ATL3:ATL54=AQX27)*ATK3:ATK54)+SUMPRODUCT((ATI3:ATI54=AQX26)*(ATL3:ATL54=AQX28)*ATK3:ATK54)+SUMPRODUCT((ATI3:ATI54=AQX26)*(ATL3:ATL54=AQX29)*ATK3:ATK54)+SUMPRODUCT((ATI3:ATI54=AQX26)*(ATL3:ATL54=AQX25)*ATK3:ATK54)+SUMPRODUCT((ATI3:ATI54=AQX27)*(ATL3:ATL54=AQX26)*ATJ3:ATJ54)+SUMPRODUCT((ATI3:ATI54=AQX28)*(ATL3:ATL54=AQX26)*ATJ3:ATJ54)+SUMPRODUCT((ATI3:ATI54=AQX29)*(ATL3:ATL54=AQX26)*ATJ3:ATJ54)+SUMPRODUCT((ATI3:ATI54=AQX25)*(ATL3:ATL54=AQX26)*ATJ3:ATJ54)</f>
        <v>0</v>
      </c>
      <c r="ARD26" s="395">
        <f t="shared" ref="ARD26:ARD28" ca="1" si="3909">ARB26-ARC26+1000</f>
        <v>1000</v>
      </c>
      <c r="ARE26" s="395" t="str">
        <f t="shared" ref="ARE26:ARE28" ca="1" si="3910">IF(AQX26&lt;&gt;"",AQY26*3+AQZ26*1,"")</f>
        <v/>
      </c>
      <c r="ARF26" s="395" t="str">
        <f ca="1">IF(AQX26&lt;&gt;"",VLOOKUP(AQX26,APK4:APQ52,7,FALSE),"")</f>
        <v/>
      </c>
      <c r="ARG26" s="395" t="str">
        <f ca="1">IF(AQX26&lt;&gt;"",VLOOKUP(AQX26,APK4:APQ52,5,FALSE),"")</f>
        <v/>
      </c>
      <c r="ARH26" s="395" t="str">
        <f ca="1">IF(AQX26&lt;&gt;"",VLOOKUP(AQX26,APK4:APS52,9,FALSE),"")</f>
        <v/>
      </c>
      <c r="ARI26" s="395" t="str">
        <f t="shared" ref="ARI26:ARI28" ca="1" si="3911">ARE26</f>
        <v/>
      </c>
      <c r="ARJ26" s="395" t="str">
        <f t="shared" ref="ARJ26" ca="1" si="3912">IF(AQX26&lt;&gt;"",RANK(ARI26,ARI25:ARI29),"")</f>
        <v/>
      </c>
      <c r="ARK26" s="395" t="str">
        <f t="shared" ref="ARK26" ca="1" si="3913">IF(AQX26&lt;&gt;"",SUMPRODUCT((ARI25:ARI29=ARI26)*(ARD25:ARD29&gt;ARD26)),"")</f>
        <v/>
      </c>
      <c r="ARL26" s="395" t="str">
        <f t="shared" ref="ARL26" ca="1" si="3914">IF(AQX26&lt;&gt;"",SUMPRODUCT((ARI25:ARI29=ARI26)*(ARD25:ARD29=ARD26)*(ARB25:ARB29&gt;ARB26)),"")</f>
        <v/>
      </c>
      <c r="ARM26" s="395" t="str">
        <f t="shared" ref="ARM26" ca="1" si="3915">IF(AQX26&lt;&gt;"",SUMPRODUCT((ARI25:ARI29=ARI26)*(ARD25:ARD29=ARD26)*(ARB25:ARB29=ARB26)*(ARF25:ARF29&gt;ARF26)),"")</f>
        <v/>
      </c>
      <c r="ARN26" s="395" t="str">
        <f t="shared" ref="ARN26" ca="1" si="3916">IF(AQX26&lt;&gt;"",SUMPRODUCT((ARI25:ARI29=ARI26)*(ARD25:ARD29=ARD26)*(ARB25:ARB29=ARB26)*(ARF25:ARF29=ARF26)*(ARG25:ARG29&gt;ARG26)),"")</f>
        <v/>
      </c>
      <c r="ARO26" s="395" t="str">
        <f t="shared" ref="ARO26" ca="1" si="3917">IF(AQX26&lt;&gt;"",SUMPRODUCT((ARI25:ARI29=ARI26)*(ARD25:ARD29=ARD26)*(ARB25:ARB29=ARB26)*(ARF25:ARF29=ARF26)*(ARG25:ARG29=ARG26)*(ARH25:ARH29&gt;ARH26)),"")</f>
        <v/>
      </c>
      <c r="ARP26" s="395" t="str">
        <f t="shared" ref="ARP26" ca="1" si="3918">IF(AQX26&lt;&gt;"",IF(ARP78&lt;&gt;"",IF(AQW76=3,ARP78,ARP78+AQW76),SUM(ARJ26:ARO26)+1),"")</f>
        <v/>
      </c>
      <c r="ARQ26" s="395" t="str">
        <f t="shared" ref="ARQ26" ca="1" si="3919">IF(AQX26&lt;&gt;"",INDEX(AQX26:AQX29,MATCH(2,ARP26:ARP29,0),0),"")</f>
        <v/>
      </c>
      <c r="ATF26" s="395" t="str">
        <f t="shared" ref="ATF26" ca="1" si="3920">IF(ARQ26&lt;&gt;"",ARQ26,IF(AQW26&lt;&gt;"",AQW26,APW26))</f>
        <v>Chelsea</v>
      </c>
      <c r="ATG26" s="395">
        <v>2</v>
      </c>
      <c r="ATH26" s="395">
        <v>24</v>
      </c>
      <c r="ATI26" s="395" t="str">
        <f t="shared" si="21"/>
        <v>Bayern Munich</v>
      </c>
      <c r="ATJ26" s="395">
        <f ca="1">IF(OFFSET('Game Board'!O31,0,ATJ1)&lt;&gt;"",OFFSET('Game Board'!O31,0,ATJ1),0)</f>
        <v>0</v>
      </c>
      <c r="ATK26" s="395">
        <f ca="1">IF(OFFSET('Game Board'!P31,0,ATJ1)&lt;&gt;"",OFFSET('Game Board'!P31,0,ATJ1),0)</f>
        <v>0</v>
      </c>
      <c r="ATL26" s="395" t="str">
        <f t="shared" si="22"/>
        <v>Boca Juniors</v>
      </c>
      <c r="ATM26" s="395" t="str">
        <f ca="1">IF(AND(OFFSET('Game Board'!O31,0,ATJ1)&lt;&gt;"",OFFSET('Game Board'!P31,0,ATJ1)&lt;&gt;""),IF(ATJ26&gt;ATK26,"W",IF(ATJ26=ATK26,"D","L")),"")</f>
        <v/>
      </c>
      <c r="ATN26" s="395" t="str">
        <f t="shared" ca="1" si="2789"/>
        <v/>
      </c>
    </row>
    <row r="27" spans="2:1210" x14ac:dyDescent="0.25">
      <c r="B27" s="395">
        <f>VLOOKUP(C27,CX25:CY29,2,FALSE)</f>
        <v>2</v>
      </c>
      <c r="C27" s="398" t="str">
        <f>'Tournament Setup'!D20</f>
        <v>Chelsea</v>
      </c>
      <c r="D27" s="395">
        <f>SUMPRODUCT((DA3:DA54=C27)*(DE3:DE54="W"))+SUMPRODUCT((DD3:DD54=C27)*(DF3:DF54="W"))</f>
        <v>2</v>
      </c>
      <c r="E27" s="395">
        <f>SUMPRODUCT((DA3:DA54=C27)*(DE3:DE54="D"))+SUMPRODUCT((DD3:DD54=C27)*(DF3:DF54="D"))</f>
        <v>0</v>
      </c>
      <c r="F27" s="395">
        <f>SUMPRODUCT((DA3:DA54=C27)*(DE3:DE54="L"))+SUMPRODUCT((DD3:DD54=C27)*(DF3:DF54="L"))</f>
        <v>1</v>
      </c>
      <c r="G27" s="395">
        <f>SUMIF(DA3:DA72,C27,DB3:DB72)+SUMIF(DD3:DD72,C27,DC3:DC72)</f>
        <v>3</v>
      </c>
      <c r="H27" s="395">
        <f>SUMIF(DD3:DD72,C27,DB3:DB72)+SUMIF(DA3:DA72,C27,DC3:DC72)</f>
        <v>3</v>
      </c>
      <c r="I27" s="395">
        <f t="shared" si="3442"/>
        <v>1000</v>
      </c>
      <c r="J27" s="395">
        <f t="shared" si="3443"/>
        <v>6</v>
      </c>
      <c r="K27" s="401">
        <v>18</v>
      </c>
      <c r="L27" s="395">
        <f>IF(COUNTIF(J25:J29,4)&lt;&gt;4,RANK(J27,J25:J29),J79)</f>
        <v>2</v>
      </c>
      <c r="N27" s="395">
        <f>SUMPRODUCT((L25:L28=L27)*(K25:K28&lt;K27))+L27</f>
        <v>2</v>
      </c>
      <c r="O27" s="398" t="str">
        <f>INDEX(C25:C29,MATCH(3,N25:N29,0),0)</f>
        <v>Espérance Sportive de Tunis</v>
      </c>
      <c r="P27" s="395">
        <f>INDEX(L25:L29,MATCH(O27,C25:C29,0),0)</f>
        <v>3</v>
      </c>
      <c r="Q27" s="395" t="str">
        <f>IF(AND(Q26&lt;&gt;"",P27=1),O27,"")</f>
        <v/>
      </c>
      <c r="R27" s="395" t="str">
        <f>IF(AND(R26&lt;&gt;"",P28=2),O28,"")</f>
        <v/>
      </c>
      <c r="S27" s="395" t="str">
        <f>IF(AND(S26&lt;&gt;"",P29=3),O29,"")</f>
        <v/>
      </c>
      <c r="V27" s="395" t="str">
        <f t="shared" si="3664"/>
        <v/>
      </c>
      <c r="W27" s="395">
        <f>SUMPRODUCT((DA3:DA54=V27)*(DD3:DD54=V28)*(DE3:DE54="W"))+SUMPRODUCT((DA3:DA54=V27)*(DD3:DD54=V29)*(DE3:DE54="W"))+SUMPRODUCT((DA3:DA54=V27)*(DD3:DD54=V25)*(DE3:DE54="W"))+SUMPRODUCT((DA3:DA54=V27)*(DD3:DD54=V26)*(DE3:DE54="W"))+SUMPRODUCT((DA3:DA54=V28)*(DD3:DD54=V27)*(DF3:DF54="W"))+SUMPRODUCT((DA3:DA54=V29)*(DD3:DD54=V27)*(DF3:DF54="W"))+SUMPRODUCT((DA3:DA54=V25)*(DD3:DD54=V27)*(DF3:DF54="W"))+SUMPRODUCT((DA3:DA54=V26)*(DD3:DD54=V27)*(DF3:DF54="W"))</f>
        <v>0</v>
      </c>
      <c r="X27" s="395">
        <f>SUMPRODUCT((DA3:DA54=V27)*(DD3:DD54=V28)*(DE3:DE54="D"))+SUMPRODUCT((DA3:DA54=V27)*(DD3:DD54=V29)*(DE3:DE54="D"))+SUMPRODUCT((DA3:DA54=V27)*(DD3:DD54=V25)*(DE3:DE54="D"))+SUMPRODUCT((DA3:DA54=V27)*(DD3:DD54=V26)*(DE3:DE54="D"))+SUMPRODUCT((DA3:DA54=V28)*(DD3:DD54=V27)*(DE3:DE54="D"))+SUMPRODUCT((DA3:DA54=V29)*(DD3:DD54=V27)*(DE3:DE54="D"))+SUMPRODUCT((DA3:DA54=V25)*(DD3:DD54=V27)*(DE3:DE54="D"))+SUMPRODUCT((DA3:DA54=V26)*(DD3:DD54=V27)*(DE3:DE54="D"))</f>
        <v>0</v>
      </c>
      <c r="Y27" s="395">
        <f>SUMPRODUCT((DA3:DA54=V27)*(DD3:DD54=V28)*(DE3:DE54="L"))+SUMPRODUCT((DA3:DA54=V27)*(DD3:DD54=V29)*(DE3:DE54="L"))+SUMPRODUCT((DA3:DA54=V27)*(DD3:DD54=V25)*(DE3:DE54="L"))+SUMPRODUCT((DA3:DA54=V27)*(DD3:DD54=V26)*(DE3:DE54="L"))+SUMPRODUCT((DA3:DA54=V28)*(DD3:DD54=V27)*(DF3:DF54="L"))+SUMPRODUCT((DA3:DA54=V29)*(DD3:DD54=V27)*(DF3:DF54="L"))+SUMPRODUCT((DA3:DA54=V25)*(DD3:DD54=V27)*(DF3:DF54="L"))+SUMPRODUCT((DA3:DA54=V26)*(DD3:DD54=V27)*(DF3:DF54="L"))</f>
        <v>0</v>
      </c>
      <c r="Z27" s="395">
        <f>SUMPRODUCT((DA3:DA54=V27)*(DD3:DD54=V28)*DB3:DB54)+SUMPRODUCT((DA3:DA54=V27)*(DD3:DD54=V29)*DB3:DB54)+SUMPRODUCT((DA3:DA54=V27)*(DD3:DD54=V25)*DB3:DB54)+SUMPRODUCT((DA3:DA54=V27)*(DD3:DD54=V26)*DB3:DB54)+SUMPRODUCT((DA3:DA54=V28)*(DD3:DD54=V27)*DC3:DC54)+SUMPRODUCT((DA3:DA54=V29)*(DD3:DD54=V27)*DC3:DC54)+SUMPRODUCT((DA3:DA54=V25)*(DD3:DD54=V27)*DC3:DC54)+SUMPRODUCT((DA3:DA54=V26)*(DD3:DD54=V27)*DC3:DC54)</f>
        <v>0</v>
      </c>
      <c r="AA27" s="395">
        <f>SUMPRODUCT((DA3:DA54=V27)*(DD3:DD54=V28)*DC3:DC54)+SUMPRODUCT((DA3:DA54=V27)*(DD3:DD54=V29)*DC3:DC54)+SUMPRODUCT((DA3:DA54=V27)*(DD3:DD54=V25)*DC3:DC54)+SUMPRODUCT((DA3:DA54=V27)*(DD3:DD54=V26)*DC3:DC54)+SUMPRODUCT((DA3:DA54=V28)*(DD3:DD54=V27)*DB3:DB54)+SUMPRODUCT((DA3:DA54=V29)*(DD3:DD54=V27)*DB3:DB54)+SUMPRODUCT((DA3:DA54=V25)*(DD3:DD54=V27)*DB3:DB54)+SUMPRODUCT((DA3:DA54=V26)*(DD3:DD54=V27)*DB3:DB54)</f>
        <v>0</v>
      </c>
      <c r="AB27" s="395">
        <f>Z27-AA27+1000</f>
        <v>1000</v>
      </c>
      <c r="AC27" s="395" t="str">
        <f t="shared" si="3444"/>
        <v/>
      </c>
      <c r="AD27" s="395" t="str">
        <f>IF(V27&lt;&gt;"",VLOOKUP(V27,C4:I52,7,FALSE),"")</f>
        <v/>
      </c>
      <c r="AE27" s="395" t="str">
        <f>IF(V27&lt;&gt;"",VLOOKUP(V27,C4:I52,5,FALSE),"")</f>
        <v/>
      </c>
      <c r="AF27" s="395" t="str">
        <f>IF(V27&lt;&gt;"",VLOOKUP(V27,C4:K52,9,FALSE),"")</f>
        <v/>
      </c>
      <c r="AG27" s="395" t="str">
        <f t="shared" si="3445"/>
        <v/>
      </c>
      <c r="AH27" s="395" t="str">
        <f>IF(V27&lt;&gt;"",RANK(AG27,AG25:AG29),"")</f>
        <v/>
      </c>
      <c r="AI27" s="395" t="str">
        <f>IF(V27&lt;&gt;"",SUMPRODUCT((AG25:AG29=AG27)*(AB25:AB29&gt;AB27)),"")</f>
        <v/>
      </c>
      <c r="AJ27" s="395" t="str">
        <f>IF(V27&lt;&gt;"",SUMPRODUCT((AG25:AG29=AG27)*(AB25:AB29=AB27)*(Z25:Z29&gt;Z27)),"")</f>
        <v/>
      </c>
      <c r="AK27" s="395" t="str">
        <f>IF(V27&lt;&gt;"",SUMPRODUCT((AG25:AG29=AG27)*(AB25:AB29=AB27)*(Z25:Z29=Z27)*(AD25:AD29&gt;AD27)),"")</f>
        <v/>
      </c>
      <c r="AL27" s="395" t="str">
        <f>IF(V27&lt;&gt;"",SUMPRODUCT((AG25:AG29=AG27)*(AB25:AB29=AB27)*(Z25:Z29=Z27)*(AD25:AD29=AD27)*(AE25:AE29&gt;AE27)),"")</f>
        <v/>
      </c>
      <c r="AM27" s="395" t="str">
        <f>IF(V27&lt;&gt;"",SUMPRODUCT((AG25:AG29=AG27)*(AB25:AB29=AB27)*(Z25:Z29=Z27)*(AD25:AD29=AD27)*(AE25:AE29=AE27)*(AF25:AF29&gt;AF27)),"")</f>
        <v/>
      </c>
      <c r="AN27" s="395" t="str">
        <f>IF(V27&lt;&gt;"",IF(AN79&lt;&gt;"",IF(U76=3,AN79,AN79+U76),SUM(AH27:AM27)),"")</f>
        <v/>
      </c>
      <c r="AO27" s="395" t="str">
        <f>IF(V27&lt;&gt;"",INDEX(V25:V29,MATCH(3,AN25:AN29,0),0),"")</f>
        <v/>
      </c>
      <c r="AP27" s="395" t="str">
        <f>IF(R26&lt;&gt;"",R26,"")</f>
        <v/>
      </c>
      <c r="AQ27" s="395">
        <f>SUMPRODUCT((DA3:DA54=AP27)*(DD3:DD54=AP28)*(DE3:DE54="W"))+SUMPRODUCT((DA3:DA54=AP27)*(DD3:DD54=AP29)*(DE3:DE54="W"))+SUMPRODUCT((DA3:DA54=AP27)*(DD3:DD54=AP26)*(DE3:DE54="W"))+SUMPRODUCT((DA3:DA54=AP28)*(DD3:DD54=AP27)*(DF3:DF54="W"))+SUMPRODUCT((DA3:DA54=AP29)*(DD3:DD54=AP27)*(DF3:DF54="W"))+SUMPRODUCT((DA3:DA54=AP26)*(DD3:DD54=AP27)*(DF3:DF54="W"))</f>
        <v>0</v>
      </c>
      <c r="AR27" s="395">
        <f>SUMPRODUCT((DA3:DA54=AP27)*(DD3:DD54=AP28)*(DE3:DE54="D"))+SUMPRODUCT((DA3:DA54=AP27)*(DD3:DD54=AP29)*(DE3:DE54="D"))+SUMPRODUCT((DA3:DA54=AP27)*(DD3:DD54=AP26)*(DE3:DE54="D"))+SUMPRODUCT((DA3:DA54=AP28)*(DD3:DD54=AP27)*(DE3:DE54="D"))+SUMPRODUCT((DA3:DA54=AP29)*(DD3:DD54=AP27)*(DE3:DE54="D"))+SUMPRODUCT((DA3:DA54=AP26)*(DD3:DD54=AP27)*(DE3:DE54="D"))</f>
        <v>0</v>
      </c>
      <c r="AS27" s="395">
        <f>SUMPRODUCT((DA3:DA54=AP27)*(DD3:DD54=AP28)*(DE3:DE54="L"))+SUMPRODUCT((DA3:DA54=AP27)*(DD3:DD54=AP29)*(DE3:DE54="L"))+SUMPRODUCT((DA3:DA54=AP27)*(DD3:DD54=AP26)*(DE3:DE54="L"))+SUMPRODUCT((DA3:DA54=AP28)*(DD3:DD54=AP27)*(DF3:DF54="L"))+SUMPRODUCT((DA3:DA54=AP29)*(DD3:DD54=AP27)*(DF3:DF54="L"))+SUMPRODUCT((DA3:DA54=AP26)*(DD3:DD54=AP27)*(DF3:DF54="L"))</f>
        <v>0</v>
      </c>
      <c r="AT27" s="395">
        <f>SUMPRODUCT((DA3:DA54=AP27)*(DD3:DD54=AP28)*DB3:DB54)+SUMPRODUCT((DA3:DA54=AP27)*(DD3:DD54=AP29)*DB3:DB54)+SUMPRODUCT((DA3:DA54=AP27)*(DD3:DD54=AP25)*DB3:DB54)+SUMPRODUCT((DA3:DA54=AP27)*(DD3:DD54=AP26)*DB3:DB54)+SUMPRODUCT((DA3:DA54=AP28)*(DD3:DD54=AP27)*DC3:DC54)+SUMPRODUCT((DA3:DA54=AP29)*(DD3:DD54=AP27)*DC3:DC54)+SUMPRODUCT((DA3:DA54=AP25)*(DD3:DD54=AP27)*DC3:DC54)+SUMPRODUCT((DA3:DA54=AP26)*(DD3:DD54=AP27)*DC3:DC54)</f>
        <v>0</v>
      </c>
      <c r="AU27" s="395">
        <f>SUMPRODUCT((DA3:DA54=AP27)*(DD3:DD54=AP28)*DC3:DC54)+SUMPRODUCT((DA3:DA54=AP27)*(DD3:DD54=AP29)*DC3:DC54)+SUMPRODUCT((DA3:DA54=AP27)*(DD3:DD54=AP25)*DC3:DC54)+SUMPRODUCT((DA3:DA54=AP27)*(DD3:DD54=AP26)*DC3:DC54)+SUMPRODUCT((DA3:DA54=AP28)*(DD3:DD54=AP27)*DB3:DB54)+SUMPRODUCT((DA3:DA54=AP29)*(DD3:DD54=AP27)*DB3:DB54)+SUMPRODUCT((DA3:DA54=AP25)*(DD3:DD54=AP27)*DB3:DB54)+SUMPRODUCT((DA3:DA54=AP26)*(DD3:DD54=AP27)*DB3:DB54)</f>
        <v>0</v>
      </c>
      <c r="AV27" s="395">
        <f>AT27-AU27+1000</f>
        <v>1000</v>
      </c>
      <c r="AW27" s="395" t="str">
        <f t="shared" si="3665"/>
        <v/>
      </c>
      <c r="AX27" s="395" t="str">
        <f>IF(AP27&lt;&gt;"",VLOOKUP(AP27,C4:I52,7,FALSE),"")</f>
        <v/>
      </c>
      <c r="AY27" s="395" t="str">
        <f>IF(AP27&lt;&gt;"",VLOOKUP(AP27,C4:I52,5,FALSE),"")</f>
        <v/>
      </c>
      <c r="AZ27" s="395" t="str">
        <f>IF(AP27&lt;&gt;"",VLOOKUP(AP27,C4:K52,9,FALSE),"")</f>
        <v/>
      </c>
      <c r="BA27" s="395" t="str">
        <f t="shared" si="3666"/>
        <v/>
      </c>
      <c r="BB27" s="395" t="str">
        <f>IF(AP27&lt;&gt;"",RANK(BA27,BA25:BA29),"")</f>
        <v/>
      </c>
      <c r="BC27" s="395" t="str">
        <f>IF(AP27&lt;&gt;"",SUMPRODUCT((BA25:BA29=BA27)*(AV25:AV29&gt;AV27)),"")</f>
        <v/>
      </c>
      <c r="BD27" s="395" t="str">
        <f>IF(AP27&lt;&gt;"",SUMPRODUCT((BA25:BA29=BA27)*(AV25:AV29=AV27)*(AT25:AT29&gt;AT27)),"")</f>
        <v/>
      </c>
      <c r="BE27" s="395" t="str">
        <f>IF(AP27&lt;&gt;"",SUMPRODUCT((BA25:BA29=BA27)*(AV25:AV29=AV27)*(AT25:AT29=AT27)*(AX25:AX29&gt;AX27)),"")</f>
        <v/>
      </c>
      <c r="BF27" s="395" t="str">
        <f>IF(AP27&lt;&gt;"",SUMPRODUCT((BA25:BA29=BA27)*(AV25:AV29=AV27)*(AT25:AT29=AT27)*(AX25:AX29=AX27)*(AY25:AY29&gt;AY27)),"")</f>
        <v/>
      </c>
      <c r="BG27" s="395" t="str">
        <f>IF(AP27&lt;&gt;"",SUMPRODUCT((BA25:BA29=BA27)*(AV25:AV29=AV27)*(AT25:AT29=AT27)*(AX25:AX29=AX27)*(AY25:AY29=AY27)*(AZ25:AZ29&gt;AZ27)),"")</f>
        <v/>
      </c>
      <c r="BH27" s="395" t="str">
        <f>IF(AP27&lt;&gt;"",IF(BH79&lt;&gt;"",IF(AO76=3,BH79,BH79+AO76),SUM(BB27:BG27)+1),"")</f>
        <v/>
      </c>
      <c r="BI27" s="395" t="str">
        <f>IF(AP27&lt;&gt;"",INDEX(AP26:AP29,MATCH(3,BH26:BH29,0),0),"")</f>
        <v/>
      </c>
      <c r="BJ27" s="395" t="str">
        <f>IF(S25&lt;&gt;"",S25,"")</f>
        <v/>
      </c>
      <c r="BK27" s="395">
        <f>SUMPRODUCT((DA3:DA54=BJ27)*(DD3:DD54=BJ28)*(DE3:DE54="W"))+SUMPRODUCT((DA3:DA54=BJ27)*(DD3:DD54=BJ29)*(DE3:DE54="W"))+SUMPRODUCT((DA3:DA54=BJ27)*(DD3:DD54=BJ30)*(DE3:DE54="W"))+SUMPRODUCT((DA3:DA54=BJ28)*(DD3:DD54=BJ27)*(DF3:DF54="W"))+SUMPRODUCT((DA3:DA54=BJ29)*(DD3:DD54=BJ27)*(DF3:DF54="W"))+SUMPRODUCT((DA3:DA54=BJ30)*(DD3:DD54=BJ27)*(DF3:DF54="W"))</f>
        <v>0</v>
      </c>
      <c r="BL27" s="395">
        <f>SUMPRODUCT((DA3:DA54=BJ27)*(DD3:DD54=BJ28)*(DE3:DE54="D"))+SUMPRODUCT((DA3:DA54=BJ27)*(DD3:DD54=BJ29)*(DE3:DE54="D"))+SUMPRODUCT((DA3:DA54=BJ27)*(DD3:DD54=BJ30)*(DE3:DE54="D"))+SUMPRODUCT((DA3:DA54=BJ28)*(DD3:DD54=BJ27)*(DE3:DE54="D"))+SUMPRODUCT((DA3:DA54=BJ29)*(DD3:DD54=BJ27)*(DE3:DE54="D"))+SUMPRODUCT((DA3:DA54=BJ30)*(DD3:DD54=BJ27)*(DE3:DE54="D"))</f>
        <v>0</v>
      </c>
      <c r="BM27" s="395">
        <f>SUMPRODUCT((DA3:DA54=BJ27)*(DD3:DD54=BJ28)*(DE3:DE54="L"))+SUMPRODUCT((DA3:DA54=BJ27)*(DD3:DD54=BJ29)*(DE3:DE54="L"))+SUMPRODUCT((DA3:DA54=BJ27)*(DD3:DD54=BJ30)*(DE3:DE54="L"))+SUMPRODUCT((DA3:DA54=BJ28)*(DD3:DD54=BJ27)*(DF3:DF54="L"))+SUMPRODUCT((DA3:DA54=BJ29)*(DD3:DD54=BJ27)*(DF3:DF54="L"))+SUMPRODUCT((DA3:DA54=BJ30)*(DD3:DD54=BJ27)*(DF3:DF54="L"))</f>
        <v>0</v>
      </c>
      <c r="BN27" s="395">
        <f>SUMPRODUCT((DA3:DA54=BJ27)*(DD3:DD54=BJ28)*DB3:DB54)+SUMPRODUCT((DA3:DA54=BJ27)*(DD3:DD54=BJ29)*DB3:DB54)+SUMPRODUCT((DA3:DA54=BJ27)*(DD3:DD54=BJ25)*DB3:DB54)+SUMPRODUCT((DA3:DA54=BJ27)*(DD3:DD54=BJ26)*DB3:DB54)+SUMPRODUCT((DA3:DA54=BJ28)*(DD3:DD54=BJ27)*DC3:DC54)+SUMPRODUCT((DA3:DA54=BJ29)*(DD3:DD54=BJ27)*DC3:DC54)+SUMPRODUCT((DA3:DA54=BJ25)*(DD3:DD54=BJ27)*DC3:DC54)+SUMPRODUCT((DA3:DA54=BJ26)*(DD3:DD54=BJ27)*DC3:DC54)</f>
        <v>0</v>
      </c>
      <c r="BO27" s="395">
        <f>SUMPRODUCT((DA3:DA54=BJ27)*(DD3:DD54=BJ28)*DC3:DC54)+SUMPRODUCT((DA3:DA54=BJ27)*(DD3:DD54=BJ29)*DC3:DC54)+SUMPRODUCT((DA3:DA54=BJ27)*(DD3:DD54=BJ25)*DC3:DC54)+SUMPRODUCT((DA3:DA54=BJ27)*(DD3:DD54=BJ26)*DC3:DC54)+SUMPRODUCT((DA3:DA54=BJ28)*(DD3:DD54=BJ27)*DB3:DB54)+SUMPRODUCT((DA3:DA54=BJ29)*(DD3:DD54=BJ27)*DB3:DB54)+SUMPRODUCT((DA3:DA54=BJ25)*(DD3:DD54=BJ27)*DB3:DB54)+SUMPRODUCT((DA3:DA54=BJ26)*(DD3:DD54=BJ27)*DB3:DB54)</f>
        <v>0</v>
      </c>
      <c r="BP27" s="395">
        <f>BN27-BO27+1000</f>
        <v>1000</v>
      </c>
      <c r="BQ27" s="395" t="str">
        <f>IF(BJ27&lt;&gt;"",BK27*3+BL27*1,"")</f>
        <v/>
      </c>
      <c r="BR27" s="395" t="str">
        <f>IF(BJ27&lt;&gt;"",VLOOKUP(BJ27,C4:I52,7,FALSE),"")</f>
        <v/>
      </c>
      <c r="BS27" s="395" t="str">
        <f>IF(BJ27&lt;&gt;"",VLOOKUP(BJ27,C4:I52,5,FALSE),"")</f>
        <v/>
      </c>
      <c r="BT27" s="395" t="str">
        <f>IF(BJ27&lt;&gt;"",VLOOKUP(BJ27,C4:K52,9,FALSE),"")</f>
        <v/>
      </c>
      <c r="BU27" s="395" t="str">
        <f t="shared" ref="BU27:BU28" si="3921">BQ27</f>
        <v/>
      </c>
      <c r="BV27" s="395" t="str">
        <f>IF(BJ27&lt;&gt;"",RANK(BU27,BU25:BU29),"")</f>
        <v/>
      </c>
      <c r="BW27" s="395" t="str">
        <f>IF(BJ27&lt;&gt;"",SUMPRODUCT((BU25:BU29=BU27)*(BP25:BP29&gt;BP27)),"")</f>
        <v/>
      </c>
      <c r="BX27" s="395" t="str">
        <f>IF(BJ27&lt;&gt;"",SUMPRODUCT((BU25:BU29=BU27)*(BP25:BP29=BP27)*(BN25:BN29&gt;BN27)),"")</f>
        <v/>
      </c>
      <c r="BY27" s="395" t="str">
        <f>IF(BJ27&lt;&gt;"",SUMPRODUCT((BU25:BU29=BU27)*(BP25:BP29=BP27)*(BN25:BN29=BN27)*(BR25:BR29&gt;BR27)),"")</f>
        <v/>
      </c>
      <c r="BZ27" s="395" t="str">
        <f>IF(BJ27&lt;&gt;"",SUMPRODUCT((BU25:BU29=BU27)*(BP25:BP29=BP27)*(BN25:BN29=BN27)*(BR25:BR29=BR27)*(BS25:BS29&gt;BS27)),"")</f>
        <v/>
      </c>
      <c r="CA27" s="395" t="str">
        <f>IF(BJ27&lt;&gt;"",SUMPRODUCT((BU25:BU29=BU27)*(BP25:BP29=BP27)*(BN25:BN29=BN27)*(BR25:BR29=BR27)*(BS25:BS29=BS27)*(BT25:BT29&gt;BT27)),"")</f>
        <v/>
      </c>
      <c r="CB27" s="395" t="str">
        <f>IF(BJ27&lt;&gt;"",SUM(BV27:CA27)+2,"")</f>
        <v/>
      </c>
      <c r="CC27" s="395" t="str">
        <f>IF(BJ27&lt;&gt;"",INDEX(BJ27:BJ29,MATCH(3,CB27:CB29,0),0),"")</f>
        <v/>
      </c>
      <c r="CX27" s="395" t="str">
        <f>IF(CC27&lt;&gt;"",CC27,IF(BI27&lt;&gt;"",BI27,IF(AO27&lt;&gt;"",AO27,O27)))</f>
        <v>Espérance Sportive de Tunis</v>
      </c>
      <c r="CY27" s="395">
        <v>3</v>
      </c>
      <c r="CZ27" s="395">
        <v>25</v>
      </c>
      <c r="DA27" s="395" t="str">
        <f>'Game Board'!F32</f>
        <v>Mamelodi Sundowns</v>
      </c>
      <c r="DB27" s="395">
        <f>IF(DA2&lt;&gt;"",IF(AND('Game Board'!G32&lt;&gt;"",'Game Board'!H32&lt;&gt;""),'Game Board'!G32,0),"")</f>
        <v>0</v>
      </c>
      <c r="DC27" s="395">
        <f>IF(DA2&lt;&gt;"",IF(AND('Game Board'!G32&lt;&gt;"",'Game Board'!H32&lt;&gt;""),'Game Board'!H32,0),"")</f>
        <v>0</v>
      </c>
      <c r="DD27" s="395" t="str">
        <f>'Game Board'!I32</f>
        <v>Borussia Dortmund</v>
      </c>
      <c r="DE27" s="395" t="str">
        <f>IF(AND('Game Board'!G32&lt;&gt;"",'Game Board'!H32&lt;&gt;""),IF(DB27&gt;DC27,"W",IF(DB27=DC27,"D","L")),"")</f>
        <v>D</v>
      </c>
      <c r="DF27" s="395" t="str">
        <f t="shared" si="24"/>
        <v>D</v>
      </c>
      <c r="DH27" s="395">
        <f ca="1">VLOOKUP(DI27,HD25:HE29,2,FALSE)</f>
        <v>2</v>
      </c>
      <c r="DI27" s="398" t="str">
        <f t="shared" si="3446"/>
        <v>Chelsea</v>
      </c>
      <c r="DJ27" s="395">
        <f ca="1">SUMPRODUCT((HG3:HG54=DI27)*(HK3:HK54="W"))+SUMPRODUCT((HJ3:HJ54=DI27)*(HL3:HL54="W"))</f>
        <v>2</v>
      </c>
      <c r="DK27" s="395">
        <f ca="1">SUMPRODUCT((HG3:HG54=DI27)*(HK3:HK54="D"))+SUMPRODUCT((HJ3:HJ54=DI27)*(HL3:HL54="D"))</f>
        <v>0</v>
      </c>
      <c r="DL27" s="395">
        <f ca="1">SUMPRODUCT((HG3:HG54=DI27)*(HK3:HK54="L"))+SUMPRODUCT((HJ3:HJ54=DI27)*(HL3:HL54="L"))</f>
        <v>1</v>
      </c>
      <c r="DM27" s="395">
        <f ca="1">SUMIF(HG3:HG72,DI27,HH3:HH72)+SUMIF(HJ3:HJ72,DI27,HI3:HI72)</f>
        <v>6</v>
      </c>
      <c r="DN27" s="395">
        <f ca="1">SUMIF(HJ3:HJ72,DI27,HH3:HH72)+SUMIF(HG3:HG72,DI27,HI3:HI72)</f>
        <v>3</v>
      </c>
      <c r="DO27" s="395">
        <f t="shared" ca="1" si="3447"/>
        <v>1003</v>
      </c>
      <c r="DP27" s="395">
        <f t="shared" ca="1" si="3448"/>
        <v>6</v>
      </c>
      <c r="DQ27" s="401">
        <f t="shared" si="257"/>
        <v>18</v>
      </c>
      <c r="DR27" s="395">
        <f ca="1">IF(COUNTIF(DP25:DP29,4)&lt;&gt;4,RANK(DP27,DP25:DP29),DP79)</f>
        <v>2</v>
      </c>
      <c r="DT27" s="395">
        <f ca="1">SUMPRODUCT((DR25:DR28=DR27)*(DQ25:DQ28&lt;DQ27))+DR27</f>
        <v>2</v>
      </c>
      <c r="DU27" s="398" t="str">
        <f ca="1">INDEX(DI25:DI29,MATCH(3,DT25:DT29,0),0)</f>
        <v>Espérance Sportive de Tunis</v>
      </c>
      <c r="DV27" s="395">
        <f ca="1">INDEX(DR25:DR29,MATCH(DU27,DI25:DI29,0),0)</f>
        <v>3</v>
      </c>
      <c r="DW27" s="395" t="str">
        <f ca="1">IF(AND(DW26&lt;&gt;"",DV27=1),DU27,"")</f>
        <v/>
      </c>
      <c r="DX27" s="395" t="str">
        <f ca="1">IF(AND(DX26&lt;&gt;"",DV28=2),DU28,"")</f>
        <v/>
      </c>
      <c r="DY27" s="395" t="str">
        <f ca="1">IF(AND(DY26&lt;&gt;"",DV29=3),DU29,"")</f>
        <v/>
      </c>
      <c r="EB27" s="395" t="str">
        <f t="shared" ca="1" si="3667"/>
        <v/>
      </c>
      <c r="EC27" s="395">
        <f ca="1">SUMPRODUCT((HG3:HG54=EB27)*(HJ3:HJ54=EB28)*(HK3:HK54="W"))+SUMPRODUCT((HG3:HG54=EB27)*(HJ3:HJ54=EB29)*(HK3:HK54="W"))+SUMPRODUCT((HG3:HG54=EB27)*(HJ3:HJ54=EB25)*(HK3:HK54="W"))+SUMPRODUCT((HG3:HG54=EB27)*(HJ3:HJ54=EB26)*(HK3:HK54="W"))+SUMPRODUCT((HG3:HG54=EB28)*(HJ3:HJ54=EB27)*(HL3:HL54="W"))+SUMPRODUCT((HG3:HG54=EB29)*(HJ3:HJ54=EB27)*(HL3:HL54="W"))+SUMPRODUCT((HG3:HG54=EB25)*(HJ3:HJ54=EB27)*(HL3:HL54="W"))+SUMPRODUCT((HG3:HG54=EB26)*(HJ3:HJ54=EB27)*(HL3:HL54="W"))</f>
        <v>0</v>
      </c>
      <c r="ED27" s="395">
        <f ca="1">SUMPRODUCT((HG3:HG54=EB27)*(HJ3:HJ54=EB28)*(HK3:HK54="D"))+SUMPRODUCT((HG3:HG54=EB27)*(HJ3:HJ54=EB29)*(HK3:HK54="D"))+SUMPRODUCT((HG3:HG54=EB27)*(HJ3:HJ54=EB25)*(HK3:HK54="D"))+SUMPRODUCT((HG3:HG54=EB27)*(HJ3:HJ54=EB26)*(HK3:HK54="D"))+SUMPRODUCT((HG3:HG54=EB28)*(HJ3:HJ54=EB27)*(HK3:HK54="D"))+SUMPRODUCT((HG3:HG54=EB29)*(HJ3:HJ54=EB27)*(HK3:HK54="D"))+SUMPRODUCT((HG3:HG54=EB25)*(HJ3:HJ54=EB27)*(HK3:HK54="D"))+SUMPRODUCT((HG3:HG54=EB26)*(HJ3:HJ54=EB27)*(HK3:HK54="D"))</f>
        <v>0</v>
      </c>
      <c r="EE27" s="395">
        <f ca="1">SUMPRODUCT((HG3:HG54=EB27)*(HJ3:HJ54=EB28)*(HK3:HK54="L"))+SUMPRODUCT((HG3:HG54=EB27)*(HJ3:HJ54=EB29)*(HK3:HK54="L"))+SUMPRODUCT((HG3:HG54=EB27)*(HJ3:HJ54=EB25)*(HK3:HK54="L"))+SUMPRODUCT((HG3:HG54=EB27)*(HJ3:HJ54=EB26)*(HK3:HK54="L"))+SUMPRODUCT((HG3:HG54=EB28)*(HJ3:HJ54=EB27)*(HL3:HL54="L"))+SUMPRODUCT((HG3:HG54=EB29)*(HJ3:HJ54=EB27)*(HL3:HL54="L"))+SUMPRODUCT((HG3:HG54=EB25)*(HJ3:HJ54=EB27)*(HL3:HL54="L"))+SUMPRODUCT((HG3:HG54=EB26)*(HJ3:HJ54=EB27)*(HL3:HL54="L"))</f>
        <v>0</v>
      </c>
      <c r="EF27" s="395">
        <f ca="1">SUMPRODUCT((HG3:HG54=EB27)*(HJ3:HJ54=EB28)*HH3:HH54)+SUMPRODUCT((HG3:HG54=EB27)*(HJ3:HJ54=EB29)*HH3:HH54)+SUMPRODUCT((HG3:HG54=EB27)*(HJ3:HJ54=EB25)*HH3:HH54)+SUMPRODUCT((HG3:HG54=EB27)*(HJ3:HJ54=EB26)*HH3:HH54)+SUMPRODUCT((HG3:HG54=EB28)*(HJ3:HJ54=EB27)*HI3:HI54)+SUMPRODUCT((HG3:HG54=EB29)*(HJ3:HJ54=EB27)*HI3:HI54)+SUMPRODUCT((HG3:HG54=EB25)*(HJ3:HJ54=EB27)*HI3:HI54)+SUMPRODUCT((HG3:HG54=EB26)*(HJ3:HJ54=EB27)*HI3:HI54)</f>
        <v>0</v>
      </c>
      <c r="EG27" s="395">
        <f ca="1">SUMPRODUCT((HG3:HG54=EB27)*(HJ3:HJ54=EB28)*HI3:HI54)+SUMPRODUCT((HG3:HG54=EB27)*(HJ3:HJ54=EB29)*HI3:HI54)+SUMPRODUCT((HG3:HG54=EB27)*(HJ3:HJ54=EB25)*HI3:HI54)+SUMPRODUCT((HG3:HG54=EB27)*(HJ3:HJ54=EB26)*HI3:HI54)+SUMPRODUCT((HG3:HG54=EB28)*(HJ3:HJ54=EB27)*HH3:HH54)+SUMPRODUCT((HG3:HG54=EB29)*(HJ3:HJ54=EB27)*HH3:HH54)+SUMPRODUCT((HG3:HG54=EB25)*(HJ3:HJ54=EB27)*HH3:HH54)+SUMPRODUCT((HG3:HG54=EB26)*(HJ3:HJ54=EB27)*HH3:HH54)</f>
        <v>0</v>
      </c>
      <c r="EH27" s="395">
        <f ca="1">EF27-EG27+1000</f>
        <v>1000</v>
      </c>
      <c r="EI27" s="395" t="str">
        <f t="shared" ca="1" si="3449"/>
        <v/>
      </c>
      <c r="EJ27" s="395" t="str">
        <f ca="1">IF(EB27&lt;&gt;"",VLOOKUP(EB27,DI4:DO52,7,FALSE),"")</f>
        <v/>
      </c>
      <c r="EK27" s="395" t="str">
        <f ca="1">IF(EB27&lt;&gt;"",VLOOKUP(EB27,DI4:DO52,5,FALSE),"")</f>
        <v/>
      </c>
      <c r="EL27" s="395" t="str">
        <f ca="1">IF(EB27&lt;&gt;"",VLOOKUP(EB27,DI4:DQ52,9,FALSE),"")</f>
        <v/>
      </c>
      <c r="EM27" s="395" t="str">
        <f t="shared" ca="1" si="3450"/>
        <v/>
      </c>
      <c r="EN27" s="395" t="str">
        <f ca="1">IF(EB27&lt;&gt;"",RANK(EM27,EM25:EM29),"")</f>
        <v/>
      </c>
      <c r="EO27" s="395" t="str">
        <f ca="1">IF(EB27&lt;&gt;"",SUMPRODUCT((EM25:EM29=EM27)*(EH25:EH29&gt;EH27)),"")</f>
        <v/>
      </c>
      <c r="EP27" s="395" t="str">
        <f ca="1">IF(EB27&lt;&gt;"",SUMPRODUCT((EM25:EM29=EM27)*(EH25:EH29=EH27)*(EF25:EF29&gt;EF27)),"")</f>
        <v/>
      </c>
      <c r="EQ27" s="395" t="str">
        <f ca="1">IF(EB27&lt;&gt;"",SUMPRODUCT((EM25:EM29=EM27)*(EH25:EH29=EH27)*(EF25:EF29=EF27)*(EJ25:EJ29&gt;EJ27)),"")</f>
        <v/>
      </c>
      <c r="ER27" s="395" t="str">
        <f ca="1">IF(EB27&lt;&gt;"",SUMPRODUCT((EM25:EM29=EM27)*(EH25:EH29=EH27)*(EF25:EF29=EF27)*(EJ25:EJ29=EJ27)*(EK25:EK29&gt;EK27)),"")</f>
        <v/>
      </c>
      <c r="ES27" s="395" t="str">
        <f ca="1">IF(EB27&lt;&gt;"",SUMPRODUCT((EM25:EM29=EM27)*(EH25:EH29=EH27)*(EF25:EF29=EF27)*(EJ25:EJ29=EJ27)*(EK25:EK29=EK27)*(EL25:EL29&gt;EL27)),"")</f>
        <v/>
      </c>
      <c r="ET27" s="395" t="str">
        <f ca="1">IF(EB27&lt;&gt;"",IF(ET79&lt;&gt;"",IF(EA76=3,ET79,ET79+EA76),SUM(EN27:ES27)),"")</f>
        <v/>
      </c>
      <c r="EU27" s="395" t="str">
        <f ca="1">IF(EB27&lt;&gt;"",INDEX(EB25:EB29,MATCH(3,ET25:ET29,0),0),"")</f>
        <v/>
      </c>
      <c r="EV27" s="395" t="str">
        <f ca="1">IF(DX26&lt;&gt;"",DX26,"")</f>
        <v/>
      </c>
      <c r="EW27" s="395">
        <f ca="1">SUMPRODUCT((HG3:HG54=EV27)*(HJ3:HJ54=EV28)*(HK3:HK54="W"))+SUMPRODUCT((HG3:HG54=EV27)*(HJ3:HJ54=EV29)*(HK3:HK54="W"))+SUMPRODUCT((HG3:HG54=EV27)*(HJ3:HJ54=EV26)*(HK3:HK54="W"))+SUMPRODUCT((HG3:HG54=EV28)*(HJ3:HJ54=EV27)*(HL3:HL54="W"))+SUMPRODUCT((HG3:HG54=EV29)*(HJ3:HJ54=EV27)*(HL3:HL54="W"))+SUMPRODUCT((HG3:HG54=EV26)*(HJ3:HJ54=EV27)*(HL3:HL54="W"))</f>
        <v>0</v>
      </c>
      <c r="EX27" s="395">
        <f ca="1">SUMPRODUCT((HG3:HG54=EV27)*(HJ3:HJ54=EV28)*(HK3:HK54="D"))+SUMPRODUCT((HG3:HG54=EV27)*(HJ3:HJ54=EV29)*(HK3:HK54="D"))+SUMPRODUCT((HG3:HG54=EV27)*(HJ3:HJ54=EV26)*(HK3:HK54="D"))+SUMPRODUCT((HG3:HG54=EV28)*(HJ3:HJ54=EV27)*(HK3:HK54="D"))+SUMPRODUCT((HG3:HG54=EV29)*(HJ3:HJ54=EV27)*(HK3:HK54="D"))+SUMPRODUCT((HG3:HG54=EV26)*(HJ3:HJ54=EV27)*(HK3:HK54="D"))</f>
        <v>0</v>
      </c>
      <c r="EY27" s="395">
        <f ca="1">SUMPRODUCT((HG3:HG54=EV27)*(HJ3:HJ54=EV28)*(HK3:HK54="L"))+SUMPRODUCT((HG3:HG54=EV27)*(HJ3:HJ54=EV29)*(HK3:HK54="L"))+SUMPRODUCT((HG3:HG54=EV27)*(HJ3:HJ54=EV26)*(HK3:HK54="L"))+SUMPRODUCT((HG3:HG54=EV28)*(HJ3:HJ54=EV27)*(HL3:HL54="L"))+SUMPRODUCT((HG3:HG54=EV29)*(HJ3:HJ54=EV27)*(HL3:HL54="L"))+SUMPRODUCT((HG3:HG54=EV26)*(HJ3:HJ54=EV27)*(HL3:HL54="L"))</f>
        <v>0</v>
      </c>
      <c r="EZ27" s="395">
        <f ca="1">SUMPRODUCT((HG3:HG54=EV27)*(HJ3:HJ54=EV28)*HH3:HH54)+SUMPRODUCT((HG3:HG54=EV27)*(HJ3:HJ54=EV29)*HH3:HH54)+SUMPRODUCT((HG3:HG54=EV27)*(HJ3:HJ54=EV25)*HH3:HH54)+SUMPRODUCT((HG3:HG54=EV27)*(HJ3:HJ54=EV26)*HH3:HH54)+SUMPRODUCT((HG3:HG54=EV28)*(HJ3:HJ54=EV27)*HI3:HI54)+SUMPRODUCT((HG3:HG54=EV29)*(HJ3:HJ54=EV27)*HI3:HI54)+SUMPRODUCT((HG3:HG54=EV25)*(HJ3:HJ54=EV27)*HI3:HI54)+SUMPRODUCT((HG3:HG54=EV26)*(HJ3:HJ54=EV27)*HI3:HI54)</f>
        <v>0</v>
      </c>
      <c r="FA27" s="395">
        <f ca="1">SUMPRODUCT((HG3:HG54=EV27)*(HJ3:HJ54=EV28)*HI3:HI54)+SUMPRODUCT((HG3:HG54=EV27)*(HJ3:HJ54=EV29)*HI3:HI54)+SUMPRODUCT((HG3:HG54=EV27)*(HJ3:HJ54=EV25)*HI3:HI54)+SUMPRODUCT((HG3:HG54=EV27)*(HJ3:HJ54=EV26)*HI3:HI54)+SUMPRODUCT((HG3:HG54=EV28)*(HJ3:HJ54=EV27)*HH3:HH54)+SUMPRODUCT((HG3:HG54=EV29)*(HJ3:HJ54=EV27)*HH3:HH54)+SUMPRODUCT((HG3:HG54=EV25)*(HJ3:HJ54=EV27)*HH3:HH54)+SUMPRODUCT((HG3:HG54=EV26)*(HJ3:HJ54=EV27)*HH3:HH54)</f>
        <v>0</v>
      </c>
      <c r="FB27" s="395">
        <f ca="1">EZ27-FA27+1000</f>
        <v>1000</v>
      </c>
      <c r="FC27" s="395" t="str">
        <f t="shared" ca="1" si="3668"/>
        <v/>
      </c>
      <c r="FD27" s="395" t="str">
        <f ca="1">IF(EV27&lt;&gt;"",VLOOKUP(EV27,DI4:DO52,7,FALSE),"")</f>
        <v/>
      </c>
      <c r="FE27" s="395" t="str">
        <f ca="1">IF(EV27&lt;&gt;"",VLOOKUP(EV27,DI4:DO52,5,FALSE),"")</f>
        <v/>
      </c>
      <c r="FF27" s="395" t="str">
        <f ca="1">IF(EV27&lt;&gt;"",VLOOKUP(EV27,DI4:DQ52,9,FALSE),"")</f>
        <v/>
      </c>
      <c r="FG27" s="395" t="str">
        <f t="shared" ca="1" si="3669"/>
        <v/>
      </c>
      <c r="FH27" s="395" t="str">
        <f ca="1">IF(EV27&lt;&gt;"",RANK(FG27,FG25:FG29),"")</f>
        <v/>
      </c>
      <c r="FI27" s="395" t="str">
        <f ca="1">IF(EV27&lt;&gt;"",SUMPRODUCT((FG25:FG29=FG27)*(FB25:FB29&gt;FB27)),"")</f>
        <v/>
      </c>
      <c r="FJ27" s="395" t="str">
        <f ca="1">IF(EV27&lt;&gt;"",SUMPRODUCT((FG25:FG29=FG27)*(FB25:FB29=FB27)*(EZ25:EZ29&gt;EZ27)),"")</f>
        <v/>
      </c>
      <c r="FK27" s="395" t="str">
        <f ca="1">IF(EV27&lt;&gt;"",SUMPRODUCT((FG25:FG29=FG27)*(FB25:FB29=FB27)*(EZ25:EZ29=EZ27)*(FD25:FD29&gt;FD27)),"")</f>
        <v/>
      </c>
      <c r="FL27" s="395" t="str">
        <f ca="1">IF(EV27&lt;&gt;"",SUMPRODUCT((FG25:FG29=FG27)*(FB25:FB29=FB27)*(EZ25:EZ29=EZ27)*(FD25:FD29=FD27)*(FE25:FE29&gt;FE27)),"")</f>
        <v/>
      </c>
      <c r="FM27" s="395" t="str">
        <f ca="1">IF(EV27&lt;&gt;"",SUMPRODUCT((FG25:FG29=FG27)*(FB25:FB29=FB27)*(EZ25:EZ29=EZ27)*(FD25:FD29=FD27)*(FE25:FE29=FE27)*(FF25:FF29&gt;FF27)),"")</f>
        <v/>
      </c>
      <c r="FN27" s="395" t="str">
        <f ca="1">IF(EV27&lt;&gt;"",IF(FN79&lt;&gt;"",IF(EU76=3,FN79,FN79+EU76),SUM(FH27:FM27)+1),"")</f>
        <v/>
      </c>
      <c r="FO27" s="395" t="str">
        <f ca="1">IF(EV27&lt;&gt;"",INDEX(EV26:EV29,MATCH(3,FN26:FN29,0),0),"")</f>
        <v/>
      </c>
      <c r="FP27" s="395" t="str">
        <f ca="1">IF(DY25&lt;&gt;"",DY25,"")</f>
        <v>Espérance Sportive de Tunis</v>
      </c>
      <c r="FQ27" s="395">
        <f ca="1">SUMPRODUCT((HG3:HG54=FP27)*(HJ3:HJ54=FP28)*(HK3:HK54="W"))+SUMPRODUCT((HG3:HG54=FP27)*(HJ3:HJ54=FP29)*(HK3:HK54="W"))+SUMPRODUCT((HG3:HG54=FP27)*(HJ3:HJ54=FP30)*(HK3:HK54="W"))+SUMPRODUCT((HG3:HG54=FP28)*(HJ3:HJ54=FP27)*(HL3:HL54="W"))+SUMPRODUCT((HG3:HG54=FP29)*(HJ3:HJ54=FP27)*(HL3:HL54="W"))+SUMPRODUCT((HG3:HG54=FP30)*(HJ3:HJ54=FP27)*(HL3:HL54="W"))</f>
        <v>0</v>
      </c>
      <c r="FR27" s="395">
        <f ca="1">SUMPRODUCT((HG3:HG54=FP27)*(HJ3:HJ54=FP28)*(HK3:HK54="D"))+SUMPRODUCT((HG3:HG54=FP27)*(HJ3:HJ54=FP29)*(HK3:HK54="D"))+SUMPRODUCT((HG3:HG54=FP27)*(HJ3:HJ54=FP30)*(HK3:HK54="D"))+SUMPRODUCT((HG3:HG54=FP28)*(HJ3:HJ54=FP27)*(HK3:HK54="D"))+SUMPRODUCT((HG3:HG54=FP29)*(HJ3:HJ54=FP27)*(HK3:HK54="D"))+SUMPRODUCT((HG3:HG54=FP30)*(HJ3:HJ54=FP27)*(HK3:HK54="D"))</f>
        <v>1</v>
      </c>
      <c r="FS27" s="395">
        <f ca="1">SUMPRODUCT((HG3:HG54=FP27)*(HJ3:HJ54=FP28)*(HK3:HK54="L"))+SUMPRODUCT((HG3:HG54=FP27)*(HJ3:HJ54=FP29)*(HK3:HK54="L"))+SUMPRODUCT((HG3:HG54=FP27)*(HJ3:HJ54=FP30)*(HK3:HK54="L"))+SUMPRODUCT((HG3:HG54=FP28)*(HJ3:HJ54=FP27)*(HL3:HL54="L"))+SUMPRODUCT((HG3:HG54=FP29)*(HJ3:HJ54=FP27)*(HL3:HL54="L"))+SUMPRODUCT((HG3:HG54=FP30)*(HJ3:HJ54=FP27)*(HL3:HL54="L"))</f>
        <v>0</v>
      </c>
      <c r="FT27" s="395">
        <f ca="1">SUMPRODUCT((HG3:HG54=FP27)*(HJ3:HJ54=FP28)*HH3:HH54)+SUMPRODUCT((HG3:HG54=FP27)*(HJ3:HJ54=FP29)*HH3:HH54)+SUMPRODUCT((HG3:HG54=FP27)*(HJ3:HJ54=FP25)*HH3:HH54)+SUMPRODUCT((HG3:HG54=FP27)*(HJ3:HJ54=FP26)*HH3:HH54)+SUMPRODUCT((HG3:HG54=FP28)*(HJ3:HJ54=FP27)*HI3:HI54)+SUMPRODUCT((HG3:HG54=FP29)*(HJ3:HJ54=FP27)*HI3:HI54)+SUMPRODUCT((HG3:HG54=FP25)*(HJ3:HJ54=FP27)*HI3:HI54)+SUMPRODUCT((HG3:HG54=FP26)*(HJ3:HJ54=FP27)*HI3:HI54)</f>
        <v>0</v>
      </c>
      <c r="FU27" s="395">
        <f ca="1">SUMPRODUCT((HG3:HG54=FP27)*(HJ3:HJ54=FP28)*HI3:HI54)+SUMPRODUCT((HG3:HG54=FP27)*(HJ3:HJ54=FP29)*HI3:HI54)+SUMPRODUCT((HG3:HG54=FP27)*(HJ3:HJ54=FP25)*HI3:HI54)+SUMPRODUCT((HG3:HG54=FP27)*(HJ3:HJ54=FP26)*HI3:HI54)+SUMPRODUCT((HG3:HG54=FP28)*(HJ3:HJ54=FP27)*HH3:HH54)+SUMPRODUCT((HG3:HG54=FP29)*(HJ3:HJ54=FP27)*HH3:HH54)+SUMPRODUCT((HG3:HG54=FP25)*(HJ3:HJ54=FP27)*HH3:HH54)+SUMPRODUCT((HG3:HG54=FP26)*(HJ3:HJ54=FP27)*HH3:HH54)</f>
        <v>0</v>
      </c>
      <c r="FV27" s="395">
        <f ca="1">FT27-FU27+1000</f>
        <v>1000</v>
      </c>
      <c r="FW27" s="395">
        <f ca="1">IF(FP27&lt;&gt;"",FQ27*3+FR27*1,"")</f>
        <v>1</v>
      </c>
      <c r="FX27" s="395">
        <f ca="1">IF(FP27&lt;&gt;"",VLOOKUP(FP27,DI4:DO52,7,FALSE),"")</f>
        <v>997</v>
      </c>
      <c r="FY27" s="395">
        <f ca="1">IF(FP27&lt;&gt;"",VLOOKUP(FP27,DI4:DO52,5,FALSE),"")</f>
        <v>1</v>
      </c>
      <c r="FZ27" s="395">
        <f ca="1">IF(FP27&lt;&gt;"",VLOOKUP(FP27,DI4:DQ52,9,FALSE),"")</f>
        <v>5</v>
      </c>
      <c r="GA27" s="395">
        <f t="shared" ref="GA27:GA28" ca="1" si="3922">FW27</f>
        <v>1</v>
      </c>
      <c r="GB27" s="395">
        <f ca="1">IF(FP27&lt;&gt;"",RANK(GA27,GA25:GA29),"")</f>
        <v>1</v>
      </c>
      <c r="GC27" s="395">
        <f ca="1">IF(FP27&lt;&gt;"",SUMPRODUCT((GA25:GA29=GA27)*(FV25:FV29&gt;FV27)),"")</f>
        <v>0</v>
      </c>
      <c r="GD27" s="395">
        <f ca="1">IF(FP27&lt;&gt;"",SUMPRODUCT((GA25:GA29=GA27)*(FV25:FV29=FV27)*(FT25:FT29&gt;FT27)),"")</f>
        <v>0</v>
      </c>
      <c r="GE27" s="395">
        <f ca="1">IF(FP27&lt;&gt;"",SUMPRODUCT((GA25:GA29=GA27)*(FV25:FV29=FV27)*(FT25:FT29=FT27)*(FX25:FX29&gt;FX27)),"")</f>
        <v>0</v>
      </c>
      <c r="GF27" s="395">
        <f ca="1">IF(FP27&lt;&gt;"",SUMPRODUCT((GA25:GA29=GA27)*(FV25:FV29=FV27)*(FT25:FT29=FT27)*(FX25:FX29=FX27)*(FY25:FY29&gt;FY27)),"")</f>
        <v>0</v>
      </c>
      <c r="GG27" s="395">
        <f ca="1">IF(FP27&lt;&gt;"",SUMPRODUCT((GA25:GA29=GA27)*(FV25:FV29=FV27)*(FT25:FT29=FT27)*(FX25:FX29=FX27)*(FY25:FY29=FY27)*(FZ25:FZ29&gt;FZ27)),"")</f>
        <v>1</v>
      </c>
      <c r="GH27" s="395">
        <f ca="1">IF(FP27&lt;&gt;"",SUM(GB27:GG27)+2,"")</f>
        <v>4</v>
      </c>
      <c r="GI27" s="395" t="str">
        <f ca="1">IF(FP27&lt;&gt;"",INDEX(FP27:FP29,MATCH(3,GH27:GH29,0),0),"")</f>
        <v>Los Angeles</v>
      </c>
      <c r="HD27" s="395" t="str">
        <f ca="1">IF(GI27&lt;&gt;"",GI27,IF(FO27&lt;&gt;"",FO27,IF(EU27&lt;&gt;"",EU27,DU27)))</f>
        <v>Los Angeles</v>
      </c>
      <c r="HE27" s="395">
        <v>3</v>
      </c>
      <c r="HF27" s="395">
        <v>25</v>
      </c>
      <c r="HG27" s="395" t="str">
        <f t="shared" si="25"/>
        <v>Mamelodi Sundowns</v>
      </c>
      <c r="HH27" s="395">
        <f ca="1">IF(HG2&lt;&gt;"",IF(OFFSET('Game Board'!O32,0,HH1)&lt;&gt;"",OFFSET('Game Board'!O32,0,HH1),0),"")</f>
        <v>0</v>
      </c>
      <c r="HI27" s="395">
        <f ca="1">IF(HG2&lt;&gt;"",IF(OFFSET('Game Board'!P32,0,HH1)&lt;&gt;"",OFFSET('Game Board'!P32,0,HH1),0),"")</f>
        <v>2</v>
      </c>
      <c r="HJ27" s="395" t="str">
        <f t="shared" si="26"/>
        <v>Borussia Dortmund</v>
      </c>
      <c r="HK27" s="395" t="str">
        <f ca="1">IF(AND(OFFSET('Game Board'!O32,0,HH1)&lt;&gt;"",OFFSET('Game Board'!P32,0,HH1)&lt;&gt;""),IF(HH27&gt;HI27,"W",IF(HH27=HI27,"D","L")),"")</f>
        <v>L</v>
      </c>
      <c r="HL27" s="395" t="str">
        <f t="shared" ca="1" si="27"/>
        <v>W</v>
      </c>
      <c r="HN27" s="395">
        <f ca="1">VLOOKUP(HO27,LJ25:LK29,2,FALSE)</f>
        <v>3</v>
      </c>
      <c r="HO27" s="398" t="str">
        <f t="shared" si="3451"/>
        <v>Chelsea</v>
      </c>
      <c r="HP27" s="395">
        <f ca="1">SUMPRODUCT((LM3:LM54=HO27)*(LQ3:LQ54="W"))+SUMPRODUCT((LP3:LP54=HO27)*(LR3:LR54="W"))</f>
        <v>1</v>
      </c>
      <c r="HQ27" s="395">
        <f ca="1">SUMPRODUCT((LM3:LM54=HO27)*(LQ3:LQ54="D"))+SUMPRODUCT((LP3:LP54=HO27)*(LR3:LR54="D"))</f>
        <v>1</v>
      </c>
      <c r="HR27" s="395">
        <f ca="1">SUMPRODUCT((LM3:LM54=HO27)*(LQ3:LQ54="L"))+SUMPRODUCT((LP3:LP54=HO27)*(LR3:LR54="L"))</f>
        <v>1</v>
      </c>
      <c r="HS27" s="395">
        <f ca="1">SUMIF(LM3:LM72,HO27,LN3:LN72)+SUMIF(LP3:LP72,HO27,LO3:LO72)</f>
        <v>6</v>
      </c>
      <c r="HT27" s="395">
        <f ca="1">SUMIF(LP3:LP72,HO27,LN3:LN72)+SUMIF(LM3:LM72,HO27,LO3:LO72)</f>
        <v>8</v>
      </c>
      <c r="HU27" s="395">
        <f t="shared" ca="1" si="3452"/>
        <v>998</v>
      </c>
      <c r="HV27" s="395">
        <f t="shared" ca="1" si="3453"/>
        <v>4</v>
      </c>
      <c r="HW27" s="401">
        <f t="shared" si="266"/>
        <v>18</v>
      </c>
      <c r="HX27" s="395">
        <f ca="1">IF(COUNTIF(HV25:HV29,4)&lt;&gt;4,RANK(HV27,HV25:HV29),HV79)</f>
        <v>2</v>
      </c>
      <c r="HZ27" s="395">
        <f ca="1">SUMPRODUCT((HX25:HX28=HX27)*(HW25:HW28&lt;HW27))+HX27</f>
        <v>3</v>
      </c>
      <c r="IA27" s="398" t="str">
        <f ca="1">INDEX(HO25:HO29,MATCH(3,HZ25:HZ29,0),0)</f>
        <v>Chelsea</v>
      </c>
      <c r="IB27" s="395">
        <f ca="1">INDEX(HX25:HX29,MATCH(IA27,HO25:HO29,0),0)</f>
        <v>2</v>
      </c>
      <c r="IC27" s="395" t="str">
        <f ca="1">IF(AND(IC26&lt;&gt;"",IB27=1),IA27,"")</f>
        <v/>
      </c>
      <c r="ID27" s="395" t="str">
        <f ca="1">IF(AND(ID26&lt;&gt;"",IB28=2),IA28,"")</f>
        <v/>
      </c>
      <c r="IE27" s="395" t="str">
        <f ca="1">IF(AND(IE26&lt;&gt;"",IB29=3),IA29,"")</f>
        <v/>
      </c>
      <c r="IH27" s="395" t="str">
        <f t="shared" ca="1" si="3670"/>
        <v/>
      </c>
      <c r="II27" s="395">
        <f ca="1">SUMPRODUCT((LM3:LM54=IH27)*(LP3:LP54=IH28)*(LQ3:LQ54="W"))+SUMPRODUCT((LM3:LM54=IH27)*(LP3:LP54=IH29)*(LQ3:LQ54="W"))+SUMPRODUCT((LM3:LM54=IH27)*(LP3:LP54=IH25)*(LQ3:LQ54="W"))+SUMPRODUCT((LM3:LM54=IH27)*(LP3:LP54=IH26)*(LQ3:LQ54="W"))+SUMPRODUCT((LM3:LM54=IH28)*(LP3:LP54=IH27)*(LR3:LR54="W"))+SUMPRODUCT((LM3:LM54=IH29)*(LP3:LP54=IH27)*(LR3:LR54="W"))+SUMPRODUCT((LM3:LM54=IH25)*(LP3:LP54=IH27)*(LR3:LR54="W"))+SUMPRODUCT((LM3:LM54=IH26)*(LP3:LP54=IH27)*(LR3:LR54="W"))</f>
        <v>0</v>
      </c>
      <c r="IJ27" s="395">
        <f ca="1">SUMPRODUCT((LM3:LM54=IH27)*(LP3:LP54=IH28)*(LQ3:LQ54="D"))+SUMPRODUCT((LM3:LM54=IH27)*(LP3:LP54=IH29)*(LQ3:LQ54="D"))+SUMPRODUCT((LM3:LM54=IH27)*(LP3:LP54=IH25)*(LQ3:LQ54="D"))+SUMPRODUCT((LM3:LM54=IH27)*(LP3:LP54=IH26)*(LQ3:LQ54="D"))+SUMPRODUCT((LM3:LM54=IH28)*(LP3:LP54=IH27)*(LQ3:LQ54="D"))+SUMPRODUCT((LM3:LM54=IH29)*(LP3:LP54=IH27)*(LQ3:LQ54="D"))+SUMPRODUCT((LM3:LM54=IH25)*(LP3:LP54=IH27)*(LQ3:LQ54="D"))+SUMPRODUCT((LM3:LM54=IH26)*(LP3:LP54=IH27)*(LQ3:LQ54="D"))</f>
        <v>0</v>
      </c>
      <c r="IK27" s="395">
        <f ca="1">SUMPRODUCT((LM3:LM54=IH27)*(LP3:LP54=IH28)*(LQ3:LQ54="L"))+SUMPRODUCT((LM3:LM54=IH27)*(LP3:LP54=IH29)*(LQ3:LQ54="L"))+SUMPRODUCT((LM3:LM54=IH27)*(LP3:LP54=IH25)*(LQ3:LQ54="L"))+SUMPRODUCT((LM3:LM54=IH27)*(LP3:LP54=IH26)*(LQ3:LQ54="L"))+SUMPRODUCT((LM3:LM54=IH28)*(LP3:LP54=IH27)*(LR3:LR54="L"))+SUMPRODUCT((LM3:LM54=IH29)*(LP3:LP54=IH27)*(LR3:LR54="L"))+SUMPRODUCT((LM3:LM54=IH25)*(LP3:LP54=IH27)*(LR3:LR54="L"))+SUMPRODUCT((LM3:LM54=IH26)*(LP3:LP54=IH27)*(LR3:LR54="L"))</f>
        <v>0</v>
      </c>
      <c r="IL27" s="395">
        <f ca="1">SUMPRODUCT((LM3:LM54=IH27)*(LP3:LP54=IH28)*LN3:LN54)+SUMPRODUCT((LM3:LM54=IH27)*(LP3:LP54=IH29)*LN3:LN54)+SUMPRODUCT((LM3:LM54=IH27)*(LP3:LP54=IH25)*LN3:LN54)+SUMPRODUCT((LM3:LM54=IH27)*(LP3:LP54=IH26)*LN3:LN54)+SUMPRODUCT((LM3:LM54=IH28)*(LP3:LP54=IH27)*LO3:LO54)+SUMPRODUCT((LM3:LM54=IH29)*(LP3:LP54=IH27)*LO3:LO54)+SUMPRODUCT((LM3:LM54=IH25)*(LP3:LP54=IH27)*LO3:LO54)+SUMPRODUCT((LM3:LM54=IH26)*(LP3:LP54=IH27)*LO3:LO54)</f>
        <v>0</v>
      </c>
      <c r="IM27" s="395">
        <f ca="1">SUMPRODUCT((LM3:LM54=IH27)*(LP3:LP54=IH28)*LO3:LO54)+SUMPRODUCT((LM3:LM54=IH27)*(LP3:LP54=IH29)*LO3:LO54)+SUMPRODUCT((LM3:LM54=IH27)*(LP3:LP54=IH25)*LO3:LO54)+SUMPRODUCT((LM3:LM54=IH27)*(LP3:LP54=IH26)*LO3:LO54)+SUMPRODUCT((LM3:LM54=IH28)*(LP3:LP54=IH27)*LN3:LN54)+SUMPRODUCT((LM3:LM54=IH29)*(LP3:LP54=IH27)*LN3:LN54)+SUMPRODUCT((LM3:LM54=IH25)*(LP3:LP54=IH27)*LN3:LN54)+SUMPRODUCT((LM3:LM54=IH26)*(LP3:LP54=IH27)*LN3:LN54)</f>
        <v>0</v>
      </c>
      <c r="IN27" s="395">
        <f ca="1">IL27-IM27+1000</f>
        <v>1000</v>
      </c>
      <c r="IO27" s="395" t="str">
        <f t="shared" ca="1" si="3454"/>
        <v/>
      </c>
      <c r="IP27" s="395" t="str">
        <f ca="1">IF(IH27&lt;&gt;"",VLOOKUP(IH27,HO4:HU52,7,FALSE),"")</f>
        <v/>
      </c>
      <c r="IQ27" s="395" t="str">
        <f ca="1">IF(IH27&lt;&gt;"",VLOOKUP(IH27,HO4:HU52,5,FALSE),"")</f>
        <v/>
      </c>
      <c r="IR27" s="395" t="str">
        <f ca="1">IF(IH27&lt;&gt;"",VLOOKUP(IH27,HO4:HW52,9,FALSE),"")</f>
        <v/>
      </c>
      <c r="IS27" s="395" t="str">
        <f t="shared" ca="1" si="3455"/>
        <v/>
      </c>
      <c r="IT27" s="395" t="str">
        <f ca="1">IF(IH27&lt;&gt;"",RANK(IS27,IS25:IS29),"")</f>
        <v/>
      </c>
      <c r="IU27" s="395" t="str">
        <f ca="1">IF(IH27&lt;&gt;"",SUMPRODUCT((IS25:IS29=IS27)*(IN25:IN29&gt;IN27)),"")</f>
        <v/>
      </c>
      <c r="IV27" s="395" t="str">
        <f ca="1">IF(IH27&lt;&gt;"",SUMPRODUCT((IS25:IS29=IS27)*(IN25:IN29=IN27)*(IL25:IL29&gt;IL27)),"")</f>
        <v/>
      </c>
      <c r="IW27" s="395" t="str">
        <f ca="1">IF(IH27&lt;&gt;"",SUMPRODUCT((IS25:IS29=IS27)*(IN25:IN29=IN27)*(IL25:IL29=IL27)*(IP25:IP29&gt;IP27)),"")</f>
        <v/>
      </c>
      <c r="IX27" s="395" t="str">
        <f ca="1">IF(IH27&lt;&gt;"",SUMPRODUCT((IS25:IS29=IS27)*(IN25:IN29=IN27)*(IL25:IL29=IL27)*(IP25:IP29=IP27)*(IQ25:IQ29&gt;IQ27)),"")</f>
        <v/>
      </c>
      <c r="IY27" s="395" t="str">
        <f ca="1">IF(IH27&lt;&gt;"",SUMPRODUCT((IS25:IS29=IS27)*(IN25:IN29=IN27)*(IL25:IL29=IL27)*(IP25:IP29=IP27)*(IQ25:IQ29=IQ27)*(IR25:IR29&gt;IR27)),"")</f>
        <v/>
      </c>
      <c r="IZ27" s="395" t="str">
        <f ca="1">IF(IH27&lt;&gt;"",IF(IZ79&lt;&gt;"",IF(IG76=3,IZ79,IZ79+IG76),SUM(IT27:IY27)),"")</f>
        <v/>
      </c>
      <c r="JA27" s="395" t="str">
        <f ca="1">IF(IH27&lt;&gt;"",INDEX(IH25:IH29,MATCH(3,IZ25:IZ29,0),0),"")</f>
        <v/>
      </c>
      <c r="JB27" s="395" t="str">
        <f ca="1">IF(ID26&lt;&gt;"",ID26,"")</f>
        <v>Chelsea</v>
      </c>
      <c r="JC27" s="395">
        <f ca="1">SUMPRODUCT((LM3:LM54=JB27)*(LP3:LP54=JB28)*(LQ3:LQ54="W"))+SUMPRODUCT((LM3:LM54=JB27)*(LP3:LP54=JB29)*(LQ3:LQ54="W"))+SUMPRODUCT((LM3:LM54=JB27)*(LP3:LP54=JB26)*(LQ3:LQ54="W"))+SUMPRODUCT((LM3:LM54=JB28)*(LP3:LP54=JB27)*(LR3:LR54="W"))+SUMPRODUCT((LM3:LM54=JB29)*(LP3:LP54=JB27)*(LR3:LR54="W"))+SUMPRODUCT((LM3:LM54=JB26)*(LP3:LP54=JB27)*(LR3:LR54="W"))</f>
        <v>0</v>
      </c>
      <c r="JD27" s="395">
        <f ca="1">SUMPRODUCT((LM3:LM54=JB27)*(LP3:LP54=JB28)*(LQ3:LQ54="D"))+SUMPRODUCT((LM3:LM54=JB27)*(LP3:LP54=JB29)*(LQ3:LQ54="D"))+SUMPRODUCT((LM3:LM54=JB27)*(LP3:LP54=JB26)*(LQ3:LQ54="D"))+SUMPRODUCT((LM3:LM54=JB28)*(LP3:LP54=JB27)*(LQ3:LQ54="D"))+SUMPRODUCT((LM3:LM54=JB29)*(LP3:LP54=JB27)*(LQ3:LQ54="D"))+SUMPRODUCT((LM3:LM54=JB26)*(LP3:LP54=JB27)*(LQ3:LQ54="D"))</f>
        <v>1</v>
      </c>
      <c r="JE27" s="395">
        <f ca="1">SUMPRODUCT((LM3:LM54=JB27)*(LP3:LP54=JB28)*(LQ3:LQ54="L"))+SUMPRODUCT((LM3:LM54=JB27)*(LP3:LP54=JB29)*(LQ3:LQ54="L"))+SUMPRODUCT((LM3:LM54=JB27)*(LP3:LP54=JB26)*(LQ3:LQ54="L"))+SUMPRODUCT((LM3:LM54=JB28)*(LP3:LP54=JB27)*(LR3:LR54="L"))+SUMPRODUCT((LM3:LM54=JB29)*(LP3:LP54=JB27)*(LR3:LR54="L"))+SUMPRODUCT((LM3:LM54=JB26)*(LP3:LP54=JB27)*(LR3:LR54="L"))</f>
        <v>0</v>
      </c>
      <c r="JF27" s="395">
        <f ca="1">SUMPRODUCT((LM3:LM54=JB27)*(LP3:LP54=JB28)*LN3:LN54)+SUMPRODUCT((LM3:LM54=JB27)*(LP3:LP54=JB29)*LN3:LN54)+SUMPRODUCT((LM3:LM54=JB27)*(LP3:LP54=JB25)*LN3:LN54)+SUMPRODUCT((LM3:LM54=JB27)*(LP3:LP54=JB26)*LN3:LN54)+SUMPRODUCT((LM3:LM54=JB28)*(LP3:LP54=JB27)*LO3:LO54)+SUMPRODUCT((LM3:LM54=JB29)*(LP3:LP54=JB27)*LO3:LO54)+SUMPRODUCT((LM3:LM54=JB25)*(LP3:LP54=JB27)*LO3:LO54)+SUMPRODUCT((LM3:LM54=JB26)*(LP3:LP54=JB27)*LO3:LO54)</f>
        <v>3</v>
      </c>
      <c r="JG27" s="395">
        <f ca="1">SUMPRODUCT((LM3:LM54=JB27)*(LP3:LP54=JB28)*LO3:LO54)+SUMPRODUCT((LM3:LM54=JB27)*(LP3:LP54=JB29)*LO3:LO54)+SUMPRODUCT((LM3:LM54=JB27)*(LP3:LP54=JB25)*LO3:LO54)+SUMPRODUCT((LM3:LM54=JB27)*(LP3:LP54=JB26)*LO3:LO54)+SUMPRODUCT((LM3:LM54=JB28)*(LP3:LP54=JB27)*LN3:LN54)+SUMPRODUCT((LM3:LM54=JB29)*(LP3:LP54=JB27)*LN3:LN54)+SUMPRODUCT((LM3:LM54=JB25)*(LP3:LP54=JB27)*LN3:LN54)+SUMPRODUCT((LM3:LM54=JB26)*(LP3:LP54=JB27)*LN3:LN54)</f>
        <v>3</v>
      </c>
      <c r="JH27" s="395">
        <f ca="1">JF27-JG27+1000</f>
        <v>1000</v>
      </c>
      <c r="JI27" s="395">
        <f t="shared" ca="1" si="3671"/>
        <v>1</v>
      </c>
      <c r="JJ27" s="395">
        <f ca="1">IF(JB27&lt;&gt;"",VLOOKUP(JB27,HO4:HU52,7,FALSE),"")</f>
        <v>998</v>
      </c>
      <c r="JK27" s="395">
        <f ca="1">IF(JB27&lt;&gt;"",VLOOKUP(JB27,HO4:HU52,5,FALSE),"")</f>
        <v>6</v>
      </c>
      <c r="JL27" s="395">
        <f ca="1">IF(JB27&lt;&gt;"",VLOOKUP(JB27,HO4:HW52,9,FALSE),"")</f>
        <v>18</v>
      </c>
      <c r="JM27" s="395">
        <f t="shared" ca="1" si="3672"/>
        <v>1</v>
      </c>
      <c r="JN27" s="395">
        <f ca="1">IF(JB27&lt;&gt;"",RANK(JM27,JM25:JM29),"")</f>
        <v>1</v>
      </c>
      <c r="JO27" s="395">
        <f ca="1">IF(JB27&lt;&gt;"",SUMPRODUCT((JM25:JM29=JM27)*(JH25:JH29&gt;JH27)),"")</f>
        <v>0</v>
      </c>
      <c r="JP27" s="395">
        <f ca="1">IF(JB27&lt;&gt;"",SUMPRODUCT((JM25:JM29=JM27)*(JH25:JH29=JH27)*(JF25:JF29&gt;JF27)),"")</f>
        <v>0</v>
      </c>
      <c r="JQ27" s="395">
        <f ca="1">IF(JB27&lt;&gt;"",SUMPRODUCT((JM25:JM29=JM27)*(JH25:JH29=JH27)*(JF25:JF29=JF27)*(JJ25:JJ29&gt;JJ27)),"")</f>
        <v>1</v>
      </c>
      <c r="JR27" s="395">
        <f ca="1">IF(JB27&lt;&gt;"",SUMPRODUCT((JM25:JM29=JM27)*(JH25:JH29=JH27)*(JF25:JF29=JF27)*(JJ25:JJ29=JJ27)*(JK25:JK29&gt;JK27)),"")</f>
        <v>0</v>
      </c>
      <c r="JS27" s="395">
        <f ca="1">IF(JB27&lt;&gt;"",SUMPRODUCT((JM25:JM29=JM27)*(JH25:JH29=JH27)*(JF25:JF29=JF27)*(JJ25:JJ29=JJ27)*(JK25:JK29=JK27)*(JL25:JL29&gt;JL27)),"")</f>
        <v>0</v>
      </c>
      <c r="JT27" s="395">
        <f ca="1">IF(JB27&lt;&gt;"",IF(JT79&lt;&gt;"",IF(JA76=3,JT79,JT79+JA76),SUM(JN27:JS27)+1),"")</f>
        <v>3</v>
      </c>
      <c r="JU27" s="395" t="str">
        <f ca="1">IF(JB27&lt;&gt;"",INDEX(JB26:JB29,MATCH(3,JT26:JT29,0),0),"")</f>
        <v>Chelsea</v>
      </c>
      <c r="JV27" s="395" t="str">
        <f ca="1">IF(IE25&lt;&gt;"",IE25,"")</f>
        <v/>
      </c>
      <c r="JW27" s="395">
        <f ca="1">SUMPRODUCT((LM3:LM54=JV27)*(LP3:LP54=JV28)*(LQ3:LQ54="W"))+SUMPRODUCT((LM3:LM54=JV27)*(LP3:LP54=JV29)*(LQ3:LQ54="W"))+SUMPRODUCT((LM3:LM54=JV27)*(LP3:LP54=JV30)*(LQ3:LQ54="W"))+SUMPRODUCT((LM3:LM54=JV28)*(LP3:LP54=JV27)*(LR3:LR54="W"))+SUMPRODUCT((LM3:LM54=JV29)*(LP3:LP54=JV27)*(LR3:LR54="W"))+SUMPRODUCT((LM3:LM54=JV30)*(LP3:LP54=JV27)*(LR3:LR54="W"))</f>
        <v>0</v>
      </c>
      <c r="JX27" s="395">
        <f ca="1">SUMPRODUCT((LM3:LM54=JV27)*(LP3:LP54=JV28)*(LQ3:LQ54="D"))+SUMPRODUCT((LM3:LM54=JV27)*(LP3:LP54=JV29)*(LQ3:LQ54="D"))+SUMPRODUCT((LM3:LM54=JV27)*(LP3:LP54=JV30)*(LQ3:LQ54="D"))+SUMPRODUCT((LM3:LM54=JV28)*(LP3:LP54=JV27)*(LQ3:LQ54="D"))+SUMPRODUCT((LM3:LM54=JV29)*(LP3:LP54=JV27)*(LQ3:LQ54="D"))+SUMPRODUCT((LM3:LM54=JV30)*(LP3:LP54=JV27)*(LQ3:LQ54="D"))</f>
        <v>0</v>
      </c>
      <c r="JY27" s="395">
        <f ca="1">SUMPRODUCT((LM3:LM54=JV27)*(LP3:LP54=JV28)*(LQ3:LQ54="L"))+SUMPRODUCT((LM3:LM54=JV27)*(LP3:LP54=JV29)*(LQ3:LQ54="L"))+SUMPRODUCT((LM3:LM54=JV27)*(LP3:LP54=JV30)*(LQ3:LQ54="L"))+SUMPRODUCT((LM3:LM54=JV28)*(LP3:LP54=JV27)*(LR3:LR54="L"))+SUMPRODUCT((LM3:LM54=JV29)*(LP3:LP54=JV27)*(LR3:LR54="L"))+SUMPRODUCT((LM3:LM54=JV30)*(LP3:LP54=JV27)*(LR3:LR54="L"))</f>
        <v>0</v>
      </c>
      <c r="JZ27" s="395">
        <f ca="1">SUMPRODUCT((LM3:LM54=JV27)*(LP3:LP54=JV28)*LN3:LN54)+SUMPRODUCT((LM3:LM54=JV27)*(LP3:LP54=JV29)*LN3:LN54)+SUMPRODUCT((LM3:LM54=JV27)*(LP3:LP54=JV25)*LN3:LN54)+SUMPRODUCT((LM3:LM54=JV27)*(LP3:LP54=JV26)*LN3:LN54)+SUMPRODUCT((LM3:LM54=JV28)*(LP3:LP54=JV27)*LO3:LO54)+SUMPRODUCT((LM3:LM54=JV29)*(LP3:LP54=JV27)*LO3:LO54)+SUMPRODUCT((LM3:LM54=JV25)*(LP3:LP54=JV27)*LO3:LO54)+SUMPRODUCT((LM3:LM54=JV26)*(LP3:LP54=JV27)*LO3:LO54)</f>
        <v>0</v>
      </c>
      <c r="KA27" s="395">
        <f ca="1">SUMPRODUCT((LM3:LM54=JV27)*(LP3:LP54=JV28)*LO3:LO54)+SUMPRODUCT((LM3:LM54=JV27)*(LP3:LP54=JV29)*LO3:LO54)+SUMPRODUCT((LM3:LM54=JV27)*(LP3:LP54=JV25)*LO3:LO54)+SUMPRODUCT((LM3:LM54=JV27)*(LP3:LP54=JV26)*LO3:LO54)+SUMPRODUCT((LM3:LM54=JV28)*(LP3:LP54=JV27)*LN3:LN54)+SUMPRODUCT((LM3:LM54=JV29)*(LP3:LP54=JV27)*LN3:LN54)+SUMPRODUCT((LM3:LM54=JV25)*(LP3:LP54=JV27)*LN3:LN54)+SUMPRODUCT((LM3:LM54=JV26)*(LP3:LP54=JV27)*LN3:LN54)</f>
        <v>0</v>
      </c>
      <c r="KB27" s="395">
        <f ca="1">JZ27-KA27+1000</f>
        <v>1000</v>
      </c>
      <c r="KC27" s="395" t="str">
        <f ca="1">IF(JV27&lt;&gt;"",JW27*3+JX27*1,"")</f>
        <v/>
      </c>
      <c r="KD27" s="395" t="str">
        <f ca="1">IF(JV27&lt;&gt;"",VLOOKUP(JV27,HO4:HU52,7,FALSE),"")</f>
        <v/>
      </c>
      <c r="KE27" s="395" t="str">
        <f ca="1">IF(JV27&lt;&gt;"",VLOOKUP(JV27,HO4:HU52,5,FALSE),"")</f>
        <v/>
      </c>
      <c r="KF27" s="395" t="str">
        <f ca="1">IF(JV27&lt;&gt;"",VLOOKUP(JV27,HO4:HW52,9,FALSE),"")</f>
        <v/>
      </c>
      <c r="KG27" s="395" t="str">
        <f t="shared" ref="KG27:KG28" ca="1" si="3923">KC27</f>
        <v/>
      </c>
      <c r="KH27" s="395" t="str">
        <f ca="1">IF(JV27&lt;&gt;"",RANK(KG27,KG25:KG29),"")</f>
        <v/>
      </c>
      <c r="KI27" s="395" t="str">
        <f ca="1">IF(JV27&lt;&gt;"",SUMPRODUCT((KG25:KG29=KG27)*(KB25:KB29&gt;KB27)),"")</f>
        <v/>
      </c>
      <c r="KJ27" s="395" t="str">
        <f ca="1">IF(JV27&lt;&gt;"",SUMPRODUCT((KG25:KG29=KG27)*(KB25:KB29=KB27)*(JZ25:JZ29&gt;JZ27)),"")</f>
        <v/>
      </c>
      <c r="KK27" s="395" t="str">
        <f ca="1">IF(JV27&lt;&gt;"",SUMPRODUCT((KG25:KG29=KG27)*(KB25:KB29=KB27)*(JZ25:JZ29=JZ27)*(KD25:KD29&gt;KD27)),"")</f>
        <v/>
      </c>
      <c r="KL27" s="395" t="str">
        <f ca="1">IF(JV27&lt;&gt;"",SUMPRODUCT((KG25:KG29=KG27)*(KB25:KB29=KB27)*(JZ25:JZ29=JZ27)*(KD25:KD29=KD27)*(KE25:KE29&gt;KE27)),"")</f>
        <v/>
      </c>
      <c r="KM27" s="395" t="str">
        <f ca="1">IF(JV27&lt;&gt;"",SUMPRODUCT((KG25:KG29=KG27)*(KB25:KB29=KB27)*(JZ25:JZ29=JZ27)*(KD25:KD29=KD27)*(KE25:KE29=KE27)*(KF25:KF29&gt;KF27)),"")</f>
        <v/>
      </c>
      <c r="KN27" s="395" t="str">
        <f ca="1">IF(JV27&lt;&gt;"",SUM(KH27:KM27)+2,"")</f>
        <v/>
      </c>
      <c r="KO27" s="395" t="str">
        <f ca="1">IF(JV27&lt;&gt;"",INDEX(JV27:JV29,MATCH(3,KN27:KN29,0),0),"")</f>
        <v/>
      </c>
      <c r="LJ27" s="395" t="str">
        <f ca="1">IF(KO27&lt;&gt;"",KO27,IF(JU27&lt;&gt;"",JU27,IF(JA27&lt;&gt;"",JA27,IA27)))</f>
        <v>Chelsea</v>
      </c>
      <c r="LK27" s="395">
        <v>3</v>
      </c>
      <c r="LL27" s="395">
        <v>25</v>
      </c>
      <c r="LM27" s="395" t="str">
        <f t="shared" si="28"/>
        <v>Mamelodi Sundowns</v>
      </c>
      <c r="LN27" s="395">
        <f ca="1">IF(OFFSET('Game Board'!O32,0,LN1)&lt;&gt;"",OFFSET('Game Board'!O32,0,LN1),0)</f>
        <v>3</v>
      </c>
      <c r="LO27" s="395">
        <f ca="1">IF(OFFSET('Game Board'!P32,0,LN1)&lt;&gt;"",OFFSET('Game Board'!P32,0,LN1),0)</f>
        <v>2</v>
      </c>
      <c r="LP27" s="395" t="str">
        <f t="shared" si="29"/>
        <v>Borussia Dortmund</v>
      </c>
      <c r="LQ27" s="395" t="str">
        <f ca="1">IF(AND(OFFSET('Game Board'!O32,0,LN1)&lt;&gt;"",OFFSET('Game Board'!P32,0,LN1)&lt;&gt;""),IF(LN27&gt;LO27,"W",IF(LN27=LO27,"D","L")),"")</f>
        <v>W</v>
      </c>
      <c r="LR27" s="395" t="str">
        <f t="shared" ca="1" si="30"/>
        <v>L</v>
      </c>
      <c r="LT27" s="395">
        <f ca="1">VLOOKUP(LU27,PP25:PQ29,2,FALSE)</f>
        <v>2</v>
      </c>
      <c r="LU27" s="398" t="str">
        <f t="shared" si="3456"/>
        <v>Chelsea</v>
      </c>
      <c r="LV27" s="395">
        <f ca="1">SUMPRODUCT((PS3:PS54=LU27)*(PW3:PW54="W"))+SUMPRODUCT((PV3:PV54=LU27)*(PX3:PX54="W"))</f>
        <v>1</v>
      </c>
      <c r="LW27" s="395">
        <f ca="1">SUMPRODUCT((PS3:PS54=LU27)*(PW3:PW54="D"))+SUMPRODUCT((PV3:PV54=LU27)*(PX3:PX54="D"))</f>
        <v>1</v>
      </c>
      <c r="LX27" s="395">
        <f ca="1">SUMPRODUCT((PS3:PS54=LU27)*(PW3:PW54="L"))+SUMPRODUCT((PV3:PV54=LU27)*(PX3:PX54="L"))</f>
        <v>1</v>
      </c>
      <c r="LY27" s="395">
        <f t="shared" ref="LY27" ca="1" si="3924">SUMIF(PS3:PS72,LU27,PT3:PT72)+SUMIF(PV3:PV72,LU27,PU3:PU72)</f>
        <v>5</v>
      </c>
      <c r="LZ27" s="395">
        <f t="shared" ref="LZ27" ca="1" si="3925">SUMIF(PV3:PV72,LU27,PT3:PT72)+SUMIF(PS3:PS72,LU27,PU3:PU72)</f>
        <v>3</v>
      </c>
      <c r="MA27" s="395">
        <f t="shared" ca="1" si="3459"/>
        <v>1002</v>
      </c>
      <c r="MB27" s="395">
        <f t="shared" ca="1" si="3460"/>
        <v>4</v>
      </c>
      <c r="MC27" s="401">
        <f t="shared" si="36"/>
        <v>18</v>
      </c>
      <c r="MD27" s="395">
        <f t="shared" ref="MD27" ca="1" si="3926">IF(COUNTIF(MB25:MB29,4)&lt;&gt;4,RANK(MB27,MB25:MB29),MB79)</f>
        <v>2</v>
      </c>
      <c r="MF27" s="395">
        <f t="shared" ref="MF27" ca="1" si="3927">SUMPRODUCT((MD25:MD28=MD27)*(MC25:MC28&lt;MC27))+MD27</f>
        <v>3</v>
      </c>
      <c r="MG27" s="398" t="str">
        <f t="shared" ref="MG27" ca="1" si="3928">INDEX(LU25:LU29,MATCH(3,MF25:MF29,0),0)</f>
        <v>Chelsea</v>
      </c>
      <c r="MH27" s="395">
        <f t="shared" ref="MH27" ca="1" si="3929">INDEX(MD25:MD29,MATCH(MG27,LU25:LU29,0),0)</f>
        <v>2</v>
      </c>
      <c r="MI27" s="395" t="str">
        <f t="shared" ref="MI27:MI28" ca="1" si="3930">IF(AND(MI26&lt;&gt;"",MH27=1),MG27,"")</f>
        <v/>
      </c>
      <c r="MJ27" s="395" t="str">
        <f t="shared" ref="MJ27:MJ28" ca="1" si="3931">IF(AND(MJ26&lt;&gt;"",MH28=2),MG28,"")</f>
        <v/>
      </c>
      <c r="MK27" s="395" t="str">
        <f t="shared" ref="MK27" ca="1" si="3932">IF(AND(MK26&lt;&gt;"",MH29=3),MG29,"")</f>
        <v/>
      </c>
      <c r="MN27" s="395" t="str">
        <f t="shared" ca="1" si="3469"/>
        <v/>
      </c>
      <c r="MO27" s="395">
        <f ca="1">SUMPRODUCT((PS3:PS54=MN27)*(PV3:PV54=MN28)*(PW3:PW54="W"))+SUMPRODUCT((PS3:PS54=MN27)*(PV3:PV54=MN29)*(PW3:PW54="W"))+SUMPRODUCT((PS3:PS54=MN27)*(PV3:PV54=MN25)*(PW3:PW54="W"))+SUMPRODUCT((PS3:PS54=MN27)*(PV3:PV54=MN26)*(PW3:PW54="W"))+SUMPRODUCT((PS3:PS54=MN28)*(PV3:PV54=MN27)*(PX3:PX54="W"))+SUMPRODUCT((PS3:PS54=MN29)*(PV3:PV54=MN27)*(PX3:PX54="W"))+SUMPRODUCT((PS3:PS54=MN25)*(PV3:PV54=MN27)*(PX3:PX54="W"))+SUMPRODUCT((PS3:PS54=MN26)*(PV3:PV54=MN27)*(PX3:PX54="W"))</f>
        <v>0</v>
      </c>
      <c r="MP27" s="395">
        <f ca="1">SUMPRODUCT((PS3:PS54=MN27)*(PV3:PV54=MN28)*(PW3:PW54="D"))+SUMPRODUCT((PS3:PS54=MN27)*(PV3:PV54=MN29)*(PW3:PW54="D"))+SUMPRODUCT((PS3:PS54=MN27)*(PV3:PV54=MN25)*(PW3:PW54="D"))+SUMPRODUCT((PS3:PS54=MN27)*(PV3:PV54=MN26)*(PW3:PW54="D"))+SUMPRODUCT((PS3:PS54=MN28)*(PV3:PV54=MN27)*(PW3:PW54="D"))+SUMPRODUCT((PS3:PS54=MN29)*(PV3:PV54=MN27)*(PW3:PW54="D"))+SUMPRODUCT((PS3:PS54=MN25)*(PV3:PV54=MN27)*(PW3:PW54="D"))+SUMPRODUCT((PS3:PS54=MN26)*(PV3:PV54=MN27)*(PW3:PW54="D"))</f>
        <v>0</v>
      </c>
      <c r="MQ27" s="395">
        <f ca="1">SUMPRODUCT((PS3:PS54=MN27)*(PV3:PV54=MN28)*(PW3:PW54="L"))+SUMPRODUCT((PS3:PS54=MN27)*(PV3:PV54=MN29)*(PW3:PW54="L"))+SUMPRODUCT((PS3:PS54=MN27)*(PV3:PV54=MN25)*(PW3:PW54="L"))+SUMPRODUCT((PS3:PS54=MN27)*(PV3:PV54=MN26)*(PW3:PW54="L"))+SUMPRODUCT((PS3:PS54=MN28)*(PV3:PV54=MN27)*(PX3:PX54="L"))+SUMPRODUCT((PS3:PS54=MN29)*(PV3:PV54=MN27)*(PX3:PX54="L"))+SUMPRODUCT((PS3:PS54=MN25)*(PV3:PV54=MN27)*(PX3:PX54="L"))+SUMPRODUCT((PS3:PS54=MN26)*(PV3:PV54=MN27)*(PX3:PX54="L"))</f>
        <v>0</v>
      </c>
      <c r="MR27" s="395">
        <f ca="1">SUMPRODUCT((PS3:PS54=MN27)*(PV3:PV54=MN28)*PT3:PT54)+SUMPRODUCT((PS3:PS54=MN27)*(PV3:PV54=MN29)*PT3:PT54)+SUMPRODUCT((PS3:PS54=MN27)*(PV3:PV54=MN25)*PT3:PT54)+SUMPRODUCT((PS3:PS54=MN27)*(PV3:PV54=MN26)*PT3:PT54)+SUMPRODUCT((PS3:PS54=MN28)*(PV3:PV54=MN27)*PU3:PU54)+SUMPRODUCT((PS3:PS54=MN29)*(PV3:PV54=MN27)*PU3:PU54)+SUMPRODUCT((PS3:PS54=MN25)*(PV3:PV54=MN27)*PU3:PU54)+SUMPRODUCT((PS3:PS54=MN26)*(PV3:PV54=MN27)*PU3:PU54)</f>
        <v>0</v>
      </c>
      <c r="MS27" s="395">
        <f ca="1">SUMPRODUCT((PS3:PS54=MN27)*(PV3:PV54=MN28)*PU3:PU54)+SUMPRODUCT((PS3:PS54=MN27)*(PV3:PV54=MN29)*PU3:PU54)+SUMPRODUCT((PS3:PS54=MN27)*(PV3:PV54=MN25)*PU3:PU54)+SUMPRODUCT((PS3:PS54=MN27)*(PV3:PV54=MN26)*PU3:PU54)+SUMPRODUCT((PS3:PS54=MN28)*(PV3:PV54=MN27)*PT3:PT54)+SUMPRODUCT((PS3:PS54=MN29)*(PV3:PV54=MN27)*PT3:PT54)+SUMPRODUCT((PS3:PS54=MN25)*(PV3:PV54=MN27)*PT3:PT54)+SUMPRODUCT((PS3:PS54=MN26)*(PV3:PV54=MN27)*PT3:PT54)</f>
        <v>0</v>
      </c>
      <c r="MT27" s="395">
        <f t="shared" ca="1" si="3470"/>
        <v>1000</v>
      </c>
      <c r="MU27" s="395" t="str">
        <f t="shared" ca="1" si="3471"/>
        <v/>
      </c>
      <c r="MV27" s="395" t="str">
        <f ca="1">IF(MN27&lt;&gt;"",VLOOKUP(MN27,LU4:MA52,7,FALSE),"")</f>
        <v/>
      </c>
      <c r="MW27" s="395" t="str">
        <f ca="1">IF(MN27&lt;&gt;"",VLOOKUP(MN27,LU4:MA52,5,FALSE),"")</f>
        <v/>
      </c>
      <c r="MX27" s="395" t="str">
        <f ca="1">IF(MN27&lt;&gt;"",VLOOKUP(MN27,LU4:MC52,9,FALSE),"")</f>
        <v/>
      </c>
      <c r="MY27" s="395" t="str">
        <f t="shared" ca="1" si="3472"/>
        <v/>
      </c>
      <c r="MZ27" s="395" t="str">
        <f t="shared" ref="MZ27" ca="1" si="3933">IF(MN27&lt;&gt;"",RANK(MY27,MY25:MY29),"")</f>
        <v/>
      </c>
      <c r="NA27" s="395" t="str">
        <f t="shared" ref="NA27" ca="1" si="3934">IF(MN27&lt;&gt;"",SUMPRODUCT((MY25:MY29=MY27)*(MT25:MT29&gt;MT27)),"")</f>
        <v/>
      </c>
      <c r="NB27" s="395" t="str">
        <f t="shared" ref="NB27" ca="1" si="3935">IF(MN27&lt;&gt;"",SUMPRODUCT((MY25:MY29=MY27)*(MT25:MT29=MT27)*(MR25:MR29&gt;MR27)),"")</f>
        <v/>
      </c>
      <c r="NC27" s="395" t="str">
        <f t="shared" ref="NC27" ca="1" si="3936">IF(MN27&lt;&gt;"",SUMPRODUCT((MY25:MY29=MY27)*(MT25:MT29=MT27)*(MR25:MR29=MR27)*(MV25:MV29&gt;MV27)),"")</f>
        <v/>
      </c>
      <c r="ND27" s="395" t="str">
        <f t="shared" ref="ND27" ca="1" si="3937">IF(MN27&lt;&gt;"",SUMPRODUCT((MY25:MY29=MY27)*(MT25:MT29=MT27)*(MR25:MR29=MR27)*(MV25:MV29=MV27)*(MW25:MW29&gt;MW27)),"")</f>
        <v/>
      </c>
      <c r="NE27" s="395" t="str">
        <f t="shared" ref="NE27" ca="1" si="3938">IF(MN27&lt;&gt;"",SUMPRODUCT((MY25:MY29=MY27)*(MT25:MT29=MT27)*(MR25:MR29=MR27)*(MV25:MV29=MV27)*(MW25:MW29=MW27)*(MX25:MX29&gt;MX27)),"")</f>
        <v/>
      </c>
      <c r="NF27" s="395" t="str">
        <f t="shared" ref="NF27" ca="1" si="3939">IF(MN27&lt;&gt;"",IF(NF79&lt;&gt;"",IF(MM76=3,NF79,NF79+MM76),SUM(MZ27:NE27)),"")</f>
        <v/>
      </c>
      <c r="NG27" s="395" t="str">
        <f t="shared" ref="NG27" ca="1" si="3940">IF(MN27&lt;&gt;"",INDEX(MN25:MN29,MATCH(3,NF25:NF29,0),0),"")</f>
        <v/>
      </c>
      <c r="NH27" s="395" t="str">
        <f t="shared" ca="1" si="3691"/>
        <v>Chelsea</v>
      </c>
      <c r="NI27" s="395">
        <f ca="1">SUMPRODUCT((PS3:PS54=NH27)*(PV3:PV54=NH28)*(PW3:PW54="W"))+SUMPRODUCT((PS3:PS54=NH27)*(PV3:PV54=NH29)*(PW3:PW54="W"))+SUMPRODUCT((PS3:PS54=NH27)*(PV3:PV54=NH26)*(PW3:PW54="W"))+SUMPRODUCT((PS3:PS54=NH28)*(PV3:PV54=NH27)*(PX3:PX54="W"))+SUMPRODUCT((PS3:PS54=NH29)*(PV3:PV54=NH27)*(PX3:PX54="W"))+SUMPRODUCT((PS3:PS54=NH26)*(PV3:PV54=NH27)*(PX3:PX54="W"))</f>
        <v>0</v>
      </c>
      <c r="NJ27" s="395">
        <f ca="1">SUMPRODUCT((PS3:PS54=NH27)*(PV3:PV54=NH28)*(PW3:PW54="D"))+SUMPRODUCT((PS3:PS54=NH27)*(PV3:PV54=NH29)*(PW3:PW54="D"))+SUMPRODUCT((PS3:PS54=NH27)*(PV3:PV54=NH26)*(PW3:PW54="D"))+SUMPRODUCT((PS3:PS54=NH28)*(PV3:PV54=NH27)*(PW3:PW54="D"))+SUMPRODUCT((PS3:PS54=NH29)*(PV3:PV54=NH27)*(PW3:PW54="D"))+SUMPRODUCT((PS3:PS54=NH26)*(PV3:PV54=NH27)*(PW3:PW54="D"))</f>
        <v>1</v>
      </c>
      <c r="NK27" s="395">
        <f ca="1">SUMPRODUCT((PS3:PS54=NH27)*(PV3:PV54=NH28)*(PW3:PW54="L"))+SUMPRODUCT((PS3:PS54=NH27)*(PV3:PV54=NH29)*(PW3:PW54="L"))+SUMPRODUCT((PS3:PS54=NH27)*(PV3:PV54=NH26)*(PW3:PW54="L"))+SUMPRODUCT((PS3:PS54=NH28)*(PV3:PV54=NH27)*(PX3:PX54="L"))+SUMPRODUCT((PS3:PS54=NH29)*(PV3:PV54=NH27)*(PX3:PX54="L"))+SUMPRODUCT((PS3:PS54=NH26)*(PV3:PV54=NH27)*(PX3:PX54="L"))</f>
        <v>0</v>
      </c>
      <c r="NL27" s="395">
        <f ca="1">SUMPRODUCT((PS3:PS54=NH27)*(PV3:PV54=NH28)*PT3:PT54)+SUMPRODUCT((PS3:PS54=NH27)*(PV3:PV54=NH29)*PT3:PT54)+SUMPRODUCT((PS3:PS54=NH27)*(PV3:PV54=NH25)*PT3:PT54)+SUMPRODUCT((PS3:PS54=NH27)*(PV3:PV54=NH26)*PT3:PT54)+SUMPRODUCT((PS3:PS54=NH28)*(PV3:PV54=NH27)*PU3:PU54)+SUMPRODUCT((PS3:PS54=NH29)*(PV3:PV54=NH27)*PU3:PU54)+SUMPRODUCT((PS3:PS54=NH25)*(PV3:PV54=NH27)*PU3:PU54)+SUMPRODUCT((PS3:PS54=NH26)*(PV3:PV54=NH27)*PU3:PU54)</f>
        <v>0</v>
      </c>
      <c r="NM27" s="395">
        <f ca="1">SUMPRODUCT((PS3:PS54=NH27)*(PV3:PV54=NH28)*PU3:PU54)+SUMPRODUCT((PS3:PS54=NH27)*(PV3:PV54=NH29)*PU3:PU54)+SUMPRODUCT((PS3:PS54=NH27)*(PV3:PV54=NH25)*PU3:PU54)+SUMPRODUCT((PS3:PS54=NH27)*(PV3:PV54=NH26)*PU3:PU54)+SUMPRODUCT((PS3:PS54=NH28)*(PV3:PV54=NH27)*PT3:PT54)+SUMPRODUCT((PS3:PS54=NH29)*(PV3:PV54=NH27)*PT3:PT54)+SUMPRODUCT((PS3:PS54=NH25)*(PV3:PV54=NH27)*PT3:PT54)+SUMPRODUCT((PS3:PS54=NH26)*(PV3:PV54=NH27)*PT3:PT54)</f>
        <v>0</v>
      </c>
      <c r="NN27" s="395">
        <f t="shared" ca="1" si="3692"/>
        <v>1000</v>
      </c>
      <c r="NO27" s="395">
        <f t="shared" ca="1" si="3693"/>
        <v>1</v>
      </c>
      <c r="NP27" s="395">
        <f ca="1">IF(NH27&lt;&gt;"",VLOOKUP(NH27,LU4:MA52,7,FALSE),"")</f>
        <v>1002</v>
      </c>
      <c r="NQ27" s="395">
        <f ca="1">IF(NH27&lt;&gt;"",VLOOKUP(NH27,LU4:MA52,5,FALSE),"")</f>
        <v>5</v>
      </c>
      <c r="NR27" s="395">
        <f ca="1">IF(NH27&lt;&gt;"",VLOOKUP(NH27,LU4:MC52,9,FALSE),"")</f>
        <v>18</v>
      </c>
      <c r="NS27" s="395">
        <f t="shared" ca="1" si="3694"/>
        <v>1</v>
      </c>
      <c r="NT27" s="395">
        <f t="shared" ref="NT27" ca="1" si="3941">IF(NH27&lt;&gt;"",RANK(NS27,NS25:NS29),"")</f>
        <v>1</v>
      </c>
      <c r="NU27" s="395">
        <f t="shared" ref="NU27" ca="1" si="3942">IF(NH27&lt;&gt;"",SUMPRODUCT((NS25:NS29=NS27)*(NN25:NN29&gt;NN27)),"")</f>
        <v>0</v>
      </c>
      <c r="NV27" s="395">
        <f t="shared" ref="NV27" ca="1" si="3943">IF(NH27&lt;&gt;"",SUMPRODUCT((NS25:NS29=NS27)*(NN25:NN29=NN27)*(NL25:NL29&gt;NL27)),"")</f>
        <v>0</v>
      </c>
      <c r="NW27" s="395">
        <f t="shared" ref="NW27" ca="1" si="3944">IF(NH27&lt;&gt;"",SUMPRODUCT((NS25:NS29=NS27)*(NN25:NN29=NN27)*(NL25:NL29=NL27)*(NP25:NP29&gt;NP27)),"")</f>
        <v>0</v>
      </c>
      <c r="NX27" s="395">
        <f t="shared" ref="NX27" ca="1" si="3945">IF(NH27&lt;&gt;"",SUMPRODUCT((NS25:NS29=NS27)*(NN25:NN29=NN27)*(NL25:NL29=NL27)*(NP25:NP29=NP27)*(NQ25:NQ29&gt;NQ27)),"")</f>
        <v>0</v>
      </c>
      <c r="NY27" s="395">
        <f t="shared" ref="NY27" ca="1" si="3946">IF(NH27&lt;&gt;"",SUMPRODUCT((NS25:NS29=NS27)*(NN25:NN29=NN27)*(NL25:NL29=NL27)*(NP25:NP29=NP27)*(NQ25:NQ29=NQ27)*(NR25:NR29&gt;NR27)),"")</f>
        <v>0</v>
      </c>
      <c r="NZ27" s="395">
        <f t="shared" ref="NZ27" ca="1" si="3947">IF(NH27&lt;&gt;"",IF(NZ79&lt;&gt;"",IF(NG76=3,NZ79,NZ79+NG76),SUM(NT27:NY27)+1),"")</f>
        <v>2</v>
      </c>
      <c r="OA27" s="395" t="str">
        <f t="shared" ref="OA27" ca="1" si="3948">IF(NH27&lt;&gt;"",INDEX(NH26:NH29,MATCH(3,NZ26:NZ29,0),0),"")</f>
        <v>Los Angeles</v>
      </c>
      <c r="OB27" s="395" t="str">
        <f t="shared" ref="OB27:OB28" ca="1" si="3949">IF(MK25&lt;&gt;"",MK25,"")</f>
        <v/>
      </c>
      <c r="OC27" s="395">
        <f ca="1">SUMPRODUCT((PS3:PS54=OB27)*(PV3:PV54=OB28)*(PW3:PW54="W"))+SUMPRODUCT((PS3:PS54=OB27)*(PV3:PV54=OB29)*(PW3:PW54="W"))+SUMPRODUCT((PS3:PS54=OB27)*(PV3:PV54=OB30)*(PW3:PW54="W"))+SUMPRODUCT((PS3:PS54=OB28)*(PV3:PV54=OB27)*(PX3:PX54="W"))+SUMPRODUCT((PS3:PS54=OB29)*(PV3:PV54=OB27)*(PX3:PX54="W"))+SUMPRODUCT((PS3:PS54=OB30)*(PV3:PV54=OB27)*(PX3:PX54="W"))</f>
        <v>0</v>
      </c>
      <c r="OD27" s="395">
        <f ca="1">SUMPRODUCT((PS3:PS54=OB27)*(PV3:PV54=OB28)*(PW3:PW54="D"))+SUMPRODUCT((PS3:PS54=OB27)*(PV3:PV54=OB29)*(PW3:PW54="D"))+SUMPRODUCT((PS3:PS54=OB27)*(PV3:PV54=OB30)*(PW3:PW54="D"))+SUMPRODUCT((PS3:PS54=OB28)*(PV3:PV54=OB27)*(PW3:PW54="D"))+SUMPRODUCT((PS3:PS54=OB29)*(PV3:PV54=OB27)*(PW3:PW54="D"))+SUMPRODUCT((PS3:PS54=OB30)*(PV3:PV54=OB27)*(PW3:PW54="D"))</f>
        <v>0</v>
      </c>
      <c r="OE27" s="395">
        <f ca="1">SUMPRODUCT((PS3:PS54=OB27)*(PV3:PV54=OB28)*(PW3:PW54="L"))+SUMPRODUCT((PS3:PS54=OB27)*(PV3:PV54=OB29)*(PW3:PW54="L"))+SUMPRODUCT((PS3:PS54=OB27)*(PV3:PV54=OB30)*(PW3:PW54="L"))+SUMPRODUCT((PS3:PS54=OB28)*(PV3:PV54=OB27)*(PX3:PX54="L"))+SUMPRODUCT((PS3:PS54=OB29)*(PV3:PV54=OB27)*(PX3:PX54="L"))+SUMPRODUCT((PS3:PS54=OB30)*(PV3:PV54=OB27)*(PX3:PX54="L"))</f>
        <v>0</v>
      </c>
      <c r="OF27" s="395">
        <f ca="1">SUMPRODUCT((PS3:PS54=OB27)*(PV3:PV54=OB28)*PT3:PT54)+SUMPRODUCT((PS3:PS54=OB27)*(PV3:PV54=OB29)*PT3:PT54)+SUMPRODUCT((PS3:PS54=OB27)*(PV3:PV54=OB25)*PT3:PT54)+SUMPRODUCT((PS3:PS54=OB27)*(PV3:PV54=OB26)*PT3:PT54)+SUMPRODUCT((PS3:PS54=OB28)*(PV3:PV54=OB27)*PU3:PU54)+SUMPRODUCT((PS3:PS54=OB29)*(PV3:PV54=OB27)*PU3:PU54)+SUMPRODUCT((PS3:PS54=OB25)*(PV3:PV54=OB27)*PU3:PU54)+SUMPRODUCT((PS3:PS54=OB26)*(PV3:PV54=OB27)*PU3:PU54)</f>
        <v>0</v>
      </c>
      <c r="OG27" s="395">
        <f ca="1">SUMPRODUCT((PS3:PS54=OB27)*(PV3:PV54=OB28)*PU3:PU54)+SUMPRODUCT((PS3:PS54=OB27)*(PV3:PV54=OB29)*PU3:PU54)+SUMPRODUCT((PS3:PS54=OB27)*(PV3:PV54=OB25)*PU3:PU54)+SUMPRODUCT((PS3:PS54=OB27)*(PV3:PV54=OB26)*PU3:PU54)+SUMPRODUCT((PS3:PS54=OB28)*(PV3:PV54=OB27)*PT3:PT54)+SUMPRODUCT((PS3:PS54=OB29)*(PV3:PV54=OB27)*PT3:PT54)+SUMPRODUCT((PS3:PS54=OB25)*(PV3:PV54=OB27)*PT3:PT54)+SUMPRODUCT((PS3:PS54=OB26)*(PV3:PV54=OB27)*PT3:PT54)</f>
        <v>0</v>
      </c>
      <c r="OH27" s="395">
        <f t="shared" ref="OH27:OH28" ca="1" si="3950">OF27-OG27+1000</f>
        <v>1000</v>
      </c>
      <c r="OI27" s="395" t="str">
        <f t="shared" ref="OI27:OI28" ca="1" si="3951">IF(OB27&lt;&gt;"",OC27*3+OD27*1,"")</f>
        <v/>
      </c>
      <c r="OJ27" s="395" t="str">
        <f ca="1">IF(OB27&lt;&gt;"",VLOOKUP(OB27,LU4:MA52,7,FALSE),"")</f>
        <v/>
      </c>
      <c r="OK27" s="395" t="str">
        <f ca="1">IF(OB27&lt;&gt;"",VLOOKUP(OB27,LU4:MA52,5,FALSE),"")</f>
        <v/>
      </c>
      <c r="OL27" s="395" t="str">
        <f ca="1">IF(OB27&lt;&gt;"",VLOOKUP(OB27,LU4:MC52,9,FALSE),"")</f>
        <v/>
      </c>
      <c r="OM27" s="395" t="str">
        <f t="shared" ref="OM27:OM28" ca="1" si="3952">OI27</f>
        <v/>
      </c>
      <c r="ON27" s="395" t="str">
        <f t="shared" ref="ON27" ca="1" si="3953">IF(OB27&lt;&gt;"",RANK(OM27,OM25:OM29),"")</f>
        <v/>
      </c>
      <c r="OO27" s="395" t="str">
        <f t="shared" ref="OO27" ca="1" si="3954">IF(OB27&lt;&gt;"",SUMPRODUCT((OM25:OM29=OM27)*(OH25:OH29&gt;OH27)),"")</f>
        <v/>
      </c>
      <c r="OP27" s="395" t="str">
        <f t="shared" ref="OP27" ca="1" si="3955">IF(OB27&lt;&gt;"",SUMPRODUCT((OM25:OM29=OM27)*(OH25:OH29=OH27)*(OF25:OF29&gt;OF27)),"")</f>
        <v/>
      </c>
      <c r="OQ27" s="395" t="str">
        <f t="shared" ref="OQ27" ca="1" si="3956">IF(OB27&lt;&gt;"",SUMPRODUCT((OM25:OM29=OM27)*(OH25:OH29=OH27)*(OF25:OF29=OF27)*(OJ25:OJ29&gt;OJ27)),"")</f>
        <v/>
      </c>
      <c r="OR27" s="395" t="str">
        <f t="shared" ref="OR27" ca="1" si="3957">IF(OB27&lt;&gt;"",SUMPRODUCT((OM25:OM29=OM27)*(OH25:OH29=OH27)*(OF25:OF29=OF27)*(OJ25:OJ29=OJ27)*(OK25:OK29&gt;OK27)),"")</f>
        <v/>
      </c>
      <c r="OS27" s="395" t="str">
        <f t="shared" ref="OS27" ca="1" si="3958">IF(OB27&lt;&gt;"",SUMPRODUCT((OM25:OM29=OM27)*(OH25:OH29=OH27)*(OF25:OF29=OF27)*(OJ25:OJ29=OJ27)*(OK25:OK29=OK27)*(OL25:OL29&gt;OL27)),"")</f>
        <v/>
      </c>
      <c r="OT27" s="395" t="str">
        <f t="shared" ref="OT27:OT28" ca="1" si="3959">IF(OB27&lt;&gt;"",SUM(ON27:OS27)+2,"")</f>
        <v/>
      </c>
      <c r="OU27" s="395" t="str">
        <f t="shared" ref="OU27" ca="1" si="3960">IF(OB27&lt;&gt;"",INDEX(OB27:OB29,MATCH(3,OT27:OT29,0),0),"")</f>
        <v/>
      </c>
      <c r="PP27" s="395" t="str">
        <f t="shared" ref="PP27" ca="1" si="3961">IF(OU27&lt;&gt;"",OU27,IF(OA27&lt;&gt;"",OA27,IF(NG27&lt;&gt;"",NG27,MG27)))</f>
        <v>Los Angeles</v>
      </c>
      <c r="PQ27" s="395">
        <v>3</v>
      </c>
      <c r="PR27" s="395">
        <v>25</v>
      </c>
      <c r="PS27" s="395" t="str">
        <f t="shared" si="0"/>
        <v>Mamelodi Sundowns</v>
      </c>
      <c r="PT27" s="395">
        <f ca="1">IF(OFFSET('Game Board'!O32,0,PT1)&lt;&gt;"",OFFSET('Game Board'!O32,0,PT1),0)</f>
        <v>0</v>
      </c>
      <c r="PU27" s="395">
        <f ca="1">IF(OFFSET('Game Board'!P32,0,PT1)&lt;&gt;"",OFFSET('Game Board'!P32,0,PT1),0)</f>
        <v>1</v>
      </c>
      <c r="PV27" s="395" t="str">
        <f t="shared" si="1"/>
        <v>Borussia Dortmund</v>
      </c>
      <c r="PW27" s="395" t="str">
        <f ca="1">IF(AND(OFFSET('Game Board'!O32,0,PT1)&lt;&gt;"",OFFSET('Game Board'!P32,0,PT1)&lt;&gt;""),IF(PT27&gt;PU27,"W",IF(PT27=PU27,"D","L")),"")</f>
        <v>L</v>
      </c>
      <c r="PX27" s="395" t="str">
        <f t="shared" ca="1" si="2565"/>
        <v>W</v>
      </c>
      <c r="PZ27" s="395">
        <f ca="1">VLOOKUP(QA27,TV25:TW29,2,FALSE)</f>
        <v>2</v>
      </c>
      <c r="QA27" s="398" t="str">
        <f t="shared" si="3482"/>
        <v>Chelsea</v>
      </c>
      <c r="QB27" s="395">
        <f ca="1">SUMPRODUCT((TY3:TY54=QA27)*(UC3:UC54="W"))+SUMPRODUCT((UB3:UB54=QA27)*(UD3:UD54="W"))</f>
        <v>0</v>
      </c>
      <c r="QC27" s="395">
        <f ca="1">SUMPRODUCT((TY3:TY54=QA27)*(UC3:UC54="D"))+SUMPRODUCT((UB3:UB54=QA27)*(UD3:UD54="D"))</f>
        <v>0</v>
      </c>
      <c r="QD27" s="395">
        <f ca="1">SUMPRODUCT((TY3:TY54=QA27)*(UC3:UC54="L"))+SUMPRODUCT((UB3:UB54=QA27)*(UD3:UD54="L"))</f>
        <v>0</v>
      </c>
      <c r="QE27" s="395">
        <f t="shared" ref="QE27" ca="1" si="3962">SUMIF(TY3:TY72,QA27,TZ3:TZ72)+SUMIF(UB3:UB72,QA27,UA3:UA72)</f>
        <v>0</v>
      </c>
      <c r="QF27" s="395">
        <f t="shared" ref="QF27" ca="1" si="3963">SUMIF(UB3:UB72,QA27,TZ3:TZ72)+SUMIF(TY3:TY72,QA27,UA3:UA72)</f>
        <v>0</v>
      </c>
      <c r="QG27" s="395">
        <f t="shared" ca="1" si="3485"/>
        <v>1000</v>
      </c>
      <c r="QH27" s="395">
        <f t="shared" ca="1" si="3486"/>
        <v>0</v>
      </c>
      <c r="QI27" s="401">
        <f t="shared" si="63"/>
        <v>18</v>
      </c>
      <c r="QJ27" s="395">
        <f t="shared" ref="QJ27" ca="1" si="3964">IF(COUNTIF(QH25:QH29,4)&lt;&gt;4,RANK(QH27,QH25:QH29),QH79)</f>
        <v>1</v>
      </c>
      <c r="QL27" s="395">
        <f t="shared" ref="QL27" ca="1" si="3965">SUMPRODUCT((QJ25:QJ28=QJ27)*(QI25:QI28&lt;QI27))+QJ27</f>
        <v>3</v>
      </c>
      <c r="QM27" s="398" t="str">
        <f t="shared" ref="QM27" ca="1" si="3966">INDEX(QA25:QA29,MATCH(3,QL25:QL29,0),0)</f>
        <v>Chelsea</v>
      </c>
      <c r="QN27" s="395">
        <f t="shared" ref="QN27" ca="1" si="3967">INDEX(QJ25:QJ29,MATCH(QM27,QA25:QA29,0),0)</f>
        <v>1</v>
      </c>
      <c r="QO27" s="395" t="str">
        <f t="shared" ref="QO27:QO28" ca="1" si="3968">IF(AND(QO26&lt;&gt;"",QN27=1),QM27,"")</f>
        <v>Chelsea</v>
      </c>
      <c r="QP27" s="395" t="str">
        <f t="shared" ref="QP27:QP28" ca="1" si="3969">IF(AND(QP26&lt;&gt;"",QN28=2),QM28,"")</f>
        <v/>
      </c>
      <c r="QQ27" s="395" t="str">
        <f t="shared" ref="QQ27" ca="1" si="3970">IF(AND(QQ26&lt;&gt;"",QN29=3),QM29,"")</f>
        <v/>
      </c>
      <c r="QT27" s="395" t="str">
        <f t="shared" ca="1" si="3495"/>
        <v>Chelsea</v>
      </c>
      <c r="QU27" s="395">
        <f ca="1">SUMPRODUCT((TY3:TY54=QT27)*(UB3:UB54=QT28)*(UC3:UC54="W"))+SUMPRODUCT((TY3:TY54=QT27)*(UB3:UB54=QT29)*(UC3:UC54="W"))+SUMPRODUCT((TY3:TY54=QT27)*(UB3:UB54=QT25)*(UC3:UC54="W"))+SUMPRODUCT((TY3:TY54=QT27)*(UB3:UB54=QT26)*(UC3:UC54="W"))+SUMPRODUCT((TY3:TY54=QT28)*(UB3:UB54=QT27)*(UD3:UD54="W"))+SUMPRODUCT((TY3:TY54=QT29)*(UB3:UB54=QT27)*(UD3:UD54="W"))+SUMPRODUCT((TY3:TY54=QT25)*(UB3:UB54=QT27)*(UD3:UD54="W"))+SUMPRODUCT((TY3:TY54=QT26)*(UB3:UB54=QT27)*(UD3:UD54="W"))</f>
        <v>0</v>
      </c>
      <c r="QV27" s="395">
        <f ca="1">SUMPRODUCT((TY3:TY54=QT27)*(UB3:UB54=QT28)*(UC3:UC54="D"))+SUMPRODUCT((TY3:TY54=QT27)*(UB3:UB54=QT29)*(UC3:UC54="D"))+SUMPRODUCT((TY3:TY54=QT27)*(UB3:UB54=QT25)*(UC3:UC54="D"))+SUMPRODUCT((TY3:TY54=QT27)*(UB3:UB54=QT26)*(UC3:UC54="D"))+SUMPRODUCT((TY3:TY54=QT28)*(UB3:UB54=QT27)*(UC3:UC54="D"))+SUMPRODUCT((TY3:TY54=QT29)*(UB3:UB54=QT27)*(UC3:UC54="D"))+SUMPRODUCT((TY3:TY54=QT25)*(UB3:UB54=QT27)*(UC3:UC54="D"))+SUMPRODUCT((TY3:TY54=QT26)*(UB3:UB54=QT27)*(UC3:UC54="D"))</f>
        <v>0</v>
      </c>
      <c r="QW27" s="395">
        <f ca="1">SUMPRODUCT((TY3:TY54=QT27)*(UB3:UB54=QT28)*(UC3:UC54="L"))+SUMPRODUCT((TY3:TY54=QT27)*(UB3:UB54=QT29)*(UC3:UC54="L"))+SUMPRODUCT((TY3:TY54=QT27)*(UB3:UB54=QT25)*(UC3:UC54="L"))+SUMPRODUCT((TY3:TY54=QT27)*(UB3:UB54=QT26)*(UC3:UC54="L"))+SUMPRODUCT((TY3:TY54=QT28)*(UB3:UB54=QT27)*(UD3:UD54="L"))+SUMPRODUCT((TY3:TY54=QT29)*(UB3:UB54=QT27)*(UD3:UD54="L"))+SUMPRODUCT((TY3:TY54=QT25)*(UB3:UB54=QT27)*(UD3:UD54="L"))+SUMPRODUCT((TY3:TY54=QT26)*(UB3:UB54=QT27)*(UD3:UD54="L"))</f>
        <v>0</v>
      </c>
      <c r="QX27" s="395">
        <f ca="1">SUMPRODUCT((TY3:TY54=QT27)*(UB3:UB54=QT28)*TZ3:TZ54)+SUMPRODUCT((TY3:TY54=QT27)*(UB3:UB54=QT29)*TZ3:TZ54)+SUMPRODUCT((TY3:TY54=QT27)*(UB3:UB54=QT25)*TZ3:TZ54)+SUMPRODUCT((TY3:TY54=QT27)*(UB3:UB54=QT26)*TZ3:TZ54)+SUMPRODUCT((TY3:TY54=QT28)*(UB3:UB54=QT27)*UA3:UA54)+SUMPRODUCT((TY3:TY54=QT29)*(UB3:UB54=QT27)*UA3:UA54)+SUMPRODUCT((TY3:TY54=QT25)*(UB3:UB54=QT27)*UA3:UA54)+SUMPRODUCT((TY3:TY54=QT26)*(UB3:UB54=QT27)*UA3:UA54)</f>
        <v>0</v>
      </c>
      <c r="QY27" s="395">
        <f ca="1">SUMPRODUCT((TY3:TY54=QT27)*(UB3:UB54=QT28)*UA3:UA54)+SUMPRODUCT((TY3:TY54=QT27)*(UB3:UB54=QT29)*UA3:UA54)+SUMPRODUCT((TY3:TY54=QT27)*(UB3:UB54=QT25)*UA3:UA54)+SUMPRODUCT((TY3:TY54=QT27)*(UB3:UB54=QT26)*UA3:UA54)+SUMPRODUCT((TY3:TY54=QT28)*(UB3:UB54=QT27)*TZ3:TZ54)+SUMPRODUCT((TY3:TY54=QT29)*(UB3:UB54=QT27)*TZ3:TZ54)+SUMPRODUCT((TY3:TY54=QT25)*(UB3:UB54=QT27)*TZ3:TZ54)+SUMPRODUCT((TY3:TY54=QT26)*(UB3:UB54=QT27)*TZ3:TZ54)</f>
        <v>0</v>
      </c>
      <c r="QZ27" s="395">
        <f t="shared" ca="1" si="3496"/>
        <v>1000</v>
      </c>
      <c r="RA27" s="395">
        <f t="shared" ca="1" si="3497"/>
        <v>0</v>
      </c>
      <c r="RB27" s="395">
        <f ca="1">IF(QT27&lt;&gt;"",VLOOKUP(QT27,QA4:QG52,7,FALSE),"")</f>
        <v>1000</v>
      </c>
      <c r="RC27" s="395">
        <f ca="1">IF(QT27&lt;&gt;"",VLOOKUP(QT27,QA4:QG52,5,FALSE),"")</f>
        <v>0</v>
      </c>
      <c r="RD27" s="395">
        <f ca="1">IF(QT27&lt;&gt;"",VLOOKUP(QT27,QA4:QI52,9,FALSE),"")</f>
        <v>18</v>
      </c>
      <c r="RE27" s="395">
        <f t="shared" ca="1" si="3498"/>
        <v>0</v>
      </c>
      <c r="RF27" s="395">
        <f t="shared" ref="RF27" ca="1" si="3971">IF(QT27&lt;&gt;"",RANK(RE27,RE25:RE29),"")</f>
        <v>1</v>
      </c>
      <c r="RG27" s="395">
        <f t="shared" ref="RG27" ca="1" si="3972">IF(QT27&lt;&gt;"",SUMPRODUCT((RE25:RE29=RE27)*(QZ25:QZ29&gt;QZ27)),"")</f>
        <v>0</v>
      </c>
      <c r="RH27" s="395">
        <f t="shared" ref="RH27" ca="1" si="3973">IF(QT27&lt;&gt;"",SUMPRODUCT((RE25:RE29=RE27)*(QZ25:QZ29=QZ27)*(QX25:QX29&gt;QX27)),"")</f>
        <v>0</v>
      </c>
      <c r="RI27" s="395">
        <f t="shared" ref="RI27" ca="1" si="3974">IF(QT27&lt;&gt;"",SUMPRODUCT((RE25:RE29=RE27)*(QZ25:QZ29=QZ27)*(QX25:QX29=QX27)*(RB25:RB29&gt;RB27)),"")</f>
        <v>0</v>
      </c>
      <c r="RJ27" s="395">
        <f t="shared" ref="RJ27" ca="1" si="3975">IF(QT27&lt;&gt;"",SUMPRODUCT((RE25:RE29=RE27)*(QZ25:QZ29=QZ27)*(QX25:QX29=QX27)*(RB25:RB29=RB27)*(RC25:RC29&gt;RC27)),"")</f>
        <v>0</v>
      </c>
      <c r="RK27" s="395">
        <f t="shared" ref="RK27" ca="1" si="3976">IF(QT27&lt;&gt;"",SUMPRODUCT((RE25:RE29=RE27)*(QZ25:QZ29=QZ27)*(QX25:QX29=QX27)*(RB25:RB29=RB27)*(RC25:RC29=RC27)*(RD25:RD29&gt;RD27)),"")</f>
        <v>1</v>
      </c>
      <c r="RL27" s="395">
        <f t="shared" ref="RL27" ca="1" si="3977">IF(QT27&lt;&gt;"",IF(RL79&lt;&gt;"",IF(QS76=3,RL79,RL79+QS76),SUM(RF27:RK27)),"")</f>
        <v>2</v>
      </c>
      <c r="RM27" s="395" t="str">
        <f t="shared" ref="RM27" ca="1" si="3978">IF(QT27&lt;&gt;"",INDEX(QT25:QT29,MATCH(3,RL25:RL29,0),0),"")</f>
        <v>Los Angeles</v>
      </c>
      <c r="RN27" s="395" t="str">
        <f t="shared" ca="1" si="3722"/>
        <v/>
      </c>
      <c r="RO27" s="395">
        <f ca="1">SUMPRODUCT((TY3:TY54=RN27)*(UB3:UB54=RN28)*(UC3:UC54="W"))+SUMPRODUCT((TY3:TY54=RN27)*(UB3:UB54=RN29)*(UC3:UC54="W"))+SUMPRODUCT((TY3:TY54=RN27)*(UB3:UB54=RN26)*(UC3:UC54="W"))+SUMPRODUCT((TY3:TY54=RN28)*(UB3:UB54=RN27)*(UD3:UD54="W"))+SUMPRODUCT((TY3:TY54=RN29)*(UB3:UB54=RN27)*(UD3:UD54="W"))+SUMPRODUCT((TY3:TY54=RN26)*(UB3:UB54=RN27)*(UD3:UD54="W"))</f>
        <v>0</v>
      </c>
      <c r="RP27" s="395">
        <f ca="1">SUMPRODUCT((TY3:TY54=RN27)*(UB3:UB54=RN28)*(UC3:UC54="D"))+SUMPRODUCT((TY3:TY54=RN27)*(UB3:UB54=RN29)*(UC3:UC54="D"))+SUMPRODUCT((TY3:TY54=RN27)*(UB3:UB54=RN26)*(UC3:UC54="D"))+SUMPRODUCT((TY3:TY54=RN28)*(UB3:UB54=RN27)*(UC3:UC54="D"))+SUMPRODUCT((TY3:TY54=RN29)*(UB3:UB54=RN27)*(UC3:UC54="D"))+SUMPRODUCT((TY3:TY54=RN26)*(UB3:UB54=RN27)*(UC3:UC54="D"))</f>
        <v>0</v>
      </c>
      <c r="RQ27" s="395">
        <f ca="1">SUMPRODUCT((TY3:TY54=RN27)*(UB3:UB54=RN28)*(UC3:UC54="L"))+SUMPRODUCT((TY3:TY54=RN27)*(UB3:UB54=RN29)*(UC3:UC54="L"))+SUMPRODUCT((TY3:TY54=RN27)*(UB3:UB54=RN26)*(UC3:UC54="L"))+SUMPRODUCT((TY3:TY54=RN28)*(UB3:UB54=RN27)*(UD3:UD54="L"))+SUMPRODUCT((TY3:TY54=RN29)*(UB3:UB54=RN27)*(UD3:UD54="L"))+SUMPRODUCT((TY3:TY54=RN26)*(UB3:UB54=RN27)*(UD3:UD54="L"))</f>
        <v>0</v>
      </c>
      <c r="RR27" s="395">
        <f ca="1">SUMPRODUCT((TY3:TY54=RN27)*(UB3:UB54=RN28)*TZ3:TZ54)+SUMPRODUCT((TY3:TY54=RN27)*(UB3:UB54=RN29)*TZ3:TZ54)+SUMPRODUCT((TY3:TY54=RN27)*(UB3:UB54=RN25)*TZ3:TZ54)+SUMPRODUCT((TY3:TY54=RN27)*(UB3:UB54=RN26)*TZ3:TZ54)+SUMPRODUCT((TY3:TY54=RN28)*(UB3:UB54=RN27)*UA3:UA54)+SUMPRODUCT((TY3:TY54=RN29)*(UB3:UB54=RN27)*UA3:UA54)+SUMPRODUCT((TY3:TY54=RN25)*(UB3:UB54=RN27)*UA3:UA54)+SUMPRODUCT((TY3:TY54=RN26)*(UB3:UB54=RN27)*UA3:UA54)</f>
        <v>0</v>
      </c>
      <c r="RS27" s="395">
        <f ca="1">SUMPRODUCT((TY3:TY54=RN27)*(UB3:UB54=RN28)*UA3:UA54)+SUMPRODUCT((TY3:TY54=RN27)*(UB3:UB54=RN29)*UA3:UA54)+SUMPRODUCT((TY3:TY54=RN27)*(UB3:UB54=RN25)*UA3:UA54)+SUMPRODUCT((TY3:TY54=RN27)*(UB3:UB54=RN26)*UA3:UA54)+SUMPRODUCT((TY3:TY54=RN28)*(UB3:UB54=RN27)*TZ3:TZ54)+SUMPRODUCT((TY3:TY54=RN29)*(UB3:UB54=RN27)*TZ3:TZ54)+SUMPRODUCT((TY3:TY54=RN25)*(UB3:UB54=RN27)*TZ3:TZ54)+SUMPRODUCT((TY3:TY54=RN26)*(UB3:UB54=RN27)*TZ3:TZ54)</f>
        <v>0</v>
      </c>
      <c r="RT27" s="395">
        <f t="shared" ca="1" si="3723"/>
        <v>1000</v>
      </c>
      <c r="RU27" s="395" t="str">
        <f t="shared" ca="1" si="3724"/>
        <v/>
      </c>
      <c r="RV27" s="395" t="str">
        <f ca="1">IF(RN27&lt;&gt;"",VLOOKUP(RN27,QA4:QG52,7,FALSE),"")</f>
        <v/>
      </c>
      <c r="RW27" s="395" t="str">
        <f ca="1">IF(RN27&lt;&gt;"",VLOOKUP(RN27,QA4:QG52,5,FALSE),"")</f>
        <v/>
      </c>
      <c r="RX27" s="395" t="str">
        <f ca="1">IF(RN27&lt;&gt;"",VLOOKUP(RN27,QA4:QI52,9,FALSE),"")</f>
        <v/>
      </c>
      <c r="RY27" s="395" t="str">
        <f t="shared" ca="1" si="3725"/>
        <v/>
      </c>
      <c r="RZ27" s="395" t="str">
        <f t="shared" ref="RZ27" ca="1" si="3979">IF(RN27&lt;&gt;"",RANK(RY27,RY25:RY29),"")</f>
        <v/>
      </c>
      <c r="SA27" s="395" t="str">
        <f t="shared" ref="SA27" ca="1" si="3980">IF(RN27&lt;&gt;"",SUMPRODUCT((RY25:RY29=RY27)*(RT25:RT29&gt;RT27)),"")</f>
        <v/>
      </c>
      <c r="SB27" s="395" t="str">
        <f t="shared" ref="SB27" ca="1" si="3981">IF(RN27&lt;&gt;"",SUMPRODUCT((RY25:RY29=RY27)*(RT25:RT29=RT27)*(RR25:RR29&gt;RR27)),"")</f>
        <v/>
      </c>
      <c r="SC27" s="395" t="str">
        <f t="shared" ref="SC27" ca="1" si="3982">IF(RN27&lt;&gt;"",SUMPRODUCT((RY25:RY29=RY27)*(RT25:RT29=RT27)*(RR25:RR29=RR27)*(RV25:RV29&gt;RV27)),"")</f>
        <v/>
      </c>
      <c r="SD27" s="395" t="str">
        <f t="shared" ref="SD27" ca="1" si="3983">IF(RN27&lt;&gt;"",SUMPRODUCT((RY25:RY29=RY27)*(RT25:RT29=RT27)*(RR25:RR29=RR27)*(RV25:RV29=RV27)*(RW25:RW29&gt;RW27)),"")</f>
        <v/>
      </c>
      <c r="SE27" s="395" t="str">
        <f t="shared" ref="SE27" ca="1" si="3984">IF(RN27&lt;&gt;"",SUMPRODUCT((RY25:RY29=RY27)*(RT25:RT29=RT27)*(RR25:RR29=RR27)*(RV25:RV29=RV27)*(RW25:RW29=RW27)*(RX25:RX29&gt;RX27)),"")</f>
        <v/>
      </c>
      <c r="SF27" s="395" t="str">
        <f t="shared" ref="SF27" ca="1" si="3985">IF(RN27&lt;&gt;"",IF(SF79&lt;&gt;"",IF(RM76=3,SF79,SF79+RM76),SUM(RZ27:SE27)+1),"")</f>
        <v/>
      </c>
      <c r="SG27" s="395" t="str">
        <f t="shared" ref="SG27" ca="1" si="3986">IF(RN27&lt;&gt;"",INDEX(RN26:RN29,MATCH(3,SF26:SF29,0),0),"")</f>
        <v/>
      </c>
      <c r="SH27" s="395" t="str">
        <f t="shared" ref="SH27:SH28" ca="1" si="3987">IF(QQ25&lt;&gt;"",QQ25,"")</f>
        <v/>
      </c>
      <c r="SI27" s="395">
        <f ca="1">SUMPRODUCT((TY3:TY54=SH27)*(UB3:UB54=SH28)*(UC3:UC54="W"))+SUMPRODUCT((TY3:TY54=SH27)*(UB3:UB54=SH29)*(UC3:UC54="W"))+SUMPRODUCT((TY3:TY54=SH27)*(UB3:UB54=SH30)*(UC3:UC54="W"))+SUMPRODUCT((TY3:TY54=SH28)*(UB3:UB54=SH27)*(UD3:UD54="W"))+SUMPRODUCT((TY3:TY54=SH29)*(UB3:UB54=SH27)*(UD3:UD54="W"))+SUMPRODUCT((TY3:TY54=SH30)*(UB3:UB54=SH27)*(UD3:UD54="W"))</f>
        <v>0</v>
      </c>
      <c r="SJ27" s="395">
        <f ca="1">SUMPRODUCT((TY3:TY54=SH27)*(UB3:UB54=SH28)*(UC3:UC54="D"))+SUMPRODUCT((TY3:TY54=SH27)*(UB3:UB54=SH29)*(UC3:UC54="D"))+SUMPRODUCT((TY3:TY54=SH27)*(UB3:UB54=SH30)*(UC3:UC54="D"))+SUMPRODUCT((TY3:TY54=SH28)*(UB3:UB54=SH27)*(UC3:UC54="D"))+SUMPRODUCT((TY3:TY54=SH29)*(UB3:UB54=SH27)*(UC3:UC54="D"))+SUMPRODUCT((TY3:TY54=SH30)*(UB3:UB54=SH27)*(UC3:UC54="D"))</f>
        <v>0</v>
      </c>
      <c r="SK27" s="395">
        <f ca="1">SUMPRODUCT((TY3:TY54=SH27)*(UB3:UB54=SH28)*(UC3:UC54="L"))+SUMPRODUCT((TY3:TY54=SH27)*(UB3:UB54=SH29)*(UC3:UC54="L"))+SUMPRODUCT((TY3:TY54=SH27)*(UB3:UB54=SH30)*(UC3:UC54="L"))+SUMPRODUCT((TY3:TY54=SH28)*(UB3:UB54=SH27)*(UD3:UD54="L"))+SUMPRODUCT((TY3:TY54=SH29)*(UB3:UB54=SH27)*(UD3:UD54="L"))+SUMPRODUCT((TY3:TY54=SH30)*(UB3:UB54=SH27)*(UD3:UD54="L"))</f>
        <v>0</v>
      </c>
      <c r="SL27" s="395">
        <f ca="1">SUMPRODUCT((TY3:TY54=SH27)*(UB3:UB54=SH28)*TZ3:TZ54)+SUMPRODUCT((TY3:TY54=SH27)*(UB3:UB54=SH29)*TZ3:TZ54)+SUMPRODUCT((TY3:TY54=SH27)*(UB3:UB54=SH25)*TZ3:TZ54)+SUMPRODUCT((TY3:TY54=SH27)*(UB3:UB54=SH26)*TZ3:TZ54)+SUMPRODUCT((TY3:TY54=SH28)*(UB3:UB54=SH27)*UA3:UA54)+SUMPRODUCT((TY3:TY54=SH29)*(UB3:UB54=SH27)*UA3:UA54)+SUMPRODUCT((TY3:TY54=SH25)*(UB3:UB54=SH27)*UA3:UA54)+SUMPRODUCT((TY3:TY54=SH26)*(UB3:UB54=SH27)*UA3:UA54)</f>
        <v>0</v>
      </c>
      <c r="SM27" s="395">
        <f ca="1">SUMPRODUCT((TY3:TY54=SH27)*(UB3:UB54=SH28)*UA3:UA54)+SUMPRODUCT((TY3:TY54=SH27)*(UB3:UB54=SH29)*UA3:UA54)+SUMPRODUCT((TY3:TY54=SH27)*(UB3:UB54=SH25)*UA3:UA54)+SUMPRODUCT((TY3:TY54=SH27)*(UB3:UB54=SH26)*UA3:UA54)+SUMPRODUCT((TY3:TY54=SH28)*(UB3:UB54=SH27)*TZ3:TZ54)+SUMPRODUCT((TY3:TY54=SH29)*(UB3:UB54=SH27)*TZ3:TZ54)+SUMPRODUCT((TY3:TY54=SH25)*(UB3:UB54=SH27)*TZ3:TZ54)+SUMPRODUCT((TY3:TY54=SH26)*(UB3:UB54=SH27)*TZ3:TZ54)</f>
        <v>0</v>
      </c>
      <c r="SN27" s="395">
        <f t="shared" ref="SN27:SN28" ca="1" si="3988">SL27-SM27+1000</f>
        <v>1000</v>
      </c>
      <c r="SO27" s="395" t="str">
        <f t="shared" ref="SO27:SO28" ca="1" si="3989">IF(SH27&lt;&gt;"",SI27*3+SJ27*1,"")</f>
        <v/>
      </c>
      <c r="SP27" s="395" t="str">
        <f ca="1">IF(SH27&lt;&gt;"",VLOOKUP(SH27,QA4:QG52,7,FALSE),"")</f>
        <v/>
      </c>
      <c r="SQ27" s="395" t="str">
        <f ca="1">IF(SH27&lt;&gt;"",VLOOKUP(SH27,QA4:QG52,5,FALSE),"")</f>
        <v/>
      </c>
      <c r="SR27" s="395" t="str">
        <f ca="1">IF(SH27&lt;&gt;"",VLOOKUP(SH27,QA4:QI52,9,FALSE),"")</f>
        <v/>
      </c>
      <c r="SS27" s="395" t="str">
        <f t="shared" ref="SS27:SS28" ca="1" si="3990">SO27</f>
        <v/>
      </c>
      <c r="ST27" s="395" t="str">
        <f t="shared" ref="ST27" ca="1" si="3991">IF(SH27&lt;&gt;"",RANK(SS27,SS25:SS29),"")</f>
        <v/>
      </c>
      <c r="SU27" s="395" t="str">
        <f t="shared" ref="SU27" ca="1" si="3992">IF(SH27&lt;&gt;"",SUMPRODUCT((SS25:SS29=SS27)*(SN25:SN29&gt;SN27)),"")</f>
        <v/>
      </c>
      <c r="SV27" s="395" t="str">
        <f t="shared" ref="SV27" ca="1" si="3993">IF(SH27&lt;&gt;"",SUMPRODUCT((SS25:SS29=SS27)*(SN25:SN29=SN27)*(SL25:SL29&gt;SL27)),"")</f>
        <v/>
      </c>
      <c r="SW27" s="395" t="str">
        <f t="shared" ref="SW27" ca="1" si="3994">IF(SH27&lt;&gt;"",SUMPRODUCT((SS25:SS29=SS27)*(SN25:SN29=SN27)*(SL25:SL29=SL27)*(SP25:SP29&gt;SP27)),"")</f>
        <v/>
      </c>
      <c r="SX27" s="395" t="str">
        <f t="shared" ref="SX27" ca="1" si="3995">IF(SH27&lt;&gt;"",SUMPRODUCT((SS25:SS29=SS27)*(SN25:SN29=SN27)*(SL25:SL29=SL27)*(SP25:SP29=SP27)*(SQ25:SQ29&gt;SQ27)),"")</f>
        <v/>
      </c>
      <c r="SY27" s="395" t="str">
        <f t="shared" ref="SY27" ca="1" si="3996">IF(SH27&lt;&gt;"",SUMPRODUCT((SS25:SS29=SS27)*(SN25:SN29=SN27)*(SL25:SL29=SL27)*(SP25:SP29=SP27)*(SQ25:SQ29=SQ27)*(SR25:SR29&gt;SR27)),"")</f>
        <v/>
      </c>
      <c r="SZ27" s="395" t="str">
        <f t="shared" ref="SZ27:SZ28" ca="1" si="3997">IF(SH27&lt;&gt;"",SUM(ST27:SY27)+2,"")</f>
        <v/>
      </c>
      <c r="TA27" s="395" t="str">
        <f t="shared" ref="TA27" ca="1" si="3998">IF(SH27&lt;&gt;"",INDEX(SH27:SH29,MATCH(3,SZ27:SZ29,0),0),"")</f>
        <v/>
      </c>
      <c r="TV27" s="395" t="str">
        <f t="shared" ref="TV27" ca="1" si="3999">IF(TA27&lt;&gt;"",TA27,IF(SG27&lt;&gt;"",SG27,IF(RM27&lt;&gt;"",RM27,QM27)))</f>
        <v>Los Angeles</v>
      </c>
      <c r="TW27" s="395">
        <v>3</v>
      </c>
      <c r="TX27" s="395">
        <v>25</v>
      </c>
      <c r="TY27" s="395" t="str">
        <f t="shared" si="3"/>
        <v>Mamelodi Sundowns</v>
      </c>
      <c r="TZ27" s="395">
        <f ca="1">IF(OFFSET('Game Board'!O32,0,TZ1)&lt;&gt;"",OFFSET('Game Board'!O32,0,TZ1),0)</f>
        <v>0</v>
      </c>
      <c r="UA27" s="395">
        <f ca="1">IF(OFFSET('Game Board'!P32,0,TZ1)&lt;&gt;"",OFFSET('Game Board'!P32,0,TZ1),0)</f>
        <v>0</v>
      </c>
      <c r="UB27" s="395" t="str">
        <f t="shared" si="4"/>
        <v>Borussia Dortmund</v>
      </c>
      <c r="UC27" s="395" t="str">
        <f ca="1">IF(AND(OFFSET('Game Board'!O32,0,TZ1)&lt;&gt;"",OFFSET('Game Board'!P32,0,TZ1)&lt;&gt;""),IF(TZ27&gt;UA27,"W",IF(TZ27=UA27,"D","L")),"")</f>
        <v/>
      </c>
      <c r="UD27" s="395" t="str">
        <f t="shared" ca="1" si="2597"/>
        <v/>
      </c>
      <c r="UF27" s="395">
        <f ca="1">VLOOKUP(UG27,YB25:YC29,2,FALSE)</f>
        <v>2</v>
      </c>
      <c r="UG27" s="398" t="str">
        <f t="shared" si="3508"/>
        <v>Chelsea</v>
      </c>
      <c r="UH27" s="395">
        <f ca="1">SUMPRODUCT((YE3:YE54=UG27)*(YI3:YI54="W"))+SUMPRODUCT((YH3:YH54=UG27)*(YJ3:YJ54="W"))</f>
        <v>0</v>
      </c>
      <c r="UI27" s="395">
        <f ca="1">SUMPRODUCT((YE3:YE54=UG27)*(YI3:YI54="D"))+SUMPRODUCT((YH3:YH54=UG27)*(YJ3:YJ54="D"))</f>
        <v>0</v>
      </c>
      <c r="UJ27" s="395">
        <f ca="1">SUMPRODUCT((YE3:YE54=UG27)*(YI3:YI54="L"))+SUMPRODUCT((YH3:YH54=UG27)*(YJ3:YJ54="L"))</f>
        <v>0</v>
      </c>
      <c r="UK27" s="395">
        <f t="shared" ref="UK27" ca="1" si="4000">SUMIF(YE3:YE72,UG27,YF3:YF72)+SUMIF(YH3:YH72,UG27,YG3:YG72)</f>
        <v>0</v>
      </c>
      <c r="UL27" s="395">
        <f t="shared" ref="UL27" ca="1" si="4001">SUMIF(YH3:YH72,UG27,YF3:YF72)+SUMIF(YE3:YE72,UG27,YG3:YG72)</f>
        <v>0</v>
      </c>
      <c r="UM27" s="395">
        <f t="shared" ca="1" si="3511"/>
        <v>1000</v>
      </c>
      <c r="UN27" s="395">
        <f t="shared" ca="1" si="3512"/>
        <v>0</v>
      </c>
      <c r="UO27" s="401">
        <f t="shared" si="90"/>
        <v>18</v>
      </c>
      <c r="UP27" s="395">
        <f t="shared" ref="UP27" ca="1" si="4002">IF(COUNTIF(UN25:UN29,4)&lt;&gt;4,RANK(UN27,UN25:UN29),UN79)</f>
        <v>1</v>
      </c>
      <c r="UR27" s="395">
        <f t="shared" ref="UR27" ca="1" si="4003">SUMPRODUCT((UP25:UP28=UP27)*(UO25:UO28&lt;UO27))+UP27</f>
        <v>3</v>
      </c>
      <c r="US27" s="398" t="str">
        <f t="shared" ref="US27" ca="1" si="4004">INDEX(UG25:UG29,MATCH(3,UR25:UR29,0),0)</f>
        <v>Chelsea</v>
      </c>
      <c r="UT27" s="395">
        <f t="shared" ref="UT27" ca="1" si="4005">INDEX(UP25:UP29,MATCH(US27,UG25:UG29,0),0)</f>
        <v>1</v>
      </c>
      <c r="UU27" s="395" t="str">
        <f t="shared" ref="UU27:UU28" ca="1" si="4006">IF(AND(UU26&lt;&gt;"",UT27=1),US27,"")</f>
        <v>Chelsea</v>
      </c>
      <c r="UV27" s="395" t="str">
        <f t="shared" ref="UV27:UV28" ca="1" si="4007">IF(AND(UV26&lt;&gt;"",UT28=2),US28,"")</f>
        <v/>
      </c>
      <c r="UW27" s="395" t="str">
        <f t="shared" ref="UW27" ca="1" si="4008">IF(AND(UW26&lt;&gt;"",UT29=3),US29,"")</f>
        <v/>
      </c>
      <c r="UZ27" s="395" t="str">
        <f t="shared" ca="1" si="3521"/>
        <v>Chelsea</v>
      </c>
      <c r="VA27" s="395">
        <f ca="1">SUMPRODUCT((YE3:YE54=UZ27)*(YH3:YH54=UZ28)*(YI3:YI54="W"))+SUMPRODUCT((YE3:YE54=UZ27)*(YH3:YH54=UZ29)*(YI3:YI54="W"))+SUMPRODUCT((YE3:YE54=UZ27)*(YH3:YH54=UZ25)*(YI3:YI54="W"))+SUMPRODUCT((YE3:YE54=UZ27)*(YH3:YH54=UZ26)*(YI3:YI54="W"))+SUMPRODUCT((YE3:YE54=UZ28)*(YH3:YH54=UZ27)*(YJ3:YJ54="W"))+SUMPRODUCT((YE3:YE54=UZ29)*(YH3:YH54=UZ27)*(YJ3:YJ54="W"))+SUMPRODUCT((YE3:YE54=UZ25)*(YH3:YH54=UZ27)*(YJ3:YJ54="W"))+SUMPRODUCT((YE3:YE54=UZ26)*(YH3:YH54=UZ27)*(YJ3:YJ54="W"))</f>
        <v>0</v>
      </c>
      <c r="VB27" s="395">
        <f ca="1">SUMPRODUCT((YE3:YE54=UZ27)*(YH3:YH54=UZ28)*(YI3:YI54="D"))+SUMPRODUCT((YE3:YE54=UZ27)*(YH3:YH54=UZ29)*(YI3:YI54="D"))+SUMPRODUCT((YE3:YE54=UZ27)*(YH3:YH54=UZ25)*(YI3:YI54="D"))+SUMPRODUCT((YE3:YE54=UZ27)*(YH3:YH54=UZ26)*(YI3:YI54="D"))+SUMPRODUCT((YE3:YE54=UZ28)*(YH3:YH54=UZ27)*(YI3:YI54="D"))+SUMPRODUCT((YE3:YE54=UZ29)*(YH3:YH54=UZ27)*(YI3:YI54="D"))+SUMPRODUCT((YE3:YE54=UZ25)*(YH3:YH54=UZ27)*(YI3:YI54="D"))+SUMPRODUCT((YE3:YE54=UZ26)*(YH3:YH54=UZ27)*(YI3:YI54="D"))</f>
        <v>0</v>
      </c>
      <c r="VC27" s="395">
        <f ca="1">SUMPRODUCT((YE3:YE54=UZ27)*(YH3:YH54=UZ28)*(YI3:YI54="L"))+SUMPRODUCT((YE3:YE54=UZ27)*(YH3:YH54=UZ29)*(YI3:YI54="L"))+SUMPRODUCT((YE3:YE54=UZ27)*(YH3:YH54=UZ25)*(YI3:YI54="L"))+SUMPRODUCT((YE3:YE54=UZ27)*(YH3:YH54=UZ26)*(YI3:YI54="L"))+SUMPRODUCT((YE3:YE54=UZ28)*(YH3:YH54=UZ27)*(YJ3:YJ54="L"))+SUMPRODUCT((YE3:YE54=UZ29)*(YH3:YH54=UZ27)*(YJ3:YJ54="L"))+SUMPRODUCT((YE3:YE54=UZ25)*(YH3:YH54=UZ27)*(YJ3:YJ54="L"))+SUMPRODUCT((YE3:YE54=UZ26)*(YH3:YH54=UZ27)*(YJ3:YJ54="L"))</f>
        <v>0</v>
      </c>
      <c r="VD27" s="395">
        <f ca="1">SUMPRODUCT((YE3:YE54=UZ27)*(YH3:YH54=UZ28)*YF3:YF54)+SUMPRODUCT((YE3:YE54=UZ27)*(YH3:YH54=UZ29)*YF3:YF54)+SUMPRODUCT((YE3:YE54=UZ27)*(YH3:YH54=UZ25)*YF3:YF54)+SUMPRODUCT((YE3:YE54=UZ27)*(YH3:YH54=UZ26)*YF3:YF54)+SUMPRODUCT((YE3:YE54=UZ28)*(YH3:YH54=UZ27)*YG3:YG54)+SUMPRODUCT((YE3:YE54=UZ29)*(YH3:YH54=UZ27)*YG3:YG54)+SUMPRODUCT((YE3:YE54=UZ25)*(YH3:YH54=UZ27)*YG3:YG54)+SUMPRODUCT((YE3:YE54=UZ26)*(YH3:YH54=UZ27)*YG3:YG54)</f>
        <v>0</v>
      </c>
      <c r="VE27" s="395">
        <f ca="1">SUMPRODUCT((YE3:YE54=UZ27)*(YH3:YH54=UZ28)*YG3:YG54)+SUMPRODUCT((YE3:YE54=UZ27)*(YH3:YH54=UZ29)*YG3:YG54)+SUMPRODUCT((YE3:YE54=UZ27)*(YH3:YH54=UZ25)*YG3:YG54)+SUMPRODUCT((YE3:YE54=UZ27)*(YH3:YH54=UZ26)*YG3:YG54)+SUMPRODUCT((YE3:YE54=UZ28)*(YH3:YH54=UZ27)*YF3:YF54)+SUMPRODUCT((YE3:YE54=UZ29)*(YH3:YH54=UZ27)*YF3:YF54)+SUMPRODUCT((YE3:YE54=UZ25)*(YH3:YH54=UZ27)*YF3:YF54)+SUMPRODUCT((YE3:YE54=UZ26)*(YH3:YH54=UZ27)*YF3:YF54)</f>
        <v>0</v>
      </c>
      <c r="VF27" s="395">
        <f t="shared" ca="1" si="3522"/>
        <v>1000</v>
      </c>
      <c r="VG27" s="395">
        <f t="shared" ca="1" si="3523"/>
        <v>0</v>
      </c>
      <c r="VH27" s="395">
        <f ca="1">IF(UZ27&lt;&gt;"",VLOOKUP(UZ27,UG4:UM52,7,FALSE),"")</f>
        <v>1000</v>
      </c>
      <c r="VI27" s="395">
        <f ca="1">IF(UZ27&lt;&gt;"",VLOOKUP(UZ27,UG4:UM52,5,FALSE),"")</f>
        <v>0</v>
      </c>
      <c r="VJ27" s="395">
        <f ca="1">IF(UZ27&lt;&gt;"",VLOOKUP(UZ27,UG4:UO52,9,FALSE),"")</f>
        <v>18</v>
      </c>
      <c r="VK27" s="395">
        <f t="shared" ca="1" si="3524"/>
        <v>0</v>
      </c>
      <c r="VL27" s="395">
        <f t="shared" ref="VL27" ca="1" si="4009">IF(UZ27&lt;&gt;"",RANK(VK27,VK25:VK29),"")</f>
        <v>1</v>
      </c>
      <c r="VM27" s="395">
        <f t="shared" ref="VM27" ca="1" si="4010">IF(UZ27&lt;&gt;"",SUMPRODUCT((VK25:VK29=VK27)*(VF25:VF29&gt;VF27)),"")</f>
        <v>0</v>
      </c>
      <c r="VN27" s="395">
        <f t="shared" ref="VN27" ca="1" si="4011">IF(UZ27&lt;&gt;"",SUMPRODUCT((VK25:VK29=VK27)*(VF25:VF29=VF27)*(VD25:VD29&gt;VD27)),"")</f>
        <v>0</v>
      </c>
      <c r="VO27" s="395">
        <f t="shared" ref="VO27" ca="1" si="4012">IF(UZ27&lt;&gt;"",SUMPRODUCT((VK25:VK29=VK27)*(VF25:VF29=VF27)*(VD25:VD29=VD27)*(VH25:VH29&gt;VH27)),"")</f>
        <v>0</v>
      </c>
      <c r="VP27" s="395">
        <f t="shared" ref="VP27" ca="1" si="4013">IF(UZ27&lt;&gt;"",SUMPRODUCT((VK25:VK29=VK27)*(VF25:VF29=VF27)*(VD25:VD29=VD27)*(VH25:VH29=VH27)*(VI25:VI29&gt;VI27)),"")</f>
        <v>0</v>
      </c>
      <c r="VQ27" s="395">
        <f t="shared" ref="VQ27" ca="1" si="4014">IF(UZ27&lt;&gt;"",SUMPRODUCT((VK25:VK29=VK27)*(VF25:VF29=VF27)*(VD25:VD29=VD27)*(VH25:VH29=VH27)*(VI25:VI29=VI27)*(VJ25:VJ29&gt;VJ27)),"")</f>
        <v>1</v>
      </c>
      <c r="VR27" s="395">
        <f t="shared" ref="VR27" ca="1" si="4015">IF(UZ27&lt;&gt;"",IF(VR79&lt;&gt;"",IF(UY76=3,VR79,VR79+UY76),SUM(VL27:VQ27)),"")</f>
        <v>2</v>
      </c>
      <c r="VS27" s="395" t="str">
        <f t="shared" ref="VS27" ca="1" si="4016">IF(UZ27&lt;&gt;"",INDEX(UZ25:UZ29,MATCH(3,VR25:VR29,0),0),"")</f>
        <v>Los Angeles</v>
      </c>
      <c r="VT27" s="395" t="str">
        <f t="shared" ca="1" si="3753"/>
        <v/>
      </c>
      <c r="VU27" s="395">
        <f ca="1">SUMPRODUCT((YE3:YE54=VT27)*(YH3:YH54=VT28)*(YI3:YI54="W"))+SUMPRODUCT((YE3:YE54=VT27)*(YH3:YH54=VT29)*(YI3:YI54="W"))+SUMPRODUCT((YE3:YE54=VT27)*(YH3:YH54=VT26)*(YI3:YI54="W"))+SUMPRODUCT((YE3:YE54=VT28)*(YH3:YH54=VT27)*(YJ3:YJ54="W"))+SUMPRODUCT((YE3:YE54=VT29)*(YH3:YH54=VT27)*(YJ3:YJ54="W"))+SUMPRODUCT((YE3:YE54=VT26)*(YH3:YH54=VT27)*(YJ3:YJ54="W"))</f>
        <v>0</v>
      </c>
      <c r="VV27" s="395">
        <f ca="1">SUMPRODUCT((YE3:YE54=VT27)*(YH3:YH54=VT28)*(YI3:YI54="D"))+SUMPRODUCT((YE3:YE54=VT27)*(YH3:YH54=VT29)*(YI3:YI54="D"))+SUMPRODUCT((YE3:YE54=VT27)*(YH3:YH54=VT26)*(YI3:YI54="D"))+SUMPRODUCT((YE3:YE54=VT28)*(YH3:YH54=VT27)*(YI3:YI54="D"))+SUMPRODUCT((YE3:YE54=VT29)*(YH3:YH54=VT27)*(YI3:YI54="D"))+SUMPRODUCT((YE3:YE54=VT26)*(YH3:YH54=VT27)*(YI3:YI54="D"))</f>
        <v>0</v>
      </c>
      <c r="VW27" s="395">
        <f ca="1">SUMPRODUCT((YE3:YE54=VT27)*(YH3:YH54=VT28)*(YI3:YI54="L"))+SUMPRODUCT((YE3:YE54=VT27)*(YH3:YH54=VT29)*(YI3:YI54="L"))+SUMPRODUCT((YE3:YE54=VT27)*(YH3:YH54=VT26)*(YI3:YI54="L"))+SUMPRODUCT((YE3:YE54=VT28)*(YH3:YH54=VT27)*(YJ3:YJ54="L"))+SUMPRODUCT((YE3:YE54=VT29)*(YH3:YH54=VT27)*(YJ3:YJ54="L"))+SUMPRODUCT((YE3:YE54=VT26)*(YH3:YH54=VT27)*(YJ3:YJ54="L"))</f>
        <v>0</v>
      </c>
      <c r="VX27" s="395">
        <f ca="1">SUMPRODUCT((YE3:YE54=VT27)*(YH3:YH54=VT28)*YF3:YF54)+SUMPRODUCT((YE3:YE54=VT27)*(YH3:YH54=VT29)*YF3:YF54)+SUMPRODUCT((YE3:YE54=VT27)*(YH3:YH54=VT25)*YF3:YF54)+SUMPRODUCT((YE3:YE54=VT27)*(YH3:YH54=VT26)*YF3:YF54)+SUMPRODUCT((YE3:YE54=VT28)*(YH3:YH54=VT27)*YG3:YG54)+SUMPRODUCT((YE3:YE54=VT29)*(YH3:YH54=VT27)*YG3:YG54)+SUMPRODUCT((YE3:YE54=VT25)*(YH3:YH54=VT27)*YG3:YG54)+SUMPRODUCT((YE3:YE54=VT26)*(YH3:YH54=VT27)*YG3:YG54)</f>
        <v>0</v>
      </c>
      <c r="VY27" s="395">
        <f ca="1">SUMPRODUCT((YE3:YE54=VT27)*(YH3:YH54=VT28)*YG3:YG54)+SUMPRODUCT((YE3:YE54=VT27)*(YH3:YH54=VT29)*YG3:YG54)+SUMPRODUCT((YE3:YE54=VT27)*(YH3:YH54=VT25)*YG3:YG54)+SUMPRODUCT((YE3:YE54=VT27)*(YH3:YH54=VT26)*YG3:YG54)+SUMPRODUCT((YE3:YE54=VT28)*(YH3:YH54=VT27)*YF3:YF54)+SUMPRODUCT((YE3:YE54=VT29)*(YH3:YH54=VT27)*YF3:YF54)+SUMPRODUCT((YE3:YE54=VT25)*(YH3:YH54=VT27)*YF3:YF54)+SUMPRODUCT((YE3:YE54=VT26)*(YH3:YH54=VT27)*YF3:YF54)</f>
        <v>0</v>
      </c>
      <c r="VZ27" s="395">
        <f t="shared" ca="1" si="3754"/>
        <v>1000</v>
      </c>
      <c r="WA27" s="395" t="str">
        <f t="shared" ca="1" si="3755"/>
        <v/>
      </c>
      <c r="WB27" s="395" t="str">
        <f ca="1">IF(VT27&lt;&gt;"",VLOOKUP(VT27,UG4:UM52,7,FALSE),"")</f>
        <v/>
      </c>
      <c r="WC27" s="395" t="str">
        <f ca="1">IF(VT27&lt;&gt;"",VLOOKUP(VT27,UG4:UM52,5,FALSE),"")</f>
        <v/>
      </c>
      <c r="WD27" s="395" t="str">
        <f ca="1">IF(VT27&lt;&gt;"",VLOOKUP(VT27,UG4:UO52,9,FALSE),"")</f>
        <v/>
      </c>
      <c r="WE27" s="395" t="str">
        <f t="shared" ca="1" si="3756"/>
        <v/>
      </c>
      <c r="WF27" s="395" t="str">
        <f t="shared" ref="WF27" ca="1" si="4017">IF(VT27&lt;&gt;"",RANK(WE27,WE25:WE29),"")</f>
        <v/>
      </c>
      <c r="WG27" s="395" t="str">
        <f t="shared" ref="WG27" ca="1" si="4018">IF(VT27&lt;&gt;"",SUMPRODUCT((WE25:WE29=WE27)*(VZ25:VZ29&gt;VZ27)),"")</f>
        <v/>
      </c>
      <c r="WH27" s="395" t="str">
        <f t="shared" ref="WH27" ca="1" si="4019">IF(VT27&lt;&gt;"",SUMPRODUCT((WE25:WE29=WE27)*(VZ25:VZ29=VZ27)*(VX25:VX29&gt;VX27)),"")</f>
        <v/>
      </c>
      <c r="WI27" s="395" t="str">
        <f t="shared" ref="WI27" ca="1" si="4020">IF(VT27&lt;&gt;"",SUMPRODUCT((WE25:WE29=WE27)*(VZ25:VZ29=VZ27)*(VX25:VX29=VX27)*(WB25:WB29&gt;WB27)),"")</f>
        <v/>
      </c>
      <c r="WJ27" s="395" t="str">
        <f t="shared" ref="WJ27" ca="1" si="4021">IF(VT27&lt;&gt;"",SUMPRODUCT((WE25:WE29=WE27)*(VZ25:VZ29=VZ27)*(VX25:VX29=VX27)*(WB25:WB29=WB27)*(WC25:WC29&gt;WC27)),"")</f>
        <v/>
      </c>
      <c r="WK27" s="395" t="str">
        <f t="shared" ref="WK27" ca="1" si="4022">IF(VT27&lt;&gt;"",SUMPRODUCT((WE25:WE29=WE27)*(VZ25:VZ29=VZ27)*(VX25:VX29=VX27)*(WB25:WB29=WB27)*(WC25:WC29=WC27)*(WD25:WD29&gt;WD27)),"")</f>
        <v/>
      </c>
      <c r="WL27" s="395" t="str">
        <f t="shared" ref="WL27" ca="1" si="4023">IF(VT27&lt;&gt;"",IF(WL79&lt;&gt;"",IF(VS76=3,WL79,WL79+VS76),SUM(WF27:WK27)+1),"")</f>
        <v/>
      </c>
      <c r="WM27" s="395" t="str">
        <f t="shared" ref="WM27" ca="1" si="4024">IF(VT27&lt;&gt;"",INDEX(VT26:VT29,MATCH(3,WL26:WL29,0),0),"")</f>
        <v/>
      </c>
      <c r="WN27" s="395" t="str">
        <f t="shared" ref="WN27:WN28" ca="1" si="4025">IF(UW25&lt;&gt;"",UW25,"")</f>
        <v/>
      </c>
      <c r="WO27" s="395">
        <f ca="1">SUMPRODUCT((YE3:YE54=WN27)*(YH3:YH54=WN28)*(YI3:YI54="W"))+SUMPRODUCT((YE3:YE54=WN27)*(YH3:YH54=WN29)*(YI3:YI54="W"))+SUMPRODUCT((YE3:YE54=WN27)*(YH3:YH54=WN30)*(YI3:YI54="W"))+SUMPRODUCT((YE3:YE54=WN28)*(YH3:YH54=WN27)*(YJ3:YJ54="W"))+SUMPRODUCT((YE3:YE54=WN29)*(YH3:YH54=WN27)*(YJ3:YJ54="W"))+SUMPRODUCT((YE3:YE54=WN30)*(YH3:YH54=WN27)*(YJ3:YJ54="W"))</f>
        <v>0</v>
      </c>
      <c r="WP27" s="395">
        <f ca="1">SUMPRODUCT((YE3:YE54=WN27)*(YH3:YH54=WN28)*(YI3:YI54="D"))+SUMPRODUCT((YE3:YE54=WN27)*(YH3:YH54=WN29)*(YI3:YI54="D"))+SUMPRODUCT((YE3:YE54=WN27)*(YH3:YH54=WN30)*(YI3:YI54="D"))+SUMPRODUCT((YE3:YE54=WN28)*(YH3:YH54=WN27)*(YI3:YI54="D"))+SUMPRODUCT((YE3:YE54=WN29)*(YH3:YH54=WN27)*(YI3:YI54="D"))+SUMPRODUCT((YE3:YE54=WN30)*(YH3:YH54=WN27)*(YI3:YI54="D"))</f>
        <v>0</v>
      </c>
      <c r="WQ27" s="395">
        <f ca="1">SUMPRODUCT((YE3:YE54=WN27)*(YH3:YH54=WN28)*(YI3:YI54="L"))+SUMPRODUCT((YE3:YE54=WN27)*(YH3:YH54=WN29)*(YI3:YI54="L"))+SUMPRODUCT((YE3:YE54=WN27)*(YH3:YH54=WN30)*(YI3:YI54="L"))+SUMPRODUCT((YE3:YE54=WN28)*(YH3:YH54=WN27)*(YJ3:YJ54="L"))+SUMPRODUCT((YE3:YE54=WN29)*(YH3:YH54=WN27)*(YJ3:YJ54="L"))+SUMPRODUCT((YE3:YE54=WN30)*(YH3:YH54=WN27)*(YJ3:YJ54="L"))</f>
        <v>0</v>
      </c>
      <c r="WR27" s="395">
        <f ca="1">SUMPRODUCT((YE3:YE54=WN27)*(YH3:YH54=WN28)*YF3:YF54)+SUMPRODUCT((YE3:YE54=WN27)*(YH3:YH54=WN29)*YF3:YF54)+SUMPRODUCT((YE3:YE54=WN27)*(YH3:YH54=WN25)*YF3:YF54)+SUMPRODUCT((YE3:YE54=WN27)*(YH3:YH54=WN26)*YF3:YF54)+SUMPRODUCT((YE3:YE54=WN28)*(YH3:YH54=WN27)*YG3:YG54)+SUMPRODUCT((YE3:YE54=WN29)*(YH3:YH54=WN27)*YG3:YG54)+SUMPRODUCT((YE3:YE54=WN25)*(YH3:YH54=WN27)*YG3:YG54)+SUMPRODUCT((YE3:YE54=WN26)*(YH3:YH54=WN27)*YG3:YG54)</f>
        <v>0</v>
      </c>
      <c r="WS27" s="395">
        <f ca="1">SUMPRODUCT((YE3:YE54=WN27)*(YH3:YH54=WN28)*YG3:YG54)+SUMPRODUCT((YE3:YE54=WN27)*(YH3:YH54=WN29)*YG3:YG54)+SUMPRODUCT((YE3:YE54=WN27)*(YH3:YH54=WN25)*YG3:YG54)+SUMPRODUCT((YE3:YE54=WN27)*(YH3:YH54=WN26)*YG3:YG54)+SUMPRODUCT((YE3:YE54=WN28)*(YH3:YH54=WN27)*YF3:YF54)+SUMPRODUCT((YE3:YE54=WN29)*(YH3:YH54=WN27)*YF3:YF54)+SUMPRODUCT((YE3:YE54=WN25)*(YH3:YH54=WN27)*YF3:YF54)+SUMPRODUCT((YE3:YE54=WN26)*(YH3:YH54=WN27)*YF3:YF54)</f>
        <v>0</v>
      </c>
      <c r="WT27" s="395">
        <f t="shared" ref="WT27:WT28" ca="1" si="4026">WR27-WS27+1000</f>
        <v>1000</v>
      </c>
      <c r="WU27" s="395" t="str">
        <f t="shared" ref="WU27:WU28" ca="1" si="4027">IF(WN27&lt;&gt;"",WO27*3+WP27*1,"")</f>
        <v/>
      </c>
      <c r="WV27" s="395" t="str">
        <f ca="1">IF(WN27&lt;&gt;"",VLOOKUP(WN27,UG4:UM52,7,FALSE),"")</f>
        <v/>
      </c>
      <c r="WW27" s="395" t="str">
        <f ca="1">IF(WN27&lt;&gt;"",VLOOKUP(WN27,UG4:UM52,5,FALSE),"")</f>
        <v/>
      </c>
      <c r="WX27" s="395" t="str">
        <f ca="1">IF(WN27&lt;&gt;"",VLOOKUP(WN27,UG4:UO52,9,FALSE),"")</f>
        <v/>
      </c>
      <c r="WY27" s="395" t="str">
        <f t="shared" ref="WY27:WY28" ca="1" si="4028">WU27</f>
        <v/>
      </c>
      <c r="WZ27" s="395" t="str">
        <f t="shared" ref="WZ27" ca="1" si="4029">IF(WN27&lt;&gt;"",RANK(WY27,WY25:WY29),"")</f>
        <v/>
      </c>
      <c r="XA27" s="395" t="str">
        <f t="shared" ref="XA27" ca="1" si="4030">IF(WN27&lt;&gt;"",SUMPRODUCT((WY25:WY29=WY27)*(WT25:WT29&gt;WT27)),"")</f>
        <v/>
      </c>
      <c r="XB27" s="395" t="str">
        <f t="shared" ref="XB27" ca="1" si="4031">IF(WN27&lt;&gt;"",SUMPRODUCT((WY25:WY29=WY27)*(WT25:WT29=WT27)*(WR25:WR29&gt;WR27)),"")</f>
        <v/>
      </c>
      <c r="XC27" s="395" t="str">
        <f t="shared" ref="XC27" ca="1" si="4032">IF(WN27&lt;&gt;"",SUMPRODUCT((WY25:WY29=WY27)*(WT25:WT29=WT27)*(WR25:WR29=WR27)*(WV25:WV29&gt;WV27)),"")</f>
        <v/>
      </c>
      <c r="XD27" s="395" t="str">
        <f t="shared" ref="XD27" ca="1" si="4033">IF(WN27&lt;&gt;"",SUMPRODUCT((WY25:WY29=WY27)*(WT25:WT29=WT27)*(WR25:WR29=WR27)*(WV25:WV29=WV27)*(WW25:WW29&gt;WW27)),"")</f>
        <v/>
      </c>
      <c r="XE27" s="395" t="str">
        <f t="shared" ref="XE27" ca="1" si="4034">IF(WN27&lt;&gt;"",SUMPRODUCT((WY25:WY29=WY27)*(WT25:WT29=WT27)*(WR25:WR29=WR27)*(WV25:WV29=WV27)*(WW25:WW29=WW27)*(WX25:WX29&gt;WX27)),"")</f>
        <v/>
      </c>
      <c r="XF27" s="395" t="str">
        <f t="shared" ref="XF27:XF28" ca="1" si="4035">IF(WN27&lt;&gt;"",SUM(WZ27:XE27)+2,"")</f>
        <v/>
      </c>
      <c r="XG27" s="395" t="str">
        <f t="shared" ref="XG27" ca="1" si="4036">IF(WN27&lt;&gt;"",INDEX(WN27:WN29,MATCH(3,XF27:XF29,0),0),"")</f>
        <v/>
      </c>
      <c r="YB27" s="395" t="str">
        <f t="shared" ref="YB27" ca="1" si="4037">IF(XG27&lt;&gt;"",XG27,IF(WM27&lt;&gt;"",WM27,IF(VS27&lt;&gt;"",VS27,US27)))</f>
        <v>Los Angeles</v>
      </c>
      <c r="YC27" s="395">
        <v>3</v>
      </c>
      <c r="YD27" s="395">
        <v>25</v>
      </c>
      <c r="YE27" s="395" t="str">
        <f t="shared" si="6"/>
        <v>Mamelodi Sundowns</v>
      </c>
      <c r="YF27" s="395">
        <f ca="1">IF(OFFSET('Game Board'!O32,0,YF1)&lt;&gt;"",OFFSET('Game Board'!O32,0,YF1),0)</f>
        <v>0</v>
      </c>
      <c r="YG27" s="395">
        <f ca="1">IF(OFFSET('Game Board'!P32,0,YF1)&lt;&gt;"",OFFSET('Game Board'!P32,0,YF1),0)</f>
        <v>0</v>
      </c>
      <c r="YH27" s="395" t="str">
        <f t="shared" si="7"/>
        <v>Borussia Dortmund</v>
      </c>
      <c r="YI27" s="395" t="str">
        <f ca="1">IF(AND(OFFSET('Game Board'!O32,0,YF1)&lt;&gt;"",OFFSET('Game Board'!P32,0,YF1)&lt;&gt;""),IF(YF27&gt;YG27,"W",IF(YF27=YG27,"D","L")),"")</f>
        <v/>
      </c>
      <c r="YJ27" s="395" t="str">
        <f t="shared" ca="1" si="2629"/>
        <v/>
      </c>
      <c r="YL27" s="395">
        <f ca="1">VLOOKUP(YM27,ACH25:ACI29,2,FALSE)</f>
        <v>2</v>
      </c>
      <c r="YM27" s="398" t="str">
        <f t="shared" si="3534"/>
        <v>Chelsea</v>
      </c>
      <c r="YN27" s="395">
        <f ca="1">SUMPRODUCT((ACK3:ACK54=YM27)*(ACO3:ACO54="W"))+SUMPRODUCT((ACN3:ACN54=YM27)*(ACP3:ACP54="W"))</f>
        <v>0</v>
      </c>
      <c r="YO27" s="395">
        <f ca="1">SUMPRODUCT((ACK3:ACK54=YM27)*(ACO3:ACO54="D"))+SUMPRODUCT((ACN3:ACN54=YM27)*(ACP3:ACP54="D"))</f>
        <v>0</v>
      </c>
      <c r="YP27" s="395">
        <f ca="1">SUMPRODUCT((ACK3:ACK54=YM27)*(ACO3:ACO54="L"))+SUMPRODUCT((ACN3:ACN54=YM27)*(ACP3:ACP54="L"))</f>
        <v>0</v>
      </c>
      <c r="YQ27" s="395">
        <f t="shared" ref="YQ27" ca="1" si="4038">SUMIF(ACK3:ACK72,YM27,ACL3:ACL72)+SUMIF(ACN3:ACN72,YM27,ACM3:ACM72)</f>
        <v>0</v>
      </c>
      <c r="YR27" s="395">
        <f t="shared" ref="YR27" ca="1" si="4039">SUMIF(ACN3:ACN72,YM27,ACL3:ACL72)+SUMIF(ACK3:ACK72,YM27,ACM3:ACM72)</f>
        <v>0</v>
      </c>
      <c r="YS27" s="395">
        <f t="shared" ca="1" si="3537"/>
        <v>1000</v>
      </c>
      <c r="YT27" s="395">
        <f t="shared" ca="1" si="3538"/>
        <v>0</v>
      </c>
      <c r="YU27" s="401">
        <f t="shared" si="117"/>
        <v>18</v>
      </c>
      <c r="YV27" s="395">
        <f t="shared" ref="YV27" ca="1" si="4040">IF(COUNTIF(YT25:YT29,4)&lt;&gt;4,RANK(YT27,YT25:YT29),YT79)</f>
        <v>1</v>
      </c>
      <c r="YX27" s="395">
        <f t="shared" ref="YX27" ca="1" si="4041">SUMPRODUCT((YV25:YV28=YV27)*(YU25:YU28&lt;YU27))+YV27</f>
        <v>3</v>
      </c>
      <c r="YY27" s="398" t="str">
        <f t="shared" ref="YY27" ca="1" si="4042">INDEX(YM25:YM29,MATCH(3,YX25:YX29,0),0)</f>
        <v>Chelsea</v>
      </c>
      <c r="YZ27" s="395">
        <f t="shared" ref="YZ27" ca="1" si="4043">INDEX(YV25:YV29,MATCH(YY27,YM25:YM29,0),0)</f>
        <v>1</v>
      </c>
      <c r="ZA27" s="395" t="str">
        <f t="shared" ref="ZA27:ZA28" ca="1" si="4044">IF(AND(ZA26&lt;&gt;"",YZ27=1),YY27,"")</f>
        <v>Chelsea</v>
      </c>
      <c r="ZB27" s="395" t="str">
        <f t="shared" ref="ZB27:ZB28" ca="1" si="4045">IF(AND(ZB26&lt;&gt;"",YZ28=2),YY28,"")</f>
        <v/>
      </c>
      <c r="ZC27" s="395" t="str">
        <f t="shared" ref="ZC27" ca="1" si="4046">IF(AND(ZC26&lt;&gt;"",YZ29=3),YY29,"")</f>
        <v/>
      </c>
      <c r="ZF27" s="395" t="str">
        <f t="shared" ca="1" si="3547"/>
        <v>Chelsea</v>
      </c>
      <c r="ZG27" s="395">
        <f ca="1">SUMPRODUCT((ACK3:ACK54=ZF27)*(ACN3:ACN54=ZF28)*(ACO3:ACO54="W"))+SUMPRODUCT((ACK3:ACK54=ZF27)*(ACN3:ACN54=ZF29)*(ACO3:ACO54="W"))+SUMPRODUCT((ACK3:ACK54=ZF27)*(ACN3:ACN54=ZF25)*(ACO3:ACO54="W"))+SUMPRODUCT((ACK3:ACK54=ZF27)*(ACN3:ACN54=ZF26)*(ACO3:ACO54="W"))+SUMPRODUCT((ACK3:ACK54=ZF28)*(ACN3:ACN54=ZF27)*(ACP3:ACP54="W"))+SUMPRODUCT((ACK3:ACK54=ZF29)*(ACN3:ACN54=ZF27)*(ACP3:ACP54="W"))+SUMPRODUCT((ACK3:ACK54=ZF25)*(ACN3:ACN54=ZF27)*(ACP3:ACP54="W"))+SUMPRODUCT((ACK3:ACK54=ZF26)*(ACN3:ACN54=ZF27)*(ACP3:ACP54="W"))</f>
        <v>0</v>
      </c>
      <c r="ZH27" s="395">
        <f ca="1">SUMPRODUCT((ACK3:ACK54=ZF27)*(ACN3:ACN54=ZF28)*(ACO3:ACO54="D"))+SUMPRODUCT((ACK3:ACK54=ZF27)*(ACN3:ACN54=ZF29)*(ACO3:ACO54="D"))+SUMPRODUCT((ACK3:ACK54=ZF27)*(ACN3:ACN54=ZF25)*(ACO3:ACO54="D"))+SUMPRODUCT((ACK3:ACK54=ZF27)*(ACN3:ACN54=ZF26)*(ACO3:ACO54="D"))+SUMPRODUCT((ACK3:ACK54=ZF28)*(ACN3:ACN54=ZF27)*(ACO3:ACO54="D"))+SUMPRODUCT((ACK3:ACK54=ZF29)*(ACN3:ACN54=ZF27)*(ACO3:ACO54="D"))+SUMPRODUCT((ACK3:ACK54=ZF25)*(ACN3:ACN54=ZF27)*(ACO3:ACO54="D"))+SUMPRODUCT((ACK3:ACK54=ZF26)*(ACN3:ACN54=ZF27)*(ACO3:ACO54="D"))</f>
        <v>0</v>
      </c>
      <c r="ZI27" s="395">
        <f ca="1">SUMPRODUCT((ACK3:ACK54=ZF27)*(ACN3:ACN54=ZF28)*(ACO3:ACO54="L"))+SUMPRODUCT((ACK3:ACK54=ZF27)*(ACN3:ACN54=ZF29)*(ACO3:ACO54="L"))+SUMPRODUCT((ACK3:ACK54=ZF27)*(ACN3:ACN54=ZF25)*(ACO3:ACO54="L"))+SUMPRODUCT((ACK3:ACK54=ZF27)*(ACN3:ACN54=ZF26)*(ACO3:ACO54="L"))+SUMPRODUCT((ACK3:ACK54=ZF28)*(ACN3:ACN54=ZF27)*(ACP3:ACP54="L"))+SUMPRODUCT((ACK3:ACK54=ZF29)*(ACN3:ACN54=ZF27)*(ACP3:ACP54="L"))+SUMPRODUCT((ACK3:ACK54=ZF25)*(ACN3:ACN54=ZF27)*(ACP3:ACP54="L"))+SUMPRODUCT((ACK3:ACK54=ZF26)*(ACN3:ACN54=ZF27)*(ACP3:ACP54="L"))</f>
        <v>0</v>
      </c>
      <c r="ZJ27" s="395">
        <f ca="1">SUMPRODUCT((ACK3:ACK54=ZF27)*(ACN3:ACN54=ZF28)*ACL3:ACL54)+SUMPRODUCT((ACK3:ACK54=ZF27)*(ACN3:ACN54=ZF29)*ACL3:ACL54)+SUMPRODUCT((ACK3:ACK54=ZF27)*(ACN3:ACN54=ZF25)*ACL3:ACL54)+SUMPRODUCT((ACK3:ACK54=ZF27)*(ACN3:ACN54=ZF26)*ACL3:ACL54)+SUMPRODUCT((ACK3:ACK54=ZF28)*(ACN3:ACN54=ZF27)*ACM3:ACM54)+SUMPRODUCT((ACK3:ACK54=ZF29)*(ACN3:ACN54=ZF27)*ACM3:ACM54)+SUMPRODUCT((ACK3:ACK54=ZF25)*(ACN3:ACN54=ZF27)*ACM3:ACM54)+SUMPRODUCT((ACK3:ACK54=ZF26)*(ACN3:ACN54=ZF27)*ACM3:ACM54)</f>
        <v>0</v>
      </c>
      <c r="ZK27" s="395">
        <f ca="1">SUMPRODUCT((ACK3:ACK54=ZF27)*(ACN3:ACN54=ZF28)*ACM3:ACM54)+SUMPRODUCT((ACK3:ACK54=ZF27)*(ACN3:ACN54=ZF29)*ACM3:ACM54)+SUMPRODUCT((ACK3:ACK54=ZF27)*(ACN3:ACN54=ZF25)*ACM3:ACM54)+SUMPRODUCT((ACK3:ACK54=ZF27)*(ACN3:ACN54=ZF26)*ACM3:ACM54)+SUMPRODUCT((ACK3:ACK54=ZF28)*(ACN3:ACN54=ZF27)*ACL3:ACL54)+SUMPRODUCT((ACK3:ACK54=ZF29)*(ACN3:ACN54=ZF27)*ACL3:ACL54)+SUMPRODUCT((ACK3:ACK54=ZF25)*(ACN3:ACN54=ZF27)*ACL3:ACL54)+SUMPRODUCT((ACK3:ACK54=ZF26)*(ACN3:ACN54=ZF27)*ACL3:ACL54)</f>
        <v>0</v>
      </c>
      <c r="ZL27" s="395">
        <f t="shared" ca="1" si="3548"/>
        <v>1000</v>
      </c>
      <c r="ZM27" s="395">
        <f t="shared" ca="1" si="3549"/>
        <v>0</v>
      </c>
      <c r="ZN27" s="395">
        <f ca="1">IF(ZF27&lt;&gt;"",VLOOKUP(ZF27,YM4:YS52,7,FALSE),"")</f>
        <v>1000</v>
      </c>
      <c r="ZO27" s="395">
        <f ca="1">IF(ZF27&lt;&gt;"",VLOOKUP(ZF27,YM4:YS52,5,FALSE),"")</f>
        <v>0</v>
      </c>
      <c r="ZP27" s="395">
        <f ca="1">IF(ZF27&lt;&gt;"",VLOOKUP(ZF27,YM4:YU52,9,FALSE),"")</f>
        <v>18</v>
      </c>
      <c r="ZQ27" s="395">
        <f t="shared" ca="1" si="3550"/>
        <v>0</v>
      </c>
      <c r="ZR27" s="395">
        <f t="shared" ref="ZR27" ca="1" si="4047">IF(ZF27&lt;&gt;"",RANK(ZQ27,ZQ25:ZQ29),"")</f>
        <v>1</v>
      </c>
      <c r="ZS27" s="395">
        <f t="shared" ref="ZS27" ca="1" si="4048">IF(ZF27&lt;&gt;"",SUMPRODUCT((ZQ25:ZQ29=ZQ27)*(ZL25:ZL29&gt;ZL27)),"")</f>
        <v>0</v>
      </c>
      <c r="ZT27" s="395">
        <f t="shared" ref="ZT27" ca="1" si="4049">IF(ZF27&lt;&gt;"",SUMPRODUCT((ZQ25:ZQ29=ZQ27)*(ZL25:ZL29=ZL27)*(ZJ25:ZJ29&gt;ZJ27)),"")</f>
        <v>0</v>
      </c>
      <c r="ZU27" s="395">
        <f t="shared" ref="ZU27" ca="1" si="4050">IF(ZF27&lt;&gt;"",SUMPRODUCT((ZQ25:ZQ29=ZQ27)*(ZL25:ZL29=ZL27)*(ZJ25:ZJ29=ZJ27)*(ZN25:ZN29&gt;ZN27)),"")</f>
        <v>0</v>
      </c>
      <c r="ZV27" s="395">
        <f t="shared" ref="ZV27" ca="1" si="4051">IF(ZF27&lt;&gt;"",SUMPRODUCT((ZQ25:ZQ29=ZQ27)*(ZL25:ZL29=ZL27)*(ZJ25:ZJ29=ZJ27)*(ZN25:ZN29=ZN27)*(ZO25:ZO29&gt;ZO27)),"")</f>
        <v>0</v>
      </c>
      <c r="ZW27" s="395">
        <f t="shared" ref="ZW27" ca="1" si="4052">IF(ZF27&lt;&gt;"",SUMPRODUCT((ZQ25:ZQ29=ZQ27)*(ZL25:ZL29=ZL27)*(ZJ25:ZJ29=ZJ27)*(ZN25:ZN29=ZN27)*(ZO25:ZO29=ZO27)*(ZP25:ZP29&gt;ZP27)),"")</f>
        <v>1</v>
      </c>
      <c r="ZX27" s="395">
        <f t="shared" ref="ZX27" ca="1" si="4053">IF(ZF27&lt;&gt;"",IF(ZX79&lt;&gt;"",IF(ZE76=3,ZX79,ZX79+ZE76),SUM(ZR27:ZW27)),"")</f>
        <v>2</v>
      </c>
      <c r="ZY27" s="395" t="str">
        <f t="shared" ref="ZY27" ca="1" si="4054">IF(ZF27&lt;&gt;"",INDEX(ZF25:ZF29,MATCH(3,ZX25:ZX29,0),0),"")</f>
        <v>Los Angeles</v>
      </c>
      <c r="ZZ27" s="395" t="str">
        <f t="shared" ca="1" si="3784"/>
        <v/>
      </c>
      <c r="AAA27" s="395">
        <f ca="1">SUMPRODUCT((ACK3:ACK54=ZZ27)*(ACN3:ACN54=ZZ28)*(ACO3:ACO54="W"))+SUMPRODUCT((ACK3:ACK54=ZZ27)*(ACN3:ACN54=ZZ29)*(ACO3:ACO54="W"))+SUMPRODUCT((ACK3:ACK54=ZZ27)*(ACN3:ACN54=ZZ26)*(ACO3:ACO54="W"))+SUMPRODUCT((ACK3:ACK54=ZZ28)*(ACN3:ACN54=ZZ27)*(ACP3:ACP54="W"))+SUMPRODUCT((ACK3:ACK54=ZZ29)*(ACN3:ACN54=ZZ27)*(ACP3:ACP54="W"))+SUMPRODUCT((ACK3:ACK54=ZZ26)*(ACN3:ACN54=ZZ27)*(ACP3:ACP54="W"))</f>
        <v>0</v>
      </c>
      <c r="AAB27" s="395">
        <f ca="1">SUMPRODUCT((ACK3:ACK54=ZZ27)*(ACN3:ACN54=ZZ28)*(ACO3:ACO54="D"))+SUMPRODUCT((ACK3:ACK54=ZZ27)*(ACN3:ACN54=ZZ29)*(ACO3:ACO54="D"))+SUMPRODUCT((ACK3:ACK54=ZZ27)*(ACN3:ACN54=ZZ26)*(ACO3:ACO54="D"))+SUMPRODUCT((ACK3:ACK54=ZZ28)*(ACN3:ACN54=ZZ27)*(ACO3:ACO54="D"))+SUMPRODUCT((ACK3:ACK54=ZZ29)*(ACN3:ACN54=ZZ27)*(ACO3:ACO54="D"))+SUMPRODUCT((ACK3:ACK54=ZZ26)*(ACN3:ACN54=ZZ27)*(ACO3:ACO54="D"))</f>
        <v>0</v>
      </c>
      <c r="AAC27" s="395">
        <f ca="1">SUMPRODUCT((ACK3:ACK54=ZZ27)*(ACN3:ACN54=ZZ28)*(ACO3:ACO54="L"))+SUMPRODUCT((ACK3:ACK54=ZZ27)*(ACN3:ACN54=ZZ29)*(ACO3:ACO54="L"))+SUMPRODUCT((ACK3:ACK54=ZZ27)*(ACN3:ACN54=ZZ26)*(ACO3:ACO54="L"))+SUMPRODUCT((ACK3:ACK54=ZZ28)*(ACN3:ACN54=ZZ27)*(ACP3:ACP54="L"))+SUMPRODUCT((ACK3:ACK54=ZZ29)*(ACN3:ACN54=ZZ27)*(ACP3:ACP54="L"))+SUMPRODUCT((ACK3:ACK54=ZZ26)*(ACN3:ACN54=ZZ27)*(ACP3:ACP54="L"))</f>
        <v>0</v>
      </c>
      <c r="AAD27" s="395">
        <f ca="1">SUMPRODUCT((ACK3:ACK54=ZZ27)*(ACN3:ACN54=ZZ28)*ACL3:ACL54)+SUMPRODUCT((ACK3:ACK54=ZZ27)*(ACN3:ACN54=ZZ29)*ACL3:ACL54)+SUMPRODUCT((ACK3:ACK54=ZZ27)*(ACN3:ACN54=ZZ25)*ACL3:ACL54)+SUMPRODUCT((ACK3:ACK54=ZZ27)*(ACN3:ACN54=ZZ26)*ACL3:ACL54)+SUMPRODUCT((ACK3:ACK54=ZZ28)*(ACN3:ACN54=ZZ27)*ACM3:ACM54)+SUMPRODUCT((ACK3:ACK54=ZZ29)*(ACN3:ACN54=ZZ27)*ACM3:ACM54)+SUMPRODUCT((ACK3:ACK54=ZZ25)*(ACN3:ACN54=ZZ27)*ACM3:ACM54)+SUMPRODUCT((ACK3:ACK54=ZZ26)*(ACN3:ACN54=ZZ27)*ACM3:ACM54)</f>
        <v>0</v>
      </c>
      <c r="AAE27" s="395">
        <f ca="1">SUMPRODUCT((ACK3:ACK54=ZZ27)*(ACN3:ACN54=ZZ28)*ACM3:ACM54)+SUMPRODUCT((ACK3:ACK54=ZZ27)*(ACN3:ACN54=ZZ29)*ACM3:ACM54)+SUMPRODUCT((ACK3:ACK54=ZZ27)*(ACN3:ACN54=ZZ25)*ACM3:ACM54)+SUMPRODUCT((ACK3:ACK54=ZZ27)*(ACN3:ACN54=ZZ26)*ACM3:ACM54)+SUMPRODUCT((ACK3:ACK54=ZZ28)*(ACN3:ACN54=ZZ27)*ACL3:ACL54)+SUMPRODUCT((ACK3:ACK54=ZZ29)*(ACN3:ACN54=ZZ27)*ACL3:ACL54)+SUMPRODUCT((ACK3:ACK54=ZZ25)*(ACN3:ACN54=ZZ27)*ACL3:ACL54)+SUMPRODUCT((ACK3:ACK54=ZZ26)*(ACN3:ACN54=ZZ27)*ACL3:ACL54)</f>
        <v>0</v>
      </c>
      <c r="AAF27" s="395">
        <f t="shared" ca="1" si="3785"/>
        <v>1000</v>
      </c>
      <c r="AAG27" s="395" t="str">
        <f t="shared" ca="1" si="3786"/>
        <v/>
      </c>
      <c r="AAH27" s="395" t="str">
        <f ca="1">IF(ZZ27&lt;&gt;"",VLOOKUP(ZZ27,YM4:YS52,7,FALSE),"")</f>
        <v/>
      </c>
      <c r="AAI27" s="395" t="str">
        <f ca="1">IF(ZZ27&lt;&gt;"",VLOOKUP(ZZ27,YM4:YS52,5,FALSE),"")</f>
        <v/>
      </c>
      <c r="AAJ27" s="395" t="str">
        <f ca="1">IF(ZZ27&lt;&gt;"",VLOOKUP(ZZ27,YM4:YU52,9,FALSE),"")</f>
        <v/>
      </c>
      <c r="AAK27" s="395" t="str">
        <f t="shared" ca="1" si="3787"/>
        <v/>
      </c>
      <c r="AAL27" s="395" t="str">
        <f t="shared" ref="AAL27" ca="1" si="4055">IF(ZZ27&lt;&gt;"",RANK(AAK27,AAK25:AAK29),"")</f>
        <v/>
      </c>
      <c r="AAM27" s="395" t="str">
        <f t="shared" ref="AAM27" ca="1" si="4056">IF(ZZ27&lt;&gt;"",SUMPRODUCT((AAK25:AAK29=AAK27)*(AAF25:AAF29&gt;AAF27)),"")</f>
        <v/>
      </c>
      <c r="AAN27" s="395" t="str">
        <f t="shared" ref="AAN27" ca="1" si="4057">IF(ZZ27&lt;&gt;"",SUMPRODUCT((AAK25:AAK29=AAK27)*(AAF25:AAF29=AAF27)*(AAD25:AAD29&gt;AAD27)),"")</f>
        <v/>
      </c>
      <c r="AAO27" s="395" t="str">
        <f t="shared" ref="AAO27" ca="1" si="4058">IF(ZZ27&lt;&gt;"",SUMPRODUCT((AAK25:AAK29=AAK27)*(AAF25:AAF29=AAF27)*(AAD25:AAD29=AAD27)*(AAH25:AAH29&gt;AAH27)),"")</f>
        <v/>
      </c>
      <c r="AAP27" s="395" t="str">
        <f t="shared" ref="AAP27" ca="1" si="4059">IF(ZZ27&lt;&gt;"",SUMPRODUCT((AAK25:AAK29=AAK27)*(AAF25:AAF29=AAF27)*(AAD25:AAD29=AAD27)*(AAH25:AAH29=AAH27)*(AAI25:AAI29&gt;AAI27)),"")</f>
        <v/>
      </c>
      <c r="AAQ27" s="395" t="str">
        <f t="shared" ref="AAQ27" ca="1" si="4060">IF(ZZ27&lt;&gt;"",SUMPRODUCT((AAK25:AAK29=AAK27)*(AAF25:AAF29=AAF27)*(AAD25:AAD29=AAD27)*(AAH25:AAH29=AAH27)*(AAI25:AAI29=AAI27)*(AAJ25:AAJ29&gt;AAJ27)),"")</f>
        <v/>
      </c>
      <c r="AAR27" s="395" t="str">
        <f t="shared" ref="AAR27" ca="1" si="4061">IF(ZZ27&lt;&gt;"",IF(AAR79&lt;&gt;"",IF(ZY76=3,AAR79,AAR79+ZY76),SUM(AAL27:AAQ27)+1),"")</f>
        <v/>
      </c>
      <c r="AAS27" s="395" t="str">
        <f t="shared" ref="AAS27" ca="1" si="4062">IF(ZZ27&lt;&gt;"",INDEX(ZZ26:ZZ29,MATCH(3,AAR26:AAR29,0),0),"")</f>
        <v/>
      </c>
      <c r="AAT27" s="395" t="str">
        <f t="shared" ref="AAT27:AAT28" ca="1" si="4063">IF(ZC25&lt;&gt;"",ZC25,"")</f>
        <v/>
      </c>
      <c r="AAU27" s="395">
        <f ca="1">SUMPRODUCT((ACK3:ACK54=AAT27)*(ACN3:ACN54=AAT28)*(ACO3:ACO54="W"))+SUMPRODUCT((ACK3:ACK54=AAT27)*(ACN3:ACN54=AAT29)*(ACO3:ACO54="W"))+SUMPRODUCT((ACK3:ACK54=AAT27)*(ACN3:ACN54=AAT30)*(ACO3:ACO54="W"))+SUMPRODUCT((ACK3:ACK54=AAT28)*(ACN3:ACN54=AAT27)*(ACP3:ACP54="W"))+SUMPRODUCT((ACK3:ACK54=AAT29)*(ACN3:ACN54=AAT27)*(ACP3:ACP54="W"))+SUMPRODUCT((ACK3:ACK54=AAT30)*(ACN3:ACN54=AAT27)*(ACP3:ACP54="W"))</f>
        <v>0</v>
      </c>
      <c r="AAV27" s="395">
        <f ca="1">SUMPRODUCT((ACK3:ACK54=AAT27)*(ACN3:ACN54=AAT28)*(ACO3:ACO54="D"))+SUMPRODUCT((ACK3:ACK54=AAT27)*(ACN3:ACN54=AAT29)*(ACO3:ACO54="D"))+SUMPRODUCT((ACK3:ACK54=AAT27)*(ACN3:ACN54=AAT30)*(ACO3:ACO54="D"))+SUMPRODUCT((ACK3:ACK54=AAT28)*(ACN3:ACN54=AAT27)*(ACO3:ACO54="D"))+SUMPRODUCT((ACK3:ACK54=AAT29)*(ACN3:ACN54=AAT27)*(ACO3:ACO54="D"))+SUMPRODUCT((ACK3:ACK54=AAT30)*(ACN3:ACN54=AAT27)*(ACO3:ACO54="D"))</f>
        <v>0</v>
      </c>
      <c r="AAW27" s="395">
        <f ca="1">SUMPRODUCT((ACK3:ACK54=AAT27)*(ACN3:ACN54=AAT28)*(ACO3:ACO54="L"))+SUMPRODUCT((ACK3:ACK54=AAT27)*(ACN3:ACN54=AAT29)*(ACO3:ACO54="L"))+SUMPRODUCT((ACK3:ACK54=AAT27)*(ACN3:ACN54=AAT30)*(ACO3:ACO54="L"))+SUMPRODUCT((ACK3:ACK54=AAT28)*(ACN3:ACN54=AAT27)*(ACP3:ACP54="L"))+SUMPRODUCT((ACK3:ACK54=AAT29)*(ACN3:ACN54=AAT27)*(ACP3:ACP54="L"))+SUMPRODUCT((ACK3:ACK54=AAT30)*(ACN3:ACN54=AAT27)*(ACP3:ACP54="L"))</f>
        <v>0</v>
      </c>
      <c r="AAX27" s="395">
        <f ca="1">SUMPRODUCT((ACK3:ACK54=AAT27)*(ACN3:ACN54=AAT28)*ACL3:ACL54)+SUMPRODUCT((ACK3:ACK54=AAT27)*(ACN3:ACN54=AAT29)*ACL3:ACL54)+SUMPRODUCT((ACK3:ACK54=AAT27)*(ACN3:ACN54=AAT25)*ACL3:ACL54)+SUMPRODUCT((ACK3:ACK54=AAT27)*(ACN3:ACN54=AAT26)*ACL3:ACL54)+SUMPRODUCT((ACK3:ACK54=AAT28)*(ACN3:ACN54=AAT27)*ACM3:ACM54)+SUMPRODUCT((ACK3:ACK54=AAT29)*(ACN3:ACN54=AAT27)*ACM3:ACM54)+SUMPRODUCT((ACK3:ACK54=AAT25)*(ACN3:ACN54=AAT27)*ACM3:ACM54)+SUMPRODUCT((ACK3:ACK54=AAT26)*(ACN3:ACN54=AAT27)*ACM3:ACM54)</f>
        <v>0</v>
      </c>
      <c r="AAY27" s="395">
        <f ca="1">SUMPRODUCT((ACK3:ACK54=AAT27)*(ACN3:ACN54=AAT28)*ACM3:ACM54)+SUMPRODUCT((ACK3:ACK54=AAT27)*(ACN3:ACN54=AAT29)*ACM3:ACM54)+SUMPRODUCT((ACK3:ACK54=AAT27)*(ACN3:ACN54=AAT25)*ACM3:ACM54)+SUMPRODUCT((ACK3:ACK54=AAT27)*(ACN3:ACN54=AAT26)*ACM3:ACM54)+SUMPRODUCT((ACK3:ACK54=AAT28)*(ACN3:ACN54=AAT27)*ACL3:ACL54)+SUMPRODUCT((ACK3:ACK54=AAT29)*(ACN3:ACN54=AAT27)*ACL3:ACL54)+SUMPRODUCT((ACK3:ACK54=AAT25)*(ACN3:ACN54=AAT27)*ACL3:ACL54)+SUMPRODUCT((ACK3:ACK54=AAT26)*(ACN3:ACN54=AAT27)*ACL3:ACL54)</f>
        <v>0</v>
      </c>
      <c r="AAZ27" s="395">
        <f t="shared" ref="AAZ27:AAZ28" ca="1" si="4064">AAX27-AAY27+1000</f>
        <v>1000</v>
      </c>
      <c r="ABA27" s="395" t="str">
        <f t="shared" ref="ABA27:ABA28" ca="1" si="4065">IF(AAT27&lt;&gt;"",AAU27*3+AAV27*1,"")</f>
        <v/>
      </c>
      <c r="ABB27" s="395" t="str">
        <f ca="1">IF(AAT27&lt;&gt;"",VLOOKUP(AAT27,YM4:YS52,7,FALSE),"")</f>
        <v/>
      </c>
      <c r="ABC27" s="395" t="str">
        <f ca="1">IF(AAT27&lt;&gt;"",VLOOKUP(AAT27,YM4:YS52,5,FALSE),"")</f>
        <v/>
      </c>
      <c r="ABD27" s="395" t="str">
        <f ca="1">IF(AAT27&lt;&gt;"",VLOOKUP(AAT27,YM4:YU52,9,FALSE),"")</f>
        <v/>
      </c>
      <c r="ABE27" s="395" t="str">
        <f t="shared" ref="ABE27:ABE28" ca="1" si="4066">ABA27</f>
        <v/>
      </c>
      <c r="ABF27" s="395" t="str">
        <f t="shared" ref="ABF27" ca="1" si="4067">IF(AAT27&lt;&gt;"",RANK(ABE27,ABE25:ABE29),"")</f>
        <v/>
      </c>
      <c r="ABG27" s="395" t="str">
        <f t="shared" ref="ABG27" ca="1" si="4068">IF(AAT27&lt;&gt;"",SUMPRODUCT((ABE25:ABE29=ABE27)*(AAZ25:AAZ29&gt;AAZ27)),"")</f>
        <v/>
      </c>
      <c r="ABH27" s="395" t="str">
        <f t="shared" ref="ABH27" ca="1" si="4069">IF(AAT27&lt;&gt;"",SUMPRODUCT((ABE25:ABE29=ABE27)*(AAZ25:AAZ29=AAZ27)*(AAX25:AAX29&gt;AAX27)),"")</f>
        <v/>
      </c>
      <c r="ABI27" s="395" t="str">
        <f t="shared" ref="ABI27" ca="1" si="4070">IF(AAT27&lt;&gt;"",SUMPRODUCT((ABE25:ABE29=ABE27)*(AAZ25:AAZ29=AAZ27)*(AAX25:AAX29=AAX27)*(ABB25:ABB29&gt;ABB27)),"")</f>
        <v/>
      </c>
      <c r="ABJ27" s="395" t="str">
        <f t="shared" ref="ABJ27" ca="1" si="4071">IF(AAT27&lt;&gt;"",SUMPRODUCT((ABE25:ABE29=ABE27)*(AAZ25:AAZ29=AAZ27)*(AAX25:AAX29=AAX27)*(ABB25:ABB29=ABB27)*(ABC25:ABC29&gt;ABC27)),"")</f>
        <v/>
      </c>
      <c r="ABK27" s="395" t="str">
        <f t="shared" ref="ABK27" ca="1" si="4072">IF(AAT27&lt;&gt;"",SUMPRODUCT((ABE25:ABE29=ABE27)*(AAZ25:AAZ29=AAZ27)*(AAX25:AAX29=AAX27)*(ABB25:ABB29=ABB27)*(ABC25:ABC29=ABC27)*(ABD25:ABD29&gt;ABD27)),"")</f>
        <v/>
      </c>
      <c r="ABL27" s="395" t="str">
        <f t="shared" ref="ABL27:ABL28" ca="1" si="4073">IF(AAT27&lt;&gt;"",SUM(ABF27:ABK27)+2,"")</f>
        <v/>
      </c>
      <c r="ABM27" s="395" t="str">
        <f t="shared" ref="ABM27" ca="1" si="4074">IF(AAT27&lt;&gt;"",INDEX(AAT27:AAT29,MATCH(3,ABL27:ABL29,0),0),"")</f>
        <v/>
      </c>
      <c r="ACH27" s="395" t="str">
        <f t="shared" ref="ACH27" ca="1" si="4075">IF(ABM27&lt;&gt;"",ABM27,IF(AAS27&lt;&gt;"",AAS27,IF(ZY27&lt;&gt;"",ZY27,YY27)))</f>
        <v>Los Angeles</v>
      </c>
      <c r="ACI27" s="395">
        <v>3</v>
      </c>
      <c r="ACJ27" s="395">
        <v>25</v>
      </c>
      <c r="ACK27" s="395" t="str">
        <f t="shared" si="9"/>
        <v>Mamelodi Sundowns</v>
      </c>
      <c r="ACL27" s="395">
        <f ca="1">IF(OFFSET('Game Board'!O32,0,ACL1)&lt;&gt;"",OFFSET('Game Board'!O32,0,ACL1),0)</f>
        <v>0</v>
      </c>
      <c r="ACM27" s="395">
        <f ca="1">IF(OFFSET('Game Board'!P32,0,ACL1)&lt;&gt;"",OFFSET('Game Board'!P32,0,ACL1),0)</f>
        <v>0</v>
      </c>
      <c r="ACN27" s="395" t="str">
        <f t="shared" si="10"/>
        <v>Borussia Dortmund</v>
      </c>
      <c r="ACO27" s="395" t="str">
        <f ca="1">IF(AND(OFFSET('Game Board'!O32,0,ACL1)&lt;&gt;"",OFFSET('Game Board'!P32,0,ACL1)&lt;&gt;""),IF(ACL27&gt;ACM27,"W",IF(ACL27=ACM27,"D","L")),"")</f>
        <v/>
      </c>
      <c r="ACP27" s="395" t="str">
        <f t="shared" ca="1" si="2661"/>
        <v/>
      </c>
      <c r="ACR27" s="395">
        <f ca="1">VLOOKUP(ACS27,AGN25:AGO29,2,FALSE)</f>
        <v>2</v>
      </c>
      <c r="ACS27" s="398" t="str">
        <f t="shared" si="3560"/>
        <v>Chelsea</v>
      </c>
      <c r="ACT27" s="395">
        <f ca="1">SUMPRODUCT((AGQ3:AGQ54=ACS27)*(AGU3:AGU54="W"))+SUMPRODUCT((AGT3:AGT54=ACS27)*(AGV3:AGV54="W"))</f>
        <v>0</v>
      </c>
      <c r="ACU27" s="395">
        <f ca="1">SUMPRODUCT((AGQ3:AGQ54=ACS27)*(AGU3:AGU54="D"))+SUMPRODUCT((AGT3:AGT54=ACS27)*(AGV3:AGV54="D"))</f>
        <v>0</v>
      </c>
      <c r="ACV27" s="395">
        <f ca="1">SUMPRODUCT((AGQ3:AGQ54=ACS27)*(AGU3:AGU54="L"))+SUMPRODUCT((AGT3:AGT54=ACS27)*(AGV3:AGV54="L"))</f>
        <v>0</v>
      </c>
      <c r="ACW27" s="395">
        <f t="shared" ref="ACW27" ca="1" si="4076">SUMIF(AGQ3:AGQ72,ACS27,AGR3:AGR72)+SUMIF(AGT3:AGT72,ACS27,AGS3:AGS72)</f>
        <v>0</v>
      </c>
      <c r="ACX27" s="395">
        <f t="shared" ref="ACX27" ca="1" si="4077">SUMIF(AGT3:AGT72,ACS27,AGR3:AGR72)+SUMIF(AGQ3:AGQ72,ACS27,AGS3:AGS72)</f>
        <v>0</v>
      </c>
      <c r="ACY27" s="395">
        <f t="shared" ca="1" si="3563"/>
        <v>1000</v>
      </c>
      <c r="ACZ27" s="395">
        <f t="shared" ca="1" si="3564"/>
        <v>0</v>
      </c>
      <c r="ADA27" s="401">
        <f t="shared" si="144"/>
        <v>18</v>
      </c>
      <c r="ADB27" s="395">
        <f t="shared" ref="ADB27" ca="1" si="4078">IF(COUNTIF(ACZ25:ACZ29,4)&lt;&gt;4,RANK(ACZ27,ACZ25:ACZ29),ACZ79)</f>
        <v>1</v>
      </c>
      <c r="ADD27" s="395">
        <f t="shared" ref="ADD27" ca="1" si="4079">SUMPRODUCT((ADB25:ADB28=ADB27)*(ADA25:ADA28&lt;ADA27))+ADB27</f>
        <v>3</v>
      </c>
      <c r="ADE27" s="398" t="str">
        <f t="shared" ref="ADE27" ca="1" si="4080">INDEX(ACS25:ACS29,MATCH(3,ADD25:ADD29,0),0)</f>
        <v>Chelsea</v>
      </c>
      <c r="ADF27" s="395">
        <f t="shared" ref="ADF27" ca="1" si="4081">INDEX(ADB25:ADB29,MATCH(ADE27,ACS25:ACS29,0),0)</f>
        <v>1</v>
      </c>
      <c r="ADG27" s="395" t="str">
        <f t="shared" ref="ADG27:ADG28" ca="1" si="4082">IF(AND(ADG26&lt;&gt;"",ADF27=1),ADE27,"")</f>
        <v>Chelsea</v>
      </c>
      <c r="ADH27" s="395" t="str">
        <f t="shared" ref="ADH27:ADH28" ca="1" si="4083">IF(AND(ADH26&lt;&gt;"",ADF28=2),ADE28,"")</f>
        <v/>
      </c>
      <c r="ADI27" s="395" t="str">
        <f t="shared" ref="ADI27" ca="1" si="4084">IF(AND(ADI26&lt;&gt;"",ADF29=3),ADE29,"")</f>
        <v/>
      </c>
      <c r="ADL27" s="395" t="str">
        <f t="shared" ca="1" si="3573"/>
        <v>Chelsea</v>
      </c>
      <c r="ADM27" s="395">
        <f ca="1">SUMPRODUCT((AGQ3:AGQ54=ADL27)*(AGT3:AGT54=ADL28)*(AGU3:AGU54="W"))+SUMPRODUCT((AGQ3:AGQ54=ADL27)*(AGT3:AGT54=ADL29)*(AGU3:AGU54="W"))+SUMPRODUCT((AGQ3:AGQ54=ADL27)*(AGT3:AGT54=ADL25)*(AGU3:AGU54="W"))+SUMPRODUCT((AGQ3:AGQ54=ADL27)*(AGT3:AGT54=ADL26)*(AGU3:AGU54="W"))+SUMPRODUCT((AGQ3:AGQ54=ADL28)*(AGT3:AGT54=ADL27)*(AGV3:AGV54="W"))+SUMPRODUCT((AGQ3:AGQ54=ADL29)*(AGT3:AGT54=ADL27)*(AGV3:AGV54="W"))+SUMPRODUCT((AGQ3:AGQ54=ADL25)*(AGT3:AGT54=ADL27)*(AGV3:AGV54="W"))+SUMPRODUCT((AGQ3:AGQ54=ADL26)*(AGT3:AGT54=ADL27)*(AGV3:AGV54="W"))</f>
        <v>0</v>
      </c>
      <c r="ADN27" s="395">
        <f ca="1">SUMPRODUCT((AGQ3:AGQ54=ADL27)*(AGT3:AGT54=ADL28)*(AGU3:AGU54="D"))+SUMPRODUCT((AGQ3:AGQ54=ADL27)*(AGT3:AGT54=ADL29)*(AGU3:AGU54="D"))+SUMPRODUCT((AGQ3:AGQ54=ADL27)*(AGT3:AGT54=ADL25)*(AGU3:AGU54="D"))+SUMPRODUCT((AGQ3:AGQ54=ADL27)*(AGT3:AGT54=ADL26)*(AGU3:AGU54="D"))+SUMPRODUCT((AGQ3:AGQ54=ADL28)*(AGT3:AGT54=ADL27)*(AGU3:AGU54="D"))+SUMPRODUCT((AGQ3:AGQ54=ADL29)*(AGT3:AGT54=ADL27)*(AGU3:AGU54="D"))+SUMPRODUCT((AGQ3:AGQ54=ADL25)*(AGT3:AGT54=ADL27)*(AGU3:AGU54="D"))+SUMPRODUCT((AGQ3:AGQ54=ADL26)*(AGT3:AGT54=ADL27)*(AGU3:AGU54="D"))</f>
        <v>0</v>
      </c>
      <c r="ADO27" s="395">
        <f ca="1">SUMPRODUCT((AGQ3:AGQ54=ADL27)*(AGT3:AGT54=ADL28)*(AGU3:AGU54="L"))+SUMPRODUCT((AGQ3:AGQ54=ADL27)*(AGT3:AGT54=ADL29)*(AGU3:AGU54="L"))+SUMPRODUCT((AGQ3:AGQ54=ADL27)*(AGT3:AGT54=ADL25)*(AGU3:AGU54="L"))+SUMPRODUCT((AGQ3:AGQ54=ADL27)*(AGT3:AGT54=ADL26)*(AGU3:AGU54="L"))+SUMPRODUCT((AGQ3:AGQ54=ADL28)*(AGT3:AGT54=ADL27)*(AGV3:AGV54="L"))+SUMPRODUCT((AGQ3:AGQ54=ADL29)*(AGT3:AGT54=ADL27)*(AGV3:AGV54="L"))+SUMPRODUCT((AGQ3:AGQ54=ADL25)*(AGT3:AGT54=ADL27)*(AGV3:AGV54="L"))+SUMPRODUCT((AGQ3:AGQ54=ADL26)*(AGT3:AGT54=ADL27)*(AGV3:AGV54="L"))</f>
        <v>0</v>
      </c>
      <c r="ADP27" s="395">
        <f ca="1">SUMPRODUCT((AGQ3:AGQ54=ADL27)*(AGT3:AGT54=ADL28)*AGR3:AGR54)+SUMPRODUCT((AGQ3:AGQ54=ADL27)*(AGT3:AGT54=ADL29)*AGR3:AGR54)+SUMPRODUCT((AGQ3:AGQ54=ADL27)*(AGT3:AGT54=ADL25)*AGR3:AGR54)+SUMPRODUCT((AGQ3:AGQ54=ADL27)*(AGT3:AGT54=ADL26)*AGR3:AGR54)+SUMPRODUCT((AGQ3:AGQ54=ADL28)*(AGT3:AGT54=ADL27)*AGS3:AGS54)+SUMPRODUCT((AGQ3:AGQ54=ADL29)*(AGT3:AGT54=ADL27)*AGS3:AGS54)+SUMPRODUCT((AGQ3:AGQ54=ADL25)*(AGT3:AGT54=ADL27)*AGS3:AGS54)+SUMPRODUCT((AGQ3:AGQ54=ADL26)*(AGT3:AGT54=ADL27)*AGS3:AGS54)</f>
        <v>0</v>
      </c>
      <c r="ADQ27" s="395">
        <f ca="1">SUMPRODUCT((AGQ3:AGQ54=ADL27)*(AGT3:AGT54=ADL28)*AGS3:AGS54)+SUMPRODUCT((AGQ3:AGQ54=ADL27)*(AGT3:AGT54=ADL29)*AGS3:AGS54)+SUMPRODUCT((AGQ3:AGQ54=ADL27)*(AGT3:AGT54=ADL25)*AGS3:AGS54)+SUMPRODUCT((AGQ3:AGQ54=ADL27)*(AGT3:AGT54=ADL26)*AGS3:AGS54)+SUMPRODUCT((AGQ3:AGQ54=ADL28)*(AGT3:AGT54=ADL27)*AGR3:AGR54)+SUMPRODUCT((AGQ3:AGQ54=ADL29)*(AGT3:AGT54=ADL27)*AGR3:AGR54)+SUMPRODUCT((AGQ3:AGQ54=ADL25)*(AGT3:AGT54=ADL27)*AGR3:AGR54)+SUMPRODUCT((AGQ3:AGQ54=ADL26)*(AGT3:AGT54=ADL27)*AGR3:AGR54)</f>
        <v>0</v>
      </c>
      <c r="ADR27" s="395">
        <f t="shared" ca="1" si="3574"/>
        <v>1000</v>
      </c>
      <c r="ADS27" s="395">
        <f t="shared" ca="1" si="3575"/>
        <v>0</v>
      </c>
      <c r="ADT27" s="395">
        <f ca="1">IF(ADL27&lt;&gt;"",VLOOKUP(ADL27,ACS4:ACY52,7,FALSE),"")</f>
        <v>1000</v>
      </c>
      <c r="ADU27" s="395">
        <f ca="1">IF(ADL27&lt;&gt;"",VLOOKUP(ADL27,ACS4:ACY52,5,FALSE),"")</f>
        <v>0</v>
      </c>
      <c r="ADV27" s="395">
        <f ca="1">IF(ADL27&lt;&gt;"",VLOOKUP(ADL27,ACS4:ADA52,9,FALSE),"")</f>
        <v>18</v>
      </c>
      <c r="ADW27" s="395">
        <f t="shared" ca="1" si="3576"/>
        <v>0</v>
      </c>
      <c r="ADX27" s="395">
        <f t="shared" ref="ADX27" ca="1" si="4085">IF(ADL27&lt;&gt;"",RANK(ADW27,ADW25:ADW29),"")</f>
        <v>1</v>
      </c>
      <c r="ADY27" s="395">
        <f t="shared" ref="ADY27" ca="1" si="4086">IF(ADL27&lt;&gt;"",SUMPRODUCT((ADW25:ADW29=ADW27)*(ADR25:ADR29&gt;ADR27)),"")</f>
        <v>0</v>
      </c>
      <c r="ADZ27" s="395">
        <f t="shared" ref="ADZ27" ca="1" si="4087">IF(ADL27&lt;&gt;"",SUMPRODUCT((ADW25:ADW29=ADW27)*(ADR25:ADR29=ADR27)*(ADP25:ADP29&gt;ADP27)),"")</f>
        <v>0</v>
      </c>
      <c r="AEA27" s="395">
        <f t="shared" ref="AEA27" ca="1" si="4088">IF(ADL27&lt;&gt;"",SUMPRODUCT((ADW25:ADW29=ADW27)*(ADR25:ADR29=ADR27)*(ADP25:ADP29=ADP27)*(ADT25:ADT29&gt;ADT27)),"")</f>
        <v>0</v>
      </c>
      <c r="AEB27" s="395">
        <f t="shared" ref="AEB27" ca="1" si="4089">IF(ADL27&lt;&gt;"",SUMPRODUCT((ADW25:ADW29=ADW27)*(ADR25:ADR29=ADR27)*(ADP25:ADP29=ADP27)*(ADT25:ADT29=ADT27)*(ADU25:ADU29&gt;ADU27)),"")</f>
        <v>0</v>
      </c>
      <c r="AEC27" s="395">
        <f t="shared" ref="AEC27" ca="1" si="4090">IF(ADL27&lt;&gt;"",SUMPRODUCT((ADW25:ADW29=ADW27)*(ADR25:ADR29=ADR27)*(ADP25:ADP29=ADP27)*(ADT25:ADT29=ADT27)*(ADU25:ADU29=ADU27)*(ADV25:ADV29&gt;ADV27)),"")</f>
        <v>1</v>
      </c>
      <c r="AED27" s="395">
        <f t="shared" ref="AED27" ca="1" si="4091">IF(ADL27&lt;&gt;"",IF(AED79&lt;&gt;"",IF(ADK76=3,AED79,AED79+ADK76),SUM(ADX27:AEC27)),"")</f>
        <v>2</v>
      </c>
      <c r="AEE27" s="395" t="str">
        <f t="shared" ref="AEE27" ca="1" si="4092">IF(ADL27&lt;&gt;"",INDEX(ADL25:ADL29,MATCH(3,AED25:AED29,0),0),"")</f>
        <v>Los Angeles</v>
      </c>
      <c r="AEF27" s="395" t="str">
        <f t="shared" ca="1" si="3815"/>
        <v/>
      </c>
      <c r="AEG27" s="395">
        <f ca="1">SUMPRODUCT((AGQ3:AGQ54=AEF27)*(AGT3:AGT54=AEF28)*(AGU3:AGU54="W"))+SUMPRODUCT((AGQ3:AGQ54=AEF27)*(AGT3:AGT54=AEF29)*(AGU3:AGU54="W"))+SUMPRODUCT((AGQ3:AGQ54=AEF27)*(AGT3:AGT54=AEF26)*(AGU3:AGU54="W"))+SUMPRODUCT((AGQ3:AGQ54=AEF28)*(AGT3:AGT54=AEF27)*(AGV3:AGV54="W"))+SUMPRODUCT((AGQ3:AGQ54=AEF29)*(AGT3:AGT54=AEF27)*(AGV3:AGV54="W"))+SUMPRODUCT((AGQ3:AGQ54=AEF26)*(AGT3:AGT54=AEF27)*(AGV3:AGV54="W"))</f>
        <v>0</v>
      </c>
      <c r="AEH27" s="395">
        <f ca="1">SUMPRODUCT((AGQ3:AGQ54=AEF27)*(AGT3:AGT54=AEF28)*(AGU3:AGU54="D"))+SUMPRODUCT((AGQ3:AGQ54=AEF27)*(AGT3:AGT54=AEF29)*(AGU3:AGU54="D"))+SUMPRODUCT((AGQ3:AGQ54=AEF27)*(AGT3:AGT54=AEF26)*(AGU3:AGU54="D"))+SUMPRODUCT((AGQ3:AGQ54=AEF28)*(AGT3:AGT54=AEF27)*(AGU3:AGU54="D"))+SUMPRODUCT((AGQ3:AGQ54=AEF29)*(AGT3:AGT54=AEF27)*(AGU3:AGU54="D"))+SUMPRODUCT((AGQ3:AGQ54=AEF26)*(AGT3:AGT54=AEF27)*(AGU3:AGU54="D"))</f>
        <v>0</v>
      </c>
      <c r="AEI27" s="395">
        <f ca="1">SUMPRODUCT((AGQ3:AGQ54=AEF27)*(AGT3:AGT54=AEF28)*(AGU3:AGU54="L"))+SUMPRODUCT((AGQ3:AGQ54=AEF27)*(AGT3:AGT54=AEF29)*(AGU3:AGU54="L"))+SUMPRODUCT((AGQ3:AGQ54=AEF27)*(AGT3:AGT54=AEF26)*(AGU3:AGU54="L"))+SUMPRODUCT((AGQ3:AGQ54=AEF28)*(AGT3:AGT54=AEF27)*(AGV3:AGV54="L"))+SUMPRODUCT((AGQ3:AGQ54=AEF29)*(AGT3:AGT54=AEF27)*(AGV3:AGV54="L"))+SUMPRODUCT((AGQ3:AGQ54=AEF26)*(AGT3:AGT54=AEF27)*(AGV3:AGV54="L"))</f>
        <v>0</v>
      </c>
      <c r="AEJ27" s="395">
        <f ca="1">SUMPRODUCT((AGQ3:AGQ54=AEF27)*(AGT3:AGT54=AEF28)*AGR3:AGR54)+SUMPRODUCT((AGQ3:AGQ54=AEF27)*(AGT3:AGT54=AEF29)*AGR3:AGR54)+SUMPRODUCT((AGQ3:AGQ54=AEF27)*(AGT3:AGT54=AEF25)*AGR3:AGR54)+SUMPRODUCT((AGQ3:AGQ54=AEF27)*(AGT3:AGT54=AEF26)*AGR3:AGR54)+SUMPRODUCT((AGQ3:AGQ54=AEF28)*(AGT3:AGT54=AEF27)*AGS3:AGS54)+SUMPRODUCT((AGQ3:AGQ54=AEF29)*(AGT3:AGT54=AEF27)*AGS3:AGS54)+SUMPRODUCT((AGQ3:AGQ54=AEF25)*(AGT3:AGT54=AEF27)*AGS3:AGS54)+SUMPRODUCT((AGQ3:AGQ54=AEF26)*(AGT3:AGT54=AEF27)*AGS3:AGS54)</f>
        <v>0</v>
      </c>
      <c r="AEK27" s="395">
        <f ca="1">SUMPRODUCT((AGQ3:AGQ54=AEF27)*(AGT3:AGT54=AEF28)*AGS3:AGS54)+SUMPRODUCT((AGQ3:AGQ54=AEF27)*(AGT3:AGT54=AEF29)*AGS3:AGS54)+SUMPRODUCT((AGQ3:AGQ54=AEF27)*(AGT3:AGT54=AEF25)*AGS3:AGS54)+SUMPRODUCT((AGQ3:AGQ54=AEF27)*(AGT3:AGT54=AEF26)*AGS3:AGS54)+SUMPRODUCT((AGQ3:AGQ54=AEF28)*(AGT3:AGT54=AEF27)*AGR3:AGR54)+SUMPRODUCT((AGQ3:AGQ54=AEF29)*(AGT3:AGT54=AEF27)*AGR3:AGR54)+SUMPRODUCT((AGQ3:AGQ54=AEF25)*(AGT3:AGT54=AEF27)*AGR3:AGR54)+SUMPRODUCT((AGQ3:AGQ54=AEF26)*(AGT3:AGT54=AEF27)*AGR3:AGR54)</f>
        <v>0</v>
      </c>
      <c r="AEL27" s="395">
        <f t="shared" ca="1" si="3816"/>
        <v>1000</v>
      </c>
      <c r="AEM27" s="395" t="str">
        <f t="shared" ca="1" si="3817"/>
        <v/>
      </c>
      <c r="AEN27" s="395" t="str">
        <f ca="1">IF(AEF27&lt;&gt;"",VLOOKUP(AEF27,ACS4:ACY52,7,FALSE),"")</f>
        <v/>
      </c>
      <c r="AEO27" s="395" t="str">
        <f ca="1">IF(AEF27&lt;&gt;"",VLOOKUP(AEF27,ACS4:ACY52,5,FALSE),"")</f>
        <v/>
      </c>
      <c r="AEP27" s="395" t="str">
        <f ca="1">IF(AEF27&lt;&gt;"",VLOOKUP(AEF27,ACS4:ADA52,9,FALSE),"")</f>
        <v/>
      </c>
      <c r="AEQ27" s="395" t="str">
        <f t="shared" ca="1" si="3818"/>
        <v/>
      </c>
      <c r="AER27" s="395" t="str">
        <f t="shared" ref="AER27" ca="1" si="4093">IF(AEF27&lt;&gt;"",RANK(AEQ27,AEQ25:AEQ29),"")</f>
        <v/>
      </c>
      <c r="AES27" s="395" t="str">
        <f t="shared" ref="AES27" ca="1" si="4094">IF(AEF27&lt;&gt;"",SUMPRODUCT((AEQ25:AEQ29=AEQ27)*(AEL25:AEL29&gt;AEL27)),"")</f>
        <v/>
      </c>
      <c r="AET27" s="395" t="str">
        <f t="shared" ref="AET27" ca="1" si="4095">IF(AEF27&lt;&gt;"",SUMPRODUCT((AEQ25:AEQ29=AEQ27)*(AEL25:AEL29=AEL27)*(AEJ25:AEJ29&gt;AEJ27)),"")</f>
        <v/>
      </c>
      <c r="AEU27" s="395" t="str">
        <f t="shared" ref="AEU27" ca="1" si="4096">IF(AEF27&lt;&gt;"",SUMPRODUCT((AEQ25:AEQ29=AEQ27)*(AEL25:AEL29=AEL27)*(AEJ25:AEJ29=AEJ27)*(AEN25:AEN29&gt;AEN27)),"")</f>
        <v/>
      </c>
      <c r="AEV27" s="395" t="str">
        <f t="shared" ref="AEV27" ca="1" si="4097">IF(AEF27&lt;&gt;"",SUMPRODUCT((AEQ25:AEQ29=AEQ27)*(AEL25:AEL29=AEL27)*(AEJ25:AEJ29=AEJ27)*(AEN25:AEN29=AEN27)*(AEO25:AEO29&gt;AEO27)),"")</f>
        <v/>
      </c>
      <c r="AEW27" s="395" t="str">
        <f t="shared" ref="AEW27" ca="1" si="4098">IF(AEF27&lt;&gt;"",SUMPRODUCT((AEQ25:AEQ29=AEQ27)*(AEL25:AEL29=AEL27)*(AEJ25:AEJ29=AEJ27)*(AEN25:AEN29=AEN27)*(AEO25:AEO29=AEO27)*(AEP25:AEP29&gt;AEP27)),"")</f>
        <v/>
      </c>
      <c r="AEX27" s="395" t="str">
        <f t="shared" ref="AEX27" ca="1" si="4099">IF(AEF27&lt;&gt;"",IF(AEX79&lt;&gt;"",IF(AEE76=3,AEX79,AEX79+AEE76),SUM(AER27:AEW27)+1),"")</f>
        <v/>
      </c>
      <c r="AEY27" s="395" t="str">
        <f t="shared" ref="AEY27" ca="1" si="4100">IF(AEF27&lt;&gt;"",INDEX(AEF26:AEF29,MATCH(3,AEX26:AEX29,0),0),"")</f>
        <v/>
      </c>
      <c r="AEZ27" s="395" t="str">
        <f t="shared" ref="AEZ27:AEZ28" ca="1" si="4101">IF(ADI25&lt;&gt;"",ADI25,"")</f>
        <v/>
      </c>
      <c r="AFA27" s="395">
        <f ca="1">SUMPRODUCT((AGQ3:AGQ54=AEZ27)*(AGT3:AGT54=AEZ28)*(AGU3:AGU54="W"))+SUMPRODUCT((AGQ3:AGQ54=AEZ27)*(AGT3:AGT54=AEZ29)*(AGU3:AGU54="W"))+SUMPRODUCT((AGQ3:AGQ54=AEZ27)*(AGT3:AGT54=AEZ30)*(AGU3:AGU54="W"))+SUMPRODUCT((AGQ3:AGQ54=AEZ28)*(AGT3:AGT54=AEZ27)*(AGV3:AGV54="W"))+SUMPRODUCT((AGQ3:AGQ54=AEZ29)*(AGT3:AGT54=AEZ27)*(AGV3:AGV54="W"))+SUMPRODUCT((AGQ3:AGQ54=AEZ30)*(AGT3:AGT54=AEZ27)*(AGV3:AGV54="W"))</f>
        <v>0</v>
      </c>
      <c r="AFB27" s="395">
        <f ca="1">SUMPRODUCT((AGQ3:AGQ54=AEZ27)*(AGT3:AGT54=AEZ28)*(AGU3:AGU54="D"))+SUMPRODUCT((AGQ3:AGQ54=AEZ27)*(AGT3:AGT54=AEZ29)*(AGU3:AGU54="D"))+SUMPRODUCT((AGQ3:AGQ54=AEZ27)*(AGT3:AGT54=AEZ30)*(AGU3:AGU54="D"))+SUMPRODUCT((AGQ3:AGQ54=AEZ28)*(AGT3:AGT54=AEZ27)*(AGU3:AGU54="D"))+SUMPRODUCT((AGQ3:AGQ54=AEZ29)*(AGT3:AGT54=AEZ27)*(AGU3:AGU54="D"))+SUMPRODUCT((AGQ3:AGQ54=AEZ30)*(AGT3:AGT54=AEZ27)*(AGU3:AGU54="D"))</f>
        <v>0</v>
      </c>
      <c r="AFC27" s="395">
        <f ca="1">SUMPRODUCT((AGQ3:AGQ54=AEZ27)*(AGT3:AGT54=AEZ28)*(AGU3:AGU54="L"))+SUMPRODUCT((AGQ3:AGQ54=AEZ27)*(AGT3:AGT54=AEZ29)*(AGU3:AGU54="L"))+SUMPRODUCT((AGQ3:AGQ54=AEZ27)*(AGT3:AGT54=AEZ30)*(AGU3:AGU54="L"))+SUMPRODUCT((AGQ3:AGQ54=AEZ28)*(AGT3:AGT54=AEZ27)*(AGV3:AGV54="L"))+SUMPRODUCT((AGQ3:AGQ54=AEZ29)*(AGT3:AGT54=AEZ27)*(AGV3:AGV54="L"))+SUMPRODUCT((AGQ3:AGQ54=AEZ30)*(AGT3:AGT54=AEZ27)*(AGV3:AGV54="L"))</f>
        <v>0</v>
      </c>
      <c r="AFD27" s="395">
        <f ca="1">SUMPRODUCT((AGQ3:AGQ54=AEZ27)*(AGT3:AGT54=AEZ28)*AGR3:AGR54)+SUMPRODUCT((AGQ3:AGQ54=AEZ27)*(AGT3:AGT54=AEZ29)*AGR3:AGR54)+SUMPRODUCT((AGQ3:AGQ54=AEZ27)*(AGT3:AGT54=AEZ25)*AGR3:AGR54)+SUMPRODUCT((AGQ3:AGQ54=AEZ27)*(AGT3:AGT54=AEZ26)*AGR3:AGR54)+SUMPRODUCT((AGQ3:AGQ54=AEZ28)*(AGT3:AGT54=AEZ27)*AGS3:AGS54)+SUMPRODUCT((AGQ3:AGQ54=AEZ29)*(AGT3:AGT54=AEZ27)*AGS3:AGS54)+SUMPRODUCT((AGQ3:AGQ54=AEZ25)*(AGT3:AGT54=AEZ27)*AGS3:AGS54)+SUMPRODUCT((AGQ3:AGQ54=AEZ26)*(AGT3:AGT54=AEZ27)*AGS3:AGS54)</f>
        <v>0</v>
      </c>
      <c r="AFE27" s="395">
        <f ca="1">SUMPRODUCT((AGQ3:AGQ54=AEZ27)*(AGT3:AGT54=AEZ28)*AGS3:AGS54)+SUMPRODUCT((AGQ3:AGQ54=AEZ27)*(AGT3:AGT54=AEZ29)*AGS3:AGS54)+SUMPRODUCT((AGQ3:AGQ54=AEZ27)*(AGT3:AGT54=AEZ25)*AGS3:AGS54)+SUMPRODUCT((AGQ3:AGQ54=AEZ27)*(AGT3:AGT54=AEZ26)*AGS3:AGS54)+SUMPRODUCT((AGQ3:AGQ54=AEZ28)*(AGT3:AGT54=AEZ27)*AGR3:AGR54)+SUMPRODUCT((AGQ3:AGQ54=AEZ29)*(AGT3:AGT54=AEZ27)*AGR3:AGR54)+SUMPRODUCT((AGQ3:AGQ54=AEZ25)*(AGT3:AGT54=AEZ27)*AGR3:AGR54)+SUMPRODUCT((AGQ3:AGQ54=AEZ26)*(AGT3:AGT54=AEZ27)*AGR3:AGR54)</f>
        <v>0</v>
      </c>
      <c r="AFF27" s="395">
        <f t="shared" ref="AFF27:AFF28" ca="1" si="4102">AFD27-AFE27+1000</f>
        <v>1000</v>
      </c>
      <c r="AFG27" s="395" t="str">
        <f t="shared" ref="AFG27:AFG28" ca="1" si="4103">IF(AEZ27&lt;&gt;"",AFA27*3+AFB27*1,"")</f>
        <v/>
      </c>
      <c r="AFH27" s="395" t="str">
        <f ca="1">IF(AEZ27&lt;&gt;"",VLOOKUP(AEZ27,ACS4:ACY52,7,FALSE),"")</f>
        <v/>
      </c>
      <c r="AFI27" s="395" t="str">
        <f ca="1">IF(AEZ27&lt;&gt;"",VLOOKUP(AEZ27,ACS4:ACY52,5,FALSE),"")</f>
        <v/>
      </c>
      <c r="AFJ27" s="395" t="str">
        <f ca="1">IF(AEZ27&lt;&gt;"",VLOOKUP(AEZ27,ACS4:ADA52,9,FALSE),"")</f>
        <v/>
      </c>
      <c r="AFK27" s="395" t="str">
        <f t="shared" ref="AFK27:AFK28" ca="1" si="4104">AFG27</f>
        <v/>
      </c>
      <c r="AFL27" s="395" t="str">
        <f t="shared" ref="AFL27" ca="1" si="4105">IF(AEZ27&lt;&gt;"",RANK(AFK27,AFK25:AFK29),"")</f>
        <v/>
      </c>
      <c r="AFM27" s="395" t="str">
        <f t="shared" ref="AFM27" ca="1" si="4106">IF(AEZ27&lt;&gt;"",SUMPRODUCT((AFK25:AFK29=AFK27)*(AFF25:AFF29&gt;AFF27)),"")</f>
        <v/>
      </c>
      <c r="AFN27" s="395" t="str">
        <f t="shared" ref="AFN27" ca="1" si="4107">IF(AEZ27&lt;&gt;"",SUMPRODUCT((AFK25:AFK29=AFK27)*(AFF25:AFF29=AFF27)*(AFD25:AFD29&gt;AFD27)),"")</f>
        <v/>
      </c>
      <c r="AFO27" s="395" t="str">
        <f t="shared" ref="AFO27" ca="1" si="4108">IF(AEZ27&lt;&gt;"",SUMPRODUCT((AFK25:AFK29=AFK27)*(AFF25:AFF29=AFF27)*(AFD25:AFD29=AFD27)*(AFH25:AFH29&gt;AFH27)),"")</f>
        <v/>
      </c>
      <c r="AFP27" s="395" t="str">
        <f t="shared" ref="AFP27" ca="1" si="4109">IF(AEZ27&lt;&gt;"",SUMPRODUCT((AFK25:AFK29=AFK27)*(AFF25:AFF29=AFF27)*(AFD25:AFD29=AFD27)*(AFH25:AFH29=AFH27)*(AFI25:AFI29&gt;AFI27)),"")</f>
        <v/>
      </c>
      <c r="AFQ27" s="395" t="str">
        <f t="shared" ref="AFQ27" ca="1" si="4110">IF(AEZ27&lt;&gt;"",SUMPRODUCT((AFK25:AFK29=AFK27)*(AFF25:AFF29=AFF27)*(AFD25:AFD29=AFD27)*(AFH25:AFH29=AFH27)*(AFI25:AFI29=AFI27)*(AFJ25:AFJ29&gt;AFJ27)),"")</f>
        <v/>
      </c>
      <c r="AFR27" s="395" t="str">
        <f t="shared" ref="AFR27:AFR28" ca="1" si="4111">IF(AEZ27&lt;&gt;"",SUM(AFL27:AFQ27)+2,"")</f>
        <v/>
      </c>
      <c r="AFS27" s="395" t="str">
        <f t="shared" ref="AFS27" ca="1" si="4112">IF(AEZ27&lt;&gt;"",INDEX(AEZ27:AEZ29,MATCH(3,AFR27:AFR29,0),0),"")</f>
        <v/>
      </c>
      <c r="AGN27" s="395" t="str">
        <f t="shared" ref="AGN27" ca="1" si="4113">IF(AFS27&lt;&gt;"",AFS27,IF(AEY27&lt;&gt;"",AEY27,IF(AEE27&lt;&gt;"",AEE27,ADE27)))</f>
        <v>Los Angeles</v>
      </c>
      <c r="AGO27" s="395">
        <v>3</v>
      </c>
      <c r="AGP27" s="395">
        <v>25</v>
      </c>
      <c r="AGQ27" s="395" t="str">
        <f t="shared" si="12"/>
        <v>Mamelodi Sundowns</v>
      </c>
      <c r="AGR27" s="395">
        <f ca="1">IF(OFFSET('Game Board'!O32,0,AGR1)&lt;&gt;"",OFFSET('Game Board'!O32,0,AGR1),0)</f>
        <v>0</v>
      </c>
      <c r="AGS27" s="395">
        <f ca="1">IF(OFFSET('Game Board'!P32,0,AGR1)&lt;&gt;"",OFFSET('Game Board'!P32,0,AGR1),0)</f>
        <v>0</v>
      </c>
      <c r="AGT27" s="395" t="str">
        <f t="shared" si="13"/>
        <v>Borussia Dortmund</v>
      </c>
      <c r="AGU27" s="395" t="str">
        <f ca="1">IF(AND(OFFSET('Game Board'!O32,0,AGR1)&lt;&gt;"",OFFSET('Game Board'!P32,0,AGR1)&lt;&gt;""),IF(AGR27&gt;AGS27,"W",IF(AGR27=AGS27,"D","L")),"")</f>
        <v/>
      </c>
      <c r="AGV27" s="395" t="str">
        <f t="shared" ca="1" si="2693"/>
        <v/>
      </c>
      <c r="AGX27" s="395">
        <f ca="1">VLOOKUP(AGY27,AKT25:AKU29,2,FALSE)</f>
        <v>2</v>
      </c>
      <c r="AGY27" s="398" t="str">
        <f t="shared" si="3586"/>
        <v>Chelsea</v>
      </c>
      <c r="AGZ27" s="395">
        <f ca="1">SUMPRODUCT((AKW3:AKW54=AGY27)*(ALA3:ALA54="W"))+SUMPRODUCT((AKZ3:AKZ54=AGY27)*(ALB3:ALB54="W"))</f>
        <v>0</v>
      </c>
      <c r="AHA27" s="395">
        <f ca="1">SUMPRODUCT((AKW3:AKW54=AGY27)*(ALA3:ALA54="D"))+SUMPRODUCT((AKZ3:AKZ54=AGY27)*(ALB3:ALB54="D"))</f>
        <v>0</v>
      </c>
      <c r="AHB27" s="395">
        <f ca="1">SUMPRODUCT((AKW3:AKW54=AGY27)*(ALA3:ALA54="L"))+SUMPRODUCT((AKZ3:AKZ54=AGY27)*(ALB3:ALB54="L"))</f>
        <v>0</v>
      </c>
      <c r="AHC27" s="395">
        <f t="shared" ref="AHC27" ca="1" si="4114">SUMIF(AKW3:AKW72,AGY27,AKX3:AKX72)+SUMIF(AKZ3:AKZ72,AGY27,AKY3:AKY72)</f>
        <v>0</v>
      </c>
      <c r="AHD27" s="395">
        <f t="shared" ref="AHD27" ca="1" si="4115">SUMIF(AKZ3:AKZ72,AGY27,AKX3:AKX72)+SUMIF(AKW3:AKW72,AGY27,AKY3:AKY72)</f>
        <v>0</v>
      </c>
      <c r="AHE27" s="395">
        <f t="shared" ca="1" si="3589"/>
        <v>1000</v>
      </c>
      <c r="AHF27" s="395">
        <f t="shared" ca="1" si="3590"/>
        <v>0</v>
      </c>
      <c r="AHG27" s="401">
        <f t="shared" si="171"/>
        <v>18</v>
      </c>
      <c r="AHH27" s="395">
        <f t="shared" ref="AHH27" ca="1" si="4116">IF(COUNTIF(AHF25:AHF29,4)&lt;&gt;4,RANK(AHF27,AHF25:AHF29),AHF79)</f>
        <v>1</v>
      </c>
      <c r="AHJ27" s="395">
        <f t="shared" ref="AHJ27" ca="1" si="4117">SUMPRODUCT((AHH25:AHH28=AHH27)*(AHG25:AHG28&lt;AHG27))+AHH27</f>
        <v>3</v>
      </c>
      <c r="AHK27" s="398" t="str">
        <f t="shared" ref="AHK27" ca="1" si="4118">INDEX(AGY25:AGY29,MATCH(3,AHJ25:AHJ29,0),0)</f>
        <v>Chelsea</v>
      </c>
      <c r="AHL27" s="395">
        <f t="shared" ref="AHL27" ca="1" si="4119">INDEX(AHH25:AHH29,MATCH(AHK27,AGY25:AGY29,0),0)</f>
        <v>1</v>
      </c>
      <c r="AHM27" s="395" t="str">
        <f t="shared" ref="AHM27:AHM28" ca="1" si="4120">IF(AND(AHM26&lt;&gt;"",AHL27=1),AHK27,"")</f>
        <v>Chelsea</v>
      </c>
      <c r="AHN27" s="395" t="str">
        <f t="shared" ref="AHN27:AHN28" ca="1" si="4121">IF(AND(AHN26&lt;&gt;"",AHL28=2),AHK28,"")</f>
        <v/>
      </c>
      <c r="AHO27" s="395" t="str">
        <f t="shared" ref="AHO27" ca="1" si="4122">IF(AND(AHO26&lt;&gt;"",AHL29=3),AHK29,"")</f>
        <v/>
      </c>
      <c r="AHR27" s="395" t="str">
        <f t="shared" ca="1" si="3599"/>
        <v>Chelsea</v>
      </c>
      <c r="AHS27" s="395">
        <f ca="1">SUMPRODUCT((AKW3:AKW54=AHR27)*(AKZ3:AKZ54=AHR28)*(ALA3:ALA54="W"))+SUMPRODUCT((AKW3:AKW54=AHR27)*(AKZ3:AKZ54=AHR29)*(ALA3:ALA54="W"))+SUMPRODUCT((AKW3:AKW54=AHR27)*(AKZ3:AKZ54=AHR25)*(ALA3:ALA54="W"))+SUMPRODUCT((AKW3:AKW54=AHR27)*(AKZ3:AKZ54=AHR26)*(ALA3:ALA54="W"))+SUMPRODUCT((AKW3:AKW54=AHR28)*(AKZ3:AKZ54=AHR27)*(ALB3:ALB54="W"))+SUMPRODUCT((AKW3:AKW54=AHR29)*(AKZ3:AKZ54=AHR27)*(ALB3:ALB54="W"))+SUMPRODUCT((AKW3:AKW54=AHR25)*(AKZ3:AKZ54=AHR27)*(ALB3:ALB54="W"))+SUMPRODUCT((AKW3:AKW54=AHR26)*(AKZ3:AKZ54=AHR27)*(ALB3:ALB54="W"))</f>
        <v>0</v>
      </c>
      <c r="AHT27" s="395">
        <f ca="1">SUMPRODUCT((AKW3:AKW54=AHR27)*(AKZ3:AKZ54=AHR28)*(ALA3:ALA54="D"))+SUMPRODUCT((AKW3:AKW54=AHR27)*(AKZ3:AKZ54=AHR29)*(ALA3:ALA54="D"))+SUMPRODUCT((AKW3:AKW54=AHR27)*(AKZ3:AKZ54=AHR25)*(ALA3:ALA54="D"))+SUMPRODUCT((AKW3:AKW54=AHR27)*(AKZ3:AKZ54=AHR26)*(ALA3:ALA54="D"))+SUMPRODUCT((AKW3:AKW54=AHR28)*(AKZ3:AKZ54=AHR27)*(ALA3:ALA54="D"))+SUMPRODUCT((AKW3:AKW54=AHR29)*(AKZ3:AKZ54=AHR27)*(ALA3:ALA54="D"))+SUMPRODUCT((AKW3:AKW54=AHR25)*(AKZ3:AKZ54=AHR27)*(ALA3:ALA54="D"))+SUMPRODUCT((AKW3:AKW54=AHR26)*(AKZ3:AKZ54=AHR27)*(ALA3:ALA54="D"))</f>
        <v>0</v>
      </c>
      <c r="AHU27" s="395">
        <f ca="1">SUMPRODUCT((AKW3:AKW54=AHR27)*(AKZ3:AKZ54=AHR28)*(ALA3:ALA54="L"))+SUMPRODUCT((AKW3:AKW54=AHR27)*(AKZ3:AKZ54=AHR29)*(ALA3:ALA54="L"))+SUMPRODUCT((AKW3:AKW54=AHR27)*(AKZ3:AKZ54=AHR25)*(ALA3:ALA54="L"))+SUMPRODUCT((AKW3:AKW54=AHR27)*(AKZ3:AKZ54=AHR26)*(ALA3:ALA54="L"))+SUMPRODUCT((AKW3:AKW54=AHR28)*(AKZ3:AKZ54=AHR27)*(ALB3:ALB54="L"))+SUMPRODUCT((AKW3:AKW54=AHR29)*(AKZ3:AKZ54=AHR27)*(ALB3:ALB54="L"))+SUMPRODUCT((AKW3:AKW54=AHR25)*(AKZ3:AKZ54=AHR27)*(ALB3:ALB54="L"))+SUMPRODUCT((AKW3:AKW54=AHR26)*(AKZ3:AKZ54=AHR27)*(ALB3:ALB54="L"))</f>
        <v>0</v>
      </c>
      <c r="AHV27" s="395">
        <f ca="1">SUMPRODUCT((AKW3:AKW54=AHR27)*(AKZ3:AKZ54=AHR28)*AKX3:AKX54)+SUMPRODUCT((AKW3:AKW54=AHR27)*(AKZ3:AKZ54=AHR29)*AKX3:AKX54)+SUMPRODUCT((AKW3:AKW54=AHR27)*(AKZ3:AKZ54=AHR25)*AKX3:AKX54)+SUMPRODUCT((AKW3:AKW54=AHR27)*(AKZ3:AKZ54=AHR26)*AKX3:AKX54)+SUMPRODUCT((AKW3:AKW54=AHR28)*(AKZ3:AKZ54=AHR27)*AKY3:AKY54)+SUMPRODUCT((AKW3:AKW54=AHR29)*(AKZ3:AKZ54=AHR27)*AKY3:AKY54)+SUMPRODUCT((AKW3:AKW54=AHR25)*(AKZ3:AKZ54=AHR27)*AKY3:AKY54)+SUMPRODUCT((AKW3:AKW54=AHR26)*(AKZ3:AKZ54=AHR27)*AKY3:AKY54)</f>
        <v>0</v>
      </c>
      <c r="AHW27" s="395">
        <f ca="1">SUMPRODUCT((AKW3:AKW54=AHR27)*(AKZ3:AKZ54=AHR28)*AKY3:AKY54)+SUMPRODUCT((AKW3:AKW54=AHR27)*(AKZ3:AKZ54=AHR29)*AKY3:AKY54)+SUMPRODUCT((AKW3:AKW54=AHR27)*(AKZ3:AKZ54=AHR25)*AKY3:AKY54)+SUMPRODUCT((AKW3:AKW54=AHR27)*(AKZ3:AKZ54=AHR26)*AKY3:AKY54)+SUMPRODUCT((AKW3:AKW54=AHR28)*(AKZ3:AKZ54=AHR27)*AKX3:AKX54)+SUMPRODUCT((AKW3:AKW54=AHR29)*(AKZ3:AKZ54=AHR27)*AKX3:AKX54)+SUMPRODUCT((AKW3:AKW54=AHR25)*(AKZ3:AKZ54=AHR27)*AKX3:AKX54)+SUMPRODUCT((AKW3:AKW54=AHR26)*(AKZ3:AKZ54=AHR27)*AKX3:AKX54)</f>
        <v>0</v>
      </c>
      <c r="AHX27" s="395">
        <f t="shared" ca="1" si="3600"/>
        <v>1000</v>
      </c>
      <c r="AHY27" s="395">
        <f t="shared" ca="1" si="3601"/>
        <v>0</v>
      </c>
      <c r="AHZ27" s="395">
        <f ca="1">IF(AHR27&lt;&gt;"",VLOOKUP(AHR27,AGY4:AHE52,7,FALSE),"")</f>
        <v>1000</v>
      </c>
      <c r="AIA27" s="395">
        <f ca="1">IF(AHR27&lt;&gt;"",VLOOKUP(AHR27,AGY4:AHE52,5,FALSE),"")</f>
        <v>0</v>
      </c>
      <c r="AIB27" s="395">
        <f ca="1">IF(AHR27&lt;&gt;"",VLOOKUP(AHR27,AGY4:AHG52,9,FALSE),"")</f>
        <v>18</v>
      </c>
      <c r="AIC27" s="395">
        <f t="shared" ca="1" si="3602"/>
        <v>0</v>
      </c>
      <c r="AID27" s="395">
        <f t="shared" ref="AID27" ca="1" si="4123">IF(AHR27&lt;&gt;"",RANK(AIC27,AIC25:AIC29),"")</f>
        <v>1</v>
      </c>
      <c r="AIE27" s="395">
        <f t="shared" ref="AIE27" ca="1" si="4124">IF(AHR27&lt;&gt;"",SUMPRODUCT((AIC25:AIC29=AIC27)*(AHX25:AHX29&gt;AHX27)),"")</f>
        <v>0</v>
      </c>
      <c r="AIF27" s="395">
        <f t="shared" ref="AIF27" ca="1" si="4125">IF(AHR27&lt;&gt;"",SUMPRODUCT((AIC25:AIC29=AIC27)*(AHX25:AHX29=AHX27)*(AHV25:AHV29&gt;AHV27)),"")</f>
        <v>0</v>
      </c>
      <c r="AIG27" s="395">
        <f t="shared" ref="AIG27" ca="1" si="4126">IF(AHR27&lt;&gt;"",SUMPRODUCT((AIC25:AIC29=AIC27)*(AHX25:AHX29=AHX27)*(AHV25:AHV29=AHV27)*(AHZ25:AHZ29&gt;AHZ27)),"")</f>
        <v>0</v>
      </c>
      <c r="AIH27" s="395">
        <f t="shared" ref="AIH27" ca="1" si="4127">IF(AHR27&lt;&gt;"",SUMPRODUCT((AIC25:AIC29=AIC27)*(AHX25:AHX29=AHX27)*(AHV25:AHV29=AHV27)*(AHZ25:AHZ29=AHZ27)*(AIA25:AIA29&gt;AIA27)),"")</f>
        <v>0</v>
      </c>
      <c r="AII27" s="395">
        <f t="shared" ref="AII27" ca="1" si="4128">IF(AHR27&lt;&gt;"",SUMPRODUCT((AIC25:AIC29=AIC27)*(AHX25:AHX29=AHX27)*(AHV25:AHV29=AHV27)*(AHZ25:AHZ29=AHZ27)*(AIA25:AIA29=AIA27)*(AIB25:AIB29&gt;AIB27)),"")</f>
        <v>1</v>
      </c>
      <c r="AIJ27" s="395">
        <f t="shared" ref="AIJ27" ca="1" si="4129">IF(AHR27&lt;&gt;"",IF(AIJ79&lt;&gt;"",IF(AHQ76=3,AIJ79,AIJ79+AHQ76),SUM(AID27:AII27)),"")</f>
        <v>2</v>
      </c>
      <c r="AIK27" s="395" t="str">
        <f t="shared" ref="AIK27" ca="1" si="4130">IF(AHR27&lt;&gt;"",INDEX(AHR25:AHR29,MATCH(3,AIJ25:AIJ29,0),0),"")</f>
        <v>Los Angeles</v>
      </c>
      <c r="AIL27" s="395" t="str">
        <f t="shared" ca="1" si="3846"/>
        <v/>
      </c>
      <c r="AIM27" s="395">
        <f ca="1">SUMPRODUCT((AKW3:AKW54=AIL27)*(AKZ3:AKZ54=AIL28)*(ALA3:ALA54="W"))+SUMPRODUCT((AKW3:AKW54=AIL27)*(AKZ3:AKZ54=AIL29)*(ALA3:ALA54="W"))+SUMPRODUCT((AKW3:AKW54=AIL27)*(AKZ3:AKZ54=AIL26)*(ALA3:ALA54="W"))+SUMPRODUCT((AKW3:AKW54=AIL28)*(AKZ3:AKZ54=AIL27)*(ALB3:ALB54="W"))+SUMPRODUCT((AKW3:AKW54=AIL29)*(AKZ3:AKZ54=AIL27)*(ALB3:ALB54="W"))+SUMPRODUCT((AKW3:AKW54=AIL26)*(AKZ3:AKZ54=AIL27)*(ALB3:ALB54="W"))</f>
        <v>0</v>
      </c>
      <c r="AIN27" s="395">
        <f ca="1">SUMPRODUCT((AKW3:AKW54=AIL27)*(AKZ3:AKZ54=AIL28)*(ALA3:ALA54="D"))+SUMPRODUCT((AKW3:AKW54=AIL27)*(AKZ3:AKZ54=AIL29)*(ALA3:ALA54="D"))+SUMPRODUCT((AKW3:AKW54=AIL27)*(AKZ3:AKZ54=AIL26)*(ALA3:ALA54="D"))+SUMPRODUCT((AKW3:AKW54=AIL28)*(AKZ3:AKZ54=AIL27)*(ALA3:ALA54="D"))+SUMPRODUCT((AKW3:AKW54=AIL29)*(AKZ3:AKZ54=AIL27)*(ALA3:ALA54="D"))+SUMPRODUCT((AKW3:AKW54=AIL26)*(AKZ3:AKZ54=AIL27)*(ALA3:ALA54="D"))</f>
        <v>0</v>
      </c>
      <c r="AIO27" s="395">
        <f ca="1">SUMPRODUCT((AKW3:AKW54=AIL27)*(AKZ3:AKZ54=AIL28)*(ALA3:ALA54="L"))+SUMPRODUCT((AKW3:AKW54=AIL27)*(AKZ3:AKZ54=AIL29)*(ALA3:ALA54="L"))+SUMPRODUCT((AKW3:AKW54=AIL27)*(AKZ3:AKZ54=AIL26)*(ALA3:ALA54="L"))+SUMPRODUCT((AKW3:AKW54=AIL28)*(AKZ3:AKZ54=AIL27)*(ALB3:ALB54="L"))+SUMPRODUCT((AKW3:AKW54=AIL29)*(AKZ3:AKZ54=AIL27)*(ALB3:ALB54="L"))+SUMPRODUCT((AKW3:AKW54=AIL26)*(AKZ3:AKZ54=AIL27)*(ALB3:ALB54="L"))</f>
        <v>0</v>
      </c>
      <c r="AIP27" s="395">
        <f ca="1">SUMPRODUCT((AKW3:AKW54=AIL27)*(AKZ3:AKZ54=AIL28)*AKX3:AKX54)+SUMPRODUCT((AKW3:AKW54=AIL27)*(AKZ3:AKZ54=AIL29)*AKX3:AKX54)+SUMPRODUCT((AKW3:AKW54=AIL27)*(AKZ3:AKZ54=AIL25)*AKX3:AKX54)+SUMPRODUCT((AKW3:AKW54=AIL27)*(AKZ3:AKZ54=AIL26)*AKX3:AKX54)+SUMPRODUCT((AKW3:AKW54=AIL28)*(AKZ3:AKZ54=AIL27)*AKY3:AKY54)+SUMPRODUCT((AKW3:AKW54=AIL29)*(AKZ3:AKZ54=AIL27)*AKY3:AKY54)+SUMPRODUCT((AKW3:AKW54=AIL25)*(AKZ3:AKZ54=AIL27)*AKY3:AKY54)+SUMPRODUCT((AKW3:AKW54=AIL26)*(AKZ3:AKZ54=AIL27)*AKY3:AKY54)</f>
        <v>0</v>
      </c>
      <c r="AIQ27" s="395">
        <f ca="1">SUMPRODUCT((AKW3:AKW54=AIL27)*(AKZ3:AKZ54=AIL28)*AKY3:AKY54)+SUMPRODUCT((AKW3:AKW54=AIL27)*(AKZ3:AKZ54=AIL29)*AKY3:AKY54)+SUMPRODUCT((AKW3:AKW54=AIL27)*(AKZ3:AKZ54=AIL25)*AKY3:AKY54)+SUMPRODUCT((AKW3:AKW54=AIL27)*(AKZ3:AKZ54=AIL26)*AKY3:AKY54)+SUMPRODUCT((AKW3:AKW54=AIL28)*(AKZ3:AKZ54=AIL27)*AKX3:AKX54)+SUMPRODUCT((AKW3:AKW54=AIL29)*(AKZ3:AKZ54=AIL27)*AKX3:AKX54)+SUMPRODUCT((AKW3:AKW54=AIL25)*(AKZ3:AKZ54=AIL27)*AKX3:AKX54)+SUMPRODUCT((AKW3:AKW54=AIL26)*(AKZ3:AKZ54=AIL27)*AKX3:AKX54)</f>
        <v>0</v>
      </c>
      <c r="AIR27" s="395">
        <f t="shared" ca="1" si="3847"/>
        <v>1000</v>
      </c>
      <c r="AIS27" s="395" t="str">
        <f t="shared" ca="1" si="3848"/>
        <v/>
      </c>
      <c r="AIT27" s="395" t="str">
        <f ca="1">IF(AIL27&lt;&gt;"",VLOOKUP(AIL27,AGY4:AHE52,7,FALSE),"")</f>
        <v/>
      </c>
      <c r="AIU27" s="395" t="str">
        <f ca="1">IF(AIL27&lt;&gt;"",VLOOKUP(AIL27,AGY4:AHE52,5,FALSE),"")</f>
        <v/>
      </c>
      <c r="AIV27" s="395" t="str">
        <f ca="1">IF(AIL27&lt;&gt;"",VLOOKUP(AIL27,AGY4:AHG52,9,FALSE),"")</f>
        <v/>
      </c>
      <c r="AIW27" s="395" t="str">
        <f t="shared" ca="1" si="3849"/>
        <v/>
      </c>
      <c r="AIX27" s="395" t="str">
        <f t="shared" ref="AIX27" ca="1" si="4131">IF(AIL27&lt;&gt;"",RANK(AIW27,AIW25:AIW29),"")</f>
        <v/>
      </c>
      <c r="AIY27" s="395" t="str">
        <f t="shared" ref="AIY27" ca="1" si="4132">IF(AIL27&lt;&gt;"",SUMPRODUCT((AIW25:AIW29=AIW27)*(AIR25:AIR29&gt;AIR27)),"")</f>
        <v/>
      </c>
      <c r="AIZ27" s="395" t="str">
        <f t="shared" ref="AIZ27" ca="1" si="4133">IF(AIL27&lt;&gt;"",SUMPRODUCT((AIW25:AIW29=AIW27)*(AIR25:AIR29=AIR27)*(AIP25:AIP29&gt;AIP27)),"")</f>
        <v/>
      </c>
      <c r="AJA27" s="395" t="str">
        <f t="shared" ref="AJA27" ca="1" si="4134">IF(AIL27&lt;&gt;"",SUMPRODUCT((AIW25:AIW29=AIW27)*(AIR25:AIR29=AIR27)*(AIP25:AIP29=AIP27)*(AIT25:AIT29&gt;AIT27)),"")</f>
        <v/>
      </c>
      <c r="AJB27" s="395" t="str">
        <f t="shared" ref="AJB27" ca="1" si="4135">IF(AIL27&lt;&gt;"",SUMPRODUCT((AIW25:AIW29=AIW27)*(AIR25:AIR29=AIR27)*(AIP25:AIP29=AIP27)*(AIT25:AIT29=AIT27)*(AIU25:AIU29&gt;AIU27)),"")</f>
        <v/>
      </c>
      <c r="AJC27" s="395" t="str">
        <f t="shared" ref="AJC27" ca="1" si="4136">IF(AIL27&lt;&gt;"",SUMPRODUCT((AIW25:AIW29=AIW27)*(AIR25:AIR29=AIR27)*(AIP25:AIP29=AIP27)*(AIT25:AIT29=AIT27)*(AIU25:AIU29=AIU27)*(AIV25:AIV29&gt;AIV27)),"")</f>
        <v/>
      </c>
      <c r="AJD27" s="395" t="str">
        <f t="shared" ref="AJD27" ca="1" si="4137">IF(AIL27&lt;&gt;"",IF(AJD79&lt;&gt;"",IF(AIK76=3,AJD79,AJD79+AIK76),SUM(AIX27:AJC27)+1),"")</f>
        <v/>
      </c>
      <c r="AJE27" s="395" t="str">
        <f t="shared" ref="AJE27" ca="1" si="4138">IF(AIL27&lt;&gt;"",INDEX(AIL26:AIL29,MATCH(3,AJD26:AJD29,0),0),"")</f>
        <v/>
      </c>
      <c r="AJF27" s="395" t="str">
        <f t="shared" ref="AJF27:AJF28" ca="1" si="4139">IF(AHO25&lt;&gt;"",AHO25,"")</f>
        <v/>
      </c>
      <c r="AJG27" s="395">
        <f ca="1">SUMPRODUCT((AKW3:AKW54=AJF27)*(AKZ3:AKZ54=AJF28)*(ALA3:ALA54="W"))+SUMPRODUCT((AKW3:AKW54=AJF27)*(AKZ3:AKZ54=AJF29)*(ALA3:ALA54="W"))+SUMPRODUCT((AKW3:AKW54=AJF27)*(AKZ3:AKZ54=AJF30)*(ALA3:ALA54="W"))+SUMPRODUCT((AKW3:AKW54=AJF28)*(AKZ3:AKZ54=AJF27)*(ALB3:ALB54="W"))+SUMPRODUCT((AKW3:AKW54=AJF29)*(AKZ3:AKZ54=AJF27)*(ALB3:ALB54="W"))+SUMPRODUCT((AKW3:AKW54=AJF30)*(AKZ3:AKZ54=AJF27)*(ALB3:ALB54="W"))</f>
        <v>0</v>
      </c>
      <c r="AJH27" s="395">
        <f ca="1">SUMPRODUCT((AKW3:AKW54=AJF27)*(AKZ3:AKZ54=AJF28)*(ALA3:ALA54="D"))+SUMPRODUCT((AKW3:AKW54=AJF27)*(AKZ3:AKZ54=AJF29)*(ALA3:ALA54="D"))+SUMPRODUCT((AKW3:AKW54=AJF27)*(AKZ3:AKZ54=AJF30)*(ALA3:ALA54="D"))+SUMPRODUCT((AKW3:AKW54=AJF28)*(AKZ3:AKZ54=AJF27)*(ALA3:ALA54="D"))+SUMPRODUCT((AKW3:AKW54=AJF29)*(AKZ3:AKZ54=AJF27)*(ALA3:ALA54="D"))+SUMPRODUCT((AKW3:AKW54=AJF30)*(AKZ3:AKZ54=AJF27)*(ALA3:ALA54="D"))</f>
        <v>0</v>
      </c>
      <c r="AJI27" s="395">
        <f ca="1">SUMPRODUCT((AKW3:AKW54=AJF27)*(AKZ3:AKZ54=AJF28)*(ALA3:ALA54="L"))+SUMPRODUCT((AKW3:AKW54=AJF27)*(AKZ3:AKZ54=AJF29)*(ALA3:ALA54="L"))+SUMPRODUCT((AKW3:AKW54=AJF27)*(AKZ3:AKZ54=AJF30)*(ALA3:ALA54="L"))+SUMPRODUCT((AKW3:AKW54=AJF28)*(AKZ3:AKZ54=AJF27)*(ALB3:ALB54="L"))+SUMPRODUCT((AKW3:AKW54=AJF29)*(AKZ3:AKZ54=AJF27)*(ALB3:ALB54="L"))+SUMPRODUCT((AKW3:AKW54=AJF30)*(AKZ3:AKZ54=AJF27)*(ALB3:ALB54="L"))</f>
        <v>0</v>
      </c>
      <c r="AJJ27" s="395">
        <f ca="1">SUMPRODUCT((AKW3:AKW54=AJF27)*(AKZ3:AKZ54=AJF28)*AKX3:AKX54)+SUMPRODUCT((AKW3:AKW54=AJF27)*(AKZ3:AKZ54=AJF29)*AKX3:AKX54)+SUMPRODUCT((AKW3:AKW54=AJF27)*(AKZ3:AKZ54=AJF25)*AKX3:AKX54)+SUMPRODUCT((AKW3:AKW54=AJF27)*(AKZ3:AKZ54=AJF26)*AKX3:AKX54)+SUMPRODUCT((AKW3:AKW54=AJF28)*(AKZ3:AKZ54=AJF27)*AKY3:AKY54)+SUMPRODUCT((AKW3:AKW54=AJF29)*(AKZ3:AKZ54=AJF27)*AKY3:AKY54)+SUMPRODUCT((AKW3:AKW54=AJF25)*(AKZ3:AKZ54=AJF27)*AKY3:AKY54)+SUMPRODUCT((AKW3:AKW54=AJF26)*(AKZ3:AKZ54=AJF27)*AKY3:AKY54)</f>
        <v>0</v>
      </c>
      <c r="AJK27" s="395">
        <f ca="1">SUMPRODUCT((AKW3:AKW54=AJF27)*(AKZ3:AKZ54=AJF28)*AKY3:AKY54)+SUMPRODUCT((AKW3:AKW54=AJF27)*(AKZ3:AKZ54=AJF29)*AKY3:AKY54)+SUMPRODUCT((AKW3:AKW54=AJF27)*(AKZ3:AKZ54=AJF25)*AKY3:AKY54)+SUMPRODUCT((AKW3:AKW54=AJF27)*(AKZ3:AKZ54=AJF26)*AKY3:AKY54)+SUMPRODUCT((AKW3:AKW54=AJF28)*(AKZ3:AKZ54=AJF27)*AKX3:AKX54)+SUMPRODUCT((AKW3:AKW54=AJF29)*(AKZ3:AKZ54=AJF27)*AKX3:AKX54)+SUMPRODUCT((AKW3:AKW54=AJF25)*(AKZ3:AKZ54=AJF27)*AKX3:AKX54)+SUMPRODUCT((AKW3:AKW54=AJF26)*(AKZ3:AKZ54=AJF27)*AKX3:AKX54)</f>
        <v>0</v>
      </c>
      <c r="AJL27" s="395">
        <f t="shared" ref="AJL27:AJL28" ca="1" si="4140">AJJ27-AJK27+1000</f>
        <v>1000</v>
      </c>
      <c r="AJM27" s="395" t="str">
        <f t="shared" ref="AJM27:AJM28" ca="1" si="4141">IF(AJF27&lt;&gt;"",AJG27*3+AJH27*1,"")</f>
        <v/>
      </c>
      <c r="AJN27" s="395" t="str">
        <f ca="1">IF(AJF27&lt;&gt;"",VLOOKUP(AJF27,AGY4:AHE52,7,FALSE),"")</f>
        <v/>
      </c>
      <c r="AJO27" s="395" t="str">
        <f ca="1">IF(AJF27&lt;&gt;"",VLOOKUP(AJF27,AGY4:AHE52,5,FALSE),"")</f>
        <v/>
      </c>
      <c r="AJP27" s="395" t="str">
        <f ca="1">IF(AJF27&lt;&gt;"",VLOOKUP(AJF27,AGY4:AHG52,9,FALSE),"")</f>
        <v/>
      </c>
      <c r="AJQ27" s="395" t="str">
        <f t="shared" ref="AJQ27:AJQ28" ca="1" si="4142">AJM27</f>
        <v/>
      </c>
      <c r="AJR27" s="395" t="str">
        <f t="shared" ref="AJR27" ca="1" si="4143">IF(AJF27&lt;&gt;"",RANK(AJQ27,AJQ25:AJQ29),"")</f>
        <v/>
      </c>
      <c r="AJS27" s="395" t="str">
        <f t="shared" ref="AJS27" ca="1" si="4144">IF(AJF27&lt;&gt;"",SUMPRODUCT((AJQ25:AJQ29=AJQ27)*(AJL25:AJL29&gt;AJL27)),"")</f>
        <v/>
      </c>
      <c r="AJT27" s="395" t="str">
        <f t="shared" ref="AJT27" ca="1" si="4145">IF(AJF27&lt;&gt;"",SUMPRODUCT((AJQ25:AJQ29=AJQ27)*(AJL25:AJL29=AJL27)*(AJJ25:AJJ29&gt;AJJ27)),"")</f>
        <v/>
      </c>
      <c r="AJU27" s="395" t="str">
        <f t="shared" ref="AJU27" ca="1" si="4146">IF(AJF27&lt;&gt;"",SUMPRODUCT((AJQ25:AJQ29=AJQ27)*(AJL25:AJL29=AJL27)*(AJJ25:AJJ29=AJJ27)*(AJN25:AJN29&gt;AJN27)),"")</f>
        <v/>
      </c>
      <c r="AJV27" s="395" t="str">
        <f t="shared" ref="AJV27" ca="1" si="4147">IF(AJF27&lt;&gt;"",SUMPRODUCT((AJQ25:AJQ29=AJQ27)*(AJL25:AJL29=AJL27)*(AJJ25:AJJ29=AJJ27)*(AJN25:AJN29=AJN27)*(AJO25:AJO29&gt;AJO27)),"")</f>
        <v/>
      </c>
      <c r="AJW27" s="395" t="str">
        <f t="shared" ref="AJW27" ca="1" si="4148">IF(AJF27&lt;&gt;"",SUMPRODUCT((AJQ25:AJQ29=AJQ27)*(AJL25:AJL29=AJL27)*(AJJ25:AJJ29=AJJ27)*(AJN25:AJN29=AJN27)*(AJO25:AJO29=AJO27)*(AJP25:AJP29&gt;AJP27)),"")</f>
        <v/>
      </c>
      <c r="AJX27" s="395" t="str">
        <f t="shared" ref="AJX27:AJX28" ca="1" si="4149">IF(AJF27&lt;&gt;"",SUM(AJR27:AJW27)+2,"")</f>
        <v/>
      </c>
      <c r="AJY27" s="395" t="str">
        <f t="shared" ref="AJY27" ca="1" si="4150">IF(AJF27&lt;&gt;"",INDEX(AJF27:AJF29,MATCH(3,AJX27:AJX29,0),0),"")</f>
        <v/>
      </c>
      <c r="AKT27" s="395" t="str">
        <f t="shared" ref="AKT27" ca="1" si="4151">IF(AJY27&lt;&gt;"",AJY27,IF(AJE27&lt;&gt;"",AJE27,IF(AIK27&lt;&gt;"",AIK27,AHK27)))</f>
        <v>Los Angeles</v>
      </c>
      <c r="AKU27" s="395">
        <v>3</v>
      </c>
      <c r="AKV27" s="395">
        <v>25</v>
      </c>
      <c r="AKW27" s="395" t="str">
        <f t="shared" si="15"/>
        <v>Mamelodi Sundowns</v>
      </c>
      <c r="AKX27" s="395">
        <f ca="1">IF(OFFSET('Game Board'!O32,0,AKX1)&lt;&gt;"",OFFSET('Game Board'!O32,0,AKX1),0)</f>
        <v>0</v>
      </c>
      <c r="AKY27" s="395">
        <f ca="1">IF(OFFSET('Game Board'!P32,0,AKX1)&lt;&gt;"",OFFSET('Game Board'!P32,0,AKX1),0)</f>
        <v>0</v>
      </c>
      <c r="AKZ27" s="395" t="str">
        <f t="shared" si="16"/>
        <v>Borussia Dortmund</v>
      </c>
      <c r="ALA27" s="395" t="str">
        <f ca="1">IF(AND(OFFSET('Game Board'!O32,0,AKX1)&lt;&gt;"",OFFSET('Game Board'!P32,0,AKX1)&lt;&gt;""),IF(AKX27&gt;AKY27,"W",IF(AKX27=AKY27,"D","L")),"")</f>
        <v/>
      </c>
      <c r="ALB27" s="395" t="str">
        <f t="shared" ca="1" si="2725"/>
        <v/>
      </c>
      <c r="ALD27" s="395">
        <f ca="1">VLOOKUP(ALE27,AOZ25:APA29,2,FALSE)</f>
        <v>2</v>
      </c>
      <c r="ALE27" s="398" t="str">
        <f t="shared" si="3612"/>
        <v>Chelsea</v>
      </c>
      <c r="ALF27" s="395">
        <f ca="1">SUMPRODUCT((APC3:APC54=ALE27)*(APG3:APG54="W"))+SUMPRODUCT((APF3:APF54=ALE27)*(APH3:APH54="W"))</f>
        <v>0</v>
      </c>
      <c r="ALG27" s="395">
        <f ca="1">SUMPRODUCT((APC3:APC54=ALE27)*(APG3:APG54="D"))+SUMPRODUCT((APF3:APF54=ALE27)*(APH3:APH54="D"))</f>
        <v>0</v>
      </c>
      <c r="ALH27" s="395">
        <f ca="1">SUMPRODUCT((APC3:APC54=ALE27)*(APG3:APG54="L"))+SUMPRODUCT((APF3:APF54=ALE27)*(APH3:APH54="L"))</f>
        <v>0</v>
      </c>
      <c r="ALI27" s="395">
        <f t="shared" ref="ALI27" ca="1" si="4152">SUMIF(APC3:APC72,ALE27,APD3:APD72)+SUMIF(APF3:APF72,ALE27,APE3:APE72)</f>
        <v>0</v>
      </c>
      <c r="ALJ27" s="395">
        <f t="shared" ref="ALJ27" ca="1" si="4153">SUMIF(APF3:APF72,ALE27,APD3:APD72)+SUMIF(APC3:APC72,ALE27,APE3:APE72)</f>
        <v>0</v>
      </c>
      <c r="ALK27" s="395">
        <f t="shared" ca="1" si="3615"/>
        <v>1000</v>
      </c>
      <c r="ALL27" s="395">
        <f t="shared" ca="1" si="3616"/>
        <v>0</v>
      </c>
      <c r="ALM27" s="401">
        <f t="shared" si="198"/>
        <v>18</v>
      </c>
      <c r="ALN27" s="395">
        <f t="shared" ref="ALN27" ca="1" si="4154">IF(COUNTIF(ALL25:ALL29,4)&lt;&gt;4,RANK(ALL27,ALL25:ALL29),ALL79)</f>
        <v>1</v>
      </c>
      <c r="ALP27" s="395">
        <f t="shared" ref="ALP27" ca="1" si="4155">SUMPRODUCT((ALN25:ALN28=ALN27)*(ALM25:ALM28&lt;ALM27))+ALN27</f>
        <v>3</v>
      </c>
      <c r="ALQ27" s="398" t="str">
        <f t="shared" ref="ALQ27" ca="1" si="4156">INDEX(ALE25:ALE29,MATCH(3,ALP25:ALP29,0),0)</f>
        <v>Chelsea</v>
      </c>
      <c r="ALR27" s="395">
        <f t="shared" ref="ALR27" ca="1" si="4157">INDEX(ALN25:ALN29,MATCH(ALQ27,ALE25:ALE29,0),0)</f>
        <v>1</v>
      </c>
      <c r="ALS27" s="395" t="str">
        <f t="shared" ref="ALS27:ALS28" ca="1" si="4158">IF(AND(ALS26&lt;&gt;"",ALR27=1),ALQ27,"")</f>
        <v>Chelsea</v>
      </c>
      <c r="ALT27" s="395" t="str">
        <f t="shared" ref="ALT27:ALT28" ca="1" si="4159">IF(AND(ALT26&lt;&gt;"",ALR28=2),ALQ28,"")</f>
        <v/>
      </c>
      <c r="ALU27" s="395" t="str">
        <f t="shared" ref="ALU27" ca="1" si="4160">IF(AND(ALU26&lt;&gt;"",ALR29=3),ALQ29,"")</f>
        <v/>
      </c>
      <c r="ALX27" s="395" t="str">
        <f t="shared" ca="1" si="3625"/>
        <v>Chelsea</v>
      </c>
      <c r="ALY27" s="395">
        <f ca="1">SUMPRODUCT((APC3:APC54=ALX27)*(APF3:APF54=ALX28)*(APG3:APG54="W"))+SUMPRODUCT((APC3:APC54=ALX27)*(APF3:APF54=ALX29)*(APG3:APG54="W"))+SUMPRODUCT((APC3:APC54=ALX27)*(APF3:APF54=ALX25)*(APG3:APG54="W"))+SUMPRODUCT((APC3:APC54=ALX27)*(APF3:APF54=ALX26)*(APG3:APG54="W"))+SUMPRODUCT((APC3:APC54=ALX28)*(APF3:APF54=ALX27)*(APH3:APH54="W"))+SUMPRODUCT((APC3:APC54=ALX29)*(APF3:APF54=ALX27)*(APH3:APH54="W"))+SUMPRODUCT((APC3:APC54=ALX25)*(APF3:APF54=ALX27)*(APH3:APH54="W"))+SUMPRODUCT((APC3:APC54=ALX26)*(APF3:APF54=ALX27)*(APH3:APH54="W"))</f>
        <v>0</v>
      </c>
      <c r="ALZ27" s="395">
        <f ca="1">SUMPRODUCT((APC3:APC54=ALX27)*(APF3:APF54=ALX28)*(APG3:APG54="D"))+SUMPRODUCT((APC3:APC54=ALX27)*(APF3:APF54=ALX29)*(APG3:APG54="D"))+SUMPRODUCT((APC3:APC54=ALX27)*(APF3:APF54=ALX25)*(APG3:APG54="D"))+SUMPRODUCT((APC3:APC54=ALX27)*(APF3:APF54=ALX26)*(APG3:APG54="D"))+SUMPRODUCT((APC3:APC54=ALX28)*(APF3:APF54=ALX27)*(APG3:APG54="D"))+SUMPRODUCT((APC3:APC54=ALX29)*(APF3:APF54=ALX27)*(APG3:APG54="D"))+SUMPRODUCT((APC3:APC54=ALX25)*(APF3:APF54=ALX27)*(APG3:APG54="D"))+SUMPRODUCT((APC3:APC54=ALX26)*(APF3:APF54=ALX27)*(APG3:APG54="D"))</f>
        <v>0</v>
      </c>
      <c r="AMA27" s="395">
        <f ca="1">SUMPRODUCT((APC3:APC54=ALX27)*(APF3:APF54=ALX28)*(APG3:APG54="L"))+SUMPRODUCT((APC3:APC54=ALX27)*(APF3:APF54=ALX29)*(APG3:APG54="L"))+SUMPRODUCT((APC3:APC54=ALX27)*(APF3:APF54=ALX25)*(APG3:APG54="L"))+SUMPRODUCT((APC3:APC54=ALX27)*(APF3:APF54=ALX26)*(APG3:APG54="L"))+SUMPRODUCT((APC3:APC54=ALX28)*(APF3:APF54=ALX27)*(APH3:APH54="L"))+SUMPRODUCT((APC3:APC54=ALX29)*(APF3:APF54=ALX27)*(APH3:APH54="L"))+SUMPRODUCT((APC3:APC54=ALX25)*(APF3:APF54=ALX27)*(APH3:APH54="L"))+SUMPRODUCT((APC3:APC54=ALX26)*(APF3:APF54=ALX27)*(APH3:APH54="L"))</f>
        <v>0</v>
      </c>
      <c r="AMB27" s="395">
        <f ca="1">SUMPRODUCT((APC3:APC54=ALX27)*(APF3:APF54=ALX28)*APD3:APD54)+SUMPRODUCT((APC3:APC54=ALX27)*(APF3:APF54=ALX29)*APD3:APD54)+SUMPRODUCT((APC3:APC54=ALX27)*(APF3:APF54=ALX25)*APD3:APD54)+SUMPRODUCT((APC3:APC54=ALX27)*(APF3:APF54=ALX26)*APD3:APD54)+SUMPRODUCT((APC3:APC54=ALX28)*(APF3:APF54=ALX27)*APE3:APE54)+SUMPRODUCT((APC3:APC54=ALX29)*(APF3:APF54=ALX27)*APE3:APE54)+SUMPRODUCT((APC3:APC54=ALX25)*(APF3:APF54=ALX27)*APE3:APE54)+SUMPRODUCT((APC3:APC54=ALX26)*(APF3:APF54=ALX27)*APE3:APE54)</f>
        <v>0</v>
      </c>
      <c r="AMC27" s="395">
        <f ca="1">SUMPRODUCT((APC3:APC54=ALX27)*(APF3:APF54=ALX28)*APE3:APE54)+SUMPRODUCT((APC3:APC54=ALX27)*(APF3:APF54=ALX29)*APE3:APE54)+SUMPRODUCT((APC3:APC54=ALX27)*(APF3:APF54=ALX25)*APE3:APE54)+SUMPRODUCT((APC3:APC54=ALX27)*(APF3:APF54=ALX26)*APE3:APE54)+SUMPRODUCT((APC3:APC54=ALX28)*(APF3:APF54=ALX27)*APD3:APD54)+SUMPRODUCT((APC3:APC54=ALX29)*(APF3:APF54=ALX27)*APD3:APD54)+SUMPRODUCT((APC3:APC54=ALX25)*(APF3:APF54=ALX27)*APD3:APD54)+SUMPRODUCT((APC3:APC54=ALX26)*(APF3:APF54=ALX27)*APD3:APD54)</f>
        <v>0</v>
      </c>
      <c r="AMD27" s="395">
        <f t="shared" ca="1" si="3626"/>
        <v>1000</v>
      </c>
      <c r="AME27" s="395">
        <f t="shared" ca="1" si="3627"/>
        <v>0</v>
      </c>
      <c r="AMF27" s="395">
        <f ca="1">IF(ALX27&lt;&gt;"",VLOOKUP(ALX27,ALE4:ALK52,7,FALSE),"")</f>
        <v>1000</v>
      </c>
      <c r="AMG27" s="395">
        <f ca="1">IF(ALX27&lt;&gt;"",VLOOKUP(ALX27,ALE4:ALK52,5,FALSE),"")</f>
        <v>0</v>
      </c>
      <c r="AMH27" s="395">
        <f ca="1">IF(ALX27&lt;&gt;"",VLOOKUP(ALX27,ALE4:ALM52,9,FALSE),"")</f>
        <v>18</v>
      </c>
      <c r="AMI27" s="395">
        <f t="shared" ca="1" si="3628"/>
        <v>0</v>
      </c>
      <c r="AMJ27" s="395">
        <f t="shared" ref="AMJ27" ca="1" si="4161">IF(ALX27&lt;&gt;"",RANK(AMI27,AMI25:AMI29),"")</f>
        <v>1</v>
      </c>
      <c r="AMK27" s="395">
        <f t="shared" ref="AMK27" ca="1" si="4162">IF(ALX27&lt;&gt;"",SUMPRODUCT((AMI25:AMI29=AMI27)*(AMD25:AMD29&gt;AMD27)),"")</f>
        <v>0</v>
      </c>
      <c r="AML27" s="395">
        <f t="shared" ref="AML27" ca="1" si="4163">IF(ALX27&lt;&gt;"",SUMPRODUCT((AMI25:AMI29=AMI27)*(AMD25:AMD29=AMD27)*(AMB25:AMB29&gt;AMB27)),"")</f>
        <v>0</v>
      </c>
      <c r="AMM27" s="395">
        <f t="shared" ref="AMM27" ca="1" si="4164">IF(ALX27&lt;&gt;"",SUMPRODUCT((AMI25:AMI29=AMI27)*(AMD25:AMD29=AMD27)*(AMB25:AMB29=AMB27)*(AMF25:AMF29&gt;AMF27)),"")</f>
        <v>0</v>
      </c>
      <c r="AMN27" s="395">
        <f t="shared" ref="AMN27" ca="1" si="4165">IF(ALX27&lt;&gt;"",SUMPRODUCT((AMI25:AMI29=AMI27)*(AMD25:AMD29=AMD27)*(AMB25:AMB29=AMB27)*(AMF25:AMF29=AMF27)*(AMG25:AMG29&gt;AMG27)),"")</f>
        <v>0</v>
      </c>
      <c r="AMO27" s="395">
        <f t="shared" ref="AMO27" ca="1" si="4166">IF(ALX27&lt;&gt;"",SUMPRODUCT((AMI25:AMI29=AMI27)*(AMD25:AMD29=AMD27)*(AMB25:AMB29=AMB27)*(AMF25:AMF29=AMF27)*(AMG25:AMG29=AMG27)*(AMH25:AMH29&gt;AMH27)),"")</f>
        <v>1</v>
      </c>
      <c r="AMP27" s="395">
        <f t="shared" ref="AMP27" ca="1" si="4167">IF(ALX27&lt;&gt;"",IF(AMP79&lt;&gt;"",IF(ALW76=3,AMP79,AMP79+ALW76),SUM(AMJ27:AMO27)),"")</f>
        <v>2</v>
      </c>
      <c r="AMQ27" s="395" t="str">
        <f t="shared" ref="AMQ27" ca="1" si="4168">IF(ALX27&lt;&gt;"",INDEX(ALX25:ALX29,MATCH(3,AMP25:AMP29,0),0),"")</f>
        <v>Los Angeles</v>
      </c>
      <c r="AMR27" s="395" t="str">
        <f t="shared" ca="1" si="3877"/>
        <v/>
      </c>
      <c r="AMS27" s="395">
        <f ca="1">SUMPRODUCT((APC3:APC54=AMR27)*(APF3:APF54=AMR28)*(APG3:APG54="W"))+SUMPRODUCT((APC3:APC54=AMR27)*(APF3:APF54=AMR29)*(APG3:APG54="W"))+SUMPRODUCT((APC3:APC54=AMR27)*(APF3:APF54=AMR26)*(APG3:APG54="W"))+SUMPRODUCT((APC3:APC54=AMR28)*(APF3:APF54=AMR27)*(APH3:APH54="W"))+SUMPRODUCT((APC3:APC54=AMR29)*(APF3:APF54=AMR27)*(APH3:APH54="W"))+SUMPRODUCT((APC3:APC54=AMR26)*(APF3:APF54=AMR27)*(APH3:APH54="W"))</f>
        <v>0</v>
      </c>
      <c r="AMT27" s="395">
        <f ca="1">SUMPRODUCT((APC3:APC54=AMR27)*(APF3:APF54=AMR28)*(APG3:APG54="D"))+SUMPRODUCT((APC3:APC54=AMR27)*(APF3:APF54=AMR29)*(APG3:APG54="D"))+SUMPRODUCT((APC3:APC54=AMR27)*(APF3:APF54=AMR26)*(APG3:APG54="D"))+SUMPRODUCT((APC3:APC54=AMR28)*(APF3:APF54=AMR27)*(APG3:APG54="D"))+SUMPRODUCT((APC3:APC54=AMR29)*(APF3:APF54=AMR27)*(APG3:APG54="D"))+SUMPRODUCT((APC3:APC54=AMR26)*(APF3:APF54=AMR27)*(APG3:APG54="D"))</f>
        <v>0</v>
      </c>
      <c r="AMU27" s="395">
        <f ca="1">SUMPRODUCT((APC3:APC54=AMR27)*(APF3:APF54=AMR28)*(APG3:APG54="L"))+SUMPRODUCT((APC3:APC54=AMR27)*(APF3:APF54=AMR29)*(APG3:APG54="L"))+SUMPRODUCT((APC3:APC54=AMR27)*(APF3:APF54=AMR26)*(APG3:APG54="L"))+SUMPRODUCT((APC3:APC54=AMR28)*(APF3:APF54=AMR27)*(APH3:APH54="L"))+SUMPRODUCT((APC3:APC54=AMR29)*(APF3:APF54=AMR27)*(APH3:APH54="L"))+SUMPRODUCT((APC3:APC54=AMR26)*(APF3:APF54=AMR27)*(APH3:APH54="L"))</f>
        <v>0</v>
      </c>
      <c r="AMV27" s="395">
        <f ca="1">SUMPRODUCT((APC3:APC54=AMR27)*(APF3:APF54=AMR28)*APD3:APD54)+SUMPRODUCT((APC3:APC54=AMR27)*(APF3:APF54=AMR29)*APD3:APD54)+SUMPRODUCT((APC3:APC54=AMR27)*(APF3:APF54=AMR25)*APD3:APD54)+SUMPRODUCT((APC3:APC54=AMR27)*(APF3:APF54=AMR26)*APD3:APD54)+SUMPRODUCT((APC3:APC54=AMR28)*(APF3:APF54=AMR27)*APE3:APE54)+SUMPRODUCT((APC3:APC54=AMR29)*(APF3:APF54=AMR27)*APE3:APE54)+SUMPRODUCT((APC3:APC54=AMR25)*(APF3:APF54=AMR27)*APE3:APE54)+SUMPRODUCT((APC3:APC54=AMR26)*(APF3:APF54=AMR27)*APE3:APE54)</f>
        <v>0</v>
      </c>
      <c r="AMW27" s="395">
        <f ca="1">SUMPRODUCT((APC3:APC54=AMR27)*(APF3:APF54=AMR28)*APE3:APE54)+SUMPRODUCT((APC3:APC54=AMR27)*(APF3:APF54=AMR29)*APE3:APE54)+SUMPRODUCT((APC3:APC54=AMR27)*(APF3:APF54=AMR25)*APE3:APE54)+SUMPRODUCT((APC3:APC54=AMR27)*(APF3:APF54=AMR26)*APE3:APE54)+SUMPRODUCT((APC3:APC54=AMR28)*(APF3:APF54=AMR27)*APD3:APD54)+SUMPRODUCT((APC3:APC54=AMR29)*(APF3:APF54=AMR27)*APD3:APD54)+SUMPRODUCT((APC3:APC54=AMR25)*(APF3:APF54=AMR27)*APD3:APD54)+SUMPRODUCT((APC3:APC54=AMR26)*(APF3:APF54=AMR27)*APD3:APD54)</f>
        <v>0</v>
      </c>
      <c r="AMX27" s="395">
        <f t="shared" ca="1" si="3878"/>
        <v>1000</v>
      </c>
      <c r="AMY27" s="395" t="str">
        <f t="shared" ca="1" si="3879"/>
        <v/>
      </c>
      <c r="AMZ27" s="395" t="str">
        <f ca="1">IF(AMR27&lt;&gt;"",VLOOKUP(AMR27,ALE4:ALK52,7,FALSE),"")</f>
        <v/>
      </c>
      <c r="ANA27" s="395" t="str">
        <f ca="1">IF(AMR27&lt;&gt;"",VLOOKUP(AMR27,ALE4:ALK52,5,FALSE),"")</f>
        <v/>
      </c>
      <c r="ANB27" s="395" t="str">
        <f ca="1">IF(AMR27&lt;&gt;"",VLOOKUP(AMR27,ALE4:ALM52,9,FALSE),"")</f>
        <v/>
      </c>
      <c r="ANC27" s="395" t="str">
        <f t="shared" ca="1" si="3880"/>
        <v/>
      </c>
      <c r="AND27" s="395" t="str">
        <f t="shared" ref="AND27" ca="1" si="4169">IF(AMR27&lt;&gt;"",RANK(ANC27,ANC25:ANC29),"")</f>
        <v/>
      </c>
      <c r="ANE27" s="395" t="str">
        <f t="shared" ref="ANE27" ca="1" si="4170">IF(AMR27&lt;&gt;"",SUMPRODUCT((ANC25:ANC29=ANC27)*(AMX25:AMX29&gt;AMX27)),"")</f>
        <v/>
      </c>
      <c r="ANF27" s="395" t="str">
        <f t="shared" ref="ANF27" ca="1" si="4171">IF(AMR27&lt;&gt;"",SUMPRODUCT((ANC25:ANC29=ANC27)*(AMX25:AMX29=AMX27)*(AMV25:AMV29&gt;AMV27)),"")</f>
        <v/>
      </c>
      <c r="ANG27" s="395" t="str">
        <f t="shared" ref="ANG27" ca="1" si="4172">IF(AMR27&lt;&gt;"",SUMPRODUCT((ANC25:ANC29=ANC27)*(AMX25:AMX29=AMX27)*(AMV25:AMV29=AMV27)*(AMZ25:AMZ29&gt;AMZ27)),"")</f>
        <v/>
      </c>
      <c r="ANH27" s="395" t="str">
        <f t="shared" ref="ANH27" ca="1" si="4173">IF(AMR27&lt;&gt;"",SUMPRODUCT((ANC25:ANC29=ANC27)*(AMX25:AMX29=AMX27)*(AMV25:AMV29=AMV27)*(AMZ25:AMZ29=AMZ27)*(ANA25:ANA29&gt;ANA27)),"")</f>
        <v/>
      </c>
      <c r="ANI27" s="395" t="str">
        <f t="shared" ref="ANI27" ca="1" si="4174">IF(AMR27&lt;&gt;"",SUMPRODUCT((ANC25:ANC29=ANC27)*(AMX25:AMX29=AMX27)*(AMV25:AMV29=AMV27)*(AMZ25:AMZ29=AMZ27)*(ANA25:ANA29=ANA27)*(ANB25:ANB29&gt;ANB27)),"")</f>
        <v/>
      </c>
      <c r="ANJ27" s="395" t="str">
        <f t="shared" ref="ANJ27" ca="1" si="4175">IF(AMR27&lt;&gt;"",IF(ANJ79&lt;&gt;"",IF(AMQ76=3,ANJ79,ANJ79+AMQ76),SUM(AND27:ANI27)+1),"")</f>
        <v/>
      </c>
      <c r="ANK27" s="395" t="str">
        <f t="shared" ref="ANK27" ca="1" si="4176">IF(AMR27&lt;&gt;"",INDEX(AMR26:AMR29,MATCH(3,ANJ26:ANJ29,0),0),"")</f>
        <v/>
      </c>
      <c r="ANL27" s="395" t="str">
        <f t="shared" ref="ANL27:ANL28" ca="1" si="4177">IF(ALU25&lt;&gt;"",ALU25,"")</f>
        <v/>
      </c>
      <c r="ANM27" s="395">
        <f ca="1">SUMPRODUCT((APC3:APC54=ANL27)*(APF3:APF54=ANL28)*(APG3:APG54="W"))+SUMPRODUCT((APC3:APC54=ANL27)*(APF3:APF54=ANL29)*(APG3:APG54="W"))+SUMPRODUCT((APC3:APC54=ANL27)*(APF3:APF54=ANL30)*(APG3:APG54="W"))+SUMPRODUCT((APC3:APC54=ANL28)*(APF3:APF54=ANL27)*(APH3:APH54="W"))+SUMPRODUCT((APC3:APC54=ANL29)*(APF3:APF54=ANL27)*(APH3:APH54="W"))+SUMPRODUCT((APC3:APC54=ANL30)*(APF3:APF54=ANL27)*(APH3:APH54="W"))</f>
        <v>0</v>
      </c>
      <c r="ANN27" s="395">
        <f ca="1">SUMPRODUCT((APC3:APC54=ANL27)*(APF3:APF54=ANL28)*(APG3:APG54="D"))+SUMPRODUCT((APC3:APC54=ANL27)*(APF3:APF54=ANL29)*(APG3:APG54="D"))+SUMPRODUCT((APC3:APC54=ANL27)*(APF3:APF54=ANL30)*(APG3:APG54="D"))+SUMPRODUCT((APC3:APC54=ANL28)*(APF3:APF54=ANL27)*(APG3:APG54="D"))+SUMPRODUCT((APC3:APC54=ANL29)*(APF3:APF54=ANL27)*(APG3:APG54="D"))+SUMPRODUCT((APC3:APC54=ANL30)*(APF3:APF54=ANL27)*(APG3:APG54="D"))</f>
        <v>0</v>
      </c>
      <c r="ANO27" s="395">
        <f ca="1">SUMPRODUCT((APC3:APC54=ANL27)*(APF3:APF54=ANL28)*(APG3:APG54="L"))+SUMPRODUCT((APC3:APC54=ANL27)*(APF3:APF54=ANL29)*(APG3:APG54="L"))+SUMPRODUCT((APC3:APC54=ANL27)*(APF3:APF54=ANL30)*(APG3:APG54="L"))+SUMPRODUCT((APC3:APC54=ANL28)*(APF3:APF54=ANL27)*(APH3:APH54="L"))+SUMPRODUCT((APC3:APC54=ANL29)*(APF3:APF54=ANL27)*(APH3:APH54="L"))+SUMPRODUCT((APC3:APC54=ANL30)*(APF3:APF54=ANL27)*(APH3:APH54="L"))</f>
        <v>0</v>
      </c>
      <c r="ANP27" s="395">
        <f ca="1">SUMPRODUCT((APC3:APC54=ANL27)*(APF3:APF54=ANL28)*APD3:APD54)+SUMPRODUCT((APC3:APC54=ANL27)*(APF3:APF54=ANL29)*APD3:APD54)+SUMPRODUCT((APC3:APC54=ANL27)*(APF3:APF54=ANL25)*APD3:APD54)+SUMPRODUCT((APC3:APC54=ANL27)*(APF3:APF54=ANL26)*APD3:APD54)+SUMPRODUCT((APC3:APC54=ANL28)*(APF3:APF54=ANL27)*APE3:APE54)+SUMPRODUCT((APC3:APC54=ANL29)*(APF3:APF54=ANL27)*APE3:APE54)+SUMPRODUCT((APC3:APC54=ANL25)*(APF3:APF54=ANL27)*APE3:APE54)+SUMPRODUCT((APC3:APC54=ANL26)*(APF3:APF54=ANL27)*APE3:APE54)</f>
        <v>0</v>
      </c>
      <c r="ANQ27" s="395">
        <f ca="1">SUMPRODUCT((APC3:APC54=ANL27)*(APF3:APF54=ANL28)*APE3:APE54)+SUMPRODUCT((APC3:APC54=ANL27)*(APF3:APF54=ANL29)*APE3:APE54)+SUMPRODUCT((APC3:APC54=ANL27)*(APF3:APF54=ANL25)*APE3:APE54)+SUMPRODUCT((APC3:APC54=ANL27)*(APF3:APF54=ANL26)*APE3:APE54)+SUMPRODUCT((APC3:APC54=ANL28)*(APF3:APF54=ANL27)*APD3:APD54)+SUMPRODUCT((APC3:APC54=ANL29)*(APF3:APF54=ANL27)*APD3:APD54)+SUMPRODUCT((APC3:APC54=ANL25)*(APF3:APF54=ANL27)*APD3:APD54)+SUMPRODUCT((APC3:APC54=ANL26)*(APF3:APF54=ANL27)*APD3:APD54)</f>
        <v>0</v>
      </c>
      <c r="ANR27" s="395">
        <f t="shared" ref="ANR27:ANR28" ca="1" si="4178">ANP27-ANQ27+1000</f>
        <v>1000</v>
      </c>
      <c r="ANS27" s="395" t="str">
        <f t="shared" ref="ANS27:ANS28" ca="1" si="4179">IF(ANL27&lt;&gt;"",ANM27*3+ANN27*1,"")</f>
        <v/>
      </c>
      <c r="ANT27" s="395" t="str">
        <f ca="1">IF(ANL27&lt;&gt;"",VLOOKUP(ANL27,ALE4:ALK52,7,FALSE),"")</f>
        <v/>
      </c>
      <c r="ANU27" s="395" t="str">
        <f ca="1">IF(ANL27&lt;&gt;"",VLOOKUP(ANL27,ALE4:ALK52,5,FALSE),"")</f>
        <v/>
      </c>
      <c r="ANV27" s="395" t="str">
        <f ca="1">IF(ANL27&lt;&gt;"",VLOOKUP(ANL27,ALE4:ALM52,9,FALSE),"")</f>
        <v/>
      </c>
      <c r="ANW27" s="395" t="str">
        <f t="shared" ref="ANW27:ANW28" ca="1" si="4180">ANS27</f>
        <v/>
      </c>
      <c r="ANX27" s="395" t="str">
        <f t="shared" ref="ANX27" ca="1" si="4181">IF(ANL27&lt;&gt;"",RANK(ANW27,ANW25:ANW29),"")</f>
        <v/>
      </c>
      <c r="ANY27" s="395" t="str">
        <f t="shared" ref="ANY27" ca="1" si="4182">IF(ANL27&lt;&gt;"",SUMPRODUCT((ANW25:ANW29=ANW27)*(ANR25:ANR29&gt;ANR27)),"")</f>
        <v/>
      </c>
      <c r="ANZ27" s="395" t="str">
        <f t="shared" ref="ANZ27" ca="1" si="4183">IF(ANL27&lt;&gt;"",SUMPRODUCT((ANW25:ANW29=ANW27)*(ANR25:ANR29=ANR27)*(ANP25:ANP29&gt;ANP27)),"")</f>
        <v/>
      </c>
      <c r="AOA27" s="395" t="str">
        <f t="shared" ref="AOA27" ca="1" si="4184">IF(ANL27&lt;&gt;"",SUMPRODUCT((ANW25:ANW29=ANW27)*(ANR25:ANR29=ANR27)*(ANP25:ANP29=ANP27)*(ANT25:ANT29&gt;ANT27)),"")</f>
        <v/>
      </c>
      <c r="AOB27" s="395" t="str">
        <f t="shared" ref="AOB27" ca="1" si="4185">IF(ANL27&lt;&gt;"",SUMPRODUCT((ANW25:ANW29=ANW27)*(ANR25:ANR29=ANR27)*(ANP25:ANP29=ANP27)*(ANT25:ANT29=ANT27)*(ANU25:ANU29&gt;ANU27)),"")</f>
        <v/>
      </c>
      <c r="AOC27" s="395" t="str">
        <f t="shared" ref="AOC27" ca="1" si="4186">IF(ANL27&lt;&gt;"",SUMPRODUCT((ANW25:ANW29=ANW27)*(ANR25:ANR29=ANR27)*(ANP25:ANP29=ANP27)*(ANT25:ANT29=ANT27)*(ANU25:ANU29=ANU27)*(ANV25:ANV29&gt;ANV27)),"")</f>
        <v/>
      </c>
      <c r="AOD27" s="395" t="str">
        <f t="shared" ref="AOD27:AOD28" ca="1" si="4187">IF(ANL27&lt;&gt;"",SUM(ANX27:AOC27)+2,"")</f>
        <v/>
      </c>
      <c r="AOE27" s="395" t="str">
        <f t="shared" ref="AOE27" ca="1" si="4188">IF(ANL27&lt;&gt;"",INDEX(ANL27:ANL29,MATCH(3,AOD27:AOD29,0),0),"")</f>
        <v/>
      </c>
      <c r="AOZ27" s="395" t="str">
        <f t="shared" ref="AOZ27" ca="1" si="4189">IF(AOE27&lt;&gt;"",AOE27,IF(ANK27&lt;&gt;"",ANK27,IF(AMQ27&lt;&gt;"",AMQ27,ALQ27)))</f>
        <v>Los Angeles</v>
      </c>
      <c r="APA27" s="395">
        <v>3</v>
      </c>
      <c r="APB27" s="395">
        <v>25</v>
      </c>
      <c r="APC27" s="395" t="str">
        <f t="shared" si="18"/>
        <v>Mamelodi Sundowns</v>
      </c>
      <c r="APD27" s="395">
        <f ca="1">IF(OFFSET('Game Board'!O32,0,APD1)&lt;&gt;"",OFFSET('Game Board'!O32,0,APD1),0)</f>
        <v>0</v>
      </c>
      <c r="APE27" s="395">
        <f ca="1">IF(OFFSET('Game Board'!P32,0,APD1)&lt;&gt;"",OFFSET('Game Board'!P32,0,APD1),0)</f>
        <v>0</v>
      </c>
      <c r="APF27" s="395" t="str">
        <f t="shared" si="19"/>
        <v>Borussia Dortmund</v>
      </c>
      <c r="APG27" s="395" t="str">
        <f ca="1">IF(AND(OFFSET('Game Board'!O32,0,APD1)&lt;&gt;"",OFFSET('Game Board'!P32,0,APD1)&lt;&gt;""),IF(APD27&gt;APE27,"W",IF(APD27=APE27,"D","L")),"")</f>
        <v/>
      </c>
      <c r="APH27" s="395" t="str">
        <f t="shared" ca="1" si="2757"/>
        <v/>
      </c>
      <c r="APJ27" s="395">
        <f ca="1">VLOOKUP(APK27,ATF25:ATG29,2,FALSE)</f>
        <v>2</v>
      </c>
      <c r="APK27" s="398" t="str">
        <f t="shared" si="3638"/>
        <v>Chelsea</v>
      </c>
      <c r="APL27" s="395">
        <f ca="1">SUMPRODUCT((ATI3:ATI54=APK27)*(ATM3:ATM54="W"))+SUMPRODUCT((ATL3:ATL54=APK27)*(ATN3:ATN54="W"))</f>
        <v>0</v>
      </c>
      <c r="APM27" s="395">
        <f ca="1">SUMPRODUCT((ATI3:ATI54=APK27)*(ATM3:ATM54="D"))+SUMPRODUCT((ATL3:ATL54=APK27)*(ATN3:ATN54="D"))</f>
        <v>0</v>
      </c>
      <c r="APN27" s="395">
        <f ca="1">SUMPRODUCT((ATI3:ATI54=APK27)*(ATM3:ATM54="L"))+SUMPRODUCT((ATL3:ATL54=APK27)*(ATN3:ATN54="L"))</f>
        <v>0</v>
      </c>
      <c r="APO27" s="395">
        <f t="shared" ref="APO27" ca="1" si="4190">SUMIF(ATI3:ATI72,APK27,ATJ3:ATJ72)+SUMIF(ATL3:ATL72,APK27,ATK3:ATK72)</f>
        <v>0</v>
      </c>
      <c r="APP27" s="395">
        <f t="shared" ref="APP27" ca="1" si="4191">SUMIF(ATL3:ATL72,APK27,ATJ3:ATJ72)+SUMIF(ATI3:ATI72,APK27,ATK3:ATK72)</f>
        <v>0</v>
      </c>
      <c r="APQ27" s="395">
        <f t="shared" ca="1" si="3641"/>
        <v>1000</v>
      </c>
      <c r="APR27" s="395">
        <f t="shared" ca="1" si="3642"/>
        <v>0</v>
      </c>
      <c r="APS27" s="401">
        <f t="shared" si="225"/>
        <v>18</v>
      </c>
      <c r="APT27" s="395">
        <f t="shared" ref="APT27" ca="1" si="4192">IF(COUNTIF(APR25:APR29,4)&lt;&gt;4,RANK(APR27,APR25:APR29),APR79)</f>
        <v>1</v>
      </c>
      <c r="APV27" s="395">
        <f t="shared" ref="APV27" ca="1" si="4193">SUMPRODUCT((APT25:APT28=APT27)*(APS25:APS28&lt;APS27))+APT27</f>
        <v>3</v>
      </c>
      <c r="APW27" s="398" t="str">
        <f t="shared" ref="APW27" ca="1" si="4194">INDEX(APK25:APK29,MATCH(3,APV25:APV29,0),0)</f>
        <v>Chelsea</v>
      </c>
      <c r="APX27" s="395">
        <f t="shared" ref="APX27" ca="1" si="4195">INDEX(APT25:APT29,MATCH(APW27,APK25:APK29,0),0)</f>
        <v>1</v>
      </c>
      <c r="APY27" s="395" t="str">
        <f t="shared" ref="APY27:APY28" ca="1" si="4196">IF(AND(APY26&lt;&gt;"",APX27=1),APW27,"")</f>
        <v>Chelsea</v>
      </c>
      <c r="APZ27" s="395" t="str">
        <f t="shared" ref="APZ27:APZ28" ca="1" si="4197">IF(AND(APZ26&lt;&gt;"",APX28=2),APW28,"")</f>
        <v/>
      </c>
      <c r="AQA27" s="395" t="str">
        <f t="shared" ref="AQA27" ca="1" si="4198">IF(AND(AQA26&lt;&gt;"",APX29=3),APW29,"")</f>
        <v/>
      </c>
      <c r="AQD27" s="395" t="str">
        <f t="shared" ca="1" si="3651"/>
        <v>Chelsea</v>
      </c>
      <c r="AQE27" s="395">
        <f ca="1">SUMPRODUCT((ATI3:ATI54=AQD27)*(ATL3:ATL54=AQD28)*(ATM3:ATM54="W"))+SUMPRODUCT((ATI3:ATI54=AQD27)*(ATL3:ATL54=AQD29)*(ATM3:ATM54="W"))+SUMPRODUCT((ATI3:ATI54=AQD27)*(ATL3:ATL54=AQD25)*(ATM3:ATM54="W"))+SUMPRODUCT((ATI3:ATI54=AQD27)*(ATL3:ATL54=AQD26)*(ATM3:ATM54="W"))+SUMPRODUCT((ATI3:ATI54=AQD28)*(ATL3:ATL54=AQD27)*(ATN3:ATN54="W"))+SUMPRODUCT((ATI3:ATI54=AQD29)*(ATL3:ATL54=AQD27)*(ATN3:ATN54="W"))+SUMPRODUCT((ATI3:ATI54=AQD25)*(ATL3:ATL54=AQD27)*(ATN3:ATN54="W"))+SUMPRODUCT((ATI3:ATI54=AQD26)*(ATL3:ATL54=AQD27)*(ATN3:ATN54="W"))</f>
        <v>0</v>
      </c>
      <c r="AQF27" s="395">
        <f ca="1">SUMPRODUCT((ATI3:ATI54=AQD27)*(ATL3:ATL54=AQD28)*(ATM3:ATM54="D"))+SUMPRODUCT((ATI3:ATI54=AQD27)*(ATL3:ATL54=AQD29)*(ATM3:ATM54="D"))+SUMPRODUCT((ATI3:ATI54=AQD27)*(ATL3:ATL54=AQD25)*(ATM3:ATM54="D"))+SUMPRODUCT((ATI3:ATI54=AQD27)*(ATL3:ATL54=AQD26)*(ATM3:ATM54="D"))+SUMPRODUCT((ATI3:ATI54=AQD28)*(ATL3:ATL54=AQD27)*(ATM3:ATM54="D"))+SUMPRODUCT((ATI3:ATI54=AQD29)*(ATL3:ATL54=AQD27)*(ATM3:ATM54="D"))+SUMPRODUCT((ATI3:ATI54=AQD25)*(ATL3:ATL54=AQD27)*(ATM3:ATM54="D"))+SUMPRODUCT((ATI3:ATI54=AQD26)*(ATL3:ATL54=AQD27)*(ATM3:ATM54="D"))</f>
        <v>0</v>
      </c>
      <c r="AQG27" s="395">
        <f ca="1">SUMPRODUCT((ATI3:ATI54=AQD27)*(ATL3:ATL54=AQD28)*(ATM3:ATM54="L"))+SUMPRODUCT((ATI3:ATI54=AQD27)*(ATL3:ATL54=AQD29)*(ATM3:ATM54="L"))+SUMPRODUCT((ATI3:ATI54=AQD27)*(ATL3:ATL54=AQD25)*(ATM3:ATM54="L"))+SUMPRODUCT((ATI3:ATI54=AQD27)*(ATL3:ATL54=AQD26)*(ATM3:ATM54="L"))+SUMPRODUCT((ATI3:ATI54=AQD28)*(ATL3:ATL54=AQD27)*(ATN3:ATN54="L"))+SUMPRODUCT((ATI3:ATI54=AQD29)*(ATL3:ATL54=AQD27)*(ATN3:ATN54="L"))+SUMPRODUCT((ATI3:ATI54=AQD25)*(ATL3:ATL54=AQD27)*(ATN3:ATN54="L"))+SUMPRODUCT((ATI3:ATI54=AQD26)*(ATL3:ATL54=AQD27)*(ATN3:ATN54="L"))</f>
        <v>0</v>
      </c>
      <c r="AQH27" s="395">
        <f ca="1">SUMPRODUCT((ATI3:ATI54=AQD27)*(ATL3:ATL54=AQD28)*ATJ3:ATJ54)+SUMPRODUCT((ATI3:ATI54=AQD27)*(ATL3:ATL54=AQD29)*ATJ3:ATJ54)+SUMPRODUCT((ATI3:ATI54=AQD27)*(ATL3:ATL54=AQD25)*ATJ3:ATJ54)+SUMPRODUCT((ATI3:ATI54=AQD27)*(ATL3:ATL54=AQD26)*ATJ3:ATJ54)+SUMPRODUCT((ATI3:ATI54=AQD28)*(ATL3:ATL54=AQD27)*ATK3:ATK54)+SUMPRODUCT((ATI3:ATI54=AQD29)*(ATL3:ATL54=AQD27)*ATK3:ATK54)+SUMPRODUCT((ATI3:ATI54=AQD25)*(ATL3:ATL54=AQD27)*ATK3:ATK54)+SUMPRODUCT((ATI3:ATI54=AQD26)*(ATL3:ATL54=AQD27)*ATK3:ATK54)</f>
        <v>0</v>
      </c>
      <c r="AQI27" s="395">
        <f ca="1">SUMPRODUCT((ATI3:ATI54=AQD27)*(ATL3:ATL54=AQD28)*ATK3:ATK54)+SUMPRODUCT((ATI3:ATI54=AQD27)*(ATL3:ATL54=AQD29)*ATK3:ATK54)+SUMPRODUCT((ATI3:ATI54=AQD27)*(ATL3:ATL54=AQD25)*ATK3:ATK54)+SUMPRODUCT((ATI3:ATI54=AQD27)*(ATL3:ATL54=AQD26)*ATK3:ATK54)+SUMPRODUCT((ATI3:ATI54=AQD28)*(ATL3:ATL54=AQD27)*ATJ3:ATJ54)+SUMPRODUCT((ATI3:ATI54=AQD29)*(ATL3:ATL54=AQD27)*ATJ3:ATJ54)+SUMPRODUCT((ATI3:ATI54=AQD25)*(ATL3:ATL54=AQD27)*ATJ3:ATJ54)+SUMPRODUCT((ATI3:ATI54=AQD26)*(ATL3:ATL54=AQD27)*ATJ3:ATJ54)</f>
        <v>0</v>
      </c>
      <c r="AQJ27" s="395">
        <f t="shared" ca="1" si="3652"/>
        <v>1000</v>
      </c>
      <c r="AQK27" s="395">
        <f t="shared" ca="1" si="3653"/>
        <v>0</v>
      </c>
      <c r="AQL27" s="395">
        <f ca="1">IF(AQD27&lt;&gt;"",VLOOKUP(AQD27,APK4:APQ52,7,FALSE),"")</f>
        <v>1000</v>
      </c>
      <c r="AQM27" s="395">
        <f ca="1">IF(AQD27&lt;&gt;"",VLOOKUP(AQD27,APK4:APQ52,5,FALSE),"")</f>
        <v>0</v>
      </c>
      <c r="AQN27" s="395">
        <f ca="1">IF(AQD27&lt;&gt;"",VLOOKUP(AQD27,APK4:APS52,9,FALSE),"")</f>
        <v>18</v>
      </c>
      <c r="AQO27" s="395">
        <f t="shared" ca="1" si="3654"/>
        <v>0</v>
      </c>
      <c r="AQP27" s="395">
        <f t="shared" ref="AQP27" ca="1" si="4199">IF(AQD27&lt;&gt;"",RANK(AQO27,AQO25:AQO29),"")</f>
        <v>1</v>
      </c>
      <c r="AQQ27" s="395">
        <f t="shared" ref="AQQ27" ca="1" si="4200">IF(AQD27&lt;&gt;"",SUMPRODUCT((AQO25:AQO29=AQO27)*(AQJ25:AQJ29&gt;AQJ27)),"")</f>
        <v>0</v>
      </c>
      <c r="AQR27" s="395">
        <f t="shared" ref="AQR27" ca="1" si="4201">IF(AQD27&lt;&gt;"",SUMPRODUCT((AQO25:AQO29=AQO27)*(AQJ25:AQJ29=AQJ27)*(AQH25:AQH29&gt;AQH27)),"")</f>
        <v>0</v>
      </c>
      <c r="AQS27" s="395">
        <f t="shared" ref="AQS27" ca="1" si="4202">IF(AQD27&lt;&gt;"",SUMPRODUCT((AQO25:AQO29=AQO27)*(AQJ25:AQJ29=AQJ27)*(AQH25:AQH29=AQH27)*(AQL25:AQL29&gt;AQL27)),"")</f>
        <v>0</v>
      </c>
      <c r="AQT27" s="395">
        <f t="shared" ref="AQT27" ca="1" si="4203">IF(AQD27&lt;&gt;"",SUMPRODUCT((AQO25:AQO29=AQO27)*(AQJ25:AQJ29=AQJ27)*(AQH25:AQH29=AQH27)*(AQL25:AQL29=AQL27)*(AQM25:AQM29&gt;AQM27)),"")</f>
        <v>0</v>
      </c>
      <c r="AQU27" s="395">
        <f t="shared" ref="AQU27" ca="1" si="4204">IF(AQD27&lt;&gt;"",SUMPRODUCT((AQO25:AQO29=AQO27)*(AQJ25:AQJ29=AQJ27)*(AQH25:AQH29=AQH27)*(AQL25:AQL29=AQL27)*(AQM25:AQM29=AQM27)*(AQN25:AQN29&gt;AQN27)),"")</f>
        <v>1</v>
      </c>
      <c r="AQV27" s="395">
        <f t="shared" ref="AQV27" ca="1" si="4205">IF(AQD27&lt;&gt;"",IF(AQV79&lt;&gt;"",IF(AQC76=3,AQV79,AQV79+AQC76),SUM(AQP27:AQU27)),"")</f>
        <v>2</v>
      </c>
      <c r="AQW27" s="395" t="str">
        <f t="shared" ref="AQW27" ca="1" si="4206">IF(AQD27&lt;&gt;"",INDEX(AQD25:AQD29,MATCH(3,AQV25:AQV29,0),0),"")</f>
        <v>Los Angeles</v>
      </c>
      <c r="AQX27" s="395" t="str">
        <f t="shared" ca="1" si="3908"/>
        <v/>
      </c>
      <c r="AQY27" s="395">
        <f ca="1">SUMPRODUCT((ATI3:ATI54=AQX27)*(ATL3:ATL54=AQX28)*(ATM3:ATM54="W"))+SUMPRODUCT((ATI3:ATI54=AQX27)*(ATL3:ATL54=AQX29)*(ATM3:ATM54="W"))+SUMPRODUCT((ATI3:ATI54=AQX27)*(ATL3:ATL54=AQX26)*(ATM3:ATM54="W"))+SUMPRODUCT((ATI3:ATI54=AQX28)*(ATL3:ATL54=AQX27)*(ATN3:ATN54="W"))+SUMPRODUCT((ATI3:ATI54=AQX29)*(ATL3:ATL54=AQX27)*(ATN3:ATN54="W"))+SUMPRODUCT((ATI3:ATI54=AQX26)*(ATL3:ATL54=AQX27)*(ATN3:ATN54="W"))</f>
        <v>0</v>
      </c>
      <c r="AQZ27" s="395">
        <f ca="1">SUMPRODUCT((ATI3:ATI54=AQX27)*(ATL3:ATL54=AQX28)*(ATM3:ATM54="D"))+SUMPRODUCT((ATI3:ATI54=AQX27)*(ATL3:ATL54=AQX29)*(ATM3:ATM54="D"))+SUMPRODUCT((ATI3:ATI54=AQX27)*(ATL3:ATL54=AQX26)*(ATM3:ATM54="D"))+SUMPRODUCT((ATI3:ATI54=AQX28)*(ATL3:ATL54=AQX27)*(ATM3:ATM54="D"))+SUMPRODUCT((ATI3:ATI54=AQX29)*(ATL3:ATL54=AQX27)*(ATM3:ATM54="D"))+SUMPRODUCT((ATI3:ATI54=AQX26)*(ATL3:ATL54=AQX27)*(ATM3:ATM54="D"))</f>
        <v>0</v>
      </c>
      <c r="ARA27" s="395">
        <f ca="1">SUMPRODUCT((ATI3:ATI54=AQX27)*(ATL3:ATL54=AQX28)*(ATM3:ATM54="L"))+SUMPRODUCT((ATI3:ATI54=AQX27)*(ATL3:ATL54=AQX29)*(ATM3:ATM54="L"))+SUMPRODUCT((ATI3:ATI54=AQX27)*(ATL3:ATL54=AQX26)*(ATM3:ATM54="L"))+SUMPRODUCT((ATI3:ATI54=AQX28)*(ATL3:ATL54=AQX27)*(ATN3:ATN54="L"))+SUMPRODUCT((ATI3:ATI54=AQX29)*(ATL3:ATL54=AQX27)*(ATN3:ATN54="L"))+SUMPRODUCT((ATI3:ATI54=AQX26)*(ATL3:ATL54=AQX27)*(ATN3:ATN54="L"))</f>
        <v>0</v>
      </c>
      <c r="ARB27" s="395">
        <f ca="1">SUMPRODUCT((ATI3:ATI54=AQX27)*(ATL3:ATL54=AQX28)*ATJ3:ATJ54)+SUMPRODUCT((ATI3:ATI54=AQX27)*(ATL3:ATL54=AQX29)*ATJ3:ATJ54)+SUMPRODUCT((ATI3:ATI54=AQX27)*(ATL3:ATL54=AQX25)*ATJ3:ATJ54)+SUMPRODUCT((ATI3:ATI54=AQX27)*(ATL3:ATL54=AQX26)*ATJ3:ATJ54)+SUMPRODUCT((ATI3:ATI54=AQX28)*(ATL3:ATL54=AQX27)*ATK3:ATK54)+SUMPRODUCT((ATI3:ATI54=AQX29)*(ATL3:ATL54=AQX27)*ATK3:ATK54)+SUMPRODUCT((ATI3:ATI54=AQX25)*(ATL3:ATL54=AQX27)*ATK3:ATK54)+SUMPRODUCT((ATI3:ATI54=AQX26)*(ATL3:ATL54=AQX27)*ATK3:ATK54)</f>
        <v>0</v>
      </c>
      <c r="ARC27" s="395">
        <f ca="1">SUMPRODUCT((ATI3:ATI54=AQX27)*(ATL3:ATL54=AQX28)*ATK3:ATK54)+SUMPRODUCT((ATI3:ATI54=AQX27)*(ATL3:ATL54=AQX29)*ATK3:ATK54)+SUMPRODUCT((ATI3:ATI54=AQX27)*(ATL3:ATL54=AQX25)*ATK3:ATK54)+SUMPRODUCT((ATI3:ATI54=AQX27)*(ATL3:ATL54=AQX26)*ATK3:ATK54)+SUMPRODUCT((ATI3:ATI54=AQX28)*(ATL3:ATL54=AQX27)*ATJ3:ATJ54)+SUMPRODUCT((ATI3:ATI54=AQX29)*(ATL3:ATL54=AQX27)*ATJ3:ATJ54)+SUMPRODUCT((ATI3:ATI54=AQX25)*(ATL3:ATL54=AQX27)*ATJ3:ATJ54)+SUMPRODUCT((ATI3:ATI54=AQX26)*(ATL3:ATL54=AQX27)*ATJ3:ATJ54)</f>
        <v>0</v>
      </c>
      <c r="ARD27" s="395">
        <f t="shared" ca="1" si="3909"/>
        <v>1000</v>
      </c>
      <c r="ARE27" s="395" t="str">
        <f t="shared" ca="1" si="3910"/>
        <v/>
      </c>
      <c r="ARF27" s="395" t="str">
        <f ca="1">IF(AQX27&lt;&gt;"",VLOOKUP(AQX27,APK4:APQ52,7,FALSE),"")</f>
        <v/>
      </c>
      <c r="ARG27" s="395" t="str">
        <f ca="1">IF(AQX27&lt;&gt;"",VLOOKUP(AQX27,APK4:APQ52,5,FALSE),"")</f>
        <v/>
      </c>
      <c r="ARH27" s="395" t="str">
        <f ca="1">IF(AQX27&lt;&gt;"",VLOOKUP(AQX27,APK4:APS52,9,FALSE),"")</f>
        <v/>
      </c>
      <c r="ARI27" s="395" t="str">
        <f t="shared" ca="1" si="3911"/>
        <v/>
      </c>
      <c r="ARJ27" s="395" t="str">
        <f t="shared" ref="ARJ27" ca="1" si="4207">IF(AQX27&lt;&gt;"",RANK(ARI27,ARI25:ARI29),"")</f>
        <v/>
      </c>
      <c r="ARK27" s="395" t="str">
        <f t="shared" ref="ARK27" ca="1" si="4208">IF(AQX27&lt;&gt;"",SUMPRODUCT((ARI25:ARI29=ARI27)*(ARD25:ARD29&gt;ARD27)),"")</f>
        <v/>
      </c>
      <c r="ARL27" s="395" t="str">
        <f t="shared" ref="ARL27" ca="1" si="4209">IF(AQX27&lt;&gt;"",SUMPRODUCT((ARI25:ARI29=ARI27)*(ARD25:ARD29=ARD27)*(ARB25:ARB29&gt;ARB27)),"")</f>
        <v/>
      </c>
      <c r="ARM27" s="395" t="str">
        <f t="shared" ref="ARM27" ca="1" si="4210">IF(AQX27&lt;&gt;"",SUMPRODUCT((ARI25:ARI29=ARI27)*(ARD25:ARD29=ARD27)*(ARB25:ARB29=ARB27)*(ARF25:ARF29&gt;ARF27)),"")</f>
        <v/>
      </c>
      <c r="ARN27" s="395" t="str">
        <f t="shared" ref="ARN27" ca="1" si="4211">IF(AQX27&lt;&gt;"",SUMPRODUCT((ARI25:ARI29=ARI27)*(ARD25:ARD29=ARD27)*(ARB25:ARB29=ARB27)*(ARF25:ARF29=ARF27)*(ARG25:ARG29&gt;ARG27)),"")</f>
        <v/>
      </c>
      <c r="ARO27" s="395" t="str">
        <f t="shared" ref="ARO27" ca="1" si="4212">IF(AQX27&lt;&gt;"",SUMPRODUCT((ARI25:ARI29=ARI27)*(ARD25:ARD29=ARD27)*(ARB25:ARB29=ARB27)*(ARF25:ARF29=ARF27)*(ARG25:ARG29=ARG27)*(ARH25:ARH29&gt;ARH27)),"")</f>
        <v/>
      </c>
      <c r="ARP27" s="395" t="str">
        <f t="shared" ref="ARP27" ca="1" si="4213">IF(AQX27&lt;&gt;"",IF(ARP79&lt;&gt;"",IF(AQW76=3,ARP79,ARP79+AQW76),SUM(ARJ27:ARO27)+1),"")</f>
        <v/>
      </c>
      <c r="ARQ27" s="395" t="str">
        <f t="shared" ref="ARQ27" ca="1" si="4214">IF(AQX27&lt;&gt;"",INDEX(AQX26:AQX29,MATCH(3,ARP26:ARP29,0),0),"")</f>
        <v/>
      </c>
      <c r="ARR27" s="395" t="str">
        <f t="shared" ref="ARR27:ARR28" ca="1" si="4215">IF(AQA25&lt;&gt;"",AQA25,"")</f>
        <v/>
      </c>
      <c r="ARS27" s="395">
        <f ca="1">SUMPRODUCT((ATI3:ATI54=ARR27)*(ATL3:ATL54=ARR28)*(ATM3:ATM54="W"))+SUMPRODUCT((ATI3:ATI54=ARR27)*(ATL3:ATL54=ARR29)*(ATM3:ATM54="W"))+SUMPRODUCT((ATI3:ATI54=ARR27)*(ATL3:ATL54=ARR30)*(ATM3:ATM54="W"))+SUMPRODUCT((ATI3:ATI54=ARR28)*(ATL3:ATL54=ARR27)*(ATN3:ATN54="W"))+SUMPRODUCT((ATI3:ATI54=ARR29)*(ATL3:ATL54=ARR27)*(ATN3:ATN54="W"))+SUMPRODUCT((ATI3:ATI54=ARR30)*(ATL3:ATL54=ARR27)*(ATN3:ATN54="W"))</f>
        <v>0</v>
      </c>
      <c r="ART27" s="395">
        <f ca="1">SUMPRODUCT((ATI3:ATI54=ARR27)*(ATL3:ATL54=ARR28)*(ATM3:ATM54="D"))+SUMPRODUCT((ATI3:ATI54=ARR27)*(ATL3:ATL54=ARR29)*(ATM3:ATM54="D"))+SUMPRODUCT((ATI3:ATI54=ARR27)*(ATL3:ATL54=ARR30)*(ATM3:ATM54="D"))+SUMPRODUCT((ATI3:ATI54=ARR28)*(ATL3:ATL54=ARR27)*(ATM3:ATM54="D"))+SUMPRODUCT((ATI3:ATI54=ARR29)*(ATL3:ATL54=ARR27)*(ATM3:ATM54="D"))+SUMPRODUCT((ATI3:ATI54=ARR30)*(ATL3:ATL54=ARR27)*(ATM3:ATM54="D"))</f>
        <v>0</v>
      </c>
      <c r="ARU27" s="395">
        <f ca="1">SUMPRODUCT((ATI3:ATI54=ARR27)*(ATL3:ATL54=ARR28)*(ATM3:ATM54="L"))+SUMPRODUCT((ATI3:ATI54=ARR27)*(ATL3:ATL54=ARR29)*(ATM3:ATM54="L"))+SUMPRODUCT((ATI3:ATI54=ARR27)*(ATL3:ATL54=ARR30)*(ATM3:ATM54="L"))+SUMPRODUCT((ATI3:ATI54=ARR28)*(ATL3:ATL54=ARR27)*(ATN3:ATN54="L"))+SUMPRODUCT((ATI3:ATI54=ARR29)*(ATL3:ATL54=ARR27)*(ATN3:ATN54="L"))+SUMPRODUCT((ATI3:ATI54=ARR30)*(ATL3:ATL54=ARR27)*(ATN3:ATN54="L"))</f>
        <v>0</v>
      </c>
      <c r="ARV27" s="395">
        <f ca="1">SUMPRODUCT((ATI3:ATI54=ARR27)*(ATL3:ATL54=ARR28)*ATJ3:ATJ54)+SUMPRODUCT((ATI3:ATI54=ARR27)*(ATL3:ATL54=ARR29)*ATJ3:ATJ54)+SUMPRODUCT((ATI3:ATI54=ARR27)*(ATL3:ATL54=ARR25)*ATJ3:ATJ54)+SUMPRODUCT((ATI3:ATI54=ARR27)*(ATL3:ATL54=ARR26)*ATJ3:ATJ54)+SUMPRODUCT((ATI3:ATI54=ARR28)*(ATL3:ATL54=ARR27)*ATK3:ATK54)+SUMPRODUCT((ATI3:ATI54=ARR29)*(ATL3:ATL54=ARR27)*ATK3:ATK54)+SUMPRODUCT((ATI3:ATI54=ARR25)*(ATL3:ATL54=ARR27)*ATK3:ATK54)+SUMPRODUCT((ATI3:ATI54=ARR26)*(ATL3:ATL54=ARR27)*ATK3:ATK54)</f>
        <v>0</v>
      </c>
      <c r="ARW27" s="395">
        <f ca="1">SUMPRODUCT((ATI3:ATI54=ARR27)*(ATL3:ATL54=ARR28)*ATK3:ATK54)+SUMPRODUCT((ATI3:ATI54=ARR27)*(ATL3:ATL54=ARR29)*ATK3:ATK54)+SUMPRODUCT((ATI3:ATI54=ARR27)*(ATL3:ATL54=ARR25)*ATK3:ATK54)+SUMPRODUCT((ATI3:ATI54=ARR27)*(ATL3:ATL54=ARR26)*ATK3:ATK54)+SUMPRODUCT((ATI3:ATI54=ARR28)*(ATL3:ATL54=ARR27)*ATJ3:ATJ54)+SUMPRODUCT((ATI3:ATI54=ARR29)*(ATL3:ATL54=ARR27)*ATJ3:ATJ54)+SUMPRODUCT((ATI3:ATI54=ARR25)*(ATL3:ATL54=ARR27)*ATJ3:ATJ54)+SUMPRODUCT((ATI3:ATI54=ARR26)*(ATL3:ATL54=ARR27)*ATJ3:ATJ54)</f>
        <v>0</v>
      </c>
      <c r="ARX27" s="395">
        <f t="shared" ref="ARX27:ARX28" ca="1" si="4216">ARV27-ARW27+1000</f>
        <v>1000</v>
      </c>
      <c r="ARY27" s="395" t="str">
        <f t="shared" ref="ARY27:ARY28" ca="1" si="4217">IF(ARR27&lt;&gt;"",ARS27*3+ART27*1,"")</f>
        <v/>
      </c>
      <c r="ARZ27" s="395" t="str">
        <f ca="1">IF(ARR27&lt;&gt;"",VLOOKUP(ARR27,APK4:APQ52,7,FALSE),"")</f>
        <v/>
      </c>
      <c r="ASA27" s="395" t="str">
        <f ca="1">IF(ARR27&lt;&gt;"",VLOOKUP(ARR27,APK4:APQ52,5,FALSE),"")</f>
        <v/>
      </c>
      <c r="ASB27" s="395" t="str">
        <f ca="1">IF(ARR27&lt;&gt;"",VLOOKUP(ARR27,APK4:APS52,9,FALSE),"")</f>
        <v/>
      </c>
      <c r="ASC27" s="395" t="str">
        <f t="shared" ref="ASC27:ASC28" ca="1" si="4218">ARY27</f>
        <v/>
      </c>
      <c r="ASD27" s="395" t="str">
        <f t="shared" ref="ASD27" ca="1" si="4219">IF(ARR27&lt;&gt;"",RANK(ASC27,ASC25:ASC29),"")</f>
        <v/>
      </c>
      <c r="ASE27" s="395" t="str">
        <f t="shared" ref="ASE27" ca="1" si="4220">IF(ARR27&lt;&gt;"",SUMPRODUCT((ASC25:ASC29=ASC27)*(ARX25:ARX29&gt;ARX27)),"")</f>
        <v/>
      </c>
      <c r="ASF27" s="395" t="str">
        <f t="shared" ref="ASF27" ca="1" si="4221">IF(ARR27&lt;&gt;"",SUMPRODUCT((ASC25:ASC29=ASC27)*(ARX25:ARX29=ARX27)*(ARV25:ARV29&gt;ARV27)),"")</f>
        <v/>
      </c>
      <c r="ASG27" s="395" t="str">
        <f t="shared" ref="ASG27" ca="1" si="4222">IF(ARR27&lt;&gt;"",SUMPRODUCT((ASC25:ASC29=ASC27)*(ARX25:ARX29=ARX27)*(ARV25:ARV29=ARV27)*(ARZ25:ARZ29&gt;ARZ27)),"")</f>
        <v/>
      </c>
      <c r="ASH27" s="395" t="str">
        <f t="shared" ref="ASH27" ca="1" si="4223">IF(ARR27&lt;&gt;"",SUMPRODUCT((ASC25:ASC29=ASC27)*(ARX25:ARX29=ARX27)*(ARV25:ARV29=ARV27)*(ARZ25:ARZ29=ARZ27)*(ASA25:ASA29&gt;ASA27)),"")</f>
        <v/>
      </c>
      <c r="ASI27" s="395" t="str">
        <f t="shared" ref="ASI27" ca="1" si="4224">IF(ARR27&lt;&gt;"",SUMPRODUCT((ASC25:ASC29=ASC27)*(ARX25:ARX29=ARX27)*(ARV25:ARV29=ARV27)*(ARZ25:ARZ29=ARZ27)*(ASA25:ASA29=ASA27)*(ASB25:ASB29&gt;ASB27)),"")</f>
        <v/>
      </c>
      <c r="ASJ27" s="395" t="str">
        <f t="shared" ref="ASJ27:ASJ28" ca="1" si="4225">IF(ARR27&lt;&gt;"",SUM(ASD27:ASI27)+2,"")</f>
        <v/>
      </c>
      <c r="ASK27" s="395" t="str">
        <f t="shared" ref="ASK27" ca="1" si="4226">IF(ARR27&lt;&gt;"",INDEX(ARR27:ARR29,MATCH(3,ASJ27:ASJ29,0),0),"")</f>
        <v/>
      </c>
      <c r="ATF27" s="395" t="str">
        <f t="shared" ref="ATF27" ca="1" si="4227">IF(ASK27&lt;&gt;"",ASK27,IF(ARQ27&lt;&gt;"",ARQ27,IF(AQW27&lt;&gt;"",AQW27,APW27)))</f>
        <v>Los Angeles</v>
      </c>
      <c r="ATG27" s="395">
        <v>3</v>
      </c>
      <c r="ATH27" s="395">
        <v>25</v>
      </c>
      <c r="ATI27" s="395" t="str">
        <f t="shared" si="21"/>
        <v>Mamelodi Sundowns</v>
      </c>
      <c r="ATJ27" s="395">
        <f ca="1">IF(OFFSET('Game Board'!O32,0,ATJ1)&lt;&gt;"",OFFSET('Game Board'!O32,0,ATJ1),0)</f>
        <v>0</v>
      </c>
      <c r="ATK27" s="395">
        <f ca="1">IF(OFFSET('Game Board'!P32,0,ATJ1)&lt;&gt;"",OFFSET('Game Board'!P32,0,ATJ1),0)</f>
        <v>0</v>
      </c>
      <c r="ATL27" s="395" t="str">
        <f t="shared" si="22"/>
        <v>Borussia Dortmund</v>
      </c>
      <c r="ATM27" s="395" t="str">
        <f ca="1">IF(AND(OFFSET('Game Board'!O32,0,ATJ1)&lt;&gt;"",OFFSET('Game Board'!P32,0,ATJ1)&lt;&gt;""),IF(ATJ27&gt;ATK27,"W",IF(ATJ27=ATK27,"D","L")),"")</f>
        <v/>
      </c>
      <c r="ATN27" s="395" t="str">
        <f t="shared" ca="1" si="2789"/>
        <v/>
      </c>
    </row>
    <row r="28" spans="2:1210" x14ac:dyDescent="0.25">
      <c r="B28" s="395">
        <f>VLOOKUP(C28,CX25:CY29,2,FALSE)</f>
        <v>4</v>
      </c>
      <c r="C28" s="398" t="str">
        <f>'Tournament Setup'!D21</f>
        <v>Los Angeles</v>
      </c>
      <c r="D28" s="395">
        <f>SUMPRODUCT((DA3:DA54=C28)*(DE3:DE54="W"))+SUMPRODUCT((DD3:DD54=C28)*(DF3:DF54="W"))</f>
        <v>0</v>
      </c>
      <c r="E28" s="395">
        <f>SUMPRODUCT((DA3:DA54=C28)*(DE3:DE54="D"))+SUMPRODUCT((DD3:DD54=C28)*(DF3:DF54="D"))</f>
        <v>0</v>
      </c>
      <c r="F28" s="395">
        <f>SUMPRODUCT((DA3:DA54=C28)*(DE3:DE54="L"))+SUMPRODUCT((DD3:DD54=C28)*(DF3:DF54="L"))</f>
        <v>3</v>
      </c>
      <c r="G28" s="395">
        <f>SUMIF(DA3:DA72,C28,DB3:DB72)+SUMIF(DD3:DD72,C28,DC3:DC72)</f>
        <v>0</v>
      </c>
      <c r="H28" s="395">
        <f>SUMIF(DD3:DD72,C28,DB3:DB72)+SUMIF(DA3:DA72,C28,DC3:DC72)</f>
        <v>4</v>
      </c>
      <c r="I28" s="395">
        <f t="shared" si="3442"/>
        <v>996</v>
      </c>
      <c r="J28" s="395">
        <f t="shared" si="3443"/>
        <v>0</v>
      </c>
      <c r="K28" s="401">
        <v>13</v>
      </c>
      <c r="L28" s="395">
        <f>IF(COUNTIF(J25:J29,4)&lt;&gt;4,RANK(J28,J25:J29),J80)</f>
        <v>4</v>
      </c>
      <c r="N28" s="395">
        <f>SUMPRODUCT((L25:L28=L28)*(K25:K28&lt;K28))+L28</f>
        <v>4</v>
      </c>
      <c r="O28" s="398" t="str">
        <f>INDEX(C25:C29,MATCH(4,N25:N29,0),0)</f>
        <v>Los Angeles</v>
      </c>
      <c r="P28" s="395">
        <f>INDEX(L25:L29,MATCH(O28,C25:C29,0),0)</f>
        <v>4</v>
      </c>
      <c r="Q28" s="395" t="str">
        <f>IF(AND(Q27&lt;&gt;"",P28=1),O28,"")</f>
        <v/>
      </c>
      <c r="R28" s="395" t="str">
        <f>IF(AND(R27&lt;&gt;"",P29=2),O29,"")</f>
        <v/>
      </c>
      <c r="V28" s="395" t="str">
        <f t="shared" si="3664"/>
        <v/>
      </c>
      <c r="W28" s="395">
        <f>SUMPRODUCT((DA3:DA54=V28)*(DD3:DD54=V29)*(DE3:DE54="W"))+SUMPRODUCT((DA3:DA54=V28)*(DD3:DD54=V25)*(DE3:DE54="W"))+SUMPRODUCT((DA3:DA54=V28)*(DD3:DD54=V26)*(DE3:DE54="W"))+SUMPRODUCT((DA3:DA54=V28)*(DD3:DD54=V27)*(DE3:DE54="W"))+SUMPRODUCT((DA3:DA54=V29)*(DD3:DD54=V28)*(DF3:DF54="W"))+SUMPRODUCT((DA3:DA54=V25)*(DD3:DD54=V28)*(DF3:DF54="W"))+SUMPRODUCT((DA3:DA54=V26)*(DD3:DD54=V28)*(DF3:DF54="W"))+SUMPRODUCT((DA3:DA54=V27)*(DD3:DD54=V28)*(DF3:DF54="W"))</f>
        <v>0</v>
      </c>
      <c r="X28" s="395">
        <f>SUMPRODUCT((DA3:DA54=V28)*(DD3:DD54=V29)*(DE3:DE54="D"))+SUMPRODUCT((DA3:DA54=V28)*(DD3:DD54=V25)*(DE3:DE54="D"))+SUMPRODUCT((DA3:DA54=V28)*(DD3:DD54=V26)*(DE3:DE54="D"))+SUMPRODUCT((DA3:DA54=V28)*(DD3:DD54=V27)*(DE3:DE54="D"))+SUMPRODUCT((DA3:DA54=V29)*(DD3:DD54=V28)*(DE3:DE54="D"))+SUMPRODUCT((DA3:DA54=V25)*(DD3:DD54=V28)*(DE3:DE54="D"))+SUMPRODUCT((DA3:DA54=V26)*(DD3:DD54=V28)*(DE3:DE54="D"))+SUMPRODUCT((DA3:DA54=V27)*(DD3:DD54=V28)*(DE3:DE54="D"))</f>
        <v>0</v>
      </c>
      <c r="Y28" s="395">
        <f>SUMPRODUCT((DA3:DA54=V28)*(DD3:DD54=V29)*(DE3:DE54="L"))+SUMPRODUCT((DA3:DA54=V28)*(DD3:DD54=V25)*(DE3:DE54="L"))+SUMPRODUCT((DA3:DA54=V28)*(DD3:DD54=V26)*(DE3:DE54="L"))+SUMPRODUCT((DA3:DA54=V28)*(DD3:DD54=V27)*(DE3:DE54="L"))+SUMPRODUCT((DA3:DA54=V29)*(DD3:DD54=V28)*(DF3:DF54="L"))+SUMPRODUCT((DA3:DA54=V25)*(DD3:DD54=V28)*(DF3:DF54="L"))+SUMPRODUCT((DA3:DA54=V26)*(DD3:DD54=V28)*(DF3:DF54="L"))+SUMPRODUCT((DA3:DA54=V27)*(DD3:DD54=V28)*(DF3:DF54="L"))</f>
        <v>0</v>
      </c>
      <c r="Z28" s="395">
        <f>SUMPRODUCT((DA3:DA54=V28)*(DD3:DD54=V29)*DB3:DB54)+SUMPRODUCT((DA3:DA54=V28)*(DD3:DD54=V25)*DB3:DB54)+SUMPRODUCT((DA3:DA54=V28)*(DD3:DD54=V26)*DB3:DB54)+SUMPRODUCT((DA3:DA54=V28)*(DD3:DD54=V27)*DB3:DB54)+SUMPRODUCT((DA3:DA54=V29)*(DD3:DD54=V28)*DC3:DC54)+SUMPRODUCT((DA3:DA54=V25)*(DD3:DD54=V28)*DC3:DC54)+SUMPRODUCT((DA3:DA54=V26)*(DD3:DD54=V28)*DC3:DC54)+SUMPRODUCT((DA3:DA54=V27)*(DD3:DD54=V28)*DC3:DC54)</f>
        <v>0</v>
      </c>
      <c r="AA28" s="395">
        <f>SUMPRODUCT((DA3:DA54=V28)*(DD3:DD54=V29)*DC3:DC54)+SUMPRODUCT((DA3:DA54=V28)*(DD3:DD54=V25)*DC3:DC54)+SUMPRODUCT((DA3:DA54=V28)*(DD3:DD54=V26)*DC3:DC54)+SUMPRODUCT((DA3:DA54=V28)*(DD3:DD54=V27)*DC3:DC54)+SUMPRODUCT((DA3:DA54=V29)*(DD3:DD54=V28)*DB3:DB54)+SUMPRODUCT((DA3:DA54=V25)*(DD3:DD54=V28)*DB3:DB54)+SUMPRODUCT((DA3:DA54=V26)*(DD3:DD54=V28)*DB3:DB54)+SUMPRODUCT((DA3:DA54=V27)*(DD3:DD54=V28)*DB3:DB54)</f>
        <v>0</v>
      </c>
      <c r="AB28" s="395">
        <f>Z28-AA28+1000</f>
        <v>1000</v>
      </c>
      <c r="AC28" s="395" t="str">
        <f t="shared" si="3444"/>
        <v/>
      </c>
      <c r="AD28" s="395" t="str">
        <f>IF(V28&lt;&gt;"",VLOOKUP(V28,C4:I52,7,FALSE),"")</f>
        <v/>
      </c>
      <c r="AE28" s="395" t="str">
        <f>IF(V28&lt;&gt;"",VLOOKUP(V28,C4:I52,5,FALSE),"")</f>
        <v/>
      </c>
      <c r="AF28" s="395" t="str">
        <f>IF(V28&lt;&gt;"",VLOOKUP(V28,C4:K52,9,FALSE),"")</f>
        <v/>
      </c>
      <c r="AG28" s="395" t="str">
        <f t="shared" si="3445"/>
        <v/>
      </c>
      <c r="AH28" s="395" t="str">
        <f>IF(V28&lt;&gt;"",RANK(AG28,AG25:AG29),"")</f>
        <v/>
      </c>
      <c r="AI28" s="395" t="str">
        <f>IF(V28&lt;&gt;"",SUMPRODUCT((AG25:AG29=AG28)*(AB25:AB29&gt;AB28)),"")</f>
        <v/>
      </c>
      <c r="AJ28" s="395" t="str">
        <f>IF(V28&lt;&gt;"",SUMPRODUCT((AG25:AG29=AG28)*(AB25:AB29=AB28)*(Z25:Z29&gt;Z28)),"")</f>
        <v/>
      </c>
      <c r="AK28" s="395" t="str">
        <f>IF(V28&lt;&gt;"",SUMPRODUCT((AG25:AG29=AG28)*(AB25:AB29=AB28)*(Z25:Z29=Z28)*(AD25:AD29&gt;AD28)),"")</f>
        <v/>
      </c>
      <c r="AL28" s="395" t="str">
        <f>IF(V28&lt;&gt;"",SUMPRODUCT((AG25:AG29=AG28)*(AB25:AB29=AB28)*(Z25:Z29=Z28)*(AD25:AD29=AD28)*(AE25:AE29&gt;AE28)),"")</f>
        <v/>
      </c>
      <c r="AM28" s="395" t="str">
        <f>IF(V28&lt;&gt;"",SUMPRODUCT((AG25:AG29=AG28)*(AB25:AB29=AB28)*(Z25:Z29=Z28)*(AD25:AD29=AD28)*(AE25:AE29=AE28)*(AF25:AF29&gt;AF28)),"")</f>
        <v/>
      </c>
      <c r="AN28" s="395" t="str">
        <f>IF(V28&lt;&gt;"",IF(AN80&lt;&gt;"",IF(U76=3,AN80,AN80+U76),SUM(AH28:AM28)),"")</f>
        <v/>
      </c>
      <c r="AO28" s="395" t="str">
        <f>IF(V28&lt;&gt;"",INDEX(V25:V29,MATCH(4,AN25:AN29,0),0),"")</f>
        <v/>
      </c>
      <c r="AP28" s="395" t="str">
        <f>IF(R27&lt;&gt;"",R27,"")</f>
        <v/>
      </c>
      <c r="AQ28" s="395" t="str">
        <f>IF(AP28&lt;&gt;"",SUMPRODUCT((DA3:DA54=AP28)*(DD3:DD54=AP29)*(DE3:DE54="W"))+SUMPRODUCT((DA3:DA54=AP28)*(DD3:DD54=AP26)*(DE3:DE54="W"))+SUMPRODUCT((DA3:DA54=AP28)*(DD3:DD54=AP27)*(DE3:DE54="W"))+SUMPRODUCT((DA3:DA54=AP29)*(DD3:DD54=AP28)*(DF3:DF54="W"))+SUMPRODUCT((DA3:DA54=AP26)*(DD3:DD54=AP28)*(DF3:DF54="W"))+SUMPRODUCT((DA3:DA54=AP27)*(DD3:DD54=AP28)*(DF3:DF54="W")),"")</f>
        <v/>
      </c>
      <c r="AR28" s="395" t="str">
        <f>IF(AP28&lt;&gt;"",SUMPRODUCT((DA3:DA54=AP28)*(DD3:DD54=AP29)*(DE3:DE54="D"))+SUMPRODUCT((DA3:DA54=AP28)*(DD3:DD54=AP26)*(DE3:DE54="D"))+SUMPRODUCT((DA3:DA54=AP28)*(DD3:DD54=AP27)*(DE3:DE54="D"))+SUMPRODUCT((DA3:DA54=AP29)*(DD3:DD54=AP28)*(DE3:DE54="D"))+SUMPRODUCT((DA3:DA54=AP26)*(DD3:DD54=AP28)*(DE3:DE54="D"))+SUMPRODUCT((DA3:DA54=AP27)*(DD3:DD54=AP28)*(DE3:DE54="D")),"")</f>
        <v/>
      </c>
      <c r="AS28" s="395" t="str">
        <f>IF(AP28&lt;&gt;"",SUMPRODUCT((DA3:DA54=AP28)*(DD3:DD54=AP29)*(DE3:DE54="L"))+SUMPRODUCT((DA3:DA54=AP28)*(DD3:DD54=AP26)*(DE3:DE54="L"))+SUMPRODUCT((DA3:DA54=AP28)*(DD3:DD54=AP27)*(DE3:DE54="L"))+SUMPRODUCT((DA3:DA54=AP29)*(DD3:DD54=AP28)*(DF3:DF54="L"))+SUMPRODUCT((DA3:DA54=AP26)*(DD3:DD54=AP28)*(DF3:DF54="L"))+SUMPRODUCT((DA3:DA54=AP27)*(DD3:DD54=AP28)*(DF3:DF54="L")),"")</f>
        <v/>
      </c>
      <c r="AT28" s="395">
        <f>SUMPRODUCT((DA3:DA54=AP28)*(DD3:DD54=AP29)*DB3:DB54)+SUMPRODUCT((DA3:DA54=AP28)*(DD3:DD54=AP25)*DB3:DB54)+SUMPRODUCT((DA3:DA54=AP28)*(DD3:DD54=AP26)*DB3:DB54)+SUMPRODUCT((DA3:DA54=AP28)*(DD3:DD54=AP27)*DB3:DB54)+SUMPRODUCT((DA3:DA54=AP29)*(DD3:DD54=AP28)*DC3:DC54)+SUMPRODUCT((DA3:DA54=AP25)*(DD3:DD54=AP28)*DC3:DC54)+SUMPRODUCT((DA3:DA54=AP26)*(DD3:DD54=AP28)*DC3:DC54)+SUMPRODUCT((DA3:DA54=AP27)*(DD3:DD54=AP28)*DC3:DC54)</f>
        <v>0</v>
      </c>
      <c r="AU28" s="395">
        <f>SUMPRODUCT((DA3:DA54=AP28)*(DD3:DD54=AP29)*DC3:DC54)+SUMPRODUCT((DA3:DA54=AP28)*(DD3:DD54=AP25)*DC3:DC54)+SUMPRODUCT((DA3:DA54=AP28)*(DD3:DD54=AP26)*DC3:DC54)+SUMPRODUCT((DA3:DA54=AP28)*(DD3:DD54=AP27)*DC3:DC54)+SUMPRODUCT((DA3:DA54=AP29)*(DD3:DD54=AP28)*DB3:DB54)+SUMPRODUCT((DA3:DA54=AP25)*(DD3:DD54=AP28)*DB3:DB54)+SUMPRODUCT((DA3:DA54=AP26)*(DD3:DD54=AP28)*DB3:DB54)+SUMPRODUCT((DA3:DA54=AP27)*(DD3:DD54=AP28)*DB3:DB54)</f>
        <v>0</v>
      </c>
      <c r="AV28" s="395">
        <f>AT28-AU28+1000</f>
        <v>1000</v>
      </c>
      <c r="AW28" s="395" t="str">
        <f t="shared" si="3665"/>
        <v/>
      </c>
      <c r="AX28" s="395" t="str">
        <f>IF(AP28&lt;&gt;"",VLOOKUP(AP28,C4:I52,7,FALSE),"")</f>
        <v/>
      </c>
      <c r="AY28" s="395" t="str">
        <f>IF(AP28&lt;&gt;"",VLOOKUP(AP28,C4:I52,5,FALSE),"")</f>
        <v/>
      </c>
      <c r="AZ28" s="395" t="str">
        <f>IF(AP28&lt;&gt;"",VLOOKUP(AP28,C4:K52,9,FALSE),"")</f>
        <v/>
      </c>
      <c r="BA28" s="395" t="str">
        <f t="shared" si="3666"/>
        <v/>
      </c>
      <c r="BB28" s="395" t="str">
        <f>IF(AP28&lt;&gt;"",RANK(BA28,BA25:BA29),"")</f>
        <v/>
      </c>
      <c r="BC28" s="395" t="str">
        <f>IF(AP28&lt;&gt;"",SUMPRODUCT((BA25:BA29=BA28)*(AV25:AV29&gt;AV28)),"")</f>
        <v/>
      </c>
      <c r="BD28" s="395" t="str">
        <f>IF(AP28&lt;&gt;"",SUMPRODUCT((BA25:BA29=BA28)*(AV25:AV29=AV28)*(AT25:AT29&gt;AT28)),"")</f>
        <v/>
      </c>
      <c r="BE28" s="395" t="str">
        <f>IF(AP28&lt;&gt;"",SUMPRODUCT((BA25:BA29=BA28)*(AV25:AV29=AV28)*(AT25:AT29=AT28)*(AX25:AX29&gt;AX28)),"")</f>
        <v/>
      </c>
      <c r="BF28" s="395" t="str">
        <f>IF(AP28&lt;&gt;"",SUMPRODUCT((BA25:BA29=BA28)*(AV25:AV29=AV28)*(AT25:AT29=AT28)*(AX25:AX29=AX28)*(AY25:AY29&gt;AY28)),"")</f>
        <v/>
      </c>
      <c r="BG28" s="395" t="str">
        <f>IF(AP28&lt;&gt;"",SUMPRODUCT((BA25:BA29=BA28)*(AV25:AV29=AV28)*(AT25:AT29=AT28)*(AX25:AX29=AX28)*(AY25:AY29=AY28)*(AZ25:AZ29&gt;AZ28)),"")</f>
        <v/>
      </c>
      <c r="BH28" s="395" t="str">
        <f>IF(AP28&lt;&gt;"",IF(BH80&lt;&gt;"",IF(AO76=3,BH80,BH80+AO76),SUM(BB28:BG28)+1),"")</f>
        <v/>
      </c>
      <c r="BI28" s="395" t="str">
        <f>IF(AP28&lt;&gt;"",INDEX(AP26:AP29,MATCH(4,BH26:BH29,0),0),"")</f>
        <v/>
      </c>
      <c r="BJ28" s="395" t="str">
        <f>IF(S26&lt;&gt;"",S26,"")</f>
        <v/>
      </c>
      <c r="BK28" s="395">
        <f>SUMPRODUCT((DA3:DA54=BJ28)*(DD3:DD54=BJ29)*(DE3:DE54="W"))+SUMPRODUCT((DA3:DA54=BJ28)*(DD3:DD54=BJ30)*(DE3:DE54="W"))+SUMPRODUCT((DA3:DA54=BJ28)*(DD3:DD54=BJ27)*(DE3:DE54="W"))+SUMPRODUCT((DA3:DA54=BJ29)*(DD3:DD54=BJ28)*(DF3:DF54="W"))+SUMPRODUCT((DA3:DA54=BJ30)*(DD3:DD54=BJ28)*(DF3:DF54="W"))+SUMPRODUCT((DA3:DA54=BJ27)*(DD3:DD54=BJ28)*(DF3:DF54="W"))</f>
        <v>0</v>
      </c>
      <c r="BL28" s="395">
        <f>SUMPRODUCT((DA3:DA54=BJ28)*(DD3:DD54=BJ29)*(DE3:DE54="D"))+SUMPRODUCT((DA3:DA54=BJ28)*(DD3:DD54=BJ30)*(DE3:DE54="D"))+SUMPRODUCT((DA3:DA54=BJ28)*(DD3:DD54=BJ27)*(DE3:DE54="D"))+SUMPRODUCT((DA3:DA54=BJ29)*(DD3:DD54=BJ28)*(DE3:DE54="D"))+SUMPRODUCT((DA3:DA54=BJ30)*(DD3:DD54=BJ28)*(DE3:DE54="D"))+SUMPRODUCT((DA3:DA54=BJ27)*(DD3:DD54=BJ28)*(DE3:DE54="D"))</f>
        <v>0</v>
      </c>
      <c r="BM28" s="395">
        <f>SUMPRODUCT((DA3:DA54=BJ28)*(DD3:DD54=BJ29)*(DE3:DE54="L"))+SUMPRODUCT((DA3:DA54=BJ28)*(DD3:DD54=BJ30)*(DE3:DE54="L"))+SUMPRODUCT((DA3:DA54=BJ28)*(DD3:DD54=BJ27)*(DE3:DE54="L"))+SUMPRODUCT((DA3:DA54=BJ29)*(DD3:DD54=BJ28)*(DF3:DF54="L"))+SUMPRODUCT((DA3:DA54=BJ30)*(DD3:DD54=BJ28)*(DF3:DF54="L"))+SUMPRODUCT((DA3:DA54=BJ27)*(DD3:DD54=BJ28)*(DF3:DF54="L"))</f>
        <v>0</v>
      </c>
      <c r="BN28" s="395">
        <f>SUMPRODUCT((DA3:DA54=BJ28)*(DD3:DD54=BJ29)*DB3:DB54)+SUMPRODUCT((DA3:DA54=BJ28)*(DD3:DD54=BJ25)*DB3:DB54)+SUMPRODUCT((DA3:DA54=BJ28)*(DD3:DD54=BJ26)*DB3:DB54)+SUMPRODUCT((DA3:DA54=BJ28)*(DD3:DD54=BJ27)*DB3:DB54)+SUMPRODUCT((DA3:DA54=BJ29)*(DD3:DD54=BJ28)*DC3:DC54)+SUMPRODUCT((DA3:DA54=BJ25)*(DD3:DD54=BJ28)*DC3:DC54)+SUMPRODUCT((DA3:DA54=BJ26)*(DD3:DD54=BJ28)*DC3:DC54)+SUMPRODUCT((DA3:DA54=BJ27)*(DD3:DD54=BJ28)*DC3:DC54)</f>
        <v>0</v>
      </c>
      <c r="BO28" s="395">
        <f>SUMPRODUCT((DA3:DA54=BJ28)*(DD3:DD54=BJ29)*DC3:DC54)+SUMPRODUCT((DA3:DA54=BJ28)*(DD3:DD54=BJ25)*DC3:DC54)+SUMPRODUCT((DA3:DA54=BJ28)*(DD3:DD54=BJ26)*DC3:DC54)+SUMPRODUCT((DA3:DA54=BJ28)*(DD3:DD54=BJ27)*DC3:DC54)+SUMPRODUCT((DA3:DA54=BJ29)*(DD3:DD54=BJ28)*DB3:DB54)+SUMPRODUCT((DA3:DA54=BJ25)*(DD3:DD54=BJ28)*DB3:DB54)+SUMPRODUCT((DA3:DA54=BJ26)*(DD3:DD54=BJ28)*DB3:DB54)+SUMPRODUCT((DA3:DA54=BJ27)*(DD3:DD54=BJ28)*DB3:DB54)</f>
        <v>0</v>
      </c>
      <c r="BP28" s="395">
        <f>BN28-BO28+1000</f>
        <v>1000</v>
      </c>
      <c r="BQ28" s="395" t="str">
        <f t="shared" ref="BQ28" si="4228">IF(BJ28&lt;&gt;"",BK28*3+BL28*1,"")</f>
        <v/>
      </c>
      <c r="BR28" s="395" t="str">
        <f>IF(BJ28&lt;&gt;"",VLOOKUP(BJ28,C4:I52,7,FALSE),"")</f>
        <v/>
      </c>
      <c r="BS28" s="395" t="str">
        <f>IF(BJ28&lt;&gt;"",VLOOKUP(BJ28,C4:I52,5,FALSE),"")</f>
        <v/>
      </c>
      <c r="BT28" s="395" t="str">
        <f>IF(BJ28&lt;&gt;"",VLOOKUP(BJ28,C4:K52,9,FALSE),"")</f>
        <v/>
      </c>
      <c r="BU28" s="395" t="str">
        <f t="shared" si="3921"/>
        <v/>
      </c>
      <c r="BV28" s="395" t="str">
        <f>IF(BJ28&lt;&gt;"",RANK(BU28,BU25:BU29),"")</f>
        <v/>
      </c>
      <c r="BW28" s="395" t="str">
        <f>IF(BJ28&lt;&gt;"",SUMPRODUCT((BU25:BU29=BU28)*(BP25:BP29&gt;BP28)),"")</f>
        <v/>
      </c>
      <c r="BX28" s="395" t="str">
        <f>IF(BJ28&lt;&gt;"",SUMPRODUCT((BU25:BU29=BU28)*(BP25:BP29=BP28)*(BN25:BN29&gt;BN28)),"")</f>
        <v/>
      </c>
      <c r="BY28" s="395" t="str">
        <f>IF(BJ28&lt;&gt;"",SUMPRODUCT((BU25:BU29=BU28)*(BP25:BP29=BP28)*(BN25:BN29=BN28)*(BR25:BR29&gt;BR28)),"")</f>
        <v/>
      </c>
      <c r="BZ28" s="395" t="str">
        <f>IF(BJ28&lt;&gt;"",SUMPRODUCT((BU25:BU29=BU28)*(BP25:BP29=BP28)*(BN25:BN29=BN28)*(BR25:BR29=BR28)*(BS25:BS29&gt;BS28)),"")</f>
        <v/>
      </c>
      <c r="CA28" s="395" t="str">
        <f>IF(BJ28&lt;&gt;"",SUMPRODUCT((BU25:BU29=BU28)*(BP25:BP29=BP28)*(BN25:BN29=BN28)*(BR25:BR29=BR28)*(BS25:BS29=BS28)*(BT25:BT29&gt;BT28)),"")</f>
        <v/>
      </c>
      <c r="CB28" s="395" t="str">
        <f>IF(BJ28&lt;&gt;"",SUM(BV28:CA28)+2,"")</f>
        <v/>
      </c>
      <c r="CC28" s="395" t="str">
        <f>IF(BJ28&lt;&gt;"",INDEX(BJ27:BJ29,MATCH(4,CB27:CB29,0),0),"")</f>
        <v/>
      </c>
      <c r="CD28" s="395" t="str">
        <f>IF(T25&lt;&gt;"",T25,"")</f>
        <v/>
      </c>
      <c r="CE28" s="395">
        <f>SUMPRODUCT((DA3:DA54=CD28)*(DD3:DD54=CD29)*(DE3:DE54="W"))+SUMPRODUCT((DA3:DA54=CD28)*(DD3:DD54=CD30)*(DE3:DE54="W"))+SUMPRODUCT((DA3:DA54=CD28)*(DD3:DD54=CD31)*(DE3:DE54="W"))+SUMPRODUCT((DA3:DA54=CD29)*(DD3:DD54=CD28)*(DF3:DF54="W"))+SUMPRODUCT((DA3:DA54=CD30)*(DD3:DD54=CD28)*(DF3:DF54="W"))+SUMPRODUCT((DA3:DA54=CD31)*(DD3:DD54=CD28)*(DF3:DF54="W"))</f>
        <v>0</v>
      </c>
      <c r="CF28" s="395">
        <f>SUMPRODUCT((DA3:DA54=CD28)*(DD3:DD54=CD29)*(DE3:DE54="D"))+SUMPRODUCT((DA3:DA54=CD28)*(DD3:DD54=CD30)*(DE3:DE54="D"))+SUMPRODUCT((DA3:DA54=CD28)*(DD3:DD54=CD31)*(DE3:DE54="D"))+SUMPRODUCT((DA3:DA54=CD29)*(DD3:DD54=CD28)*(DE3:DE54="D"))+SUMPRODUCT((DA3:DA54=CD30)*(DD3:DD54=CD28)*(DE3:DE54="D"))+SUMPRODUCT((DA3:DA54=CD31)*(DD3:DD54=CD28)*(DE3:DE54="D"))</f>
        <v>0</v>
      </c>
      <c r="CG28" s="395">
        <f>SUMPRODUCT((DA3:DA54=CD28)*(DD3:DD54=CD29)*(DE3:DE54="L"))+SUMPRODUCT((DA3:DA54=CD28)*(DD3:DD54=CD30)*(DE3:DE54="L"))+SUMPRODUCT((DA3:DA54=CD28)*(DD3:DD54=CD31)*(DE3:DE54="L"))+SUMPRODUCT((DA3:DA54=CD29)*(DD3:DD54=CD28)*(DF3:DF54="L"))+SUMPRODUCT((DA3:DA54=CD30)*(DD3:DD54=CD28)*(DF3:DF54="L"))+SUMPRODUCT((DA3:DA54=CD31)*(DD3:DD54=CD28)*(DF3:DF54="L"))</f>
        <v>0</v>
      </c>
      <c r="CH28" s="395">
        <f>SUMPRODUCT((DA3:DA54=CD28)*(DD3:DD54=CD29)*DB3:DB54)+SUMPRODUCT((DA3:DA54=CD28)*(DD3:DD54=CD25)*DB3:DB54)+SUMPRODUCT((DA3:DA54=CD28)*(DD3:DD54=CD26)*DB3:DB54)+SUMPRODUCT((DA3:DA54=CD28)*(DD3:DD54=CD27)*DB3:DB54)+SUMPRODUCT((DA3:DA54=CD29)*(DD3:DD54=CD28)*DC3:DC54)+SUMPRODUCT((DA3:DA54=CD25)*(DD3:DD54=CD28)*DC3:DC54)+SUMPRODUCT((DA3:DA54=CD26)*(DD3:DD54=CD28)*DC3:DC54)+SUMPRODUCT((DA3:DA54=CD27)*(DD3:DD54=CD28)*DC3:DC54)</f>
        <v>0</v>
      </c>
      <c r="CI28" s="395">
        <f>SUMPRODUCT((DA3:DA54=CD28)*(DD3:DD54=CD29)*DC3:DC54)+SUMPRODUCT((DA3:DA54=CD28)*(DD3:DD54=CD25)*DC3:DC54)+SUMPRODUCT((DA3:DA54=CD28)*(DD3:DD54=CD26)*DC3:DC54)+SUMPRODUCT((DA3:DA54=CD28)*(DD3:DD54=CD27)*DC3:DC54)+SUMPRODUCT((DA3:DA54=CD29)*(DD3:DD54=CD28)*DB3:DB54)+SUMPRODUCT((DA3:DA54=CD25)*(DD3:DD54=CD28)*DB3:DB54)+SUMPRODUCT((DA3:DA54=CD26)*(DD3:DD54=CD28)*DB3:DB54)+SUMPRODUCT((DA3:DA54=CD27)*(DD3:DD54=CD28)*DB3:DB54)</f>
        <v>0</v>
      </c>
      <c r="CJ28" s="395">
        <f>CH28-CI28+1000</f>
        <v>1000</v>
      </c>
      <c r="CK28" s="395" t="str">
        <f t="shared" ref="CK28" si="4229">IF(CD28&lt;&gt;"",CE28*3+CF28*1,"")</f>
        <v/>
      </c>
      <c r="CL28" s="395" t="str">
        <f>IF(CD28&lt;&gt;"",VLOOKUP(CD28,C4:I52,7,FALSE),"")</f>
        <v/>
      </c>
      <c r="CM28" s="395" t="str">
        <f>IF(CD28&lt;&gt;"",VLOOKUP(CD28,C4:I52,5,FALSE),"")</f>
        <v/>
      </c>
      <c r="CN28" s="395" t="str">
        <f>IF(CD28&lt;&gt;"",VLOOKUP(CD28,C4:K52,9,FALSE),"")</f>
        <v/>
      </c>
      <c r="CO28" s="395" t="str">
        <f t="shared" ref="CO28" si="4230">CK28</f>
        <v/>
      </c>
      <c r="CP28" s="395" t="str">
        <f>IF(CD28&lt;&gt;"",RANK(CO28,AG25:AG29),"")</f>
        <v/>
      </c>
      <c r="CQ28" s="395" t="str">
        <f>IF(CD28&lt;&gt;"",SUMPRODUCT((CO25:CO29=CO28)*(CJ25:CJ29&gt;CJ28)),"")</f>
        <v/>
      </c>
      <c r="CR28" s="395" t="str">
        <f>IF(CD28&lt;&gt;"",SUMPRODUCT((CO25:CO29=CO28)*(CJ25:CJ29=CJ28)*(CH25:CH29&gt;CH28)),"")</f>
        <v/>
      </c>
      <c r="CS28" s="395" t="str">
        <f>IF(CD28&lt;&gt;"",SUMPRODUCT((CO25:CO29=CO28)*(CJ25:CJ29=CJ28)*(CH25:CH29=CH28)*(CL25:CL29&gt;CL28)),"")</f>
        <v/>
      </c>
      <c r="CT28" s="395" t="str">
        <f>IF(CD28&lt;&gt;"",SUMPRODUCT((CO25:CO29=CO28)*(CJ25:CJ29=CJ28)*(CH25:CH29=CH28)*(CL25:CL29=CL28)*(CM25:CM29&gt;CM28)),"")</f>
        <v/>
      </c>
      <c r="CU28" s="395" t="str">
        <f>IF(CD28&lt;&gt;"",SUMPRODUCT((CO25:CO29=CO28)*(CJ25:CJ29=CJ28)*(CH25:CH29=CH28)*(CL25:CL29=CL28)*(CM25:CM29=CM28)*(CN25:CN29&gt;CN28)),"")</f>
        <v/>
      </c>
      <c r="CV28" s="395" t="str">
        <f>IF(CD28&lt;&gt;"",SUM(CP28:CU28)+3,"")</f>
        <v/>
      </c>
      <c r="CW28" s="395" t="str">
        <f>IF(CD28&lt;&gt;"",IF(CV28=4,CD28,CD29),"")</f>
        <v/>
      </c>
      <c r="CX28" s="395" t="str">
        <f>IF(CW28&lt;&gt;"",CW28,IF(CC28&lt;&gt;"",CC28,IF(BI28&lt;&gt;"",BI28,IF(AO28&lt;&gt;"",AO28,O28))))</f>
        <v>Los Angeles</v>
      </c>
      <c r="CY28" s="395">
        <v>4</v>
      </c>
      <c r="CZ28" s="395">
        <v>26</v>
      </c>
      <c r="DA28" s="395" t="str">
        <f>'Game Board'!F33</f>
        <v>Internazionale</v>
      </c>
      <c r="DB28" s="395">
        <f>IF(DA2&lt;&gt;"",IF(AND('Game Board'!G33&lt;&gt;"",'Game Board'!H33&lt;&gt;""),'Game Board'!G33,0),"")</f>
        <v>2</v>
      </c>
      <c r="DC28" s="395">
        <f>IF(DA2&lt;&gt;"",IF(AND('Game Board'!G33&lt;&gt;"",'Game Board'!H33&lt;&gt;""),'Game Board'!H33,0),"")</f>
        <v>2</v>
      </c>
      <c r="DD28" s="395" t="str">
        <f>'Game Board'!I33</f>
        <v>Urawa Red Diamonds</v>
      </c>
      <c r="DE28" s="395" t="str">
        <f>IF(AND('Game Board'!G33&lt;&gt;"",'Game Board'!H33&lt;&gt;""),IF(DB28&gt;DC28,"W",IF(DB28=DC28,"D","L")),"")</f>
        <v>D</v>
      </c>
      <c r="DF28" s="395" t="str">
        <f t="shared" si="24"/>
        <v>D</v>
      </c>
      <c r="DH28" s="395">
        <f ca="1">VLOOKUP(DI28,HD25:HE29,2,FALSE)</f>
        <v>3</v>
      </c>
      <c r="DI28" s="398" t="str">
        <f t="shared" si="3446"/>
        <v>Los Angeles</v>
      </c>
      <c r="DJ28" s="395">
        <f ca="1">SUMPRODUCT((HG3:HG54=DI28)*(HK3:HK54="W"))+SUMPRODUCT((HJ3:HJ54=DI28)*(HL3:HL54="W"))</f>
        <v>0</v>
      </c>
      <c r="DK28" s="395">
        <f ca="1">SUMPRODUCT((HG3:HG54=DI28)*(HK3:HK54="D"))+SUMPRODUCT((HJ3:HJ54=DI28)*(HL3:HL54="D"))</f>
        <v>1</v>
      </c>
      <c r="DL28" s="395">
        <f ca="1">SUMPRODUCT((HG3:HG54=DI28)*(HK3:HK54="L"))+SUMPRODUCT((HJ3:HJ54=DI28)*(HL3:HL54="L"))</f>
        <v>2</v>
      </c>
      <c r="DM28" s="395">
        <f ca="1">SUMIF(HG3:HG72,DI28,HH3:HH72)+SUMIF(HJ3:HJ72,DI28,HI3:HI72)</f>
        <v>1</v>
      </c>
      <c r="DN28" s="395">
        <f ca="1">SUMIF(HJ3:HJ72,DI28,HH3:HH72)+SUMIF(HG3:HG72,DI28,HI3:HI72)</f>
        <v>4</v>
      </c>
      <c r="DO28" s="395">
        <f t="shared" ca="1" si="3447"/>
        <v>997</v>
      </c>
      <c r="DP28" s="395">
        <f t="shared" ca="1" si="3448"/>
        <v>1</v>
      </c>
      <c r="DQ28" s="401">
        <f t="shared" si="257"/>
        <v>13</v>
      </c>
      <c r="DR28" s="395">
        <f ca="1">IF(COUNTIF(DP25:DP29,4)&lt;&gt;4,RANK(DP28,DP25:DP29),DP80)</f>
        <v>3</v>
      </c>
      <c r="DT28" s="395">
        <f ca="1">SUMPRODUCT((DR25:DR28=DR28)*(DQ25:DQ28&lt;DQ28))+DR28</f>
        <v>4</v>
      </c>
      <c r="DU28" s="398" t="str">
        <f ca="1">INDEX(DI25:DI29,MATCH(4,DT25:DT29,0),0)</f>
        <v>Los Angeles</v>
      </c>
      <c r="DV28" s="395">
        <f ca="1">INDEX(DR25:DR29,MATCH(DU28,DI25:DI29,0),0)</f>
        <v>3</v>
      </c>
      <c r="DW28" s="395" t="str">
        <f ca="1">IF(AND(DW27&lt;&gt;"",DV28=1),DU28,"")</f>
        <v/>
      </c>
      <c r="DX28" s="395" t="str">
        <f ca="1">IF(AND(DX27&lt;&gt;"",DV29=2),DU29,"")</f>
        <v/>
      </c>
      <c r="EB28" s="395" t="str">
        <f t="shared" ca="1" si="3667"/>
        <v/>
      </c>
      <c r="EC28" s="395">
        <f ca="1">SUMPRODUCT((HG3:HG54=EB28)*(HJ3:HJ54=EB29)*(HK3:HK54="W"))+SUMPRODUCT((HG3:HG54=EB28)*(HJ3:HJ54=EB25)*(HK3:HK54="W"))+SUMPRODUCT((HG3:HG54=EB28)*(HJ3:HJ54=EB26)*(HK3:HK54="W"))+SUMPRODUCT((HG3:HG54=EB28)*(HJ3:HJ54=EB27)*(HK3:HK54="W"))+SUMPRODUCT((HG3:HG54=EB29)*(HJ3:HJ54=EB28)*(HL3:HL54="W"))+SUMPRODUCT((HG3:HG54=EB25)*(HJ3:HJ54=EB28)*(HL3:HL54="W"))+SUMPRODUCT((HG3:HG54=EB26)*(HJ3:HJ54=EB28)*(HL3:HL54="W"))+SUMPRODUCT((HG3:HG54=EB27)*(HJ3:HJ54=EB28)*(HL3:HL54="W"))</f>
        <v>0</v>
      </c>
      <c r="ED28" s="395">
        <f ca="1">SUMPRODUCT((HG3:HG54=EB28)*(HJ3:HJ54=EB29)*(HK3:HK54="D"))+SUMPRODUCT((HG3:HG54=EB28)*(HJ3:HJ54=EB25)*(HK3:HK54="D"))+SUMPRODUCT((HG3:HG54=EB28)*(HJ3:HJ54=EB26)*(HK3:HK54="D"))+SUMPRODUCT((HG3:HG54=EB28)*(HJ3:HJ54=EB27)*(HK3:HK54="D"))+SUMPRODUCT((HG3:HG54=EB29)*(HJ3:HJ54=EB28)*(HK3:HK54="D"))+SUMPRODUCT((HG3:HG54=EB25)*(HJ3:HJ54=EB28)*(HK3:HK54="D"))+SUMPRODUCT((HG3:HG54=EB26)*(HJ3:HJ54=EB28)*(HK3:HK54="D"))+SUMPRODUCT((HG3:HG54=EB27)*(HJ3:HJ54=EB28)*(HK3:HK54="D"))</f>
        <v>0</v>
      </c>
      <c r="EE28" s="395">
        <f ca="1">SUMPRODUCT((HG3:HG54=EB28)*(HJ3:HJ54=EB29)*(HK3:HK54="L"))+SUMPRODUCT((HG3:HG54=EB28)*(HJ3:HJ54=EB25)*(HK3:HK54="L"))+SUMPRODUCT((HG3:HG54=EB28)*(HJ3:HJ54=EB26)*(HK3:HK54="L"))+SUMPRODUCT((HG3:HG54=EB28)*(HJ3:HJ54=EB27)*(HK3:HK54="L"))+SUMPRODUCT((HG3:HG54=EB29)*(HJ3:HJ54=EB28)*(HL3:HL54="L"))+SUMPRODUCT((HG3:HG54=EB25)*(HJ3:HJ54=EB28)*(HL3:HL54="L"))+SUMPRODUCT((HG3:HG54=EB26)*(HJ3:HJ54=EB28)*(HL3:HL54="L"))+SUMPRODUCT((HG3:HG54=EB27)*(HJ3:HJ54=EB28)*(HL3:HL54="L"))</f>
        <v>0</v>
      </c>
      <c r="EF28" s="395">
        <f ca="1">SUMPRODUCT((HG3:HG54=EB28)*(HJ3:HJ54=EB29)*HH3:HH54)+SUMPRODUCT((HG3:HG54=EB28)*(HJ3:HJ54=EB25)*HH3:HH54)+SUMPRODUCT((HG3:HG54=EB28)*(HJ3:HJ54=EB26)*HH3:HH54)+SUMPRODUCT((HG3:HG54=EB28)*(HJ3:HJ54=EB27)*HH3:HH54)+SUMPRODUCT((HG3:HG54=EB29)*(HJ3:HJ54=EB28)*HI3:HI54)+SUMPRODUCT((HG3:HG54=EB25)*(HJ3:HJ54=EB28)*HI3:HI54)+SUMPRODUCT((HG3:HG54=EB26)*(HJ3:HJ54=EB28)*HI3:HI54)+SUMPRODUCT((HG3:HG54=EB27)*(HJ3:HJ54=EB28)*HI3:HI54)</f>
        <v>0</v>
      </c>
      <c r="EG28" s="395">
        <f ca="1">SUMPRODUCT((HG3:HG54=EB28)*(HJ3:HJ54=EB29)*HI3:HI54)+SUMPRODUCT((HG3:HG54=EB28)*(HJ3:HJ54=EB25)*HI3:HI54)+SUMPRODUCT((HG3:HG54=EB28)*(HJ3:HJ54=EB26)*HI3:HI54)+SUMPRODUCT((HG3:HG54=EB28)*(HJ3:HJ54=EB27)*HI3:HI54)+SUMPRODUCT((HG3:HG54=EB29)*(HJ3:HJ54=EB28)*HH3:HH54)+SUMPRODUCT((HG3:HG54=EB25)*(HJ3:HJ54=EB28)*HH3:HH54)+SUMPRODUCT((HG3:HG54=EB26)*(HJ3:HJ54=EB28)*HH3:HH54)+SUMPRODUCT((HG3:HG54=EB27)*(HJ3:HJ54=EB28)*HH3:HH54)</f>
        <v>0</v>
      </c>
      <c r="EH28" s="395">
        <f ca="1">EF28-EG28+1000</f>
        <v>1000</v>
      </c>
      <c r="EI28" s="395" t="str">
        <f t="shared" ca="1" si="3449"/>
        <v/>
      </c>
      <c r="EJ28" s="395" t="str">
        <f ca="1">IF(EB28&lt;&gt;"",VLOOKUP(EB28,DI4:DO52,7,FALSE),"")</f>
        <v/>
      </c>
      <c r="EK28" s="395" t="str">
        <f ca="1">IF(EB28&lt;&gt;"",VLOOKUP(EB28,DI4:DO52,5,FALSE),"")</f>
        <v/>
      </c>
      <c r="EL28" s="395" t="str">
        <f ca="1">IF(EB28&lt;&gt;"",VLOOKUP(EB28,DI4:DQ52,9,FALSE),"")</f>
        <v/>
      </c>
      <c r="EM28" s="395" t="str">
        <f t="shared" ca="1" si="3450"/>
        <v/>
      </c>
      <c r="EN28" s="395" t="str">
        <f ca="1">IF(EB28&lt;&gt;"",RANK(EM28,EM25:EM29),"")</f>
        <v/>
      </c>
      <c r="EO28" s="395" t="str">
        <f ca="1">IF(EB28&lt;&gt;"",SUMPRODUCT((EM25:EM29=EM28)*(EH25:EH29&gt;EH28)),"")</f>
        <v/>
      </c>
      <c r="EP28" s="395" t="str">
        <f ca="1">IF(EB28&lt;&gt;"",SUMPRODUCT((EM25:EM29=EM28)*(EH25:EH29=EH28)*(EF25:EF29&gt;EF28)),"")</f>
        <v/>
      </c>
      <c r="EQ28" s="395" t="str">
        <f ca="1">IF(EB28&lt;&gt;"",SUMPRODUCT((EM25:EM29=EM28)*(EH25:EH29=EH28)*(EF25:EF29=EF28)*(EJ25:EJ29&gt;EJ28)),"")</f>
        <v/>
      </c>
      <c r="ER28" s="395" t="str">
        <f ca="1">IF(EB28&lt;&gt;"",SUMPRODUCT((EM25:EM29=EM28)*(EH25:EH29=EH28)*(EF25:EF29=EF28)*(EJ25:EJ29=EJ28)*(EK25:EK29&gt;EK28)),"")</f>
        <v/>
      </c>
      <c r="ES28" s="395" t="str">
        <f ca="1">IF(EB28&lt;&gt;"",SUMPRODUCT((EM25:EM29=EM28)*(EH25:EH29=EH28)*(EF25:EF29=EF28)*(EJ25:EJ29=EJ28)*(EK25:EK29=EK28)*(EL25:EL29&gt;EL28)),"")</f>
        <v/>
      </c>
      <c r="ET28" s="395" t="str">
        <f ca="1">IF(EB28&lt;&gt;"",IF(ET80&lt;&gt;"",IF(EA76=3,ET80,ET80+EA76),SUM(EN28:ES28)),"")</f>
        <v/>
      </c>
      <c r="EU28" s="395" t="str">
        <f ca="1">IF(EB28&lt;&gt;"",INDEX(EB25:EB29,MATCH(4,ET25:ET29,0),0),"")</f>
        <v/>
      </c>
      <c r="EV28" s="395" t="str">
        <f ca="1">IF(DX27&lt;&gt;"",DX27,"")</f>
        <v/>
      </c>
      <c r="EW28" s="395" t="str">
        <f ca="1">IF(EV28&lt;&gt;"",SUMPRODUCT((HG3:HG54=EV28)*(HJ3:HJ54=EV29)*(HK3:HK54="W"))+SUMPRODUCT((HG3:HG54=EV28)*(HJ3:HJ54=EV26)*(HK3:HK54="W"))+SUMPRODUCT((HG3:HG54=EV28)*(HJ3:HJ54=EV27)*(HK3:HK54="W"))+SUMPRODUCT((HG3:HG54=EV29)*(HJ3:HJ54=EV28)*(HL3:HL54="W"))+SUMPRODUCT((HG3:HG54=EV26)*(HJ3:HJ54=EV28)*(HL3:HL54="W"))+SUMPRODUCT((HG3:HG54=EV27)*(HJ3:HJ54=EV28)*(HL3:HL54="W")),"")</f>
        <v/>
      </c>
      <c r="EX28" s="395" t="str">
        <f ca="1">IF(EV28&lt;&gt;"",SUMPRODUCT((HG3:HG54=EV28)*(HJ3:HJ54=EV29)*(HK3:HK54="D"))+SUMPRODUCT((HG3:HG54=EV28)*(HJ3:HJ54=EV26)*(HK3:HK54="D"))+SUMPRODUCT((HG3:HG54=EV28)*(HJ3:HJ54=EV27)*(HK3:HK54="D"))+SUMPRODUCT((HG3:HG54=EV29)*(HJ3:HJ54=EV28)*(HK3:HK54="D"))+SUMPRODUCT((HG3:HG54=EV26)*(HJ3:HJ54=EV28)*(HK3:HK54="D"))+SUMPRODUCT((HG3:HG54=EV27)*(HJ3:HJ54=EV28)*(HK3:HK54="D")),"")</f>
        <v/>
      </c>
      <c r="EY28" s="395" t="str">
        <f ca="1">IF(EV28&lt;&gt;"",SUMPRODUCT((HG3:HG54=EV28)*(HJ3:HJ54=EV29)*(HK3:HK54="L"))+SUMPRODUCT((HG3:HG54=EV28)*(HJ3:HJ54=EV26)*(HK3:HK54="L"))+SUMPRODUCT((HG3:HG54=EV28)*(HJ3:HJ54=EV27)*(HK3:HK54="L"))+SUMPRODUCT((HG3:HG54=EV29)*(HJ3:HJ54=EV28)*(HL3:HL54="L"))+SUMPRODUCT((HG3:HG54=EV26)*(HJ3:HJ54=EV28)*(HL3:HL54="L"))+SUMPRODUCT((HG3:HG54=EV27)*(HJ3:HJ54=EV28)*(HL3:HL54="L")),"")</f>
        <v/>
      </c>
      <c r="EZ28" s="395">
        <f ca="1">SUMPRODUCT((HG3:HG54=EV28)*(HJ3:HJ54=EV29)*HH3:HH54)+SUMPRODUCT((HG3:HG54=EV28)*(HJ3:HJ54=EV25)*HH3:HH54)+SUMPRODUCT((HG3:HG54=EV28)*(HJ3:HJ54=EV26)*HH3:HH54)+SUMPRODUCT((HG3:HG54=EV28)*(HJ3:HJ54=EV27)*HH3:HH54)+SUMPRODUCT((HG3:HG54=EV29)*(HJ3:HJ54=EV28)*HI3:HI54)+SUMPRODUCT((HG3:HG54=EV25)*(HJ3:HJ54=EV28)*HI3:HI54)+SUMPRODUCT((HG3:HG54=EV26)*(HJ3:HJ54=EV28)*HI3:HI54)+SUMPRODUCT((HG3:HG54=EV27)*(HJ3:HJ54=EV28)*HI3:HI54)</f>
        <v>0</v>
      </c>
      <c r="FA28" s="395">
        <f ca="1">SUMPRODUCT((HG3:HG54=EV28)*(HJ3:HJ54=EV29)*HI3:HI54)+SUMPRODUCT((HG3:HG54=EV28)*(HJ3:HJ54=EV25)*HI3:HI54)+SUMPRODUCT((HG3:HG54=EV28)*(HJ3:HJ54=EV26)*HI3:HI54)+SUMPRODUCT((HG3:HG54=EV28)*(HJ3:HJ54=EV27)*HI3:HI54)+SUMPRODUCT((HG3:HG54=EV29)*(HJ3:HJ54=EV28)*HH3:HH54)+SUMPRODUCT((HG3:HG54=EV25)*(HJ3:HJ54=EV28)*HH3:HH54)+SUMPRODUCT((HG3:HG54=EV26)*(HJ3:HJ54=EV28)*HH3:HH54)+SUMPRODUCT((HG3:HG54=EV27)*(HJ3:HJ54=EV28)*HH3:HH54)</f>
        <v>0</v>
      </c>
      <c r="FB28" s="395">
        <f ca="1">EZ28-FA28+1000</f>
        <v>1000</v>
      </c>
      <c r="FC28" s="395" t="str">
        <f t="shared" ca="1" si="3668"/>
        <v/>
      </c>
      <c r="FD28" s="395" t="str">
        <f ca="1">IF(EV28&lt;&gt;"",VLOOKUP(EV28,DI4:DO52,7,FALSE),"")</f>
        <v/>
      </c>
      <c r="FE28" s="395" t="str">
        <f ca="1">IF(EV28&lt;&gt;"",VLOOKUP(EV28,DI4:DO52,5,FALSE),"")</f>
        <v/>
      </c>
      <c r="FF28" s="395" t="str">
        <f ca="1">IF(EV28&lt;&gt;"",VLOOKUP(EV28,DI4:DQ52,9,FALSE),"")</f>
        <v/>
      </c>
      <c r="FG28" s="395" t="str">
        <f t="shared" ca="1" si="3669"/>
        <v/>
      </c>
      <c r="FH28" s="395" t="str">
        <f ca="1">IF(EV28&lt;&gt;"",RANK(FG28,FG25:FG29),"")</f>
        <v/>
      </c>
      <c r="FI28" s="395" t="str">
        <f ca="1">IF(EV28&lt;&gt;"",SUMPRODUCT((FG25:FG29=FG28)*(FB25:FB29&gt;FB28)),"")</f>
        <v/>
      </c>
      <c r="FJ28" s="395" t="str">
        <f ca="1">IF(EV28&lt;&gt;"",SUMPRODUCT((FG25:FG29=FG28)*(FB25:FB29=FB28)*(EZ25:EZ29&gt;EZ28)),"")</f>
        <v/>
      </c>
      <c r="FK28" s="395" t="str">
        <f ca="1">IF(EV28&lt;&gt;"",SUMPRODUCT((FG25:FG29=FG28)*(FB25:FB29=FB28)*(EZ25:EZ29=EZ28)*(FD25:FD29&gt;FD28)),"")</f>
        <v/>
      </c>
      <c r="FL28" s="395" t="str">
        <f ca="1">IF(EV28&lt;&gt;"",SUMPRODUCT((FG25:FG29=FG28)*(FB25:FB29=FB28)*(EZ25:EZ29=EZ28)*(FD25:FD29=FD28)*(FE25:FE29&gt;FE28)),"")</f>
        <v/>
      </c>
      <c r="FM28" s="395" t="str">
        <f ca="1">IF(EV28&lt;&gt;"",SUMPRODUCT((FG25:FG29=FG28)*(FB25:FB29=FB28)*(EZ25:EZ29=EZ28)*(FD25:FD29=FD28)*(FE25:FE29=FE28)*(FF25:FF29&gt;FF28)),"")</f>
        <v/>
      </c>
      <c r="FN28" s="395" t="str">
        <f ca="1">IF(EV28&lt;&gt;"",IF(FN80&lt;&gt;"",IF(EU76=3,FN80,FN80+EU76),SUM(FH28:FM28)+1),"")</f>
        <v/>
      </c>
      <c r="FO28" s="395" t="str">
        <f ca="1">IF(EV28&lt;&gt;"",INDEX(EV26:EV29,MATCH(4,FN26:FN29,0),0),"")</f>
        <v/>
      </c>
      <c r="FP28" s="395" t="str">
        <f ca="1">IF(DY26&lt;&gt;"",DY26,"")</f>
        <v>Los Angeles</v>
      </c>
      <c r="FQ28" s="395">
        <f ca="1">SUMPRODUCT((HG3:HG54=FP28)*(HJ3:HJ54=FP29)*(HK3:HK54="W"))+SUMPRODUCT((HG3:HG54=FP28)*(HJ3:HJ54=FP30)*(HK3:HK54="W"))+SUMPRODUCT((HG3:HG54=FP28)*(HJ3:HJ54=FP27)*(HK3:HK54="W"))+SUMPRODUCT((HG3:HG54=FP29)*(HJ3:HJ54=FP28)*(HL3:HL54="W"))+SUMPRODUCT((HG3:HG54=FP30)*(HJ3:HJ54=FP28)*(HL3:HL54="W"))+SUMPRODUCT((HG3:HG54=FP27)*(HJ3:HJ54=FP28)*(HL3:HL54="W"))</f>
        <v>0</v>
      </c>
      <c r="FR28" s="395">
        <f ca="1">SUMPRODUCT((HG3:HG54=FP28)*(HJ3:HJ54=FP29)*(HK3:HK54="D"))+SUMPRODUCT((HG3:HG54=FP28)*(HJ3:HJ54=FP30)*(HK3:HK54="D"))+SUMPRODUCT((HG3:HG54=FP28)*(HJ3:HJ54=FP27)*(HK3:HK54="D"))+SUMPRODUCT((HG3:HG54=FP29)*(HJ3:HJ54=FP28)*(HK3:HK54="D"))+SUMPRODUCT((HG3:HG54=FP30)*(HJ3:HJ54=FP28)*(HK3:HK54="D"))+SUMPRODUCT((HG3:HG54=FP27)*(HJ3:HJ54=FP28)*(HK3:HK54="D"))</f>
        <v>1</v>
      </c>
      <c r="FS28" s="395">
        <f ca="1">SUMPRODUCT((HG3:HG54=FP28)*(HJ3:HJ54=FP29)*(HK3:HK54="L"))+SUMPRODUCT((HG3:HG54=FP28)*(HJ3:HJ54=FP30)*(HK3:HK54="L"))+SUMPRODUCT((HG3:HG54=FP28)*(HJ3:HJ54=FP27)*(HK3:HK54="L"))+SUMPRODUCT((HG3:HG54=FP29)*(HJ3:HJ54=FP28)*(HL3:HL54="L"))+SUMPRODUCT((HG3:HG54=FP30)*(HJ3:HJ54=FP28)*(HL3:HL54="L"))+SUMPRODUCT((HG3:HG54=FP27)*(HJ3:HJ54=FP28)*(HL3:HL54="L"))</f>
        <v>0</v>
      </c>
      <c r="FT28" s="395">
        <f ca="1">SUMPRODUCT((HG3:HG54=FP28)*(HJ3:HJ54=FP29)*HH3:HH54)+SUMPRODUCT((HG3:HG54=FP28)*(HJ3:HJ54=FP25)*HH3:HH54)+SUMPRODUCT((HG3:HG54=FP28)*(HJ3:HJ54=FP26)*HH3:HH54)+SUMPRODUCT((HG3:HG54=FP28)*(HJ3:HJ54=FP27)*HH3:HH54)+SUMPRODUCT((HG3:HG54=FP29)*(HJ3:HJ54=FP28)*HI3:HI54)+SUMPRODUCT((HG3:HG54=FP25)*(HJ3:HJ54=FP28)*HI3:HI54)+SUMPRODUCT((HG3:HG54=FP26)*(HJ3:HJ54=FP28)*HI3:HI54)+SUMPRODUCT((HG3:HG54=FP27)*(HJ3:HJ54=FP28)*HI3:HI54)</f>
        <v>0</v>
      </c>
      <c r="FU28" s="395">
        <f ca="1">SUMPRODUCT((HG3:HG54=FP28)*(HJ3:HJ54=FP29)*HI3:HI54)+SUMPRODUCT((HG3:HG54=FP28)*(HJ3:HJ54=FP25)*HI3:HI54)+SUMPRODUCT((HG3:HG54=FP28)*(HJ3:HJ54=FP26)*HI3:HI54)+SUMPRODUCT((HG3:HG54=FP28)*(HJ3:HJ54=FP27)*HI3:HI54)+SUMPRODUCT((HG3:HG54=FP29)*(HJ3:HJ54=FP28)*HH3:HH54)+SUMPRODUCT((HG3:HG54=FP25)*(HJ3:HJ54=FP28)*HH3:HH54)+SUMPRODUCT((HG3:HG54=FP26)*(HJ3:HJ54=FP28)*HH3:HH54)+SUMPRODUCT((HG3:HG54=FP27)*(HJ3:HJ54=FP28)*HH3:HH54)</f>
        <v>0</v>
      </c>
      <c r="FV28" s="395">
        <f ca="1">FT28-FU28+1000</f>
        <v>1000</v>
      </c>
      <c r="FW28" s="395">
        <f t="shared" ref="FW28" ca="1" si="4231">IF(FP28&lt;&gt;"",FQ28*3+FR28*1,"")</f>
        <v>1</v>
      </c>
      <c r="FX28" s="395">
        <f ca="1">IF(FP28&lt;&gt;"",VLOOKUP(FP28,DI4:DO52,7,FALSE),"")</f>
        <v>997</v>
      </c>
      <c r="FY28" s="395">
        <f ca="1">IF(FP28&lt;&gt;"",VLOOKUP(FP28,DI4:DO52,5,FALSE),"")</f>
        <v>1</v>
      </c>
      <c r="FZ28" s="395">
        <f ca="1">IF(FP28&lt;&gt;"",VLOOKUP(FP28,DI4:DQ52,9,FALSE),"")</f>
        <v>13</v>
      </c>
      <c r="GA28" s="395">
        <f t="shared" ca="1" si="3922"/>
        <v>1</v>
      </c>
      <c r="GB28" s="395">
        <f ca="1">IF(FP28&lt;&gt;"",RANK(GA28,GA25:GA29),"")</f>
        <v>1</v>
      </c>
      <c r="GC28" s="395">
        <f ca="1">IF(FP28&lt;&gt;"",SUMPRODUCT((GA25:GA29=GA28)*(FV25:FV29&gt;FV28)),"")</f>
        <v>0</v>
      </c>
      <c r="GD28" s="395">
        <f ca="1">IF(FP28&lt;&gt;"",SUMPRODUCT((GA25:GA29=GA28)*(FV25:FV29=FV28)*(FT25:FT29&gt;FT28)),"")</f>
        <v>0</v>
      </c>
      <c r="GE28" s="395">
        <f ca="1">IF(FP28&lt;&gt;"",SUMPRODUCT((GA25:GA29=GA28)*(FV25:FV29=FV28)*(FT25:FT29=FT28)*(FX25:FX29&gt;FX28)),"")</f>
        <v>0</v>
      </c>
      <c r="GF28" s="395">
        <f ca="1">IF(FP28&lt;&gt;"",SUMPRODUCT((GA25:GA29=GA28)*(FV25:FV29=FV28)*(FT25:FT29=FT28)*(FX25:FX29=FX28)*(FY25:FY29&gt;FY28)),"")</f>
        <v>0</v>
      </c>
      <c r="GG28" s="395">
        <f ca="1">IF(FP28&lt;&gt;"",SUMPRODUCT((GA25:GA29=GA28)*(FV25:FV29=FV28)*(FT25:FT29=FT28)*(FX25:FX29=FX28)*(FY25:FY29=FY28)*(FZ25:FZ29&gt;FZ28)),"")</f>
        <v>0</v>
      </c>
      <c r="GH28" s="395">
        <f ca="1">IF(FP28&lt;&gt;"",SUM(GB28:GG28)+2,"")</f>
        <v>3</v>
      </c>
      <c r="GI28" s="395" t="str">
        <f ca="1">IF(FP28&lt;&gt;"",INDEX(FP27:FP29,MATCH(4,GH27:GH29,0),0),"")</f>
        <v>Espérance Sportive de Tunis</v>
      </c>
      <c r="GJ28" s="395" t="str">
        <f>IF(DZ25&lt;&gt;"",DZ25,"")</f>
        <v/>
      </c>
      <c r="GK28" s="395">
        <f ca="1">SUMPRODUCT((HG3:HG54=GJ28)*(HJ3:HJ54=GJ29)*(HK3:HK54="W"))+SUMPRODUCT((HG3:HG54=GJ28)*(HJ3:HJ54=GJ30)*(HK3:HK54="W"))+SUMPRODUCT((HG3:HG54=GJ28)*(HJ3:HJ54=GJ31)*(HK3:HK54="W"))+SUMPRODUCT((HG3:HG54=GJ29)*(HJ3:HJ54=GJ28)*(HL3:HL54="W"))+SUMPRODUCT((HG3:HG54=GJ30)*(HJ3:HJ54=GJ28)*(HL3:HL54="W"))+SUMPRODUCT((HG3:HG54=GJ31)*(HJ3:HJ54=GJ28)*(HL3:HL54="W"))</f>
        <v>0</v>
      </c>
      <c r="GL28" s="395">
        <f ca="1">SUMPRODUCT((HG3:HG54=GJ28)*(HJ3:HJ54=GJ29)*(HK3:HK54="D"))+SUMPRODUCT((HG3:HG54=GJ28)*(HJ3:HJ54=GJ30)*(HK3:HK54="D"))+SUMPRODUCT((HG3:HG54=GJ28)*(HJ3:HJ54=GJ31)*(HK3:HK54="D"))+SUMPRODUCT((HG3:HG54=GJ29)*(HJ3:HJ54=GJ28)*(HK3:HK54="D"))+SUMPRODUCT((HG3:HG54=GJ30)*(HJ3:HJ54=GJ28)*(HK3:HK54="D"))+SUMPRODUCT((HG3:HG54=GJ31)*(HJ3:HJ54=GJ28)*(HK3:HK54="D"))</f>
        <v>0</v>
      </c>
      <c r="GM28" s="395">
        <f ca="1">SUMPRODUCT((HG3:HG54=GJ28)*(HJ3:HJ54=GJ29)*(HK3:HK54="L"))+SUMPRODUCT((HG3:HG54=GJ28)*(HJ3:HJ54=GJ30)*(HK3:HK54="L"))+SUMPRODUCT((HG3:HG54=GJ28)*(HJ3:HJ54=GJ31)*(HK3:HK54="L"))+SUMPRODUCT((HG3:HG54=GJ29)*(HJ3:HJ54=GJ28)*(HL3:HL54="L"))+SUMPRODUCT((HG3:HG54=GJ30)*(HJ3:HJ54=GJ28)*(HL3:HL54="L"))+SUMPRODUCT((HG3:HG54=GJ31)*(HJ3:HJ54=GJ28)*(HL3:HL54="L"))</f>
        <v>0</v>
      </c>
      <c r="GN28" s="395">
        <f ca="1">SUMPRODUCT((HG3:HG54=GJ28)*(HJ3:HJ54=GJ29)*HH3:HH54)+SUMPRODUCT((HG3:HG54=GJ28)*(HJ3:HJ54=GJ25)*HH3:HH54)+SUMPRODUCT((HG3:HG54=GJ28)*(HJ3:HJ54=GJ26)*HH3:HH54)+SUMPRODUCT((HG3:HG54=GJ28)*(HJ3:HJ54=GJ27)*HH3:HH54)+SUMPRODUCT((HG3:HG54=GJ29)*(HJ3:HJ54=GJ28)*HI3:HI54)+SUMPRODUCT((HG3:HG54=GJ25)*(HJ3:HJ54=GJ28)*HI3:HI54)+SUMPRODUCT((HG3:HG54=GJ26)*(HJ3:HJ54=GJ28)*HI3:HI54)+SUMPRODUCT((HG3:HG54=GJ27)*(HJ3:HJ54=GJ28)*HI3:HI54)</f>
        <v>0</v>
      </c>
      <c r="GO28" s="395">
        <f ca="1">SUMPRODUCT((HG3:HG54=GJ28)*(HJ3:HJ54=GJ29)*HI3:HI54)+SUMPRODUCT((HG3:HG54=GJ28)*(HJ3:HJ54=GJ25)*HI3:HI54)+SUMPRODUCT((HG3:HG54=GJ28)*(HJ3:HJ54=GJ26)*HI3:HI54)+SUMPRODUCT((HG3:HG54=GJ28)*(HJ3:HJ54=GJ27)*HI3:HI54)+SUMPRODUCT((HG3:HG54=GJ29)*(HJ3:HJ54=GJ28)*HH3:HH54)+SUMPRODUCT((HG3:HG54=GJ25)*(HJ3:HJ54=GJ28)*HH3:HH54)+SUMPRODUCT((HG3:HG54=GJ26)*(HJ3:HJ54=GJ28)*HH3:HH54)+SUMPRODUCT((HG3:HG54=GJ27)*(HJ3:HJ54=GJ28)*HH3:HH54)</f>
        <v>0</v>
      </c>
      <c r="GP28" s="395">
        <f ca="1">GN28-GO28+1000</f>
        <v>1000</v>
      </c>
      <c r="GQ28" s="395" t="str">
        <f t="shared" ref="GQ28" si="4232">IF(GJ28&lt;&gt;"",GK28*3+GL28*1,"")</f>
        <v/>
      </c>
      <c r="GR28" s="395" t="str">
        <f>IF(GJ28&lt;&gt;"",VLOOKUP(GJ28,DI4:DO52,7,FALSE),"")</f>
        <v/>
      </c>
      <c r="GS28" s="395" t="str">
        <f>IF(GJ28&lt;&gt;"",VLOOKUP(GJ28,DI4:DO52,5,FALSE),"")</f>
        <v/>
      </c>
      <c r="GT28" s="395" t="str">
        <f>IF(GJ28&lt;&gt;"",VLOOKUP(GJ28,DI4:DQ52,9,FALSE),"")</f>
        <v/>
      </c>
      <c r="GU28" s="395" t="str">
        <f t="shared" ref="GU28" si="4233">GQ28</f>
        <v/>
      </c>
      <c r="GV28" s="395" t="str">
        <f>IF(GJ28&lt;&gt;"",RANK(GU28,EM25:EM29),"")</f>
        <v/>
      </c>
      <c r="GW28" s="395" t="str">
        <f>IF(GJ28&lt;&gt;"",SUMPRODUCT((GU25:GU29=GU28)*(GP25:GP29&gt;GP28)),"")</f>
        <v/>
      </c>
      <c r="GX28" s="395" t="str">
        <f>IF(GJ28&lt;&gt;"",SUMPRODUCT((GU25:GU29=GU28)*(GP25:GP29=GP28)*(GN25:GN29&gt;GN28)),"")</f>
        <v/>
      </c>
      <c r="GY28" s="395" t="str">
        <f>IF(GJ28&lt;&gt;"",SUMPRODUCT((GU25:GU29=GU28)*(GP25:GP29=GP28)*(GN25:GN29=GN28)*(GR25:GR29&gt;GR28)),"")</f>
        <v/>
      </c>
      <c r="GZ28" s="395" t="str">
        <f>IF(GJ28&lt;&gt;"",SUMPRODUCT((GU25:GU29=GU28)*(GP25:GP29=GP28)*(GN25:GN29=GN28)*(GR25:GR29=GR28)*(GS25:GS29&gt;GS28)),"")</f>
        <v/>
      </c>
      <c r="HA28" s="395" t="str">
        <f>IF(GJ28&lt;&gt;"",SUMPRODUCT((GU25:GU29=GU28)*(GP25:GP29=GP28)*(GN25:GN29=GN28)*(GR25:GR29=GR28)*(GS25:GS29=GS28)*(GT25:GT29&gt;GT28)),"")</f>
        <v/>
      </c>
      <c r="HB28" s="395" t="str">
        <f>IF(GJ28&lt;&gt;"",SUM(GV28:HA28)+3,"")</f>
        <v/>
      </c>
      <c r="HC28" s="395" t="str">
        <f>IF(GJ28&lt;&gt;"",IF(HB28=4,GJ28,GJ29),"")</f>
        <v/>
      </c>
      <c r="HD28" s="395" t="str">
        <f ca="1">IF(HC28&lt;&gt;"",HC28,IF(GI28&lt;&gt;"",GI28,IF(FO28&lt;&gt;"",FO28,IF(EU28&lt;&gt;"",EU28,DU28))))</f>
        <v>Espérance Sportive de Tunis</v>
      </c>
      <c r="HE28" s="395">
        <v>4</v>
      </c>
      <c r="HF28" s="395">
        <v>26</v>
      </c>
      <c r="HG28" s="395" t="str">
        <f t="shared" si="25"/>
        <v>Internazionale</v>
      </c>
      <c r="HH28" s="395">
        <f ca="1">IF(HG2&lt;&gt;"",IF(OFFSET('Game Board'!O33,0,HH1)&lt;&gt;"",OFFSET('Game Board'!O33,0,HH1),0),"")</f>
        <v>3</v>
      </c>
      <c r="HI28" s="395">
        <f ca="1">IF(HG2&lt;&gt;"",IF(OFFSET('Game Board'!P33,0,HH1)&lt;&gt;"",OFFSET('Game Board'!P33,0,HH1),0),"")</f>
        <v>1</v>
      </c>
      <c r="HJ28" s="395" t="str">
        <f t="shared" si="26"/>
        <v>Urawa Red Diamonds</v>
      </c>
      <c r="HK28" s="395" t="str">
        <f ca="1">IF(AND(OFFSET('Game Board'!O33,0,HH1)&lt;&gt;"",OFFSET('Game Board'!P33,0,HH1)&lt;&gt;""),IF(HH28&gt;HI28,"W",IF(HH28=HI28,"D","L")),"")</f>
        <v>W</v>
      </c>
      <c r="HL28" s="395" t="str">
        <f t="shared" ca="1" si="27"/>
        <v>L</v>
      </c>
      <c r="HN28" s="395">
        <f ca="1">VLOOKUP(HO28,LJ25:LK29,2,FALSE)</f>
        <v>1</v>
      </c>
      <c r="HO28" s="398" t="str">
        <f t="shared" si="3451"/>
        <v>Los Angeles</v>
      </c>
      <c r="HP28" s="395">
        <f ca="1">SUMPRODUCT((LM3:LM54=HO28)*(LQ3:LQ54="W"))+SUMPRODUCT((LP3:LP54=HO28)*(LR3:LR54="W"))</f>
        <v>2</v>
      </c>
      <c r="HQ28" s="395">
        <f ca="1">SUMPRODUCT((LM3:LM54=HO28)*(LQ3:LQ54="D"))+SUMPRODUCT((LP3:LP54=HO28)*(LR3:LR54="D"))</f>
        <v>0</v>
      </c>
      <c r="HR28" s="395">
        <f ca="1">SUMPRODUCT((LM3:LM54=HO28)*(LQ3:LQ54="L"))+SUMPRODUCT((LP3:LP54=HO28)*(LR3:LR54="L"))</f>
        <v>1</v>
      </c>
      <c r="HS28" s="395">
        <f ca="1">SUMIF(LM3:LM72,HO28,LN3:LN72)+SUMIF(LP3:LP72,HO28,LO3:LO72)</f>
        <v>6</v>
      </c>
      <c r="HT28" s="395">
        <f ca="1">SUMIF(LP3:LP72,HO28,LN3:LN72)+SUMIF(LM3:LM72,HO28,LO3:LO72)</f>
        <v>1</v>
      </c>
      <c r="HU28" s="395">
        <f t="shared" ca="1" si="3452"/>
        <v>1005</v>
      </c>
      <c r="HV28" s="395">
        <f t="shared" ca="1" si="3453"/>
        <v>6</v>
      </c>
      <c r="HW28" s="401">
        <f t="shared" si="266"/>
        <v>13</v>
      </c>
      <c r="HX28" s="395">
        <f ca="1">IF(COUNTIF(HV25:HV29,4)&lt;&gt;4,RANK(HV28,HV25:HV29),HV80)</f>
        <v>1</v>
      </c>
      <c r="HZ28" s="395">
        <f ca="1">SUMPRODUCT((HX25:HX28=HX28)*(HW25:HW28&lt;HW28))+HX28</f>
        <v>1</v>
      </c>
      <c r="IA28" s="398" t="str">
        <f ca="1">INDEX(HO25:HO29,MATCH(4,HZ25:HZ29,0),0)</f>
        <v>Flamengo</v>
      </c>
      <c r="IB28" s="395">
        <f ca="1">INDEX(HX25:HX29,MATCH(IA28,HO25:HO29,0),0)</f>
        <v>4</v>
      </c>
      <c r="IC28" s="395" t="str">
        <f ca="1">IF(AND(IC27&lt;&gt;"",IB28=1),IA28,"")</f>
        <v/>
      </c>
      <c r="ID28" s="395" t="str">
        <f ca="1">IF(AND(ID27&lt;&gt;"",IB29=2),IA29,"")</f>
        <v/>
      </c>
      <c r="IH28" s="395" t="str">
        <f t="shared" ca="1" si="3670"/>
        <v/>
      </c>
      <c r="II28" s="395">
        <f ca="1">SUMPRODUCT((LM3:LM54=IH28)*(LP3:LP54=IH29)*(LQ3:LQ54="W"))+SUMPRODUCT((LM3:LM54=IH28)*(LP3:LP54=IH25)*(LQ3:LQ54="W"))+SUMPRODUCT((LM3:LM54=IH28)*(LP3:LP54=IH26)*(LQ3:LQ54="W"))+SUMPRODUCT((LM3:LM54=IH28)*(LP3:LP54=IH27)*(LQ3:LQ54="W"))+SUMPRODUCT((LM3:LM54=IH29)*(LP3:LP54=IH28)*(LR3:LR54="W"))+SUMPRODUCT((LM3:LM54=IH25)*(LP3:LP54=IH28)*(LR3:LR54="W"))+SUMPRODUCT((LM3:LM54=IH26)*(LP3:LP54=IH28)*(LR3:LR54="W"))+SUMPRODUCT((LM3:LM54=IH27)*(LP3:LP54=IH28)*(LR3:LR54="W"))</f>
        <v>0</v>
      </c>
      <c r="IJ28" s="395">
        <f ca="1">SUMPRODUCT((LM3:LM54=IH28)*(LP3:LP54=IH29)*(LQ3:LQ54="D"))+SUMPRODUCT((LM3:LM54=IH28)*(LP3:LP54=IH25)*(LQ3:LQ54="D"))+SUMPRODUCT((LM3:LM54=IH28)*(LP3:LP54=IH26)*(LQ3:LQ54="D"))+SUMPRODUCT((LM3:LM54=IH28)*(LP3:LP54=IH27)*(LQ3:LQ54="D"))+SUMPRODUCT((LM3:LM54=IH29)*(LP3:LP54=IH28)*(LQ3:LQ54="D"))+SUMPRODUCT((LM3:LM54=IH25)*(LP3:LP54=IH28)*(LQ3:LQ54="D"))+SUMPRODUCT((LM3:LM54=IH26)*(LP3:LP54=IH28)*(LQ3:LQ54="D"))+SUMPRODUCT((LM3:LM54=IH27)*(LP3:LP54=IH28)*(LQ3:LQ54="D"))</f>
        <v>0</v>
      </c>
      <c r="IK28" s="395">
        <f ca="1">SUMPRODUCT((LM3:LM54=IH28)*(LP3:LP54=IH29)*(LQ3:LQ54="L"))+SUMPRODUCT((LM3:LM54=IH28)*(LP3:LP54=IH25)*(LQ3:LQ54="L"))+SUMPRODUCT((LM3:LM54=IH28)*(LP3:LP54=IH26)*(LQ3:LQ54="L"))+SUMPRODUCT((LM3:LM54=IH28)*(LP3:LP54=IH27)*(LQ3:LQ54="L"))+SUMPRODUCT((LM3:LM54=IH29)*(LP3:LP54=IH28)*(LR3:LR54="L"))+SUMPRODUCT((LM3:LM54=IH25)*(LP3:LP54=IH28)*(LR3:LR54="L"))+SUMPRODUCT((LM3:LM54=IH26)*(LP3:LP54=IH28)*(LR3:LR54="L"))+SUMPRODUCT((LM3:LM54=IH27)*(LP3:LP54=IH28)*(LR3:LR54="L"))</f>
        <v>0</v>
      </c>
      <c r="IL28" s="395">
        <f ca="1">SUMPRODUCT((LM3:LM54=IH28)*(LP3:LP54=IH29)*LN3:LN54)+SUMPRODUCT((LM3:LM54=IH28)*(LP3:LP54=IH25)*LN3:LN54)+SUMPRODUCT((LM3:LM54=IH28)*(LP3:LP54=IH26)*LN3:LN54)+SUMPRODUCT((LM3:LM54=IH28)*(LP3:LP54=IH27)*LN3:LN54)+SUMPRODUCT((LM3:LM54=IH29)*(LP3:LP54=IH28)*LO3:LO54)+SUMPRODUCT((LM3:LM54=IH25)*(LP3:LP54=IH28)*LO3:LO54)+SUMPRODUCT((LM3:LM54=IH26)*(LP3:LP54=IH28)*LO3:LO54)+SUMPRODUCT((LM3:LM54=IH27)*(LP3:LP54=IH28)*LO3:LO54)</f>
        <v>0</v>
      </c>
      <c r="IM28" s="395">
        <f ca="1">SUMPRODUCT((LM3:LM54=IH28)*(LP3:LP54=IH29)*LO3:LO54)+SUMPRODUCT((LM3:LM54=IH28)*(LP3:LP54=IH25)*LO3:LO54)+SUMPRODUCT((LM3:LM54=IH28)*(LP3:LP54=IH26)*LO3:LO54)+SUMPRODUCT((LM3:LM54=IH28)*(LP3:LP54=IH27)*LO3:LO54)+SUMPRODUCT((LM3:LM54=IH29)*(LP3:LP54=IH28)*LN3:LN54)+SUMPRODUCT((LM3:LM54=IH25)*(LP3:LP54=IH28)*LN3:LN54)+SUMPRODUCT((LM3:LM54=IH26)*(LP3:LP54=IH28)*LN3:LN54)+SUMPRODUCT((LM3:LM54=IH27)*(LP3:LP54=IH28)*LN3:LN54)</f>
        <v>0</v>
      </c>
      <c r="IN28" s="395">
        <f ca="1">IL28-IM28+1000</f>
        <v>1000</v>
      </c>
      <c r="IO28" s="395" t="str">
        <f t="shared" ca="1" si="3454"/>
        <v/>
      </c>
      <c r="IP28" s="395" t="str">
        <f ca="1">IF(IH28&lt;&gt;"",VLOOKUP(IH28,HO4:HU52,7,FALSE),"")</f>
        <v/>
      </c>
      <c r="IQ28" s="395" t="str">
        <f ca="1">IF(IH28&lt;&gt;"",VLOOKUP(IH28,HO4:HU52,5,FALSE),"")</f>
        <v/>
      </c>
      <c r="IR28" s="395" t="str">
        <f ca="1">IF(IH28&lt;&gt;"",VLOOKUP(IH28,HO4:HW52,9,FALSE),"")</f>
        <v/>
      </c>
      <c r="IS28" s="395" t="str">
        <f t="shared" ca="1" si="3455"/>
        <v/>
      </c>
      <c r="IT28" s="395" t="str">
        <f ca="1">IF(IH28&lt;&gt;"",RANK(IS28,IS25:IS29),"")</f>
        <v/>
      </c>
      <c r="IU28" s="395" t="str">
        <f ca="1">IF(IH28&lt;&gt;"",SUMPRODUCT((IS25:IS29=IS28)*(IN25:IN29&gt;IN28)),"")</f>
        <v/>
      </c>
      <c r="IV28" s="395" t="str">
        <f ca="1">IF(IH28&lt;&gt;"",SUMPRODUCT((IS25:IS29=IS28)*(IN25:IN29=IN28)*(IL25:IL29&gt;IL28)),"")</f>
        <v/>
      </c>
      <c r="IW28" s="395" t="str">
        <f ca="1">IF(IH28&lt;&gt;"",SUMPRODUCT((IS25:IS29=IS28)*(IN25:IN29=IN28)*(IL25:IL29=IL28)*(IP25:IP29&gt;IP28)),"")</f>
        <v/>
      </c>
      <c r="IX28" s="395" t="str">
        <f ca="1">IF(IH28&lt;&gt;"",SUMPRODUCT((IS25:IS29=IS28)*(IN25:IN29=IN28)*(IL25:IL29=IL28)*(IP25:IP29=IP28)*(IQ25:IQ29&gt;IQ28)),"")</f>
        <v/>
      </c>
      <c r="IY28" s="395" t="str">
        <f ca="1">IF(IH28&lt;&gt;"",SUMPRODUCT((IS25:IS29=IS28)*(IN25:IN29=IN28)*(IL25:IL29=IL28)*(IP25:IP29=IP28)*(IQ25:IQ29=IQ28)*(IR25:IR29&gt;IR28)),"")</f>
        <v/>
      </c>
      <c r="IZ28" s="395" t="str">
        <f ca="1">IF(IH28&lt;&gt;"",IF(IZ80&lt;&gt;"",IF(IG76=3,IZ80,IZ80+IG76),SUM(IT28:IY28)),"")</f>
        <v/>
      </c>
      <c r="JA28" s="395" t="str">
        <f ca="1">IF(IH28&lt;&gt;"",INDEX(IH25:IH29,MATCH(4,IZ25:IZ29,0),0),"")</f>
        <v/>
      </c>
      <c r="JB28" s="395" t="str">
        <f ca="1">IF(ID27&lt;&gt;"",ID27,"")</f>
        <v/>
      </c>
      <c r="JC28" s="395" t="str">
        <f ca="1">IF(JB28&lt;&gt;"",SUMPRODUCT((LM3:LM54=JB28)*(LP3:LP54=JB29)*(LQ3:LQ54="W"))+SUMPRODUCT((LM3:LM54=JB28)*(LP3:LP54=JB26)*(LQ3:LQ54="W"))+SUMPRODUCT((LM3:LM54=JB28)*(LP3:LP54=JB27)*(LQ3:LQ54="W"))+SUMPRODUCT((LM3:LM54=JB29)*(LP3:LP54=JB28)*(LR3:LR54="W"))+SUMPRODUCT((LM3:LM54=JB26)*(LP3:LP54=JB28)*(LR3:LR54="W"))+SUMPRODUCT((LM3:LM54=JB27)*(LP3:LP54=JB28)*(LR3:LR54="W")),"")</f>
        <v/>
      </c>
      <c r="JD28" s="395" t="str">
        <f ca="1">IF(JB28&lt;&gt;"",SUMPRODUCT((LM3:LM54=JB28)*(LP3:LP54=JB29)*(LQ3:LQ54="D"))+SUMPRODUCT((LM3:LM54=JB28)*(LP3:LP54=JB26)*(LQ3:LQ54="D"))+SUMPRODUCT((LM3:LM54=JB28)*(LP3:LP54=JB27)*(LQ3:LQ54="D"))+SUMPRODUCT((LM3:LM54=JB29)*(LP3:LP54=JB28)*(LQ3:LQ54="D"))+SUMPRODUCT((LM3:LM54=JB26)*(LP3:LP54=JB28)*(LQ3:LQ54="D"))+SUMPRODUCT((LM3:LM54=JB27)*(LP3:LP54=JB28)*(LQ3:LQ54="D")),"")</f>
        <v/>
      </c>
      <c r="JE28" s="395" t="str">
        <f ca="1">IF(JB28&lt;&gt;"",SUMPRODUCT((LM3:LM54=JB28)*(LP3:LP54=JB29)*(LQ3:LQ54="L"))+SUMPRODUCT((LM3:LM54=JB28)*(LP3:LP54=JB26)*(LQ3:LQ54="L"))+SUMPRODUCT((LM3:LM54=JB28)*(LP3:LP54=JB27)*(LQ3:LQ54="L"))+SUMPRODUCT((LM3:LM54=JB29)*(LP3:LP54=JB28)*(LR3:LR54="L"))+SUMPRODUCT((LM3:LM54=JB26)*(LP3:LP54=JB28)*(LR3:LR54="L"))+SUMPRODUCT((LM3:LM54=JB27)*(LP3:LP54=JB28)*(LR3:LR54="L")),"")</f>
        <v/>
      </c>
      <c r="JF28" s="395">
        <f ca="1">SUMPRODUCT((LM3:LM54=JB28)*(LP3:LP54=JB29)*LN3:LN54)+SUMPRODUCT((LM3:LM54=JB28)*(LP3:LP54=JB25)*LN3:LN54)+SUMPRODUCT((LM3:LM54=JB28)*(LP3:LP54=JB26)*LN3:LN54)+SUMPRODUCT((LM3:LM54=JB28)*(LP3:LP54=JB27)*LN3:LN54)+SUMPRODUCT((LM3:LM54=JB29)*(LP3:LP54=JB28)*LO3:LO54)+SUMPRODUCT((LM3:LM54=JB25)*(LP3:LP54=JB28)*LO3:LO54)+SUMPRODUCT((LM3:LM54=JB26)*(LP3:LP54=JB28)*LO3:LO54)+SUMPRODUCT((LM3:LM54=JB27)*(LP3:LP54=JB28)*LO3:LO54)</f>
        <v>0</v>
      </c>
      <c r="JG28" s="395">
        <f ca="1">SUMPRODUCT((LM3:LM54=JB28)*(LP3:LP54=JB29)*LO3:LO54)+SUMPRODUCT((LM3:LM54=JB28)*(LP3:LP54=JB25)*LO3:LO54)+SUMPRODUCT((LM3:LM54=JB28)*(LP3:LP54=JB26)*LO3:LO54)+SUMPRODUCT((LM3:LM54=JB28)*(LP3:LP54=JB27)*LO3:LO54)+SUMPRODUCT((LM3:LM54=JB29)*(LP3:LP54=JB28)*LN3:LN54)+SUMPRODUCT((LM3:LM54=JB25)*(LP3:LP54=JB28)*LN3:LN54)+SUMPRODUCT((LM3:LM54=JB26)*(LP3:LP54=JB28)*LN3:LN54)+SUMPRODUCT((LM3:LM54=JB27)*(LP3:LP54=JB28)*LN3:LN54)</f>
        <v>0</v>
      </c>
      <c r="JH28" s="395">
        <f ca="1">JF28-JG28+1000</f>
        <v>1000</v>
      </c>
      <c r="JI28" s="395" t="str">
        <f t="shared" ca="1" si="3671"/>
        <v/>
      </c>
      <c r="JJ28" s="395" t="str">
        <f ca="1">IF(JB28&lt;&gt;"",VLOOKUP(JB28,HO4:HU52,7,FALSE),"")</f>
        <v/>
      </c>
      <c r="JK28" s="395" t="str">
        <f ca="1">IF(JB28&lt;&gt;"",VLOOKUP(JB28,HO4:HU52,5,FALSE),"")</f>
        <v/>
      </c>
      <c r="JL28" s="395" t="str">
        <f ca="1">IF(JB28&lt;&gt;"",VLOOKUP(JB28,HO4:HW52,9,FALSE),"")</f>
        <v/>
      </c>
      <c r="JM28" s="395" t="str">
        <f t="shared" ca="1" si="3672"/>
        <v/>
      </c>
      <c r="JN28" s="395" t="str">
        <f ca="1">IF(JB28&lt;&gt;"",RANK(JM28,JM25:JM29),"")</f>
        <v/>
      </c>
      <c r="JO28" s="395" t="str">
        <f ca="1">IF(JB28&lt;&gt;"",SUMPRODUCT((JM25:JM29=JM28)*(JH25:JH29&gt;JH28)),"")</f>
        <v/>
      </c>
      <c r="JP28" s="395" t="str">
        <f ca="1">IF(JB28&lt;&gt;"",SUMPRODUCT((JM25:JM29=JM28)*(JH25:JH29=JH28)*(JF25:JF29&gt;JF28)),"")</f>
        <v/>
      </c>
      <c r="JQ28" s="395" t="str">
        <f ca="1">IF(JB28&lt;&gt;"",SUMPRODUCT((JM25:JM29=JM28)*(JH25:JH29=JH28)*(JF25:JF29=JF28)*(JJ25:JJ29&gt;JJ28)),"")</f>
        <v/>
      </c>
      <c r="JR28" s="395" t="str">
        <f ca="1">IF(JB28&lt;&gt;"",SUMPRODUCT((JM25:JM29=JM28)*(JH25:JH29=JH28)*(JF25:JF29=JF28)*(JJ25:JJ29=JJ28)*(JK25:JK29&gt;JK28)),"")</f>
        <v/>
      </c>
      <c r="JS28" s="395" t="str">
        <f ca="1">IF(JB28&lt;&gt;"",SUMPRODUCT((JM25:JM29=JM28)*(JH25:JH29=JH28)*(JF25:JF29=JF28)*(JJ25:JJ29=JJ28)*(JK25:JK29=JK28)*(JL25:JL29&gt;JL28)),"")</f>
        <v/>
      </c>
      <c r="JT28" s="395" t="str">
        <f ca="1">IF(JB28&lt;&gt;"",IF(JT80&lt;&gt;"",IF(JA76=3,JT80,JT80+JA76),SUM(JN28:JS28)+1),"")</f>
        <v/>
      </c>
      <c r="JU28" s="395" t="str">
        <f ca="1">IF(JB28&lt;&gt;"",INDEX(JB26:JB29,MATCH(4,JT26:JT29,0),0),"")</f>
        <v/>
      </c>
      <c r="JV28" s="395" t="str">
        <f ca="1">IF(IE26&lt;&gt;"",IE26,"")</f>
        <v/>
      </c>
      <c r="JW28" s="395">
        <f ca="1">SUMPRODUCT((LM3:LM54=JV28)*(LP3:LP54=JV29)*(LQ3:LQ54="W"))+SUMPRODUCT((LM3:LM54=JV28)*(LP3:LP54=JV30)*(LQ3:LQ54="W"))+SUMPRODUCT((LM3:LM54=JV28)*(LP3:LP54=JV27)*(LQ3:LQ54="W"))+SUMPRODUCT((LM3:LM54=JV29)*(LP3:LP54=JV28)*(LR3:LR54="W"))+SUMPRODUCT((LM3:LM54=JV30)*(LP3:LP54=JV28)*(LR3:LR54="W"))+SUMPRODUCT((LM3:LM54=JV27)*(LP3:LP54=JV28)*(LR3:LR54="W"))</f>
        <v>0</v>
      </c>
      <c r="JX28" s="395">
        <f ca="1">SUMPRODUCT((LM3:LM54=JV28)*(LP3:LP54=JV29)*(LQ3:LQ54="D"))+SUMPRODUCT((LM3:LM54=JV28)*(LP3:LP54=JV30)*(LQ3:LQ54="D"))+SUMPRODUCT((LM3:LM54=JV28)*(LP3:LP54=JV27)*(LQ3:LQ54="D"))+SUMPRODUCT((LM3:LM54=JV29)*(LP3:LP54=JV28)*(LQ3:LQ54="D"))+SUMPRODUCT((LM3:LM54=JV30)*(LP3:LP54=JV28)*(LQ3:LQ54="D"))+SUMPRODUCT((LM3:LM54=JV27)*(LP3:LP54=JV28)*(LQ3:LQ54="D"))</f>
        <v>0</v>
      </c>
      <c r="JY28" s="395">
        <f ca="1">SUMPRODUCT((LM3:LM54=JV28)*(LP3:LP54=JV29)*(LQ3:LQ54="L"))+SUMPRODUCT((LM3:LM54=JV28)*(LP3:LP54=JV30)*(LQ3:LQ54="L"))+SUMPRODUCT((LM3:LM54=JV28)*(LP3:LP54=JV27)*(LQ3:LQ54="L"))+SUMPRODUCT((LM3:LM54=JV29)*(LP3:LP54=JV28)*(LR3:LR54="L"))+SUMPRODUCT((LM3:LM54=JV30)*(LP3:LP54=JV28)*(LR3:LR54="L"))+SUMPRODUCT((LM3:LM54=JV27)*(LP3:LP54=JV28)*(LR3:LR54="L"))</f>
        <v>0</v>
      </c>
      <c r="JZ28" s="395">
        <f ca="1">SUMPRODUCT((LM3:LM54=JV28)*(LP3:LP54=JV29)*LN3:LN54)+SUMPRODUCT((LM3:LM54=JV28)*(LP3:LP54=JV25)*LN3:LN54)+SUMPRODUCT((LM3:LM54=JV28)*(LP3:LP54=JV26)*LN3:LN54)+SUMPRODUCT((LM3:LM54=JV28)*(LP3:LP54=JV27)*LN3:LN54)+SUMPRODUCT((LM3:LM54=JV29)*(LP3:LP54=JV28)*LO3:LO54)+SUMPRODUCT((LM3:LM54=JV25)*(LP3:LP54=JV28)*LO3:LO54)+SUMPRODUCT((LM3:LM54=JV26)*(LP3:LP54=JV28)*LO3:LO54)+SUMPRODUCT((LM3:LM54=JV27)*(LP3:LP54=JV28)*LO3:LO54)</f>
        <v>0</v>
      </c>
      <c r="KA28" s="395">
        <f ca="1">SUMPRODUCT((LM3:LM54=JV28)*(LP3:LP54=JV29)*LO3:LO54)+SUMPRODUCT((LM3:LM54=JV28)*(LP3:LP54=JV25)*LO3:LO54)+SUMPRODUCT((LM3:LM54=JV28)*(LP3:LP54=JV26)*LO3:LO54)+SUMPRODUCT((LM3:LM54=JV28)*(LP3:LP54=JV27)*LO3:LO54)+SUMPRODUCT((LM3:LM54=JV29)*(LP3:LP54=JV28)*LN3:LN54)+SUMPRODUCT((LM3:LM54=JV25)*(LP3:LP54=JV28)*LN3:LN54)+SUMPRODUCT((LM3:LM54=JV26)*(LP3:LP54=JV28)*LN3:LN54)+SUMPRODUCT((LM3:LM54=JV27)*(LP3:LP54=JV28)*LN3:LN54)</f>
        <v>0</v>
      </c>
      <c r="KB28" s="395">
        <f ca="1">JZ28-KA28+1000</f>
        <v>1000</v>
      </c>
      <c r="KC28" s="395" t="str">
        <f t="shared" ref="KC28" ca="1" si="4234">IF(JV28&lt;&gt;"",JW28*3+JX28*1,"")</f>
        <v/>
      </c>
      <c r="KD28" s="395" t="str">
        <f ca="1">IF(JV28&lt;&gt;"",VLOOKUP(JV28,HO4:HU52,7,FALSE),"")</f>
        <v/>
      </c>
      <c r="KE28" s="395" t="str">
        <f ca="1">IF(JV28&lt;&gt;"",VLOOKUP(JV28,HO4:HU52,5,FALSE),"")</f>
        <v/>
      </c>
      <c r="KF28" s="395" t="str">
        <f ca="1">IF(JV28&lt;&gt;"",VLOOKUP(JV28,HO4:HW52,9,FALSE),"")</f>
        <v/>
      </c>
      <c r="KG28" s="395" t="str">
        <f t="shared" ca="1" si="3923"/>
        <v/>
      </c>
      <c r="KH28" s="395" t="str">
        <f ca="1">IF(JV28&lt;&gt;"",RANK(KG28,KG25:KG29),"")</f>
        <v/>
      </c>
      <c r="KI28" s="395" t="str">
        <f ca="1">IF(JV28&lt;&gt;"",SUMPRODUCT((KG25:KG29=KG28)*(KB25:KB29&gt;KB28)),"")</f>
        <v/>
      </c>
      <c r="KJ28" s="395" t="str">
        <f ca="1">IF(JV28&lt;&gt;"",SUMPRODUCT((KG25:KG29=KG28)*(KB25:KB29=KB28)*(JZ25:JZ29&gt;JZ28)),"")</f>
        <v/>
      </c>
      <c r="KK28" s="395" t="str">
        <f ca="1">IF(JV28&lt;&gt;"",SUMPRODUCT((KG25:KG29=KG28)*(KB25:KB29=KB28)*(JZ25:JZ29=JZ28)*(KD25:KD29&gt;KD28)),"")</f>
        <v/>
      </c>
      <c r="KL28" s="395" t="str">
        <f ca="1">IF(JV28&lt;&gt;"",SUMPRODUCT((KG25:KG29=KG28)*(KB25:KB29=KB28)*(JZ25:JZ29=JZ28)*(KD25:KD29=KD28)*(KE25:KE29&gt;KE28)),"")</f>
        <v/>
      </c>
      <c r="KM28" s="395" t="str">
        <f ca="1">IF(JV28&lt;&gt;"",SUMPRODUCT((KG25:KG29=KG28)*(KB25:KB29=KB28)*(JZ25:JZ29=JZ28)*(KD25:KD29=KD28)*(KE25:KE29=KE28)*(KF25:KF29&gt;KF28)),"")</f>
        <v/>
      </c>
      <c r="KN28" s="395" t="str">
        <f ca="1">IF(JV28&lt;&gt;"",SUM(KH28:KM28)+2,"")</f>
        <v/>
      </c>
      <c r="KO28" s="395" t="str">
        <f ca="1">IF(JV28&lt;&gt;"",INDEX(JV27:JV29,MATCH(4,KN27:KN29,0),0),"")</f>
        <v/>
      </c>
      <c r="KP28" s="395" t="str">
        <f>IF(IF25&lt;&gt;"",IF25,"")</f>
        <v/>
      </c>
      <c r="KQ28" s="395">
        <f ca="1">SUMPRODUCT((LM3:LM54=KP28)*(LP3:LP54=KP29)*(LQ3:LQ54="W"))+SUMPRODUCT((LM3:LM54=KP28)*(LP3:LP54=KP30)*(LQ3:LQ54="W"))+SUMPRODUCT((LM3:LM54=KP28)*(LP3:LP54=KP31)*(LQ3:LQ54="W"))+SUMPRODUCT((LM3:LM54=KP29)*(LP3:LP54=KP28)*(LR3:LR54="W"))+SUMPRODUCT((LM3:LM54=KP30)*(LP3:LP54=KP28)*(LR3:LR54="W"))+SUMPRODUCT((LM3:LM54=KP31)*(LP3:LP54=KP28)*(LR3:LR54="W"))</f>
        <v>0</v>
      </c>
      <c r="KR28" s="395">
        <f ca="1">SUMPRODUCT((LM3:LM54=KP28)*(LP3:LP54=KP29)*(LQ3:LQ54="D"))+SUMPRODUCT((LM3:LM54=KP28)*(LP3:LP54=KP30)*(LQ3:LQ54="D"))+SUMPRODUCT((LM3:LM54=KP28)*(LP3:LP54=KP31)*(LQ3:LQ54="D"))+SUMPRODUCT((LM3:LM54=KP29)*(LP3:LP54=KP28)*(LQ3:LQ54="D"))+SUMPRODUCT((LM3:LM54=KP30)*(LP3:LP54=KP28)*(LQ3:LQ54="D"))+SUMPRODUCT((LM3:LM54=KP31)*(LP3:LP54=KP28)*(LQ3:LQ54="D"))</f>
        <v>0</v>
      </c>
      <c r="KS28" s="395">
        <f ca="1">SUMPRODUCT((LM3:LM54=KP28)*(LP3:LP54=KP29)*(LQ3:LQ54="L"))+SUMPRODUCT((LM3:LM54=KP28)*(LP3:LP54=KP30)*(LQ3:LQ54="L"))+SUMPRODUCT((LM3:LM54=KP28)*(LP3:LP54=KP31)*(LQ3:LQ54="L"))+SUMPRODUCT((LM3:LM54=KP29)*(LP3:LP54=KP28)*(LR3:LR54="L"))+SUMPRODUCT((LM3:LM54=KP30)*(LP3:LP54=KP28)*(LR3:LR54="L"))+SUMPRODUCT((LM3:LM54=KP31)*(LP3:LP54=KP28)*(LR3:LR54="L"))</f>
        <v>0</v>
      </c>
      <c r="KT28" s="395">
        <f ca="1">SUMPRODUCT((LM3:LM54=KP28)*(LP3:LP54=KP29)*LN3:LN54)+SUMPRODUCT((LM3:LM54=KP28)*(LP3:LP54=KP25)*LN3:LN54)+SUMPRODUCT((LM3:LM54=KP28)*(LP3:LP54=KP26)*LN3:LN54)+SUMPRODUCT((LM3:LM54=KP28)*(LP3:LP54=KP27)*LN3:LN54)+SUMPRODUCT((LM3:LM54=KP29)*(LP3:LP54=KP28)*LO3:LO54)+SUMPRODUCT((LM3:LM54=KP25)*(LP3:LP54=KP28)*LO3:LO54)+SUMPRODUCT((LM3:LM54=KP26)*(LP3:LP54=KP28)*LO3:LO54)+SUMPRODUCT((LM3:LM54=KP27)*(LP3:LP54=KP28)*LO3:LO54)</f>
        <v>0</v>
      </c>
      <c r="KU28" s="395">
        <f ca="1">SUMPRODUCT((LM3:LM54=KP28)*(LP3:LP54=KP29)*LO3:LO54)+SUMPRODUCT((LM3:LM54=KP28)*(LP3:LP54=KP25)*LO3:LO54)+SUMPRODUCT((LM3:LM54=KP28)*(LP3:LP54=KP26)*LO3:LO54)+SUMPRODUCT((LM3:LM54=KP28)*(LP3:LP54=KP27)*LO3:LO54)+SUMPRODUCT((LM3:LM54=KP29)*(LP3:LP54=KP28)*LN3:LN54)+SUMPRODUCT((LM3:LM54=KP25)*(LP3:LP54=KP28)*LN3:LN54)+SUMPRODUCT((LM3:LM54=KP26)*(LP3:LP54=KP28)*LN3:LN54)+SUMPRODUCT((LM3:LM54=KP27)*(LP3:LP54=KP28)*LN3:LN54)</f>
        <v>0</v>
      </c>
      <c r="KV28" s="395">
        <f ca="1">KT28-KU28+1000</f>
        <v>1000</v>
      </c>
      <c r="KW28" s="395" t="str">
        <f t="shared" ref="KW28" si="4235">IF(KP28&lt;&gt;"",KQ28*3+KR28*1,"")</f>
        <v/>
      </c>
      <c r="KX28" s="395" t="str">
        <f>IF(KP28&lt;&gt;"",VLOOKUP(KP28,HO4:HU52,7,FALSE),"")</f>
        <v/>
      </c>
      <c r="KY28" s="395" t="str">
        <f>IF(KP28&lt;&gt;"",VLOOKUP(KP28,HO4:HU52,5,FALSE),"")</f>
        <v/>
      </c>
      <c r="KZ28" s="395" t="str">
        <f>IF(KP28&lt;&gt;"",VLOOKUP(KP28,HO4:HW52,9,FALSE),"")</f>
        <v/>
      </c>
      <c r="LA28" s="395" t="str">
        <f t="shared" ref="LA28" si="4236">KW28</f>
        <v/>
      </c>
      <c r="LB28" s="395" t="str">
        <f>IF(KP28&lt;&gt;"",RANK(LA28,IS25:IS29),"")</f>
        <v/>
      </c>
      <c r="LC28" s="395" t="str">
        <f>IF(KP28&lt;&gt;"",SUMPRODUCT((LA25:LA29=LA28)*(KV25:KV29&gt;KV28)),"")</f>
        <v/>
      </c>
      <c r="LD28" s="395" t="str">
        <f>IF(KP28&lt;&gt;"",SUMPRODUCT((LA25:LA29=LA28)*(KV25:KV29=KV28)*(KT25:KT29&gt;KT28)),"")</f>
        <v/>
      </c>
      <c r="LE28" s="395" t="str">
        <f>IF(KP28&lt;&gt;"",SUMPRODUCT((LA25:LA29=LA28)*(KV25:KV29=KV28)*(KT25:KT29=KT28)*(KX25:KX29&gt;KX28)),"")</f>
        <v/>
      </c>
      <c r="LF28" s="395" t="str">
        <f>IF(KP28&lt;&gt;"",SUMPRODUCT((LA25:LA29=LA28)*(KV25:KV29=KV28)*(KT25:KT29=KT28)*(KX25:KX29=KX28)*(KY25:KY29&gt;KY28)),"")</f>
        <v/>
      </c>
      <c r="LG28" s="395" t="str">
        <f>IF(KP28&lt;&gt;"",SUMPRODUCT((LA25:LA29=LA28)*(KV25:KV29=KV28)*(KT25:KT29=KT28)*(KX25:KX29=KX28)*(KY25:KY29=KY28)*(KZ25:KZ29&gt;KZ28)),"")</f>
        <v/>
      </c>
      <c r="LH28" s="395" t="str">
        <f>IF(KP28&lt;&gt;"",SUM(LB28:LG28)+3,"")</f>
        <v/>
      </c>
      <c r="LI28" s="395" t="str">
        <f>IF(KP28&lt;&gt;"",IF(LH28=4,KP28,KP29),"")</f>
        <v/>
      </c>
      <c r="LJ28" s="395" t="str">
        <f ca="1">IF(LI28&lt;&gt;"",LI28,IF(KO28&lt;&gt;"",KO28,IF(JU28&lt;&gt;"",JU28,IF(JA28&lt;&gt;"",JA28,IA28))))</f>
        <v>Flamengo</v>
      </c>
      <c r="LK28" s="395">
        <v>4</v>
      </c>
      <c r="LL28" s="395">
        <v>26</v>
      </c>
      <c r="LM28" s="395" t="str">
        <f t="shared" si="28"/>
        <v>Internazionale</v>
      </c>
      <c r="LN28" s="395">
        <f ca="1">IF(OFFSET('Game Board'!O33,0,LN1)&lt;&gt;"",OFFSET('Game Board'!O33,0,LN1),0)</f>
        <v>1</v>
      </c>
      <c r="LO28" s="395">
        <f ca="1">IF(OFFSET('Game Board'!P33,0,LN1)&lt;&gt;"",OFFSET('Game Board'!P33,0,LN1),0)</f>
        <v>1</v>
      </c>
      <c r="LP28" s="395" t="str">
        <f t="shared" si="29"/>
        <v>Urawa Red Diamonds</v>
      </c>
      <c r="LQ28" s="395" t="str">
        <f ca="1">IF(AND(OFFSET('Game Board'!O33,0,LN1)&lt;&gt;"",OFFSET('Game Board'!P33,0,LN1)&lt;&gt;""),IF(LN28&gt;LO28,"W",IF(LN28=LO28,"D","L")),"")</f>
        <v>D</v>
      </c>
      <c r="LR28" s="395" t="str">
        <f t="shared" ca="1" si="30"/>
        <v>D</v>
      </c>
      <c r="LT28" s="395">
        <f ca="1">VLOOKUP(LU28,PP25:PQ29,2,FALSE)</f>
        <v>3</v>
      </c>
      <c r="LU28" s="398" t="str">
        <f t="shared" si="3456"/>
        <v>Los Angeles</v>
      </c>
      <c r="LV28" s="395">
        <f ca="1">SUMPRODUCT((PS3:PS54=LU28)*(PW3:PW54="W"))+SUMPRODUCT((PV3:PV54=LU28)*(PX3:PX54="W"))</f>
        <v>1</v>
      </c>
      <c r="LW28" s="395">
        <f ca="1">SUMPRODUCT((PS3:PS54=LU28)*(PW3:PW54="D"))+SUMPRODUCT((PV3:PV54=LU28)*(PX3:PX54="D"))</f>
        <v>1</v>
      </c>
      <c r="LX28" s="395">
        <f ca="1">SUMPRODUCT((PS3:PS54=LU28)*(PW3:PW54="L"))+SUMPRODUCT((PV3:PV54=LU28)*(PX3:PX54="L"))</f>
        <v>1</v>
      </c>
      <c r="LY28" s="395">
        <f t="shared" ref="LY28" ca="1" si="4237">SUMIF(PS3:PS72,LU28,PT3:PT72)+SUMIF(PV3:PV72,LU28,PU3:PU72)</f>
        <v>3</v>
      </c>
      <c r="LZ28" s="395">
        <f t="shared" ref="LZ28" ca="1" si="4238">SUMIF(PV3:PV72,LU28,PT3:PT72)+SUMIF(PS3:PS72,LU28,PU3:PU72)</f>
        <v>2</v>
      </c>
      <c r="MA28" s="395">
        <f t="shared" ca="1" si="3459"/>
        <v>1001</v>
      </c>
      <c r="MB28" s="395">
        <f t="shared" ca="1" si="3460"/>
        <v>4</v>
      </c>
      <c r="MC28" s="401">
        <f t="shared" si="36"/>
        <v>13</v>
      </c>
      <c r="MD28" s="395">
        <f t="shared" ref="MD28" ca="1" si="4239">IF(COUNTIF(MB25:MB29,4)&lt;&gt;4,RANK(MB28,MB25:MB29),MB80)</f>
        <v>2</v>
      </c>
      <c r="MF28" s="395">
        <f t="shared" ref="MF28" ca="1" si="4240">SUMPRODUCT((MD25:MD28=MD28)*(MC25:MC28&lt;MC28))+MD28</f>
        <v>2</v>
      </c>
      <c r="MG28" s="398" t="str">
        <f t="shared" ref="MG28" ca="1" si="4241">INDEX(LU25:LU29,MATCH(4,MF25:MF29,0),0)</f>
        <v>Flamengo</v>
      </c>
      <c r="MH28" s="395">
        <f t="shared" ref="MH28" ca="1" si="4242">INDEX(MD25:MD29,MATCH(MG28,LU25:LU29,0),0)</f>
        <v>4</v>
      </c>
      <c r="MI28" s="395" t="str">
        <f t="shared" ca="1" si="3930"/>
        <v/>
      </c>
      <c r="MJ28" s="395" t="str">
        <f t="shared" ca="1" si="3931"/>
        <v/>
      </c>
      <c r="MN28" s="395" t="str">
        <f t="shared" ca="1" si="3469"/>
        <v/>
      </c>
      <c r="MO28" s="395">
        <f ca="1">SUMPRODUCT((PS3:PS54=MN28)*(PV3:PV54=MN29)*(PW3:PW54="W"))+SUMPRODUCT((PS3:PS54=MN28)*(PV3:PV54=MN25)*(PW3:PW54="W"))+SUMPRODUCT((PS3:PS54=MN28)*(PV3:PV54=MN26)*(PW3:PW54="W"))+SUMPRODUCT((PS3:PS54=MN28)*(PV3:PV54=MN27)*(PW3:PW54="W"))+SUMPRODUCT((PS3:PS54=MN29)*(PV3:PV54=MN28)*(PX3:PX54="W"))+SUMPRODUCT((PS3:PS54=MN25)*(PV3:PV54=MN28)*(PX3:PX54="W"))+SUMPRODUCT((PS3:PS54=MN26)*(PV3:PV54=MN28)*(PX3:PX54="W"))+SUMPRODUCT((PS3:PS54=MN27)*(PV3:PV54=MN28)*(PX3:PX54="W"))</f>
        <v>0</v>
      </c>
      <c r="MP28" s="395">
        <f ca="1">SUMPRODUCT((PS3:PS54=MN28)*(PV3:PV54=MN29)*(PW3:PW54="D"))+SUMPRODUCT((PS3:PS54=MN28)*(PV3:PV54=MN25)*(PW3:PW54="D"))+SUMPRODUCT((PS3:PS54=MN28)*(PV3:PV54=MN26)*(PW3:PW54="D"))+SUMPRODUCT((PS3:PS54=MN28)*(PV3:PV54=MN27)*(PW3:PW54="D"))+SUMPRODUCT((PS3:PS54=MN29)*(PV3:PV54=MN28)*(PW3:PW54="D"))+SUMPRODUCT((PS3:PS54=MN25)*(PV3:PV54=MN28)*(PW3:PW54="D"))+SUMPRODUCT((PS3:PS54=MN26)*(PV3:PV54=MN28)*(PW3:PW54="D"))+SUMPRODUCT((PS3:PS54=MN27)*(PV3:PV54=MN28)*(PW3:PW54="D"))</f>
        <v>0</v>
      </c>
      <c r="MQ28" s="395">
        <f ca="1">SUMPRODUCT((PS3:PS54=MN28)*(PV3:PV54=MN29)*(PW3:PW54="L"))+SUMPRODUCT((PS3:PS54=MN28)*(PV3:PV54=MN25)*(PW3:PW54="L"))+SUMPRODUCT((PS3:PS54=MN28)*(PV3:PV54=MN26)*(PW3:PW54="L"))+SUMPRODUCT((PS3:PS54=MN28)*(PV3:PV54=MN27)*(PW3:PW54="L"))+SUMPRODUCT((PS3:PS54=MN29)*(PV3:PV54=MN28)*(PX3:PX54="L"))+SUMPRODUCT((PS3:PS54=MN25)*(PV3:PV54=MN28)*(PX3:PX54="L"))+SUMPRODUCT((PS3:PS54=MN26)*(PV3:PV54=MN28)*(PX3:PX54="L"))+SUMPRODUCT((PS3:PS54=MN27)*(PV3:PV54=MN28)*(PX3:PX54="L"))</f>
        <v>0</v>
      </c>
      <c r="MR28" s="395">
        <f ca="1">SUMPRODUCT((PS3:PS54=MN28)*(PV3:PV54=MN29)*PT3:PT54)+SUMPRODUCT((PS3:PS54=MN28)*(PV3:PV54=MN25)*PT3:PT54)+SUMPRODUCT((PS3:PS54=MN28)*(PV3:PV54=MN26)*PT3:PT54)+SUMPRODUCT((PS3:PS54=MN28)*(PV3:PV54=MN27)*PT3:PT54)+SUMPRODUCT((PS3:PS54=MN29)*(PV3:PV54=MN28)*PU3:PU54)+SUMPRODUCT((PS3:PS54=MN25)*(PV3:PV54=MN28)*PU3:PU54)+SUMPRODUCT((PS3:PS54=MN26)*(PV3:PV54=MN28)*PU3:PU54)+SUMPRODUCT((PS3:PS54=MN27)*(PV3:PV54=MN28)*PU3:PU54)</f>
        <v>0</v>
      </c>
      <c r="MS28" s="395">
        <f ca="1">SUMPRODUCT((PS3:PS54=MN28)*(PV3:PV54=MN29)*PU3:PU54)+SUMPRODUCT((PS3:PS54=MN28)*(PV3:PV54=MN25)*PU3:PU54)+SUMPRODUCT((PS3:PS54=MN28)*(PV3:PV54=MN26)*PU3:PU54)+SUMPRODUCT((PS3:PS54=MN28)*(PV3:PV54=MN27)*PU3:PU54)+SUMPRODUCT((PS3:PS54=MN29)*(PV3:PV54=MN28)*PT3:PT54)+SUMPRODUCT((PS3:PS54=MN25)*(PV3:PV54=MN28)*PT3:PT54)+SUMPRODUCT((PS3:PS54=MN26)*(PV3:PV54=MN28)*PT3:PT54)+SUMPRODUCT((PS3:PS54=MN27)*(PV3:PV54=MN28)*PT3:PT54)</f>
        <v>0</v>
      </c>
      <c r="MT28" s="395">
        <f t="shared" ca="1" si="3470"/>
        <v>1000</v>
      </c>
      <c r="MU28" s="395" t="str">
        <f t="shared" ca="1" si="3471"/>
        <v/>
      </c>
      <c r="MV28" s="395" t="str">
        <f ca="1">IF(MN28&lt;&gt;"",VLOOKUP(MN28,LU4:MA52,7,FALSE),"")</f>
        <v/>
      </c>
      <c r="MW28" s="395" t="str">
        <f ca="1">IF(MN28&lt;&gt;"",VLOOKUP(MN28,LU4:MA52,5,FALSE),"")</f>
        <v/>
      </c>
      <c r="MX28" s="395" t="str">
        <f ca="1">IF(MN28&lt;&gt;"",VLOOKUP(MN28,LU4:MC52,9,FALSE),"")</f>
        <v/>
      </c>
      <c r="MY28" s="395" t="str">
        <f t="shared" ca="1" si="3472"/>
        <v/>
      </c>
      <c r="MZ28" s="395" t="str">
        <f t="shared" ref="MZ28" ca="1" si="4243">IF(MN28&lt;&gt;"",RANK(MY28,MY25:MY29),"")</f>
        <v/>
      </c>
      <c r="NA28" s="395" t="str">
        <f t="shared" ref="NA28" ca="1" si="4244">IF(MN28&lt;&gt;"",SUMPRODUCT((MY25:MY29=MY28)*(MT25:MT29&gt;MT28)),"")</f>
        <v/>
      </c>
      <c r="NB28" s="395" t="str">
        <f t="shared" ref="NB28" ca="1" si="4245">IF(MN28&lt;&gt;"",SUMPRODUCT((MY25:MY29=MY28)*(MT25:MT29=MT28)*(MR25:MR29&gt;MR28)),"")</f>
        <v/>
      </c>
      <c r="NC28" s="395" t="str">
        <f t="shared" ref="NC28" ca="1" si="4246">IF(MN28&lt;&gt;"",SUMPRODUCT((MY25:MY29=MY28)*(MT25:MT29=MT28)*(MR25:MR29=MR28)*(MV25:MV29&gt;MV28)),"")</f>
        <v/>
      </c>
      <c r="ND28" s="395" t="str">
        <f t="shared" ref="ND28" ca="1" si="4247">IF(MN28&lt;&gt;"",SUMPRODUCT((MY25:MY29=MY28)*(MT25:MT29=MT28)*(MR25:MR29=MR28)*(MV25:MV29=MV28)*(MW25:MW29&gt;MW28)),"")</f>
        <v/>
      </c>
      <c r="NE28" s="395" t="str">
        <f t="shared" ref="NE28" ca="1" si="4248">IF(MN28&lt;&gt;"",SUMPRODUCT((MY25:MY29=MY28)*(MT25:MT29=MT28)*(MR25:MR29=MR28)*(MV25:MV29=MV28)*(MW25:MW29=MW28)*(MX25:MX29&gt;MX28)),"")</f>
        <v/>
      </c>
      <c r="NF28" s="395" t="str">
        <f t="shared" ref="NF28" ca="1" si="4249">IF(MN28&lt;&gt;"",IF(NF80&lt;&gt;"",IF(MM76=3,NF80,NF80+MM76),SUM(MZ28:NE28)),"")</f>
        <v/>
      </c>
      <c r="NG28" s="395" t="str">
        <f t="shared" ref="NG28" ca="1" si="4250">IF(MN28&lt;&gt;"",INDEX(MN25:MN29,MATCH(4,NF25:NF29,0),0),"")</f>
        <v/>
      </c>
      <c r="NH28" s="395" t="str">
        <f t="shared" ca="1" si="3691"/>
        <v/>
      </c>
      <c r="NI28" s="395" t="str">
        <f ca="1">IF(NH28&lt;&gt;"",SUMPRODUCT((PS3:PS54=NH28)*(PV3:PV54=NH29)*(PW3:PW54="W"))+SUMPRODUCT((PS3:PS54=NH28)*(PV3:PV54=NH26)*(PW3:PW54="W"))+SUMPRODUCT((PS3:PS54=NH28)*(PV3:PV54=NH27)*(PW3:PW54="W"))+SUMPRODUCT((PS3:PS54=NH29)*(PV3:PV54=NH28)*(PX3:PX54="W"))+SUMPRODUCT((PS3:PS54=NH26)*(PV3:PV54=NH28)*(PX3:PX54="W"))+SUMPRODUCT((PS3:PS54=NH27)*(PV3:PV54=NH28)*(PX3:PX54="W")),"")</f>
        <v/>
      </c>
      <c r="NJ28" s="395" t="str">
        <f ca="1">IF(NH28&lt;&gt;"",SUMPRODUCT((PS3:PS54=NH28)*(PV3:PV54=NH29)*(PW3:PW54="D"))+SUMPRODUCT((PS3:PS54=NH28)*(PV3:PV54=NH26)*(PW3:PW54="D"))+SUMPRODUCT((PS3:PS54=NH28)*(PV3:PV54=NH27)*(PW3:PW54="D"))+SUMPRODUCT((PS3:PS54=NH29)*(PV3:PV54=NH28)*(PW3:PW54="D"))+SUMPRODUCT((PS3:PS54=NH26)*(PV3:PV54=NH28)*(PW3:PW54="D"))+SUMPRODUCT((PS3:PS54=NH27)*(PV3:PV54=NH28)*(PW3:PW54="D")),"")</f>
        <v/>
      </c>
      <c r="NK28" s="395" t="str">
        <f ca="1">IF(NH28&lt;&gt;"",SUMPRODUCT((PS3:PS54=NH28)*(PV3:PV54=NH29)*(PW3:PW54="L"))+SUMPRODUCT((PS3:PS54=NH28)*(PV3:PV54=NH26)*(PW3:PW54="L"))+SUMPRODUCT((PS3:PS54=NH28)*(PV3:PV54=NH27)*(PW3:PW54="L"))+SUMPRODUCT((PS3:PS54=NH29)*(PV3:PV54=NH28)*(PX3:PX54="L"))+SUMPRODUCT((PS3:PS54=NH26)*(PV3:PV54=NH28)*(PX3:PX54="L"))+SUMPRODUCT((PS3:PS54=NH27)*(PV3:PV54=NH28)*(PX3:PX54="L")),"")</f>
        <v/>
      </c>
      <c r="NL28" s="395">
        <f ca="1">SUMPRODUCT((PS3:PS54=NH28)*(PV3:PV54=NH29)*PT3:PT54)+SUMPRODUCT((PS3:PS54=NH28)*(PV3:PV54=NH25)*PT3:PT54)+SUMPRODUCT((PS3:PS54=NH28)*(PV3:PV54=NH26)*PT3:PT54)+SUMPRODUCT((PS3:PS54=NH28)*(PV3:PV54=NH27)*PT3:PT54)+SUMPRODUCT((PS3:PS54=NH29)*(PV3:PV54=NH28)*PU3:PU54)+SUMPRODUCT((PS3:PS54=NH25)*(PV3:PV54=NH28)*PU3:PU54)+SUMPRODUCT((PS3:PS54=NH26)*(PV3:PV54=NH28)*PU3:PU54)+SUMPRODUCT((PS3:PS54=NH27)*(PV3:PV54=NH28)*PU3:PU54)</f>
        <v>0</v>
      </c>
      <c r="NM28" s="395">
        <f ca="1">SUMPRODUCT((PS3:PS54=NH28)*(PV3:PV54=NH29)*PU3:PU54)+SUMPRODUCT((PS3:PS54=NH28)*(PV3:PV54=NH25)*PU3:PU54)+SUMPRODUCT((PS3:PS54=NH28)*(PV3:PV54=NH26)*PU3:PU54)+SUMPRODUCT((PS3:PS54=NH28)*(PV3:PV54=NH27)*PU3:PU54)+SUMPRODUCT((PS3:PS54=NH29)*(PV3:PV54=NH28)*PT3:PT54)+SUMPRODUCT((PS3:PS54=NH25)*(PV3:PV54=NH28)*PT3:PT54)+SUMPRODUCT((PS3:PS54=NH26)*(PV3:PV54=NH28)*PT3:PT54)+SUMPRODUCT((PS3:PS54=NH27)*(PV3:PV54=NH28)*PT3:PT54)</f>
        <v>0</v>
      </c>
      <c r="NN28" s="395">
        <f t="shared" ca="1" si="3692"/>
        <v>1000</v>
      </c>
      <c r="NO28" s="395" t="str">
        <f t="shared" ca="1" si="3693"/>
        <v/>
      </c>
      <c r="NP28" s="395" t="str">
        <f ca="1">IF(NH28&lt;&gt;"",VLOOKUP(NH28,LU4:MA52,7,FALSE),"")</f>
        <v/>
      </c>
      <c r="NQ28" s="395" t="str">
        <f ca="1">IF(NH28&lt;&gt;"",VLOOKUP(NH28,LU4:MA52,5,FALSE),"")</f>
        <v/>
      </c>
      <c r="NR28" s="395" t="str">
        <f ca="1">IF(NH28&lt;&gt;"",VLOOKUP(NH28,LU4:MC52,9,FALSE),"")</f>
        <v/>
      </c>
      <c r="NS28" s="395" t="str">
        <f t="shared" ca="1" si="3694"/>
        <v/>
      </c>
      <c r="NT28" s="395" t="str">
        <f t="shared" ref="NT28" ca="1" si="4251">IF(NH28&lt;&gt;"",RANK(NS28,NS25:NS29),"")</f>
        <v/>
      </c>
      <c r="NU28" s="395" t="str">
        <f t="shared" ref="NU28" ca="1" si="4252">IF(NH28&lt;&gt;"",SUMPRODUCT((NS25:NS29=NS28)*(NN25:NN29&gt;NN28)),"")</f>
        <v/>
      </c>
      <c r="NV28" s="395" t="str">
        <f t="shared" ref="NV28" ca="1" si="4253">IF(NH28&lt;&gt;"",SUMPRODUCT((NS25:NS29=NS28)*(NN25:NN29=NN28)*(NL25:NL29&gt;NL28)),"")</f>
        <v/>
      </c>
      <c r="NW28" s="395" t="str">
        <f t="shared" ref="NW28" ca="1" si="4254">IF(NH28&lt;&gt;"",SUMPRODUCT((NS25:NS29=NS28)*(NN25:NN29=NN28)*(NL25:NL29=NL28)*(NP25:NP29&gt;NP28)),"")</f>
        <v/>
      </c>
      <c r="NX28" s="395" t="str">
        <f t="shared" ref="NX28" ca="1" si="4255">IF(NH28&lt;&gt;"",SUMPRODUCT((NS25:NS29=NS28)*(NN25:NN29=NN28)*(NL25:NL29=NL28)*(NP25:NP29=NP28)*(NQ25:NQ29&gt;NQ28)),"")</f>
        <v/>
      </c>
      <c r="NY28" s="395" t="str">
        <f t="shared" ref="NY28" ca="1" si="4256">IF(NH28&lt;&gt;"",SUMPRODUCT((NS25:NS29=NS28)*(NN25:NN29=NN28)*(NL25:NL29=NL28)*(NP25:NP29=NP28)*(NQ25:NQ29=NQ28)*(NR25:NR29&gt;NR28)),"")</f>
        <v/>
      </c>
      <c r="NZ28" s="395" t="str">
        <f t="shared" ref="NZ28" ca="1" si="4257">IF(NH28&lt;&gt;"",IF(NZ80&lt;&gt;"",IF(NG76=3,NZ80,NZ80+NG76),SUM(NT28:NY28)+1),"")</f>
        <v/>
      </c>
      <c r="OA28" s="395" t="str">
        <f t="shared" ref="OA28" ca="1" si="4258">IF(NH28&lt;&gt;"",INDEX(NH26:NH29,MATCH(4,NZ26:NZ29,0),0),"")</f>
        <v/>
      </c>
      <c r="OB28" s="395" t="str">
        <f t="shared" ca="1" si="3949"/>
        <v/>
      </c>
      <c r="OC28" s="395">
        <f ca="1">SUMPRODUCT((PS3:PS54=OB28)*(PV3:PV54=OB29)*(PW3:PW54="W"))+SUMPRODUCT((PS3:PS54=OB28)*(PV3:PV54=OB30)*(PW3:PW54="W"))+SUMPRODUCT((PS3:PS54=OB28)*(PV3:PV54=OB27)*(PW3:PW54="W"))+SUMPRODUCT((PS3:PS54=OB29)*(PV3:PV54=OB28)*(PX3:PX54="W"))+SUMPRODUCT((PS3:PS54=OB30)*(PV3:PV54=OB28)*(PX3:PX54="W"))+SUMPRODUCT((PS3:PS54=OB27)*(PV3:PV54=OB28)*(PX3:PX54="W"))</f>
        <v>0</v>
      </c>
      <c r="OD28" s="395">
        <f ca="1">SUMPRODUCT((PS3:PS54=OB28)*(PV3:PV54=OB29)*(PW3:PW54="D"))+SUMPRODUCT((PS3:PS54=OB28)*(PV3:PV54=OB30)*(PW3:PW54="D"))+SUMPRODUCT((PS3:PS54=OB28)*(PV3:PV54=OB27)*(PW3:PW54="D"))+SUMPRODUCT((PS3:PS54=OB29)*(PV3:PV54=OB28)*(PW3:PW54="D"))+SUMPRODUCT((PS3:PS54=OB30)*(PV3:PV54=OB28)*(PW3:PW54="D"))+SUMPRODUCT((PS3:PS54=OB27)*(PV3:PV54=OB28)*(PW3:PW54="D"))</f>
        <v>0</v>
      </c>
      <c r="OE28" s="395">
        <f ca="1">SUMPRODUCT((PS3:PS54=OB28)*(PV3:PV54=OB29)*(PW3:PW54="L"))+SUMPRODUCT((PS3:PS54=OB28)*(PV3:PV54=OB30)*(PW3:PW54="L"))+SUMPRODUCT((PS3:PS54=OB28)*(PV3:PV54=OB27)*(PW3:PW54="L"))+SUMPRODUCT((PS3:PS54=OB29)*(PV3:PV54=OB28)*(PX3:PX54="L"))+SUMPRODUCT((PS3:PS54=OB30)*(PV3:PV54=OB28)*(PX3:PX54="L"))+SUMPRODUCT((PS3:PS54=OB27)*(PV3:PV54=OB28)*(PX3:PX54="L"))</f>
        <v>0</v>
      </c>
      <c r="OF28" s="395">
        <f ca="1">SUMPRODUCT((PS3:PS54=OB28)*(PV3:PV54=OB29)*PT3:PT54)+SUMPRODUCT((PS3:PS54=OB28)*(PV3:PV54=OB25)*PT3:PT54)+SUMPRODUCT((PS3:PS54=OB28)*(PV3:PV54=OB26)*PT3:PT54)+SUMPRODUCT((PS3:PS54=OB28)*(PV3:PV54=OB27)*PT3:PT54)+SUMPRODUCT((PS3:PS54=OB29)*(PV3:PV54=OB28)*PU3:PU54)+SUMPRODUCT((PS3:PS54=OB25)*(PV3:PV54=OB28)*PU3:PU54)+SUMPRODUCT((PS3:PS54=OB26)*(PV3:PV54=OB28)*PU3:PU54)+SUMPRODUCT((PS3:PS54=OB27)*(PV3:PV54=OB28)*PU3:PU54)</f>
        <v>0</v>
      </c>
      <c r="OG28" s="395">
        <f ca="1">SUMPRODUCT((PS3:PS54=OB28)*(PV3:PV54=OB29)*PU3:PU54)+SUMPRODUCT((PS3:PS54=OB28)*(PV3:PV54=OB25)*PU3:PU54)+SUMPRODUCT((PS3:PS54=OB28)*(PV3:PV54=OB26)*PU3:PU54)+SUMPRODUCT((PS3:PS54=OB28)*(PV3:PV54=OB27)*PU3:PU54)+SUMPRODUCT((PS3:PS54=OB29)*(PV3:PV54=OB28)*PT3:PT54)+SUMPRODUCT((PS3:PS54=OB25)*(PV3:PV54=OB28)*PT3:PT54)+SUMPRODUCT((PS3:PS54=OB26)*(PV3:PV54=OB28)*PT3:PT54)+SUMPRODUCT((PS3:PS54=OB27)*(PV3:PV54=OB28)*PT3:PT54)</f>
        <v>0</v>
      </c>
      <c r="OH28" s="395">
        <f t="shared" ca="1" si="3950"/>
        <v>1000</v>
      </c>
      <c r="OI28" s="395" t="str">
        <f t="shared" ca="1" si="3951"/>
        <v/>
      </c>
      <c r="OJ28" s="395" t="str">
        <f ca="1">IF(OB28&lt;&gt;"",VLOOKUP(OB28,LU4:MA52,7,FALSE),"")</f>
        <v/>
      </c>
      <c r="OK28" s="395" t="str">
        <f ca="1">IF(OB28&lt;&gt;"",VLOOKUP(OB28,LU4:MA52,5,FALSE),"")</f>
        <v/>
      </c>
      <c r="OL28" s="395" t="str">
        <f ca="1">IF(OB28&lt;&gt;"",VLOOKUP(OB28,LU4:MC52,9,FALSE),"")</f>
        <v/>
      </c>
      <c r="OM28" s="395" t="str">
        <f t="shared" ca="1" si="3952"/>
        <v/>
      </c>
      <c r="ON28" s="395" t="str">
        <f t="shared" ref="ON28" ca="1" si="4259">IF(OB28&lt;&gt;"",RANK(OM28,OM25:OM29),"")</f>
        <v/>
      </c>
      <c r="OO28" s="395" t="str">
        <f t="shared" ref="OO28" ca="1" si="4260">IF(OB28&lt;&gt;"",SUMPRODUCT((OM25:OM29=OM28)*(OH25:OH29&gt;OH28)),"")</f>
        <v/>
      </c>
      <c r="OP28" s="395" t="str">
        <f t="shared" ref="OP28" ca="1" si="4261">IF(OB28&lt;&gt;"",SUMPRODUCT((OM25:OM29=OM28)*(OH25:OH29=OH28)*(OF25:OF29&gt;OF28)),"")</f>
        <v/>
      </c>
      <c r="OQ28" s="395" t="str">
        <f t="shared" ref="OQ28" ca="1" si="4262">IF(OB28&lt;&gt;"",SUMPRODUCT((OM25:OM29=OM28)*(OH25:OH29=OH28)*(OF25:OF29=OF28)*(OJ25:OJ29&gt;OJ28)),"")</f>
        <v/>
      </c>
      <c r="OR28" s="395" t="str">
        <f t="shared" ref="OR28" ca="1" si="4263">IF(OB28&lt;&gt;"",SUMPRODUCT((OM25:OM29=OM28)*(OH25:OH29=OH28)*(OF25:OF29=OF28)*(OJ25:OJ29=OJ28)*(OK25:OK29&gt;OK28)),"")</f>
        <v/>
      </c>
      <c r="OS28" s="395" t="str">
        <f t="shared" ref="OS28" ca="1" si="4264">IF(OB28&lt;&gt;"",SUMPRODUCT((OM25:OM29=OM28)*(OH25:OH29=OH28)*(OF25:OF29=OF28)*(OJ25:OJ29=OJ28)*(OK25:OK29=OK28)*(OL25:OL29&gt;OL28)),"")</f>
        <v/>
      </c>
      <c r="OT28" s="395" t="str">
        <f t="shared" ca="1" si="3959"/>
        <v/>
      </c>
      <c r="OU28" s="395" t="str">
        <f t="shared" ref="OU28" ca="1" si="4265">IF(OB28&lt;&gt;"",INDEX(OB27:OB29,MATCH(4,OT27:OT29,0),0),"")</f>
        <v/>
      </c>
      <c r="OV28" s="395" t="str">
        <f t="shared" ref="OV28" si="4266">IF(ML25&lt;&gt;"",ML25,"")</f>
        <v/>
      </c>
      <c r="OW28" s="395">
        <f ca="1">SUMPRODUCT((PS3:PS54=OV28)*(PV3:PV54=OV29)*(PW3:PW54="W"))+SUMPRODUCT((PS3:PS54=OV28)*(PV3:PV54=OV30)*(PW3:PW54="W"))+SUMPRODUCT((PS3:PS54=OV28)*(PV3:PV54=OV31)*(PW3:PW54="W"))+SUMPRODUCT((PS3:PS54=OV29)*(PV3:PV54=OV28)*(PX3:PX54="W"))+SUMPRODUCT((PS3:PS54=OV30)*(PV3:PV54=OV28)*(PX3:PX54="W"))+SUMPRODUCT((PS3:PS54=OV31)*(PV3:PV54=OV28)*(PX3:PX54="W"))</f>
        <v>0</v>
      </c>
      <c r="OX28" s="395">
        <f ca="1">SUMPRODUCT((PS3:PS54=OV28)*(PV3:PV54=OV29)*(PW3:PW54="D"))+SUMPRODUCT((PS3:PS54=OV28)*(PV3:PV54=OV30)*(PW3:PW54="D"))+SUMPRODUCT((PS3:PS54=OV28)*(PV3:PV54=OV31)*(PW3:PW54="D"))+SUMPRODUCT((PS3:PS54=OV29)*(PV3:PV54=OV28)*(PW3:PW54="D"))+SUMPRODUCT((PS3:PS54=OV30)*(PV3:PV54=OV28)*(PW3:PW54="D"))+SUMPRODUCT((PS3:PS54=OV31)*(PV3:PV54=OV28)*(PW3:PW54="D"))</f>
        <v>0</v>
      </c>
      <c r="OY28" s="395">
        <f ca="1">SUMPRODUCT((PS3:PS54=OV28)*(PV3:PV54=OV29)*(PW3:PW54="L"))+SUMPRODUCT((PS3:PS54=OV28)*(PV3:PV54=OV30)*(PW3:PW54="L"))+SUMPRODUCT((PS3:PS54=OV28)*(PV3:PV54=OV31)*(PW3:PW54="L"))+SUMPRODUCT((PS3:PS54=OV29)*(PV3:PV54=OV28)*(PX3:PX54="L"))+SUMPRODUCT((PS3:PS54=OV30)*(PV3:PV54=OV28)*(PX3:PX54="L"))+SUMPRODUCT((PS3:PS54=OV31)*(PV3:PV54=OV28)*(PX3:PX54="L"))</f>
        <v>0</v>
      </c>
      <c r="OZ28" s="395">
        <f ca="1">SUMPRODUCT((PS3:PS54=OV28)*(PV3:PV54=OV29)*PT3:PT54)+SUMPRODUCT((PS3:PS54=OV28)*(PV3:PV54=OV25)*PT3:PT54)+SUMPRODUCT((PS3:PS54=OV28)*(PV3:PV54=OV26)*PT3:PT54)+SUMPRODUCT((PS3:PS54=OV28)*(PV3:PV54=OV27)*PT3:PT54)+SUMPRODUCT((PS3:PS54=OV29)*(PV3:PV54=OV28)*PU3:PU54)+SUMPRODUCT((PS3:PS54=OV25)*(PV3:PV54=OV28)*PU3:PU54)+SUMPRODUCT((PS3:PS54=OV26)*(PV3:PV54=OV28)*PU3:PU54)+SUMPRODUCT((PS3:PS54=OV27)*(PV3:PV54=OV28)*PU3:PU54)</f>
        <v>0</v>
      </c>
      <c r="PA28" s="395">
        <f ca="1">SUMPRODUCT((PS3:PS54=OV28)*(PV3:PV54=OV29)*PU3:PU54)+SUMPRODUCT((PS3:PS54=OV28)*(PV3:PV54=OV25)*PU3:PU54)+SUMPRODUCT((PS3:PS54=OV28)*(PV3:PV54=OV26)*PU3:PU54)+SUMPRODUCT((PS3:PS54=OV28)*(PV3:PV54=OV27)*PU3:PU54)+SUMPRODUCT((PS3:PS54=OV29)*(PV3:PV54=OV28)*PT3:PT54)+SUMPRODUCT((PS3:PS54=OV25)*(PV3:PV54=OV28)*PT3:PT54)+SUMPRODUCT((PS3:PS54=OV26)*(PV3:PV54=OV28)*PT3:PT54)+SUMPRODUCT((PS3:PS54=OV27)*(PV3:PV54=OV28)*PT3:PT54)</f>
        <v>0</v>
      </c>
      <c r="PB28" s="395">
        <f t="shared" ref="PB28" ca="1" si="4267">OZ28-PA28+1000</f>
        <v>1000</v>
      </c>
      <c r="PC28" s="395" t="str">
        <f t="shared" ref="PC28" si="4268">IF(OV28&lt;&gt;"",OW28*3+OX28*1,"")</f>
        <v/>
      </c>
      <c r="PD28" s="395" t="str">
        <f>IF(OV28&lt;&gt;"",VLOOKUP(OV28,LU4:MA52,7,FALSE),"")</f>
        <v/>
      </c>
      <c r="PE28" s="395" t="str">
        <f>IF(OV28&lt;&gt;"",VLOOKUP(OV28,LU4:MA52,5,FALSE),"")</f>
        <v/>
      </c>
      <c r="PF28" s="395" t="str">
        <f>IF(OV28&lt;&gt;"",VLOOKUP(OV28,LU4:MC52,9,FALSE),"")</f>
        <v/>
      </c>
      <c r="PG28" s="395" t="str">
        <f t="shared" ref="PG28" si="4269">PC28</f>
        <v/>
      </c>
      <c r="PH28" s="395" t="str">
        <f t="shared" ref="PH28" si="4270">IF(OV28&lt;&gt;"",RANK(PG28,MY25:MY29),"")</f>
        <v/>
      </c>
      <c r="PI28" s="395" t="str">
        <f t="shared" ref="PI28" si="4271">IF(OV28&lt;&gt;"",SUMPRODUCT((PG25:PG29=PG28)*(PB25:PB29&gt;PB28)),"")</f>
        <v/>
      </c>
      <c r="PJ28" s="395" t="str">
        <f t="shared" ref="PJ28" si="4272">IF(OV28&lt;&gt;"",SUMPRODUCT((PG25:PG29=PG28)*(PB25:PB29=PB28)*(OZ25:OZ29&gt;OZ28)),"")</f>
        <v/>
      </c>
      <c r="PK28" s="395" t="str">
        <f t="shared" ref="PK28" si="4273">IF(OV28&lt;&gt;"",SUMPRODUCT((PG25:PG29=PG28)*(PB25:PB29=PB28)*(OZ25:OZ29=OZ28)*(PD25:PD29&gt;PD28)),"")</f>
        <v/>
      </c>
      <c r="PL28" s="395" t="str">
        <f t="shared" ref="PL28" si="4274">IF(OV28&lt;&gt;"",SUMPRODUCT((PG25:PG29=PG28)*(PB25:PB29=PB28)*(OZ25:OZ29=OZ28)*(PD25:PD29=PD28)*(PE25:PE29&gt;PE28)),"")</f>
        <v/>
      </c>
      <c r="PM28" s="395" t="str">
        <f t="shared" ref="PM28" si="4275">IF(OV28&lt;&gt;"",SUMPRODUCT((PG25:PG29=PG28)*(PB25:PB29=PB28)*(OZ25:OZ29=OZ28)*(PD25:PD29=PD28)*(PE25:PE29=PE28)*(PF25:PF29&gt;PF28)),"")</f>
        <v/>
      </c>
      <c r="PN28" s="395" t="str">
        <f t="shared" ref="PN28" si="4276">IF(OV28&lt;&gt;"",SUM(PH28:PM28)+3,"")</f>
        <v/>
      </c>
      <c r="PO28" s="395" t="str">
        <f t="shared" ref="PO28" si="4277">IF(OV28&lt;&gt;"",IF(PN28=4,OV28,OV29),"")</f>
        <v/>
      </c>
      <c r="PP28" s="395" t="str">
        <f t="shared" ref="PP28" ca="1" si="4278">IF(PO28&lt;&gt;"",PO28,IF(OU28&lt;&gt;"",OU28,IF(OA28&lt;&gt;"",OA28,IF(NG28&lt;&gt;"",NG28,MG28))))</f>
        <v>Flamengo</v>
      </c>
      <c r="PQ28" s="395">
        <v>4</v>
      </c>
      <c r="PR28" s="395">
        <v>26</v>
      </c>
      <c r="PS28" s="395" t="str">
        <f t="shared" si="0"/>
        <v>Internazionale</v>
      </c>
      <c r="PT28" s="395">
        <f ca="1">IF(OFFSET('Game Board'!O33,0,PT1)&lt;&gt;"",OFFSET('Game Board'!O33,0,PT1),0)</f>
        <v>3</v>
      </c>
      <c r="PU28" s="395">
        <f ca="1">IF(OFFSET('Game Board'!P33,0,PT1)&lt;&gt;"",OFFSET('Game Board'!P33,0,PT1),0)</f>
        <v>3</v>
      </c>
      <c r="PV28" s="395" t="str">
        <f t="shared" si="1"/>
        <v>Urawa Red Diamonds</v>
      </c>
      <c r="PW28" s="395" t="str">
        <f ca="1">IF(AND(OFFSET('Game Board'!O33,0,PT1)&lt;&gt;"",OFFSET('Game Board'!P33,0,PT1)&lt;&gt;""),IF(PT28&gt;PU28,"W",IF(PT28=PU28,"D","L")),"")</f>
        <v>D</v>
      </c>
      <c r="PX28" s="395" t="str">
        <f t="shared" ca="1" si="2565"/>
        <v>D</v>
      </c>
      <c r="PZ28" s="395">
        <f ca="1">VLOOKUP(QA28,TV25:TW29,2,FALSE)</f>
        <v>3</v>
      </c>
      <c r="QA28" s="398" t="str">
        <f t="shared" si="3482"/>
        <v>Los Angeles</v>
      </c>
      <c r="QB28" s="395">
        <f ca="1">SUMPRODUCT((TY3:TY54=QA28)*(UC3:UC54="W"))+SUMPRODUCT((UB3:UB54=QA28)*(UD3:UD54="W"))</f>
        <v>0</v>
      </c>
      <c r="QC28" s="395">
        <f ca="1">SUMPRODUCT((TY3:TY54=QA28)*(UC3:UC54="D"))+SUMPRODUCT((UB3:UB54=QA28)*(UD3:UD54="D"))</f>
        <v>0</v>
      </c>
      <c r="QD28" s="395">
        <f ca="1">SUMPRODUCT((TY3:TY54=QA28)*(UC3:UC54="L"))+SUMPRODUCT((UB3:UB54=QA28)*(UD3:UD54="L"))</f>
        <v>0</v>
      </c>
      <c r="QE28" s="395">
        <f t="shared" ref="QE28" ca="1" si="4279">SUMIF(TY3:TY72,QA28,TZ3:TZ72)+SUMIF(UB3:UB72,QA28,UA3:UA72)</f>
        <v>0</v>
      </c>
      <c r="QF28" s="395">
        <f t="shared" ref="QF28" ca="1" si="4280">SUMIF(UB3:UB72,QA28,TZ3:TZ72)+SUMIF(TY3:TY72,QA28,UA3:UA72)</f>
        <v>0</v>
      </c>
      <c r="QG28" s="395">
        <f t="shared" ca="1" si="3485"/>
        <v>1000</v>
      </c>
      <c r="QH28" s="395">
        <f t="shared" ca="1" si="3486"/>
        <v>0</v>
      </c>
      <c r="QI28" s="401">
        <f t="shared" si="63"/>
        <v>13</v>
      </c>
      <c r="QJ28" s="395">
        <f t="shared" ref="QJ28" ca="1" si="4281">IF(COUNTIF(QH25:QH29,4)&lt;&gt;4,RANK(QH28,QH25:QH29),QH80)</f>
        <v>1</v>
      </c>
      <c r="QL28" s="395">
        <f t="shared" ref="QL28" ca="1" si="4282">SUMPRODUCT((QJ25:QJ28=QJ28)*(QI25:QI28&lt;QI28))+QJ28</f>
        <v>2</v>
      </c>
      <c r="QM28" s="398" t="str">
        <f t="shared" ref="QM28" ca="1" si="4283">INDEX(QA25:QA29,MATCH(4,QL25:QL29,0),0)</f>
        <v>Flamengo</v>
      </c>
      <c r="QN28" s="395">
        <f t="shared" ref="QN28" ca="1" si="4284">INDEX(QJ25:QJ29,MATCH(QM28,QA25:QA29,0),0)</f>
        <v>1</v>
      </c>
      <c r="QO28" s="395" t="str">
        <f t="shared" ca="1" si="3968"/>
        <v>Flamengo</v>
      </c>
      <c r="QP28" s="395" t="str">
        <f t="shared" ca="1" si="3969"/>
        <v/>
      </c>
      <c r="QT28" s="395" t="str">
        <f t="shared" ca="1" si="3495"/>
        <v>Flamengo</v>
      </c>
      <c r="QU28" s="395">
        <f ca="1">SUMPRODUCT((TY3:TY54=QT28)*(UB3:UB54=QT29)*(UC3:UC54="W"))+SUMPRODUCT((TY3:TY54=QT28)*(UB3:UB54=QT25)*(UC3:UC54="W"))+SUMPRODUCT((TY3:TY54=QT28)*(UB3:UB54=QT26)*(UC3:UC54="W"))+SUMPRODUCT((TY3:TY54=QT28)*(UB3:UB54=QT27)*(UC3:UC54="W"))+SUMPRODUCT((TY3:TY54=QT29)*(UB3:UB54=QT28)*(UD3:UD54="W"))+SUMPRODUCT((TY3:TY54=QT25)*(UB3:UB54=QT28)*(UD3:UD54="W"))+SUMPRODUCT((TY3:TY54=QT26)*(UB3:UB54=QT28)*(UD3:UD54="W"))+SUMPRODUCT((TY3:TY54=QT27)*(UB3:UB54=QT28)*(UD3:UD54="W"))</f>
        <v>0</v>
      </c>
      <c r="QV28" s="395">
        <f ca="1">SUMPRODUCT((TY3:TY54=QT28)*(UB3:UB54=QT29)*(UC3:UC54="D"))+SUMPRODUCT((TY3:TY54=QT28)*(UB3:UB54=QT25)*(UC3:UC54="D"))+SUMPRODUCT((TY3:TY54=QT28)*(UB3:UB54=QT26)*(UC3:UC54="D"))+SUMPRODUCT((TY3:TY54=QT28)*(UB3:UB54=QT27)*(UC3:UC54="D"))+SUMPRODUCT((TY3:TY54=QT29)*(UB3:UB54=QT28)*(UC3:UC54="D"))+SUMPRODUCT((TY3:TY54=QT25)*(UB3:UB54=QT28)*(UC3:UC54="D"))+SUMPRODUCT((TY3:TY54=QT26)*(UB3:UB54=QT28)*(UC3:UC54="D"))+SUMPRODUCT((TY3:TY54=QT27)*(UB3:UB54=QT28)*(UC3:UC54="D"))</f>
        <v>0</v>
      </c>
      <c r="QW28" s="395">
        <f ca="1">SUMPRODUCT((TY3:TY54=QT28)*(UB3:UB54=QT29)*(UC3:UC54="L"))+SUMPRODUCT((TY3:TY54=QT28)*(UB3:UB54=QT25)*(UC3:UC54="L"))+SUMPRODUCT((TY3:TY54=QT28)*(UB3:UB54=QT26)*(UC3:UC54="L"))+SUMPRODUCT((TY3:TY54=QT28)*(UB3:UB54=QT27)*(UC3:UC54="L"))+SUMPRODUCT((TY3:TY54=QT29)*(UB3:UB54=QT28)*(UD3:UD54="L"))+SUMPRODUCT((TY3:TY54=QT25)*(UB3:UB54=QT28)*(UD3:UD54="L"))+SUMPRODUCT((TY3:TY54=QT26)*(UB3:UB54=QT28)*(UD3:UD54="L"))+SUMPRODUCT((TY3:TY54=QT27)*(UB3:UB54=QT28)*(UD3:UD54="L"))</f>
        <v>0</v>
      </c>
      <c r="QX28" s="395">
        <f ca="1">SUMPRODUCT((TY3:TY54=QT28)*(UB3:UB54=QT29)*TZ3:TZ54)+SUMPRODUCT((TY3:TY54=QT28)*(UB3:UB54=QT25)*TZ3:TZ54)+SUMPRODUCT((TY3:TY54=QT28)*(UB3:UB54=QT26)*TZ3:TZ54)+SUMPRODUCT((TY3:TY54=QT28)*(UB3:UB54=QT27)*TZ3:TZ54)+SUMPRODUCT((TY3:TY54=QT29)*(UB3:UB54=QT28)*UA3:UA54)+SUMPRODUCT((TY3:TY54=QT25)*(UB3:UB54=QT28)*UA3:UA54)+SUMPRODUCT((TY3:TY54=QT26)*(UB3:UB54=QT28)*UA3:UA54)+SUMPRODUCT((TY3:TY54=QT27)*(UB3:UB54=QT28)*UA3:UA54)</f>
        <v>0</v>
      </c>
      <c r="QY28" s="395">
        <f ca="1">SUMPRODUCT((TY3:TY54=QT28)*(UB3:UB54=QT29)*UA3:UA54)+SUMPRODUCT((TY3:TY54=QT28)*(UB3:UB54=QT25)*UA3:UA54)+SUMPRODUCT((TY3:TY54=QT28)*(UB3:UB54=QT26)*UA3:UA54)+SUMPRODUCT((TY3:TY54=QT28)*(UB3:UB54=QT27)*UA3:UA54)+SUMPRODUCT((TY3:TY54=QT29)*(UB3:UB54=QT28)*TZ3:TZ54)+SUMPRODUCT((TY3:TY54=QT25)*(UB3:UB54=QT28)*TZ3:TZ54)+SUMPRODUCT((TY3:TY54=QT26)*(UB3:UB54=QT28)*TZ3:TZ54)+SUMPRODUCT((TY3:TY54=QT27)*(UB3:UB54=QT28)*TZ3:TZ54)</f>
        <v>0</v>
      </c>
      <c r="QZ28" s="395">
        <f t="shared" ca="1" si="3496"/>
        <v>1000</v>
      </c>
      <c r="RA28" s="395">
        <f t="shared" ca="1" si="3497"/>
        <v>0</v>
      </c>
      <c r="RB28" s="395">
        <f ca="1">IF(QT28&lt;&gt;"",VLOOKUP(QT28,QA4:QG52,7,FALSE),"")</f>
        <v>1000</v>
      </c>
      <c r="RC28" s="395">
        <f ca="1">IF(QT28&lt;&gt;"",VLOOKUP(QT28,QA4:QG52,5,FALSE),"")</f>
        <v>0</v>
      </c>
      <c r="RD28" s="395">
        <f ca="1">IF(QT28&lt;&gt;"",VLOOKUP(QT28,QA4:QI52,9,FALSE),"")</f>
        <v>28</v>
      </c>
      <c r="RE28" s="395">
        <f t="shared" ca="1" si="3498"/>
        <v>0</v>
      </c>
      <c r="RF28" s="395">
        <f t="shared" ref="RF28" ca="1" si="4285">IF(QT28&lt;&gt;"",RANK(RE28,RE25:RE29),"")</f>
        <v>1</v>
      </c>
      <c r="RG28" s="395">
        <f t="shared" ref="RG28" ca="1" si="4286">IF(QT28&lt;&gt;"",SUMPRODUCT((RE25:RE29=RE28)*(QZ25:QZ29&gt;QZ28)),"")</f>
        <v>0</v>
      </c>
      <c r="RH28" s="395">
        <f t="shared" ref="RH28" ca="1" si="4287">IF(QT28&lt;&gt;"",SUMPRODUCT((RE25:RE29=RE28)*(QZ25:QZ29=QZ28)*(QX25:QX29&gt;QX28)),"")</f>
        <v>0</v>
      </c>
      <c r="RI28" s="395">
        <f t="shared" ref="RI28" ca="1" si="4288">IF(QT28&lt;&gt;"",SUMPRODUCT((RE25:RE29=RE28)*(QZ25:QZ29=QZ28)*(QX25:QX29=QX28)*(RB25:RB29&gt;RB28)),"")</f>
        <v>0</v>
      </c>
      <c r="RJ28" s="395">
        <f t="shared" ref="RJ28" ca="1" si="4289">IF(QT28&lt;&gt;"",SUMPRODUCT((RE25:RE29=RE28)*(QZ25:QZ29=QZ28)*(QX25:QX29=QX28)*(RB25:RB29=RB28)*(RC25:RC29&gt;RC28)),"")</f>
        <v>0</v>
      </c>
      <c r="RK28" s="395">
        <f t="shared" ref="RK28" ca="1" si="4290">IF(QT28&lt;&gt;"",SUMPRODUCT((RE25:RE29=RE28)*(QZ25:QZ29=QZ28)*(QX25:QX29=QX28)*(RB25:RB29=RB28)*(RC25:RC29=RC28)*(RD25:RD29&gt;RD28)),"")</f>
        <v>0</v>
      </c>
      <c r="RL28" s="395">
        <f t="shared" ref="RL28" ca="1" si="4291">IF(QT28&lt;&gt;"",IF(RL80&lt;&gt;"",IF(QS76=3,RL80,RL80+QS76),SUM(RF28:RK28)),"")</f>
        <v>1</v>
      </c>
      <c r="RM28" s="395" t="str">
        <f t="shared" ref="RM28" ca="1" si="4292">IF(QT28&lt;&gt;"",INDEX(QT25:QT29,MATCH(4,RL25:RL29,0),0),"")</f>
        <v>Espérance Sportive de Tunis</v>
      </c>
      <c r="RN28" s="395" t="str">
        <f t="shared" ca="1" si="3722"/>
        <v/>
      </c>
      <c r="RO28" s="395" t="str">
        <f ca="1">IF(RN28&lt;&gt;"",SUMPRODUCT((TY3:TY54=RN28)*(UB3:UB54=RN29)*(UC3:UC54="W"))+SUMPRODUCT((TY3:TY54=RN28)*(UB3:UB54=RN26)*(UC3:UC54="W"))+SUMPRODUCT((TY3:TY54=RN28)*(UB3:UB54=RN27)*(UC3:UC54="W"))+SUMPRODUCT((TY3:TY54=RN29)*(UB3:UB54=RN28)*(UD3:UD54="W"))+SUMPRODUCT((TY3:TY54=RN26)*(UB3:UB54=RN28)*(UD3:UD54="W"))+SUMPRODUCT((TY3:TY54=RN27)*(UB3:UB54=RN28)*(UD3:UD54="W")),"")</f>
        <v/>
      </c>
      <c r="RP28" s="395" t="str">
        <f ca="1">IF(RN28&lt;&gt;"",SUMPRODUCT((TY3:TY54=RN28)*(UB3:UB54=RN29)*(UC3:UC54="D"))+SUMPRODUCT((TY3:TY54=RN28)*(UB3:UB54=RN26)*(UC3:UC54="D"))+SUMPRODUCT((TY3:TY54=RN28)*(UB3:UB54=RN27)*(UC3:UC54="D"))+SUMPRODUCT((TY3:TY54=RN29)*(UB3:UB54=RN28)*(UC3:UC54="D"))+SUMPRODUCT((TY3:TY54=RN26)*(UB3:UB54=RN28)*(UC3:UC54="D"))+SUMPRODUCT((TY3:TY54=RN27)*(UB3:UB54=RN28)*(UC3:UC54="D")),"")</f>
        <v/>
      </c>
      <c r="RQ28" s="395" t="str">
        <f ca="1">IF(RN28&lt;&gt;"",SUMPRODUCT((TY3:TY54=RN28)*(UB3:UB54=RN29)*(UC3:UC54="L"))+SUMPRODUCT((TY3:TY54=RN28)*(UB3:UB54=RN26)*(UC3:UC54="L"))+SUMPRODUCT((TY3:TY54=RN28)*(UB3:UB54=RN27)*(UC3:UC54="L"))+SUMPRODUCT((TY3:TY54=RN29)*(UB3:UB54=RN28)*(UD3:UD54="L"))+SUMPRODUCT((TY3:TY54=RN26)*(UB3:UB54=RN28)*(UD3:UD54="L"))+SUMPRODUCT((TY3:TY54=RN27)*(UB3:UB54=RN28)*(UD3:UD54="L")),"")</f>
        <v/>
      </c>
      <c r="RR28" s="395">
        <f ca="1">SUMPRODUCT((TY3:TY54=RN28)*(UB3:UB54=RN29)*TZ3:TZ54)+SUMPRODUCT((TY3:TY54=RN28)*(UB3:UB54=RN25)*TZ3:TZ54)+SUMPRODUCT((TY3:TY54=RN28)*(UB3:UB54=RN26)*TZ3:TZ54)+SUMPRODUCT((TY3:TY54=RN28)*(UB3:UB54=RN27)*TZ3:TZ54)+SUMPRODUCT((TY3:TY54=RN29)*(UB3:UB54=RN28)*UA3:UA54)+SUMPRODUCT((TY3:TY54=RN25)*(UB3:UB54=RN28)*UA3:UA54)+SUMPRODUCT((TY3:TY54=RN26)*(UB3:UB54=RN28)*UA3:UA54)+SUMPRODUCT((TY3:TY54=RN27)*(UB3:UB54=RN28)*UA3:UA54)</f>
        <v>0</v>
      </c>
      <c r="RS28" s="395">
        <f ca="1">SUMPRODUCT((TY3:TY54=RN28)*(UB3:UB54=RN29)*UA3:UA54)+SUMPRODUCT((TY3:TY54=RN28)*(UB3:UB54=RN25)*UA3:UA54)+SUMPRODUCT((TY3:TY54=RN28)*(UB3:UB54=RN26)*UA3:UA54)+SUMPRODUCT((TY3:TY54=RN28)*(UB3:UB54=RN27)*UA3:UA54)+SUMPRODUCT((TY3:TY54=RN29)*(UB3:UB54=RN28)*TZ3:TZ54)+SUMPRODUCT((TY3:TY54=RN25)*(UB3:UB54=RN28)*TZ3:TZ54)+SUMPRODUCT((TY3:TY54=RN26)*(UB3:UB54=RN28)*TZ3:TZ54)+SUMPRODUCT((TY3:TY54=RN27)*(UB3:UB54=RN28)*TZ3:TZ54)</f>
        <v>0</v>
      </c>
      <c r="RT28" s="395">
        <f t="shared" ca="1" si="3723"/>
        <v>1000</v>
      </c>
      <c r="RU28" s="395" t="str">
        <f t="shared" ca="1" si="3724"/>
        <v/>
      </c>
      <c r="RV28" s="395" t="str">
        <f ca="1">IF(RN28&lt;&gt;"",VLOOKUP(RN28,QA4:QG52,7,FALSE),"")</f>
        <v/>
      </c>
      <c r="RW28" s="395" t="str">
        <f ca="1">IF(RN28&lt;&gt;"",VLOOKUP(RN28,QA4:QG52,5,FALSE),"")</f>
        <v/>
      </c>
      <c r="RX28" s="395" t="str">
        <f ca="1">IF(RN28&lt;&gt;"",VLOOKUP(RN28,QA4:QI52,9,FALSE),"")</f>
        <v/>
      </c>
      <c r="RY28" s="395" t="str">
        <f t="shared" ca="1" si="3725"/>
        <v/>
      </c>
      <c r="RZ28" s="395" t="str">
        <f t="shared" ref="RZ28" ca="1" si="4293">IF(RN28&lt;&gt;"",RANK(RY28,RY25:RY29),"")</f>
        <v/>
      </c>
      <c r="SA28" s="395" t="str">
        <f t="shared" ref="SA28" ca="1" si="4294">IF(RN28&lt;&gt;"",SUMPRODUCT((RY25:RY29=RY28)*(RT25:RT29&gt;RT28)),"")</f>
        <v/>
      </c>
      <c r="SB28" s="395" t="str">
        <f t="shared" ref="SB28" ca="1" si="4295">IF(RN28&lt;&gt;"",SUMPRODUCT((RY25:RY29=RY28)*(RT25:RT29=RT28)*(RR25:RR29&gt;RR28)),"")</f>
        <v/>
      </c>
      <c r="SC28" s="395" t="str">
        <f t="shared" ref="SC28" ca="1" si="4296">IF(RN28&lt;&gt;"",SUMPRODUCT((RY25:RY29=RY28)*(RT25:RT29=RT28)*(RR25:RR29=RR28)*(RV25:RV29&gt;RV28)),"")</f>
        <v/>
      </c>
      <c r="SD28" s="395" t="str">
        <f t="shared" ref="SD28" ca="1" si="4297">IF(RN28&lt;&gt;"",SUMPRODUCT((RY25:RY29=RY28)*(RT25:RT29=RT28)*(RR25:RR29=RR28)*(RV25:RV29=RV28)*(RW25:RW29&gt;RW28)),"")</f>
        <v/>
      </c>
      <c r="SE28" s="395" t="str">
        <f t="shared" ref="SE28" ca="1" si="4298">IF(RN28&lt;&gt;"",SUMPRODUCT((RY25:RY29=RY28)*(RT25:RT29=RT28)*(RR25:RR29=RR28)*(RV25:RV29=RV28)*(RW25:RW29=RW28)*(RX25:RX29&gt;RX28)),"")</f>
        <v/>
      </c>
      <c r="SF28" s="395" t="str">
        <f t="shared" ref="SF28" ca="1" si="4299">IF(RN28&lt;&gt;"",IF(SF80&lt;&gt;"",IF(RM76=3,SF80,SF80+RM76),SUM(RZ28:SE28)+1),"")</f>
        <v/>
      </c>
      <c r="SG28" s="395" t="str">
        <f t="shared" ref="SG28" ca="1" si="4300">IF(RN28&lt;&gt;"",INDEX(RN26:RN29,MATCH(4,SF26:SF29,0),0),"")</f>
        <v/>
      </c>
      <c r="SH28" s="395" t="str">
        <f t="shared" ca="1" si="3987"/>
        <v/>
      </c>
      <c r="SI28" s="395">
        <f ca="1">SUMPRODUCT((TY3:TY54=SH28)*(UB3:UB54=SH29)*(UC3:UC54="W"))+SUMPRODUCT((TY3:TY54=SH28)*(UB3:UB54=SH30)*(UC3:UC54="W"))+SUMPRODUCT((TY3:TY54=SH28)*(UB3:UB54=SH27)*(UC3:UC54="W"))+SUMPRODUCT((TY3:TY54=SH29)*(UB3:UB54=SH28)*(UD3:UD54="W"))+SUMPRODUCT((TY3:TY54=SH30)*(UB3:UB54=SH28)*(UD3:UD54="W"))+SUMPRODUCT((TY3:TY54=SH27)*(UB3:UB54=SH28)*(UD3:UD54="W"))</f>
        <v>0</v>
      </c>
      <c r="SJ28" s="395">
        <f ca="1">SUMPRODUCT((TY3:TY54=SH28)*(UB3:UB54=SH29)*(UC3:UC54="D"))+SUMPRODUCT((TY3:TY54=SH28)*(UB3:UB54=SH30)*(UC3:UC54="D"))+SUMPRODUCT((TY3:TY54=SH28)*(UB3:UB54=SH27)*(UC3:UC54="D"))+SUMPRODUCT((TY3:TY54=SH29)*(UB3:UB54=SH28)*(UC3:UC54="D"))+SUMPRODUCT((TY3:TY54=SH30)*(UB3:UB54=SH28)*(UC3:UC54="D"))+SUMPRODUCT((TY3:TY54=SH27)*(UB3:UB54=SH28)*(UC3:UC54="D"))</f>
        <v>0</v>
      </c>
      <c r="SK28" s="395">
        <f ca="1">SUMPRODUCT((TY3:TY54=SH28)*(UB3:UB54=SH29)*(UC3:UC54="L"))+SUMPRODUCT((TY3:TY54=SH28)*(UB3:UB54=SH30)*(UC3:UC54="L"))+SUMPRODUCT((TY3:TY54=SH28)*(UB3:UB54=SH27)*(UC3:UC54="L"))+SUMPRODUCT((TY3:TY54=SH29)*(UB3:UB54=SH28)*(UD3:UD54="L"))+SUMPRODUCT((TY3:TY54=SH30)*(UB3:UB54=SH28)*(UD3:UD54="L"))+SUMPRODUCT((TY3:TY54=SH27)*(UB3:UB54=SH28)*(UD3:UD54="L"))</f>
        <v>0</v>
      </c>
      <c r="SL28" s="395">
        <f ca="1">SUMPRODUCT((TY3:TY54=SH28)*(UB3:UB54=SH29)*TZ3:TZ54)+SUMPRODUCT((TY3:TY54=SH28)*(UB3:UB54=SH25)*TZ3:TZ54)+SUMPRODUCT((TY3:TY54=SH28)*(UB3:UB54=SH26)*TZ3:TZ54)+SUMPRODUCT((TY3:TY54=SH28)*(UB3:UB54=SH27)*TZ3:TZ54)+SUMPRODUCT((TY3:TY54=SH29)*(UB3:UB54=SH28)*UA3:UA54)+SUMPRODUCT((TY3:TY54=SH25)*(UB3:UB54=SH28)*UA3:UA54)+SUMPRODUCT((TY3:TY54=SH26)*(UB3:UB54=SH28)*UA3:UA54)+SUMPRODUCT((TY3:TY54=SH27)*(UB3:UB54=SH28)*UA3:UA54)</f>
        <v>0</v>
      </c>
      <c r="SM28" s="395">
        <f ca="1">SUMPRODUCT((TY3:TY54=SH28)*(UB3:UB54=SH29)*UA3:UA54)+SUMPRODUCT((TY3:TY54=SH28)*(UB3:UB54=SH25)*UA3:UA54)+SUMPRODUCT((TY3:TY54=SH28)*(UB3:UB54=SH26)*UA3:UA54)+SUMPRODUCT((TY3:TY54=SH28)*(UB3:UB54=SH27)*UA3:UA54)+SUMPRODUCT((TY3:TY54=SH29)*(UB3:UB54=SH28)*TZ3:TZ54)+SUMPRODUCT((TY3:TY54=SH25)*(UB3:UB54=SH28)*TZ3:TZ54)+SUMPRODUCT((TY3:TY54=SH26)*(UB3:UB54=SH28)*TZ3:TZ54)+SUMPRODUCT((TY3:TY54=SH27)*(UB3:UB54=SH28)*TZ3:TZ54)</f>
        <v>0</v>
      </c>
      <c r="SN28" s="395">
        <f t="shared" ca="1" si="3988"/>
        <v>1000</v>
      </c>
      <c r="SO28" s="395" t="str">
        <f t="shared" ca="1" si="3989"/>
        <v/>
      </c>
      <c r="SP28" s="395" t="str">
        <f ca="1">IF(SH28&lt;&gt;"",VLOOKUP(SH28,QA4:QG52,7,FALSE),"")</f>
        <v/>
      </c>
      <c r="SQ28" s="395" t="str">
        <f ca="1">IF(SH28&lt;&gt;"",VLOOKUP(SH28,QA4:QG52,5,FALSE),"")</f>
        <v/>
      </c>
      <c r="SR28" s="395" t="str">
        <f ca="1">IF(SH28&lt;&gt;"",VLOOKUP(SH28,QA4:QI52,9,FALSE),"")</f>
        <v/>
      </c>
      <c r="SS28" s="395" t="str">
        <f t="shared" ca="1" si="3990"/>
        <v/>
      </c>
      <c r="ST28" s="395" t="str">
        <f t="shared" ref="ST28" ca="1" si="4301">IF(SH28&lt;&gt;"",RANK(SS28,SS25:SS29),"")</f>
        <v/>
      </c>
      <c r="SU28" s="395" t="str">
        <f t="shared" ref="SU28" ca="1" si="4302">IF(SH28&lt;&gt;"",SUMPRODUCT((SS25:SS29=SS28)*(SN25:SN29&gt;SN28)),"")</f>
        <v/>
      </c>
      <c r="SV28" s="395" t="str">
        <f t="shared" ref="SV28" ca="1" si="4303">IF(SH28&lt;&gt;"",SUMPRODUCT((SS25:SS29=SS28)*(SN25:SN29=SN28)*(SL25:SL29&gt;SL28)),"")</f>
        <v/>
      </c>
      <c r="SW28" s="395" t="str">
        <f t="shared" ref="SW28" ca="1" si="4304">IF(SH28&lt;&gt;"",SUMPRODUCT((SS25:SS29=SS28)*(SN25:SN29=SN28)*(SL25:SL29=SL28)*(SP25:SP29&gt;SP28)),"")</f>
        <v/>
      </c>
      <c r="SX28" s="395" t="str">
        <f t="shared" ref="SX28" ca="1" si="4305">IF(SH28&lt;&gt;"",SUMPRODUCT((SS25:SS29=SS28)*(SN25:SN29=SN28)*(SL25:SL29=SL28)*(SP25:SP29=SP28)*(SQ25:SQ29&gt;SQ28)),"")</f>
        <v/>
      </c>
      <c r="SY28" s="395" t="str">
        <f t="shared" ref="SY28" ca="1" si="4306">IF(SH28&lt;&gt;"",SUMPRODUCT((SS25:SS29=SS28)*(SN25:SN29=SN28)*(SL25:SL29=SL28)*(SP25:SP29=SP28)*(SQ25:SQ29=SQ28)*(SR25:SR29&gt;SR28)),"")</f>
        <v/>
      </c>
      <c r="SZ28" s="395" t="str">
        <f t="shared" ca="1" si="3997"/>
        <v/>
      </c>
      <c r="TA28" s="395" t="str">
        <f t="shared" ref="TA28" ca="1" si="4307">IF(SH28&lt;&gt;"",INDEX(SH27:SH29,MATCH(4,SZ27:SZ29,0),0),"")</f>
        <v/>
      </c>
      <c r="TB28" s="395" t="str">
        <f t="shared" ref="TB28" si="4308">IF(QR25&lt;&gt;"",QR25,"")</f>
        <v/>
      </c>
      <c r="TC28" s="395">
        <f ca="1">SUMPRODUCT((TY3:TY54=TB28)*(UB3:UB54=TB29)*(UC3:UC54="W"))+SUMPRODUCT((TY3:TY54=TB28)*(UB3:UB54=TB30)*(UC3:UC54="W"))+SUMPRODUCT((TY3:TY54=TB28)*(UB3:UB54=TB31)*(UC3:UC54="W"))+SUMPRODUCT((TY3:TY54=TB29)*(UB3:UB54=TB28)*(UD3:UD54="W"))+SUMPRODUCT((TY3:TY54=TB30)*(UB3:UB54=TB28)*(UD3:UD54="W"))+SUMPRODUCT((TY3:TY54=TB31)*(UB3:UB54=TB28)*(UD3:UD54="W"))</f>
        <v>0</v>
      </c>
      <c r="TD28" s="395">
        <f ca="1">SUMPRODUCT((TY3:TY54=TB28)*(UB3:UB54=TB29)*(UC3:UC54="D"))+SUMPRODUCT((TY3:TY54=TB28)*(UB3:UB54=TB30)*(UC3:UC54="D"))+SUMPRODUCT((TY3:TY54=TB28)*(UB3:UB54=TB31)*(UC3:UC54="D"))+SUMPRODUCT((TY3:TY54=TB29)*(UB3:UB54=TB28)*(UC3:UC54="D"))+SUMPRODUCT((TY3:TY54=TB30)*(UB3:UB54=TB28)*(UC3:UC54="D"))+SUMPRODUCT((TY3:TY54=TB31)*(UB3:UB54=TB28)*(UC3:UC54="D"))</f>
        <v>0</v>
      </c>
      <c r="TE28" s="395">
        <f ca="1">SUMPRODUCT((TY3:TY54=TB28)*(UB3:UB54=TB29)*(UC3:UC54="L"))+SUMPRODUCT((TY3:TY54=TB28)*(UB3:UB54=TB30)*(UC3:UC54="L"))+SUMPRODUCT((TY3:TY54=TB28)*(UB3:UB54=TB31)*(UC3:UC54="L"))+SUMPRODUCT((TY3:TY54=TB29)*(UB3:UB54=TB28)*(UD3:UD54="L"))+SUMPRODUCT((TY3:TY54=TB30)*(UB3:UB54=TB28)*(UD3:UD54="L"))+SUMPRODUCT((TY3:TY54=TB31)*(UB3:UB54=TB28)*(UD3:UD54="L"))</f>
        <v>0</v>
      </c>
      <c r="TF28" s="395">
        <f ca="1">SUMPRODUCT((TY3:TY54=TB28)*(UB3:UB54=TB29)*TZ3:TZ54)+SUMPRODUCT((TY3:TY54=TB28)*(UB3:UB54=TB25)*TZ3:TZ54)+SUMPRODUCT((TY3:TY54=TB28)*(UB3:UB54=TB26)*TZ3:TZ54)+SUMPRODUCT((TY3:TY54=TB28)*(UB3:UB54=TB27)*TZ3:TZ54)+SUMPRODUCT((TY3:TY54=TB29)*(UB3:UB54=TB28)*UA3:UA54)+SUMPRODUCT((TY3:TY54=TB25)*(UB3:UB54=TB28)*UA3:UA54)+SUMPRODUCT((TY3:TY54=TB26)*(UB3:UB54=TB28)*UA3:UA54)+SUMPRODUCT((TY3:TY54=TB27)*(UB3:UB54=TB28)*UA3:UA54)</f>
        <v>0</v>
      </c>
      <c r="TG28" s="395">
        <f ca="1">SUMPRODUCT((TY3:TY54=TB28)*(UB3:UB54=TB29)*UA3:UA54)+SUMPRODUCT((TY3:TY54=TB28)*(UB3:UB54=TB25)*UA3:UA54)+SUMPRODUCT((TY3:TY54=TB28)*(UB3:UB54=TB26)*UA3:UA54)+SUMPRODUCT((TY3:TY54=TB28)*(UB3:UB54=TB27)*UA3:UA54)+SUMPRODUCT((TY3:TY54=TB29)*(UB3:UB54=TB28)*TZ3:TZ54)+SUMPRODUCT((TY3:TY54=TB25)*(UB3:UB54=TB28)*TZ3:TZ54)+SUMPRODUCT((TY3:TY54=TB26)*(UB3:UB54=TB28)*TZ3:TZ54)+SUMPRODUCT((TY3:TY54=TB27)*(UB3:UB54=TB28)*TZ3:TZ54)</f>
        <v>0</v>
      </c>
      <c r="TH28" s="395">
        <f t="shared" ref="TH28" ca="1" si="4309">TF28-TG28+1000</f>
        <v>1000</v>
      </c>
      <c r="TI28" s="395" t="str">
        <f t="shared" ref="TI28" si="4310">IF(TB28&lt;&gt;"",TC28*3+TD28*1,"")</f>
        <v/>
      </c>
      <c r="TJ28" s="395" t="str">
        <f>IF(TB28&lt;&gt;"",VLOOKUP(TB28,QA4:QG52,7,FALSE),"")</f>
        <v/>
      </c>
      <c r="TK28" s="395" t="str">
        <f>IF(TB28&lt;&gt;"",VLOOKUP(TB28,QA4:QG52,5,FALSE),"")</f>
        <v/>
      </c>
      <c r="TL28" s="395" t="str">
        <f>IF(TB28&lt;&gt;"",VLOOKUP(TB28,QA4:QI52,9,FALSE),"")</f>
        <v/>
      </c>
      <c r="TM28" s="395" t="str">
        <f t="shared" ref="TM28" si="4311">TI28</f>
        <v/>
      </c>
      <c r="TN28" s="395" t="str">
        <f t="shared" ref="TN28" si="4312">IF(TB28&lt;&gt;"",RANK(TM28,RE25:RE29),"")</f>
        <v/>
      </c>
      <c r="TO28" s="395" t="str">
        <f t="shared" ref="TO28" si="4313">IF(TB28&lt;&gt;"",SUMPRODUCT((TM25:TM29=TM28)*(TH25:TH29&gt;TH28)),"")</f>
        <v/>
      </c>
      <c r="TP28" s="395" t="str">
        <f t="shared" ref="TP28" si="4314">IF(TB28&lt;&gt;"",SUMPRODUCT((TM25:TM29=TM28)*(TH25:TH29=TH28)*(TF25:TF29&gt;TF28)),"")</f>
        <v/>
      </c>
      <c r="TQ28" s="395" t="str">
        <f t="shared" ref="TQ28" si="4315">IF(TB28&lt;&gt;"",SUMPRODUCT((TM25:TM29=TM28)*(TH25:TH29=TH28)*(TF25:TF29=TF28)*(TJ25:TJ29&gt;TJ28)),"")</f>
        <v/>
      </c>
      <c r="TR28" s="395" t="str">
        <f t="shared" ref="TR28" si="4316">IF(TB28&lt;&gt;"",SUMPRODUCT((TM25:TM29=TM28)*(TH25:TH29=TH28)*(TF25:TF29=TF28)*(TJ25:TJ29=TJ28)*(TK25:TK29&gt;TK28)),"")</f>
        <v/>
      </c>
      <c r="TS28" s="395" t="str">
        <f t="shared" ref="TS28" si="4317">IF(TB28&lt;&gt;"",SUMPRODUCT((TM25:TM29=TM28)*(TH25:TH29=TH28)*(TF25:TF29=TF28)*(TJ25:TJ29=TJ28)*(TK25:TK29=TK28)*(TL25:TL29&gt;TL28)),"")</f>
        <v/>
      </c>
      <c r="TT28" s="395" t="str">
        <f t="shared" ref="TT28" si="4318">IF(TB28&lt;&gt;"",SUM(TN28:TS28)+3,"")</f>
        <v/>
      </c>
      <c r="TU28" s="395" t="str">
        <f t="shared" ref="TU28" si="4319">IF(TB28&lt;&gt;"",IF(TT28=4,TB28,TB29),"")</f>
        <v/>
      </c>
      <c r="TV28" s="395" t="str">
        <f t="shared" ref="TV28" ca="1" si="4320">IF(TU28&lt;&gt;"",TU28,IF(TA28&lt;&gt;"",TA28,IF(SG28&lt;&gt;"",SG28,IF(RM28&lt;&gt;"",RM28,QM28))))</f>
        <v>Espérance Sportive de Tunis</v>
      </c>
      <c r="TW28" s="395">
        <v>4</v>
      </c>
      <c r="TX28" s="395">
        <v>26</v>
      </c>
      <c r="TY28" s="395" t="str">
        <f t="shared" si="3"/>
        <v>Internazionale</v>
      </c>
      <c r="TZ28" s="395">
        <f ca="1">IF(OFFSET('Game Board'!O33,0,TZ1)&lt;&gt;"",OFFSET('Game Board'!O33,0,TZ1),0)</f>
        <v>0</v>
      </c>
      <c r="UA28" s="395">
        <f ca="1">IF(OFFSET('Game Board'!P33,0,TZ1)&lt;&gt;"",OFFSET('Game Board'!P33,0,TZ1),0)</f>
        <v>0</v>
      </c>
      <c r="UB28" s="395" t="str">
        <f t="shared" si="4"/>
        <v>Urawa Red Diamonds</v>
      </c>
      <c r="UC28" s="395" t="str">
        <f ca="1">IF(AND(OFFSET('Game Board'!O33,0,TZ1)&lt;&gt;"",OFFSET('Game Board'!P33,0,TZ1)&lt;&gt;""),IF(TZ28&gt;UA28,"W",IF(TZ28=UA28,"D","L")),"")</f>
        <v/>
      </c>
      <c r="UD28" s="395" t="str">
        <f t="shared" ca="1" si="2597"/>
        <v/>
      </c>
      <c r="UF28" s="395">
        <f ca="1">VLOOKUP(UG28,YB25:YC29,2,FALSE)</f>
        <v>3</v>
      </c>
      <c r="UG28" s="398" t="str">
        <f t="shared" si="3508"/>
        <v>Los Angeles</v>
      </c>
      <c r="UH28" s="395">
        <f ca="1">SUMPRODUCT((YE3:YE54=UG28)*(YI3:YI54="W"))+SUMPRODUCT((YH3:YH54=UG28)*(YJ3:YJ54="W"))</f>
        <v>0</v>
      </c>
      <c r="UI28" s="395">
        <f ca="1">SUMPRODUCT((YE3:YE54=UG28)*(YI3:YI54="D"))+SUMPRODUCT((YH3:YH54=UG28)*(YJ3:YJ54="D"))</f>
        <v>0</v>
      </c>
      <c r="UJ28" s="395">
        <f ca="1">SUMPRODUCT((YE3:YE54=UG28)*(YI3:YI54="L"))+SUMPRODUCT((YH3:YH54=UG28)*(YJ3:YJ54="L"))</f>
        <v>0</v>
      </c>
      <c r="UK28" s="395">
        <f t="shared" ref="UK28" ca="1" si="4321">SUMIF(YE3:YE72,UG28,YF3:YF72)+SUMIF(YH3:YH72,UG28,YG3:YG72)</f>
        <v>0</v>
      </c>
      <c r="UL28" s="395">
        <f t="shared" ref="UL28" ca="1" si="4322">SUMIF(YH3:YH72,UG28,YF3:YF72)+SUMIF(YE3:YE72,UG28,YG3:YG72)</f>
        <v>0</v>
      </c>
      <c r="UM28" s="395">
        <f t="shared" ca="1" si="3511"/>
        <v>1000</v>
      </c>
      <c r="UN28" s="395">
        <f t="shared" ca="1" si="3512"/>
        <v>0</v>
      </c>
      <c r="UO28" s="401">
        <f t="shared" si="90"/>
        <v>13</v>
      </c>
      <c r="UP28" s="395">
        <f t="shared" ref="UP28" ca="1" si="4323">IF(COUNTIF(UN25:UN29,4)&lt;&gt;4,RANK(UN28,UN25:UN29),UN80)</f>
        <v>1</v>
      </c>
      <c r="UR28" s="395">
        <f t="shared" ref="UR28" ca="1" si="4324">SUMPRODUCT((UP25:UP28=UP28)*(UO25:UO28&lt;UO28))+UP28</f>
        <v>2</v>
      </c>
      <c r="US28" s="398" t="str">
        <f t="shared" ref="US28" ca="1" si="4325">INDEX(UG25:UG29,MATCH(4,UR25:UR29,0),0)</f>
        <v>Flamengo</v>
      </c>
      <c r="UT28" s="395">
        <f t="shared" ref="UT28" ca="1" si="4326">INDEX(UP25:UP29,MATCH(US28,UG25:UG29,0),0)</f>
        <v>1</v>
      </c>
      <c r="UU28" s="395" t="str">
        <f t="shared" ca="1" si="4006"/>
        <v>Flamengo</v>
      </c>
      <c r="UV28" s="395" t="str">
        <f t="shared" ca="1" si="4007"/>
        <v/>
      </c>
      <c r="UZ28" s="395" t="str">
        <f t="shared" ca="1" si="3521"/>
        <v>Flamengo</v>
      </c>
      <c r="VA28" s="395">
        <f ca="1">SUMPRODUCT((YE3:YE54=UZ28)*(YH3:YH54=UZ29)*(YI3:YI54="W"))+SUMPRODUCT((YE3:YE54=UZ28)*(YH3:YH54=UZ25)*(YI3:YI54="W"))+SUMPRODUCT((YE3:YE54=UZ28)*(YH3:YH54=UZ26)*(YI3:YI54="W"))+SUMPRODUCT((YE3:YE54=UZ28)*(YH3:YH54=UZ27)*(YI3:YI54="W"))+SUMPRODUCT((YE3:YE54=UZ29)*(YH3:YH54=UZ28)*(YJ3:YJ54="W"))+SUMPRODUCT((YE3:YE54=UZ25)*(YH3:YH54=UZ28)*(YJ3:YJ54="W"))+SUMPRODUCT((YE3:YE54=UZ26)*(YH3:YH54=UZ28)*(YJ3:YJ54="W"))+SUMPRODUCT((YE3:YE54=UZ27)*(YH3:YH54=UZ28)*(YJ3:YJ54="W"))</f>
        <v>0</v>
      </c>
      <c r="VB28" s="395">
        <f ca="1">SUMPRODUCT((YE3:YE54=UZ28)*(YH3:YH54=UZ29)*(YI3:YI54="D"))+SUMPRODUCT((YE3:YE54=UZ28)*(YH3:YH54=UZ25)*(YI3:YI54="D"))+SUMPRODUCT((YE3:YE54=UZ28)*(YH3:YH54=UZ26)*(YI3:YI54="D"))+SUMPRODUCT((YE3:YE54=UZ28)*(YH3:YH54=UZ27)*(YI3:YI54="D"))+SUMPRODUCT((YE3:YE54=UZ29)*(YH3:YH54=UZ28)*(YI3:YI54="D"))+SUMPRODUCT((YE3:YE54=UZ25)*(YH3:YH54=UZ28)*(YI3:YI54="D"))+SUMPRODUCT((YE3:YE54=UZ26)*(YH3:YH54=UZ28)*(YI3:YI54="D"))+SUMPRODUCT((YE3:YE54=UZ27)*(YH3:YH54=UZ28)*(YI3:YI54="D"))</f>
        <v>0</v>
      </c>
      <c r="VC28" s="395">
        <f ca="1">SUMPRODUCT((YE3:YE54=UZ28)*(YH3:YH54=UZ29)*(YI3:YI54="L"))+SUMPRODUCT((YE3:YE54=UZ28)*(YH3:YH54=UZ25)*(YI3:YI54="L"))+SUMPRODUCT((YE3:YE54=UZ28)*(YH3:YH54=UZ26)*(YI3:YI54="L"))+SUMPRODUCT((YE3:YE54=UZ28)*(YH3:YH54=UZ27)*(YI3:YI54="L"))+SUMPRODUCT((YE3:YE54=UZ29)*(YH3:YH54=UZ28)*(YJ3:YJ54="L"))+SUMPRODUCT((YE3:YE54=UZ25)*(YH3:YH54=UZ28)*(YJ3:YJ54="L"))+SUMPRODUCT((YE3:YE54=UZ26)*(YH3:YH54=UZ28)*(YJ3:YJ54="L"))+SUMPRODUCT((YE3:YE54=UZ27)*(YH3:YH54=UZ28)*(YJ3:YJ54="L"))</f>
        <v>0</v>
      </c>
      <c r="VD28" s="395">
        <f ca="1">SUMPRODUCT((YE3:YE54=UZ28)*(YH3:YH54=UZ29)*YF3:YF54)+SUMPRODUCT((YE3:YE54=UZ28)*(YH3:YH54=UZ25)*YF3:YF54)+SUMPRODUCT((YE3:YE54=UZ28)*(YH3:YH54=UZ26)*YF3:YF54)+SUMPRODUCT((YE3:YE54=UZ28)*(YH3:YH54=UZ27)*YF3:YF54)+SUMPRODUCT((YE3:YE54=UZ29)*(YH3:YH54=UZ28)*YG3:YG54)+SUMPRODUCT((YE3:YE54=UZ25)*(YH3:YH54=UZ28)*YG3:YG54)+SUMPRODUCT((YE3:YE54=UZ26)*(YH3:YH54=UZ28)*YG3:YG54)+SUMPRODUCT((YE3:YE54=UZ27)*(YH3:YH54=UZ28)*YG3:YG54)</f>
        <v>0</v>
      </c>
      <c r="VE28" s="395">
        <f ca="1">SUMPRODUCT((YE3:YE54=UZ28)*(YH3:YH54=UZ29)*YG3:YG54)+SUMPRODUCT((YE3:YE54=UZ28)*(YH3:YH54=UZ25)*YG3:YG54)+SUMPRODUCT((YE3:YE54=UZ28)*(YH3:YH54=UZ26)*YG3:YG54)+SUMPRODUCT((YE3:YE54=UZ28)*(YH3:YH54=UZ27)*YG3:YG54)+SUMPRODUCT((YE3:YE54=UZ29)*(YH3:YH54=UZ28)*YF3:YF54)+SUMPRODUCT((YE3:YE54=UZ25)*(YH3:YH54=UZ28)*YF3:YF54)+SUMPRODUCT((YE3:YE54=UZ26)*(YH3:YH54=UZ28)*YF3:YF54)+SUMPRODUCT((YE3:YE54=UZ27)*(YH3:YH54=UZ28)*YF3:YF54)</f>
        <v>0</v>
      </c>
      <c r="VF28" s="395">
        <f t="shared" ca="1" si="3522"/>
        <v>1000</v>
      </c>
      <c r="VG28" s="395">
        <f t="shared" ca="1" si="3523"/>
        <v>0</v>
      </c>
      <c r="VH28" s="395">
        <f ca="1">IF(UZ28&lt;&gt;"",VLOOKUP(UZ28,UG4:UM52,7,FALSE),"")</f>
        <v>1000</v>
      </c>
      <c r="VI28" s="395">
        <f ca="1">IF(UZ28&lt;&gt;"",VLOOKUP(UZ28,UG4:UM52,5,FALSE),"")</f>
        <v>0</v>
      </c>
      <c r="VJ28" s="395">
        <f ca="1">IF(UZ28&lt;&gt;"",VLOOKUP(UZ28,UG4:UO52,9,FALSE),"")</f>
        <v>28</v>
      </c>
      <c r="VK28" s="395">
        <f t="shared" ca="1" si="3524"/>
        <v>0</v>
      </c>
      <c r="VL28" s="395">
        <f t="shared" ref="VL28" ca="1" si="4327">IF(UZ28&lt;&gt;"",RANK(VK28,VK25:VK29),"")</f>
        <v>1</v>
      </c>
      <c r="VM28" s="395">
        <f t="shared" ref="VM28" ca="1" si="4328">IF(UZ28&lt;&gt;"",SUMPRODUCT((VK25:VK29=VK28)*(VF25:VF29&gt;VF28)),"")</f>
        <v>0</v>
      </c>
      <c r="VN28" s="395">
        <f t="shared" ref="VN28" ca="1" si="4329">IF(UZ28&lt;&gt;"",SUMPRODUCT((VK25:VK29=VK28)*(VF25:VF29=VF28)*(VD25:VD29&gt;VD28)),"")</f>
        <v>0</v>
      </c>
      <c r="VO28" s="395">
        <f t="shared" ref="VO28" ca="1" si="4330">IF(UZ28&lt;&gt;"",SUMPRODUCT((VK25:VK29=VK28)*(VF25:VF29=VF28)*(VD25:VD29=VD28)*(VH25:VH29&gt;VH28)),"")</f>
        <v>0</v>
      </c>
      <c r="VP28" s="395">
        <f t="shared" ref="VP28" ca="1" si="4331">IF(UZ28&lt;&gt;"",SUMPRODUCT((VK25:VK29=VK28)*(VF25:VF29=VF28)*(VD25:VD29=VD28)*(VH25:VH29=VH28)*(VI25:VI29&gt;VI28)),"")</f>
        <v>0</v>
      </c>
      <c r="VQ28" s="395">
        <f t="shared" ref="VQ28" ca="1" si="4332">IF(UZ28&lt;&gt;"",SUMPRODUCT((VK25:VK29=VK28)*(VF25:VF29=VF28)*(VD25:VD29=VD28)*(VH25:VH29=VH28)*(VI25:VI29=VI28)*(VJ25:VJ29&gt;VJ28)),"")</f>
        <v>0</v>
      </c>
      <c r="VR28" s="395">
        <f t="shared" ref="VR28" ca="1" si="4333">IF(UZ28&lt;&gt;"",IF(VR80&lt;&gt;"",IF(UY76=3,VR80,VR80+UY76),SUM(VL28:VQ28)),"")</f>
        <v>1</v>
      </c>
      <c r="VS28" s="395" t="str">
        <f t="shared" ref="VS28" ca="1" si="4334">IF(UZ28&lt;&gt;"",INDEX(UZ25:UZ29,MATCH(4,VR25:VR29,0),0),"")</f>
        <v>Espérance Sportive de Tunis</v>
      </c>
      <c r="VT28" s="395" t="str">
        <f t="shared" ca="1" si="3753"/>
        <v/>
      </c>
      <c r="VU28" s="395" t="str">
        <f ca="1">IF(VT28&lt;&gt;"",SUMPRODUCT((YE3:YE54=VT28)*(YH3:YH54=VT29)*(YI3:YI54="W"))+SUMPRODUCT((YE3:YE54=VT28)*(YH3:YH54=VT26)*(YI3:YI54="W"))+SUMPRODUCT((YE3:YE54=VT28)*(YH3:YH54=VT27)*(YI3:YI54="W"))+SUMPRODUCT((YE3:YE54=VT29)*(YH3:YH54=VT28)*(YJ3:YJ54="W"))+SUMPRODUCT((YE3:YE54=VT26)*(YH3:YH54=VT28)*(YJ3:YJ54="W"))+SUMPRODUCT((YE3:YE54=VT27)*(YH3:YH54=VT28)*(YJ3:YJ54="W")),"")</f>
        <v/>
      </c>
      <c r="VV28" s="395" t="str">
        <f ca="1">IF(VT28&lt;&gt;"",SUMPRODUCT((YE3:YE54=VT28)*(YH3:YH54=VT29)*(YI3:YI54="D"))+SUMPRODUCT((YE3:YE54=VT28)*(YH3:YH54=VT26)*(YI3:YI54="D"))+SUMPRODUCT((YE3:YE54=VT28)*(YH3:YH54=VT27)*(YI3:YI54="D"))+SUMPRODUCT((YE3:YE54=VT29)*(YH3:YH54=VT28)*(YI3:YI54="D"))+SUMPRODUCT((YE3:YE54=VT26)*(YH3:YH54=VT28)*(YI3:YI54="D"))+SUMPRODUCT((YE3:YE54=VT27)*(YH3:YH54=VT28)*(YI3:YI54="D")),"")</f>
        <v/>
      </c>
      <c r="VW28" s="395" t="str">
        <f ca="1">IF(VT28&lt;&gt;"",SUMPRODUCT((YE3:YE54=VT28)*(YH3:YH54=VT29)*(YI3:YI54="L"))+SUMPRODUCT((YE3:YE54=VT28)*(YH3:YH54=VT26)*(YI3:YI54="L"))+SUMPRODUCT((YE3:YE54=VT28)*(YH3:YH54=VT27)*(YI3:YI54="L"))+SUMPRODUCT((YE3:YE54=VT29)*(YH3:YH54=VT28)*(YJ3:YJ54="L"))+SUMPRODUCT((YE3:YE54=VT26)*(YH3:YH54=VT28)*(YJ3:YJ54="L"))+SUMPRODUCT((YE3:YE54=VT27)*(YH3:YH54=VT28)*(YJ3:YJ54="L")),"")</f>
        <v/>
      </c>
      <c r="VX28" s="395">
        <f ca="1">SUMPRODUCT((YE3:YE54=VT28)*(YH3:YH54=VT29)*YF3:YF54)+SUMPRODUCT((YE3:YE54=VT28)*(YH3:YH54=VT25)*YF3:YF54)+SUMPRODUCT((YE3:YE54=VT28)*(YH3:YH54=VT26)*YF3:YF54)+SUMPRODUCT((YE3:YE54=VT28)*(YH3:YH54=VT27)*YF3:YF54)+SUMPRODUCT((YE3:YE54=VT29)*(YH3:YH54=VT28)*YG3:YG54)+SUMPRODUCT((YE3:YE54=VT25)*(YH3:YH54=VT28)*YG3:YG54)+SUMPRODUCT((YE3:YE54=VT26)*(YH3:YH54=VT28)*YG3:YG54)+SUMPRODUCT((YE3:YE54=VT27)*(YH3:YH54=VT28)*YG3:YG54)</f>
        <v>0</v>
      </c>
      <c r="VY28" s="395">
        <f ca="1">SUMPRODUCT((YE3:YE54=VT28)*(YH3:YH54=VT29)*YG3:YG54)+SUMPRODUCT((YE3:YE54=VT28)*(YH3:YH54=VT25)*YG3:YG54)+SUMPRODUCT((YE3:YE54=VT28)*(YH3:YH54=VT26)*YG3:YG54)+SUMPRODUCT((YE3:YE54=VT28)*(YH3:YH54=VT27)*YG3:YG54)+SUMPRODUCT((YE3:YE54=VT29)*(YH3:YH54=VT28)*YF3:YF54)+SUMPRODUCT((YE3:YE54=VT25)*(YH3:YH54=VT28)*YF3:YF54)+SUMPRODUCT((YE3:YE54=VT26)*(YH3:YH54=VT28)*YF3:YF54)+SUMPRODUCT((YE3:YE54=VT27)*(YH3:YH54=VT28)*YF3:YF54)</f>
        <v>0</v>
      </c>
      <c r="VZ28" s="395">
        <f t="shared" ca="1" si="3754"/>
        <v>1000</v>
      </c>
      <c r="WA28" s="395" t="str">
        <f t="shared" ca="1" si="3755"/>
        <v/>
      </c>
      <c r="WB28" s="395" t="str">
        <f ca="1">IF(VT28&lt;&gt;"",VLOOKUP(VT28,UG4:UM52,7,FALSE),"")</f>
        <v/>
      </c>
      <c r="WC28" s="395" t="str">
        <f ca="1">IF(VT28&lt;&gt;"",VLOOKUP(VT28,UG4:UM52,5,FALSE),"")</f>
        <v/>
      </c>
      <c r="WD28" s="395" t="str">
        <f ca="1">IF(VT28&lt;&gt;"",VLOOKUP(VT28,UG4:UO52,9,FALSE),"")</f>
        <v/>
      </c>
      <c r="WE28" s="395" t="str">
        <f t="shared" ca="1" si="3756"/>
        <v/>
      </c>
      <c r="WF28" s="395" t="str">
        <f t="shared" ref="WF28" ca="1" si="4335">IF(VT28&lt;&gt;"",RANK(WE28,WE25:WE29),"")</f>
        <v/>
      </c>
      <c r="WG28" s="395" t="str">
        <f t="shared" ref="WG28" ca="1" si="4336">IF(VT28&lt;&gt;"",SUMPRODUCT((WE25:WE29=WE28)*(VZ25:VZ29&gt;VZ28)),"")</f>
        <v/>
      </c>
      <c r="WH28" s="395" t="str">
        <f t="shared" ref="WH28" ca="1" si="4337">IF(VT28&lt;&gt;"",SUMPRODUCT((WE25:WE29=WE28)*(VZ25:VZ29=VZ28)*(VX25:VX29&gt;VX28)),"")</f>
        <v/>
      </c>
      <c r="WI28" s="395" t="str">
        <f t="shared" ref="WI28" ca="1" si="4338">IF(VT28&lt;&gt;"",SUMPRODUCT((WE25:WE29=WE28)*(VZ25:VZ29=VZ28)*(VX25:VX29=VX28)*(WB25:WB29&gt;WB28)),"")</f>
        <v/>
      </c>
      <c r="WJ28" s="395" t="str">
        <f t="shared" ref="WJ28" ca="1" si="4339">IF(VT28&lt;&gt;"",SUMPRODUCT((WE25:WE29=WE28)*(VZ25:VZ29=VZ28)*(VX25:VX29=VX28)*(WB25:WB29=WB28)*(WC25:WC29&gt;WC28)),"")</f>
        <v/>
      </c>
      <c r="WK28" s="395" t="str">
        <f t="shared" ref="WK28" ca="1" si="4340">IF(VT28&lt;&gt;"",SUMPRODUCT((WE25:WE29=WE28)*(VZ25:VZ29=VZ28)*(VX25:VX29=VX28)*(WB25:WB29=WB28)*(WC25:WC29=WC28)*(WD25:WD29&gt;WD28)),"")</f>
        <v/>
      </c>
      <c r="WL28" s="395" t="str">
        <f t="shared" ref="WL28" ca="1" si="4341">IF(VT28&lt;&gt;"",IF(WL80&lt;&gt;"",IF(VS76=3,WL80,WL80+VS76),SUM(WF28:WK28)+1),"")</f>
        <v/>
      </c>
      <c r="WM28" s="395" t="str">
        <f t="shared" ref="WM28" ca="1" si="4342">IF(VT28&lt;&gt;"",INDEX(VT26:VT29,MATCH(4,WL26:WL29,0),0),"")</f>
        <v/>
      </c>
      <c r="WN28" s="395" t="str">
        <f t="shared" ca="1" si="4025"/>
        <v/>
      </c>
      <c r="WO28" s="395">
        <f ca="1">SUMPRODUCT((YE3:YE54=WN28)*(YH3:YH54=WN29)*(YI3:YI54="W"))+SUMPRODUCT((YE3:YE54=WN28)*(YH3:YH54=WN30)*(YI3:YI54="W"))+SUMPRODUCT((YE3:YE54=WN28)*(YH3:YH54=WN27)*(YI3:YI54="W"))+SUMPRODUCT((YE3:YE54=WN29)*(YH3:YH54=WN28)*(YJ3:YJ54="W"))+SUMPRODUCT((YE3:YE54=WN30)*(YH3:YH54=WN28)*(YJ3:YJ54="W"))+SUMPRODUCT((YE3:YE54=WN27)*(YH3:YH54=WN28)*(YJ3:YJ54="W"))</f>
        <v>0</v>
      </c>
      <c r="WP28" s="395">
        <f ca="1">SUMPRODUCT((YE3:YE54=WN28)*(YH3:YH54=WN29)*(YI3:YI54="D"))+SUMPRODUCT((YE3:YE54=WN28)*(YH3:YH54=WN30)*(YI3:YI54="D"))+SUMPRODUCT((YE3:YE54=WN28)*(YH3:YH54=WN27)*(YI3:YI54="D"))+SUMPRODUCT((YE3:YE54=WN29)*(YH3:YH54=WN28)*(YI3:YI54="D"))+SUMPRODUCT((YE3:YE54=WN30)*(YH3:YH54=WN28)*(YI3:YI54="D"))+SUMPRODUCT((YE3:YE54=WN27)*(YH3:YH54=WN28)*(YI3:YI54="D"))</f>
        <v>0</v>
      </c>
      <c r="WQ28" s="395">
        <f ca="1">SUMPRODUCT((YE3:YE54=WN28)*(YH3:YH54=WN29)*(YI3:YI54="L"))+SUMPRODUCT((YE3:YE54=WN28)*(YH3:YH54=WN30)*(YI3:YI54="L"))+SUMPRODUCT((YE3:YE54=WN28)*(YH3:YH54=WN27)*(YI3:YI54="L"))+SUMPRODUCT((YE3:YE54=WN29)*(YH3:YH54=WN28)*(YJ3:YJ54="L"))+SUMPRODUCT((YE3:YE54=WN30)*(YH3:YH54=WN28)*(YJ3:YJ54="L"))+SUMPRODUCT((YE3:YE54=WN27)*(YH3:YH54=WN28)*(YJ3:YJ54="L"))</f>
        <v>0</v>
      </c>
      <c r="WR28" s="395">
        <f ca="1">SUMPRODUCT((YE3:YE54=WN28)*(YH3:YH54=WN29)*YF3:YF54)+SUMPRODUCT((YE3:YE54=WN28)*(YH3:YH54=WN25)*YF3:YF54)+SUMPRODUCT((YE3:YE54=WN28)*(YH3:YH54=WN26)*YF3:YF54)+SUMPRODUCT((YE3:YE54=WN28)*(YH3:YH54=WN27)*YF3:YF54)+SUMPRODUCT((YE3:YE54=WN29)*(YH3:YH54=WN28)*YG3:YG54)+SUMPRODUCT((YE3:YE54=WN25)*(YH3:YH54=WN28)*YG3:YG54)+SUMPRODUCT((YE3:YE54=WN26)*(YH3:YH54=WN28)*YG3:YG54)+SUMPRODUCT((YE3:YE54=WN27)*(YH3:YH54=WN28)*YG3:YG54)</f>
        <v>0</v>
      </c>
      <c r="WS28" s="395">
        <f ca="1">SUMPRODUCT((YE3:YE54=WN28)*(YH3:YH54=WN29)*YG3:YG54)+SUMPRODUCT((YE3:YE54=WN28)*(YH3:YH54=WN25)*YG3:YG54)+SUMPRODUCT((YE3:YE54=WN28)*(YH3:YH54=WN26)*YG3:YG54)+SUMPRODUCT((YE3:YE54=WN28)*(YH3:YH54=WN27)*YG3:YG54)+SUMPRODUCT((YE3:YE54=WN29)*(YH3:YH54=WN28)*YF3:YF54)+SUMPRODUCT((YE3:YE54=WN25)*(YH3:YH54=WN28)*YF3:YF54)+SUMPRODUCT((YE3:YE54=WN26)*(YH3:YH54=WN28)*YF3:YF54)+SUMPRODUCT((YE3:YE54=WN27)*(YH3:YH54=WN28)*YF3:YF54)</f>
        <v>0</v>
      </c>
      <c r="WT28" s="395">
        <f t="shared" ca="1" si="4026"/>
        <v>1000</v>
      </c>
      <c r="WU28" s="395" t="str">
        <f t="shared" ca="1" si="4027"/>
        <v/>
      </c>
      <c r="WV28" s="395" t="str">
        <f ca="1">IF(WN28&lt;&gt;"",VLOOKUP(WN28,UG4:UM52,7,FALSE),"")</f>
        <v/>
      </c>
      <c r="WW28" s="395" t="str">
        <f ca="1">IF(WN28&lt;&gt;"",VLOOKUP(WN28,UG4:UM52,5,FALSE),"")</f>
        <v/>
      </c>
      <c r="WX28" s="395" t="str">
        <f ca="1">IF(WN28&lt;&gt;"",VLOOKUP(WN28,UG4:UO52,9,FALSE),"")</f>
        <v/>
      </c>
      <c r="WY28" s="395" t="str">
        <f t="shared" ca="1" si="4028"/>
        <v/>
      </c>
      <c r="WZ28" s="395" t="str">
        <f t="shared" ref="WZ28" ca="1" si="4343">IF(WN28&lt;&gt;"",RANK(WY28,WY25:WY29),"")</f>
        <v/>
      </c>
      <c r="XA28" s="395" t="str">
        <f t="shared" ref="XA28" ca="1" si="4344">IF(WN28&lt;&gt;"",SUMPRODUCT((WY25:WY29=WY28)*(WT25:WT29&gt;WT28)),"")</f>
        <v/>
      </c>
      <c r="XB28" s="395" t="str">
        <f t="shared" ref="XB28" ca="1" si="4345">IF(WN28&lt;&gt;"",SUMPRODUCT((WY25:WY29=WY28)*(WT25:WT29=WT28)*(WR25:WR29&gt;WR28)),"")</f>
        <v/>
      </c>
      <c r="XC28" s="395" t="str">
        <f t="shared" ref="XC28" ca="1" si="4346">IF(WN28&lt;&gt;"",SUMPRODUCT((WY25:WY29=WY28)*(WT25:WT29=WT28)*(WR25:WR29=WR28)*(WV25:WV29&gt;WV28)),"")</f>
        <v/>
      </c>
      <c r="XD28" s="395" t="str">
        <f t="shared" ref="XD28" ca="1" si="4347">IF(WN28&lt;&gt;"",SUMPRODUCT((WY25:WY29=WY28)*(WT25:WT29=WT28)*(WR25:WR29=WR28)*(WV25:WV29=WV28)*(WW25:WW29&gt;WW28)),"")</f>
        <v/>
      </c>
      <c r="XE28" s="395" t="str">
        <f t="shared" ref="XE28" ca="1" si="4348">IF(WN28&lt;&gt;"",SUMPRODUCT((WY25:WY29=WY28)*(WT25:WT29=WT28)*(WR25:WR29=WR28)*(WV25:WV29=WV28)*(WW25:WW29=WW28)*(WX25:WX29&gt;WX28)),"")</f>
        <v/>
      </c>
      <c r="XF28" s="395" t="str">
        <f t="shared" ca="1" si="4035"/>
        <v/>
      </c>
      <c r="XG28" s="395" t="str">
        <f t="shared" ref="XG28" ca="1" si="4349">IF(WN28&lt;&gt;"",INDEX(WN27:WN29,MATCH(4,XF27:XF29,0),0),"")</f>
        <v/>
      </c>
      <c r="XH28" s="395" t="str">
        <f t="shared" ref="XH28" si="4350">IF(UX25&lt;&gt;"",UX25,"")</f>
        <v/>
      </c>
      <c r="XI28" s="395">
        <f ca="1">SUMPRODUCT((YE3:YE54=XH28)*(YH3:YH54=XH29)*(YI3:YI54="W"))+SUMPRODUCT((YE3:YE54=XH28)*(YH3:YH54=XH30)*(YI3:YI54="W"))+SUMPRODUCT((YE3:YE54=XH28)*(YH3:YH54=XH31)*(YI3:YI54="W"))+SUMPRODUCT((YE3:YE54=XH29)*(YH3:YH54=XH28)*(YJ3:YJ54="W"))+SUMPRODUCT((YE3:YE54=XH30)*(YH3:YH54=XH28)*(YJ3:YJ54="W"))+SUMPRODUCT((YE3:YE54=XH31)*(YH3:YH54=XH28)*(YJ3:YJ54="W"))</f>
        <v>0</v>
      </c>
      <c r="XJ28" s="395">
        <f ca="1">SUMPRODUCT((YE3:YE54=XH28)*(YH3:YH54=XH29)*(YI3:YI54="D"))+SUMPRODUCT((YE3:YE54=XH28)*(YH3:YH54=XH30)*(YI3:YI54="D"))+SUMPRODUCT((YE3:YE54=XH28)*(YH3:YH54=XH31)*(YI3:YI54="D"))+SUMPRODUCT((YE3:YE54=XH29)*(YH3:YH54=XH28)*(YI3:YI54="D"))+SUMPRODUCT((YE3:YE54=XH30)*(YH3:YH54=XH28)*(YI3:YI54="D"))+SUMPRODUCT((YE3:YE54=XH31)*(YH3:YH54=XH28)*(YI3:YI54="D"))</f>
        <v>0</v>
      </c>
      <c r="XK28" s="395">
        <f ca="1">SUMPRODUCT((YE3:YE54=XH28)*(YH3:YH54=XH29)*(YI3:YI54="L"))+SUMPRODUCT((YE3:YE54=XH28)*(YH3:YH54=XH30)*(YI3:YI54="L"))+SUMPRODUCT((YE3:YE54=XH28)*(YH3:YH54=XH31)*(YI3:YI54="L"))+SUMPRODUCT((YE3:YE54=XH29)*(YH3:YH54=XH28)*(YJ3:YJ54="L"))+SUMPRODUCT((YE3:YE54=XH30)*(YH3:YH54=XH28)*(YJ3:YJ54="L"))+SUMPRODUCT((YE3:YE54=XH31)*(YH3:YH54=XH28)*(YJ3:YJ54="L"))</f>
        <v>0</v>
      </c>
      <c r="XL28" s="395">
        <f ca="1">SUMPRODUCT((YE3:YE54=XH28)*(YH3:YH54=XH29)*YF3:YF54)+SUMPRODUCT((YE3:YE54=XH28)*(YH3:YH54=XH25)*YF3:YF54)+SUMPRODUCT((YE3:YE54=XH28)*(YH3:YH54=XH26)*YF3:YF54)+SUMPRODUCT((YE3:YE54=XH28)*(YH3:YH54=XH27)*YF3:YF54)+SUMPRODUCT((YE3:YE54=XH29)*(YH3:YH54=XH28)*YG3:YG54)+SUMPRODUCT((YE3:YE54=XH25)*(YH3:YH54=XH28)*YG3:YG54)+SUMPRODUCT((YE3:YE54=XH26)*(YH3:YH54=XH28)*YG3:YG54)+SUMPRODUCT((YE3:YE54=XH27)*(YH3:YH54=XH28)*YG3:YG54)</f>
        <v>0</v>
      </c>
      <c r="XM28" s="395">
        <f ca="1">SUMPRODUCT((YE3:YE54=XH28)*(YH3:YH54=XH29)*YG3:YG54)+SUMPRODUCT((YE3:YE54=XH28)*(YH3:YH54=XH25)*YG3:YG54)+SUMPRODUCT((YE3:YE54=XH28)*(YH3:YH54=XH26)*YG3:YG54)+SUMPRODUCT((YE3:YE54=XH28)*(YH3:YH54=XH27)*YG3:YG54)+SUMPRODUCT((YE3:YE54=XH29)*(YH3:YH54=XH28)*YF3:YF54)+SUMPRODUCT((YE3:YE54=XH25)*(YH3:YH54=XH28)*YF3:YF54)+SUMPRODUCT((YE3:YE54=XH26)*(YH3:YH54=XH28)*YF3:YF54)+SUMPRODUCT((YE3:YE54=XH27)*(YH3:YH54=XH28)*YF3:YF54)</f>
        <v>0</v>
      </c>
      <c r="XN28" s="395">
        <f t="shared" ref="XN28" ca="1" si="4351">XL28-XM28+1000</f>
        <v>1000</v>
      </c>
      <c r="XO28" s="395" t="str">
        <f t="shared" ref="XO28" si="4352">IF(XH28&lt;&gt;"",XI28*3+XJ28*1,"")</f>
        <v/>
      </c>
      <c r="XP28" s="395" t="str">
        <f>IF(XH28&lt;&gt;"",VLOOKUP(XH28,UG4:UM52,7,FALSE),"")</f>
        <v/>
      </c>
      <c r="XQ28" s="395" t="str">
        <f>IF(XH28&lt;&gt;"",VLOOKUP(XH28,UG4:UM52,5,FALSE),"")</f>
        <v/>
      </c>
      <c r="XR28" s="395" t="str">
        <f>IF(XH28&lt;&gt;"",VLOOKUP(XH28,UG4:UO52,9,FALSE),"")</f>
        <v/>
      </c>
      <c r="XS28" s="395" t="str">
        <f t="shared" ref="XS28" si="4353">XO28</f>
        <v/>
      </c>
      <c r="XT28" s="395" t="str">
        <f t="shared" ref="XT28" si="4354">IF(XH28&lt;&gt;"",RANK(XS28,VK25:VK29),"")</f>
        <v/>
      </c>
      <c r="XU28" s="395" t="str">
        <f t="shared" ref="XU28" si="4355">IF(XH28&lt;&gt;"",SUMPRODUCT((XS25:XS29=XS28)*(XN25:XN29&gt;XN28)),"")</f>
        <v/>
      </c>
      <c r="XV28" s="395" t="str">
        <f t="shared" ref="XV28" si="4356">IF(XH28&lt;&gt;"",SUMPRODUCT((XS25:XS29=XS28)*(XN25:XN29=XN28)*(XL25:XL29&gt;XL28)),"")</f>
        <v/>
      </c>
      <c r="XW28" s="395" t="str">
        <f t="shared" ref="XW28" si="4357">IF(XH28&lt;&gt;"",SUMPRODUCT((XS25:XS29=XS28)*(XN25:XN29=XN28)*(XL25:XL29=XL28)*(XP25:XP29&gt;XP28)),"")</f>
        <v/>
      </c>
      <c r="XX28" s="395" t="str">
        <f t="shared" ref="XX28" si="4358">IF(XH28&lt;&gt;"",SUMPRODUCT((XS25:XS29=XS28)*(XN25:XN29=XN28)*(XL25:XL29=XL28)*(XP25:XP29=XP28)*(XQ25:XQ29&gt;XQ28)),"")</f>
        <v/>
      </c>
      <c r="XY28" s="395" t="str">
        <f t="shared" ref="XY28" si="4359">IF(XH28&lt;&gt;"",SUMPRODUCT((XS25:XS29=XS28)*(XN25:XN29=XN28)*(XL25:XL29=XL28)*(XP25:XP29=XP28)*(XQ25:XQ29=XQ28)*(XR25:XR29&gt;XR28)),"")</f>
        <v/>
      </c>
      <c r="XZ28" s="395" t="str">
        <f t="shared" ref="XZ28" si="4360">IF(XH28&lt;&gt;"",SUM(XT28:XY28)+3,"")</f>
        <v/>
      </c>
      <c r="YA28" s="395" t="str">
        <f t="shared" ref="YA28" si="4361">IF(XH28&lt;&gt;"",IF(XZ28=4,XH28,XH29),"")</f>
        <v/>
      </c>
      <c r="YB28" s="395" t="str">
        <f t="shared" ref="YB28" ca="1" si="4362">IF(YA28&lt;&gt;"",YA28,IF(XG28&lt;&gt;"",XG28,IF(WM28&lt;&gt;"",WM28,IF(VS28&lt;&gt;"",VS28,US28))))</f>
        <v>Espérance Sportive de Tunis</v>
      </c>
      <c r="YC28" s="395">
        <v>4</v>
      </c>
      <c r="YD28" s="395">
        <v>26</v>
      </c>
      <c r="YE28" s="395" t="str">
        <f t="shared" si="6"/>
        <v>Internazionale</v>
      </c>
      <c r="YF28" s="395">
        <f ca="1">IF(OFFSET('Game Board'!O33,0,YF1)&lt;&gt;"",OFFSET('Game Board'!O33,0,YF1),0)</f>
        <v>0</v>
      </c>
      <c r="YG28" s="395">
        <f ca="1">IF(OFFSET('Game Board'!P33,0,YF1)&lt;&gt;"",OFFSET('Game Board'!P33,0,YF1),0)</f>
        <v>0</v>
      </c>
      <c r="YH28" s="395" t="str">
        <f t="shared" si="7"/>
        <v>Urawa Red Diamonds</v>
      </c>
      <c r="YI28" s="395" t="str">
        <f ca="1">IF(AND(OFFSET('Game Board'!O33,0,YF1)&lt;&gt;"",OFFSET('Game Board'!P33,0,YF1)&lt;&gt;""),IF(YF28&gt;YG28,"W",IF(YF28=YG28,"D","L")),"")</f>
        <v/>
      </c>
      <c r="YJ28" s="395" t="str">
        <f t="shared" ca="1" si="2629"/>
        <v/>
      </c>
      <c r="YL28" s="395">
        <f ca="1">VLOOKUP(YM28,ACH25:ACI29,2,FALSE)</f>
        <v>3</v>
      </c>
      <c r="YM28" s="398" t="str">
        <f t="shared" si="3534"/>
        <v>Los Angeles</v>
      </c>
      <c r="YN28" s="395">
        <f ca="1">SUMPRODUCT((ACK3:ACK54=YM28)*(ACO3:ACO54="W"))+SUMPRODUCT((ACN3:ACN54=YM28)*(ACP3:ACP54="W"))</f>
        <v>0</v>
      </c>
      <c r="YO28" s="395">
        <f ca="1">SUMPRODUCT((ACK3:ACK54=YM28)*(ACO3:ACO54="D"))+SUMPRODUCT((ACN3:ACN54=YM28)*(ACP3:ACP54="D"))</f>
        <v>0</v>
      </c>
      <c r="YP28" s="395">
        <f ca="1">SUMPRODUCT((ACK3:ACK54=YM28)*(ACO3:ACO54="L"))+SUMPRODUCT((ACN3:ACN54=YM28)*(ACP3:ACP54="L"))</f>
        <v>0</v>
      </c>
      <c r="YQ28" s="395">
        <f t="shared" ref="YQ28" ca="1" si="4363">SUMIF(ACK3:ACK72,YM28,ACL3:ACL72)+SUMIF(ACN3:ACN72,YM28,ACM3:ACM72)</f>
        <v>0</v>
      </c>
      <c r="YR28" s="395">
        <f t="shared" ref="YR28" ca="1" si="4364">SUMIF(ACN3:ACN72,YM28,ACL3:ACL72)+SUMIF(ACK3:ACK72,YM28,ACM3:ACM72)</f>
        <v>0</v>
      </c>
      <c r="YS28" s="395">
        <f t="shared" ca="1" si="3537"/>
        <v>1000</v>
      </c>
      <c r="YT28" s="395">
        <f t="shared" ca="1" si="3538"/>
        <v>0</v>
      </c>
      <c r="YU28" s="401">
        <f t="shared" si="117"/>
        <v>13</v>
      </c>
      <c r="YV28" s="395">
        <f t="shared" ref="YV28" ca="1" si="4365">IF(COUNTIF(YT25:YT29,4)&lt;&gt;4,RANK(YT28,YT25:YT29),YT80)</f>
        <v>1</v>
      </c>
      <c r="YX28" s="395">
        <f t="shared" ref="YX28" ca="1" si="4366">SUMPRODUCT((YV25:YV28=YV28)*(YU25:YU28&lt;YU28))+YV28</f>
        <v>2</v>
      </c>
      <c r="YY28" s="398" t="str">
        <f t="shared" ref="YY28" ca="1" si="4367">INDEX(YM25:YM29,MATCH(4,YX25:YX29,0),0)</f>
        <v>Flamengo</v>
      </c>
      <c r="YZ28" s="395">
        <f t="shared" ref="YZ28" ca="1" si="4368">INDEX(YV25:YV29,MATCH(YY28,YM25:YM29,0),0)</f>
        <v>1</v>
      </c>
      <c r="ZA28" s="395" t="str">
        <f t="shared" ca="1" si="4044"/>
        <v>Flamengo</v>
      </c>
      <c r="ZB28" s="395" t="str">
        <f t="shared" ca="1" si="4045"/>
        <v/>
      </c>
      <c r="ZF28" s="395" t="str">
        <f t="shared" ca="1" si="3547"/>
        <v>Flamengo</v>
      </c>
      <c r="ZG28" s="395">
        <f ca="1">SUMPRODUCT((ACK3:ACK54=ZF28)*(ACN3:ACN54=ZF29)*(ACO3:ACO54="W"))+SUMPRODUCT((ACK3:ACK54=ZF28)*(ACN3:ACN54=ZF25)*(ACO3:ACO54="W"))+SUMPRODUCT((ACK3:ACK54=ZF28)*(ACN3:ACN54=ZF26)*(ACO3:ACO54="W"))+SUMPRODUCT((ACK3:ACK54=ZF28)*(ACN3:ACN54=ZF27)*(ACO3:ACO54="W"))+SUMPRODUCT((ACK3:ACK54=ZF29)*(ACN3:ACN54=ZF28)*(ACP3:ACP54="W"))+SUMPRODUCT((ACK3:ACK54=ZF25)*(ACN3:ACN54=ZF28)*(ACP3:ACP54="W"))+SUMPRODUCT((ACK3:ACK54=ZF26)*(ACN3:ACN54=ZF28)*(ACP3:ACP54="W"))+SUMPRODUCT((ACK3:ACK54=ZF27)*(ACN3:ACN54=ZF28)*(ACP3:ACP54="W"))</f>
        <v>0</v>
      </c>
      <c r="ZH28" s="395">
        <f ca="1">SUMPRODUCT((ACK3:ACK54=ZF28)*(ACN3:ACN54=ZF29)*(ACO3:ACO54="D"))+SUMPRODUCT((ACK3:ACK54=ZF28)*(ACN3:ACN54=ZF25)*(ACO3:ACO54="D"))+SUMPRODUCT((ACK3:ACK54=ZF28)*(ACN3:ACN54=ZF26)*(ACO3:ACO54="D"))+SUMPRODUCT((ACK3:ACK54=ZF28)*(ACN3:ACN54=ZF27)*(ACO3:ACO54="D"))+SUMPRODUCT((ACK3:ACK54=ZF29)*(ACN3:ACN54=ZF28)*(ACO3:ACO54="D"))+SUMPRODUCT((ACK3:ACK54=ZF25)*(ACN3:ACN54=ZF28)*(ACO3:ACO54="D"))+SUMPRODUCT((ACK3:ACK54=ZF26)*(ACN3:ACN54=ZF28)*(ACO3:ACO54="D"))+SUMPRODUCT((ACK3:ACK54=ZF27)*(ACN3:ACN54=ZF28)*(ACO3:ACO54="D"))</f>
        <v>0</v>
      </c>
      <c r="ZI28" s="395">
        <f ca="1">SUMPRODUCT((ACK3:ACK54=ZF28)*(ACN3:ACN54=ZF29)*(ACO3:ACO54="L"))+SUMPRODUCT((ACK3:ACK54=ZF28)*(ACN3:ACN54=ZF25)*(ACO3:ACO54="L"))+SUMPRODUCT((ACK3:ACK54=ZF28)*(ACN3:ACN54=ZF26)*(ACO3:ACO54="L"))+SUMPRODUCT((ACK3:ACK54=ZF28)*(ACN3:ACN54=ZF27)*(ACO3:ACO54="L"))+SUMPRODUCT((ACK3:ACK54=ZF29)*(ACN3:ACN54=ZF28)*(ACP3:ACP54="L"))+SUMPRODUCT((ACK3:ACK54=ZF25)*(ACN3:ACN54=ZF28)*(ACP3:ACP54="L"))+SUMPRODUCT((ACK3:ACK54=ZF26)*(ACN3:ACN54=ZF28)*(ACP3:ACP54="L"))+SUMPRODUCT((ACK3:ACK54=ZF27)*(ACN3:ACN54=ZF28)*(ACP3:ACP54="L"))</f>
        <v>0</v>
      </c>
      <c r="ZJ28" s="395">
        <f ca="1">SUMPRODUCT((ACK3:ACK54=ZF28)*(ACN3:ACN54=ZF29)*ACL3:ACL54)+SUMPRODUCT((ACK3:ACK54=ZF28)*(ACN3:ACN54=ZF25)*ACL3:ACL54)+SUMPRODUCT((ACK3:ACK54=ZF28)*(ACN3:ACN54=ZF26)*ACL3:ACL54)+SUMPRODUCT((ACK3:ACK54=ZF28)*(ACN3:ACN54=ZF27)*ACL3:ACL54)+SUMPRODUCT((ACK3:ACK54=ZF29)*(ACN3:ACN54=ZF28)*ACM3:ACM54)+SUMPRODUCT((ACK3:ACK54=ZF25)*(ACN3:ACN54=ZF28)*ACM3:ACM54)+SUMPRODUCT((ACK3:ACK54=ZF26)*(ACN3:ACN54=ZF28)*ACM3:ACM54)+SUMPRODUCT((ACK3:ACK54=ZF27)*(ACN3:ACN54=ZF28)*ACM3:ACM54)</f>
        <v>0</v>
      </c>
      <c r="ZK28" s="395">
        <f ca="1">SUMPRODUCT((ACK3:ACK54=ZF28)*(ACN3:ACN54=ZF29)*ACM3:ACM54)+SUMPRODUCT((ACK3:ACK54=ZF28)*(ACN3:ACN54=ZF25)*ACM3:ACM54)+SUMPRODUCT((ACK3:ACK54=ZF28)*(ACN3:ACN54=ZF26)*ACM3:ACM54)+SUMPRODUCT((ACK3:ACK54=ZF28)*(ACN3:ACN54=ZF27)*ACM3:ACM54)+SUMPRODUCT((ACK3:ACK54=ZF29)*(ACN3:ACN54=ZF28)*ACL3:ACL54)+SUMPRODUCT((ACK3:ACK54=ZF25)*(ACN3:ACN54=ZF28)*ACL3:ACL54)+SUMPRODUCT((ACK3:ACK54=ZF26)*(ACN3:ACN54=ZF28)*ACL3:ACL54)+SUMPRODUCT((ACK3:ACK54=ZF27)*(ACN3:ACN54=ZF28)*ACL3:ACL54)</f>
        <v>0</v>
      </c>
      <c r="ZL28" s="395">
        <f t="shared" ca="1" si="3548"/>
        <v>1000</v>
      </c>
      <c r="ZM28" s="395">
        <f t="shared" ca="1" si="3549"/>
        <v>0</v>
      </c>
      <c r="ZN28" s="395">
        <f ca="1">IF(ZF28&lt;&gt;"",VLOOKUP(ZF28,YM4:YS52,7,FALSE),"")</f>
        <v>1000</v>
      </c>
      <c r="ZO28" s="395">
        <f ca="1">IF(ZF28&lt;&gt;"",VLOOKUP(ZF28,YM4:YS52,5,FALSE),"")</f>
        <v>0</v>
      </c>
      <c r="ZP28" s="395">
        <f ca="1">IF(ZF28&lt;&gt;"",VLOOKUP(ZF28,YM4:YU52,9,FALSE),"")</f>
        <v>28</v>
      </c>
      <c r="ZQ28" s="395">
        <f t="shared" ca="1" si="3550"/>
        <v>0</v>
      </c>
      <c r="ZR28" s="395">
        <f t="shared" ref="ZR28" ca="1" si="4369">IF(ZF28&lt;&gt;"",RANK(ZQ28,ZQ25:ZQ29),"")</f>
        <v>1</v>
      </c>
      <c r="ZS28" s="395">
        <f t="shared" ref="ZS28" ca="1" si="4370">IF(ZF28&lt;&gt;"",SUMPRODUCT((ZQ25:ZQ29=ZQ28)*(ZL25:ZL29&gt;ZL28)),"")</f>
        <v>0</v>
      </c>
      <c r="ZT28" s="395">
        <f t="shared" ref="ZT28" ca="1" si="4371">IF(ZF28&lt;&gt;"",SUMPRODUCT((ZQ25:ZQ29=ZQ28)*(ZL25:ZL29=ZL28)*(ZJ25:ZJ29&gt;ZJ28)),"")</f>
        <v>0</v>
      </c>
      <c r="ZU28" s="395">
        <f t="shared" ref="ZU28" ca="1" si="4372">IF(ZF28&lt;&gt;"",SUMPRODUCT((ZQ25:ZQ29=ZQ28)*(ZL25:ZL29=ZL28)*(ZJ25:ZJ29=ZJ28)*(ZN25:ZN29&gt;ZN28)),"")</f>
        <v>0</v>
      </c>
      <c r="ZV28" s="395">
        <f t="shared" ref="ZV28" ca="1" si="4373">IF(ZF28&lt;&gt;"",SUMPRODUCT((ZQ25:ZQ29=ZQ28)*(ZL25:ZL29=ZL28)*(ZJ25:ZJ29=ZJ28)*(ZN25:ZN29=ZN28)*(ZO25:ZO29&gt;ZO28)),"")</f>
        <v>0</v>
      </c>
      <c r="ZW28" s="395">
        <f t="shared" ref="ZW28" ca="1" si="4374">IF(ZF28&lt;&gt;"",SUMPRODUCT((ZQ25:ZQ29=ZQ28)*(ZL25:ZL29=ZL28)*(ZJ25:ZJ29=ZJ28)*(ZN25:ZN29=ZN28)*(ZO25:ZO29=ZO28)*(ZP25:ZP29&gt;ZP28)),"")</f>
        <v>0</v>
      </c>
      <c r="ZX28" s="395">
        <f t="shared" ref="ZX28" ca="1" si="4375">IF(ZF28&lt;&gt;"",IF(ZX80&lt;&gt;"",IF(ZE76=3,ZX80,ZX80+ZE76),SUM(ZR28:ZW28)),"")</f>
        <v>1</v>
      </c>
      <c r="ZY28" s="395" t="str">
        <f t="shared" ref="ZY28" ca="1" si="4376">IF(ZF28&lt;&gt;"",INDEX(ZF25:ZF29,MATCH(4,ZX25:ZX29,0),0),"")</f>
        <v>Espérance Sportive de Tunis</v>
      </c>
      <c r="ZZ28" s="395" t="str">
        <f t="shared" ca="1" si="3784"/>
        <v/>
      </c>
      <c r="AAA28" s="395" t="str">
        <f ca="1">IF(ZZ28&lt;&gt;"",SUMPRODUCT((ACK3:ACK54=ZZ28)*(ACN3:ACN54=ZZ29)*(ACO3:ACO54="W"))+SUMPRODUCT((ACK3:ACK54=ZZ28)*(ACN3:ACN54=ZZ26)*(ACO3:ACO54="W"))+SUMPRODUCT((ACK3:ACK54=ZZ28)*(ACN3:ACN54=ZZ27)*(ACO3:ACO54="W"))+SUMPRODUCT((ACK3:ACK54=ZZ29)*(ACN3:ACN54=ZZ28)*(ACP3:ACP54="W"))+SUMPRODUCT((ACK3:ACK54=ZZ26)*(ACN3:ACN54=ZZ28)*(ACP3:ACP54="W"))+SUMPRODUCT((ACK3:ACK54=ZZ27)*(ACN3:ACN54=ZZ28)*(ACP3:ACP54="W")),"")</f>
        <v/>
      </c>
      <c r="AAB28" s="395" t="str">
        <f ca="1">IF(ZZ28&lt;&gt;"",SUMPRODUCT((ACK3:ACK54=ZZ28)*(ACN3:ACN54=ZZ29)*(ACO3:ACO54="D"))+SUMPRODUCT((ACK3:ACK54=ZZ28)*(ACN3:ACN54=ZZ26)*(ACO3:ACO54="D"))+SUMPRODUCT((ACK3:ACK54=ZZ28)*(ACN3:ACN54=ZZ27)*(ACO3:ACO54="D"))+SUMPRODUCT((ACK3:ACK54=ZZ29)*(ACN3:ACN54=ZZ28)*(ACO3:ACO54="D"))+SUMPRODUCT((ACK3:ACK54=ZZ26)*(ACN3:ACN54=ZZ28)*(ACO3:ACO54="D"))+SUMPRODUCT((ACK3:ACK54=ZZ27)*(ACN3:ACN54=ZZ28)*(ACO3:ACO54="D")),"")</f>
        <v/>
      </c>
      <c r="AAC28" s="395" t="str">
        <f ca="1">IF(ZZ28&lt;&gt;"",SUMPRODUCT((ACK3:ACK54=ZZ28)*(ACN3:ACN54=ZZ29)*(ACO3:ACO54="L"))+SUMPRODUCT((ACK3:ACK54=ZZ28)*(ACN3:ACN54=ZZ26)*(ACO3:ACO54="L"))+SUMPRODUCT((ACK3:ACK54=ZZ28)*(ACN3:ACN54=ZZ27)*(ACO3:ACO54="L"))+SUMPRODUCT((ACK3:ACK54=ZZ29)*(ACN3:ACN54=ZZ28)*(ACP3:ACP54="L"))+SUMPRODUCT((ACK3:ACK54=ZZ26)*(ACN3:ACN54=ZZ28)*(ACP3:ACP54="L"))+SUMPRODUCT((ACK3:ACK54=ZZ27)*(ACN3:ACN54=ZZ28)*(ACP3:ACP54="L")),"")</f>
        <v/>
      </c>
      <c r="AAD28" s="395">
        <f ca="1">SUMPRODUCT((ACK3:ACK54=ZZ28)*(ACN3:ACN54=ZZ29)*ACL3:ACL54)+SUMPRODUCT((ACK3:ACK54=ZZ28)*(ACN3:ACN54=ZZ25)*ACL3:ACL54)+SUMPRODUCT((ACK3:ACK54=ZZ28)*(ACN3:ACN54=ZZ26)*ACL3:ACL54)+SUMPRODUCT((ACK3:ACK54=ZZ28)*(ACN3:ACN54=ZZ27)*ACL3:ACL54)+SUMPRODUCT((ACK3:ACK54=ZZ29)*(ACN3:ACN54=ZZ28)*ACM3:ACM54)+SUMPRODUCT((ACK3:ACK54=ZZ25)*(ACN3:ACN54=ZZ28)*ACM3:ACM54)+SUMPRODUCT((ACK3:ACK54=ZZ26)*(ACN3:ACN54=ZZ28)*ACM3:ACM54)+SUMPRODUCT((ACK3:ACK54=ZZ27)*(ACN3:ACN54=ZZ28)*ACM3:ACM54)</f>
        <v>0</v>
      </c>
      <c r="AAE28" s="395">
        <f ca="1">SUMPRODUCT((ACK3:ACK54=ZZ28)*(ACN3:ACN54=ZZ29)*ACM3:ACM54)+SUMPRODUCT((ACK3:ACK54=ZZ28)*(ACN3:ACN54=ZZ25)*ACM3:ACM54)+SUMPRODUCT((ACK3:ACK54=ZZ28)*(ACN3:ACN54=ZZ26)*ACM3:ACM54)+SUMPRODUCT((ACK3:ACK54=ZZ28)*(ACN3:ACN54=ZZ27)*ACM3:ACM54)+SUMPRODUCT((ACK3:ACK54=ZZ29)*(ACN3:ACN54=ZZ28)*ACL3:ACL54)+SUMPRODUCT((ACK3:ACK54=ZZ25)*(ACN3:ACN54=ZZ28)*ACL3:ACL54)+SUMPRODUCT((ACK3:ACK54=ZZ26)*(ACN3:ACN54=ZZ28)*ACL3:ACL54)+SUMPRODUCT((ACK3:ACK54=ZZ27)*(ACN3:ACN54=ZZ28)*ACL3:ACL54)</f>
        <v>0</v>
      </c>
      <c r="AAF28" s="395">
        <f t="shared" ca="1" si="3785"/>
        <v>1000</v>
      </c>
      <c r="AAG28" s="395" t="str">
        <f t="shared" ca="1" si="3786"/>
        <v/>
      </c>
      <c r="AAH28" s="395" t="str">
        <f ca="1">IF(ZZ28&lt;&gt;"",VLOOKUP(ZZ28,YM4:YS52,7,FALSE),"")</f>
        <v/>
      </c>
      <c r="AAI28" s="395" t="str">
        <f ca="1">IF(ZZ28&lt;&gt;"",VLOOKUP(ZZ28,YM4:YS52,5,FALSE),"")</f>
        <v/>
      </c>
      <c r="AAJ28" s="395" t="str">
        <f ca="1">IF(ZZ28&lt;&gt;"",VLOOKUP(ZZ28,YM4:YU52,9,FALSE),"")</f>
        <v/>
      </c>
      <c r="AAK28" s="395" t="str">
        <f t="shared" ca="1" si="3787"/>
        <v/>
      </c>
      <c r="AAL28" s="395" t="str">
        <f t="shared" ref="AAL28" ca="1" si="4377">IF(ZZ28&lt;&gt;"",RANK(AAK28,AAK25:AAK29),"")</f>
        <v/>
      </c>
      <c r="AAM28" s="395" t="str">
        <f t="shared" ref="AAM28" ca="1" si="4378">IF(ZZ28&lt;&gt;"",SUMPRODUCT((AAK25:AAK29=AAK28)*(AAF25:AAF29&gt;AAF28)),"")</f>
        <v/>
      </c>
      <c r="AAN28" s="395" t="str">
        <f t="shared" ref="AAN28" ca="1" si="4379">IF(ZZ28&lt;&gt;"",SUMPRODUCT((AAK25:AAK29=AAK28)*(AAF25:AAF29=AAF28)*(AAD25:AAD29&gt;AAD28)),"")</f>
        <v/>
      </c>
      <c r="AAO28" s="395" t="str">
        <f t="shared" ref="AAO28" ca="1" si="4380">IF(ZZ28&lt;&gt;"",SUMPRODUCT((AAK25:AAK29=AAK28)*(AAF25:AAF29=AAF28)*(AAD25:AAD29=AAD28)*(AAH25:AAH29&gt;AAH28)),"")</f>
        <v/>
      </c>
      <c r="AAP28" s="395" t="str">
        <f t="shared" ref="AAP28" ca="1" si="4381">IF(ZZ28&lt;&gt;"",SUMPRODUCT((AAK25:AAK29=AAK28)*(AAF25:AAF29=AAF28)*(AAD25:AAD29=AAD28)*(AAH25:AAH29=AAH28)*(AAI25:AAI29&gt;AAI28)),"")</f>
        <v/>
      </c>
      <c r="AAQ28" s="395" t="str">
        <f t="shared" ref="AAQ28" ca="1" si="4382">IF(ZZ28&lt;&gt;"",SUMPRODUCT((AAK25:AAK29=AAK28)*(AAF25:AAF29=AAF28)*(AAD25:AAD29=AAD28)*(AAH25:AAH29=AAH28)*(AAI25:AAI29=AAI28)*(AAJ25:AAJ29&gt;AAJ28)),"")</f>
        <v/>
      </c>
      <c r="AAR28" s="395" t="str">
        <f t="shared" ref="AAR28" ca="1" si="4383">IF(ZZ28&lt;&gt;"",IF(AAR80&lt;&gt;"",IF(ZY76=3,AAR80,AAR80+ZY76),SUM(AAL28:AAQ28)+1),"")</f>
        <v/>
      </c>
      <c r="AAS28" s="395" t="str">
        <f t="shared" ref="AAS28" ca="1" si="4384">IF(ZZ28&lt;&gt;"",INDEX(ZZ26:ZZ29,MATCH(4,AAR26:AAR29,0),0),"")</f>
        <v/>
      </c>
      <c r="AAT28" s="395" t="str">
        <f t="shared" ca="1" si="4063"/>
        <v/>
      </c>
      <c r="AAU28" s="395">
        <f ca="1">SUMPRODUCT((ACK3:ACK54=AAT28)*(ACN3:ACN54=AAT29)*(ACO3:ACO54="W"))+SUMPRODUCT((ACK3:ACK54=AAT28)*(ACN3:ACN54=AAT30)*(ACO3:ACO54="W"))+SUMPRODUCT((ACK3:ACK54=AAT28)*(ACN3:ACN54=AAT27)*(ACO3:ACO54="W"))+SUMPRODUCT((ACK3:ACK54=AAT29)*(ACN3:ACN54=AAT28)*(ACP3:ACP54="W"))+SUMPRODUCT((ACK3:ACK54=AAT30)*(ACN3:ACN54=AAT28)*(ACP3:ACP54="W"))+SUMPRODUCT((ACK3:ACK54=AAT27)*(ACN3:ACN54=AAT28)*(ACP3:ACP54="W"))</f>
        <v>0</v>
      </c>
      <c r="AAV28" s="395">
        <f ca="1">SUMPRODUCT((ACK3:ACK54=AAT28)*(ACN3:ACN54=AAT29)*(ACO3:ACO54="D"))+SUMPRODUCT((ACK3:ACK54=AAT28)*(ACN3:ACN54=AAT30)*(ACO3:ACO54="D"))+SUMPRODUCT((ACK3:ACK54=AAT28)*(ACN3:ACN54=AAT27)*(ACO3:ACO54="D"))+SUMPRODUCT((ACK3:ACK54=AAT29)*(ACN3:ACN54=AAT28)*(ACO3:ACO54="D"))+SUMPRODUCT((ACK3:ACK54=AAT30)*(ACN3:ACN54=AAT28)*(ACO3:ACO54="D"))+SUMPRODUCT((ACK3:ACK54=AAT27)*(ACN3:ACN54=AAT28)*(ACO3:ACO54="D"))</f>
        <v>0</v>
      </c>
      <c r="AAW28" s="395">
        <f ca="1">SUMPRODUCT((ACK3:ACK54=AAT28)*(ACN3:ACN54=AAT29)*(ACO3:ACO54="L"))+SUMPRODUCT((ACK3:ACK54=AAT28)*(ACN3:ACN54=AAT30)*(ACO3:ACO54="L"))+SUMPRODUCT((ACK3:ACK54=AAT28)*(ACN3:ACN54=AAT27)*(ACO3:ACO54="L"))+SUMPRODUCT((ACK3:ACK54=AAT29)*(ACN3:ACN54=AAT28)*(ACP3:ACP54="L"))+SUMPRODUCT((ACK3:ACK54=AAT30)*(ACN3:ACN54=AAT28)*(ACP3:ACP54="L"))+SUMPRODUCT((ACK3:ACK54=AAT27)*(ACN3:ACN54=AAT28)*(ACP3:ACP54="L"))</f>
        <v>0</v>
      </c>
      <c r="AAX28" s="395">
        <f ca="1">SUMPRODUCT((ACK3:ACK54=AAT28)*(ACN3:ACN54=AAT29)*ACL3:ACL54)+SUMPRODUCT((ACK3:ACK54=AAT28)*(ACN3:ACN54=AAT25)*ACL3:ACL54)+SUMPRODUCT((ACK3:ACK54=AAT28)*(ACN3:ACN54=AAT26)*ACL3:ACL54)+SUMPRODUCT((ACK3:ACK54=AAT28)*(ACN3:ACN54=AAT27)*ACL3:ACL54)+SUMPRODUCT((ACK3:ACK54=AAT29)*(ACN3:ACN54=AAT28)*ACM3:ACM54)+SUMPRODUCT((ACK3:ACK54=AAT25)*(ACN3:ACN54=AAT28)*ACM3:ACM54)+SUMPRODUCT((ACK3:ACK54=AAT26)*(ACN3:ACN54=AAT28)*ACM3:ACM54)+SUMPRODUCT((ACK3:ACK54=AAT27)*(ACN3:ACN54=AAT28)*ACM3:ACM54)</f>
        <v>0</v>
      </c>
      <c r="AAY28" s="395">
        <f ca="1">SUMPRODUCT((ACK3:ACK54=AAT28)*(ACN3:ACN54=AAT29)*ACM3:ACM54)+SUMPRODUCT((ACK3:ACK54=AAT28)*(ACN3:ACN54=AAT25)*ACM3:ACM54)+SUMPRODUCT((ACK3:ACK54=AAT28)*(ACN3:ACN54=AAT26)*ACM3:ACM54)+SUMPRODUCT((ACK3:ACK54=AAT28)*(ACN3:ACN54=AAT27)*ACM3:ACM54)+SUMPRODUCT((ACK3:ACK54=AAT29)*(ACN3:ACN54=AAT28)*ACL3:ACL54)+SUMPRODUCT((ACK3:ACK54=AAT25)*(ACN3:ACN54=AAT28)*ACL3:ACL54)+SUMPRODUCT((ACK3:ACK54=AAT26)*(ACN3:ACN54=AAT28)*ACL3:ACL54)+SUMPRODUCT((ACK3:ACK54=AAT27)*(ACN3:ACN54=AAT28)*ACL3:ACL54)</f>
        <v>0</v>
      </c>
      <c r="AAZ28" s="395">
        <f t="shared" ca="1" si="4064"/>
        <v>1000</v>
      </c>
      <c r="ABA28" s="395" t="str">
        <f t="shared" ca="1" si="4065"/>
        <v/>
      </c>
      <c r="ABB28" s="395" t="str">
        <f ca="1">IF(AAT28&lt;&gt;"",VLOOKUP(AAT28,YM4:YS52,7,FALSE),"")</f>
        <v/>
      </c>
      <c r="ABC28" s="395" t="str">
        <f ca="1">IF(AAT28&lt;&gt;"",VLOOKUP(AAT28,YM4:YS52,5,FALSE),"")</f>
        <v/>
      </c>
      <c r="ABD28" s="395" t="str">
        <f ca="1">IF(AAT28&lt;&gt;"",VLOOKUP(AAT28,YM4:YU52,9,FALSE),"")</f>
        <v/>
      </c>
      <c r="ABE28" s="395" t="str">
        <f t="shared" ca="1" si="4066"/>
        <v/>
      </c>
      <c r="ABF28" s="395" t="str">
        <f t="shared" ref="ABF28" ca="1" si="4385">IF(AAT28&lt;&gt;"",RANK(ABE28,ABE25:ABE29),"")</f>
        <v/>
      </c>
      <c r="ABG28" s="395" t="str">
        <f t="shared" ref="ABG28" ca="1" si="4386">IF(AAT28&lt;&gt;"",SUMPRODUCT((ABE25:ABE29=ABE28)*(AAZ25:AAZ29&gt;AAZ28)),"")</f>
        <v/>
      </c>
      <c r="ABH28" s="395" t="str">
        <f t="shared" ref="ABH28" ca="1" si="4387">IF(AAT28&lt;&gt;"",SUMPRODUCT((ABE25:ABE29=ABE28)*(AAZ25:AAZ29=AAZ28)*(AAX25:AAX29&gt;AAX28)),"")</f>
        <v/>
      </c>
      <c r="ABI28" s="395" t="str">
        <f t="shared" ref="ABI28" ca="1" si="4388">IF(AAT28&lt;&gt;"",SUMPRODUCT((ABE25:ABE29=ABE28)*(AAZ25:AAZ29=AAZ28)*(AAX25:AAX29=AAX28)*(ABB25:ABB29&gt;ABB28)),"")</f>
        <v/>
      </c>
      <c r="ABJ28" s="395" t="str">
        <f t="shared" ref="ABJ28" ca="1" si="4389">IF(AAT28&lt;&gt;"",SUMPRODUCT((ABE25:ABE29=ABE28)*(AAZ25:AAZ29=AAZ28)*(AAX25:AAX29=AAX28)*(ABB25:ABB29=ABB28)*(ABC25:ABC29&gt;ABC28)),"")</f>
        <v/>
      </c>
      <c r="ABK28" s="395" t="str">
        <f t="shared" ref="ABK28" ca="1" si="4390">IF(AAT28&lt;&gt;"",SUMPRODUCT((ABE25:ABE29=ABE28)*(AAZ25:AAZ29=AAZ28)*(AAX25:AAX29=AAX28)*(ABB25:ABB29=ABB28)*(ABC25:ABC29=ABC28)*(ABD25:ABD29&gt;ABD28)),"")</f>
        <v/>
      </c>
      <c r="ABL28" s="395" t="str">
        <f t="shared" ca="1" si="4073"/>
        <v/>
      </c>
      <c r="ABM28" s="395" t="str">
        <f t="shared" ref="ABM28" ca="1" si="4391">IF(AAT28&lt;&gt;"",INDEX(AAT27:AAT29,MATCH(4,ABL27:ABL29,0),0),"")</f>
        <v/>
      </c>
      <c r="ABN28" s="395" t="str">
        <f t="shared" ref="ABN28" si="4392">IF(ZD25&lt;&gt;"",ZD25,"")</f>
        <v/>
      </c>
      <c r="ABO28" s="395">
        <f ca="1">SUMPRODUCT((ACK3:ACK54=ABN28)*(ACN3:ACN54=ABN29)*(ACO3:ACO54="W"))+SUMPRODUCT((ACK3:ACK54=ABN28)*(ACN3:ACN54=ABN30)*(ACO3:ACO54="W"))+SUMPRODUCT((ACK3:ACK54=ABN28)*(ACN3:ACN54=ABN31)*(ACO3:ACO54="W"))+SUMPRODUCT((ACK3:ACK54=ABN29)*(ACN3:ACN54=ABN28)*(ACP3:ACP54="W"))+SUMPRODUCT((ACK3:ACK54=ABN30)*(ACN3:ACN54=ABN28)*(ACP3:ACP54="W"))+SUMPRODUCT((ACK3:ACK54=ABN31)*(ACN3:ACN54=ABN28)*(ACP3:ACP54="W"))</f>
        <v>0</v>
      </c>
      <c r="ABP28" s="395">
        <f ca="1">SUMPRODUCT((ACK3:ACK54=ABN28)*(ACN3:ACN54=ABN29)*(ACO3:ACO54="D"))+SUMPRODUCT((ACK3:ACK54=ABN28)*(ACN3:ACN54=ABN30)*(ACO3:ACO54="D"))+SUMPRODUCT((ACK3:ACK54=ABN28)*(ACN3:ACN54=ABN31)*(ACO3:ACO54="D"))+SUMPRODUCT((ACK3:ACK54=ABN29)*(ACN3:ACN54=ABN28)*(ACO3:ACO54="D"))+SUMPRODUCT((ACK3:ACK54=ABN30)*(ACN3:ACN54=ABN28)*(ACO3:ACO54="D"))+SUMPRODUCT((ACK3:ACK54=ABN31)*(ACN3:ACN54=ABN28)*(ACO3:ACO54="D"))</f>
        <v>0</v>
      </c>
      <c r="ABQ28" s="395">
        <f ca="1">SUMPRODUCT((ACK3:ACK54=ABN28)*(ACN3:ACN54=ABN29)*(ACO3:ACO54="L"))+SUMPRODUCT((ACK3:ACK54=ABN28)*(ACN3:ACN54=ABN30)*(ACO3:ACO54="L"))+SUMPRODUCT((ACK3:ACK54=ABN28)*(ACN3:ACN54=ABN31)*(ACO3:ACO54="L"))+SUMPRODUCT((ACK3:ACK54=ABN29)*(ACN3:ACN54=ABN28)*(ACP3:ACP54="L"))+SUMPRODUCT((ACK3:ACK54=ABN30)*(ACN3:ACN54=ABN28)*(ACP3:ACP54="L"))+SUMPRODUCT((ACK3:ACK54=ABN31)*(ACN3:ACN54=ABN28)*(ACP3:ACP54="L"))</f>
        <v>0</v>
      </c>
      <c r="ABR28" s="395">
        <f ca="1">SUMPRODUCT((ACK3:ACK54=ABN28)*(ACN3:ACN54=ABN29)*ACL3:ACL54)+SUMPRODUCT((ACK3:ACK54=ABN28)*(ACN3:ACN54=ABN25)*ACL3:ACL54)+SUMPRODUCT((ACK3:ACK54=ABN28)*(ACN3:ACN54=ABN26)*ACL3:ACL54)+SUMPRODUCT((ACK3:ACK54=ABN28)*(ACN3:ACN54=ABN27)*ACL3:ACL54)+SUMPRODUCT((ACK3:ACK54=ABN29)*(ACN3:ACN54=ABN28)*ACM3:ACM54)+SUMPRODUCT((ACK3:ACK54=ABN25)*(ACN3:ACN54=ABN28)*ACM3:ACM54)+SUMPRODUCT((ACK3:ACK54=ABN26)*(ACN3:ACN54=ABN28)*ACM3:ACM54)+SUMPRODUCT((ACK3:ACK54=ABN27)*(ACN3:ACN54=ABN28)*ACM3:ACM54)</f>
        <v>0</v>
      </c>
      <c r="ABS28" s="395">
        <f ca="1">SUMPRODUCT((ACK3:ACK54=ABN28)*(ACN3:ACN54=ABN29)*ACM3:ACM54)+SUMPRODUCT((ACK3:ACK54=ABN28)*(ACN3:ACN54=ABN25)*ACM3:ACM54)+SUMPRODUCT((ACK3:ACK54=ABN28)*(ACN3:ACN54=ABN26)*ACM3:ACM54)+SUMPRODUCT((ACK3:ACK54=ABN28)*(ACN3:ACN54=ABN27)*ACM3:ACM54)+SUMPRODUCT((ACK3:ACK54=ABN29)*(ACN3:ACN54=ABN28)*ACL3:ACL54)+SUMPRODUCT((ACK3:ACK54=ABN25)*(ACN3:ACN54=ABN28)*ACL3:ACL54)+SUMPRODUCT((ACK3:ACK54=ABN26)*(ACN3:ACN54=ABN28)*ACL3:ACL54)+SUMPRODUCT((ACK3:ACK54=ABN27)*(ACN3:ACN54=ABN28)*ACL3:ACL54)</f>
        <v>0</v>
      </c>
      <c r="ABT28" s="395">
        <f t="shared" ref="ABT28" ca="1" si="4393">ABR28-ABS28+1000</f>
        <v>1000</v>
      </c>
      <c r="ABU28" s="395" t="str">
        <f t="shared" ref="ABU28" si="4394">IF(ABN28&lt;&gt;"",ABO28*3+ABP28*1,"")</f>
        <v/>
      </c>
      <c r="ABV28" s="395" t="str">
        <f>IF(ABN28&lt;&gt;"",VLOOKUP(ABN28,YM4:YS52,7,FALSE),"")</f>
        <v/>
      </c>
      <c r="ABW28" s="395" t="str">
        <f>IF(ABN28&lt;&gt;"",VLOOKUP(ABN28,YM4:YS52,5,FALSE),"")</f>
        <v/>
      </c>
      <c r="ABX28" s="395" t="str">
        <f>IF(ABN28&lt;&gt;"",VLOOKUP(ABN28,YM4:YU52,9,FALSE),"")</f>
        <v/>
      </c>
      <c r="ABY28" s="395" t="str">
        <f t="shared" ref="ABY28" si="4395">ABU28</f>
        <v/>
      </c>
      <c r="ABZ28" s="395" t="str">
        <f t="shared" ref="ABZ28" si="4396">IF(ABN28&lt;&gt;"",RANK(ABY28,ZQ25:ZQ29),"")</f>
        <v/>
      </c>
      <c r="ACA28" s="395" t="str">
        <f t="shared" ref="ACA28" si="4397">IF(ABN28&lt;&gt;"",SUMPRODUCT((ABY25:ABY29=ABY28)*(ABT25:ABT29&gt;ABT28)),"")</f>
        <v/>
      </c>
      <c r="ACB28" s="395" t="str">
        <f t="shared" ref="ACB28" si="4398">IF(ABN28&lt;&gt;"",SUMPRODUCT((ABY25:ABY29=ABY28)*(ABT25:ABT29=ABT28)*(ABR25:ABR29&gt;ABR28)),"")</f>
        <v/>
      </c>
      <c r="ACC28" s="395" t="str">
        <f t="shared" ref="ACC28" si="4399">IF(ABN28&lt;&gt;"",SUMPRODUCT((ABY25:ABY29=ABY28)*(ABT25:ABT29=ABT28)*(ABR25:ABR29=ABR28)*(ABV25:ABV29&gt;ABV28)),"")</f>
        <v/>
      </c>
      <c r="ACD28" s="395" t="str">
        <f t="shared" ref="ACD28" si="4400">IF(ABN28&lt;&gt;"",SUMPRODUCT((ABY25:ABY29=ABY28)*(ABT25:ABT29=ABT28)*(ABR25:ABR29=ABR28)*(ABV25:ABV29=ABV28)*(ABW25:ABW29&gt;ABW28)),"")</f>
        <v/>
      </c>
      <c r="ACE28" s="395" t="str">
        <f t="shared" ref="ACE28" si="4401">IF(ABN28&lt;&gt;"",SUMPRODUCT((ABY25:ABY29=ABY28)*(ABT25:ABT29=ABT28)*(ABR25:ABR29=ABR28)*(ABV25:ABV29=ABV28)*(ABW25:ABW29=ABW28)*(ABX25:ABX29&gt;ABX28)),"")</f>
        <v/>
      </c>
      <c r="ACF28" s="395" t="str">
        <f t="shared" ref="ACF28" si="4402">IF(ABN28&lt;&gt;"",SUM(ABZ28:ACE28)+3,"")</f>
        <v/>
      </c>
      <c r="ACG28" s="395" t="str">
        <f t="shared" ref="ACG28" si="4403">IF(ABN28&lt;&gt;"",IF(ACF28=4,ABN28,ABN29),"")</f>
        <v/>
      </c>
      <c r="ACH28" s="395" t="str">
        <f t="shared" ref="ACH28" ca="1" si="4404">IF(ACG28&lt;&gt;"",ACG28,IF(ABM28&lt;&gt;"",ABM28,IF(AAS28&lt;&gt;"",AAS28,IF(ZY28&lt;&gt;"",ZY28,YY28))))</f>
        <v>Espérance Sportive de Tunis</v>
      </c>
      <c r="ACI28" s="395">
        <v>4</v>
      </c>
      <c r="ACJ28" s="395">
        <v>26</v>
      </c>
      <c r="ACK28" s="395" t="str">
        <f t="shared" si="9"/>
        <v>Internazionale</v>
      </c>
      <c r="ACL28" s="395">
        <f ca="1">IF(OFFSET('Game Board'!O33,0,ACL1)&lt;&gt;"",OFFSET('Game Board'!O33,0,ACL1),0)</f>
        <v>0</v>
      </c>
      <c r="ACM28" s="395">
        <f ca="1">IF(OFFSET('Game Board'!P33,0,ACL1)&lt;&gt;"",OFFSET('Game Board'!P33,0,ACL1),0)</f>
        <v>0</v>
      </c>
      <c r="ACN28" s="395" t="str">
        <f t="shared" si="10"/>
        <v>Urawa Red Diamonds</v>
      </c>
      <c r="ACO28" s="395" t="str">
        <f ca="1">IF(AND(OFFSET('Game Board'!O33,0,ACL1)&lt;&gt;"",OFFSET('Game Board'!P33,0,ACL1)&lt;&gt;""),IF(ACL28&gt;ACM28,"W",IF(ACL28=ACM28,"D","L")),"")</f>
        <v/>
      </c>
      <c r="ACP28" s="395" t="str">
        <f t="shared" ca="1" si="2661"/>
        <v/>
      </c>
      <c r="ACR28" s="395">
        <f ca="1">VLOOKUP(ACS28,AGN25:AGO29,2,FALSE)</f>
        <v>3</v>
      </c>
      <c r="ACS28" s="398" t="str">
        <f t="shared" si="3560"/>
        <v>Los Angeles</v>
      </c>
      <c r="ACT28" s="395">
        <f ca="1">SUMPRODUCT((AGQ3:AGQ54=ACS28)*(AGU3:AGU54="W"))+SUMPRODUCT((AGT3:AGT54=ACS28)*(AGV3:AGV54="W"))</f>
        <v>0</v>
      </c>
      <c r="ACU28" s="395">
        <f ca="1">SUMPRODUCT((AGQ3:AGQ54=ACS28)*(AGU3:AGU54="D"))+SUMPRODUCT((AGT3:AGT54=ACS28)*(AGV3:AGV54="D"))</f>
        <v>0</v>
      </c>
      <c r="ACV28" s="395">
        <f ca="1">SUMPRODUCT((AGQ3:AGQ54=ACS28)*(AGU3:AGU54="L"))+SUMPRODUCT((AGT3:AGT54=ACS28)*(AGV3:AGV54="L"))</f>
        <v>0</v>
      </c>
      <c r="ACW28" s="395">
        <f t="shared" ref="ACW28" ca="1" si="4405">SUMIF(AGQ3:AGQ72,ACS28,AGR3:AGR72)+SUMIF(AGT3:AGT72,ACS28,AGS3:AGS72)</f>
        <v>0</v>
      </c>
      <c r="ACX28" s="395">
        <f t="shared" ref="ACX28" ca="1" si="4406">SUMIF(AGT3:AGT72,ACS28,AGR3:AGR72)+SUMIF(AGQ3:AGQ72,ACS28,AGS3:AGS72)</f>
        <v>0</v>
      </c>
      <c r="ACY28" s="395">
        <f t="shared" ca="1" si="3563"/>
        <v>1000</v>
      </c>
      <c r="ACZ28" s="395">
        <f t="shared" ca="1" si="3564"/>
        <v>0</v>
      </c>
      <c r="ADA28" s="401">
        <f t="shared" si="144"/>
        <v>13</v>
      </c>
      <c r="ADB28" s="395">
        <f t="shared" ref="ADB28" ca="1" si="4407">IF(COUNTIF(ACZ25:ACZ29,4)&lt;&gt;4,RANK(ACZ28,ACZ25:ACZ29),ACZ80)</f>
        <v>1</v>
      </c>
      <c r="ADD28" s="395">
        <f t="shared" ref="ADD28" ca="1" si="4408">SUMPRODUCT((ADB25:ADB28=ADB28)*(ADA25:ADA28&lt;ADA28))+ADB28</f>
        <v>2</v>
      </c>
      <c r="ADE28" s="398" t="str">
        <f t="shared" ref="ADE28" ca="1" si="4409">INDEX(ACS25:ACS29,MATCH(4,ADD25:ADD29,0),0)</f>
        <v>Flamengo</v>
      </c>
      <c r="ADF28" s="395">
        <f t="shared" ref="ADF28" ca="1" si="4410">INDEX(ADB25:ADB29,MATCH(ADE28,ACS25:ACS29,0),0)</f>
        <v>1</v>
      </c>
      <c r="ADG28" s="395" t="str">
        <f t="shared" ca="1" si="4082"/>
        <v>Flamengo</v>
      </c>
      <c r="ADH28" s="395" t="str">
        <f t="shared" ca="1" si="4083"/>
        <v/>
      </c>
      <c r="ADL28" s="395" t="str">
        <f t="shared" ca="1" si="3573"/>
        <v>Flamengo</v>
      </c>
      <c r="ADM28" s="395">
        <f ca="1">SUMPRODUCT((AGQ3:AGQ54=ADL28)*(AGT3:AGT54=ADL29)*(AGU3:AGU54="W"))+SUMPRODUCT((AGQ3:AGQ54=ADL28)*(AGT3:AGT54=ADL25)*(AGU3:AGU54="W"))+SUMPRODUCT((AGQ3:AGQ54=ADL28)*(AGT3:AGT54=ADL26)*(AGU3:AGU54="W"))+SUMPRODUCT((AGQ3:AGQ54=ADL28)*(AGT3:AGT54=ADL27)*(AGU3:AGU54="W"))+SUMPRODUCT((AGQ3:AGQ54=ADL29)*(AGT3:AGT54=ADL28)*(AGV3:AGV54="W"))+SUMPRODUCT((AGQ3:AGQ54=ADL25)*(AGT3:AGT54=ADL28)*(AGV3:AGV54="W"))+SUMPRODUCT((AGQ3:AGQ54=ADL26)*(AGT3:AGT54=ADL28)*(AGV3:AGV54="W"))+SUMPRODUCT((AGQ3:AGQ54=ADL27)*(AGT3:AGT54=ADL28)*(AGV3:AGV54="W"))</f>
        <v>0</v>
      </c>
      <c r="ADN28" s="395">
        <f ca="1">SUMPRODUCT((AGQ3:AGQ54=ADL28)*(AGT3:AGT54=ADL29)*(AGU3:AGU54="D"))+SUMPRODUCT((AGQ3:AGQ54=ADL28)*(AGT3:AGT54=ADL25)*(AGU3:AGU54="D"))+SUMPRODUCT((AGQ3:AGQ54=ADL28)*(AGT3:AGT54=ADL26)*(AGU3:AGU54="D"))+SUMPRODUCT((AGQ3:AGQ54=ADL28)*(AGT3:AGT54=ADL27)*(AGU3:AGU54="D"))+SUMPRODUCT((AGQ3:AGQ54=ADL29)*(AGT3:AGT54=ADL28)*(AGU3:AGU54="D"))+SUMPRODUCT((AGQ3:AGQ54=ADL25)*(AGT3:AGT54=ADL28)*(AGU3:AGU54="D"))+SUMPRODUCT((AGQ3:AGQ54=ADL26)*(AGT3:AGT54=ADL28)*(AGU3:AGU54="D"))+SUMPRODUCT((AGQ3:AGQ54=ADL27)*(AGT3:AGT54=ADL28)*(AGU3:AGU54="D"))</f>
        <v>0</v>
      </c>
      <c r="ADO28" s="395">
        <f ca="1">SUMPRODUCT((AGQ3:AGQ54=ADL28)*(AGT3:AGT54=ADL29)*(AGU3:AGU54="L"))+SUMPRODUCT((AGQ3:AGQ54=ADL28)*(AGT3:AGT54=ADL25)*(AGU3:AGU54="L"))+SUMPRODUCT((AGQ3:AGQ54=ADL28)*(AGT3:AGT54=ADL26)*(AGU3:AGU54="L"))+SUMPRODUCT((AGQ3:AGQ54=ADL28)*(AGT3:AGT54=ADL27)*(AGU3:AGU54="L"))+SUMPRODUCT((AGQ3:AGQ54=ADL29)*(AGT3:AGT54=ADL28)*(AGV3:AGV54="L"))+SUMPRODUCT((AGQ3:AGQ54=ADL25)*(AGT3:AGT54=ADL28)*(AGV3:AGV54="L"))+SUMPRODUCT((AGQ3:AGQ54=ADL26)*(AGT3:AGT54=ADL28)*(AGV3:AGV54="L"))+SUMPRODUCT((AGQ3:AGQ54=ADL27)*(AGT3:AGT54=ADL28)*(AGV3:AGV54="L"))</f>
        <v>0</v>
      </c>
      <c r="ADP28" s="395">
        <f ca="1">SUMPRODUCT((AGQ3:AGQ54=ADL28)*(AGT3:AGT54=ADL29)*AGR3:AGR54)+SUMPRODUCT((AGQ3:AGQ54=ADL28)*(AGT3:AGT54=ADL25)*AGR3:AGR54)+SUMPRODUCT((AGQ3:AGQ54=ADL28)*(AGT3:AGT54=ADL26)*AGR3:AGR54)+SUMPRODUCT((AGQ3:AGQ54=ADL28)*(AGT3:AGT54=ADL27)*AGR3:AGR54)+SUMPRODUCT((AGQ3:AGQ54=ADL29)*(AGT3:AGT54=ADL28)*AGS3:AGS54)+SUMPRODUCT((AGQ3:AGQ54=ADL25)*(AGT3:AGT54=ADL28)*AGS3:AGS54)+SUMPRODUCT((AGQ3:AGQ54=ADL26)*(AGT3:AGT54=ADL28)*AGS3:AGS54)+SUMPRODUCT((AGQ3:AGQ54=ADL27)*(AGT3:AGT54=ADL28)*AGS3:AGS54)</f>
        <v>0</v>
      </c>
      <c r="ADQ28" s="395">
        <f ca="1">SUMPRODUCT((AGQ3:AGQ54=ADL28)*(AGT3:AGT54=ADL29)*AGS3:AGS54)+SUMPRODUCT((AGQ3:AGQ54=ADL28)*(AGT3:AGT54=ADL25)*AGS3:AGS54)+SUMPRODUCT((AGQ3:AGQ54=ADL28)*(AGT3:AGT54=ADL26)*AGS3:AGS54)+SUMPRODUCT((AGQ3:AGQ54=ADL28)*(AGT3:AGT54=ADL27)*AGS3:AGS54)+SUMPRODUCT((AGQ3:AGQ54=ADL29)*(AGT3:AGT54=ADL28)*AGR3:AGR54)+SUMPRODUCT((AGQ3:AGQ54=ADL25)*(AGT3:AGT54=ADL28)*AGR3:AGR54)+SUMPRODUCT((AGQ3:AGQ54=ADL26)*(AGT3:AGT54=ADL28)*AGR3:AGR54)+SUMPRODUCT((AGQ3:AGQ54=ADL27)*(AGT3:AGT54=ADL28)*AGR3:AGR54)</f>
        <v>0</v>
      </c>
      <c r="ADR28" s="395">
        <f t="shared" ca="1" si="3574"/>
        <v>1000</v>
      </c>
      <c r="ADS28" s="395">
        <f t="shared" ca="1" si="3575"/>
        <v>0</v>
      </c>
      <c r="ADT28" s="395">
        <f ca="1">IF(ADL28&lt;&gt;"",VLOOKUP(ADL28,ACS4:ACY52,7,FALSE),"")</f>
        <v>1000</v>
      </c>
      <c r="ADU28" s="395">
        <f ca="1">IF(ADL28&lt;&gt;"",VLOOKUP(ADL28,ACS4:ACY52,5,FALSE),"")</f>
        <v>0</v>
      </c>
      <c r="ADV28" s="395">
        <f ca="1">IF(ADL28&lt;&gt;"",VLOOKUP(ADL28,ACS4:ADA52,9,FALSE),"")</f>
        <v>28</v>
      </c>
      <c r="ADW28" s="395">
        <f t="shared" ca="1" si="3576"/>
        <v>0</v>
      </c>
      <c r="ADX28" s="395">
        <f t="shared" ref="ADX28" ca="1" si="4411">IF(ADL28&lt;&gt;"",RANK(ADW28,ADW25:ADW29),"")</f>
        <v>1</v>
      </c>
      <c r="ADY28" s="395">
        <f t="shared" ref="ADY28" ca="1" si="4412">IF(ADL28&lt;&gt;"",SUMPRODUCT((ADW25:ADW29=ADW28)*(ADR25:ADR29&gt;ADR28)),"")</f>
        <v>0</v>
      </c>
      <c r="ADZ28" s="395">
        <f t="shared" ref="ADZ28" ca="1" si="4413">IF(ADL28&lt;&gt;"",SUMPRODUCT((ADW25:ADW29=ADW28)*(ADR25:ADR29=ADR28)*(ADP25:ADP29&gt;ADP28)),"")</f>
        <v>0</v>
      </c>
      <c r="AEA28" s="395">
        <f t="shared" ref="AEA28" ca="1" si="4414">IF(ADL28&lt;&gt;"",SUMPRODUCT((ADW25:ADW29=ADW28)*(ADR25:ADR29=ADR28)*(ADP25:ADP29=ADP28)*(ADT25:ADT29&gt;ADT28)),"")</f>
        <v>0</v>
      </c>
      <c r="AEB28" s="395">
        <f t="shared" ref="AEB28" ca="1" si="4415">IF(ADL28&lt;&gt;"",SUMPRODUCT((ADW25:ADW29=ADW28)*(ADR25:ADR29=ADR28)*(ADP25:ADP29=ADP28)*(ADT25:ADT29=ADT28)*(ADU25:ADU29&gt;ADU28)),"")</f>
        <v>0</v>
      </c>
      <c r="AEC28" s="395">
        <f t="shared" ref="AEC28" ca="1" si="4416">IF(ADL28&lt;&gt;"",SUMPRODUCT((ADW25:ADW29=ADW28)*(ADR25:ADR29=ADR28)*(ADP25:ADP29=ADP28)*(ADT25:ADT29=ADT28)*(ADU25:ADU29=ADU28)*(ADV25:ADV29&gt;ADV28)),"")</f>
        <v>0</v>
      </c>
      <c r="AED28" s="395">
        <f t="shared" ref="AED28" ca="1" si="4417">IF(ADL28&lt;&gt;"",IF(AED80&lt;&gt;"",IF(ADK76=3,AED80,AED80+ADK76),SUM(ADX28:AEC28)),"")</f>
        <v>1</v>
      </c>
      <c r="AEE28" s="395" t="str">
        <f t="shared" ref="AEE28" ca="1" si="4418">IF(ADL28&lt;&gt;"",INDEX(ADL25:ADL29,MATCH(4,AED25:AED29,0),0),"")</f>
        <v>Espérance Sportive de Tunis</v>
      </c>
      <c r="AEF28" s="395" t="str">
        <f t="shared" ca="1" si="3815"/>
        <v/>
      </c>
      <c r="AEG28" s="395" t="str">
        <f ca="1">IF(AEF28&lt;&gt;"",SUMPRODUCT((AGQ3:AGQ54=AEF28)*(AGT3:AGT54=AEF29)*(AGU3:AGU54="W"))+SUMPRODUCT((AGQ3:AGQ54=AEF28)*(AGT3:AGT54=AEF26)*(AGU3:AGU54="W"))+SUMPRODUCT((AGQ3:AGQ54=AEF28)*(AGT3:AGT54=AEF27)*(AGU3:AGU54="W"))+SUMPRODUCT((AGQ3:AGQ54=AEF29)*(AGT3:AGT54=AEF28)*(AGV3:AGV54="W"))+SUMPRODUCT((AGQ3:AGQ54=AEF26)*(AGT3:AGT54=AEF28)*(AGV3:AGV54="W"))+SUMPRODUCT((AGQ3:AGQ54=AEF27)*(AGT3:AGT54=AEF28)*(AGV3:AGV54="W")),"")</f>
        <v/>
      </c>
      <c r="AEH28" s="395" t="str">
        <f ca="1">IF(AEF28&lt;&gt;"",SUMPRODUCT((AGQ3:AGQ54=AEF28)*(AGT3:AGT54=AEF29)*(AGU3:AGU54="D"))+SUMPRODUCT((AGQ3:AGQ54=AEF28)*(AGT3:AGT54=AEF26)*(AGU3:AGU54="D"))+SUMPRODUCT((AGQ3:AGQ54=AEF28)*(AGT3:AGT54=AEF27)*(AGU3:AGU54="D"))+SUMPRODUCT((AGQ3:AGQ54=AEF29)*(AGT3:AGT54=AEF28)*(AGU3:AGU54="D"))+SUMPRODUCT((AGQ3:AGQ54=AEF26)*(AGT3:AGT54=AEF28)*(AGU3:AGU54="D"))+SUMPRODUCT((AGQ3:AGQ54=AEF27)*(AGT3:AGT54=AEF28)*(AGU3:AGU54="D")),"")</f>
        <v/>
      </c>
      <c r="AEI28" s="395" t="str">
        <f ca="1">IF(AEF28&lt;&gt;"",SUMPRODUCT((AGQ3:AGQ54=AEF28)*(AGT3:AGT54=AEF29)*(AGU3:AGU54="L"))+SUMPRODUCT((AGQ3:AGQ54=AEF28)*(AGT3:AGT54=AEF26)*(AGU3:AGU54="L"))+SUMPRODUCT((AGQ3:AGQ54=AEF28)*(AGT3:AGT54=AEF27)*(AGU3:AGU54="L"))+SUMPRODUCT((AGQ3:AGQ54=AEF29)*(AGT3:AGT54=AEF28)*(AGV3:AGV54="L"))+SUMPRODUCT((AGQ3:AGQ54=AEF26)*(AGT3:AGT54=AEF28)*(AGV3:AGV54="L"))+SUMPRODUCT((AGQ3:AGQ54=AEF27)*(AGT3:AGT54=AEF28)*(AGV3:AGV54="L")),"")</f>
        <v/>
      </c>
      <c r="AEJ28" s="395">
        <f ca="1">SUMPRODUCT((AGQ3:AGQ54=AEF28)*(AGT3:AGT54=AEF29)*AGR3:AGR54)+SUMPRODUCT((AGQ3:AGQ54=AEF28)*(AGT3:AGT54=AEF25)*AGR3:AGR54)+SUMPRODUCT((AGQ3:AGQ54=AEF28)*(AGT3:AGT54=AEF26)*AGR3:AGR54)+SUMPRODUCT((AGQ3:AGQ54=AEF28)*(AGT3:AGT54=AEF27)*AGR3:AGR54)+SUMPRODUCT((AGQ3:AGQ54=AEF29)*(AGT3:AGT54=AEF28)*AGS3:AGS54)+SUMPRODUCT((AGQ3:AGQ54=AEF25)*(AGT3:AGT54=AEF28)*AGS3:AGS54)+SUMPRODUCT((AGQ3:AGQ54=AEF26)*(AGT3:AGT54=AEF28)*AGS3:AGS54)+SUMPRODUCT((AGQ3:AGQ54=AEF27)*(AGT3:AGT54=AEF28)*AGS3:AGS54)</f>
        <v>0</v>
      </c>
      <c r="AEK28" s="395">
        <f ca="1">SUMPRODUCT((AGQ3:AGQ54=AEF28)*(AGT3:AGT54=AEF29)*AGS3:AGS54)+SUMPRODUCT((AGQ3:AGQ54=AEF28)*(AGT3:AGT54=AEF25)*AGS3:AGS54)+SUMPRODUCT((AGQ3:AGQ54=AEF28)*(AGT3:AGT54=AEF26)*AGS3:AGS54)+SUMPRODUCT((AGQ3:AGQ54=AEF28)*(AGT3:AGT54=AEF27)*AGS3:AGS54)+SUMPRODUCT((AGQ3:AGQ54=AEF29)*(AGT3:AGT54=AEF28)*AGR3:AGR54)+SUMPRODUCT((AGQ3:AGQ54=AEF25)*(AGT3:AGT54=AEF28)*AGR3:AGR54)+SUMPRODUCT((AGQ3:AGQ54=AEF26)*(AGT3:AGT54=AEF28)*AGR3:AGR54)+SUMPRODUCT((AGQ3:AGQ54=AEF27)*(AGT3:AGT54=AEF28)*AGR3:AGR54)</f>
        <v>0</v>
      </c>
      <c r="AEL28" s="395">
        <f t="shared" ca="1" si="3816"/>
        <v>1000</v>
      </c>
      <c r="AEM28" s="395" t="str">
        <f t="shared" ca="1" si="3817"/>
        <v/>
      </c>
      <c r="AEN28" s="395" t="str">
        <f ca="1">IF(AEF28&lt;&gt;"",VLOOKUP(AEF28,ACS4:ACY52,7,FALSE),"")</f>
        <v/>
      </c>
      <c r="AEO28" s="395" t="str">
        <f ca="1">IF(AEF28&lt;&gt;"",VLOOKUP(AEF28,ACS4:ACY52,5,FALSE),"")</f>
        <v/>
      </c>
      <c r="AEP28" s="395" t="str">
        <f ca="1">IF(AEF28&lt;&gt;"",VLOOKUP(AEF28,ACS4:ADA52,9,FALSE),"")</f>
        <v/>
      </c>
      <c r="AEQ28" s="395" t="str">
        <f t="shared" ca="1" si="3818"/>
        <v/>
      </c>
      <c r="AER28" s="395" t="str">
        <f t="shared" ref="AER28" ca="1" si="4419">IF(AEF28&lt;&gt;"",RANK(AEQ28,AEQ25:AEQ29),"")</f>
        <v/>
      </c>
      <c r="AES28" s="395" t="str">
        <f t="shared" ref="AES28" ca="1" si="4420">IF(AEF28&lt;&gt;"",SUMPRODUCT((AEQ25:AEQ29=AEQ28)*(AEL25:AEL29&gt;AEL28)),"")</f>
        <v/>
      </c>
      <c r="AET28" s="395" t="str">
        <f t="shared" ref="AET28" ca="1" si="4421">IF(AEF28&lt;&gt;"",SUMPRODUCT((AEQ25:AEQ29=AEQ28)*(AEL25:AEL29=AEL28)*(AEJ25:AEJ29&gt;AEJ28)),"")</f>
        <v/>
      </c>
      <c r="AEU28" s="395" t="str">
        <f t="shared" ref="AEU28" ca="1" si="4422">IF(AEF28&lt;&gt;"",SUMPRODUCT((AEQ25:AEQ29=AEQ28)*(AEL25:AEL29=AEL28)*(AEJ25:AEJ29=AEJ28)*(AEN25:AEN29&gt;AEN28)),"")</f>
        <v/>
      </c>
      <c r="AEV28" s="395" t="str">
        <f t="shared" ref="AEV28" ca="1" si="4423">IF(AEF28&lt;&gt;"",SUMPRODUCT((AEQ25:AEQ29=AEQ28)*(AEL25:AEL29=AEL28)*(AEJ25:AEJ29=AEJ28)*(AEN25:AEN29=AEN28)*(AEO25:AEO29&gt;AEO28)),"")</f>
        <v/>
      </c>
      <c r="AEW28" s="395" t="str">
        <f t="shared" ref="AEW28" ca="1" si="4424">IF(AEF28&lt;&gt;"",SUMPRODUCT((AEQ25:AEQ29=AEQ28)*(AEL25:AEL29=AEL28)*(AEJ25:AEJ29=AEJ28)*(AEN25:AEN29=AEN28)*(AEO25:AEO29=AEO28)*(AEP25:AEP29&gt;AEP28)),"")</f>
        <v/>
      </c>
      <c r="AEX28" s="395" t="str">
        <f t="shared" ref="AEX28" ca="1" si="4425">IF(AEF28&lt;&gt;"",IF(AEX80&lt;&gt;"",IF(AEE76=3,AEX80,AEX80+AEE76),SUM(AER28:AEW28)+1),"")</f>
        <v/>
      </c>
      <c r="AEY28" s="395" t="str">
        <f t="shared" ref="AEY28" ca="1" si="4426">IF(AEF28&lt;&gt;"",INDEX(AEF26:AEF29,MATCH(4,AEX26:AEX29,0),0),"")</f>
        <v/>
      </c>
      <c r="AEZ28" s="395" t="str">
        <f t="shared" ca="1" si="4101"/>
        <v/>
      </c>
      <c r="AFA28" s="395">
        <f ca="1">SUMPRODUCT((AGQ3:AGQ54=AEZ28)*(AGT3:AGT54=AEZ29)*(AGU3:AGU54="W"))+SUMPRODUCT((AGQ3:AGQ54=AEZ28)*(AGT3:AGT54=AEZ30)*(AGU3:AGU54="W"))+SUMPRODUCT((AGQ3:AGQ54=AEZ28)*(AGT3:AGT54=AEZ27)*(AGU3:AGU54="W"))+SUMPRODUCT((AGQ3:AGQ54=AEZ29)*(AGT3:AGT54=AEZ28)*(AGV3:AGV54="W"))+SUMPRODUCT((AGQ3:AGQ54=AEZ30)*(AGT3:AGT54=AEZ28)*(AGV3:AGV54="W"))+SUMPRODUCT((AGQ3:AGQ54=AEZ27)*(AGT3:AGT54=AEZ28)*(AGV3:AGV54="W"))</f>
        <v>0</v>
      </c>
      <c r="AFB28" s="395">
        <f ca="1">SUMPRODUCT((AGQ3:AGQ54=AEZ28)*(AGT3:AGT54=AEZ29)*(AGU3:AGU54="D"))+SUMPRODUCT((AGQ3:AGQ54=AEZ28)*(AGT3:AGT54=AEZ30)*(AGU3:AGU54="D"))+SUMPRODUCT((AGQ3:AGQ54=AEZ28)*(AGT3:AGT54=AEZ27)*(AGU3:AGU54="D"))+SUMPRODUCT((AGQ3:AGQ54=AEZ29)*(AGT3:AGT54=AEZ28)*(AGU3:AGU54="D"))+SUMPRODUCT((AGQ3:AGQ54=AEZ30)*(AGT3:AGT54=AEZ28)*(AGU3:AGU54="D"))+SUMPRODUCT((AGQ3:AGQ54=AEZ27)*(AGT3:AGT54=AEZ28)*(AGU3:AGU54="D"))</f>
        <v>0</v>
      </c>
      <c r="AFC28" s="395">
        <f ca="1">SUMPRODUCT((AGQ3:AGQ54=AEZ28)*(AGT3:AGT54=AEZ29)*(AGU3:AGU54="L"))+SUMPRODUCT((AGQ3:AGQ54=AEZ28)*(AGT3:AGT54=AEZ30)*(AGU3:AGU54="L"))+SUMPRODUCT((AGQ3:AGQ54=AEZ28)*(AGT3:AGT54=AEZ27)*(AGU3:AGU54="L"))+SUMPRODUCT((AGQ3:AGQ54=AEZ29)*(AGT3:AGT54=AEZ28)*(AGV3:AGV54="L"))+SUMPRODUCT((AGQ3:AGQ54=AEZ30)*(AGT3:AGT54=AEZ28)*(AGV3:AGV54="L"))+SUMPRODUCT((AGQ3:AGQ54=AEZ27)*(AGT3:AGT54=AEZ28)*(AGV3:AGV54="L"))</f>
        <v>0</v>
      </c>
      <c r="AFD28" s="395">
        <f ca="1">SUMPRODUCT((AGQ3:AGQ54=AEZ28)*(AGT3:AGT54=AEZ29)*AGR3:AGR54)+SUMPRODUCT((AGQ3:AGQ54=AEZ28)*(AGT3:AGT54=AEZ25)*AGR3:AGR54)+SUMPRODUCT((AGQ3:AGQ54=AEZ28)*(AGT3:AGT54=AEZ26)*AGR3:AGR54)+SUMPRODUCT((AGQ3:AGQ54=AEZ28)*(AGT3:AGT54=AEZ27)*AGR3:AGR54)+SUMPRODUCT((AGQ3:AGQ54=AEZ29)*(AGT3:AGT54=AEZ28)*AGS3:AGS54)+SUMPRODUCT((AGQ3:AGQ54=AEZ25)*(AGT3:AGT54=AEZ28)*AGS3:AGS54)+SUMPRODUCT((AGQ3:AGQ54=AEZ26)*(AGT3:AGT54=AEZ28)*AGS3:AGS54)+SUMPRODUCT((AGQ3:AGQ54=AEZ27)*(AGT3:AGT54=AEZ28)*AGS3:AGS54)</f>
        <v>0</v>
      </c>
      <c r="AFE28" s="395">
        <f ca="1">SUMPRODUCT((AGQ3:AGQ54=AEZ28)*(AGT3:AGT54=AEZ29)*AGS3:AGS54)+SUMPRODUCT((AGQ3:AGQ54=AEZ28)*(AGT3:AGT54=AEZ25)*AGS3:AGS54)+SUMPRODUCT((AGQ3:AGQ54=AEZ28)*(AGT3:AGT54=AEZ26)*AGS3:AGS54)+SUMPRODUCT((AGQ3:AGQ54=AEZ28)*(AGT3:AGT54=AEZ27)*AGS3:AGS54)+SUMPRODUCT((AGQ3:AGQ54=AEZ29)*(AGT3:AGT54=AEZ28)*AGR3:AGR54)+SUMPRODUCT((AGQ3:AGQ54=AEZ25)*(AGT3:AGT54=AEZ28)*AGR3:AGR54)+SUMPRODUCT((AGQ3:AGQ54=AEZ26)*(AGT3:AGT54=AEZ28)*AGR3:AGR54)+SUMPRODUCT((AGQ3:AGQ54=AEZ27)*(AGT3:AGT54=AEZ28)*AGR3:AGR54)</f>
        <v>0</v>
      </c>
      <c r="AFF28" s="395">
        <f t="shared" ca="1" si="4102"/>
        <v>1000</v>
      </c>
      <c r="AFG28" s="395" t="str">
        <f t="shared" ca="1" si="4103"/>
        <v/>
      </c>
      <c r="AFH28" s="395" t="str">
        <f ca="1">IF(AEZ28&lt;&gt;"",VLOOKUP(AEZ28,ACS4:ACY52,7,FALSE),"")</f>
        <v/>
      </c>
      <c r="AFI28" s="395" t="str">
        <f ca="1">IF(AEZ28&lt;&gt;"",VLOOKUP(AEZ28,ACS4:ACY52,5,FALSE),"")</f>
        <v/>
      </c>
      <c r="AFJ28" s="395" t="str">
        <f ca="1">IF(AEZ28&lt;&gt;"",VLOOKUP(AEZ28,ACS4:ADA52,9,FALSE),"")</f>
        <v/>
      </c>
      <c r="AFK28" s="395" t="str">
        <f t="shared" ca="1" si="4104"/>
        <v/>
      </c>
      <c r="AFL28" s="395" t="str">
        <f t="shared" ref="AFL28" ca="1" si="4427">IF(AEZ28&lt;&gt;"",RANK(AFK28,AFK25:AFK29),"")</f>
        <v/>
      </c>
      <c r="AFM28" s="395" t="str">
        <f t="shared" ref="AFM28" ca="1" si="4428">IF(AEZ28&lt;&gt;"",SUMPRODUCT((AFK25:AFK29=AFK28)*(AFF25:AFF29&gt;AFF28)),"")</f>
        <v/>
      </c>
      <c r="AFN28" s="395" t="str">
        <f t="shared" ref="AFN28" ca="1" si="4429">IF(AEZ28&lt;&gt;"",SUMPRODUCT((AFK25:AFK29=AFK28)*(AFF25:AFF29=AFF28)*(AFD25:AFD29&gt;AFD28)),"")</f>
        <v/>
      </c>
      <c r="AFO28" s="395" t="str">
        <f t="shared" ref="AFO28" ca="1" si="4430">IF(AEZ28&lt;&gt;"",SUMPRODUCT((AFK25:AFK29=AFK28)*(AFF25:AFF29=AFF28)*(AFD25:AFD29=AFD28)*(AFH25:AFH29&gt;AFH28)),"")</f>
        <v/>
      </c>
      <c r="AFP28" s="395" t="str">
        <f t="shared" ref="AFP28" ca="1" si="4431">IF(AEZ28&lt;&gt;"",SUMPRODUCT((AFK25:AFK29=AFK28)*(AFF25:AFF29=AFF28)*(AFD25:AFD29=AFD28)*(AFH25:AFH29=AFH28)*(AFI25:AFI29&gt;AFI28)),"")</f>
        <v/>
      </c>
      <c r="AFQ28" s="395" t="str">
        <f t="shared" ref="AFQ28" ca="1" si="4432">IF(AEZ28&lt;&gt;"",SUMPRODUCT((AFK25:AFK29=AFK28)*(AFF25:AFF29=AFF28)*(AFD25:AFD29=AFD28)*(AFH25:AFH29=AFH28)*(AFI25:AFI29=AFI28)*(AFJ25:AFJ29&gt;AFJ28)),"")</f>
        <v/>
      </c>
      <c r="AFR28" s="395" t="str">
        <f t="shared" ca="1" si="4111"/>
        <v/>
      </c>
      <c r="AFS28" s="395" t="str">
        <f t="shared" ref="AFS28" ca="1" si="4433">IF(AEZ28&lt;&gt;"",INDEX(AEZ27:AEZ29,MATCH(4,AFR27:AFR29,0),0),"")</f>
        <v/>
      </c>
      <c r="AFT28" s="395" t="str">
        <f t="shared" ref="AFT28" si="4434">IF(ADJ25&lt;&gt;"",ADJ25,"")</f>
        <v/>
      </c>
      <c r="AFU28" s="395">
        <f ca="1">SUMPRODUCT((AGQ3:AGQ54=AFT28)*(AGT3:AGT54=AFT29)*(AGU3:AGU54="W"))+SUMPRODUCT((AGQ3:AGQ54=AFT28)*(AGT3:AGT54=AFT30)*(AGU3:AGU54="W"))+SUMPRODUCT((AGQ3:AGQ54=AFT28)*(AGT3:AGT54=AFT31)*(AGU3:AGU54="W"))+SUMPRODUCT((AGQ3:AGQ54=AFT29)*(AGT3:AGT54=AFT28)*(AGV3:AGV54="W"))+SUMPRODUCT((AGQ3:AGQ54=AFT30)*(AGT3:AGT54=AFT28)*(AGV3:AGV54="W"))+SUMPRODUCT((AGQ3:AGQ54=AFT31)*(AGT3:AGT54=AFT28)*(AGV3:AGV54="W"))</f>
        <v>0</v>
      </c>
      <c r="AFV28" s="395">
        <f ca="1">SUMPRODUCT((AGQ3:AGQ54=AFT28)*(AGT3:AGT54=AFT29)*(AGU3:AGU54="D"))+SUMPRODUCT((AGQ3:AGQ54=AFT28)*(AGT3:AGT54=AFT30)*(AGU3:AGU54="D"))+SUMPRODUCT((AGQ3:AGQ54=AFT28)*(AGT3:AGT54=AFT31)*(AGU3:AGU54="D"))+SUMPRODUCT((AGQ3:AGQ54=AFT29)*(AGT3:AGT54=AFT28)*(AGU3:AGU54="D"))+SUMPRODUCT((AGQ3:AGQ54=AFT30)*(AGT3:AGT54=AFT28)*(AGU3:AGU54="D"))+SUMPRODUCT((AGQ3:AGQ54=AFT31)*(AGT3:AGT54=AFT28)*(AGU3:AGU54="D"))</f>
        <v>0</v>
      </c>
      <c r="AFW28" s="395">
        <f ca="1">SUMPRODUCT((AGQ3:AGQ54=AFT28)*(AGT3:AGT54=AFT29)*(AGU3:AGU54="L"))+SUMPRODUCT((AGQ3:AGQ54=AFT28)*(AGT3:AGT54=AFT30)*(AGU3:AGU54="L"))+SUMPRODUCT((AGQ3:AGQ54=AFT28)*(AGT3:AGT54=AFT31)*(AGU3:AGU54="L"))+SUMPRODUCT((AGQ3:AGQ54=AFT29)*(AGT3:AGT54=AFT28)*(AGV3:AGV54="L"))+SUMPRODUCT((AGQ3:AGQ54=AFT30)*(AGT3:AGT54=AFT28)*(AGV3:AGV54="L"))+SUMPRODUCT((AGQ3:AGQ54=AFT31)*(AGT3:AGT54=AFT28)*(AGV3:AGV54="L"))</f>
        <v>0</v>
      </c>
      <c r="AFX28" s="395">
        <f ca="1">SUMPRODUCT((AGQ3:AGQ54=AFT28)*(AGT3:AGT54=AFT29)*AGR3:AGR54)+SUMPRODUCT((AGQ3:AGQ54=AFT28)*(AGT3:AGT54=AFT25)*AGR3:AGR54)+SUMPRODUCT((AGQ3:AGQ54=AFT28)*(AGT3:AGT54=AFT26)*AGR3:AGR54)+SUMPRODUCT((AGQ3:AGQ54=AFT28)*(AGT3:AGT54=AFT27)*AGR3:AGR54)+SUMPRODUCT((AGQ3:AGQ54=AFT29)*(AGT3:AGT54=AFT28)*AGS3:AGS54)+SUMPRODUCT((AGQ3:AGQ54=AFT25)*(AGT3:AGT54=AFT28)*AGS3:AGS54)+SUMPRODUCT((AGQ3:AGQ54=AFT26)*(AGT3:AGT54=AFT28)*AGS3:AGS54)+SUMPRODUCT((AGQ3:AGQ54=AFT27)*(AGT3:AGT54=AFT28)*AGS3:AGS54)</f>
        <v>0</v>
      </c>
      <c r="AFY28" s="395">
        <f ca="1">SUMPRODUCT((AGQ3:AGQ54=AFT28)*(AGT3:AGT54=AFT29)*AGS3:AGS54)+SUMPRODUCT((AGQ3:AGQ54=AFT28)*(AGT3:AGT54=AFT25)*AGS3:AGS54)+SUMPRODUCT((AGQ3:AGQ54=AFT28)*(AGT3:AGT54=AFT26)*AGS3:AGS54)+SUMPRODUCT((AGQ3:AGQ54=AFT28)*(AGT3:AGT54=AFT27)*AGS3:AGS54)+SUMPRODUCT((AGQ3:AGQ54=AFT29)*(AGT3:AGT54=AFT28)*AGR3:AGR54)+SUMPRODUCT((AGQ3:AGQ54=AFT25)*(AGT3:AGT54=AFT28)*AGR3:AGR54)+SUMPRODUCT((AGQ3:AGQ54=AFT26)*(AGT3:AGT54=AFT28)*AGR3:AGR54)+SUMPRODUCT((AGQ3:AGQ54=AFT27)*(AGT3:AGT54=AFT28)*AGR3:AGR54)</f>
        <v>0</v>
      </c>
      <c r="AFZ28" s="395">
        <f t="shared" ref="AFZ28" ca="1" si="4435">AFX28-AFY28+1000</f>
        <v>1000</v>
      </c>
      <c r="AGA28" s="395" t="str">
        <f t="shared" ref="AGA28" si="4436">IF(AFT28&lt;&gt;"",AFU28*3+AFV28*1,"")</f>
        <v/>
      </c>
      <c r="AGB28" s="395" t="str">
        <f>IF(AFT28&lt;&gt;"",VLOOKUP(AFT28,ACS4:ACY52,7,FALSE),"")</f>
        <v/>
      </c>
      <c r="AGC28" s="395" t="str">
        <f>IF(AFT28&lt;&gt;"",VLOOKUP(AFT28,ACS4:ACY52,5,FALSE),"")</f>
        <v/>
      </c>
      <c r="AGD28" s="395" t="str">
        <f>IF(AFT28&lt;&gt;"",VLOOKUP(AFT28,ACS4:ADA52,9,FALSE),"")</f>
        <v/>
      </c>
      <c r="AGE28" s="395" t="str">
        <f t="shared" ref="AGE28" si="4437">AGA28</f>
        <v/>
      </c>
      <c r="AGF28" s="395" t="str">
        <f t="shared" ref="AGF28" si="4438">IF(AFT28&lt;&gt;"",RANK(AGE28,ADW25:ADW29),"")</f>
        <v/>
      </c>
      <c r="AGG28" s="395" t="str">
        <f t="shared" ref="AGG28" si="4439">IF(AFT28&lt;&gt;"",SUMPRODUCT((AGE25:AGE29=AGE28)*(AFZ25:AFZ29&gt;AFZ28)),"")</f>
        <v/>
      </c>
      <c r="AGH28" s="395" t="str">
        <f t="shared" ref="AGH28" si="4440">IF(AFT28&lt;&gt;"",SUMPRODUCT((AGE25:AGE29=AGE28)*(AFZ25:AFZ29=AFZ28)*(AFX25:AFX29&gt;AFX28)),"")</f>
        <v/>
      </c>
      <c r="AGI28" s="395" t="str">
        <f t="shared" ref="AGI28" si="4441">IF(AFT28&lt;&gt;"",SUMPRODUCT((AGE25:AGE29=AGE28)*(AFZ25:AFZ29=AFZ28)*(AFX25:AFX29=AFX28)*(AGB25:AGB29&gt;AGB28)),"")</f>
        <v/>
      </c>
      <c r="AGJ28" s="395" t="str">
        <f t="shared" ref="AGJ28" si="4442">IF(AFT28&lt;&gt;"",SUMPRODUCT((AGE25:AGE29=AGE28)*(AFZ25:AFZ29=AFZ28)*(AFX25:AFX29=AFX28)*(AGB25:AGB29=AGB28)*(AGC25:AGC29&gt;AGC28)),"")</f>
        <v/>
      </c>
      <c r="AGK28" s="395" t="str">
        <f t="shared" ref="AGK28" si="4443">IF(AFT28&lt;&gt;"",SUMPRODUCT((AGE25:AGE29=AGE28)*(AFZ25:AFZ29=AFZ28)*(AFX25:AFX29=AFX28)*(AGB25:AGB29=AGB28)*(AGC25:AGC29=AGC28)*(AGD25:AGD29&gt;AGD28)),"")</f>
        <v/>
      </c>
      <c r="AGL28" s="395" t="str">
        <f t="shared" ref="AGL28" si="4444">IF(AFT28&lt;&gt;"",SUM(AGF28:AGK28)+3,"")</f>
        <v/>
      </c>
      <c r="AGM28" s="395" t="str">
        <f t="shared" ref="AGM28" si="4445">IF(AFT28&lt;&gt;"",IF(AGL28=4,AFT28,AFT29),"")</f>
        <v/>
      </c>
      <c r="AGN28" s="395" t="str">
        <f t="shared" ref="AGN28" ca="1" si="4446">IF(AGM28&lt;&gt;"",AGM28,IF(AFS28&lt;&gt;"",AFS28,IF(AEY28&lt;&gt;"",AEY28,IF(AEE28&lt;&gt;"",AEE28,ADE28))))</f>
        <v>Espérance Sportive de Tunis</v>
      </c>
      <c r="AGO28" s="395">
        <v>4</v>
      </c>
      <c r="AGP28" s="395">
        <v>26</v>
      </c>
      <c r="AGQ28" s="395" t="str">
        <f t="shared" si="12"/>
        <v>Internazionale</v>
      </c>
      <c r="AGR28" s="395">
        <f ca="1">IF(OFFSET('Game Board'!O33,0,AGR1)&lt;&gt;"",OFFSET('Game Board'!O33,0,AGR1),0)</f>
        <v>0</v>
      </c>
      <c r="AGS28" s="395">
        <f ca="1">IF(OFFSET('Game Board'!P33,0,AGR1)&lt;&gt;"",OFFSET('Game Board'!P33,0,AGR1),0)</f>
        <v>0</v>
      </c>
      <c r="AGT28" s="395" t="str">
        <f t="shared" si="13"/>
        <v>Urawa Red Diamonds</v>
      </c>
      <c r="AGU28" s="395" t="str">
        <f ca="1">IF(AND(OFFSET('Game Board'!O33,0,AGR1)&lt;&gt;"",OFFSET('Game Board'!P33,0,AGR1)&lt;&gt;""),IF(AGR28&gt;AGS28,"W",IF(AGR28=AGS28,"D","L")),"")</f>
        <v/>
      </c>
      <c r="AGV28" s="395" t="str">
        <f t="shared" ca="1" si="2693"/>
        <v/>
      </c>
      <c r="AGX28" s="395">
        <f ca="1">VLOOKUP(AGY28,AKT25:AKU29,2,FALSE)</f>
        <v>3</v>
      </c>
      <c r="AGY28" s="398" t="str">
        <f t="shared" si="3586"/>
        <v>Los Angeles</v>
      </c>
      <c r="AGZ28" s="395">
        <f ca="1">SUMPRODUCT((AKW3:AKW54=AGY28)*(ALA3:ALA54="W"))+SUMPRODUCT((AKZ3:AKZ54=AGY28)*(ALB3:ALB54="W"))</f>
        <v>0</v>
      </c>
      <c r="AHA28" s="395">
        <f ca="1">SUMPRODUCT((AKW3:AKW54=AGY28)*(ALA3:ALA54="D"))+SUMPRODUCT((AKZ3:AKZ54=AGY28)*(ALB3:ALB54="D"))</f>
        <v>0</v>
      </c>
      <c r="AHB28" s="395">
        <f ca="1">SUMPRODUCT((AKW3:AKW54=AGY28)*(ALA3:ALA54="L"))+SUMPRODUCT((AKZ3:AKZ54=AGY28)*(ALB3:ALB54="L"))</f>
        <v>0</v>
      </c>
      <c r="AHC28" s="395">
        <f t="shared" ref="AHC28" ca="1" si="4447">SUMIF(AKW3:AKW72,AGY28,AKX3:AKX72)+SUMIF(AKZ3:AKZ72,AGY28,AKY3:AKY72)</f>
        <v>0</v>
      </c>
      <c r="AHD28" s="395">
        <f t="shared" ref="AHD28" ca="1" si="4448">SUMIF(AKZ3:AKZ72,AGY28,AKX3:AKX72)+SUMIF(AKW3:AKW72,AGY28,AKY3:AKY72)</f>
        <v>0</v>
      </c>
      <c r="AHE28" s="395">
        <f t="shared" ca="1" si="3589"/>
        <v>1000</v>
      </c>
      <c r="AHF28" s="395">
        <f t="shared" ca="1" si="3590"/>
        <v>0</v>
      </c>
      <c r="AHG28" s="401">
        <f t="shared" si="171"/>
        <v>13</v>
      </c>
      <c r="AHH28" s="395">
        <f t="shared" ref="AHH28" ca="1" si="4449">IF(COUNTIF(AHF25:AHF29,4)&lt;&gt;4,RANK(AHF28,AHF25:AHF29),AHF80)</f>
        <v>1</v>
      </c>
      <c r="AHJ28" s="395">
        <f t="shared" ref="AHJ28" ca="1" si="4450">SUMPRODUCT((AHH25:AHH28=AHH28)*(AHG25:AHG28&lt;AHG28))+AHH28</f>
        <v>2</v>
      </c>
      <c r="AHK28" s="398" t="str">
        <f t="shared" ref="AHK28" ca="1" si="4451">INDEX(AGY25:AGY29,MATCH(4,AHJ25:AHJ29,0),0)</f>
        <v>Flamengo</v>
      </c>
      <c r="AHL28" s="395">
        <f t="shared" ref="AHL28" ca="1" si="4452">INDEX(AHH25:AHH29,MATCH(AHK28,AGY25:AGY29,0),0)</f>
        <v>1</v>
      </c>
      <c r="AHM28" s="395" t="str">
        <f t="shared" ca="1" si="4120"/>
        <v>Flamengo</v>
      </c>
      <c r="AHN28" s="395" t="str">
        <f t="shared" ca="1" si="4121"/>
        <v/>
      </c>
      <c r="AHR28" s="395" t="str">
        <f t="shared" ca="1" si="3599"/>
        <v>Flamengo</v>
      </c>
      <c r="AHS28" s="395">
        <f ca="1">SUMPRODUCT((AKW3:AKW54=AHR28)*(AKZ3:AKZ54=AHR29)*(ALA3:ALA54="W"))+SUMPRODUCT((AKW3:AKW54=AHR28)*(AKZ3:AKZ54=AHR25)*(ALA3:ALA54="W"))+SUMPRODUCT((AKW3:AKW54=AHR28)*(AKZ3:AKZ54=AHR26)*(ALA3:ALA54="W"))+SUMPRODUCT((AKW3:AKW54=AHR28)*(AKZ3:AKZ54=AHR27)*(ALA3:ALA54="W"))+SUMPRODUCT((AKW3:AKW54=AHR29)*(AKZ3:AKZ54=AHR28)*(ALB3:ALB54="W"))+SUMPRODUCT((AKW3:AKW54=AHR25)*(AKZ3:AKZ54=AHR28)*(ALB3:ALB54="W"))+SUMPRODUCT((AKW3:AKW54=AHR26)*(AKZ3:AKZ54=AHR28)*(ALB3:ALB54="W"))+SUMPRODUCT((AKW3:AKW54=AHR27)*(AKZ3:AKZ54=AHR28)*(ALB3:ALB54="W"))</f>
        <v>0</v>
      </c>
      <c r="AHT28" s="395">
        <f ca="1">SUMPRODUCT((AKW3:AKW54=AHR28)*(AKZ3:AKZ54=AHR29)*(ALA3:ALA54="D"))+SUMPRODUCT((AKW3:AKW54=AHR28)*(AKZ3:AKZ54=AHR25)*(ALA3:ALA54="D"))+SUMPRODUCT((AKW3:AKW54=AHR28)*(AKZ3:AKZ54=AHR26)*(ALA3:ALA54="D"))+SUMPRODUCT((AKW3:AKW54=AHR28)*(AKZ3:AKZ54=AHR27)*(ALA3:ALA54="D"))+SUMPRODUCT((AKW3:AKW54=AHR29)*(AKZ3:AKZ54=AHR28)*(ALA3:ALA54="D"))+SUMPRODUCT((AKW3:AKW54=AHR25)*(AKZ3:AKZ54=AHR28)*(ALA3:ALA54="D"))+SUMPRODUCT((AKW3:AKW54=AHR26)*(AKZ3:AKZ54=AHR28)*(ALA3:ALA54="D"))+SUMPRODUCT((AKW3:AKW54=AHR27)*(AKZ3:AKZ54=AHR28)*(ALA3:ALA54="D"))</f>
        <v>0</v>
      </c>
      <c r="AHU28" s="395">
        <f ca="1">SUMPRODUCT((AKW3:AKW54=AHR28)*(AKZ3:AKZ54=AHR29)*(ALA3:ALA54="L"))+SUMPRODUCT((AKW3:AKW54=AHR28)*(AKZ3:AKZ54=AHR25)*(ALA3:ALA54="L"))+SUMPRODUCT((AKW3:AKW54=AHR28)*(AKZ3:AKZ54=AHR26)*(ALA3:ALA54="L"))+SUMPRODUCT((AKW3:AKW54=AHR28)*(AKZ3:AKZ54=AHR27)*(ALA3:ALA54="L"))+SUMPRODUCT((AKW3:AKW54=AHR29)*(AKZ3:AKZ54=AHR28)*(ALB3:ALB54="L"))+SUMPRODUCT((AKW3:AKW54=AHR25)*(AKZ3:AKZ54=AHR28)*(ALB3:ALB54="L"))+SUMPRODUCT((AKW3:AKW54=AHR26)*(AKZ3:AKZ54=AHR28)*(ALB3:ALB54="L"))+SUMPRODUCT((AKW3:AKW54=AHR27)*(AKZ3:AKZ54=AHR28)*(ALB3:ALB54="L"))</f>
        <v>0</v>
      </c>
      <c r="AHV28" s="395">
        <f ca="1">SUMPRODUCT((AKW3:AKW54=AHR28)*(AKZ3:AKZ54=AHR29)*AKX3:AKX54)+SUMPRODUCT((AKW3:AKW54=AHR28)*(AKZ3:AKZ54=AHR25)*AKX3:AKX54)+SUMPRODUCT((AKW3:AKW54=AHR28)*(AKZ3:AKZ54=AHR26)*AKX3:AKX54)+SUMPRODUCT((AKW3:AKW54=AHR28)*(AKZ3:AKZ54=AHR27)*AKX3:AKX54)+SUMPRODUCT((AKW3:AKW54=AHR29)*(AKZ3:AKZ54=AHR28)*AKY3:AKY54)+SUMPRODUCT((AKW3:AKW54=AHR25)*(AKZ3:AKZ54=AHR28)*AKY3:AKY54)+SUMPRODUCT((AKW3:AKW54=AHR26)*(AKZ3:AKZ54=AHR28)*AKY3:AKY54)+SUMPRODUCT((AKW3:AKW54=AHR27)*(AKZ3:AKZ54=AHR28)*AKY3:AKY54)</f>
        <v>0</v>
      </c>
      <c r="AHW28" s="395">
        <f ca="1">SUMPRODUCT((AKW3:AKW54=AHR28)*(AKZ3:AKZ54=AHR29)*AKY3:AKY54)+SUMPRODUCT((AKW3:AKW54=AHR28)*(AKZ3:AKZ54=AHR25)*AKY3:AKY54)+SUMPRODUCT((AKW3:AKW54=AHR28)*(AKZ3:AKZ54=AHR26)*AKY3:AKY54)+SUMPRODUCT((AKW3:AKW54=AHR28)*(AKZ3:AKZ54=AHR27)*AKY3:AKY54)+SUMPRODUCT((AKW3:AKW54=AHR29)*(AKZ3:AKZ54=AHR28)*AKX3:AKX54)+SUMPRODUCT((AKW3:AKW54=AHR25)*(AKZ3:AKZ54=AHR28)*AKX3:AKX54)+SUMPRODUCT((AKW3:AKW54=AHR26)*(AKZ3:AKZ54=AHR28)*AKX3:AKX54)+SUMPRODUCT((AKW3:AKW54=AHR27)*(AKZ3:AKZ54=AHR28)*AKX3:AKX54)</f>
        <v>0</v>
      </c>
      <c r="AHX28" s="395">
        <f t="shared" ca="1" si="3600"/>
        <v>1000</v>
      </c>
      <c r="AHY28" s="395">
        <f t="shared" ca="1" si="3601"/>
        <v>0</v>
      </c>
      <c r="AHZ28" s="395">
        <f ca="1">IF(AHR28&lt;&gt;"",VLOOKUP(AHR28,AGY4:AHE52,7,FALSE),"")</f>
        <v>1000</v>
      </c>
      <c r="AIA28" s="395">
        <f ca="1">IF(AHR28&lt;&gt;"",VLOOKUP(AHR28,AGY4:AHE52,5,FALSE),"")</f>
        <v>0</v>
      </c>
      <c r="AIB28" s="395">
        <f ca="1">IF(AHR28&lt;&gt;"",VLOOKUP(AHR28,AGY4:AHG52,9,FALSE),"")</f>
        <v>28</v>
      </c>
      <c r="AIC28" s="395">
        <f t="shared" ca="1" si="3602"/>
        <v>0</v>
      </c>
      <c r="AID28" s="395">
        <f t="shared" ref="AID28" ca="1" si="4453">IF(AHR28&lt;&gt;"",RANK(AIC28,AIC25:AIC29),"")</f>
        <v>1</v>
      </c>
      <c r="AIE28" s="395">
        <f t="shared" ref="AIE28" ca="1" si="4454">IF(AHR28&lt;&gt;"",SUMPRODUCT((AIC25:AIC29=AIC28)*(AHX25:AHX29&gt;AHX28)),"")</f>
        <v>0</v>
      </c>
      <c r="AIF28" s="395">
        <f t="shared" ref="AIF28" ca="1" si="4455">IF(AHR28&lt;&gt;"",SUMPRODUCT((AIC25:AIC29=AIC28)*(AHX25:AHX29=AHX28)*(AHV25:AHV29&gt;AHV28)),"")</f>
        <v>0</v>
      </c>
      <c r="AIG28" s="395">
        <f t="shared" ref="AIG28" ca="1" si="4456">IF(AHR28&lt;&gt;"",SUMPRODUCT((AIC25:AIC29=AIC28)*(AHX25:AHX29=AHX28)*(AHV25:AHV29=AHV28)*(AHZ25:AHZ29&gt;AHZ28)),"")</f>
        <v>0</v>
      </c>
      <c r="AIH28" s="395">
        <f t="shared" ref="AIH28" ca="1" si="4457">IF(AHR28&lt;&gt;"",SUMPRODUCT((AIC25:AIC29=AIC28)*(AHX25:AHX29=AHX28)*(AHV25:AHV29=AHV28)*(AHZ25:AHZ29=AHZ28)*(AIA25:AIA29&gt;AIA28)),"")</f>
        <v>0</v>
      </c>
      <c r="AII28" s="395">
        <f t="shared" ref="AII28" ca="1" si="4458">IF(AHR28&lt;&gt;"",SUMPRODUCT((AIC25:AIC29=AIC28)*(AHX25:AHX29=AHX28)*(AHV25:AHV29=AHV28)*(AHZ25:AHZ29=AHZ28)*(AIA25:AIA29=AIA28)*(AIB25:AIB29&gt;AIB28)),"")</f>
        <v>0</v>
      </c>
      <c r="AIJ28" s="395">
        <f t="shared" ref="AIJ28" ca="1" si="4459">IF(AHR28&lt;&gt;"",IF(AIJ80&lt;&gt;"",IF(AHQ76=3,AIJ80,AIJ80+AHQ76),SUM(AID28:AII28)),"")</f>
        <v>1</v>
      </c>
      <c r="AIK28" s="395" t="str">
        <f t="shared" ref="AIK28" ca="1" si="4460">IF(AHR28&lt;&gt;"",INDEX(AHR25:AHR29,MATCH(4,AIJ25:AIJ29,0),0),"")</f>
        <v>Espérance Sportive de Tunis</v>
      </c>
      <c r="AIL28" s="395" t="str">
        <f t="shared" ca="1" si="3846"/>
        <v/>
      </c>
      <c r="AIM28" s="395" t="str">
        <f ca="1">IF(AIL28&lt;&gt;"",SUMPRODUCT((AKW3:AKW54=AIL28)*(AKZ3:AKZ54=AIL29)*(ALA3:ALA54="W"))+SUMPRODUCT((AKW3:AKW54=AIL28)*(AKZ3:AKZ54=AIL26)*(ALA3:ALA54="W"))+SUMPRODUCT((AKW3:AKW54=AIL28)*(AKZ3:AKZ54=AIL27)*(ALA3:ALA54="W"))+SUMPRODUCT((AKW3:AKW54=AIL29)*(AKZ3:AKZ54=AIL28)*(ALB3:ALB54="W"))+SUMPRODUCT((AKW3:AKW54=AIL26)*(AKZ3:AKZ54=AIL28)*(ALB3:ALB54="W"))+SUMPRODUCT((AKW3:AKW54=AIL27)*(AKZ3:AKZ54=AIL28)*(ALB3:ALB54="W")),"")</f>
        <v/>
      </c>
      <c r="AIN28" s="395" t="str">
        <f ca="1">IF(AIL28&lt;&gt;"",SUMPRODUCT((AKW3:AKW54=AIL28)*(AKZ3:AKZ54=AIL29)*(ALA3:ALA54="D"))+SUMPRODUCT((AKW3:AKW54=AIL28)*(AKZ3:AKZ54=AIL26)*(ALA3:ALA54="D"))+SUMPRODUCT((AKW3:AKW54=AIL28)*(AKZ3:AKZ54=AIL27)*(ALA3:ALA54="D"))+SUMPRODUCT((AKW3:AKW54=AIL29)*(AKZ3:AKZ54=AIL28)*(ALA3:ALA54="D"))+SUMPRODUCT((AKW3:AKW54=AIL26)*(AKZ3:AKZ54=AIL28)*(ALA3:ALA54="D"))+SUMPRODUCT((AKW3:AKW54=AIL27)*(AKZ3:AKZ54=AIL28)*(ALA3:ALA54="D")),"")</f>
        <v/>
      </c>
      <c r="AIO28" s="395" t="str">
        <f ca="1">IF(AIL28&lt;&gt;"",SUMPRODUCT((AKW3:AKW54=AIL28)*(AKZ3:AKZ54=AIL29)*(ALA3:ALA54="L"))+SUMPRODUCT((AKW3:AKW54=AIL28)*(AKZ3:AKZ54=AIL26)*(ALA3:ALA54="L"))+SUMPRODUCT((AKW3:AKW54=AIL28)*(AKZ3:AKZ54=AIL27)*(ALA3:ALA54="L"))+SUMPRODUCT((AKW3:AKW54=AIL29)*(AKZ3:AKZ54=AIL28)*(ALB3:ALB54="L"))+SUMPRODUCT((AKW3:AKW54=AIL26)*(AKZ3:AKZ54=AIL28)*(ALB3:ALB54="L"))+SUMPRODUCT((AKW3:AKW54=AIL27)*(AKZ3:AKZ54=AIL28)*(ALB3:ALB54="L")),"")</f>
        <v/>
      </c>
      <c r="AIP28" s="395">
        <f ca="1">SUMPRODUCT((AKW3:AKW54=AIL28)*(AKZ3:AKZ54=AIL29)*AKX3:AKX54)+SUMPRODUCT((AKW3:AKW54=AIL28)*(AKZ3:AKZ54=AIL25)*AKX3:AKX54)+SUMPRODUCT((AKW3:AKW54=AIL28)*(AKZ3:AKZ54=AIL26)*AKX3:AKX54)+SUMPRODUCT((AKW3:AKW54=AIL28)*(AKZ3:AKZ54=AIL27)*AKX3:AKX54)+SUMPRODUCT((AKW3:AKW54=AIL29)*(AKZ3:AKZ54=AIL28)*AKY3:AKY54)+SUMPRODUCT((AKW3:AKW54=AIL25)*(AKZ3:AKZ54=AIL28)*AKY3:AKY54)+SUMPRODUCT((AKW3:AKW54=AIL26)*(AKZ3:AKZ54=AIL28)*AKY3:AKY54)+SUMPRODUCT((AKW3:AKW54=AIL27)*(AKZ3:AKZ54=AIL28)*AKY3:AKY54)</f>
        <v>0</v>
      </c>
      <c r="AIQ28" s="395">
        <f ca="1">SUMPRODUCT((AKW3:AKW54=AIL28)*(AKZ3:AKZ54=AIL29)*AKY3:AKY54)+SUMPRODUCT((AKW3:AKW54=AIL28)*(AKZ3:AKZ54=AIL25)*AKY3:AKY54)+SUMPRODUCT((AKW3:AKW54=AIL28)*(AKZ3:AKZ54=AIL26)*AKY3:AKY54)+SUMPRODUCT((AKW3:AKW54=AIL28)*(AKZ3:AKZ54=AIL27)*AKY3:AKY54)+SUMPRODUCT((AKW3:AKW54=AIL29)*(AKZ3:AKZ54=AIL28)*AKX3:AKX54)+SUMPRODUCT((AKW3:AKW54=AIL25)*(AKZ3:AKZ54=AIL28)*AKX3:AKX54)+SUMPRODUCT((AKW3:AKW54=AIL26)*(AKZ3:AKZ54=AIL28)*AKX3:AKX54)+SUMPRODUCT((AKW3:AKW54=AIL27)*(AKZ3:AKZ54=AIL28)*AKX3:AKX54)</f>
        <v>0</v>
      </c>
      <c r="AIR28" s="395">
        <f t="shared" ca="1" si="3847"/>
        <v>1000</v>
      </c>
      <c r="AIS28" s="395" t="str">
        <f t="shared" ca="1" si="3848"/>
        <v/>
      </c>
      <c r="AIT28" s="395" t="str">
        <f ca="1">IF(AIL28&lt;&gt;"",VLOOKUP(AIL28,AGY4:AHE52,7,FALSE),"")</f>
        <v/>
      </c>
      <c r="AIU28" s="395" t="str">
        <f ca="1">IF(AIL28&lt;&gt;"",VLOOKUP(AIL28,AGY4:AHE52,5,FALSE),"")</f>
        <v/>
      </c>
      <c r="AIV28" s="395" t="str">
        <f ca="1">IF(AIL28&lt;&gt;"",VLOOKUP(AIL28,AGY4:AHG52,9,FALSE),"")</f>
        <v/>
      </c>
      <c r="AIW28" s="395" t="str">
        <f t="shared" ca="1" si="3849"/>
        <v/>
      </c>
      <c r="AIX28" s="395" t="str">
        <f t="shared" ref="AIX28" ca="1" si="4461">IF(AIL28&lt;&gt;"",RANK(AIW28,AIW25:AIW29),"")</f>
        <v/>
      </c>
      <c r="AIY28" s="395" t="str">
        <f t="shared" ref="AIY28" ca="1" si="4462">IF(AIL28&lt;&gt;"",SUMPRODUCT((AIW25:AIW29=AIW28)*(AIR25:AIR29&gt;AIR28)),"")</f>
        <v/>
      </c>
      <c r="AIZ28" s="395" t="str">
        <f t="shared" ref="AIZ28" ca="1" si="4463">IF(AIL28&lt;&gt;"",SUMPRODUCT((AIW25:AIW29=AIW28)*(AIR25:AIR29=AIR28)*(AIP25:AIP29&gt;AIP28)),"")</f>
        <v/>
      </c>
      <c r="AJA28" s="395" t="str">
        <f t="shared" ref="AJA28" ca="1" si="4464">IF(AIL28&lt;&gt;"",SUMPRODUCT((AIW25:AIW29=AIW28)*(AIR25:AIR29=AIR28)*(AIP25:AIP29=AIP28)*(AIT25:AIT29&gt;AIT28)),"")</f>
        <v/>
      </c>
      <c r="AJB28" s="395" t="str">
        <f t="shared" ref="AJB28" ca="1" si="4465">IF(AIL28&lt;&gt;"",SUMPRODUCT((AIW25:AIW29=AIW28)*(AIR25:AIR29=AIR28)*(AIP25:AIP29=AIP28)*(AIT25:AIT29=AIT28)*(AIU25:AIU29&gt;AIU28)),"")</f>
        <v/>
      </c>
      <c r="AJC28" s="395" t="str">
        <f t="shared" ref="AJC28" ca="1" si="4466">IF(AIL28&lt;&gt;"",SUMPRODUCT((AIW25:AIW29=AIW28)*(AIR25:AIR29=AIR28)*(AIP25:AIP29=AIP28)*(AIT25:AIT29=AIT28)*(AIU25:AIU29=AIU28)*(AIV25:AIV29&gt;AIV28)),"")</f>
        <v/>
      </c>
      <c r="AJD28" s="395" t="str">
        <f t="shared" ref="AJD28" ca="1" si="4467">IF(AIL28&lt;&gt;"",IF(AJD80&lt;&gt;"",IF(AIK76=3,AJD80,AJD80+AIK76),SUM(AIX28:AJC28)+1),"")</f>
        <v/>
      </c>
      <c r="AJE28" s="395" t="str">
        <f t="shared" ref="AJE28" ca="1" si="4468">IF(AIL28&lt;&gt;"",INDEX(AIL26:AIL29,MATCH(4,AJD26:AJD29,0),0),"")</f>
        <v/>
      </c>
      <c r="AJF28" s="395" t="str">
        <f t="shared" ca="1" si="4139"/>
        <v/>
      </c>
      <c r="AJG28" s="395">
        <f ca="1">SUMPRODUCT((AKW3:AKW54=AJF28)*(AKZ3:AKZ54=AJF29)*(ALA3:ALA54="W"))+SUMPRODUCT((AKW3:AKW54=AJF28)*(AKZ3:AKZ54=AJF30)*(ALA3:ALA54="W"))+SUMPRODUCT((AKW3:AKW54=AJF28)*(AKZ3:AKZ54=AJF27)*(ALA3:ALA54="W"))+SUMPRODUCT((AKW3:AKW54=AJF29)*(AKZ3:AKZ54=AJF28)*(ALB3:ALB54="W"))+SUMPRODUCT((AKW3:AKW54=AJF30)*(AKZ3:AKZ54=AJF28)*(ALB3:ALB54="W"))+SUMPRODUCT((AKW3:AKW54=AJF27)*(AKZ3:AKZ54=AJF28)*(ALB3:ALB54="W"))</f>
        <v>0</v>
      </c>
      <c r="AJH28" s="395">
        <f ca="1">SUMPRODUCT((AKW3:AKW54=AJF28)*(AKZ3:AKZ54=AJF29)*(ALA3:ALA54="D"))+SUMPRODUCT((AKW3:AKW54=AJF28)*(AKZ3:AKZ54=AJF30)*(ALA3:ALA54="D"))+SUMPRODUCT((AKW3:AKW54=AJF28)*(AKZ3:AKZ54=AJF27)*(ALA3:ALA54="D"))+SUMPRODUCT((AKW3:AKW54=AJF29)*(AKZ3:AKZ54=AJF28)*(ALA3:ALA54="D"))+SUMPRODUCT((AKW3:AKW54=AJF30)*(AKZ3:AKZ54=AJF28)*(ALA3:ALA54="D"))+SUMPRODUCT((AKW3:AKW54=AJF27)*(AKZ3:AKZ54=AJF28)*(ALA3:ALA54="D"))</f>
        <v>0</v>
      </c>
      <c r="AJI28" s="395">
        <f ca="1">SUMPRODUCT((AKW3:AKW54=AJF28)*(AKZ3:AKZ54=AJF29)*(ALA3:ALA54="L"))+SUMPRODUCT((AKW3:AKW54=AJF28)*(AKZ3:AKZ54=AJF30)*(ALA3:ALA54="L"))+SUMPRODUCT((AKW3:AKW54=AJF28)*(AKZ3:AKZ54=AJF27)*(ALA3:ALA54="L"))+SUMPRODUCT((AKW3:AKW54=AJF29)*(AKZ3:AKZ54=AJF28)*(ALB3:ALB54="L"))+SUMPRODUCT((AKW3:AKW54=AJF30)*(AKZ3:AKZ54=AJF28)*(ALB3:ALB54="L"))+SUMPRODUCT((AKW3:AKW54=AJF27)*(AKZ3:AKZ54=AJF28)*(ALB3:ALB54="L"))</f>
        <v>0</v>
      </c>
      <c r="AJJ28" s="395">
        <f ca="1">SUMPRODUCT((AKW3:AKW54=AJF28)*(AKZ3:AKZ54=AJF29)*AKX3:AKX54)+SUMPRODUCT((AKW3:AKW54=AJF28)*(AKZ3:AKZ54=AJF25)*AKX3:AKX54)+SUMPRODUCT((AKW3:AKW54=AJF28)*(AKZ3:AKZ54=AJF26)*AKX3:AKX54)+SUMPRODUCT((AKW3:AKW54=AJF28)*(AKZ3:AKZ54=AJF27)*AKX3:AKX54)+SUMPRODUCT((AKW3:AKW54=AJF29)*(AKZ3:AKZ54=AJF28)*AKY3:AKY54)+SUMPRODUCT((AKW3:AKW54=AJF25)*(AKZ3:AKZ54=AJF28)*AKY3:AKY54)+SUMPRODUCT((AKW3:AKW54=AJF26)*(AKZ3:AKZ54=AJF28)*AKY3:AKY54)+SUMPRODUCT((AKW3:AKW54=AJF27)*(AKZ3:AKZ54=AJF28)*AKY3:AKY54)</f>
        <v>0</v>
      </c>
      <c r="AJK28" s="395">
        <f ca="1">SUMPRODUCT((AKW3:AKW54=AJF28)*(AKZ3:AKZ54=AJF29)*AKY3:AKY54)+SUMPRODUCT((AKW3:AKW54=AJF28)*(AKZ3:AKZ54=AJF25)*AKY3:AKY54)+SUMPRODUCT((AKW3:AKW54=AJF28)*(AKZ3:AKZ54=AJF26)*AKY3:AKY54)+SUMPRODUCT((AKW3:AKW54=AJF28)*(AKZ3:AKZ54=AJF27)*AKY3:AKY54)+SUMPRODUCT((AKW3:AKW54=AJF29)*(AKZ3:AKZ54=AJF28)*AKX3:AKX54)+SUMPRODUCT((AKW3:AKW54=AJF25)*(AKZ3:AKZ54=AJF28)*AKX3:AKX54)+SUMPRODUCT((AKW3:AKW54=AJF26)*(AKZ3:AKZ54=AJF28)*AKX3:AKX54)+SUMPRODUCT((AKW3:AKW54=AJF27)*(AKZ3:AKZ54=AJF28)*AKX3:AKX54)</f>
        <v>0</v>
      </c>
      <c r="AJL28" s="395">
        <f t="shared" ca="1" si="4140"/>
        <v>1000</v>
      </c>
      <c r="AJM28" s="395" t="str">
        <f t="shared" ca="1" si="4141"/>
        <v/>
      </c>
      <c r="AJN28" s="395" t="str">
        <f ca="1">IF(AJF28&lt;&gt;"",VLOOKUP(AJF28,AGY4:AHE52,7,FALSE),"")</f>
        <v/>
      </c>
      <c r="AJO28" s="395" t="str">
        <f ca="1">IF(AJF28&lt;&gt;"",VLOOKUP(AJF28,AGY4:AHE52,5,FALSE),"")</f>
        <v/>
      </c>
      <c r="AJP28" s="395" t="str">
        <f ca="1">IF(AJF28&lt;&gt;"",VLOOKUP(AJF28,AGY4:AHG52,9,FALSE),"")</f>
        <v/>
      </c>
      <c r="AJQ28" s="395" t="str">
        <f t="shared" ca="1" si="4142"/>
        <v/>
      </c>
      <c r="AJR28" s="395" t="str">
        <f t="shared" ref="AJR28" ca="1" si="4469">IF(AJF28&lt;&gt;"",RANK(AJQ28,AJQ25:AJQ29),"")</f>
        <v/>
      </c>
      <c r="AJS28" s="395" t="str">
        <f t="shared" ref="AJS28" ca="1" si="4470">IF(AJF28&lt;&gt;"",SUMPRODUCT((AJQ25:AJQ29=AJQ28)*(AJL25:AJL29&gt;AJL28)),"")</f>
        <v/>
      </c>
      <c r="AJT28" s="395" t="str">
        <f t="shared" ref="AJT28" ca="1" si="4471">IF(AJF28&lt;&gt;"",SUMPRODUCT((AJQ25:AJQ29=AJQ28)*(AJL25:AJL29=AJL28)*(AJJ25:AJJ29&gt;AJJ28)),"")</f>
        <v/>
      </c>
      <c r="AJU28" s="395" t="str">
        <f t="shared" ref="AJU28" ca="1" si="4472">IF(AJF28&lt;&gt;"",SUMPRODUCT((AJQ25:AJQ29=AJQ28)*(AJL25:AJL29=AJL28)*(AJJ25:AJJ29=AJJ28)*(AJN25:AJN29&gt;AJN28)),"")</f>
        <v/>
      </c>
      <c r="AJV28" s="395" t="str">
        <f t="shared" ref="AJV28" ca="1" si="4473">IF(AJF28&lt;&gt;"",SUMPRODUCT((AJQ25:AJQ29=AJQ28)*(AJL25:AJL29=AJL28)*(AJJ25:AJJ29=AJJ28)*(AJN25:AJN29=AJN28)*(AJO25:AJO29&gt;AJO28)),"")</f>
        <v/>
      </c>
      <c r="AJW28" s="395" t="str">
        <f t="shared" ref="AJW28" ca="1" si="4474">IF(AJF28&lt;&gt;"",SUMPRODUCT((AJQ25:AJQ29=AJQ28)*(AJL25:AJL29=AJL28)*(AJJ25:AJJ29=AJJ28)*(AJN25:AJN29=AJN28)*(AJO25:AJO29=AJO28)*(AJP25:AJP29&gt;AJP28)),"")</f>
        <v/>
      </c>
      <c r="AJX28" s="395" t="str">
        <f t="shared" ca="1" si="4149"/>
        <v/>
      </c>
      <c r="AJY28" s="395" t="str">
        <f t="shared" ref="AJY28" ca="1" si="4475">IF(AJF28&lt;&gt;"",INDEX(AJF27:AJF29,MATCH(4,AJX27:AJX29,0),0),"")</f>
        <v/>
      </c>
      <c r="AJZ28" s="395" t="str">
        <f t="shared" ref="AJZ28" si="4476">IF(AHP25&lt;&gt;"",AHP25,"")</f>
        <v/>
      </c>
      <c r="AKA28" s="395">
        <f ca="1">SUMPRODUCT((AKW3:AKW54=AJZ28)*(AKZ3:AKZ54=AJZ29)*(ALA3:ALA54="W"))+SUMPRODUCT((AKW3:AKW54=AJZ28)*(AKZ3:AKZ54=AJZ30)*(ALA3:ALA54="W"))+SUMPRODUCT((AKW3:AKW54=AJZ28)*(AKZ3:AKZ54=AJZ31)*(ALA3:ALA54="W"))+SUMPRODUCT((AKW3:AKW54=AJZ29)*(AKZ3:AKZ54=AJZ28)*(ALB3:ALB54="W"))+SUMPRODUCT((AKW3:AKW54=AJZ30)*(AKZ3:AKZ54=AJZ28)*(ALB3:ALB54="W"))+SUMPRODUCT((AKW3:AKW54=AJZ31)*(AKZ3:AKZ54=AJZ28)*(ALB3:ALB54="W"))</f>
        <v>0</v>
      </c>
      <c r="AKB28" s="395">
        <f ca="1">SUMPRODUCT((AKW3:AKW54=AJZ28)*(AKZ3:AKZ54=AJZ29)*(ALA3:ALA54="D"))+SUMPRODUCT((AKW3:AKW54=AJZ28)*(AKZ3:AKZ54=AJZ30)*(ALA3:ALA54="D"))+SUMPRODUCT((AKW3:AKW54=AJZ28)*(AKZ3:AKZ54=AJZ31)*(ALA3:ALA54="D"))+SUMPRODUCT((AKW3:AKW54=AJZ29)*(AKZ3:AKZ54=AJZ28)*(ALA3:ALA54="D"))+SUMPRODUCT((AKW3:AKW54=AJZ30)*(AKZ3:AKZ54=AJZ28)*(ALA3:ALA54="D"))+SUMPRODUCT((AKW3:AKW54=AJZ31)*(AKZ3:AKZ54=AJZ28)*(ALA3:ALA54="D"))</f>
        <v>0</v>
      </c>
      <c r="AKC28" s="395">
        <f ca="1">SUMPRODUCT((AKW3:AKW54=AJZ28)*(AKZ3:AKZ54=AJZ29)*(ALA3:ALA54="L"))+SUMPRODUCT((AKW3:AKW54=AJZ28)*(AKZ3:AKZ54=AJZ30)*(ALA3:ALA54="L"))+SUMPRODUCT((AKW3:AKW54=AJZ28)*(AKZ3:AKZ54=AJZ31)*(ALA3:ALA54="L"))+SUMPRODUCT((AKW3:AKW54=AJZ29)*(AKZ3:AKZ54=AJZ28)*(ALB3:ALB54="L"))+SUMPRODUCT((AKW3:AKW54=AJZ30)*(AKZ3:AKZ54=AJZ28)*(ALB3:ALB54="L"))+SUMPRODUCT((AKW3:AKW54=AJZ31)*(AKZ3:AKZ54=AJZ28)*(ALB3:ALB54="L"))</f>
        <v>0</v>
      </c>
      <c r="AKD28" s="395">
        <f ca="1">SUMPRODUCT((AKW3:AKW54=AJZ28)*(AKZ3:AKZ54=AJZ29)*AKX3:AKX54)+SUMPRODUCT((AKW3:AKW54=AJZ28)*(AKZ3:AKZ54=AJZ25)*AKX3:AKX54)+SUMPRODUCT((AKW3:AKW54=AJZ28)*(AKZ3:AKZ54=AJZ26)*AKX3:AKX54)+SUMPRODUCT((AKW3:AKW54=AJZ28)*(AKZ3:AKZ54=AJZ27)*AKX3:AKX54)+SUMPRODUCT((AKW3:AKW54=AJZ29)*(AKZ3:AKZ54=AJZ28)*AKY3:AKY54)+SUMPRODUCT((AKW3:AKW54=AJZ25)*(AKZ3:AKZ54=AJZ28)*AKY3:AKY54)+SUMPRODUCT((AKW3:AKW54=AJZ26)*(AKZ3:AKZ54=AJZ28)*AKY3:AKY54)+SUMPRODUCT((AKW3:AKW54=AJZ27)*(AKZ3:AKZ54=AJZ28)*AKY3:AKY54)</f>
        <v>0</v>
      </c>
      <c r="AKE28" s="395">
        <f ca="1">SUMPRODUCT((AKW3:AKW54=AJZ28)*(AKZ3:AKZ54=AJZ29)*AKY3:AKY54)+SUMPRODUCT((AKW3:AKW54=AJZ28)*(AKZ3:AKZ54=AJZ25)*AKY3:AKY54)+SUMPRODUCT((AKW3:AKW54=AJZ28)*(AKZ3:AKZ54=AJZ26)*AKY3:AKY54)+SUMPRODUCT((AKW3:AKW54=AJZ28)*(AKZ3:AKZ54=AJZ27)*AKY3:AKY54)+SUMPRODUCT((AKW3:AKW54=AJZ29)*(AKZ3:AKZ54=AJZ28)*AKX3:AKX54)+SUMPRODUCT((AKW3:AKW54=AJZ25)*(AKZ3:AKZ54=AJZ28)*AKX3:AKX54)+SUMPRODUCT((AKW3:AKW54=AJZ26)*(AKZ3:AKZ54=AJZ28)*AKX3:AKX54)+SUMPRODUCT((AKW3:AKW54=AJZ27)*(AKZ3:AKZ54=AJZ28)*AKX3:AKX54)</f>
        <v>0</v>
      </c>
      <c r="AKF28" s="395">
        <f t="shared" ref="AKF28" ca="1" si="4477">AKD28-AKE28+1000</f>
        <v>1000</v>
      </c>
      <c r="AKG28" s="395" t="str">
        <f t="shared" ref="AKG28" si="4478">IF(AJZ28&lt;&gt;"",AKA28*3+AKB28*1,"")</f>
        <v/>
      </c>
      <c r="AKH28" s="395" t="str">
        <f>IF(AJZ28&lt;&gt;"",VLOOKUP(AJZ28,AGY4:AHE52,7,FALSE),"")</f>
        <v/>
      </c>
      <c r="AKI28" s="395" t="str">
        <f>IF(AJZ28&lt;&gt;"",VLOOKUP(AJZ28,AGY4:AHE52,5,FALSE),"")</f>
        <v/>
      </c>
      <c r="AKJ28" s="395" t="str">
        <f>IF(AJZ28&lt;&gt;"",VLOOKUP(AJZ28,AGY4:AHG52,9,FALSE),"")</f>
        <v/>
      </c>
      <c r="AKK28" s="395" t="str">
        <f t="shared" ref="AKK28" si="4479">AKG28</f>
        <v/>
      </c>
      <c r="AKL28" s="395" t="str">
        <f t="shared" ref="AKL28" si="4480">IF(AJZ28&lt;&gt;"",RANK(AKK28,AIC25:AIC29),"")</f>
        <v/>
      </c>
      <c r="AKM28" s="395" t="str">
        <f t="shared" ref="AKM28" si="4481">IF(AJZ28&lt;&gt;"",SUMPRODUCT((AKK25:AKK29=AKK28)*(AKF25:AKF29&gt;AKF28)),"")</f>
        <v/>
      </c>
      <c r="AKN28" s="395" t="str">
        <f t="shared" ref="AKN28" si="4482">IF(AJZ28&lt;&gt;"",SUMPRODUCT((AKK25:AKK29=AKK28)*(AKF25:AKF29=AKF28)*(AKD25:AKD29&gt;AKD28)),"")</f>
        <v/>
      </c>
      <c r="AKO28" s="395" t="str">
        <f t="shared" ref="AKO28" si="4483">IF(AJZ28&lt;&gt;"",SUMPRODUCT((AKK25:AKK29=AKK28)*(AKF25:AKF29=AKF28)*(AKD25:AKD29=AKD28)*(AKH25:AKH29&gt;AKH28)),"")</f>
        <v/>
      </c>
      <c r="AKP28" s="395" t="str">
        <f t="shared" ref="AKP28" si="4484">IF(AJZ28&lt;&gt;"",SUMPRODUCT((AKK25:AKK29=AKK28)*(AKF25:AKF29=AKF28)*(AKD25:AKD29=AKD28)*(AKH25:AKH29=AKH28)*(AKI25:AKI29&gt;AKI28)),"")</f>
        <v/>
      </c>
      <c r="AKQ28" s="395" t="str">
        <f t="shared" ref="AKQ28" si="4485">IF(AJZ28&lt;&gt;"",SUMPRODUCT((AKK25:AKK29=AKK28)*(AKF25:AKF29=AKF28)*(AKD25:AKD29=AKD28)*(AKH25:AKH29=AKH28)*(AKI25:AKI29=AKI28)*(AKJ25:AKJ29&gt;AKJ28)),"")</f>
        <v/>
      </c>
      <c r="AKR28" s="395" t="str">
        <f t="shared" ref="AKR28" si="4486">IF(AJZ28&lt;&gt;"",SUM(AKL28:AKQ28)+3,"")</f>
        <v/>
      </c>
      <c r="AKS28" s="395" t="str">
        <f t="shared" ref="AKS28" si="4487">IF(AJZ28&lt;&gt;"",IF(AKR28=4,AJZ28,AJZ29),"")</f>
        <v/>
      </c>
      <c r="AKT28" s="395" t="str">
        <f t="shared" ref="AKT28" ca="1" si="4488">IF(AKS28&lt;&gt;"",AKS28,IF(AJY28&lt;&gt;"",AJY28,IF(AJE28&lt;&gt;"",AJE28,IF(AIK28&lt;&gt;"",AIK28,AHK28))))</f>
        <v>Espérance Sportive de Tunis</v>
      </c>
      <c r="AKU28" s="395">
        <v>4</v>
      </c>
      <c r="AKV28" s="395">
        <v>26</v>
      </c>
      <c r="AKW28" s="395" t="str">
        <f t="shared" si="15"/>
        <v>Internazionale</v>
      </c>
      <c r="AKX28" s="395">
        <f ca="1">IF(OFFSET('Game Board'!O33,0,AKX1)&lt;&gt;"",OFFSET('Game Board'!O33,0,AKX1),0)</f>
        <v>0</v>
      </c>
      <c r="AKY28" s="395">
        <f ca="1">IF(OFFSET('Game Board'!P33,0,AKX1)&lt;&gt;"",OFFSET('Game Board'!P33,0,AKX1),0)</f>
        <v>0</v>
      </c>
      <c r="AKZ28" s="395" t="str">
        <f t="shared" si="16"/>
        <v>Urawa Red Diamonds</v>
      </c>
      <c r="ALA28" s="395" t="str">
        <f ca="1">IF(AND(OFFSET('Game Board'!O33,0,AKX1)&lt;&gt;"",OFFSET('Game Board'!P33,0,AKX1)&lt;&gt;""),IF(AKX28&gt;AKY28,"W",IF(AKX28=AKY28,"D","L")),"")</f>
        <v/>
      </c>
      <c r="ALB28" s="395" t="str">
        <f t="shared" ca="1" si="2725"/>
        <v/>
      </c>
      <c r="ALD28" s="395">
        <f ca="1">VLOOKUP(ALE28,AOZ25:APA29,2,FALSE)</f>
        <v>3</v>
      </c>
      <c r="ALE28" s="398" t="str">
        <f t="shared" si="3612"/>
        <v>Los Angeles</v>
      </c>
      <c r="ALF28" s="395">
        <f ca="1">SUMPRODUCT((APC3:APC54=ALE28)*(APG3:APG54="W"))+SUMPRODUCT((APF3:APF54=ALE28)*(APH3:APH54="W"))</f>
        <v>0</v>
      </c>
      <c r="ALG28" s="395">
        <f ca="1">SUMPRODUCT((APC3:APC54=ALE28)*(APG3:APG54="D"))+SUMPRODUCT((APF3:APF54=ALE28)*(APH3:APH54="D"))</f>
        <v>0</v>
      </c>
      <c r="ALH28" s="395">
        <f ca="1">SUMPRODUCT((APC3:APC54=ALE28)*(APG3:APG54="L"))+SUMPRODUCT((APF3:APF54=ALE28)*(APH3:APH54="L"))</f>
        <v>0</v>
      </c>
      <c r="ALI28" s="395">
        <f t="shared" ref="ALI28" ca="1" si="4489">SUMIF(APC3:APC72,ALE28,APD3:APD72)+SUMIF(APF3:APF72,ALE28,APE3:APE72)</f>
        <v>0</v>
      </c>
      <c r="ALJ28" s="395">
        <f t="shared" ref="ALJ28" ca="1" si="4490">SUMIF(APF3:APF72,ALE28,APD3:APD72)+SUMIF(APC3:APC72,ALE28,APE3:APE72)</f>
        <v>0</v>
      </c>
      <c r="ALK28" s="395">
        <f t="shared" ca="1" si="3615"/>
        <v>1000</v>
      </c>
      <c r="ALL28" s="395">
        <f t="shared" ca="1" si="3616"/>
        <v>0</v>
      </c>
      <c r="ALM28" s="401">
        <f t="shared" si="198"/>
        <v>13</v>
      </c>
      <c r="ALN28" s="395">
        <f t="shared" ref="ALN28" ca="1" si="4491">IF(COUNTIF(ALL25:ALL29,4)&lt;&gt;4,RANK(ALL28,ALL25:ALL29),ALL80)</f>
        <v>1</v>
      </c>
      <c r="ALP28" s="395">
        <f t="shared" ref="ALP28" ca="1" si="4492">SUMPRODUCT((ALN25:ALN28=ALN28)*(ALM25:ALM28&lt;ALM28))+ALN28</f>
        <v>2</v>
      </c>
      <c r="ALQ28" s="398" t="str">
        <f t="shared" ref="ALQ28" ca="1" si="4493">INDEX(ALE25:ALE29,MATCH(4,ALP25:ALP29,0),0)</f>
        <v>Flamengo</v>
      </c>
      <c r="ALR28" s="395">
        <f t="shared" ref="ALR28" ca="1" si="4494">INDEX(ALN25:ALN29,MATCH(ALQ28,ALE25:ALE29,0),0)</f>
        <v>1</v>
      </c>
      <c r="ALS28" s="395" t="str">
        <f t="shared" ca="1" si="4158"/>
        <v>Flamengo</v>
      </c>
      <c r="ALT28" s="395" t="str">
        <f t="shared" ca="1" si="4159"/>
        <v/>
      </c>
      <c r="ALX28" s="395" t="str">
        <f t="shared" ca="1" si="3625"/>
        <v>Flamengo</v>
      </c>
      <c r="ALY28" s="395">
        <f ca="1">SUMPRODUCT((APC3:APC54=ALX28)*(APF3:APF54=ALX29)*(APG3:APG54="W"))+SUMPRODUCT((APC3:APC54=ALX28)*(APF3:APF54=ALX25)*(APG3:APG54="W"))+SUMPRODUCT((APC3:APC54=ALX28)*(APF3:APF54=ALX26)*(APG3:APG54="W"))+SUMPRODUCT((APC3:APC54=ALX28)*(APF3:APF54=ALX27)*(APG3:APG54="W"))+SUMPRODUCT((APC3:APC54=ALX29)*(APF3:APF54=ALX28)*(APH3:APH54="W"))+SUMPRODUCT((APC3:APC54=ALX25)*(APF3:APF54=ALX28)*(APH3:APH54="W"))+SUMPRODUCT((APC3:APC54=ALX26)*(APF3:APF54=ALX28)*(APH3:APH54="W"))+SUMPRODUCT((APC3:APC54=ALX27)*(APF3:APF54=ALX28)*(APH3:APH54="W"))</f>
        <v>0</v>
      </c>
      <c r="ALZ28" s="395">
        <f ca="1">SUMPRODUCT((APC3:APC54=ALX28)*(APF3:APF54=ALX29)*(APG3:APG54="D"))+SUMPRODUCT((APC3:APC54=ALX28)*(APF3:APF54=ALX25)*(APG3:APG54="D"))+SUMPRODUCT((APC3:APC54=ALX28)*(APF3:APF54=ALX26)*(APG3:APG54="D"))+SUMPRODUCT((APC3:APC54=ALX28)*(APF3:APF54=ALX27)*(APG3:APG54="D"))+SUMPRODUCT((APC3:APC54=ALX29)*(APF3:APF54=ALX28)*(APG3:APG54="D"))+SUMPRODUCT((APC3:APC54=ALX25)*(APF3:APF54=ALX28)*(APG3:APG54="D"))+SUMPRODUCT((APC3:APC54=ALX26)*(APF3:APF54=ALX28)*(APG3:APG54="D"))+SUMPRODUCT((APC3:APC54=ALX27)*(APF3:APF54=ALX28)*(APG3:APG54="D"))</f>
        <v>0</v>
      </c>
      <c r="AMA28" s="395">
        <f ca="1">SUMPRODUCT((APC3:APC54=ALX28)*(APF3:APF54=ALX29)*(APG3:APG54="L"))+SUMPRODUCT((APC3:APC54=ALX28)*(APF3:APF54=ALX25)*(APG3:APG54="L"))+SUMPRODUCT((APC3:APC54=ALX28)*(APF3:APF54=ALX26)*(APG3:APG54="L"))+SUMPRODUCT((APC3:APC54=ALX28)*(APF3:APF54=ALX27)*(APG3:APG54="L"))+SUMPRODUCT((APC3:APC54=ALX29)*(APF3:APF54=ALX28)*(APH3:APH54="L"))+SUMPRODUCT((APC3:APC54=ALX25)*(APF3:APF54=ALX28)*(APH3:APH54="L"))+SUMPRODUCT((APC3:APC54=ALX26)*(APF3:APF54=ALX28)*(APH3:APH54="L"))+SUMPRODUCT((APC3:APC54=ALX27)*(APF3:APF54=ALX28)*(APH3:APH54="L"))</f>
        <v>0</v>
      </c>
      <c r="AMB28" s="395">
        <f ca="1">SUMPRODUCT((APC3:APC54=ALX28)*(APF3:APF54=ALX29)*APD3:APD54)+SUMPRODUCT((APC3:APC54=ALX28)*(APF3:APF54=ALX25)*APD3:APD54)+SUMPRODUCT((APC3:APC54=ALX28)*(APF3:APF54=ALX26)*APD3:APD54)+SUMPRODUCT((APC3:APC54=ALX28)*(APF3:APF54=ALX27)*APD3:APD54)+SUMPRODUCT((APC3:APC54=ALX29)*(APF3:APF54=ALX28)*APE3:APE54)+SUMPRODUCT((APC3:APC54=ALX25)*(APF3:APF54=ALX28)*APE3:APE54)+SUMPRODUCT((APC3:APC54=ALX26)*(APF3:APF54=ALX28)*APE3:APE54)+SUMPRODUCT((APC3:APC54=ALX27)*(APF3:APF54=ALX28)*APE3:APE54)</f>
        <v>0</v>
      </c>
      <c r="AMC28" s="395">
        <f ca="1">SUMPRODUCT((APC3:APC54=ALX28)*(APF3:APF54=ALX29)*APE3:APE54)+SUMPRODUCT((APC3:APC54=ALX28)*(APF3:APF54=ALX25)*APE3:APE54)+SUMPRODUCT((APC3:APC54=ALX28)*(APF3:APF54=ALX26)*APE3:APE54)+SUMPRODUCT((APC3:APC54=ALX28)*(APF3:APF54=ALX27)*APE3:APE54)+SUMPRODUCT((APC3:APC54=ALX29)*(APF3:APF54=ALX28)*APD3:APD54)+SUMPRODUCT((APC3:APC54=ALX25)*(APF3:APF54=ALX28)*APD3:APD54)+SUMPRODUCT((APC3:APC54=ALX26)*(APF3:APF54=ALX28)*APD3:APD54)+SUMPRODUCT((APC3:APC54=ALX27)*(APF3:APF54=ALX28)*APD3:APD54)</f>
        <v>0</v>
      </c>
      <c r="AMD28" s="395">
        <f t="shared" ca="1" si="3626"/>
        <v>1000</v>
      </c>
      <c r="AME28" s="395">
        <f t="shared" ca="1" si="3627"/>
        <v>0</v>
      </c>
      <c r="AMF28" s="395">
        <f ca="1">IF(ALX28&lt;&gt;"",VLOOKUP(ALX28,ALE4:ALK52,7,FALSE),"")</f>
        <v>1000</v>
      </c>
      <c r="AMG28" s="395">
        <f ca="1">IF(ALX28&lt;&gt;"",VLOOKUP(ALX28,ALE4:ALK52,5,FALSE),"")</f>
        <v>0</v>
      </c>
      <c r="AMH28" s="395">
        <f ca="1">IF(ALX28&lt;&gt;"",VLOOKUP(ALX28,ALE4:ALM52,9,FALSE),"")</f>
        <v>28</v>
      </c>
      <c r="AMI28" s="395">
        <f t="shared" ca="1" si="3628"/>
        <v>0</v>
      </c>
      <c r="AMJ28" s="395">
        <f t="shared" ref="AMJ28" ca="1" si="4495">IF(ALX28&lt;&gt;"",RANK(AMI28,AMI25:AMI29),"")</f>
        <v>1</v>
      </c>
      <c r="AMK28" s="395">
        <f t="shared" ref="AMK28" ca="1" si="4496">IF(ALX28&lt;&gt;"",SUMPRODUCT((AMI25:AMI29=AMI28)*(AMD25:AMD29&gt;AMD28)),"")</f>
        <v>0</v>
      </c>
      <c r="AML28" s="395">
        <f t="shared" ref="AML28" ca="1" si="4497">IF(ALX28&lt;&gt;"",SUMPRODUCT((AMI25:AMI29=AMI28)*(AMD25:AMD29=AMD28)*(AMB25:AMB29&gt;AMB28)),"")</f>
        <v>0</v>
      </c>
      <c r="AMM28" s="395">
        <f t="shared" ref="AMM28" ca="1" si="4498">IF(ALX28&lt;&gt;"",SUMPRODUCT((AMI25:AMI29=AMI28)*(AMD25:AMD29=AMD28)*(AMB25:AMB29=AMB28)*(AMF25:AMF29&gt;AMF28)),"")</f>
        <v>0</v>
      </c>
      <c r="AMN28" s="395">
        <f t="shared" ref="AMN28" ca="1" si="4499">IF(ALX28&lt;&gt;"",SUMPRODUCT((AMI25:AMI29=AMI28)*(AMD25:AMD29=AMD28)*(AMB25:AMB29=AMB28)*(AMF25:AMF29=AMF28)*(AMG25:AMG29&gt;AMG28)),"")</f>
        <v>0</v>
      </c>
      <c r="AMO28" s="395">
        <f t="shared" ref="AMO28" ca="1" si="4500">IF(ALX28&lt;&gt;"",SUMPRODUCT((AMI25:AMI29=AMI28)*(AMD25:AMD29=AMD28)*(AMB25:AMB29=AMB28)*(AMF25:AMF29=AMF28)*(AMG25:AMG29=AMG28)*(AMH25:AMH29&gt;AMH28)),"")</f>
        <v>0</v>
      </c>
      <c r="AMP28" s="395">
        <f t="shared" ref="AMP28" ca="1" si="4501">IF(ALX28&lt;&gt;"",IF(AMP80&lt;&gt;"",IF(ALW76=3,AMP80,AMP80+ALW76),SUM(AMJ28:AMO28)),"")</f>
        <v>1</v>
      </c>
      <c r="AMQ28" s="395" t="str">
        <f t="shared" ref="AMQ28" ca="1" si="4502">IF(ALX28&lt;&gt;"",INDEX(ALX25:ALX29,MATCH(4,AMP25:AMP29,0),0),"")</f>
        <v>Espérance Sportive de Tunis</v>
      </c>
      <c r="AMR28" s="395" t="str">
        <f t="shared" ca="1" si="3877"/>
        <v/>
      </c>
      <c r="AMS28" s="395" t="str">
        <f ca="1">IF(AMR28&lt;&gt;"",SUMPRODUCT((APC3:APC54=AMR28)*(APF3:APF54=AMR29)*(APG3:APG54="W"))+SUMPRODUCT((APC3:APC54=AMR28)*(APF3:APF54=AMR26)*(APG3:APG54="W"))+SUMPRODUCT((APC3:APC54=AMR28)*(APF3:APF54=AMR27)*(APG3:APG54="W"))+SUMPRODUCT((APC3:APC54=AMR29)*(APF3:APF54=AMR28)*(APH3:APH54="W"))+SUMPRODUCT((APC3:APC54=AMR26)*(APF3:APF54=AMR28)*(APH3:APH54="W"))+SUMPRODUCT((APC3:APC54=AMR27)*(APF3:APF54=AMR28)*(APH3:APH54="W")),"")</f>
        <v/>
      </c>
      <c r="AMT28" s="395" t="str">
        <f ca="1">IF(AMR28&lt;&gt;"",SUMPRODUCT((APC3:APC54=AMR28)*(APF3:APF54=AMR29)*(APG3:APG54="D"))+SUMPRODUCT((APC3:APC54=AMR28)*(APF3:APF54=AMR26)*(APG3:APG54="D"))+SUMPRODUCT((APC3:APC54=AMR28)*(APF3:APF54=AMR27)*(APG3:APG54="D"))+SUMPRODUCT((APC3:APC54=AMR29)*(APF3:APF54=AMR28)*(APG3:APG54="D"))+SUMPRODUCT((APC3:APC54=AMR26)*(APF3:APF54=AMR28)*(APG3:APG54="D"))+SUMPRODUCT((APC3:APC54=AMR27)*(APF3:APF54=AMR28)*(APG3:APG54="D")),"")</f>
        <v/>
      </c>
      <c r="AMU28" s="395" t="str">
        <f ca="1">IF(AMR28&lt;&gt;"",SUMPRODUCT((APC3:APC54=AMR28)*(APF3:APF54=AMR29)*(APG3:APG54="L"))+SUMPRODUCT((APC3:APC54=AMR28)*(APF3:APF54=AMR26)*(APG3:APG54="L"))+SUMPRODUCT((APC3:APC54=AMR28)*(APF3:APF54=AMR27)*(APG3:APG54="L"))+SUMPRODUCT((APC3:APC54=AMR29)*(APF3:APF54=AMR28)*(APH3:APH54="L"))+SUMPRODUCT((APC3:APC54=AMR26)*(APF3:APF54=AMR28)*(APH3:APH54="L"))+SUMPRODUCT((APC3:APC54=AMR27)*(APF3:APF54=AMR28)*(APH3:APH54="L")),"")</f>
        <v/>
      </c>
      <c r="AMV28" s="395">
        <f ca="1">SUMPRODUCT((APC3:APC54=AMR28)*(APF3:APF54=AMR29)*APD3:APD54)+SUMPRODUCT((APC3:APC54=AMR28)*(APF3:APF54=AMR25)*APD3:APD54)+SUMPRODUCT((APC3:APC54=AMR28)*(APF3:APF54=AMR26)*APD3:APD54)+SUMPRODUCT((APC3:APC54=AMR28)*(APF3:APF54=AMR27)*APD3:APD54)+SUMPRODUCT((APC3:APC54=AMR29)*(APF3:APF54=AMR28)*APE3:APE54)+SUMPRODUCT((APC3:APC54=AMR25)*(APF3:APF54=AMR28)*APE3:APE54)+SUMPRODUCT((APC3:APC54=AMR26)*(APF3:APF54=AMR28)*APE3:APE54)+SUMPRODUCT((APC3:APC54=AMR27)*(APF3:APF54=AMR28)*APE3:APE54)</f>
        <v>0</v>
      </c>
      <c r="AMW28" s="395">
        <f ca="1">SUMPRODUCT((APC3:APC54=AMR28)*(APF3:APF54=AMR29)*APE3:APE54)+SUMPRODUCT((APC3:APC54=AMR28)*(APF3:APF54=AMR25)*APE3:APE54)+SUMPRODUCT((APC3:APC54=AMR28)*(APF3:APF54=AMR26)*APE3:APE54)+SUMPRODUCT((APC3:APC54=AMR28)*(APF3:APF54=AMR27)*APE3:APE54)+SUMPRODUCT((APC3:APC54=AMR29)*(APF3:APF54=AMR28)*APD3:APD54)+SUMPRODUCT((APC3:APC54=AMR25)*(APF3:APF54=AMR28)*APD3:APD54)+SUMPRODUCT((APC3:APC54=AMR26)*(APF3:APF54=AMR28)*APD3:APD54)+SUMPRODUCT((APC3:APC54=AMR27)*(APF3:APF54=AMR28)*APD3:APD54)</f>
        <v>0</v>
      </c>
      <c r="AMX28" s="395">
        <f t="shared" ca="1" si="3878"/>
        <v>1000</v>
      </c>
      <c r="AMY28" s="395" t="str">
        <f t="shared" ca="1" si="3879"/>
        <v/>
      </c>
      <c r="AMZ28" s="395" t="str">
        <f ca="1">IF(AMR28&lt;&gt;"",VLOOKUP(AMR28,ALE4:ALK52,7,FALSE),"")</f>
        <v/>
      </c>
      <c r="ANA28" s="395" t="str">
        <f ca="1">IF(AMR28&lt;&gt;"",VLOOKUP(AMR28,ALE4:ALK52,5,FALSE),"")</f>
        <v/>
      </c>
      <c r="ANB28" s="395" t="str">
        <f ca="1">IF(AMR28&lt;&gt;"",VLOOKUP(AMR28,ALE4:ALM52,9,FALSE),"")</f>
        <v/>
      </c>
      <c r="ANC28" s="395" t="str">
        <f t="shared" ca="1" si="3880"/>
        <v/>
      </c>
      <c r="AND28" s="395" t="str">
        <f t="shared" ref="AND28" ca="1" si="4503">IF(AMR28&lt;&gt;"",RANK(ANC28,ANC25:ANC29),"")</f>
        <v/>
      </c>
      <c r="ANE28" s="395" t="str">
        <f t="shared" ref="ANE28" ca="1" si="4504">IF(AMR28&lt;&gt;"",SUMPRODUCT((ANC25:ANC29=ANC28)*(AMX25:AMX29&gt;AMX28)),"")</f>
        <v/>
      </c>
      <c r="ANF28" s="395" t="str">
        <f t="shared" ref="ANF28" ca="1" si="4505">IF(AMR28&lt;&gt;"",SUMPRODUCT((ANC25:ANC29=ANC28)*(AMX25:AMX29=AMX28)*(AMV25:AMV29&gt;AMV28)),"")</f>
        <v/>
      </c>
      <c r="ANG28" s="395" t="str">
        <f t="shared" ref="ANG28" ca="1" si="4506">IF(AMR28&lt;&gt;"",SUMPRODUCT((ANC25:ANC29=ANC28)*(AMX25:AMX29=AMX28)*(AMV25:AMV29=AMV28)*(AMZ25:AMZ29&gt;AMZ28)),"")</f>
        <v/>
      </c>
      <c r="ANH28" s="395" t="str">
        <f t="shared" ref="ANH28" ca="1" si="4507">IF(AMR28&lt;&gt;"",SUMPRODUCT((ANC25:ANC29=ANC28)*(AMX25:AMX29=AMX28)*(AMV25:AMV29=AMV28)*(AMZ25:AMZ29=AMZ28)*(ANA25:ANA29&gt;ANA28)),"")</f>
        <v/>
      </c>
      <c r="ANI28" s="395" t="str">
        <f t="shared" ref="ANI28" ca="1" si="4508">IF(AMR28&lt;&gt;"",SUMPRODUCT((ANC25:ANC29=ANC28)*(AMX25:AMX29=AMX28)*(AMV25:AMV29=AMV28)*(AMZ25:AMZ29=AMZ28)*(ANA25:ANA29=ANA28)*(ANB25:ANB29&gt;ANB28)),"")</f>
        <v/>
      </c>
      <c r="ANJ28" s="395" t="str">
        <f t="shared" ref="ANJ28" ca="1" si="4509">IF(AMR28&lt;&gt;"",IF(ANJ80&lt;&gt;"",IF(AMQ76=3,ANJ80,ANJ80+AMQ76),SUM(AND28:ANI28)+1),"")</f>
        <v/>
      </c>
      <c r="ANK28" s="395" t="str">
        <f t="shared" ref="ANK28" ca="1" si="4510">IF(AMR28&lt;&gt;"",INDEX(AMR26:AMR29,MATCH(4,ANJ26:ANJ29,0),0),"")</f>
        <v/>
      </c>
      <c r="ANL28" s="395" t="str">
        <f t="shared" ca="1" si="4177"/>
        <v/>
      </c>
      <c r="ANM28" s="395">
        <f ca="1">SUMPRODUCT((APC3:APC54=ANL28)*(APF3:APF54=ANL29)*(APG3:APG54="W"))+SUMPRODUCT((APC3:APC54=ANL28)*(APF3:APF54=ANL30)*(APG3:APG54="W"))+SUMPRODUCT((APC3:APC54=ANL28)*(APF3:APF54=ANL27)*(APG3:APG54="W"))+SUMPRODUCT((APC3:APC54=ANL29)*(APF3:APF54=ANL28)*(APH3:APH54="W"))+SUMPRODUCT((APC3:APC54=ANL30)*(APF3:APF54=ANL28)*(APH3:APH54="W"))+SUMPRODUCT((APC3:APC54=ANL27)*(APF3:APF54=ANL28)*(APH3:APH54="W"))</f>
        <v>0</v>
      </c>
      <c r="ANN28" s="395">
        <f ca="1">SUMPRODUCT((APC3:APC54=ANL28)*(APF3:APF54=ANL29)*(APG3:APG54="D"))+SUMPRODUCT((APC3:APC54=ANL28)*(APF3:APF54=ANL30)*(APG3:APG54="D"))+SUMPRODUCT((APC3:APC54=ANL28)*(APF3:APF54=ANL27)*(APG3:APG54="D"))+SUMPRODUCT((APC3:APC54=ANL29)*(APF3:APF54=ANL28)*(APG3:APG54="D"))+SUMPRODUCT((APC3:APC54=ANL30)*(APF3:APF54=ANL28)*(APG3:APG54="D"))+SUMPRODUCT((APC3:APC54=ANL27)*(APF3:APF54=ANL28)*(APG3:APG54="D"))</f>
        <v>0</v>
      </c>
      <c r="ANO28" s="395">
        <f ca="1">SUMPRODUCT((APC3:APC54=ANL28)*(APF3:APF54=ANL29)*(APG3:APG54="L"))+SUMPRODUCT((APC3:APC54=ANL28)*(APF3:APF54=ANL30)*(APG3:APG54="L"))+SUMPRODUCT((APC3:APC54=ANL28)*(APF3:APF54=ANL27)*(APG3:APG54="L"))+SUMPRODUCT((APC3:APC54=ANL29)*(APF3:APF54=ANL28)*(APH3:APH54="L"))+SUMPRODUCT((APC3:APC54=ANL30)*(APF3:APF54=ANL28)*(APH3:APH54="L"))+SUMPRODUCT((APC3:APC54=ANL27)*(APF3:APF54=ANL28)*(APH3:APH54="L"))</f>
        <v>0</v>
      </c>
      <c r="ANP28" s="395">
        <f ca="1">SUMPRODUCT((APC3:APC54=ANL28)*(APF3:APF54=ANL29)*APD3:APD54)+SUMPRODUCT((APC3:APC54=ANL28)*(APF3:APF54=ANL25)*APD3:APD54)+SUMPRODUCT((APC3:APC54=ANL28)*(APF3:APF54=ANL26)*APD3:APD54)+SUMPRODUCT((APC3:APC54=ANL28)*(APF3:APF54=ANL27)*APD3:APD54)+SUMPRODUCT((APC3:APC54=ANL29)*(APF3:APF54=ANL28)*APE3:APE54)+SUMPRODUCT((APC3:APC54=ANL25)*(APF3:APF54=ANL28)*APE3:APE54)+SUMPRODUCT((APC3:APC54=ANL26)*(APF3:APF54=ANL28)*APE3:APE54)+SUMPRODUCT((APC3:APC54=ANL27)*(APF3:APF54=ANL28)*APE3:APE54)</f>
        <v>0</v>
      </c>
      <c r="ANQ28" s="395">
        <f ca="1">SUMPRODUCT((APC3:APC54=ANL28)*(APF3:APF54=ANL29)*APE3:APE54)+SUMPRODUCT((APC3:APC54=ANL28)*(APF3:APF54=ANL25)*APE3:APE54)+SUMPRODUCT((APC3:APC54=ANL28)*(APF3:APF54=ANL26)*APE3:APE54)+SUMPRODUCT((APC3:APC54=ANL28)*(APF3:APF54=ANL27)*APE3:APE54)+SUMPRODUCT((APC3:APC54=ANL29)*(APF3:APF54=ANL28)*APD3:APD54)+SUMPRODUCT((APC3:APC54=ANL25)*(APF3:APF54=ANL28)*APD3:APD54)+SUMPRODUCT((APC3:APC54=ANL26)*(APF3:APF54=ANL28)*APD3:APD54)+SUMPRODUCT((APC3:APC54=ANL27)*(APF3:APF54=ANL28)*APD3:APD54)</f>
        <v>0</v>
      </c>
      <c r="ANR28" s="395">
        <f t="shared" ca="1" si="4178"/>
        <v>1000</v>
      </c>
      <c r="ANS28" s="395" t="str">
        <f t="shared" ca="1" si="4179"/>
        <v/>
      </c>
      <c r="ANT28" s="395" t="str">
        <f ca="1">IF(ANL28&lt;&gt;"",VLOOKUP(ANL28,ALE4:ALK52,7,FALSE),"")</f>
        <v/>
      </c>
      <c r="ANU28" s="395" t="str">
        <f ca="1">IF(ANL28&lt;&gt;"",VLOOKUP(ANL28,ALE4:ALK52,5,FALSE),"")</f>
        <v/>
      </c>
      <c r="ANV28" s="395" t="str">
        <f ca="1">IF(ANL28&lt;&gt;"",VLOOKUP(ANL28,ALE4:ALM52,9,FALSE),"")</f>
        <v/>
      </c>
      <c r="ANW28" s="395" t="str">
        <f t="shared" ca="1" si="4180"/>
        <v/>
      </c>
      <c r="ANX28" s="395" t="str">
        <f t="shared" ref="ANX28" ca="1" si="4511">IF(ANL28&lt;&gt;"",RANK(ANW28,ANW25:ANW29),"")</f>
        <v/>
      </c>
      <c r="ANY28" s="395" t="str">
        <f t="shared" ref="ANY28" ca="1" si="4512">IF(ANL28&lt;&gt;"",SUMPRODUCT((ANW25:ANW29=ANW28)*(ANR25:ANR29&gt;ANR28)),"")</f>
        <v/>
      </c>
      <c r="ANZ28" s="395" t="str">
        <f t="shared" ref="ANZ28" ca="1" si="4513">IF(ANL28&lt;&gt;"",SUMPRODUCT((ANW25:ANW29=ANW28)*(ANR25:ANR29=ANR28)*(ANP25:ANP29&gt;ANP28)),"")</f>
        <v/>
      </c>
      <c r="AOA28" s="395" t="str">
        <f t="shared" ref="AOA28" ca="1" si="4514">IF(ANL28&lt;&gt;"",SUMPRODUCT((ANW25:ANW29=ANW28)*(ANR25:ANR29=ANR28)*(ANP25:ANP29=ANP28)*(ANT25:ANT29&gt;ANT28)),"")</f>
        <v/>
      </c>
      <c r="AOB28" s="395" t="str">
        <f t="shared" ref="AOB28" ca="1" si="4515">IF(ANL28&lt;&gt;"",SUMPRODUCT((ANW25:ANW29=ANW28)*(ANR25:ANR29=ANR28)*(ANP25:ANP29=ANP28)*(ANT25:ANT29=ANT28)*(ANU25:ANU29&gt;ANU28)),"")</f>
        <v/>
      </c>
      <c r="AOC28" s="395" t="str">
        <f t="shared" ref="AOC28" ca="1" si="4516">IF(ANL28&lt;&gt;"",SUMPRODUCT((ANW25:ANW29=ANW28)*(ANR25:ANR29=ANR28)*(ANP25:ANP29=ANP28)*(ANT25:ANT29=ANT28)*(ANU25:ANU29=ANU28)*(ANV25:ANV29&gt;ANV28)),"")</f>
        <v/>
      </c>
      <c r="AOD28" s="395" t="str">
        <f t="shared" ca="1" si="4187"/>
        <v/>
      </c>
      <c r="AOE28" s="395" t="str">
        <f t="shared" ref="AOE28" ca="1" si="4517">IF(ANL28&lt;&gt;"",INDEX(ANL27:ANL29,MATCH(4,AOD27:AOD29,0),0),"")</f>
        <v/>
      </c>
      <c r="AOF28" s="395" t="str">
        <f t="shared" ref="AOF28" si="4518">IF(ALV25&lt;&gt;"",ALV25,"")</f>
        <v/>
      </c>
      <c r="AOG28" s="395">
        <f ca="1">SUMPRODUCT((APC3:APC54=AOF28)*(APF3:APF54=AOF29)*(APG3:APG54="W"))+SUMPRODUCT((APC3:APC54=AOF28)*(APF3:APF54=AOF30)*(APG3:APG54="W"))+SUMPRODUCT((APC3:APC54=AOF28)*(APF3:APF54=AOF31)*(APG3:APG54="W"))+SUMPRODUCT((APC3:APC54=AOF29)*(APF3:APF54=AOF28)*(APH3:APH54="W"))+SUMPRODUCT((APC3:APC54=AOF30)*(APF3:APF54=AOF28)*(APH3:APH54="W"))+SUMPRODUCT((APC3:APC54=AOF31)*(APF3:APF54=AOF28)*(APH3:APH54="W"))</f>
        <v>0</v>
      </c>
      <c r="AOH28" s="395">
        <f ca="1">SUMPRODUCT((APC3:APC54=AOF28)*(APF3:APF54=AOF29)*(APG3:APG54="D"))+SUMPRODUCT((APC3:APC54=AOF28)*(APF3:APF54=AOF30)*(APG3:APG54="D"))+SUMPRODUCT((APC3:APC54=AOF28)*(APF3:APF54=AOF31)*(APG3:APG54="D"))+SUMPRODUCT((APC3:APC54=AOF29)*(APF3:APF54=AOF28)*(APG3:APG54="D"))+SUMPRODUCT((APC3:APC54=AOF30)*(APF3:APF54=AOF28)*(APG3:APG54="D"))+SUMPRODUCT((APC3:APC54=AOF31)*(APF3:APF54=AOF28)*(APG3:APG54="D"))</f>
        <v>0</v>
      </c>
      <c r="AOI28" s="395">
        <f ca="1">SUMPRODUCT((APC3:APC54=AOF28)*(APF3:APF54=AOF29)*(APG3:APG54="L"))+SUMPRODUCT((APC3:APC54=AOF28)*(APF3:APF54=AOF30)*(APG3:APG54="L"))+SUMPRODUCT((APC3:APC54=AOF28)*(APF3:APF54=AOF31)*(APG3:APG54="L"))+SUMPRODUCT((APC3:APC54=AOF29)*(APF3:APF54=AOF28)*(APH3:APH54="L"))+SUMPRODUCT((APC3:APC54=AOF30)*(APF3:APF54=AOF28)*(APH3:APH54="L"))+SUMPRODUCT((APC3:APC54=AOF31)*(APF3:APF54=AOF28)*(APH3:APH54="L"))</f>
        <v>0</v>
      </c>
      <c r="AOJ28" s="395">
        <f ca="1">SUMPRODUCT((APC3:APC54=AOF28)*(APF3:APF54=AOF29)*APD3:APD54)+SUMPRODUCT((APC3:APC54=AOF28)*(APF3:APF54=AOF25)*APD3:APD54)+SUMPRODUCT((APC3:APC54=AOF28)*(APF3:APF54=AOF26)*APD3:APD54)+SUMPRODUCT((APC3:APC54=AOF28)*(APF3:APF54=AOF27)*APD3:APD54)+SUMPRODUCT((APC3:APC54=AOF29)*(APF3:APF54=AOF28)*APE3:APE54)+SUMPRODUCT((APC3:APC54=AOF25)*(APF3:APF54=AOF28)*APE3:APE54)+SUMPRODUCT((APC3:APC54=AOF26)*(APF3:APF54=AOF28)*APE3:APE54)+SUMPRODUCT((APC3:APC54=AOF27)*(APF3:APF54=AOF28)*APE3:APE54)</f>
        <v>0</v>
      </c>
      <c r="AOK28" s="395">
        <f ca="1">SUMPRODUCT((APC3:APC54=AOF28)*(APF3:APF54=AOF29)*APE3:APE54)+SUMPRODUCT((APC3:APC54=AOF28)*(APF3:APF54=AOF25)*APE3:APE54)+SUMPRODUCT((APC3:APC54=AOF28)*(APF3:APF54=AOF26)*APE3:APE54)+SUMPRODUCT((APC3:APC54=AOF28)*(APF3:APF54=AOF27)*APE3:APE54)+SUMPRODUCT((APC3:APC54=AOF29)*(APF3:APF54=AOF28)*APD3:APD54)+SUMPRODUCT((APC3:APC54=AOF25)*(APF3:APF54=AOF28)*APD3:APD54)+SUMPRODUCT((APC3:APC54=AOF26)*(APF3:APF54=AOF28)*APD3:APD54)+SUMPRODUCT((APC3:APC54=AOF27)*(APF3:APF54=AOF28)*APD3:APD54)</f>
        <v>0</v>
      </c>
      <c r="AOL28" s="395">
        <f t="shared" ref="AOL28" ca="1" si="4519">AOJ28-AOK28+1000</f>
        <v>1000</v>
      </c>
      <c r="AOM28" s="395" t="str">
        <f t="shared" ref="AOM28" si="4520">IF(AOF28&lt;&gt;"",AOG28*3+AOH28*1,"")</f>
        <v/>
      </c>
      <c r="AON28" s="395" t="str">
        <f>IF(AOF28&lt;&gt;"",VLOOKUP(AOF28,ALE4:ALK52,7,FALSE),"")</f>
        <v/>
      </c>
      <c r="AOO28" s="395" t="str">
        <f>IF(AOF28&lt;&gt;"",VLOOKUP(AOF28,ALE4:ALK52,5,FALSE),"")</f>
        <v/>
      </c>
      <c r="AOP28" s="395" t="str">
        <f>IF(AOF28&lt;&gt;"",VLOOKUP(AOF28,ALE4:ALM52,9,FALSE),"")</f>
        <v/>
      </c>
      <c r="AOQ28" s="395" t="str">
        <f t="shared" ref="AOQ28" si="4521">AOM28</f>
        <v/>
      </c>
      <c r="AOR28" s="395" t="str">
        <f t="shared" ref="AOR28" si="4522">IF(AOF28&lt;&gt;"",RANK(AOQ28,AMI25:AMI29),"")</f>
        <v/>
      </c>
      <c r="AOS28" s="395" t="str">
        <f t="shared" ref="AOS28" si="4523">IF(AOF28&lt;&gt;"",SUMPRODUCT((AOQ25:AOQ29=AOQ28)*(AOL25:AOL29&gt;AOL28)),"")</f>
        <v/>
      </c>
      <c r="AOT28" s="395" t="str">
        <f t="shared" ref="AOT28" si="4524">IF(AOF28&lt;&gt;"",SUMPRODUCT((AOQ25:AOQ29=AOQ28)*(AOL25:AOL29=AOL28)*(AOJ25:AOJ29&gt;AOJ28)),"")</f>
        <v/>
      </c>
      <c r="AOU28" s="395" t="str">
        <f t="shared" ref="AOU28" si="4525">IF(AOF28&lt;&gt;"",SUMPRODUCT((AOQ25:AOQ29=AOQ28)*(AOL25:AOL29=AOL28)*(AOJ25:AOJ29=AOJ28)*(AON25:AON29&gt;AON28)),"")</f>
        <v/>
      </c>
      <c r="AOV28" s="395" t="str">
        <f t="shared" ref="AOV28" si="4526">IF(AOF28&lt;&gt;"",SUMPRODUCT((AOQ25:AOQ29=AOQ28)*(AOL25:AOL29=AOL28)*(AOJ25:AOJ29=AOJ28)*(AON25:AON29=AON28)*(AOO25:AOO29&gt;AOO28)),"")</f>
        <v/>
      </c>
      <c r="AOW28" s="395" t="str">
        <f t="shared" ref="AOW28" si="4527">IF(AOF28&lt;&gt;"",SUMPRODUCT((AOQ25:AOQ29=AOQ28)*(AOL25:AOL29=AOL28)*(AOJ25:AOJ29=AOJ28)*(AON25:AON29=AON28)*(AOO25:AOO29=AOO28)*(AOP25:AOP29&gt;AOP28)),"")</f>
        <v/>
      </c>
      <c r="AOX28" s="395" t="str">
        <f t="shared" ref="AOX28" si="4528">IF(AOF28&lt;&gt;"",SUM(AOR28:AOW28)+3,"")</f>
        <v/>
      </c>
      <c r="AOY28" s="395" t="str">
        <f t="shared" ref="AOY28" si="4529">IF(AOF28&lt;&gt;"",IF(AOX28=4,AOF28,AOF29),"")</f>
        <v/>
      </c>
      <c r="AOZ28" s="395" t="str">
        <f t="shared" ref="AOZ28" ca="1" si="4530">IF(AOY28&lt;&gt;"",AOY28,IF(AOE28&lt;&gt;"",AOE28,IF(ANK28&lt;&gt;"",ANK28,IF(AMQ28&lt;&gt;"",AMQ28,ALQ28))))</f>
        <v>Espérance Sportive de Tunis</v>
      </c>
      <c r="APA28" s="395">
        <v>4</v>
      </c>
      <c r="APB28" s="395">
        <v>26</v>
      </c>
      <c r="APC28" s="395" t="str">
        <f t="shared" si="18"/>
        <v>Internazionale</v>
      </c>
      <c r="APD28" s="395">
        <f ca="1">IF(OFFSET('Game Board'!O33,0,APD1)&lt;&gt;"",OFFSET('Game Board'!O33,0,APD1),0)</f>
        <v>0</v>
      </c>
      <c r="APE28" s="395">
        <f ca="1">IF(OFFSET('Game Board'!P33,0,APD1)&lt;&gt;"",OFFSET('Game Board'!P33,0,APD1),0)</f>
        <v>0</v>
      </c>
      <c r="APF28" s="395" t="str">
        <f t="shared" si="19"/>
        <v>Urawa Red Diamonds</v>
      </c>
      <c r="APG28" s="395" t="str">
        <f ca="1">IF(AND(OFFSET('Game Board'!O33,0,APD1)&lt;&gt;"",OFFSET('Game Board'!P33,0,APD1)&lt;&gt;""),IF(APD28&gt;APE28,"W",IF(APD28=APE28,"D","L")),"")</f>
        <v/>
      </c>
      <c r="APH28" s="395" t="str">
        <f t="shared" ca="1" si="2757"/>
        <v/>
      </c>
      <c r="APJ28" s="395">
        <f ca="1">VLOOKUP(APK28,ATF25:ATG29,2,FALSE)</f>
        <v>3</v>
      </c>
      <c r="APK28" s="398" t="str">
        <f t="shared" si="3638"/>
        <v>Los Angeles</v>
      </c>
      <c r="APL28" s="395">
        <f ca="1">SUMPRODUCT((ATI3:ATI54=APK28)*(ATM3:ATM54="W"))+SUMPRODUCT((ATL3:ATL54=APK28)*(ATN3:ATN54="W"))</f>
        <v>0</v>
      </c>
      <c r="APM28" s="395">
        <f ca="1">SUMPRODUCT((ATI3:ATI54=APK28)*(ATM3:ATM54="D"))+SUMPRODUCT((ATL3:ATL54=APK28)*(ATN3:ATN54="D"))</f>
        <v>0</v>
      </c>
      <c r="APN28" s="395">
        <f ca="1">SUMPRODUCT((ATI3:ATI54=APK28)*(ATM3:ATM54="L"))+SUMPRODUCT((ATL3:ATL54=APK28)*(ATN3:ATN54="L"))</f>
        <v>0</v>
      </c>
      <c r="APO28" s="395">
        <f t="shared" ref="APO28" ca="1" si="4531">SUMIF(ATI3:ATI72,APK28,ATJ3:ATJ72)+SUMIF(ATL3:ATL72,APK28,ATK3:ATK72)</f>
        <v>0</v>
      </c>
      <c r="APP28" s="395">
        <f t="shared" ref="APP28" ca="1" si="4532">SUMIF(ATL3:ATL72,APK28,ATJ3:ATJ72)+SUMIF(ATI3:ATI72,APK28,ATK3:ATK72)</f>
        <v>0</v>
      </c>
      <c r="APQ28" s="395">
        <f t="shared" ca="1" si="3641"/>
        <v>1000</v>
      </c>
      <c r="APR28" s="395">
        <f t="shared" ca="1" si="3642"/>
        <v>0</v>
      </c>
      <c r="APS28" s="401">
        <f t="shared" si="225"/>
        <v>13</v>
      </c>
      <c r="APT28" s="395">
        <f t="shared" ref="APT28" ca="1" si="4533">IF(COUNTIF(APR25:APR29,4)&lt;&gt;4,RANK(APR28,APR25:APR29),APR80)</f>
        <v>1</v>
      </c>
      <c r="APV28" s="395">
        <f t="shared" ref="APV28" ca="1" si="4534">SUMPRODUCT((APT25:APT28=APT28)*(APS25:APS28&lt;APS28))+APT28</f>
        <v>2</v>
      </c>
      <c r="APW28" s="398" t="str">
        <f t="shared" ref="APW28" ca="1" si="4535">INDEX(APK25:APK29,MATCH(4,APV25:APV29,0),0)</f>
        <v>Flamengo</v>
      </c>
      <c r="APX28" s="395">
        <f t="shared" ref="APX28" ca="1" si="4536">INDEX(APT25:APT29,MATCH(APW28,APK25:APK29,0),0)</f>
        <v>1</v>
      </c>
      <c r="APY28" s="395" t="str">
        <f t="shared" ca="1" si="4196"/>
        <v>Flamengo</v>
      </c>
      <c r="APZ28" s="395" t="str">
        <f t="shared" ca="1" si="4197"/>
        <v/>
      </c>
      <c r="AQD28" s="395" t="str">
        <f t="shared" ca="1" si="3651"/>
        <v>Flamengo</v>
      </c>
      <c r="AQE28" s="395">
        <f ca="1">SUMPRODUCT((ATI3:ATI54=AQD28)*(ATL3:ATL54=AQD29)*(ATM3:ATM54="W"))+SUMPRODUCT((ATI3:ATI54=AQD28)*(ATL3:ATL54=AQD25)*(ATM3:ATM54="W"))+SUMPRODUCT((ATI3:ATI54=AQD28)*(ATL3:ATL54=AQD26)*(ATM3:ATM54="W"))+SUMPRODUCT((ATI3:ATI54=AQD28)*(ATL3:ATL54=AQD27)*(ATM3:ATM54="W"))+SUMPRODUCT((ATI3:ATI54=AQD29)*(ATL3:ATL54=AQD28)*(ATN3:ATN54="W"))+SUMPRODUCT((ATI3:ATI54=AQD25)*(ATL3:ATL54=AQD28)*(ATN3:ATN54="W"))+SUMPRODUCT((ATI3:ATI54=AQD26)*(ATL3:ATL54=AQD28)*(ATN3:ATN54="W"))+SUMPRODUCT((ATI3:ATI54=AQD27)*(ATL3:ATL54=AQD28)*(ATN3:ATN54="W"))</f>
        <v>0</v>
      </c>
      <c r="AQF28" s="395">
        <f ca="1">SUMPRODUCT((ATI3:ATI54=AQD28)*(ATL3:ATL54=AQD29)*(ATM3:ATM54="D"))+SUMPRODUCT((ATI3:ATI54=AQD28)*(ATL3:ATL54=AQD25)*(ATM3:ATM54="D"))+SUMPRODUCT((ATI3:ATI54=AQD28)*(ATL3:ATL54=AQD26)*(ATM3:ATM54="D"))+SUMPRODUCT((ATI3:ATI54=AQD28)*(ATL3:ATL54=AQD27)*(ATM3:ATM54="D"))+SUMPRODUCT((ATI3:ATI54=AQD29)*(ATL3:ATL54=AQD28)*(ATM3:ATM54="D"))+SUMPRODUCT((ATI3:ATI54=AQD25)*(ATL3:ATL54=AQD28)*(ATM3:ATM54="D"))+SUMPRODUCT((ATI3:ATI54=AQD26)*(ATL3:ATL54=AQD28)*(ATM3:ATM54="D"))+SUMPRODUCT((ATI3:ATI54=AQD27)*(ATL3:ATL54=AQD28)*(ATM3:ATM54="D"))</f>
        <v>0</v>
      </c>
      <c r="AQG28" s="395">
        <f ca="1">SUMPRODUCT((ATI3:ATI54=AQD28)*(ATL3:ATL54=AQD29)*(ATM3:ATM54="L"))+SUMPRODUCT((ATI3:ATI54=AQD28)*(ATL3:ATL54=AQD25)*(ATM3:ATM54="L"))+SUMPRODUCT((ATI3:ATI54=AQD28)*(ATL3:ATL54=AQD26)*(ATM3:ATM54="L"))+SUMPRODUCT((ATI3:ATI54=AQD28)*(ATL3:ATL54=AQD27)*(ATM3:ATM54="L"))+SUMPRODUCT((ATI3:ATI54=AQD29)*(ATL3:ATL54=AQD28)*(ATN3:ATN54="L"))+SUMPRODUCT((ATI3:ATI54=AQD25)*(ATL3:ATL54=AQD28)*(ATN3:ATN54="L"))+SUMPRODUCT((ATI3:ATI54=AQD26)*(ATL3:ATL54=AQD28)*(ATN3:ATN54="L"))+SUMPRODUCT((ATI3:ATI54=AQD27)*(ATL3:ATL54=AQD28)*(ATN3:ATN54="L"))</f>
        <v>0</v>
      </c>
      <c r="AQH28" s="395">
        <f ca="1">SUMPRODUCT((ATI3:ATI54=AQD28)*(ATL3:ATL54=AQD29)*ATJ3:ATJ54)+SUMPRODUCT((ATI3:ATI54=AQD28)*(ATL3:ATL54=AQD25)*ATJ3:ATJ54)+SUMPRODUCT((ATI3:ATI54=AQD28)*(ATL3:ATL54=AQD26)*ATJ3:ATJ54)+SUMPRODUCT((ATI3:ATI54=AQD28)*(ATL3:ATL54=AQD27)*ATJ3:ATJ54)+SUMPRODUCT((ATI3:ATI54=AQD29)*(ATL3:ATL54=AQD28)*ATK3:ATK54)+SUMPRODUCT((ATI3:ATI54=AQD25)*(ATL3:ATL54=AQD28)*ATK3:ATK54)+SUMPRODUCT((ATI3:ATI54=AQD26)*(ATL3:ATL54=AQD28)*ATK3:ATK54)+SUMPRODUCT((ATI3:ATI54=AQD27)*(ATL3:ATL54=AQD28)*ATK3:ATK54)</f>
        <v>0</v>
      </c>
      <c r="AQI28" s="395">
        <f ca="1">SUMPRODUCT((ATI3:ATI54=AQD28)*(ATL3:ATL54=AQD29)*ATK3:ATK54)+SUMPRODUCT((ATI3:ATI54=AQD28)*(ATL3:ATL54=AQD25)*ATK3:ATK54)+SUMPRODUCT((ATI3:ATI54=AQD28)*(ATL3:ATL54=AQD26)*ATK3:ATK54)+SUMPRODUCT((ATI3:ATI54=AQD28)*(ATL3:ATL54=AQD27)*ATK3:ATK54)+SUMPRODUCT((ATI3:ATI54=AQD29)*(ATL3:ATL54=AQD28)*ATJ3:ATJ54)+SUMPRODUCT((ATI3:ATI54=AQD25)*(ATL3:ATL54=AQD28)*ATJ3:ATJ54)+SUMPRODUCT((ATI3:ATI54=AQD26)*(ATL3:ATL54=AQD28)*ATJ3:ATJ54)+SUMPRODUCT((ATI3:ATI54=AQD27)*(ATL3:ATL54=AQD28)*ATJ3:ATJ54)</f>
        <v>0</v>
      </c>
      <c r="AQJ28" s="395">
        <f t="shared" ca="1" si="3652"/>
        <v>1000</v>
      </c>
      <c r="AQK28" s="395">
        <f t="shared" ca="1" si="3653"/>
        <v>0</v>
      </c>
      <c r="AQL28" s="395">
        <f ca="1">IF(AQD28&lt;&gt;"",VLOOKUP(AQD28,APK4:APQ52,7,FALSE),"")</f>
        <v>1000</v>
      </c>
      <c r="AQM28" s="395">
        <f ca="1">IF(AQD28&lt;&gt;"",VLOOKUP(AQD28,APK4:APQ52,5,FALSE),"")</f>
        <v>0</v>
      </c>
      <c r="AQN28" s="395">
        <f ca="1">IF(AQD28&lt;&gt;"",VLOOKUP(AQD28,APK4:APS52,9,FALSE),"")</f>
        <v>28</v>
      </c>
      <c r="AQO28" s="395">
        <f t="shared" ca="1" si="3654"/>
        <v>0</v>
      </c>
      <c r="AQP28" s="395">
        <f t="shared" ref="AQP28" ca="1" si="4537">IF(AQD28&lt;&gt;"",RANK(AQO28,AQO25:AQO29),"")</f>
        <v>1</v>
      </c>
      <c r="AQQ28" s="395">
        <f t="shared" ref="AQQ28" ca="1" si="4538">IF(AQD28&lt;&gt;"",SUMPRODUCT((AQO25:AQO29=AQO28)*(AQJ25:AQJ29&gt;AQJ28)),"")</f>
        <v>0</v>
      </c>
      <c r="AQR28" s="395">
        <f t="shared" ref="AQR28" ca="1" si="4539">IF(AQD28&lt;&gt;"",SUMPRODUCT((AQO25:AQO29=AQO28)*(AQJ25:AQJ29=AQJ28)*(AQH25:AQH29&gt;AQH28)),"")</f>
        <v>0</v>
      </c>
      <c r="AQS28" s="395">
        <f t="shared" ref="AQS28" ca="1" si="4540">IF(AQD28&lt;&gt;"",SUMPRODUCT((AQO25:AQO29=AQO28)*(AQJ25:AQJ29=AQJ28)*(AQH25:AQH29=AQH28)*(AQL25:AQL29&gt;AQL28)),"")</f>
        <v>0</v>
      </c>
      <c r="AQT28" s="395">
        <f t="shared" ref="AQT28" ca="1" si="4541">IF(AQD28&lt;&gt;"",SUMPRODUCT((AQO25:AQO29=AQO28)*(AQJ25:AQJ29=AQJ28)*(AQH25:AQH29=AQH28)*(AQL25:AQL29=AQL28)*(AQM25:AQM29&gt;AQM28)),"")</f>
        <v>0</v>
      </c>
      <c r="AQU28" s="395">
        <f t="shared" ref="AQU28" ca="1" si="4542">IF(AQD28&lt;&gt;"",SUMPRODUCT((AQO25:AQO29=AQO28)*(AQJ25:AQJ29=AQJ28)*(AQH25:AQH29=AQH28)*(AQL25:AQL29=AQL28)*(AQM25:AQM29=AQM28)*(AQN25:AQN29&gt;AQN28)),"")</f>
        <v>0</v>
      </c>
      <c r="AQV28" s="395">
        <f t="shared" ref="AQV28" ca="1" si="4543">IF(AQD28&lt;&gt;"",IF(AQV80&lt;&gt;"",IF(AQC76=3,AQV80,AQV80+AQC76),SUM(AQP28:AQU28)),"")</f>
        <v>1</v>
      </c>
      <c r="AQW28" s="395" t="str">
        <f t="shared" ref="AQW28" ca="1" si="4544">IF(AQD28&lt;&gt;"",INDEX(AQD25:AQD29,MATCH(4,AQV25:AQV29,0),0),"")</f>
        <v>Espérance Sportive de Tunis</v>
      </c>
      <c r="AQX28" s="395" t="str">
        <f t="shared" ca="1" si="3908"/>
        <v/>
      </c>
      <c r="AQY28" s="395" t="str">
        <f ca="1">IF(AQX28&lt;&gt;"",SUMPRODUCT((ATI3:ATI54=AQX28)*(ATL3:ATL54=AQX29)*(ATM3:ATM54="W"))+SUMPRODUCT((ATI3:ATI54=AQX28)*(ATL3:ATL54=AQX26)*(ATM3:ATM54="W"))+SUMPRODUCT((ATI3:ATI54=AQX28)*(ATL3:ATL54=AQX27)*(ATM3:ATM54="W"))+SUMPRODUCT((ATI3:ATI54=AQX29)*(ATL3:ATL54=AQX28)*(ATN3:ATN54="W"))+SUMPRODUCT((ATI3:ATI54=AQX26)*(ATL3:ATL54=AQX28)*(ATN3:ATN54="W"))+SUMPRODUCT((ATI3:ATI54=AQX27)*(ATL3:ATL54=AQX28)*(ATN3:ATN54="W")),"")</f>
        <v/>
      </c>
      <c r="AQZ28" s="395" t="str">
        <f ca="1">IF(AQX28&lt;&gt;"",SUMPRODUCT((ATI3:ATI54=AQX28)*(ATL3:ATL54=AQX29)*(ATM3:ATM54="D"))+SUMPRODUCT((ATI3:ATI54=AQX28)*(ATL3:ATL54=AQX26)*(ATM3:ATM54="D"))+SUMPRODUCT((ATI3:ATI54=AQX28)*(ATL3:ATL54=AQX27)*(ATM3:ATM54="D"))+SUMPRODUCT((ATI3:ATI54=AQX29)*(ATL3:ATL54=AQX28)*(ATM3:ATM54="D"))+SUMPRODUCT((ATI3:ATI54=AQX26)*(ATL3:ATL54=AQX28)*(ATM3:ATM54="D"))+SUMPRODUCT((ATI3:ATI54=AQX27)*(ATL3:ATL54=AQX28)*(ATM3:ATM54="D")),"")</f>
        <v/>
      </c>
      <c r="ARA28" s="395" t="str">
        <f ca="1">IF(AQX28&lt;&gt;"",SUMPRODUCT((ATI3:ATI54=AQX28)*(ATL3:ATL54=AQX29)*(ATM3:ATM54="L"))+SUMPRODUCT((ATI3:ATI54=AQX28)*(ATL3:ATL54=AQX26)*(ATM3:ATM54="L"))+SUMPRODUCT((ATI3:ATI54=AQX28)*(ATL3:ATL54=AQX27)*(ATM3:ATM54="L"))+SUMPRODUCT((ATI3:ATI54=AQX29)*(ATL3:ATL54=AQX28)*(ATN3:ATN54="L"))+SUMPRODUCT((ATI3:ATI54=AQX26)*(ATL3:ATL54=AQX28)*(ATN3:ATN54="L"))+SUMPRODUCT((ATI3:ATI54=AQX27)*(ATL3:ATL54=AQX28)*(ATN3:ATN54="L")),"")</f>
        <v/>
      </c>
      <c r="ARB28" s="395">
        <f ca="1">SUMPRODUCT((ATI3:ATI54=AQX28)*(ATL3:ATL54=AQX29)*ATJ3:ATJ54)+SUMPRODUCT((ATI3:ATI54=AQX28)*(ATL3:ATL54=AQX25)*ATJ3:ATJ54)+SUMPRODUCT((ATI3:ATI54=AQX28)*(ATL3:ATL54=AQX26)*ATJ3:ATJ54)+SUMPRODUCT((ATI3:ATI54=AQX28)*(ATL3:ATL54=AQX27)*ATJ3:ATJ54)+SUMPRODUCT((ATI3:ATI54=AQX29)*(ATL3:ATL54=AQX28)*ATK3:ATK54)+SUMPRODUCT((ATI3:ATI54=AQX25)*(ATL3:ATL54=AQX28)*ATK3:ATK54)+SUMPRODUCT((ATI3:ATI54=AQX26)*(ATL3:ATL54=AQX28)*ATK3:ATK54)+SUMPRODUCT((ATI3:ATI54=AQX27)*(ATL3:ATL54=AQX28)*ATK3:ATK54)</f>
        <v>0</v>
      </c>
      <c r="ARC28" s="395">
        <f ca="1">SUMPRODUCT((ATI3:ATI54=AQX28)*(ATL3:ATL54=AQX29)*ATK3:ATK54)+SUMPRODUCT((ATI3:ATI54=AQX28)*(ATL3:ATL54=AQX25)*ATK3:ATK54)+SUMPRODUCT((ATI3:ATI54=AQX28)*(ATL3:ATL54=AQX26)*ATK3:ATK54)+SUMPRODUCT((ATI3:ATI54=AQX28)*(ATL3:ATL54=AQX27)*ATK3:ATK54)+SUMPRODUCT((ATI3:ATI54=AQX29)*(ATL3:ATL54=AQX28)*ATJ3:ATJ54)+SUMPRODUCT((ATI3:ATI54=AQX25)*(ATL3:ATL54=AQX28)*ATJ3:ATJ54)+SUMPRODUCT((ATI3:ATI54=AQX26)*(ATL3:ATL54=AQX28)*ATJ3:ATJ54)+SUMPRODUCT((ATI3:ATI54=AQX27)*(ATL3:ATL54=AQX28)*ATJ3:ATJ54)</f>
        <v>0</v>
      </c>
      <c r="ARD28" s="395">
        <f t="shared" ca="1" si="3909"/>
        <v>1000</v>
      </c>
      <c r="ARE28" s="395" t="str">
        <f t="shared" ca="1" si="3910"/>
        <v/>
      </c>
      <c r="ARF28" s="395" t="str">
        <f ca="1">IF(AQX28&lt;&gt;"",VLOOKUP(AQX28,APK4:APQ52,7,FALSE),"")</f>
        <v/>
      </c>
      <c r="ARG28" s="395" t="str">
        <f ca="1">IF(AQX28&lt;&gt;"",VLOOKUP(AQX28,APK4:APQ52,5,FALSE),"")</f>
        <v/>
      </c>
      <c r="ARH28" s="395" t="str">
        <f ca="1">IF(AQX28&lt;&gt;"",VLOOKUP(AQX28,APK4:APS52,9,FALSE),"")</f>
        <v/>
      </c>
      <c r="ARI28" s="395" t="str">
        <f t="shared" ca="1" si="3911"/>
        <v/>
      </c>
      <c r="ARJ28" s="395" t="str">
        <f t="shared" ref="ARJ28" ca="1" si="4545">IF(AQX28&lt;&gt;"",RANK(ARI28,ARI25:ARI29),"")</f>
        <v/>
      </c>
      <c r="ARK28" s="395" t="str">
        <f t="shared" ref="ARK28" ca="1" si="4546">IF(AQX28&lt;&gt;"",SUMPRODUCT((ARI25:ARI29=ARI28)*(ARD25:ARD29&gt;ARD28)),"")</f>
        <v/>
      </c>
      <c r="ARL28" s="395" t="str">
        <f t="shared" ref="ARL28" ca="1" si="4547">IF(AQX28&lt;&gt;"",SUMPRODUCT((ARI25:ARI29=ARI28)*(ARD25:ARD29=ARD28)*(ARB25:ARB29&gt;ARB28)),"")</f>
        <v/>
      </c>
      <c r="ARM28" s="395" t="str">
        <f t="shared" ref="ARM28" ca="1" si="4548">IF(AQX28&lt;&gt;"",SUMPRODUCT((ARI25:ARI29=ARI28)*(ARD25:ARD29=ARD28)*(ARB25:ARB29=ARB28)*(ARF25:ARF29&gt;ARF28)),"")</f>
        <v/>
      </c>
      <c r="ARN28" s="395" t="str">
        <f t="shared" ref="ARN28" ca="1" si="4549">IF(AQX28&lt;&gt;"",SUMPRODUCT((ARI25:ARI29=ARI28)*(ARD25:ARD29=ARD28)*(ARB25:ARB29=ARB28)*(ARF25:ARF29=ARF28)*(ARG25:ARG29&gt;ARG28)),"")</f>
        <v/>
      </c>
      <c r="ARO28" s="395" t="str">
        <f t="shared" ref="ARO28" ca="1" si="4550">IF(AQX28&lt;&gt;"",SUMPRODUCT((ARI25:ARI29=ARI28)*(ARD25:ARD29=ARD28)*(ARB25:ARB29=ARB28)*(ARF25:ARF29=ARF28)*(ARG25:ARG29=ARG28)*(ARH25:ARH29&gt;ARH28)),"")</f>
        <v/>
      </c>
      <c r="ARP28" s="395" t="str">
        <f t="shared" ref="ARP28" ca="1" si="4551">IF(AQX28&lt;&gt;"",IF(ARP80&lt;&gt;"",IF(AQW76=3,ARP80,ARP80+AQW76),SUM(ARJ28:ARO28)+1),"")</f>
        <v/>
      </c>
      <c r="ARQ28" s="395" t="str">
        <f t="shared" ref="ARQ28" ca="1" si="4552">IF(AQX28&lt;&gt;"",INDEX(AQX26:AQX29,MATCH(4,ARP26:ARP29,0),0),"")</f>
        <v/>
      </c>
      <c r="ARR28" s="395" t="str">
        <f t="shared" ca="1" si="4215"/>
        <v/>
      </c>
      <c r="ARS28" s="395">
        <f ca="1">SUMPRODUCT((ATI3:ATI54=ARR28)*(ATL3:ATL54=ARR29)*(ATM3:ATM54="W"))+SUMPRODUCT((ATI3:ATI54=ARR28)*(ATL3:ATL54=ARR30)*(ATM3:ATM54="W"))+SUMPRODUCT((ATI3:ATI54=ARR28)*(ATL3:ATL54=ARR27)*(ATM3:ATM54="W"))+SUMPRODUCT((ATI3:ATI54=ARR29)*(ATL3:ATL54=ARR28)*(ATN3:ATN54="W"))+SUMPRODUCT((ATI3:ATI54=ARR30)*(ATL3:ATL54=ARR28)*(ATN3:ATN54="W"))+SUMPRODUCT((ATI3:ATI54=ARR27)*(ATL3:ATL54=ARR28)*(ATN3:ATN54="W"))</f>
        <v>0</v>
      </c>
      <c r="ART28" s="395">
        <f ca="1">SUMPRODUCT((ATI3:ATI54=ARR28)*(ATL3:ATL54=ARR29)*(ATM3:ATM54="D"))+SUMPRODUCT((ATI3:ATI54=ARR28)*(ATL3:ATL54=ARR30)*(ATM3:ATM54="D"))+SUMPRODUCT((ATI3:ATI54=ARR28)*(ATL3:ATL54=ARR27)*(ATM3:ATM54="D"))+SUMPRODUCT((ATI3:ATI54=ARR29)*(ATL3:ATL54=ARR28)*(ATM3:ATM54="D"))+SUMPRODUCT((ATI3:ATI54=ARR30)*(ATL3:ATL54=ARR28)*(ATM3:ATM54="D"))+SUMPRODUCT((ATI3:ATI54=ARR27)*(ATL3:ATL54=ARR28)*(ATM3:ATM54="D"))</f>
        <v>0</v>
      </c>
      <c r="ARU28" s="395">
        <f ca="1">SUMPRODUCT((ATI3:ATI54=ARR28)*(ATL3:ATL54=ARR29)*(ATM3:ATM54="L"))+SUMPRODUCT((ATI3:ATI54=ARR28)*(ATL3:ATL54=ARR30)*(ATM3:ATM54="L"))+SUMPRODUCT((ATI3:ATI54=ARR28)*(ATL3:ATL54=ARR27)*(ATM3:ATM54="L"))+SUMPRODUCT((ATI3:ATI54=ARR29)*(ATL3:ATL54=ARR28)*(ATN3:ATN54="L"))+SUMPRODUCT((ATI3:ATI54=ARR30)*(ATL3:ATL54=ARR28)*(ATN3:ATN54="L"))+SUMPRODUCT((ATI3:ATI54=ARR27)*(ATL3:ATL54=ARR28)*(ATN3:ATN54="L"))</f>
        <v>0</v>
      </c>
      <c r="ARV28" s="395">
        <f ca="1">SUMPRODUCT((ATI3:ATI54=ARR28)*(ATL3:ATL54=ARR29)*ATJ3:ATJ54)+SUMPRODUCT((ATI3:ATI54=ARR28)*(ATL3:ATL54=ARR25)*ATJ3:ATJ54)+SUMPRODUCT((ATI3:ATI54=ARR28)*(ATL3:ATL54=ARR26)*ATJ3:ATJ54)+SUMPRODUCT((ATI3:ATI54=ARR28)*(ATL3:ATL54=ARR27)*ATJ3:ATJ54)+SUMPRODUCT((ATI3:ATI54=ARR29)*(ATL3:ATL54=ARR28)*ATK3:ATK54)+SUMPRODUCT((ATI3:ATI54=ARR25)*(ATL3:ATL54=ARR28)*ATK3:ATK54)+SUMPRODUCT((ATI3:ATI54=ARR26)*(ATL3:ATL54=ARR28)*ATK3:ATK54)+SUMPRODUCT((ATI3:ATI54=ARR27)*(ATL3:ATL54=ARR28)*ATK3:ATK54)</f>
        <v>0</v>
      </c>
      <c r="ARW28" s="395">
        <f ca="1">SUMPRODUCT((ATI3:ATI54=ARR28)*(ATL3:ATL54=ARR29)*ATK3:ATK54)+SUMPRODUCT((ATI3:ATI54=ARR28)*(ATL3:ATL54=ARR25)*ATK3:ATK54)+SUMPRODUCT((ATI3:ATI54=ARR28)*(ATL3:ATL54=ARR26)*ATK3:ATK54)+SUMPRODUCT((ATI3:ATI54=ARR28)*(ATL3:ATL54=ARR27)*ATK3:ATK54)+SUMPRODUCT((ATI3:ATI54=ARR29)*(ATL3:ATL54=ARR28)*ATJ3:ATJ54)+SUMPRODUCT((ATI3:ATI54=ARR25)*(ATL3:ATL54=ARR28)*ATJ3:ATJ54)+SUMPRODUCT((ATI3:ATI54=ARR26)*(ATL3:ATL54=ARR28)*ATJ3:ATJ54)+SUMPRODUCT((ATI3:ATI54=ARR27)*(ATL3:ATL54=ARR28)*ATJ3:ATJ54)</f>
        <v>0</v>
      </c>
      <c r="ARX28" s="395">
        <f t="shared" ca="1" si="4216"/>
        <v>1000</v>
      </c>
      <c r="ARY28" s="395" t="str">
        <f t="shared" ca="1" si="4217"/>
        <v/>
      </c>
      <c r="ARZ28" s="395" t="str">
        <f ca="1">IF(ARR28&lt;&gt;"",VLOOKUP(ARR28,APK4:APQ52,7,FALSE),"")</f>
        <v/>
      </c>
      <c r="ASA28" s="395" t="str">
        <f ca="1">IF(ARR28&lt;&gt;"",VLOOKUP(ARR28,APK4:APQ52,5,FALSE),"")</f>
        <v/>
      </c>
      <c r="ASB28" s="395" t="str">
        <f ca="1">IF(ARR28&lt;&gt;"",VLOOKUP(ARR28,APK4:APS52,9,FALSE),"")</f>
        <v/>
      </c>
      <c r="ASC28" s="395" t="str">
        <f t="shared" ca="1" si="4218"/>
        <v/>
      </c>
      <c r="ASD28" s="395" t="str">
        <f t="shared" ref="ASD28" ca="1" si="4553">IF(ARR28&lt;&gt;"",RANK(ASC28,ASC25:ASC29),"")</f>
        <v/>
      </c>
      <c r="ASE28" s="395" t="str">
        <f t="shared" ref="ASE28" ca="1" si="4554">IF(ARR28&lt;&gt;"",SUMPRODUCT((ASC25:ASC29=ASC28)*(ARX25:ARX29&gt;ARX28)),"")</f>
        <v/>
      </c>
      <c r="ASF28" s="395" t="str">
        <f t="shared" ref="ASF28" ca="1" si="4555">IF(ARR28&lt;&gt;"",SUMPRODUCT((ASC25:ASC29=ASC28)*(ARX25:ARX29=ARX28)*(ARV25:ARV29&gt;ARV28)),"")</f>
        <v/>
      </c>
      <c r="ASG28" s="395" t="str">
        <f t="shared" ref="ASG28" ca="1" si="4556">IF(ARR28&lt;&gt;"",SUMPRODUCT((ASC25:ASC29=ASC28)*(ARX25:ARX29=ARX28)*(ARV25:ARV29=ARV28)*(ARZ25:ARZ29&gt;ARZ28)),"")</f>
        <v/>
      </c>
      <c r="ASH28" s="395" t="str">
        <f t="shared" ref="ASH28" ca="1" si="4557">IF(ARR28&lt;&gt;"",SUMPRODUCT((ASC25:ASC29=ASC28)*(ARX25:ARX29=ARX28)*(ARV25:ARV29=ARV28)*(ARZ25:ARZ29=ARZ28)*(ASA25:ASA29&gt;ASA28)),"")</f>
        <v/>
      </c>
      <c r="ASI28" s="395" t="str">
        <f t="shared" ref="ASI28" ca="1" si="4558">IF(ARR28&lt;&gt;"",SUMPRODUCT((ASC25:ASC29=ASC28)*(ARX25:ARX29=ARX28)*(ARV25:ARV29=ARV28)*(ARZ25:ARZ29=ARZ28)*(ASA25:ASA29=ASA28)*(ASB25:ASB29&gt;ASB28)),"")</f>
        <v/>
      </c>
      <c r="ASJ28" s="395" t="str">
        <f t="shared" ca="1" si="4225"/>
        <v/>
      </c>
      <c r="ASK28" s="395" t="str">
        <f t="shared" ref="ASK28" ca="1" si="4559">IF(ARR28&lt;&gt;"",INDEX(ARR27:ARR29,MATCH(4,ASJ27:ASJ29,0),0),"")</f>
        <v/>
      </c>
      <c r="ASL28" s="395" t="str">
        <f t="shared" ref="ASL28" si="4560">IF(AQB25&lt;&gt;"",AQB25,"")</f>
        <v/>
      </c>
      <c r="ASM28" s="395">
        <f ca="1">SUMPRODUCT((ATI3:ATI54=ASL28)*(ATL3:ATL54=ASL29)*(ATM3:ATM54="W"))+SUMPRODUCT((ATI3:ATI54=ASL28)*(ATL3:ATL54=ASL30)*(ATM3:ATM54="W"))+SUMPRODUCT((ATI3:ATI54=ASL28)*(ATL3:ATL54=ASL31)*(ATM3:ATM54="W"))+SUMPRODUCT((ATI3:ATI54=ASL29)*(ATL3:ATL54=ASL28)*(ATN3:ATN54="W"))+SUMPRODUCT((ATI3:ATI54=ASL30)*(ATL3:ATL54=ASL28)*(ATN3:ATN54="W"))+SUMPRODUCT((ATI3:ATI54=ASL31)*(ATL3:ATL54=ASL28)*(ATN3:ATN54="W"))</f>
        <v>0</v>
      </c>
      <c r="ASN28" s="395">
        <f ca="1">SUMPRODUCT((ATI3:ATI54=ASL28)*(ATL3:ATL54=ASL29)*(ATM3:ATM54="D"))+SUMPRODUCT((ATI3:ATI54=ASL28)*(ATL3:ATL54=ASL30)*(ATM3:ATM54="D"))+SUMPRODUCT((ATI3:ATI54=ASL28)*(ATL3:ATL54=ASL31)*(ATM3:ATM54="D"))+SUMPRODUCT((ATI3:ATI54=ASL29)*(ATL3:ATL54=ASL28)*(ATM3:ATM54="D"))+SUMPRODUCT((ATI3:ATI54=ASL30)*(ATL3:ATL54=ASL28)*(ATM3:ATM54="D"))+SUMPRODUCT((ATI3:ATI54=ASL31)*(ATL3:ATL54=ASL28)*(ATM3:ATM54="D"))</f>
        <v>0</v>
      </c>
      <c r="ASO28" s="395">
        <f ca="1">SUMPRODUCT((ATI3:ATI54=ASL28)*(ATL3:ATL54=ASL29)*(ATM3:ATM54="L"))+SUMPRODUCT((ATI3:ATI54=ASL28)*(ATL3:ATL54=ASL30)*(ATM3:ATM54="L"))+SUMPRODUCT((ATI3:ATI54=ASL28)*(ATL3:ATL54=ASL31)*(ATM3:ATM54="L"))+SUMPRODUCT((ATI3:ATI54=ASL29)*(ATL3:ATL54=ASL28)*(ATN3:ATN54="L"))+SUMPRODUCT((ATI3:ATI54=ASL30)*(ATL3:ATL54=ASL28)*(ATN3:ATN54="L"))+SUMPRODUCT((ATI3:ATI54=ASL31)*(ATL3:ATL54=ASL28)*(ATN3:ATN54="L"))</f>
        <v>0</v>
      </c>
      <c r="ASP28" s="395">
        <f ca="1">SUMPRODUCT((ATI3:ATI54=ASL28)*(ATL3:ATL54=ASL29)*ATJ3:ATJ54)+SUMPRODUCT((ATI3:ATI54=ASL28)*(ATL3:ATL54=ASL25)*ATJ3:ATJ54)+SUMPRODUCT((ATI3:ATI54=ASL28)*(ATL3:ATL54=ASL26)*ATJ3:ATJ54)+SUMPRODUCT((ATI3:ATI54=ASL28)*(ATL3:ATL54=ASL27)*ATJ3:ATJ54)+SUMPRODUCT((ATI3:ATI54=ASL29)*(ATL3:ATL54=ASL28)*ATK3:ATK54)+SUMPRODUCT((ATI3:ATI54=ASL25)*(ATL3:ATL54=ASL28)*ATK3:ATK54)+SUMPRODUCT((ATI3:ATI54=ASL26)*(ATL3:ATL54=ASL28)*ATK3:ATK54)+SUMPRODUCT((ATI3:ATI54=ASL27)*(ATL3:ATL54=ASL28)*ATK3:ATK54)</f>
        <v>0</v>
      </c>
      <c r="ASQ28" s="395">
        <f ca="1">SUMPRODUCT((ATI3:ATI54=ASL28)*(ATL3:ATL54=ASL29)*ATK3:ATK54)+SUMPRODUCT((ATI3:ATI54=ASL28)*(ATL3:ATL54=ASL25)*ATK3:ATK54)+SUMPRODUCT((ATI3:ATI54=ASL28)*(ATL3:ATL54=ASL26)*ATK3:ATK54)+SUMPRODUCT((ATI3:ATI54=ASL28)*(ATL3:ATL54=ASL27)*ATK3:ATK54)+SUMPRODUCT((ATI3:ATI54=ASL29)*(ATL3:ATL54=ASL28)*ATJ3:ATJ54)+SUMPRODUCT((ATI3:ATI54=ASL25)*(ATL3:ATL54=ASL28)*ATJ3:ATJ54)+SUMPRODUCT((ATI3:ATI54=ASL26)*(ATL3:ATL54=ASL28)*ATJ3:ATJ54)+SUMPRODUCT((ATI3:ATI54=ASL27)*(ATL3:ATL54=ASL28)*ATJ3:ATJ54)</f>
        <v>0</v>
      </c>
      <c r="ASR28" s="395">
        <f t="shared" ref="ASR28" ca="1" si="4561">ASP28-ASQ28+1000</f>
        <v>1000</v>
      </c>
      <c r="ASS28" s="395" t="str">
        <f t="shared" ref="ASS28" si="4562">IF(ASL28&lt;&gt;"",ASM28*3+ASN28*1,"")</f>
        <v/>
      </c>
      <c r="AST28" s="395" t="str">
        <f>IF(ASL28&lt;&gt;"",VLOOKUP(ASL28,APK4:APQ52,7,FALSE),"")</f>
        <v/>
      </c>
      <c r="ASU28" s="395" t="str">
        <f>IF(ASL28&lt;&gt;"",VLOOKUP(ASL28,APK4:APQ52,5,FALSE),"")</f>
        <v/>
      </c>
      <c r="ASV28" s="395" t="str">
        <f>IF(ASL28&lt;&gt;"",VLOOKUP(ASL28,APK4:APS52,9,FALSE),"")</f>
        <v/>
      </c>
      <c r="ASW28" s="395" t="str">
        <f t="shared" ref="ASW28" si="4563">ASS28</f>
        <v/>
      </c>
      <c r="ASX28" s="395" t="str">
        <f t="shared" ref="ASX28" si="4564">IF(ASL28&lt;&gt;"",RANK(ASW28,AQO25:AQO29),"")</f>
        <v/>
      </c>
      <c r="ASY28" s="395" t="str">
        <f t="shared" ref="ASY28" si="4565">IF(ASL28&lt;&gt;"",SUMPRODUCT((ASW25:ASW29=ASW28)*(ASR25:ASR29&gt;ASR28)),"")</f>
        <v/>
      </c>
      <c r="ASZ28" s="395" t="str">
        <f t="shared" ref="ASZ28" si="4566">IF(ASL28&lt;&gt;"",SUMPRODUCT((ASW25:ASW29=ASW28)*(ASR25:ASR29=ASR28)*(ASP25:ASP29&gt;ASP28)),"")</f>
        <v/>
      </c>
      <c r="ATA28" s="395" t="str">
        <f t="shared" ref="ATA28" si="4567">IF(ASL28&lt;&gt;"",SUMPRODUCT((ASW25:ASW29=ASW28)*(ASR25:ASR29=ASR28)*(ASP25:ASP29=ASP28)*(AST25:AST29&gt;AST28)),"")</f>
        <v/>
      </c>
      <c r="ATB28" s="395" t="str">
        <f t="shared" ref="ATB28" si="4568">IF(ASL28&lt;&gt;"",SUMPRODUCT((ASW25:ASW29=ASW28)*(ASR25:ASR29=ASR28)*(ASP25:ASP29=ASP28)*(AST25:AST29=AST28)*(ASU25:ASU29&gt;ASU28)),"")</f>
        <v/>
      </c>
      <c r="ATC28" s="395" t="str">
        <f t="shared" ref="ATC28" si="4569">IF(ASL28&lt;&gt;"",SUMPRODUCT((ASW25:ASW29=ASW28)*(ASR25:ASR29=ASR28)*(ASP25:ASP29=ASP28)*(AST25:AST29=AST28)*(ASU25:ASU29=ASU28)*(ASV25:ASV29&gt;ASV28)),"")</f>
        <v/>
      </c>
      <c r="ATD28" s="395" t="str">
        <f t="shared" ref="ATD28" si="4570">IF(ASL28&lt;&gt;"",SUM(ASX28:ATC28)+3,"")</f>
        <v/>
      </c>
      <c r="ATE28" s="395" t="str">
        <f t="shared" ref="ATE28" si="4571">IF(ASL28&lt;&gt;"",IF(ATD28=4,ASL28,ASL29),"")</f>
        <v/>
      </c>
      <c r="ATF28" s="395" t="str">
        <f t="shared" ref="ATF28" ca="1" si="4572">IF(ATE28&lt;&gt;"",ATE28,IF(ASK28&lt;&gt;"",ASK28,IF(ARQ28&lt;&gt;"",ARQ28,IF(AQW28&lt;&gt;"",AQW28,APW28))))</f>
        <v>Espérance Sportive de Tunis</v>
      </c>
      <c r="ATG28" s="395">
        <v>4</v>
      </c>
      <c r="ATH28" s="395">
        <v>26</v>
      </c>
      <c r="ATI28" s="395" t="str">
        <f t="shared" si="21"/>
        <v>Internazionale</v>
      </c>
      <c r="ATJ28" s="395">
        <f ca="1">IF(OFFSET('Game Board'!O33,0,ATJ1)&lt;&gt;"",OFFSET('Game Board'!O33,0,ATJ1),0)</f>
        <v>0</v>
      </c>
      <c r="ATK28" s="395">
        <f ca="1">IF(OFFSET('Game Board'!P33,0,ATJ1)&lt;&gt;"",OFFSET('Game Board'!P33,0,ATJ1),0)</f>
        <v>0</v>
      </c>
      <c r="ATL28" s="395" t="str">
        <f t="shared" si="22"/>
        <v>Urawa Red Diamonds</v>
      </c>
      <c r="ATM28" s="395" t="str">
        <f ca="1">IF(AND(OFFSET('Game Board'!O33,0,ATJ1)&lt;&gt;"",OFFSET('Game Board'!P33,0,ATJ1)&lt;&gt;""),IF(ATJ28&gt;ATK28,"W",IF(ATJ28=ATK28,"D","L")),"")</f>
        <v/>
      </c>
      <c r="ATN28" s="395" t="str">
        <f t="shared" ca="1" si="2789"/>
        <v/>
      </c>
    </row>
    <row r="29" spans="2:1210" x14ac:dyDescent="0.25">
      <c r="K29" s="401"/>
      <c r="CW29" s="395" t="str">
        <f>IF(CD28&lt;&gt;"",IF(CD28=CW28,CD29,CD28),"")</f>
        <v/>
      </c>
      <c r="CZ29" s="395">
        <v>27</v>
      </c>
      <c r="DA29" s="395" t="str">
        <f>'Game Board'!F34</f>
        <v>Fluminense</v>
      </c>
      <c r="DB29" s="395">
        <f>IF(DA2&lt;&gt;"",IF(AND('Game Board'!G34&lt;&gt;"",'Game Board'!H34&lt;&gt;""),'Game Board'!G34,0),"")</f>
        <v>3</v>
      </c>
      <c r="DC29" s="395">
        <f>IF(DA2&lt;&gt;"",IF(AND('Game Board'!G34&lt;&gt;"",'Game Board'!H34&lt;&gt;""),'Game Board'!H34,0),"")</f>
        <v>1</v>
      </c>
      <c r="DD29" s="395" t="str">
        <f>'Game Board'!I34</f>
        <v>Ulsan HD</v>
      </c>
      <c r="DE29" s="395" t="str">
        <f>IF(AND('Game Board'!G34&lt;&gt;"",'Game Board'!H34&lt;&gt;""),IF(DB29&gt;DC29,"W",IF(DB29=DC29,"D","L")),"")</f>
        <v>W</v>
      </c>
      <c r="DF29" s="395" t="str">
        <f t="shared" si="24"/>
        <v>L</v>
      </c>
      <c r="DQ29" s="401">
        <f t="shared" si="257"/>
        <v>0</v>
      </c>
      <c r="HC29" s="395" t="str">
        <f>IF(GJ28&lt;&gt;"",IF(GJ28=HC28,GJ29,GJ28),"")</f>
        <v/>
      </c>
      <c r="HF29" s="395">
        <v>27</v>
      </c>
      <c r="HG29" s="395" t="str">
        <f t="shared" si="25"/>
        <v>Fluminense</v>
      </c>
      <c r="HH29" s="395">
        <f ca="1">IF(HG2&lt;&gt;"",IF(OFFSET('Game Board'!O34,0,HH1)&lt;&gt;"",OFFSET('Game Board'!O34,0,HH1),0),"")</f>
        <v>2</v>
      </c>
      <c r="HI29" s="395">
        <f ca="1">IF(HG2&lt;&gt;"",IF(OFFSET('Game Board'!P34,0,HH1)&lt;&gt;"",OFFSET('Game Board'!P34,0,HH1),0),"")</f>
        <v>1</v>
      </c>
      <c r="HJ29" s="395" t="str">
        <f t="shared" si="26"/>
        <v>Ulsan HD</v>
      </c>
      <c r="HK29" s="395" t="str">
        <f ca="1">IF(AND(OFFSET('Game Board'!O34,0,HH1)&lt;&gt;"",OFFSET('Game Board'!P34,0,HH1)&lt;&gt;""),IF(HH29&gt;HI29,"W",IF(HH29=HI29,"D","L")),"")</f>
        <v>W</v>
      </c>
      <c r="HL29" s="395" t="str">
        <f t="shared" ca="1" si="27"/>
        <v>L</v>
      </c>
      <c r="HW29" s="401">
        <f t="shared" si="266"/>
        <v>0</v>
      </c>
      <c r="LI29" s="395" t="str">
        <f>IF(KP28&lt;&gt;"",IF(KP28=LI28,KP29,KP28),"")</f>
        <v/>
      </c>
      <c r="LL29" s="395">
        <v>27</v>
      </c>
      <c r="LM29" s="395" t="str">
        <f t="shared" si="28"/>
        <v>Fluminense</v>
      </c>
      <c r="LN29" s="395">
        <f ca="1">IF(OFFSET('Game Board'!O34,0,LN1)&lt;&gt;"",OFFSET('Game Board'!O34,0,LN1),0)</f>
        <v>2</v>
      </c>
      <c r="LO29" s="395">
        <f ca="1">IF(OFFSET('Game Board'!P34,0,LN1)&lt;&gt;"",OFFSET('Game Board'!P34,0,LN1),0)</f>
        <v>1</v>
      </c>
      <c r="LP29" s="395" t="str">
        <f t="shared" si="29"/>
        <v>Ulsan HD</v>
      </c>
      <c r="LQ29" s="395" t="str">
        <f ca="1">IF(AND(OFFSET('Game Board'!O34,0,LN1)&lt;&gt;"",OFFSET('Game Board'!P34,0,LN1)&lt;&gt;""),IF(LN29&gt;LO29,"W",IF(LN29=LO29,"D","L")),"")</f>
        <v>W</v>
      </c>
      <c r="LR29" s="395" t="str">
        <f t="shared" ca="1" si="30"/>
        <v>L</v>
      </c>
      <c r="MC29" s="401">
        <f t="shared" si="36"/>
        <v>0</v>
      </c>
      <c r="PO29" s="395" t="str">
        <f t="shared" ref="PO29" si="4573">IF(OV28&lt;&gt;"",IF(OV28=PO28,OV29,OV28),"")</f>
        <v/>
      </c>
      <c r="PR29" s="395">
        <v>27</v>
      </c>
      <c r="PS29" s="395" t="str">
        <f t="shared" si="0"/>
        <v>Fluminense</v>
      </c>
      <c r="PT29" s="395">
        <f ca="1">IF(OFFSET('Game Board'!O34,0,PT1)&lt;&gt;"",OFFSET('Game Board'!O34,0,PT1),0)</f>
        <v>2</v>
      </c>
      <c r="PU29" s="395">
        <f ca="1">IF(OFFSET('Game Board'!P34,0,PT1)&lt;&gt;"",OFFSET('Game Board'!P34,0,PT1),0)</f>
        <v>2</v>
      </c>
      <c r="PV29" s="395" t="str">
        <f t="shared" si="1"/>
        <v>Ulsan HD</v>
      </c>
      <c r="PW29" s="395" t="str">
        <f ca="1">IF(AND(OFFSET('Game Board'!O34,0,PT1)&lt;&gt;"",OFFSET('Game Board'!P34,0,PT1)&lt;&gt;""),IF(PT29&gt;PU29,"W",IF(PT29=PU29,"D","L")),"")</f>
        <v>D</v>
      </c>
      <c r="PX29" s="395" t="str">
        <f t="shared" ca="1" si="2565"/>
        <v>D</v>
      </c>
      <c r="QI29" s="401">
        <f t="shared" si="63"/>
        <v>0</v>
      </c>
      <c r="TU29" s="395" t="str">
        <f t="shared" ref="TU29" si="4574">IF(TB28&lt;&gt;"",IF(TB28=TU28,TB29,TB28),"")</f>
        <v/>
      </c>
      <c r="TX29" s="395">
        <v>27</v>
      </c>
      <c r="TY29" s="395" t="str">
        <f t="shared" si="3"/>
        <v>Fluminense</v>
      </c>
      <c r="TZ29" s="395">
        <f ca="1">IF(OFFSET('Game Board'!O34,0,TZ1)&lt;&gt;"",OFFSET('Game Board'!O34,0,TZ1),0)</f>
        <v>0</v>
      </c>
      <c r="UA29" s="395">
        <f ca="1">IF(OFFSET('Game Board'!P34,0,TZ1)&lt;&gt;"",OFFSET('Game Board'!P34,0,TZ1),0)</f>
        <v>0</v>
      </c>
      <c r="UB29" s="395" t="str">
        <f t="shared" si="4"/>
        <v>Ulsan HD</v>
      </c>
      <c r="UC29" s="395" t="str">
        <f ca="1">IF(AND(OFFSET('Game Board'!O34,0,TZ1)&lt;&gt;"",OFFSET('Game Board'!P34,0,TZ1)&lt;&gt;""),IF(TZ29&gt;UA29,"W",IF(TZ29=UA29,"D","L")),"")</f>
        <v/>
      </c>
      <c r="UD29" s="395" t="str">
        <f t="shared" ca="1" si="2597"/>
        <v/>
      </c>
      <c r="UO29" s="401">
        <f t="shared" si="90"/>
        <v>0</v>
      </c>
      <c r="YA29" s="395" t="str">
        <f t="shared" ref="YA29" si="4575">IF(XH28&lt;&gt;"",IF(XH28=YA28,XH29,XH28),"")</f>
        <v/>
      </c>
      <c r="YD29" s="395">
        <v>27</v>
      </c>
      <c r="YE29" s="395" t="str">
        <f t="shared" si="6"/>
        <v>Fluminense</v>
      </c>
      <c r="YF29" s="395">
        <f ca="1">IF(OFFSET('Game Board'!O34,0,YF1)&lt;&gt;"",OFFSET('Game Board'!O34,0,YF1),0)</f>
        <v>0</v>
      </c>
      <c r="YG29" s="395">
        <f ca="1">IF(OFFSET('Game Board'!P34,0,YF1)&lt;&gt;"",OFFSET('Game Board'!P34,0,YF1),0)</f>
        <v>0</v>
      </c>
      <c r="YH29" s="395" t="str">
        <f t="shared" si="7"/>
        <v>Ulsan HD</v>
      </c>
      <c r="YI29" s="395" t="str">
        <f ca="1">IF(AND(OFFSET('Game Board'!O34,0,YF1)&lt;&gt;"",OFFSET('Game Board'!P34,0,YF1)&lt;&gt;""),IF(YF29&gt;YG29,"W",IF(YF29=YG29,"D","L")),"")</f>
        <v/>
      </c>
      <c r="YJ29" s="395" t="str">
        <f t="shared" ca="1" si="2629"/>
        <v/>
      </c>
      <c r="YU29" s="401">
        <f t="shared" si="117"/>
        <v>0</v>
      </c>
      <c r="ACG29" s="395" t="str">
        <f t="shared" ref="ACG29" si="4576">IF(ABN28&lt;&gt;"",IF(ABN28=ACG28,ABN29,ABN28),"")</f>
        <v/>
      </c>
      <c r="ACJ29" s="395">
        <v>27</v>
      </c>
      <c r="ACK29" s="395" t="str">
        <f t="shared" si="9"/>
        <v>Fluminense</v>
      </c>
      <c r="ACL29" s="395">
        <f ca="1">IF(OFFSET('Game Board'!O34,0,ACL1)&lt;&gt;"",OFFSET('Game Board'!O34,0,ACL1),0)</f>
        <v>0</v>
      </c>
      <c r="ACM29" s="395">
        <f ca="1">IF(OFFSET('Game Board'!P34,0,ACL1)&lt;&gt;"",OFFSET('Game Board'!P34,0,ACL1),0)</f>
        <v>0</v>
      </c>
      <c r="ACN29" s="395" t="str">
        <f t="shared" si="10"/>
        <v>Ulsan HD</v>
      </c>
      <c r="ACO29" s="395" t="str">
        <f ca="1">IF(AND(OFFSET('Game Board'!O34,0,ACL1)&lt;&gt;"",OFFSET('Game Board'!P34,0,ACL1)&lt;&gt;""),IF(ACL29&gt;ACM29,"W",IF(ACL29=ACM29,"D","L")),"")</f>
        <v/>
      </c>
      <c r="ACP29" s="395" t="str">
        <f t="shared" ca="1" si="2661"/>
        <v/>
      </c>
      <c r="ADA29" s="401">
        <f t="shared" si="144"/>
        <v>0</v>
      </c>
      <c r="AGM29" s="395" t="str">
        <f t="shared" ref="AGM29" si="4577">IF(AFT28&lt;&gt;"",IF(AFT28=AGM28,AFT29,AFT28),"")</f>
        <v/>
      </c>
      <c r="AGP29" s="395">
        <v>27</v>
      </c>
      <c r="AGQ29" s="395" t="str">
        <f t="shared" si="12"/>
        <v>Fluminense</v>
      </c>
      <c r="AGR29" s="395">
        <f ca="1">IF(OFFSET('Game Board'!O34,0,AGR1)&lt;&gt;"",OFFSET('Game Board'!O34,0,AGR1),0)</f>
        <v>0</v>
      </c>
      <c r="AGS29" s="395">
        <f ca="1">IF(OFFSET('Game Board'!P34,0,AGR1)&lt;&gt;"",OFFSET('Game Board'!P34,0,AGR1),0)</f>
        <v>0</v>
      </c>
      <c r="AGT29" s="395" t="str">
        <f t="shared" si="13"/>
        <v>Ulsan HD</v>
      </c>
      <c r="AGU29" s="395" t="str">
        <f ca="1">IF(AND(OFFSET('Game Board'!O34,0,AGR1)&lt;&gt;"",OFFSET('Game Board'!P34,0,AGR1)&lt;&gt;""),IF(AGR29&gt;AGS29,"W",IF(AGR29=AGS29,"D","L")),"")</f>
        <v/>
      </c>
      <c r="AGV29" s="395" t="str">
        <f t="shared" ca="1" si="2693"/>
        <v/>
      </c>
      <c r="AHG29" s="401">
        <f t="shared" si="171"/>
        <v>0</v>
      </c>
      <c r="AKS29" s="395" t="str">
        <f t="shared" ref="AKS29" si="4578">IF(AJZ28&lt;&gt;"",IF(AJZ28=AKS28,AJZ29,AJZ28),"")</f>
        <v/>
      </c>
      <c r="AKV29" s="395">
        <v>27</v>
      </c>
      <c r="AKW29" s="395" t="str">
        <f t="shared" si="15"/>
        <v>Fluminense</v>
      </c>
      <c r="AKX29" s="395">
        <f ca="1">IF(OFFSET('Game Board'!O34,0,AKX1)&lt;&gt;"",OFFSET('Game Board'!O34,0,AKX1),0)</f>
        <v>0</v>
      </c>
      <c r="AKY29" s="395">
        <f ca="1">IF(OFFSET('Game Board'!P34,0,AKX1)&lt;&gt;"",OFFSET('Game Board'!P34,0,AKX1),0)</f>
        <v>0</v>
      </c>
      <c r="AKZ29" s="395" t="str">
        <f t="shared" si="16"/>
        <v>Ulsan HD</v>
      </c>
      <c r="ALA29" s="395" t="str">
        <f ca="1">IF(AND(OFFSET('Game Board'!O34,0,AKX1)&lt;&gt;"",OFFSET('Game Board'!P34,0,AKX1)&lt;&gt;""),IF(AKX29&gt;AKY29,"W",IF(AKX29=AKY29,"D","L")),"")</f>
        <v/>
      </c>
      <c r="ALB29" s="395" t="str">
        <f t="shared" ca="1" si="2725"/>
        <v/>
      </c>
      <c r="ALM29" s="401">
        <f t="shared" si="198"/>
        <v>0</v>
      </c>
      <c r="AOY29" s="395" t="str">
        <f t="shared" ref="AOY29" si="4579">IF(AOF28&lt;&gt;"",IF(AOF28=AOY28,AOF29,AOF28),"")</f>
        <v/>
      </c>
      <c r="APB29" s="395">
        <v>27</v>
      </c>
      <c r="APC29" s="395" t="str">
        <f t="shared" si="18"/>
        <v>Fluminense</v>
      </c>
      <c r="APD29" s="395">
        <f ca="1">IF(OFFSET('Game Board'!O34,0,APD1)&lt;&gt;"",OFFSET('Game Board'!O34,0,APD1),0)</f>
        <v>0</v>
      </c>
      <c r="APE29" s="395">
        <f ca="1">IF(OFFSET('Game Board'!P34,0,APD1)&lt;&gt;"",OFFSET('Game Board'!P34,0,APD1),0)</f>
        <v>0</v>
      </c>
      <c r="APF29" s="395" t="str">
        <f t="shared" si="19"/>
        <v>Ulsan HD</v>
      </c>
      <c r="APG29" s="395" t="str">
        <f ca="1">IF(AND(OFFSET('Game Board'!O34,0,APD1)&lt;&gt;"",OFFSET('Game Board'!P34,0,APD1)&lt;&gt;""),IF(APD29&gt;APE29,"W",IF(APD29=APE29,"D","L")),"")</f>
        <v/>
      </c>
      <c r="APH29" s="395" t="str">
        <f t="shared" ca="1" si="2757"/>
        <v/>
      </c>
      <c r="APS29" s="401">
        <f t="shared" si="225"/>
        <v>0</v>
      </c>
      <c r="ATE29" s="395" t="str">
        <f t="shared" ref="ATE29" si="4580">IF(ASL28&lt;&gt;"",IF(ASL28=ATE28,ASL29,ASL28),"")</f>
        <v/>
      </c>
      <c r="ATH29" s="395">
        <v>27</v>
      </c>
      <c r="ATI29" s="395" t="str">
        <f t="shared" si="21"/>
        <v>Fluminense</v>
      </c>
      <c r="ATJ29" s="395">
        <f ca="1">IF(OFFSET('Game Board'!O34,0,ATJ1)&lt;&gt;"",OFFSET('Game Board'!O34,0,ATJ1),0)</f>
        <v>0</v>
      </c>
      <c r="ATK29" s="395">
        <f ca="1">IF(OFFSET('Game Board'!P34,0,ATJ1)&lt;&gt;"",OFFSET('Game Board'!P34,0,ATJ1),0)</f>
        <v>0</v>
      </c>
      <c r="ATL29" s="395" t="str">
        <f t="shared" si="22"/>
        <v>Ulsan HD</v>
      </c>
      <c r="ATM29" s="395" t="str">
        <f ca="1">IF(AND(OFFSET('Game Board'!O34,0,ATJ1)&lt;&gt;"",OFFSET('Game Board'!P34,0,ATJ1)&lt;&gt;""),IF(ATJ29&gt;ATK29,"W",IF(ATJ29=ATK29,"D","L")),"")</f>
        <v/>
      </c>
      <c r="ATN29" s="395" t="str">
        <f t="shared" ca="1" si="2789"/>
        <v/>
      </c>
    </row>
    <row r="30" spans="2:1210" x14ac:dyDescent="0.25">
      <c r="K30" s="401"/>
      <c r="CD30" s="395" t="str">
        <f>IF(BO29&lt;&gt;"",BO29,"")</f>
        <v/>
      </c>
      <c r="CZ30" s="395">
        <v>28</v>
      </c>
      <c r="DA30" s="395" t="str">
        <f>'Game Board'!F35</f>
        <v>River Plate</v>
      </c>
      <c r="DB30" s="395">
        <f>IF(DA2&lt;&gt;"",IF(AND('Game Board'!G35&lt;&gt;"",'Game Board'!H35&lt;&gt;""),'Game Board'!G35,0),"")</f>
        <v>2</v>
      </c>
      <c r="DC30" s="395">
        <f>IF(DA2&lt;&gt;"",IF(AND('Game Board'!G35&lt;&gt;"",'Game Board'!H35&lt;&gt;""),'Game Board'!H35,0),"")</f>
        <v>1</v>
      </c>
      <c r="DD30" s="395" t="str">
        <f>'Game Board'!I35</f>
        <v>Monterrey</v>
      </c>
      <c r="DE30" s="395" t="str">
        <f>IF(AND('Game Board'!G35&lt;&gt;"",'Game Board'!H35&lt;&gt;""),IF(DB30&gt;DC30,"W",IF(DB30=DC30,"D","L")),"")</f>
        <v>W</v>
      </c>
      <c r="DF30" s="395" t="str">
        <f t="shared" si="24"/>
        <v>L</v>
      </c>
      <c r="DQ30" s="401">
        <f t="shared" si="257"/>
        <v>0</v>
      </c>
      <c r="GJ30" s="395" t="str">
        <f>IF(FU29&lt;&gt;"",FU29,"")</f>
        <v/>
      </c>
      <c r="HF30" s="395">
        <v>28</v>
      </c>
      <c r="HG30" s="395" t="str">
        <f t="shared" si="25"/>
        <v>River Plate</v>
      </c>
      <c r="HH30" s="395">
        <f ca="1">IF(HG2&lt;&gt;"",IF(OFFSET('Game Board'!O35,0,HH1)&lt;&gt;"",OFFSET('Game Board'!O35,0,HH1),0),"")</f>
        <v>1</v>
      </c>
      <c r="HI30" s="395">
        <f ca="1">IF(HG2&lt;&gt;"",IF(OFFSET('Game Board'!P35,0,HH1)&lt;&gt;"",OFFSET('Game Board'!P35,0,HH1),0),"")</f>
        <v>0</v>
      </c>
      <c r="HJ30" s="395" t="str">
        <f t="shared" si="26"/>
        <v>Monterrey</v>
      </c>
      <c r="HK30" s="395" t="str">
        <f ca="1">IF(AND(OFFSET('Game Board'!O35,0,HH1)&lt;&gt;"",OFFSET('Game Board'!P35,0,HH1)&lt;&gt;""),IF(HH30&gt;HI30,"W",IF(HH30=HI30,"D","L")),"")</f>
        <v>W</v>
      </c>
      <c r="HL30" s="395" t="str">
        <f t="shared" ca="1" si="27"/>
        <v>L</v>
      </c>
      <c r="HW30" s="401">
        <f t="shared" si="266"/>
        <v>0</v>
      </c>
      <c r="KP30" s="395" t="str">
        <f>IF(KA29&lt;&gt;"",KA29,"")</f>
        <v/>
      </c>
      <c r="LL30" s="395">
        <v>28</v>
      </c>
      <c r="LM30" s="395" t="str">
        <f t="shared" si="28"/>
        <v>River Plate</v>
      </c>
      <c r="LN30" s="395">
        <f ca="1">IF(OFFSET('Game Board'!O35,0,LN1)&lt;&gt;"",OFFSET('Game Board'!O35,0,LN1),0)</f>
        <v>0</v>
      </c>
      <c r="LO30" s="395">
        <f ca="1">IF(OFFSET('Game Board'!P35,0,LN1)&lt;&gt;"",OFFSET('Game Board'!P35,0,LN1),0)</f>
        <v>3</v>
      </c>
      <c r="LP30" s="395" t="str">
        <f t="shared" si="29"/>
        <v>Monterrey</v>
      </c>
      <c r="LQ30" s="395" t="str">
        <f ca="1">IF(AND(OFFSET('Game Board'!O35,0,LN1)&lt;&gt;"",OFFSET('Game Board'!P35,0,LN1)&lt;&gt;""),IF(LN30&gt;LO30,"W",IF(LN30=LO30,"D","L")),"")</f>
        <v>L</v>
      </c>
      <c r="LR30" s="395" t="str">
        <f t="shared" ca="1" si="30"/>
        <v>W</v>
      </c>
      <c r="MC30" s="401">
        <f t="shared" si="36"/>
        <v>0</v>
      </c>
      <c r="OV30" s="395" t="str">
        <f t="shared" ref="OV30" si="4581">IF(OG29&lt;&gt;"",OG29,"")</f>
        <v/>
      </c>
      <c r="PR30" s="395">
        <v>28</v>
      </c>
      <c r="PS30" s="395" t="str">
        <f t="shared" si="0"/>
        <v>River Plate</v>
      </c>
      <c r="PT30" s="395">
        <f ca="1">IF(OFFSET('Game Board'!O35,0,PT1)&lt;&gt;"",OFFSET('Game Board'!O35,0,PT1),0)</f>
        <v>0</v>
      </c>
      <c r="PU30" s="395">
        <f ca="1">IF(OFFSET('Game Board'!P35,0,PT1)&lt;&gt;"",OFFSET('Game Board'!P35,0,PT1),0)</f>
        <v>0</v>
      </c>
      <c r="PV30" s="395" t="str">
        <f t="shared" si="1"/>
        <v>Monterrey</v>
      </c>
      <c r="PW30" s="395" t="str">
        <f ca="1">IF(AND(OFFSET('Game Board'!O35,0,PT1)&lt;&gt;"",OFFSET('Game Board'!P35,0,PT1)&lt;&gt;""),IF(PT30&gt;PU30,"W",IF(PT30=PU30,"D","L")),"")</f>
        <v>D</v>
      </c>
      <c r="PX30" s="395" t="str">
        <f t="shared" ca="1" si="2565"/>
        <v>D</v>
      </c>
      <c r="QI30" s="401">
        <f t="shared" si="63"/>
        <v>0</v>
      </c>
      <c r="TB30" s="395" t="str">
        <f t="shared" ref="TB30" si="4582">IF(SM29&lt;&gt;"",SM29,"")</f>
        <v/>
      </c>
      <c r="TX30" s="395">
        <v>28</v>
      </c>
      <c r="TY30" s="395" t="str">
        <f t="shared" si="3"/>
        <v>River Plate</v>
      </c>
      <c r="TZ30" s="395">
        <f ca="1">IF(OFFSET('Game Board'!O35,0,TZ1)&lt;&gt;"",OFFSET('Game Board'!O35,0,TZ1),0)</f>
        <v>0</v>
      </c>
      <c r="UA30" s="395">
        <f ca="1">IF(OFFSET('Game Board'!P35,0,TZ1)&lt;&gt;"",OFFSET('Game Board'!P35,0,TZ1),0)</f>
        <v>0</v>
      </c>
      <c r="UB30" s="395" t="str">
        <f t="shared" si="4"/>
        <v>Monterrey</v>
      </c>
      <c r="UC30" s="395" t="str">
        <f ca="1">IF(AND(OFFSET('Game Board'!O35,0,TZ1)&lt;&gt;"",OFFSET('Game Board'!P35,0,TZ1)&lt;&gt;""),IF(TZ30&gt;UA30,"W",IF(TZ30=UA30,"D","L")),"")</f>
        <v/>
      </c>
      <c r="UD30" s="395" t="str">
        <f t="shared" ca="1" si="2597"/>
        <v/>
      </c>
      <c r="UO30" s="401">
        <f t="shared" si="90"/>
        <v>0</v>
      </c>
      <c r="XH30" s="395" t="str">
        <f t="shared" ref="XH30" si="4583">IF(WS29&lt;&gt;"",WS29,"")</f>
        <v/>
      </c>
      <c r="YD30" s="395">
        <v>28</v>
      </c>
      <c r="YE30" s="395" t="str">
        <f t="shared" si="6"/>
        <v>River Plate</v>
      </c>
      <c r="YF30" s="395">
        <f ca="1">IF(OFFSET('Game Board'!O35,0,YF1)&lt;&gt;"",OFFSET('Game Board'!O35,0,YF1),0)</f>
        <v>0</v>
      </c>
      <c r="YG30" s="395">
        <f ca="1">IF(OFFSET('Game Board'!P35,0,YF1)&lt;&gt;"",OFFSET('Game Board'!P35,0,YF1),0)</f>
        <v>0</v>
      </c>
      <c r="YH30" s="395" t="str">
        <f t="shared" si="7"/>
        <v>Monterrey</v>
      </c>
      <c r="YI30" s="395" t="str">
        <f ca="1">IF(AND(OFFSET('Game Board'!O35,0,YF1)&lt;&gt;"",OFFSET('Game Board'!P35,0,YF1)&lt;&gt;""),IF(YF30&gt;YG30,"W",IF(YF30=YG30,"D","L")),"")</f>
        <v/>
      </c>
      <c r="YJ30" s="395" t="str">
        <f t="shared" ca="1" si="2629"/>
        <v/>
      </c>
      <c r="YU30" s="401">
        <f t="shared" si="117"/>
        <v>0</v>
      </c>
      <c r="ABN30" s="395" t="str">
        <f t="shared" ref="ABN30" si="4584">IF(AAY29&lt;&gt;"",AAY29,"")</f>
        <v/>
      </c>
      <c r="ACJ30" s="395">
        <v>28</v>
      </c>
      <c r="ACK30" s="395" t="str">
        <f t="shared" si="9"/>
        <v>River Plate</v>
      </c>
      <c r="ACL30" s="395">
        <f ca="1">IF(OFFSET('Game Board'!O35,0,ACL1)&lt;&gt;"",OFFSET('Game Board'!O35,0,ACL1),0)</f>
        <v>0</v>
      </c>
      <c r="ACM30" s="395">
        <f ca="1">IF(OFFSET('Game Board'!P35,0,ACL1)&lt;&gt;"",OFFSET('Game Board'!P35,0,ACL1),0)</f>
        <v>0</v>
      </c>
      <c r="ACN30" s="395" t="str">
        <f t="shared" si="10"/>
        <v>Monterrey</v>
      </c>
      <c r="ACO30" s="395" t="str">
        <f ca="1">IF(AND(OFFSET('Game Board'!O35,0,ACL1)&lt;&gt;"",OFFSET('Game Board'!P35,0,ACL1)&lt;&gt;""),IF(ACL30&gt;ACM30,"W",IF(ACL30=ACM30,"D","L")),"")</f>
        <v/>
      </c>
      <c r="ACP30" s="395" t="str">
        <f t="shared" ca="1" si="2661"/>
        <v/>
      </c>
      <c r="ADA30" s="401">
        <f t="shared" si="144"/>
        <v>0</v>
      </c>
      <c r="AFT30" s="395" t="str">
        <f t="shared" ref="AFT30" si="4585">IF(AFE29&lt;&gt;"",AFE29,"")</f>
        <v/>
      </c>
      <c r="AGP30" s="395">
        <v>28</v>
      </c>
      <c r="AGQ30" s="395" t="str">
        <f t="shared" si="12"/>
        <v>River Plate</v>
      </c>
      <c r="AGR30" s="395">
        <f ca="1">IF(OFFSET('Game Board'!O35,0,AGR1)&lt;&gt;"",OFFSET('Game Board'!O35,0,AGR1),0)</f>
        <v>0</v>
      </c>
      <c r="AGS30" s="395">
        <f ca="1">IF(OFFSET('Game Board'!P35,0,AGR1)&lt;&gt;"",OFFSET('Game Board'!P35,0,AGR1),0)</f>
        <v>0</v>
      </c>
      <c r="AGT30" s="395" t="str">
        <f t="shared" si="13"/>
        <v>Monterrey</v>
      </c>
      <c r="AGU30" s="395" t="str">
        <f ca="1">IF(AND(OFFSET('Game Board'!O35,0,AGR1)&lt;&gt;"",OFFSET('Game Board'!P35,0,AGR1)&lt;&gt;""),IF(AGR30&gt;AGS30,"W",IF(AGR30=AGS30,"D","L")),"")</f>
        <v/>
      </c>
      <c r="AGV30" s="395" t="str">
        <f t="shared" ca="1" si="2693"/>
        <v/>
      </c>
      <c r="AHG30" s="401">
        <f t="shared" si="171"/>
        <v>0</v>
      </c>
      <c r="AJZ30" s="395" t="str">
        <f t="shared" ref="AJZ30" si="4586">IF(AJK29&lt;&gt;"",AJK29,"")</f>
        <v/>
      </c>
      <c r="AKV30" s="395">
        <v>28</v>
      </c>
      <c r="AKW30" s="395" t="str">
        <f t="shared" si="15"/>
        <v>River Plate</v>
      </c>
      <c r="AKX30" s="395">
        <f ca="1">IF(OFFSET('Game Board'!O35,0,AKX1)&lt;&gt;"",OFFSET('Game Board'!O35,0,AKX1),0)</f>
        <v>0</v>
      </c>
      <c r="AKY30" s="395">
        <f ca="1">IF(OFFSET('Game Board'!P35,0,AKX1)&lt;&gt;"",OFFSET('Game Board'!P35,0,AKX1),0)</f>
        <v>0</v>
      </c>
      <c r="AKZ30" s="395" t="str">
        <f t="shared" si="16"/>
        <v>Monterrey</v>
      </c>
      <c r="ALA30" s="395" t="str">
        <f ca="1">IF(AND(OFFSET('Game Board'!O35,0,AKX1)&lt;&gt;"",OFFSET('Game Board'!P35,0,AKX1)&lt;&gt;""),IF(AKX30&gt;AKY30,"W",IF(AKX30=AKY30,"D","L")),"")</f>
        <v/>
      </c>
      <c r="ALB30" s="395" t="str">
        <f t="shared" ca="1" si="2725"/>
        <v/>
      </c>
      <c r="ALM30" s="401">
        <f t="shared" si="198"/>
        <v>0</v>
      </c>
      <c r="AOF30" s="395" t="str">
        <f t="shared" ref="AOF30" si="4587">IF(ANQ29&lt;&gt;"",ANQ29,"")</f>
        <v/>
      </c>
      <c r="APB30" s="395">
        <v>28</v>
      </c>
      <c r="APC30" s="395" t="str">
        <f t="shared" si="18"/>
        <v>River Plate</v>
      </c>
      <c r="APD30" s="395">
        <f ca="1">IF(OFFSET('Game Board'!O35,0,APD1)&lt;&gt;"",OFFSET('Game Board'!O35,0,APD1),0)</f>
        <v>0</v>
      </c>
      <c r="APE30" s="395">
        <f ca="1">IF(OFFSET('Game Board'!P35,0,APD1)&lt;&gt;"",OFFSET('Game Board'!P35,0,APD1),0)</f>
        <v>0</v>
      </c>
      <c r="APF30" s="395" t="str">
        <f t="shared" si="19"/>
        <v>Monterrey</v>
      </c>
      <c r="APG30" s="395" t="str">
        <f ca="1">IF(AND(OFFSET('Game Board'!O35,0,APD1)&lt;&gt;"",OFFSET('Game Board'!P35,0,APD1)&lt;&gt;""),IF(APD30&gt;APE30,"W",IF(APD30=APE30,"D","L")),"")</f>
        <v/>
      </c>
      <c r="APH30" s="395" t="str">
        <f t="shared" ca="1" si="2757"/>
        <v/>
      </c>
      <c r="APS30" s="401">
        <f t="shared" si="225"/>
        <v>0</v>
      </c>
      <c r="ASL30" s="395" t="str">
        <f t="shared" ref="ASL30" si="4588">IF(ARW29&lt;&gt;"",ARW29,"")</f>
        <v/>
      </c>
      <c r="ATH30" s="395">
        <v>28</v>
      </c>
      <c r="ATI30" s="395" t="str">
        <f t="shared" si="21"/>
        <v>River Plate</v>
      </c>
      <c r="ATJ30" s="395">
        <f ca="1">IF(OFFSET('Game Board'!O35,0,ATJ1)&lt;&gt;"",OFFSET('Game Board'!O35,0,ATJ1),0)</f>
        <v>0</v>
      </c>
      <c r="ATK30" s="395">
        <f ca="1">IF(OFFSET('Game Board'!P35,0,ATJ1)&lt;&gt;"",OFFSET('Game Board'!P35,0,ATJ1),0)</f>
        <v>0</v>
      </c>
      <c r="ATL30" s="395" t="str">
        <f t="shared" si="22"/>
        <v>Monterrey</v>
      </c>
      <c r="ATM30" s="395" t="str">
        <f ca="1">IF(AND(OFFSET('Game Board'!O35,0,ATJ1)&lt;&gt;"",OFFSET('Game Board'!P35,0,ATJ1)&lt;&gt;""),IF(ATJ30&gt;ATK30,"W",IF(ATJ30=ATK30,"D","L")),"")</f>
        <v/>
      </c>
      <c r="ATN30" s="395" t="str">
        <f t="shared" ca="1" si="2789"/>
        <v/>
      </c>
    </row>
    <row r="31" spans="2:1210" x14ac:dyDescent="0.25">
      <c r="B31" s="395">
        <f>VLOOKUP(C31,CX31:CY35,2,FALSE)</f>
        <v>1</v>
      </c>
      <c r="C31" s="398" t="str">
        <f>'Tournament Setup'!D22</f>
        <v>River Plate</v>
      </c>
      <c r="D31" s="395">
        <f>SUMPRODUCT((DA3:DA54=C31)*(DE3:DE54="W"))+SUMPRODUCT((DD3:DD54=C31)*(DF3:DF54="W"))</f>
        <v>2</v>
      </c>
      <c r="E31" s="395">
        <f>SUMPRODUCT((DA3:DA54=C31)*(DE3:DE54="D"))+SUMPRODUCT((DD3:DD54=C31)*(DF3:DF54="D"))</f>
        <v>1</v>
      </c>
      <c r="F31" s="395">
        <f>SUMPRODUCT((DA3:DA54=C31)*(DE3:DE54="L"))+SUMPRODUCT((DD3:DD54=C31)*(DF3:DF54="L"))</f>
        <v>0</v>
      </c>
      <c r="G31" s="395">
        <f>SUMIF(DA3:DA72,C31,DB3:DB72)+SUMIF(DD3:DD72,C31,DC3:DC72)</f>
        <v>7</v>
      </c>
      <c r="H31" s="395">
        <f>SUMIF(DD3:DD72,C31,DB3:DB72)+SUMIF(DA3:DA72,C31,DC3:DC72)</f>
        <v>4</v>
      </c>
      <c r="I31" s="395">
        <f t="shared" ref="I31:I34" si="4589">G31-H31+1000</f>
        <v>1003</v>
      </c>
      <c r="J31" s="395">
        <f t="shared" ref="J31:J34" si="4590">D31*3+E31*1</f>
        <v>7</v>
      </c>
      <c r="K31" s="401">
        <v>25</v>
      </c>
      <c r="L31" s="395">
        <f>IF(COUNTIF(J31:J35,4)&lt;&gt;4,RANK(J31,J31:J35),J83)</f>
        <v>1</v>
      </c>
      <c r="N31" s="395">
        <f>SUMPRODUCT((L31:L34=L31)*(K31:K34&lt;K31))+L31</f>
        <v>1</v>
      </c>
      <c r="O31" s="398" t="str">
        <f>INDEX(C31:C35,MATCH(1,N31:N35,0),0)</f>
        <v>River Plate</v>
      </c>
      <c r="P31" s="395">
        <f>INDEX(L31:L35,MATCH(O31,C31:C35,0),0)</f>
        <v>1</v>
      </c>
      <c r="Q31" s="395" t="str">
        <f>IF(P32=1,O31,"")</f>
        <v/>
      </c>
      <c r="R31" s="395" t="str">
        <f>IF(P33=2,O32,"")</f>
        <v/>
      </c>
      <c r="S31" s="395" t="str">
        <f>IF(P34=3,O33,"")</f>
        <v/>
      </c>
      <c r="T31" s="395" t="str">
        <f>IF(P35=4,O34,"")</f>
        <v/>
      </c>
      <c r="V31" s="395" t="str">
        <f>IF(Q31&lt;&gt;"",Q31,"")</f>
        <v/>
      </c>
      <c r="W31" s="395">
        <f>SUMPRODUCT((DA3:DA54=V31)*(DD3:DD54=V32)*(DE3:DE54="W"))+SUMPRODUCT((DA3:DA54=V31)*(DD3:DD54=V33)*(DE3:DE54="W"))+SUMPRODUCT((DA3:DA54=V31)*(DD3:DD54=V34)*(DE3:DE54="W"))+SUMPRODUCT((DA3:DA54=V31)*(DD3:DD54=V35)*(DE3:DE54="W"))+SUMPRODUCT((DA3:DA54=V32)*(DD3:DD54=V31)*(DF3:DF54="W"))+SUMPRODUCT((DA3:DA54=V33)*(DD3:DD54=V31)*(DF3:DF54="W"))+SUMPRODUCT((DA3:DA54=V34)*(DD3:DD54=V31)*(DF3:DF54="W"))+SUMPRODUCT((DA3:DA54=V35)*(DD3:DD54=V31)*(DF3:DF54="W"))</f>
        <v>0</v>
      </c>
      <c r="X31" s="395">
        <f>SUMPRODUCT((DA3:DA54=V31)*(DD3:DD54=V32)*(DE3:DE54="D"))+SUMPRODUCT((DA3:DA54=V31)*(DD3:DD54=V33)*(DE3:DE54="D"))+SUMPRODUCT((DA3:DA54=V31)*(DD3:DD54=V34)*(DE3:DE54="D"))+SUMPRODUCT((DA3:DA54=V31)*(DD3:DD54=V35)*(DE3:DE54="D"))+SUMPRODUCT((DA3:DA54=V32)*(DD3:DD54=V31)*(DE3:DE54="D"))+SUMPRODUCT((DA3:DA54=V33)*(DD3:DD54=V31)*(DE3:DE54="D"))+SUMPRODUCT((DA3:DA54=V34)*(DD3:DD54=V31)*(DE3:DE54="D"))+SUMPRODUCT((DA3:DA54=V35)*(DD3:DD54=V31)*(DE3:DE54="D"))</f>
        <v>0</v>
      </c>
      <c r="Y31" s="395">
        <f>SUMPRODUCT((DA3:DA54=V31)*(DD3:DD54=V32)*(DE3:DE54="L"))+SUMPRODUCT((DA3:DA54=V31)*(DD3:DD54=V33)*(DE3:DE54="L"))+SUMPRODUCT((DA3:DA54=V31)*(DD3:DD54=V34)*(DE3:DE54="L"))+SUMPRODUCT((DA3:DA54=V31)*(DD3:DD54=V35)*(DE3:DE54="L"))+SUMPRODUCT((DA3:DA54=V32)*(DD3:DD54=V31)*(DF3:DF54="L"))+SUMPRODUCT((DA3:DA54=V33)*(DD3:DD54=V31)*(DF3:DF54="L"))+SUMPRODUCT((DA3:DA54=V34)*(DD3:DD54=V31)*(DF3:DF54="L"))+SUMPRODUCT((DA3:DA54=V35)*(DD3:DD54=V31)*(DF3:DF54="L"))</f>
        <v>0</v>
      </c>
      <c r="Z31" s="395">
        <f>SUMPRODUCT((DA3:DA54=V31)*(DD3:DD54=V32)*DB3:DB54)+SUMPRODUCT((DA3:DA54=V31)*(DD3:DD54=V33)*DB3:DB54)+SUMPRODUCT((DA3:DA54=V31)*(DD3:DD54=V34)*DB3:DB54)+SUMPRODUCT((DA3:DA54=V31)*(DD3:DD54=V35)*DB3:DB54)+SUMPRODUCT((DA3:DA54=V32)*(DD3:DD54=V31)*DC3:DC54)+SUMPRODUCT((DA3:DA54=V33)*(DD3:DD54=V31)*DC3:DC54)+SUMPRODUCT((DA3:DA54=V34)*(DD3:DD54=V31)*DC3:DC54)+SUMPRODUCT((DA3:DA54=V35)*(DD3:DD54=V31)*DC3:DC54)</f>
        <v>0</v>
      </c>
      <c r="AA31" s="395">
        <f>SUMPRODUCT((DA3:DA54=V31)*(DD3:DD54=V32)*DC3:DC54)+SUMPRODUCT((DA3:DA54=V31)*(DD3:DD54=V33)*DC3:DC54)+SUMPRODUCT((DA3:DA54=V31)*(DD3:DD54=V34)*DC3:DC54)+SUMPRODUCT((DA3:DA54=V31)*(DD3:DD54=V35)*DC3:DC54)+SUMPRODUCT((DA3:DA54=V32)*(DD3:DD54=V31)*DB3:DB54)+SUMPRODUCT((DA3:DA54=V33)*(DD3:DD54=V31)*DB3:DB54)+SUMPRODUCT((DA3:DA54=V34)*(DD3:DD54=V31)*DB3:DB54)+SUMPRODUCT((DA3:DA54=V35)*(DD3:DD54=V31)*DB3:DB54)</f>
        <v>0</v>
      </c>
      <c r="AB31" s="395">
        <f>Z31-AA31+1000</f>
        <v>1000</v>
      </c>
      <c r="AC31" s="395" t="str">
        <f t="shared" ref="AC31:AC34" si="4591">IF(V31&lt;&gt;"",W31*3+X31*1,"")</f>
        <v/>
      </c>
      <c r="AD31" s="395" t="str">
        <f>IF(V31&lt;&gt;"",VLOOKUP(V31,C4:I52,7,FALSE),"")</f>
        <v/>
      </c>
      <c r="AE31" s="395" t="str">
        <f>IF(V31&lt;&gt;"",VLOOKUP(V31,C4:I52,5,FALSE),"")</f>
        <v/>
      </c>
      <c r="AF31" s="395" t="str">
        <f>IF(V31&lt;&gt;"",VLOOKUP(V31,C4:K52,9,FALSE),"")</f>
        <v/>
      </c>
      <c r="AG31" s="395" t="str">
        <f t="shared" ref="AG31:AG34" si="4592">AC31</f>
        <v/>
      </c>
      <c r="AH31" s="395" t="str">
        <f>IF(V31&lt;&gt;"",RANK(AG31,AG31:AG35),"")</f>
        <v/>
      </c>
      <c r="AI31" s="395" t="str">
        <f>IF(V31&lt;&gt;"",SUMPRODUCT((AG31:AG35=AG31)*(AB31:AB35&gt;AB31)),"")</f>
        <v/>
      </c>
      <c r="AJ31" s="395" t="str">
        <f>IF(V31&lt;&gt;"",SUMPRODUCT((AG31:AG35=AG31)*(AB31:AB35=AB31)*(Z31:Z35&gt;Z31)),"")</f>
        <v/>
      </c>
      <c r="AK31" s="395" t="str">
        <f>IF(V31&lt;&gt;"",SUMPRODUCT((AG31:AG35=AG31)*(AB31:AB35=AB31)*(Z31:Z35=Z31)*(AD31:AD35&gt;AD31)),"")</f>
        <v/>
      </c>
      <c r="AL31" s="395" t="str">
        <f>IF(V31&lt;&gt;"",SUMPRODUCT((AG31:AG35=AG31)*(AB31:AB35=AB31)*(Z31:Z35=Z31)*(AD31:AD35=AD31)*(AE31:AE35&gt;AE31)),"")</f>
        <v/>
      </c>
      <c r="AM31" s="395" t="str">
        <f>IF(V31&lt;&gt;"",SUMPRODUCT((AG31:AG35=AG31)*(AB31:AB35=AB31)*(Z31:Z35=Z31)*(AD31:AD35=AD31)*(AE31:AE35=AE31)*(AF31:AF35&gt;AF31)),"")</f>
        <v/>
      </c>
      <c r="AN31" s="395" t="str">
        <f>IF(V31&lt;&gt;"",IF(AN83&lt;&gt;"",IF(U82=3,AN83,IF(U82=4,SUM(AH31:AM31),AN83+U82)),SUM(AH31:AM31)),"")</f>
        <v/>
      </c>
      <c r="AO31" s="395" t="str">
        <f>IF(V31&lt;&gt;"",INDEX(V31:V35,MATCH(1,AN31:AN35,0),0),"")</f>
        <v/>
      </c>
      <c r="CX31" s="395" t="str">
        <f>IF(AO31&lt;&gt;"",AO31,O31)</f>
        <v>River Plate</v>
      </c>
      <c r="CY31" s="395">
        <v>1</v>
      </c>
      <c r="CZ31" s="395">
        <v>29</v>
      </c>
      <c r="DA31" s="395" t="str">
        <f>'Game Board'!F36</f>
        <v>Juventus</v>
      </c>
      <c r="DB31" s="395">
        <f>IF(DA2&lt;&gt;"",IF(AND('Game Board'!G36&lt;&gt;"",'Game Board'!H36&lt;&gt;""),'Game Board'!G36,0),"")</f>
        <v>2</v>
      </c>
      <c r="DC31" s="395">
        <f>IF(DA2&lt;&gt;"",IF(AND('Game Board'!G36&lt;&gt;"",'Game Board'!H36&lt;&gt;""),'Game Board'!H36,0),"")</f>
        <v>1</v>
      </c>
      <c r="DD31" s="395" t="str">
        <f>'Game Board'!I36</f>
        <v>Wydad AC</v>
      </c>
      <c r="DE31" s="395" t="str">
        <f>IF(AND('Game Board'!G36&lt;&gt;"",'Game Board'!H36&lt;&gt;""),IF(DB31&gt;DC31,"W",IF(DB31=DC31,"D","L")),"")</f>
        <v>W</v>
      </c>
      <c r="DF31" s="395" t="str">
        <f t="shared" si="24"/>
        <v>L</v>
      </c>
      <c r="DH31" s="395">
        <f ca="1">VLOOKUP(DI31,HD31:HE35,2,FALSE)</f>
        <v>2</v>
      </c>
      <c r="DI31" s="398" t="str">
        <f t="shared" ref="DI31:DI34" si="4593">C31</f>
        <v>River Plate</v>
      </c>
      <c r="DJ31" s="395">
        <f ca="1">SUMPRODUCT((HG3:HG54=DI31)*(HK3:HK54="W"))+SUMPRODUCT((HJ3:HJ54=DI31)*(HL3:HL54="W"))</f>
        <v>2</v>
      </c>
      <c r="DK31" s="395">
        <f ca="1">SUMPRODUCT((HG3:HG54=DI31)*(HK3:HK54="D"))+SUMPRODUCT((HJ3:HJ54=DI31)*(HL3:HL54="D"))</f>
        <v>0</v>
      </c>
      <c r="DL31" s="395">
        <f ca="1">SUMPRODUCT((HG3:HG54=DI31)*(HK3:HK54="L"))+SUMPRODUCT((HJ3:HJ54=DI31)*(HL3:HL54="L"))</f>
        <v>1</v>
      </c>
      <c r="DM31" s="395">
        <f ca="1">SUMIF(HG3:HG72,DI31,HH3:HH72)+SUMIF(HJ3:HJ72,DI31,HI3:HI72)</f>
        <v>6</v>
      </c>
      <c r="DN31" s="395">
        <f ca="1">SUMIF(HJ3:HJ72,DI31,HH3:HH72)+SUMIF(HG3:HG72,DI31,HI3:HI72)</f>
        <v>4</v>
      </c>
      <c r="DO31" s="395">
        <f t="shared" ref="DO31:DO34" ca="1" si="4594">DM31-DN31+1000</f>
        <v>1002</v>
      </c>
      <c r="DP31" s="395">
        <f t="shared" ref="DP31:DP34" ca="1" si="4595">DJ31*3+DK31*1</f>
        <v>6</v>
      </c>
      <c r="DQ31" s="401">
        <f t="shared" si="257"/>
        <v>25</v>
      </c>
      <c r="DR31" s="395">
        <f ca="1">IF(COUNTIF(DP31:DP35,4)&lt;&gt;4,RANK(DP31,DP31:DP35),DP83)</f>
        <v>2</v>
      </c>
      <c r="DT31" s="395">
        <f ca="1">SUMPRODUCT((DR31:DR34=DR31)*(DQ31:DQ34&lt;DQ31))+DR31</f>
        <v>2</v>
      </c>
      <c r="DU31" s="398" t="str">
        <f ca="1">INDEX(DI31:DI35,MATCH(1,DT31:DT35,0),0)</f>
        <v>Internazionale</v>
      </c>
      <c r="DV31" s="395">
        <f ca="1">INDEX(DR31:DR35,MATCH(DU31,DI31:DI35,0),0)</f>
        <v>1</v>
      </c>
      <c r="DW31" s="395" t="str">
        <f ca="1">IF(DV32=1,DU31,"")</f>
        <v/>
      </c>
      <c r="DX31" s="395" t="str">
        <f ca="1">IF(DV33=2,DU32,"")</f>
        <v/>
      </c>
      <c r="DY31" s="395" t="str">
        <f ca="1">IF(DV34=3,DU33,"")</f>
        <v/>
      </c>
      <c r="DZ31" s="395" t="str">
        <f>IF(DV35=4,DU34,"")</f>
        <v/>
      </c>
      <c r="EB31" s="395" t="str">
        <f ca="1">IF(DW31&lt;&gt;"",DW31,"")</f>
        <v/>
      </c>
      <c r="EC31" s="395">
        <f ca="1">SUMPRODUCT((HG3:HG54=EB31)*(HJ3:HJ54=EB32)*(HK3:HK54="W"))+SUMPRODUCT((HG3:HG54=EB31)*(HJ3:HJ54=EB33)*(HK3:HK54="W"))+SUMPRODUCT((HG3:HG54=EB31)*(HJ3:HJ54=EB34)*(HK3:HK54="W"))+SUMPRODUCT((HG3:HG54=EB31)*(HJ3:HJ54=EB35)*(HK3:HK54="W"))+SUMPRODUCT((HG3:HG54=EB32)*(HJ3:HJ54=EB31)*(HL3:HL54="W"))+SUMPRODUCT((HG3:HG54=EB33)*(HJ3:HJ54=EB31)*(HL3:HL54="W"))+SUMPRODUCT((HG3:HG54=EB34)*(HJ3:HJ54=EB31)*(HL3:HL54="W"))+SUMPRODUCT((HG3:HG54=EB35)*(HJ3:HJ54=EB31)*(HL3:HL54="W"))</f>
        <v>0</v>
      </c>
      <c r="ED31" s="395">
        <f ca="1">SUMPRODUCT((HG3:HG54=EB31)*(HJ3:HJ54=EB32)*(HK3:HK54="D"))+SUMPRODUCT((HG3:HG54=EB31)*(HJ3:HJ54=EB33)*(HK3:HK54="D"))+SUMPRODUCT((HG3:HG54=EB31)*(HJ3:HJ54=EB34)*(HK3:HK54="D"))+SUMPRODUCT((HG3:HG54=EB31)*(HJ3:HJ54=EB35)*(HK3:HK54="D"))+SUMPRODUCT((HG3:HG54=EB32)*(HJ3:HJ54=EB31)*(HK3:HK54="D"))+SUMPRODUCT((HG3:HG54=EB33)*(HJ3:HJ54=EB31)*(HK3:HK54="D"))+SUMPRODUCT((HG3:HG54=EB34)*(HJ3:HJ54=EB31)*(HK3:HK54="D"))+SUMPRODUCT((HG3:HG54=EB35)*(HJ3:HJ54=EB31)*(HK3:HK54="D"))</f>
        <v>0</v>
      </c>
      <c r="EE31" s="395">
        <f ca="1">SUMPRODUCT((HG3:HG54=EB31)*(HJ3:HJ54=EB32)*(HK3:HK54="L"))+SUMPRODUCT((HG3:HG54=EB31)*(HJ3:HJ54=EB33)*(HK3:HK54="L"))+SUMPRODUCT((HG3:HG54=EB31)*(HJ3:HJ54=EB34)*(HK3:HK54="L"))+SUMPRODUCT((HG3:HG54=EB31)*(HJ3:HJ54=EB35)*(HK3:HK54="L"))+SUMPRODUCT((HG3:HG54=EB32)*(HJ3:HJ54=EB31)*(HL3:HL54="L"))+SUMPRODUCT((HG3:HG54=EB33)*(HJ3:HJ54=EB31)*(HL3:HL54="L"))+SUMPRODUCT((HG3:HG54=EB34)*(HJ3:HJ54=EB31)*(HL3:HL54="L"))+SUMPRODUCT((HG3:HG54=EB35)*(HJ3:HJ54=EB31)*(HL3:HL54="L"))</f>
        <v>0</v>
      </c>
      <c r="EF31" s="395">
        <f ca="1">SUMPRODUCT((HG3:HG54=EB31)*(HJ3:HJ54=EB32)*HH3:HH54)+SUMPRODUCT((HG3:HG54=EB31)*(HJ3:HJ54=EB33)*HH3:HH54)+SUMPRODUCT((HG3:HG54=EB31)*(HJ3:HJ54=EB34)*HH3:HH54)+SUMPRODUCT((HG3:HG54=EB31)*(HJ3:HJ54=EB35)*HH3:HH54)+SUMPRODUCT((HG3:HG54=EB32)*(HJ3:HJ54=EB31)*HI3:HI54)+SUMPRODUCT((HG3:HG54=EB33)*(HJ3:HJ54=EB31)*HI3:HI54)+SUMPRODUCT((HG3:HG54=EB34)*(HJ3:HJ54=EB31)*HI3:HI54)+SUMPRODUCT((HG3:HG54=EB35)*(HJ3:HJ54=EB31)*HI3:HI54)</f>
        <v>0</v>
      </c>
      <c r="EG31" s="395">
        <f ca="1">SUMPRODUCT((HG3:HG54=EB31)*(HJ3:HJ54=EB32)*HI3:HI54)+SUMPRODUCT((HG3:HG54=EB31)*(HJ3:HJ54=EB33)*HI3:HI54)+SUMPRODUCT((HG3:HG54=EB31)*(HJ3:HJ54=EB34)*HI3:HI54)+SUMPRODUCT((HG3:HG54=EB31)*(HJ3:HJ54=EB35)*HI3:HI54)+SUMPRODUCT((HG3:HG54=EB32)*(HJ3:HJ54=EB31)*HH3:HH54)+SUMPRODUCT((HG3:HG54=EB33)*(HJ3:HJ54=EB31)*HH3:HH54)+SUMPRODUCT((HG3:HG54=EB34)*(HJ3:HJ54=EB31)*HH3:HH54)+SUMPRODUCT((HG3:HG54=EB35)*(HJ3:HJ54=EB31)*HH3:HH54)</f>
        <v>0</v>
      </c>
      <c r="EH31" s="395">
        <f ca="1">EF31-EG31+1000</f>
        <v>1000</v>
      </c>
      <c r="EI31" s="395" t="str">
        <f t="shared" ref="EI31:EI34" ca="1" si="4596">IF(EB31&lt;&gt;"",EC31*3+ED31*1,"")</f>
        <v/>
      </c>
      <c r="EJ31" s="395" t="str">
        <f ca="1">IF(EB31&lt;&gt;"",VLOOKUP(EB31,DI4:DO52,7,FALSE),"")</f>
        <v/>
      </c>
      <c r="EK31" s="395" t="str">
        <f ca="1">IF(EB31&lt;&gt;"",VLOOKUP(EB31,DI4:DO52,5,FALSE),"")</f>
        <v/>
      </c>
      <c r="EL31" s="395" t="str">
        <f ca="1">IF(EB31&lt;&gt;"",VLOOKUP(EB31,DI4:DQ52,9,FALSE),"")</f>
        <v/>
      </c>
      <c r="EM31" s="395" t="str">
        <f t="shared" ref="EM31:EM34" ca="1" si="4597">EI31</f>
        <v/>
      </c>
      <c r="EN31" s="395" t="str">
        <f ca="1">IF(EB31&lt;&gt;"",RANK(EM31,EM31:EM35),"")</f>
        <v/>
      </c>
      <c r="EO31" s="395" t="str">
        <f ca="1">IF(EB31&lt;&gt;"",SUMPRODUCT((EM31:EM35=EM31)*(EH31:EH35&gt;EH31)),"")</f>
        <v/>
      </c>
      <c r="EP31" s="395" t="str">
        <f ca="1">IF(EB31&lt;&gt;"",SUMPRODUCT((EM31:EM35=EM31)*(EH31:EH35=EH31)*(EF31:EF35&gt;EF31)),"")</f>
        <v/>
      </c>
      <c r="EQ31" s="395" t="str">
        <f ca="1">IF(EB31&lt;&gt;"",SUMPRODUCT((EM31:EM35=EM31)*(EH31:EH35=EH31)*(EF31:EF35=EF31)*(EJ31:EJ35&gt;EJ31)),"")</f>
        <v/>
      </c>
      <c r="ER31" s="395" t="str">
        <f ca="1">IF(EB31&lt;&gt;"",SUMPRODUCT((EM31:EM35=EM31)*(EH31:EH35=EH31)*(EF31:EF35=EF31)*(EJ31:EJ35=EJ31)*(EK31:EK35&gt;EK31)),"")</f>
        <v/>
      </c>
      <c r="ES31" s="395" t="str">
        <f ca="1">IF(EB31&lt;&gt;"",SUMPRODUCT((EM31:EM35=EM31)*(EH31:EH35=EH31)*(EF31:EF35=EF31)*(EJ31:EJ35=EJ31)*(EK31:EK35=EK31)*(EL31:EL35&gt;EL31)),"")</f>
        <v/>
      </c>
      <c r="ET31" s="395" t="str">
        <f ca="1">IF(EB31&lt;&gt;"",IF(ET83&lt;&gt;"",IF(U82=3,ET83,IF(U82=4,SUM(EN31:ES31),ET83+U82)),SUM(EN31:ES31)),"")</f>
        <v/>
      </c>
      <c r="EU31" s="395" t="str">
        <f ca="1">IF(EB31&lt;&gt;"",INDEX(EB31:EB35,MATCH(1,ET31:ET35,0),0),"")</f>
        <v/>
      </c>
      <c r="HD31" s="395" t="str">
        <f ca="1">IF(EU31&lt;&gt;"",EU31,DU31)</f>
        <v>Internazionale</v>
      </c>
      <c r="HE31" s="395">
        <v>1</v>
      </c>
      <c r="HF31" s="395">
        <v>29</v>
      </c>
      <c r="HG31" s="395" t="str">
        <f t="shared" si="25"/>
        <v>Juventus</v>
      </c>
      <c r="HH31" s="395">
        <f ca="1">IF(HG2&lt;&gt;"",IF(OFFSET('Game Board'!O36,0,HH1)&lt;&gt;"",OFFSET('Game Board'!O36,0,HH1),0),"")</f>
        <v>2</v>
      </c>
      <c r="HI31" s="395">
        <f ca="1">IF(HG2&lt;&gt;"",IF(OFFSET('Game Board'!P36,0,HH1)&lt;&gt;"",OFFSET('Game Board'!P36,0,HH1),0),"")</f>
        <v>1</v>
      </c>
      <c r="HJ31" s="395" t="str">
        <f t="shared" si="26"/>
        <v>Wydad AC</v>
      </c>
      <c r="HK31" s="395" t="str">
        <f ca="1">IF(AND(OFFSET('Game Board'!O36,0,HH1)&lt;&gt;"",OFFSET('Game Board'!P36,0,HH1)&lt;&gt;""),IF(HH31&gt;HI31,"W",IF(HH31=HI31,"D","L")),"")</f>
        <v>W</v>
      </c>
      <c r="HL31" s="395" t="str">
        <f t="shared" ca="1" si="27"/>
        <v>L</v>
      </c>
      <c r="HN31" s="395">
        <f ca="1">VLOOKUP(HO31,LJ31:LK35,2,FALSE)</f>
        <v>4</v>
      </c>
      <c r="HO31" s="398" t="str">
        <f t="shared" ref="HO31:HO34" si="4598">DI31</f>
        <v>River Plate</v>
      </c>
      <c r="HP31" s="395">
        <f ca="1">SUMPRODUCT((LM3:LM54=HO31)*(LQ3:LQ54="W"))+SUMPRODUCT((LP3:LP54=HO31)*(LR3:LR54="W"))</f>
        <v>0</v>
      </c>
      <c r="HQ31" s="395">
        <f ca="1">SUMPRODUCT((LM3:LM54=HO31)*(LQ3:LQ54="D"))+SUMPRODUCT((LP3:LP54=HO31)*(LR3:LR54="D"))</f>
        <v>1</v>
      </c>
      <c r="HR31" s="395">
        <f ca="1">SUMPRODUCT((LM3:LM54=HO31)*(LQ3:LQ54="L"))+SUMPRODUCT((LP3:LP54=HO31)*(LR3:LR54="L"))</f>
        <v>2</v>
      </c>
      <c r="HS31" s="395">
        <f ca="1">SUMIF(LM3:LM72,HO31,LN3:LN72)+SUMIF(LP3:LP72,HO31,LO3:LO72)</f>
        <v>3</v>
      </c>
      <c r="HT31" s="395">
        <f ca="1">SUMIF(LP3:LP72,HO31,LN3:LN72)+SUMIF(LM3:LM72,HO31,LO3:LO72)</f>
        <v>7</v>
      </c>
      <c r="HU31" s="395">
        <f t="shared" ref="HU31:HU34" ca="1" si="4599">HS31-HT31+1000</f>
        <v>996</v>
      </c>
      <c r="HV31" s="395">
        <f t="shared" ref="HV31:HV34" ca="1" si="4600">HP31*3+HQ31*1</f>
        <v>1</v>
      </c>
      <c r="HW31" s="401">
        <f t="shared" si="266"/>
        <v>25</v>
      </c>
      <c r="HX31" s="395">
        <f ca="1">IF(COUNTIF(HV31:HV35,4)&lt;&gt;4,RANK(HV31,HV31:HV35),HV83)</f>
        <v>4</v>
      </c>
      <c r="HZ31" s="395">
        <f ca="1">SUMPRODUCT((HX31:HX34=HX31)*(HW31:HW34&lt;HW31))+HX31</f>
        <v>4</v>
      </c>
      <c r="IA31" s="398" t="str">
        <f ca="1">INDEX(HO31:HO35,MATCH(1,HZ31:HZ35,0),0)</f>
        <v>Monterrey</v>
      </c>
      <c r="IB31" s="395">
        <f ca="1">INDEX(HX31:HX35,MATCH(IA31,HO31:HO35,0),0)</f>
        <v>1</v>
      </c>
      <c r="IC31" s="395" t="str">
        <f ca="1">IF(IB32=1,IA31,"")</f>
        <v/>
      </c>
      <c r="ID31" s="395" t="str">
        <f ca="1">IF(IB33=2,IA32,"")</f>
        <v/>
      </c>
      <c r="IE31" s="395" t="str">
        <f ca="1">IF(IB34=3,IA33,"")</f>
        <v/>
      </c>
      <c r="IF31" s="395" t="str">
        <f>IF(IB35=4,IA34,"")</f>
        <v/>
      </c>
      <c r="IH31" s="395" t="str">
        <f ca="1">IF(IC31&lt;&gt;"",IC31,"")</f>
        <v/>
      </c>
      <c r="II31" s="395">
        <f ca="1">SUMPRODUCT((LM3:LM54=IH31)*(LP3:LP54=IH32)*(LQ3:LQ54="W"))+SUMPRODUCT((LM3:LM54=IH31)*(LP3:LP54=IH33)*(LQ3:LQ54="W"))+SUMPRODUCT((LM3:LM54=IH31)*(LP3:LP54=IH34)*(LQ3:LQ54="W"))+SUMPRODUCT((LM3:LM54=IH31)*(LP3:LP54=IH35)*(LQ3:LQ54="W"))+SUMPRODUCT((LM3:LM54=IH32)*(LP3:LP54=IH31)*(LR3:LR54="W"))+SUMPRODUCT((LM3:LM54=IH33)*(LP3:LP54=IH31)*(LR3:LR54="W"))+SUMPRODUCT((LM3:LM54=IH34)*(LP3:LP54=IH31)*(LR3:LR54="W"))+SUMPRODUCT((LM3:LM54=IH35)*(LP3:LP54=IH31)*(LR3:LR54="W"))</f>
        <v>0</v>
      </c>
      <c r="IJ31" s="395">
        <f ca="1">SUMPRODUCT((LM3:LM54=IH31)*(LP3:LP54=IH32)*(LQ3:LQ54="D"))+SUMPRODUCT((LM3:LM54=IH31)*(LP3:LP54=IH33)*(LQ3:LQ54="D"))+SUMPRODUCT((LM3:LM54=IH31)*(LP3:LP54=IH34)*(LQ3:LQ54="D"))+SUMPRODUCT((LM3:LM54=IH31)*(LP3:LP54=IH35)*(LQ3:LQ54="D"))+SUMPRODUCT((LM3:LM54=IH32)*(LP3:LP54=IH31)*(LQ3:LQ54="D"))+SUMPRODUCT((LM3:LM54=IH33)*(LP3:LP54=IH31)*(LQ3:LQ54="D"))+SUMPRODUCT((LM3:LM54=IH34)*(LP3:LP54=IH31)*(LQ3:LQ54="D"))+SUMPRODUCT((LM3:LM54=IH35)*(LP3:LP54=IH31)*(LQ3:LQ54="D"))</f>
        <v>0</v>
      </c>
      <c r="IK31" s="395">
        <f ca="1">SUMPRODUCT((LM3:LM54=IH31)*(LP3:LP54=IH32)*(LQ3:LQ54="L"))+SUMPRODUCT((LM3:LM54=IH31)*(LP3:LP54=IH33)*(LQ3:LQ54="L"))+SUMPRODUCT((LM3:LM54=IH31)*(LP3:LP54=IH34)*(LQ3:LQ54="L"))+SUMPRODUCT((LM3:LM54=IH31)*(LP3:LP54=IH35)*(LQ3:LQ54="L"))+SUMPRODUCT((LM3:LM54=IH32)*(LP3:LP54=IH31)*(LR3:LR54="L"))+SUMPRODUCT((LM3:LM54=IH33)*(LP3:LP54=IH31)*(LR3:LR54="L"))+SUMPRODUCT((LM3:LM54=IH34)*(LP3:LP54=IH31)*(LR3:LR54="L"))+SUMPRODUCT((LM3:LM54=IH35)*(LP3:LP54=IH31)*(LR3:LR54="L"))</f>
        <v>0</v>
      </c>
      <c r="IL31" s="395">
        <f ca="1">SUMPRODUCT((LM3:LM54=IH31)*(LP3:LP54=IH32)*LN3:LN54)+SUMPRODUCT((LM3:LM54=IH31)*(LP3:LP54=IH33)*LN3:LN54)+SUMPRODUCT((LM3:LM54=IH31)*(LP3:LP54=IH34)*LN3:LN54)+SUMPRODUCT((LM3:LM54=IH31)*(LP3:LP54=IH35)*LN3:LN54)+SUMPRODUCT((LM3:LM54=IH32)*(LP3:LP54=IH31)*LO3:LO54)+SUMPRODUCT((LM3:LM54=IH33)*(LP3:LP54=IH31)*LO3:LO54)+SUMPRODUCT((LM3:LM54=IH34)*(LP3:LP54=IH31)*LO3:LO54)+SUMPRODUCT((LM3:LM54=IH35)*(LP3:LP54=IH31)*LO3:LO54)</f>
        <v>0</v>
      </c>
      <c r="IM31" s="395">
        <f ca="1">SUMPRODUCT((LM3:LM54=IH31)*(LP3:LP54=IH32)*LO3:LO54)+SUMPRODUCT((LM3:LM54=IH31)*(LP3:LP54=IH33)*LO3:LO54)+SUMPRODUCT((LM3:LM54=IH31)*(LP3:LP54=IH34)*LO3:LO54)+SUMPRODUCT((LM3:LM54=IH31)*(LP3:LP54=IH35)*LO3:LO54)+SUMPRODUCT((LM3:LM54=IH32)*(LP3:LP54=IH31)*LN3:LN54)+SUMPRODUCT((LM3:LM54=IH33)*(LP3:LP54=IH31)*LN3:LN54)+SUMPRODUCT((LM3:LM54=IH34)*(LP3:LP54=IH31)*LN3:LN54)+SUMPRODUCT((LM3:LM54=IH35)*(LP3:LP54=IH31)*LN3:LN54)</f>
        <v>0</v>
      </c>
      <c r="IN31" s="395">
        <f ca="1">IL31-IM31+1000</f>
        <v>1000</v>
      </c>
      <c r="IO31" s="395" t="str">
        <f t="shared" ref="IO31:IO34" ca="1" si="4601">IF(IH31&lt;&gt;"",II31*3+IJ31*1,"")</f>
        <v/>
      </c>
      <c r="IP31" s="395" t="str">
        <f ca="1">IF(IH31&lt;&gt;"",VLOOKUP(IH31,HO4:HU52,7,FALSE),"")</f>
        <v/>
      </c>
      <c r="IQ31" s="395" t="str">
        <f ca="1">IF(IH31&lt;&gt;"",VLOOKUP(IH31,HO4:HU52,5,FALSE),"")</f>
        <v/>
      </c>
      <c r="IR31" s="395" t="str">
        <f ca="1">IF(IH31&lt;&gt;"",VLOOKUP(IH31,HO4:HW52,9,FALSE),"")</f>
        <v/>
      </c>
      <c r="IS31" s="395" t="str">
        <f t="shared" ref="IS31:IS34" ca="1" si="4602">IO31</f>
        <v/>
      </c>
      <c r="IT31" s="395" t="str">
        <f ca="1">IF(IH31&lt;&gt;"",RANK(IS31,IS31:IS35),"")</f>
        <v/>
      </c>
      <c r="IU31" s="395" t="str">
        <f ca="1">IF(IH31&lt;&gt;"",SUMPRODUCT((IS31:IS35=IS31)*(IN31:IN35&gt;IN31)),"")</f>
        <v/>
      </c>
      <c r="IV31" s="395" t="str">
        <f ca="1">IF(IH31&lt;&gt;"",SUMPRODUCT((IS31:IS35=IS31)*(IN31:IN35=IN31)*(IL31:IL35&gt;IL31)),"")</f>
        <v/>
      </c>
      <c r="IW31" s="395" t="str">
        <f ca="1">IF(IH31&lt;&gt;"",SUMPRODUCT((IS31:IS35=IS31)*(IN31:IN35=IN31)*(IL31:IL35=IL31)*(IP31:IP35&gt;IP31)),"")</f>
        <v/>
      </c>
      <c r="IX31" s="395" t="str">
        <f ca="1">IF(IH31&lt;&gt;"",SUMPRODUCT((IS31:IS35=IS31)*(IN31:IN35=IN31)*(IL31:IL35=IL31)*(IP31:IP35=IP31)*(IQ31:IQ35&gt;IQ31)),"")</f>
        <v/>
      </c>
      <c r="IY31" s="395" t="str">
        <f ca="1">IF(IH31&lt;&gt;"",SUMPRODUCT((IS31:IS35=IS31)*(IN31:IN35=IN31)*(IL31:IL35=IL31)*(IP31:IP35=IP31)*(IQ31:IQ35=IQ31)*(IR31:IR35&gt;IR31)),"")</f>
        <v/>
      </c>
      <c r="IZ31" s="395" t="str">
        <f ca="1">IF(IH31&lt;&gt;"",IF(IZ83&lt;&gt;"",IF(U82=3,IZ83,IF(U82=4,SUM(IT31:IY31),IZ83+U82)),SUM(IT31:IY31)),"")</f>
        <v/>
      </c>
      <c r="JA31" s="395" t="str">
        <f ca="1">IF(IH31&lt;&gt;"",INDEX(IH31:IH35,MATCH(1,IZ31:IZ35,0),0),"")</f>
        <v/>
      </c>
      <c r="LJ31" s="395" t="str">
        <f ca="1">IF(JA31&lt;&gt;"",JA31,IA31)</f>
        <v>Monterrey</v>
      </c>
      <c r="LK31" s="395">
        <v>1</v>
      </c>
      <c r="LL31" s="395">
        <v>29</v>
      </c>
      <c r="LM31" s="395" t="str">
        <f t="shared" si="28"/>
        <v>Juventus</v>
      </c>
      <c r="LN31" s="395">
        <f ca="1">IF(OFFSET('Game Board'!O36,0,LN1)&lt;&gt;"",OFFSET('Game Board'!O36,0,LN1),0)</f>
        <v>2</v>
      </c>
      <c r="LO31" s="395">
        <f ca="1">IF(OFFSET('Game Board'!P36,0,LN1)&lt;&gt;"",OFFSET('Game Board'!P36,0,LN1),0)</f>
        <v>3</v>
      </c>
      <c r="LP31" s="395" t="str">
        <f t="shared" si="29"/>
        <v>Wydad AC</v>
      </c>
      <c r="LQ31" s="395" t="str">
        <f ca="1">IF(AND(OFFSET('Game Board'!O36,0,LN1)&lt;&gt;"",OFFSET('Game Board'!P36,0,LN1)&lt;&gt;""),IF(LN31&gt;LO31,"W",IF(LN31=LO31,"D","L")),"")</f>
        <v>L</v>
      </c>
      <c r="LR31" s="395" t="str">
        <f t="shared" ca="1" si="30"/>
        <v>W</v>
      </c>
      <c r="LT31" s="395">
        <f ca="1">VLOOKUP(LU31,PP31:PQ35,2,FALSE)</f>
        <v>2</v>
      </c>
      <c r="LU31" s="398" t="str">
        <f t="shared" ref="LU31:LU34" si="4603">HO31</f>
        <v>River Plate</v>
      </c>
      <c r="LV31" s="395">
        <f ca="1">SUMPRODUCT((PS3:PS54=LU31)*(PW3:PW54="W"))+SUMPRODUCT((PV3:PV54=LU31)*(PX3:PX54="W"))</f>
        <v>1</v>
      </c>
      <c r="LW31" s="395">
        <f ca="1">SUMPRODUCT((PS3:PS54=LU31)*(PW3:PW54="D"))+SUMPRODUCT((PV3:PV54=LU31)*(PX3:PX54="D"))</f>
        <v>1</v>
      </c>
      <c r="LX31" s="395">
        <f ca="1">SUMPRODUCT((PS3:PS54=LU31)*(PW3:PW54="L"))+SUMPRODUCT((PV3:PV54=LU31)*(PX3:PX54="L"))</f>
        <v>1</v>
      </c>
      <c r="LY31" s="395">
        <f t="shared" ref="LY31" ca="1" si="4604">SUMIF(PS3:PS72,LU31,PT3:PT72)+SUMIF(PV3:PV72,LU31,PU3:PU72)</f>
        <v>3</v>
      </c>
      <c r="LZ31" s="395">
        <f t="shared" ref="LZ31" ca="1" si="4605">SUMIF(PV3:PV72,LU31,PT3:PT72)+SUMIF(PS3:PS72,LU31,PU3:PU72)</f>
        <v>4</v>
      </c>
      <c r="MA31" s="395">
        <f t="shared" ref="MA31:MA34" ca="1" si="4606">LY31-LZ31+1000</f>
        <v>999</v>
      </c>
      <c r="MB31" s="395">
        <f t="shared" ref="MB31:MB34" ca="1" si="4607">LV31*3+LW31*1</f>
        <v>4</v>
      </c>
      <c r="MC31" s="401">
        <f t="shared" si="36"/>
        <v>25</v>
      </c>
      <c r="MD31" s="395">
        <f t="shared" ref="MD31" ca="1" si="4608">IF(COUNTIF(MB31:MB35,4)&lt;&gt;4,RANK(MB31,MB31:MB35),MB83)</f>
        <v>2</v>
      </c>
      <c r="MF31" s="395">
        <f t="shared" ref="MF31" ca="1" si="4609">SUMPRODUCT((MD31:MD34=MD31)*(MC31:MC34&lt;MC31))+MD31</f>
        <v>3</v>
      </c>
      <c r="MG31" s="398" t="str">
        <f t="shared" ref="MG31" ca="1" si="4610">INDEX(LU31:LU35,MATCH(1,MF31:MF35,0),0)</f>
        <v>Urawa Red Diamonds</v>
      </c>
      <c r="MH31" s="395">
        <f t="shared" ref="MH31" ca="1" si="4611">INDEX(MD31:MD35,MATCH(MG31,LU31:LU35,0),0)</f>
        <v>1</v>
      </c>
      <c r="MI31" s="395" t="str">
        <f t="shared" ref="MI31" ca="1" si="4612">IF(MH32=1,MG31,"")</f>
        <v/>
      </c>
      <c r="MJ31" s="395" t="str">
        <f t="shared" ref="MJ31" ca="1" si="4613">IF(MH33=2,MG32,"")</f>
        <v>Internazionale</v>
      </c>
      <c r="MK31" s="395" t="str">
        <f t="shared" ref="MK31" ca="1" si="4614">IF(MH34=3,MG33,"")</f>
        <v/>
      </c>
      <c r="ML31" s="395" t="str">
        <f t="shared" ref="ML31" si="4615">IF(MH35=4,MG34,"")</f>
        <v/>
      </c>
      <c r="MN31" s="395" t="str">
        <f t="shared" ref="MN31:MN34" ca="1" si="4616">IF(MI31&lt;&gt;"",MI31,"")</f>
        <v/>
      </c>
      <c r="MO31" s="395">
        <f ca="1">SUMPRODUCT((PS3:PS54=MN31)*(PV3:PV54=MN32)*(PW3:PW54="W"))+SUMPRODUCT((PS3:PS54=MN31)*(PV3:PV54=MN33)*(PW3:PW54="W"))+SUMPRODUCT((PS3:PS54=MN31)*(PV3:PV54=MN34)*(PW3:PW54="W"))+SUMPRODUCT((PS3:PS54=MN31)*(PV3:PV54=MN35)*(PW3:PW54="W"))+SUMPRODUCT((PS3:PS54=MN32)*(PV3:PV54=MN31)*(PX3:PX54="W"))+SUMPRODUCT((PS3:PS54=MN33)*(PV3:PV54=MN31)*(PX3:PX54="W"))+SUMPRODUCT((PS3:PS54=MN34)*(PV3:PV54=MN31)*(PX3:PX54="W"))+SUMPRODUCT((PS3:PS54=MN35)*(PV3:PV54=MN31)*(PX3:PX54="W"))</f>
        <v>0</v>
      </c>
      <c r="MP31" s="395">
        <f ca="1">SUMPRODUCT((PS3:PS54=MN31)*(PV3:PV54=MN32)*(PW3:PW54="D"))+SUMPRODUCT((PS3:PS54=MN31)*(PV3:PV54=MN33)*(PW3:PW54="D"))+SUMPRODUCT((PS3:PS54=MN31)*(PV3:PV54=MN34)*(PW3:PW54="D"))+SUMPRODUCT((PS3:PS54=MN31)*(PV3:PV54=MN35)*(PW3:PW54="D"))+SUMPRODUCT((PS3:PS54=MN32)*(PV3:PV54=MN31)*(PW3:PW54="D"))+SUMPRODUCT((PS3:PS54=MN33)*(PV3:PV54=MN31)*(PW3:PW54="D"))+SUMPRODUCT((PS3:PS54=MN34)*(PV3:PV54=MN31)*(PW3:PW54="D"))+SUMPRODUCT((PS3:PS54=MN35)*(PV3:PV54=MN31)*(PW3:PW54="D"))</f>
        <v>0</v>
      </c>
      <c r="MQ31" s="395">
        <f ca="1">SUMPRODUCT((PS3:PS54=MN31)*(PV3:PV54=MN32)*(PW3:PW54="L"))+SUMPRODUCT((PS3:PS54=MN31)*(PV3:PV54=MN33)*(PW3:PW54="L"))+SUMPRODUCT((PS3:PS54=MN31)*(PV3:PV54=MN34)*(PW3:PW54="L"))+SUMPRODUCT((PS3:PS54=MN31)*(PV3:PV54=MN35)*(PW3:PW54="L"))+SUMPRODUCT((PS3:PS54=MN32)*(PV3:PV54=MN31)*(PX3:PX54="L"))+SUMPRODUCT((PS3:PS54=MN33)*(PV3:PV54=MN31)*(PX3:PX54="L"))+SUMPRODUCT((PS3:PS54=MN34)*(PV3:PV54=MN31)*(PX3:PX54="L"))+SUMPRODUCT((PS3:PS54=MN35)*(PV3:PV54=MN31)*(PX3:PX54="L"))</f>
        <v>0</v>
      </c>
      <c r="MR31" s="395">
        <f ca="1">SUMPRODUCT((PS3:PS54=MN31)*(PV3:PV54=MN32)*PT3:PT54)+SUMPRODUCT((PS3:PS54=MN31)*(PV3:PV54=MN33)*PT3:PT54)+SUMPRODUCT((PS3:PS54=MN31)*(PV3:PV54=MN34)*PT3:PT54)+SUMPRODUCT((PS3:PS54=MN31)*(PV3:PV54=MN35)*PT3:PT54)+SUMPRODUCT((PS3:PS54=MN32)*(PV3:PV54=MN31)*PU3:PU54)+SUMPRODUCT((PS3:PS54=MN33)*(PV3:PV54=MN31)*PU3:PU54)+SUMPRODUCT((PS3:PS54=MN34)*(PV3:PV54=MN31)*PU3:PU54)+SUMPRODUCT((PS3:PS54=MN35)*(PV3:PV54=MN31)*PU3:PU54)</f>
        <v>0</v>
      </c>
      <c r="MS31" s="395">
        <f ca="1">SUMPRODUCT((PS3:PS54=MN31)*(PV3:PV54=MN32)*PU3:PU54)+SUMPRODUCT((PS3:PS54=MN31)*(PV3:PV54=MN33)*PU3:PU54)+SUMPRODUCT((PS3:PS54=MN31)*(PV3:PV54=MN34)*PU3:PU54)+SUMPRODUCT((PS3:PS54=MN31)*(PV3:PV54=MN35)*PU3:PU54)+SUMPRODUCT((PS3:PS54=MN32)*(PV3:PV54=MN31)*PT3:PT54)+SUMPRODUCT((PS3:PS54=MN33)*(PV3:PV54=MN31)*PT3:PT54)+SUMPRODUCT((PS3:PS54=MN34)*(PV3:PV54=MN31)*PT3:PT54)+SUMPRODUCT((PS3:PS54=MN35)*(PV3:PV54=MN31)*PT3:PT54)</f>
        <v>0</v>
      </c>
      <c r="MT31" s="395">
        <f t="shared" ref="MT31:MT34" ca="1" si="4617">MR31-MS31+1000</f>
        <v>1000</v>
      </c>
      <c r="MU31" s="395" t="str">
        <f t="shared" ref="MU31:MU34" ca="1" si="4618">IF(MN31&lt;&gt;"",MO31*3+MP31*1,"")</f>
        <v/>
      </c>
      <c r="MV31" s="395" t="str">
        <f ca="1">IF(MN31&lt;&gt;"",VLOOKUP(MN31,LU4:MA52,7,FALSE),"")</f>
        <v/>
      </c>
      <c r="MW31" s="395" t="str">
        <f ca="1">IF(MN31&lt;&gt;"",VLOOKUP(MN31,LU4:MA52,5,FALSE),"")</f>
        <v/>
      </c>
      <c r="MX31" s="395" t="str">
        <f ca="1">IF(MN31&lt;&gt;"",VLOOKUP(MN31,LU4:MC52,9,FALSE),"")</f>
        <v/>
      </c>
      <c r="MY31" s="395" t="str">
        <f t="shared" ref="MY31:MY34" ca="1" si="4619">MU31</f>
        <v/>
      </c>
      <c r="MZ31" s="395" t="str">
        <f t="shared" ref="MZ31" ca="1" si="4620">IF(MN31&lt;&gt;"",RANK(MY31,MY31:MY35),"")</f>
        <v/>
      </c>
      <c r="NA31" s="395" t="str">
        <f t="shared" ref="NA31" ca="1" si="4621">IF(MN31&lt;&gt;"",SUMPRODUCT((MY31:MY35=MY31)*(MT31:MT35&gt;MT31)),"")</f>
        <v/>
      </c>
      <c r="NB31" s="395" t="str">
        <f t="shared" ref="NB31" ca="1" si="4622">IF(MN31&lt;&gt;"",SUMPRODUCT((MY31:MY35=MY31)*(MT31:MT35=MT31)*(MR31:MR35&gt;MR31)),"")</f>
        <v/>
      </c>
      <c r="NC31" s="395" t="str">
        <f t="shared" ref="NC31" ca="1" si="4623">IF(MN31&lt;&gt;"",SUMPRODUCT((MY31:MY35=MY31)*(MT31:MT35=MT31)*(MR31:MR35=MR31)*(MV31:MV35&gt;MV31)),"")</f>
        <v/>
      </c>
      <c r="ND31" s="395" t="str">
        <f t="shared" ref="ND31" ca="1" si="4624">IF(MN31&lt;&gt;"",SUMPRODUCT((MY31:MY35=MY31)*(MT31:MT35=MT31)*(MR31:MR35=MR31)*(MV31:MV35=MV31)*(MW31:MW35&gt;MW31)),"")</f>
        <v/>
      </c>
      <c r="NE31" s="395" t="str">
        <f t="shared" ref="NE31" ca="1" si="4625">IF(MN31&lt;&gt;"",SUMPRODUCT((MY31:MY35=MY31)*(MT31:MT35=MT31)*(MR31:MR35=MR31)*(MV31:MV35=MV31)*(MW31:MW35=MW31)*(MX31:MX35&gt;MX31)),"")</f>
        <v/>
      </c>
      <c r="NF31" s="395" t="str">
        <f ca="1">IF(MN31&lt;&gt;"",IF(NF83&lt;&gt;"",IF(U82=3,NF83,IF(U82=4,SUM(MZ31:NE31),NF83+U82)),SUM(MZ31:NE31)),"")</f>
        <v/>
      </c>
      <c r="NG31" s="395" t="str">
        <f t="shared" ref="NG31" ca="1" si="4626">IF(MN31&lt;&gt;"",INDEX(MN31:MN35,MATCH(1,NF31:NF35,0),0),"")</f>
        <v/>
      </c>
      <c r="PP31" s="395" t="str">
        <f t="shared" ref="PP31" ca="1" si="4627">IF(NG31&lt;&gt;"",NG31,MG31)</f>
        <v>Urawa Red Diamonds</v>
      </c>
      <c r="PQ31" s="395">
        <v>1</v>
      </c>
      <c r="PR31" s="395">
        <v>29</v>
      </c>
      <c r="PS31" s="395" t="str">
        <f t="shared" si="0"/>
        <v>Juventus</v>
      </c>
      <c r="PT31" s="395">
        <f ca="1">IF(OFFSET('Game Board'!O36,0,PT1)&lt;&gt;"",OFFSET('Game Board'!O36,0,PT1),0)</f>
        <v>3</v>
      </c>
      <c r="PU31" s="395">
        <f ca="1">IF(OFFSET('Game Board'!P36,0,PT1)&lt;&gt;"",OFFSET('Game Board'!P36,0,PT1),0)</f>
        <v>3</v>
      </c>
      <c r="PV31" s="395" t="str">
        <f t="shared" si="1"/>
        <v>Wydad AC</v>
      </c>
      <c r="PW31" s="395" t="str">
        <f ca="1">IF(AND(OFFSET('Game Board'!O36,0,PT1)&lt;&gt;"",OFFSET('Game Board'!P36,0,PT1)&lt;&gt;""),IF(PT31&gt;PU31,"W",IF(PT31=PU31,"D","L")),"")</f>
        <v>D</v>
      </c>
      <c r="PX31" s="395" t="str">
        <f t="shared" ca="1" si="2565"/>
        <v>D</v>
      </c>
      <c r="PZ31" s="395">
        <f ca="1">VLOOKUP(QA31,TV31:TW35,2,FALSE)</f>
        <v>1</v>
      </c>
      <c r="QA31" s="398" t="str">
        <f t="shared" ref="QA31:QA34" si="4628">LU31</f>
        <v>River Plate</v>
      </c>
      <c r="QB31" s="395">
        <f ca="1">SUMPRODUCT((TY3:TY54=QA31)*(UC3:UC54="W"))+SUMPRODUCT((UB3:UB54=QA31)*(UD3:UD54="W"))</f>
        <v>0</v>
      </c>
      <c r="QC31" s="395">
        <f ca="1">SUMPRODUCT((TY3:TY54=QA31)*(UC3:UC54="D"))+SUMPRODUCT((UB3:UB54=QA31)*(UD3:UD54="D"))</f>
        <v>0</v>
      </c>
      <c r="QD31" s="395">
        <f ca="1">SUMPRODUCT((TY3:TY54=QA31)*(UC3:UC54="L"))+SUMPRODUCT((UB3:UB54=QA31)*(UD3:UD54="L"))</f>
        <v>0</v>
      </c>
      <c r="QE31" s="395">
        <f t="shared" ref="QE31" ca="1" si="4629">SUMIF(TY3:TY72,QA31,TZ3:TZ72)+SUMIF(UB3:UB72,QA31,UA3:UA72)</f>
        <v>0</v>
      </c>
      <c r="QF31" s="395">
        <f t="shared" ref="QF31" ca="1" si="4630">SUMIF(UB3:UB72,QA31,TZ3:TZ72)+SUMIF(TY3:TY72,QA31,UA3:UA72)</f>
        <v>0</v>
      </c>
      <c r="QG31" s="395">
        <f t="shared" ref="QG31:QG34" ca="1" si="4631">QE31-QF31+1000</f>
        <v>1000</v>
      </c>
      <c r="QH31" s="395">
        <f t="shared" ref="QH31:QH34" ca="1" si="4632">QB31*3+QC31*1</f>
        <v>0</v>
      </c>
      <c r="QI31" s="401">
        <f t="shared" si="63"/>
        <v>25</v>
      </c>
      <c r="QJ31" s="395">
        <f t="shared" ref="QJ31" ca="1" si="4633">IF(COUNTIF(QH31:QH35,4)&lt;&gt;4,RANK(QH31,QH31:QH35),QH83)</f>
        <v>1</v>
      </c>
      <c r="QL31" s="395">
        <f t="shared" ref="QL31" ca="1" si="4634">SUMPRODUCT((QJ31:QJ34=QJ31)*(QI31:QI34&lt;QI31))+QJ31</f>
        <v>4</v>
      </c>
      <c r="QM31" s="398" t="str">
        <f t="shared" ref="QM31" ca="1" si="4635">INDEX(QA31:QA35,MATCH(1,QL31:QL35,0),0)</f>
        <v>Urawa Red Diamonds</v>
      </c>
      <c r="QN31" s="395">
        <f t="shared" ref="QN31" ca="1" si="4636">INDEX(QJ31:QJ35,MATCH(QM31,QA31:QA35,0),0)</f>
        <v>1</v>
      </c>
      <c r="QO31" s="395" t="str">
        <f t="shared" ref="QO31" ca="1" si="4637">IF(QN32=1,QM31,"")</f>
        <v>Urawa Red Diamonds</v>
      </c>
      <c r="QP31" s="395" t="str">
        <f t="shared" ref="QP31" ca="1" si="4638">IF(QN33=2,QM32,"")</f>
        <v/>
      </c>
      <c r="QQ31" s="395" t="str">
        <f t="shared" ref="QQ31" ca="1" si="4639">IF(QN34=3,QM33,"")</f>
        <v/>
      </c>
      <c r="QR31" s="395" t="str">
        <f t="shared" ref="QR31" si="4640">IF(QN35=4,QM34,"")</f>
        <v/>
      </c>
      <c r="QT31" s="395" t="str">
        <f t="shared" ref="QT31:QT34" ca="1" si="4641">IF(QO31&lt;&gt;"",QO31,"")</f>
        <v>Urawa Red Diamonds</v>
      </c>
      <c r="QU31" s="395">
        <f ca="1">SUMPRODUCT((TY3:TY54=QT31)*(UB3:UB54=QT32)*(UC3:UC54="W"))+SUMPRODUCT((TY3:TY54=QT31)*(UB3:UB54=QT33)*(UC3:UC54="W"))+SUMPRODUCT((TY3:TY54=QT31)*(UB3:UB54=QT34)*(UC3:UC54="W"))+SUMPRODUCT((TY3:TY54=QT31)*(UB3:UB54=QT35)*(UC3:UC54="W"))+SUMPRODUCT((TY3:TY54=QT32)*(UB3:UB54=QT31)*(UD3:UD54="W"))+SUMPRODUCT((TY3:TY54=QT33)*(UB3:UB54=QT31)*(UD3:UD54="W"))+SUMPRODUCT((TY3:TY54=QT34)*(UB3:UB54=QT31)*(UD3:UD54="W"))+SUMPRODUCT((TY3:TY54=QT35)*(UB3:UB54=QT31)*(UD3:UD54="W"))</f>
        <v>0</v>
      </c>
      <c r="QV31" s="395">
        <f ca="1">SUMPRODUCT((TY3:TY54=QT31)*(UB3:UB54=QT32)*(UC3:UC54="D"))+SUMPRODUCT((TY3:TY54=QT31)*(UB3:UB54=QT33)*(UC3:UC54="D"))+SUMPRODUCT((TY3:TY54=QT31)*(UB3:UB54=QT34)*(UC3:UC54="D"))+SUMPRODUCT((TY3:TY54=QT31)*(UB3:UB54=QT35)*(UC3:UC54="D"))+SUMPRODUCT((TY3:TY54=QT32)*(UB3:UB54=QT31)*(UC3:UC54="D"))+SUMPRODUCT((TY3:TY54=QT33)*(UB3:UB54=QT31)*(UC3:UC54="D"))+SUMPRODUCT((TY3:TY54=QT34)*(UB3:UB54=QT31)*(UC3:UC54="D"))+SUMPRODUCT((TY3:TY54=QT35)*(UB3:UB54=QT31)*(UC3:UC54="D"))</f>
        <v>0</v>
      </c>
      <c r="QW31" s="395">
        <f ca="1">SUMPRODUCT((TY3:TY54=QT31)*(UB3:UB54=QT32)*(UC3:UC54="L"))+SUMPRODUCT((TY3:TY54=QT31)*(UB3:UB54=QT33)*(UC3:UC54="L"))+SUMPRODUCT((TY3:TY54=QT31)*(UB3:UB54=QT34)*(UC3:UC54="L"))+SUMPRODUCT((TY3:TY54=QT31)*(UB3:UB54=QT35)*(UC3:UC54="L"))+SUMPRODUCT((TY3:TY54=QT32)*(UB3:UB54=QT31)*(UD3:UD54="L"))+SUMPRODUCT((TY3:TY54=QT33)*(UB3:UB54=QT31)*(UD3:UD54="L"))+SUMPRODUCT((TY3:TY54=QT34)*(UB3:UB54=QT31)*(UD3:UD54="L"))+SUMPRODUCT((TY3:TY54=QT35)*(UB3:UB54=QT31)*(UD3:UD54="L"))</f>
        <v>0</v>
      </c>
      <c r="QX31" s="395">
        <f ca="1">SUMPRODUCT((TY3:TY54=QT31)*(UB3:UB54=QT32)*TZ3:TZ54)+SUMPRODUCT((TY3:TY54=QT31)*(UB3:UB54=QT33)*TZ3:TZ54)+SUMPRODUCT((TY3:TY54=QT31)*(UB3:UB54=QT34)*TZ3:TZ54)+SUMPRODUCT((TY3:TY54=QT31)*(UB3:UB54=QT35)*TZ3:TZ54)+SUMPRODUCT((TY3:TY54=QT32)*(UB3:UB54=QT31)*UA3:UA54)+SUMPRODUCT((TY3:TY54=QT33)*(UB3:UB54=QT31)*UA3:UA54)+SUMPRODUCT((TY3:TY54=QT34)*(UB3:UB54=QT31)*UA3:UA54)+SUMPRODUCT((TY3:TY54=QT35)*(UB3:UB54=QT31)*UA3:UA54)</f>
        <v>0</v>
      </c>
      <c r="QY31" s="395">
        <f ca="1">SUMPRODUCT((TY3:TY54=QT31)*(UB3:UB54=QT32)*UA3:UA54)+SUMPRODUCT((TY3:TY54=QT31)*(UB3:UB54=QT33)*UA3:UA54)+SUMPRODUCT((TY3:TY54=QT31)*(UB3:UB54=QT34)*UA3:UA54)+SUMPRODUCT((TY3:TY54=QT31)*(UB3:UB54=QT35)*UA3:UA54)+SUMPRODUCT((TY3:TY54=QT32)*(UB3:UB54=QT31)*TZ3:TZ54)+SUMPRODUCT((TY3:TY54=QT33)*(UB3:UB54=QT31)*TZ3:TZ54)+SUMPRODUCT((TY3:TY54=QT34)*(UB3:UB54=QT31)*TZ3:TZ54)+SUMPRODUCT((TY3:TY54=QT35)*(UB3:UB54=QT31)*TZ3:TZ54)</f>
        <v>0</v>
      </c>
      <c r="QZ31" s="395">
        <f t="shared" ref="QZ31:QZ34" ca="1" si="4642">QX31-QY31+1000</f>
        <v>1000</v>
      </c>
      <c r="RA31" s="395">
        <f t="shared" ref="RA31:RA34" ca="1" si="4643">IF(QT31&lt;&gt;"",QU31*3+QV31*1,"")</f>
        <v>0</v>
      </c>
      <c r="RB31" s="395">
        <f ca="1">IF(QT31&lt;&gt;"",VLOOKUP(QT31,QA4:QG52,7,FALSE),"")</f>
        <v>1000</v>
      </c>
      <c r="RC31" s="395">
        <f ca="1">IF(QT31&lt;&gt;"",VLOOKUP(QT31,QA4:QG52,5,FALSE),"")</f>
        <v>0</v>
      </c>
      <c r="RD31" s="395">
        <f ca="1">IF(QT31&lt;&gt;"",VLOOKUP(QT31,QA4:QI52,9,FALSE),"")</f>
        <v>4</v>
      </c>
      <c r="RE31" s="395">
        <f t="shared" ref="RE31:RE34" ca="1" si="4644">RA31</f>
        <v>0</v>
      </c>
      <c r="RF31" s="395">
        <f t="shared" ref="RF31" ca="1" si="4645">IF(QT31&lt;&gt;"",RANK(RE31,RE31:RE35),"")</f>
        <v>1</v>
      </c>
      <c r="RG31" s="395">
        <f t="shared" ref="RG31" ca="1" si="4646">IF(QT31&lt;&gt;"",SUMPRODUCT((RE31:RE35=RE31)*(QZ31:QZ35&gt;QZ31)),"")</f>
        <v>0</v>
      </c>
      <c r="RH31" s="395">
        <f t="shared" ref="RH31" ca="1" si="4647">IF(QT31&lt;&gt;"",SUMPRODUCT((RE31:RE35=RE31)*(QZ31:QZ35=QZ31)*(QX31:QX35&gt;QX31)),"")</f>
        <v>0</v>
      </c>
      <c r="RI31" s="395">
        <f t="shared" ref="RI31" ca="1" si="4648">IF(QT31&lt;&gt;"",SUMPRODUCT((RE31:RE35=RE31)*(QZ31:QZ35=QZ31)*(QX31:QX35=QX31)*(RB31:RB35&gt;RB31)),"")</f>
        <v>0</v>
      </c>
      <c r="RJ31" s="395">
        <f t="shared" ref="RJ31" ca="1" si="4649">IF(QT31&lt;&gt;"",SUMPRODUCT((RE31:RE35=RE31)*(QZ31:QZ35=QZ31)*(QX31:QX35=QX31)*(RB31:RB35=RB31)*(RC31:RC35&gt;RC31)),"")</f>
        <v>0</v>
      </c>
      <c r="RK31" s="395">
        <f t="shared" ref="RK31" ca="1" si="4650">IF(QT31&lt;&gt;"",SUMPRODUCT((RE31:RE35=RE31)*(QZ31:QZ35=QZ31)*(QX31:QX35=QX31)*(RB31:RB35=RB31)*(RC31:RC35=RC31)*(RD31:RD35&gt;RD31)),"")</f>
        <v>3</v>
      </c>
      <c r="RL31" s="395">
        <f ca="1">IF(QT31&lt;&gt;"",IF(RL83&lt;&gt;"",IF(U82=3,RL83,IF(U82=4,SUM(RF31:RK31),RL83+U82)),SUM(RF31:RK31)),"")</f>
        <v>4</v>
      </c>
      <c r="RM31" s="395" t="str">
        <f t="shared" ref="RM31" ca="1" si="4651">IF(QT31&lt;&gt;"",INDEX(QT31:QT35,MATCH(1,RL31:RL35,0),0),"")</f>
        <v>River Plate</v>
      </c>
      <c r="TV31" s="395" t="str">
        <f t="shared" ref="TV31" ca="1" si="4652">IF(RM31&lt;&gt;"",RM31,QM31)</f>
        <v>River Plate</v>
      </c>
      <c r="TW31" s="395">
        <v>1</v>
      </c>
      <c r="TX31" s="395">
        <v>29</v>
      </c>
      <c r="TY31" s="395" t="str">
        <f t="shared" si="3"/>
        <v>Juventus</v>
      </c>
      <c r="TZ31" s="395">
        <f ca="1">IF(OFFSET('Game Board'!O36,0,TZ1)&lt;&gt;"",OFFSET('Game Board'!O36,0,TZ1),0)</f>
        <v>0</v>
      </c>
      <c r="UA31" s="395">
        <f ca="1">IF(OFFSET('Game Board'!P36,0,TZ1)&lt;&gt;"",OFFSET('Game Board'!P36,0,TZ1),0)</f>
        <v>0</v>
      </c>
      <c r="UB31" s="395" t="str">
        <f t="shared" si="4"/>
        <v>Wydad AC</v>
      </c>
      <c r="UC31" s="395" t="str">
        <f ca="1">IF(AND(OFFSET('Game Board'!O36,0,TZ1)&lt;&gt;"",OFFSET('Game Board'!P36,0,TZ1)&lt;&gt;""),IF(TZ31&gt;UA31,"W",IF(TZ31=UA31,"D","L")),"")</f>
        <v/>
      </c>
      <c r="UD31" s="395" t="str">
        <f t="shared" ca="1" si="2597"/>
        <v/>
      </c>
      <c r="UF31" s="395">
        <f ca="1">VLOOKUP(UG31,YB31:YC35,2,FALSE)</f>
        <v>1</v>
      </c>
      <c r="UG31" s="398" t="str">
        <f t="shared" ref="UG31:UG34" si="4653">QA31</f>
        <v>River Plate</v>
      </c>
      <c r="UH31" s="395">
        <f ca="1">SUMPRODUCT((YE3:YE54=UG31)*(YI3:YI54="W"))+SUMPRODUCT((YH3:YH54=UG31)*(YJ3:YJ54="W"))</f>
        <v>0</v>
      </c>
      <c r="UI31" s="395">
        <f ca="1">SUMPRODUCT((YE3:YE54=UG31)*(YI3:YI54="D"))+SUMPRODUCT((YH3:YH54=UG31)*(YJ3:YJ54="D"))</f>
        <v>0</v>
      </c>
      <c r="UJ31" s="395">
        <f ca="1">SUMPRODUCT((YE3:YE54=UG31)*(YI3:YI54="L"))+SUMPRODUCT((YH3:YH54=UG31)*(YJ3:YJ54="L"))</f>
        <v>0</v>
      </c>
      <c r="UK31" s="395">
        <f t="shared" ref="UK31" ca="1" si="4654">SUMIF(YE3:YE72,UG31,YF3:YF72)+SUMIF(YH3:YH72,UG31,YG3:YG72)</f>
        <v>0</v>
      </c>
      <c r="UL31" s="395">
        <f t="shared" ref="UL31" ca="1" si="4655">SUMIF(YH3:YH72,UG31,YF3:YF72)+SUMIF(YE3:YE72,UG31,YG3:YG72)</f>
        <v>0</v>
      </c>
      <c r="UM31" s="395">
        <f t="shared" ref="UM31:UM34" ca="1" si="4656">UK31-UL31+1000</f>
        <v>1000</v>
      </c>
      <c r="UN31" s="395">
        <f t="shared" ref="UN31:UN34" ca="1" si="4657">UH31*3+UI31*1</f>
        <v>0</v>
      </c>
      <c r="UO31" s="401">
        <f t="shared" si="90"/>
        <v>25</v>
      </c>
      <c r="UP31" s="395">
        <f t="shared" ref="UP31" ca="1" si="4658">IF(COUNTIF(UN31:UN35,4)&lt;&gt;4,RANK(UN31,UN31:UN35),UN83)</f>
        <v>1</v>
      </c>
      <c r="UR31" s="395">
        <f t="shared" ref="UR31" ca="1" si="4659">SUMPRODUCT((UP31:UP34=UP31)*(UO31:UO34&lt;UO31))+UP31</f>
        <v>4</v>
      </c>
      <c r="US31" s="398" t="str">
        <f t="shared" ref="US31" ca="1" si="4660">INDEX(UG31:UG35,MATCH(1,UR31:UR35,0),0)</f>
        <v>Urawa Red Diamonds</v>
      </c>
      <c r="UT31" s="395">
        <f t="shared" ref="UT31" ca="1" si="4661">INDEX(UP31:UP35,MATCH(US31,UG31:UG35,0),0)</f>
        <v>1</v>
      </c>
      <c r="UU31" s="395" t="str">
        <f t="shared" ref="UU31" ca="1" si="4662">IF(UT32=1,US31,"")</f>
        <v>Urawa Red Diamonds</v>
      </c>
      <c r="UV31" s="395" t="str">
        <f t="shared" ref="UV31" ca="1" si="4663">IF(UT33=2,US32,"")</f>
        <v/>
      </c>
      <c r="UW31" s="395" t="str">
        <f t="shared" ref="UW31" ca="1" si="4664">IF(UT34=3,US33,"")</f>
        <v/>
      </c>
      <c r="UX31" s="395" t="str">
        <f t="shared" ref="UX31" si="4665">IF(UT35=4,US34,"")</f>
        <v/>
      </c>
      <c r="UZ31" s="395" t="str">
        <f t="shared" ref="UZ31:UZ34" ca="1" si="4666">IF(UU31&lt;&gt;"",UU31,"")</f>
        <v>Urawa Red Diamonds</v>
      </c>
      <c r="VA31" s="395">
        <f ca="1">SUMPRODUCT((YE3:YE54=UZ31)*(YH3:YH54=UZ32)*(YI3:YI54="W"))+SUMPRODUCT((YE3:YE54=UZ31)*(YH3:YH54=UZ33)*(YI3:YI54="W"))+SUMPRODUCT((YE3:YE54=UZ31)*(YH3:YH54=UZ34)*(YI3:YI54="W"))+SUMPRODUCT((YE3:YE54=UZ31)*(YH3:YH54=UZ35)*(YI3:YI54="W"))+SUMPRODUCT((YE3:YE54=UZ32)*(YH3:YH54=UZ31)*(YJ3:YJ54="W"))+SUMPRODUCT((YE3:YE54=UZ33)*(YH3:YH54=UZ31)*(YJ3:YJ54="W"))+SUMPRODUCT((YE3:YE54=UZ34)*(YH3:YH54=UZ31)*(YJ3:YJ54="W"))+SUMPRODUCT((YE3:YE54=UZ35)*(YH3:YH54=UZ31)*(YJ3:YJ54="W"))</f>
        <v>0</v>
      </c>
      <c r="VB31" s="395">
        <f ca="1">SUMPRODUCT((YE3:YE54=UZ31)*(YH3:YH54=UZ32)*(YI3:YI54="D"))+SUMPRODUCT((YE3:YE54=UZ31)*(YH3:YH54=UZ33)*(YI3:YI54="D"))+SUMPRODUCT((YE3:YE54=UZ31)*(YH3:YH54=UZ34)*(YI3:YI54="D"))+SUMPRODUCT((YE3:YE54=UZ31)*(YH3:YH54=UZ35)*(YI3:YI54="D"))+SUMPRODUCT((YE3:YE54=UZ32)*(YH3:YH54=UZ31)*(YI3:YI54="D"))+SUMPRODUCT((YE3:YE54=UZ33)*(YH3:YH54=UZ31)*(YI3:YI54="D"))+SUMPRODUCT((YE3:YE54=UZ34)*(YH3:YH54=UZ31)*(YI3:YI54="D"))+SUMPRODUCT((YE3:YE54=UZ35)*(YH3:YH54=UZ31)*(YI3:YI54="D"))</f>
        <v>0</v>
      </c>
      <c r="VC31" s="395">
        <f ca="1">SUMPRODUCT((YE3:YE54=UZ31)*(YH3:YH54=UZ32)*(YI3:YI54="L"))+SUMPRODUCT((YE3:YE54=UZ31)*(YH3:YH54=UZ33)*(YI3:YI54="L"))+SUMPRODUCT((YE3:YE54=UZ31)*(YH3:YH54=UZ34)*(YI3:YI54="L"))+SUMPRODUCT((YE3:YE54=UZ31)*(YH3:YH54=UZ35)*(YI3:YI54="L"))+SUMPRODUCT((YE3:YE54=UZ32)*(YH3:YH54=UZ31)*(YJ3:YJ54="L"))+SUMPRODUCT((YE3:YE54=UZ33)*(YH3:YH54=UZ31)*(YJ3:YJ54="L"))+SUMPRODUCT((YE3:YE54=UZ34)*(YH3:YH54=UZ31)*(YJ3:YJ54="L"))+SUMPRODUCT((YE3:YE54=UZ35)*(YH3:YH54=UZ31)*(YJ3:YJ54="L"))</f>
        <v>0</v>
      </c>
      <c r="VD31" s="395">
        <f ca="1">SUMPRODUCT((YE3:YE54=UZ31)*(YH3:YH54=UZ32)*YF3:YF54)+SUMPRODUCT((YE3:YE54=UZ31)*(YH3:YH54=UZ33)*YF3:YF54)+SUMPRODUCT((YE3:YE54=UZ31)*(YH3:YH54=UZ34)*YF3:YF54)+SUMPRODUCT((YE3:YE54=UZ31)*(YH3:YH54=UZ35)*YF3:YF54)+SUMPRODUCT((YE3:YE54=UZ32)*(YH3:YH54=UZ31)*YG3:YG54)+SUMPRODUCT((YE3:YE54=UZ33)*(YH3:YH54=UZ31)*YG3:YG54)+SUMPRODUCT((YE3:YE54=UZ34)*(YH3:YH54=UZ31)*YG3:YG54)+SUMPRODUCT((YE3:YE54=UZ35)*(YH3:YH54=UZ31)*YG3:YG54)</f>
        <v>0</v>
      </c>
      <c r="VE31" s="395">
        <f ca="1">SUMPRODUCT((YE3:YE54=UZ31)*(YH3:YH54=UZ32)*YG3:YG54)+SUMPRODUCT((YE3:YE54=UZ31)*(YH3:YH54=UZ33)*YG3:YG54)+SUMPRODUCT((YE3:YE54=UZ31)*(YH3:YH54=UZ34)*YG3:YG54)+SUMPRODUCT((YE3:YE54=UZ31)*(YH3:YH54=UZ35)*YG3:YG54)+SUMPRODUCT((YE3:YE54=UZ32)*(YH3:YH54=UZ31)*YF3:YF54)+SUMPRODUCT((YE3:YE54=UZ33)*(YH3:YH54=UZ31)*YF3:YF54)+SUMPRODUCT((YE3:YE54=UZ34)*(YH3:YH54=UZ31)*YF3:YF54)+SUMPRODUCT((YE3:YE54=UZ35)*(YH3:YH54=UZ31)*YF3:YF54)</f>
        <v>0</v>
      </c>
      <c r="VF31" s="395">
        <f t="shared" ref="VF31:VF34" ca="1" si="4667">VD31-VE31+1000</f>
        <v>1000</v>
      </c>
      <c r="VG31" s="395">
        <f t="shared" ref="VG31:VG34" ca="1" si="4668">IF(UZ31&lt;&gt;"",VA31*3+VB31*1,"")</f>
        <v>0</v>
      </c>
      <c r="VH31" s="395">
        <f ca="1">IF(UZ31&lt;&gt;"",VLOOKUP(UZ31,UG4:UM52,7,FALSE),"")</f>
        <v>1000</v>
      </c>
      <c r="VI31" s="395">
        <f ca="1">IF(UZ31&lt;&gt;"",VLOOKUP(UZ31,UG4:UM52,5,FALSE),"")</f>
        <v>0</v>
      </c>
      <c r="VJ31" s="395">
        <f ca="1">IF(UZ31&lt;&gt;"",VLOOKUP(UZ31,UG4:UO52,9,FALSE),"")</f>
        <v>4</v>
      </c>
      <c r="VK31" s="395">
        <f t="shared" ref="VK31:VK34" ca="1" si="4669">VG31</f>
        <v>0</v>
      </c>
      <c r="VL31" s="395">
        <f t="shared" ref="VL31" ca="1" si="4670">IF(UZ31&lt;&gt;"",RANK(VK31,VK31:VK35),"")</f>
        <v>1</v>
      </c>
      <c r="VM31" s="395">
        <f t="shared" ref="VM31" ca="1" si="4671">IF(UZ31&lt;&gt;"",SUMPRODUCT((VK31:VK35=VK31)*(VF31:VF35&gt;VF31)),"")</f>
        <v>0</v>
      </c>
      <c r="VN31" s="395">
        <f t="shared" ref="VN31" ca="1" si="4672">IF(UZ31&lt;&gt;"",SUMPRODUCT((VK31:VK35=VK31)*(VF31:VF35=VF31)*(VD31:VD35&gt;VD31)),"")</f>
        <v>0</v>
      </c>
      <c r="VO31" s="395">
        <f t="shared" ref="VO31" ca="1" si="4673">IF(UZ31&lt;&gt;"",SUMPRODUCT((VK31:VK35=VK31)*(VF31:VF35=VF31)*(VD31:VD35=VD31)*(VH31:VH35&gt;VH31)),"")</f>
        <v>0</v>
      </c>
      <c r="VP31" s="395">
        <f t="shared" ref="VP31" ca="1" si="4674">IF(UZ31&lt;&gt;"",SUMPRODUCT((VK31:VK35=VK31)*(VF31:VF35=VF31)*(VD31:VD35=VD31)*(VH31:VH35=VH31)*(VI31:VI35&gt;VI31)),"")</f>
        <v>0</v>
      </c>
      <c r="VQ31" s="395">
        <f t="shared" ref="VQ31" ca="1" si="4675">IF(UZ31&lt;&gt;"",SUMPRODUCT((VK31:VK35=VK31)*(VF31:VF35=VF31)*(VD31:VD35=VD31)*(VH31:VH35=VH31)*(VI31:VI35=VI31)*(VJ31:VJ35&gt;VJ31)),"")</f>
        <v>3</v>
      </c>
      <c r="VR31" s="395">
        <f ca="1">IF(UZ31&lt;&gt;"",IF(VR83&lt;&gt;"",IF(U82=3,VR83,IF(U82=4,SUM(VL31:VQ31),VR83+U82)),SUM(VL31:VQ31)),"")</f>
        <v>4</v>
      </c>
      <c r="VS31" s="395" t="str">
        <f t="shared" ref="VS31" ca="1" si="4676">IF(UZ31&lt;&gt;"",INDEX(UZ31:UZ35,MATCH(1,VR31:VR35,0),0),"")</f>
        <v>River Plate</v>
      </c>
      <c r="YB31" s="395" t="str">
        <f t="shared" ref="YB31" ca="1" si="4677">IF(VS31&lt;&gt;"",VS31,US31)</f>
        <v>River Plate</v>
      </c>
      <c r="YC31" s="395">
        <v>1</v>
      </c>
      <c r="YD31" s="395">
        <v>29</v>
      </c>
      <c r="YE31" s="395" t="str">
        <f t="shared" si="6"/>
        <v>Juventus</v>
      </c>
      <c r="YF31" s="395">
        <f ca="1">IF(OFFSET('Game Board'!O36,0,YF1)&lt;&gt;"",OFFSET('Game Board'!O36,0,YF1),0)</f>
        <v>0</v>
      </c>
      <c r="YG31" s="395">
        <f ca="1">IF(OFFSET('Game Board'!P36,0,YF1)&lt;&gt;"",OFFSET('Game Board'!P36,0,YF1),0)</f>
        <v>0</v>
      </c>
      <c r="YH31" s="395" t="str">
        <f t="shared" si="7"/>
        <v>Wydad AC</v>
      </c>
      <c r="YI31" s="395" t="str">
        <f ca="1">IF(AND(OFFSET('Game Board'!O36,0,YF1)&lt;&gt;"",OFFSET('Game Board'!P36,0,YF1)&lt;&gt;""),IF(YF31&gt;YG31,"W",IF(YF31=YG31,"D","L")),"")</f>
        <v/>
      </c>
      <c r="YJ31" s="395" t="str">
        <f t="shared" ca="1" si="2629"/>
        <v/>
      </c>
      <c r="YL31" s="395">
        <f ca="1">VLOOKUP(YM31,ACH31:ACI35,2,FALSE)</f>
        <v>1</v>
      </c>
      <c r="YM31" s="398" t="str">
        <f t="shared" ref="YM31:YM34" si="4678">UG31</f>
        <v>River Plate</v>
      </c>
      <c r="YN31" s="395">
        <f ca="1">SUMPRODUCT((ACK3:ACK54=YM31)*(ACO3:ACO54="W"))+SUMPRODUCT((ACN3:ACN54=YM31)*(ACP3:ACP54="W"))</f>
        <v>0</v>
      </c>
      <c r="YO31" s="395">
        <f ca="1">SUMPRODUCT((ACK3:ACK54=YM31)*(ACO3:ACO54="D"))+SUMPRODUCT((ACN3:ACN54=YM31)*(ACP3:ACP54="D"))</f>
        <v>0</v>
      </c>
      <c r="YP31" s="395">
        <f ca="1">SUMPRODUCT((ACK3:ACK54=YM31)*(ACO3:ACO54="L"))+SUMPRODUCT((ACN3:ACN54=YM31)*(ACP3:ACP54="L"))</f>
        <v>0</v>
      </c>
      <c r="YQ31" s="395">
        <f t="shared" ref="YQ31" ca="1" si="4679">SUMIF(ACK3:ACK72,YM31,ACL3:ACL72)+SUMIF(ACN3:ACN72,YM31,ACM3:ACM72)</f>
        <v>0</v>
      </c>
      <c r="YR31" s="395">
        <f t="shared" ref="YR31" ca="1" si="4680">SUMIF(ACN3:ACN72,YM31,ACL3:ACL72)+SUMIF(ACK3:ACK72,YM31,ACM3:ACM72)</f>
        <v>0</v>
      </c>
      <c r="YS31" s="395">
        <f t="shared" ref="YS31:YS34" ca="1" si="4681">YQ31-YR31+1000</f>
        <v>1000</v>
      </c>
      <c r="YT31" s="395">
        <f t="shared" ref="YT31:YT34" ca="1" si="4682">YN31*3+YO31*1</f>
        <v>0</v>
      </c>
      <c r="YU31" s="401">
        <f t="shared" si="117"/>
        <v>25</v>
      </c>
      <c r="YV31" s="395">
        <f t="shared" ref="YV31" ca="1" si="4683">IF(COUNTIF(YT31:YT35,4)&lt;&gt;4,RANK(YT31,YT31:YT35),YT83)</f>
        <v>1</v>
      </c>
      <c r="YX31" s="395">
        <f t="shared" ref="YX31" ca="1" si="4684">SUMPRODUCT((YV31:YV34=YV31)*(YU31:YU34&lt;YU31))+YV31</f>
        <v>4</v>
      </c>
      <c r="YY31" s="398" t="str">
        <f t="shared" ref="YY31" ca="1" si="4685">INDEX(YM31:YM35,MATCH(1,YX31:YX35,0),0)</f>
        <v>Urawa Red Diamonds</v>
      </c>
      <c r="YZ31" s="395">
        <f t="shared" ref="YZ31" ca="1" si="4686">INDEX(YV31:YV35,MATCH(YY31,YM31:YM35,0),0)</f>
        <v>1</v>
      </c>
      <c r="ZA31" s="395" t="str">
        <f t="shared" ref="ZA31" ca="1" si="4687">IF(YZ32=1,YY31,"")</f>
        <v>Urawa Red Diamonds</v>
      </c>
      <c r="ZB31" s="395" t="str">
        <f t="shared" ref="ZB31" ca="1" si="4688">IF(YZ33=2,YY32,"")</f>
        <v/>
      </c>
      <c r="ZC31" s="395" t="str">
        <f t="shared" ref="ZC31" ca="1" si="4689">IF(YZ34=3,YY33,"")</f>
        <v/>
      </c>
      <c r="ZD31" s="395" t="str">
        <f t="shared" ref="ZD31" si="4690">IF(YZ35=4,YY34,"")</f>
        <v/>
      </c>
      <c r="ZF31" s="395" t="str">
        <f t="shared" ref="ZF31:ZF34" ca="1" si="4691">IF(ZA31&lt;&gt;"",ZA31,"")</f>
        <v>Urawa Red Diamonds</v>
      </c>
      <c r="ZG31" s="395">
        <f ca="1">SUMPRODUCT((ACK3:ACK54=ZF31)*(ACN3:ACN54=ZF32)*(ACO3:ACO54="W"))+SUMPRODUCT((ACK3:ACK54=ZF31)*(ACN3:ACN54=ZF33)*(ACO3:ACO54="W"))+SUMPRODUCT((ACK3:ACK54=ZF31)*(ACN3:ACN54=ZF34)*(ACO3:ACO54="W"))+SUMPRODUCT((ACK3:ACK54=ZF31)*(ACN3:ACN54=ZF35)*(ACO3:ACO54="W"))+SUMPRODUCT((ACK3:ACK54=ZF32)*(ACN3:ACN54=ZF31)*(ACP3:ACP54="W"))+SUMPRODUCT((ACK3:ACK54=ZF33)*(ACN3:ACN54=ZF31)*(ACP3:ACP54="W"))+SUMPRODUCT((ACK3:ACK54=ZF34)*(ACN3:ACN54=ZF31)*(ACP3:ACP54="W"))+SUMPRODUCT((ACK3:ACK54=ZF35)*(ACN3:ACN54=ZF31)*(ACP3:ACP54="W"))</f>
        <v>0</v>
      </c>
      <c r="ZH31" s="395">
        <f ca="1">SUMPRODUCT((ACK3:ACK54=ZF31)*(ACN3:ACN54=ZF32)*(ACO3:ACO54="D"))+SUMPRODUCT((ACK3:ACK54=ZF31)*(ACN3:ACN54=ZF33)*(ACO3:ACO54="D"))+SUMPRODUCT((ACK3:ACK54=ZF31)*(ACN3:ACN54=ZF34)*(ACO3:ACO54="D"))+SUMPRODUCT((ACK3:ACK54=ZF31)*(ACN3:ACN54=ZF35)*(ACO3:ACO54="D"))+SUMPRODUCT((ACK3:ACK54=ZF32)*(ACN3:ACN54=ZF31)*(ACO3:ACO54="D"))+SUMPRODUCT((ACK3:ACK54=ZF33)*(ACN3:ACN54=ZF31)*(ACO3:ACO54="D"))+SUMPRODUCT((ACK3:ACK54=ZF34)*(ACN3:ACN54=ZF31)*(ACO3:ACO54="D"))+SUMPRODUCT((ACK3:ACK54=ZF35)*(ACN3:ACN54=ZF31)*(ACO3:ACO54="D"))</f>
        <v>0</v>
      </c>
      <c r="ZI31" s="395">
        <f ca="1">SUMPRODUCT((ACK3:ACK54=ZF31)*(ACN3:ACN54=ZF32)*(ACO3:ACO54="L"))+SUMPRODUCT((ACK3:ACK54=ZF31)*(ACN3:ACN54=ZF33)*(ACO3:ACO54="L"))+SUMPRODUCT((ACK3:ACK54=ZF31)*(ACN3:ACN54=ZF34)*(ACO3:ACO54="L"))+SUMPRODUCT((ACK3:ACK54=ZF31)*(ACN3:ACN54=ZF35)*(ACO3:ACO54="L"))+SUMPRODUCT((ACK3:ACK54=ZF32)*(ACN3:ACN54=ZF31)*(ACP3:ACP54="L"))+SUMPRODUCT((ACK3:ACK54=ZF33)*(ACN3:ACN54=ZF31)*(ACP3:ACP54="L"))+SUMPRODUCT((ACK3:ACK54=ZF34)*(ACN3:ACN54=ZF31)*(ACP3:ACP54="L"))+SUMPRODUCT((ACK3:ACK54=ZF35)*(ACN3:ACN54=ZF31)*(ACP3:ACP54="L"))</f>
        <v>0</v>
      </c>
      <c r="ZJ31" s="395">
        <f ca="1">SUMPRODUCT((ACK3:ACK54=ZF31)*(ACN3:ACN54=ZF32)*ACL3:ACL54)+SUMPRODUCT((ACK3:ACK54=ZF31)*(ACN3:ACN54=ZF33)*ACL3:ACL54)+SUMPRODUCT((ACK3:ACK54=ZF31)*(ACN3:ACN54=ZF34)*ACL3:ACL54)+SUMPRODUCT((ACK3:ACK54=ZF31)*(ACN3:ACN54=ZF35)*ACL3:ACL54)+SUMPRODUCT((ACK3:ACK54=ZF32)*(ACN3:ACN54=ZF31)*ACM3:ACM54)+SUMPRODUCT((ACK3:ACK54=ZF33)*(ACN3:ACN54=ZF31)*ACM3:ACM54)+SUMPRODUCT((ACK3:ACK54=ZF34)*(ACN3:ACN54=ZF31)*ACM3:ACM54)+SUMPRODUCT((ACK3:ACK54=ZF35)*(ACN3:ACN54=ZF31)*ACM3:ACM54)</f>
        <v>0</v>
      </c>
      <c r="ZK31" s="395">
        <f ca="1">SUMPRODUCT((ACK3:ACK54=ZF31)*(ACN3:ACN54=ZF32)*ACM3:ACM54)+SUMPRODUCT((ACK3:ACK54=ZF31)*(ACN3:ACN54=ZF33)*ACM3:ACM54)+SUMPRODUCT((ACK3:ACK54=ZF31)*(ACN3:ACN54=ZF34)*ACM3:ACM54)+SUMPRODUCT((ACK3:ACK54=ZF31)*(ACN3:ACN54=ZF35)*ACM3:ACM54)+SUMPRODUCT((ACK3:ACK54=ZF32)*(ACN3:ACN54=ZF31)*ACL3:ACL54)+SUMPRODUCT((ACK3:ACK54=ZF33)*(ACN3:ACN54=ZF31)*ACL3:ACL54)+SUMPRODUCT((ACK3:ACK54=ZF34)*(ACN3:ACN54=ZF31)*ACL3:ACL54)+SUMPRODUCT((ACK3:ACK54=ZF35)*(ACN3:ACN54=ZF31)*ACL3:ACL54)</f>
        <v>0</v>
      </c>
      <c r="ZL31" s="395">
        <f t="shared" ref="ZL31:ZL34" ca="1" si="4692">ZJ31-ZK31+1000</f>
        <v>1000</v>
      </c>
      <c r="ZM31" s="395">
        <f t="shared" ref="ZM31:ZM34" ca="1" si="4693">IF(ZF31&lt;&gt;"",ZG31*3+ZH31*1,"")</f>
        <v>0</v>
      </c>
      <c r="ZN31" s="395">
        <f ca="1">IF(ZF31&lt;&gt;"",VLOOKUP(ZF31,YM4:YS52,7,FALSE),"")</f>
        <v>1000</v>
      </c>
      <c r="ZO31" s="395">
        <f ca="1">IF(ZF31&lt;&gt;"",VLOOKUP(ZF31,YM4:YS52,5,FALSE),"")</f>
        <v>0</v>
      </c>
      <c r="ZP31" s="395">
        <f ca="1">IF(ZF31&lt;&gt;"",VLOOKUP(ZF31,YM4:YU52,9,FALSE),"")</f>
        <v>4</v>
      </c>
      <c r="ZQ31" s="395">
        <f t="shared" ref="ZQ31:ZQ34" ca="1" si="4694">ZM31</f>
        <v>0</v>
      </c>
      <c r="ZR31" s="395">
        <f t="shared" ref="ZR31" ca="1" si="4695">IF(ZF31&lt;&gt;"",RANK(ZQ31,ZQ31:ZQ35),"")</f>
        <v>1</v>
      </c>
      <c r="ZS31" s="395">
        <f t="shared" ref="ZS31" ca="1" si="4696">IF(ZF31&lt;&gt;"",SUMPRODUCT((ZQ31:ZQ35=ZQ31)*(ZL31:ZL35&gt;ZL31)),"")</f>
        <v>0</v>
      </c>
      <c r="ZT31" s="395">
        <f t="shared" ref="ZT31" ca="1" si="4697">IF(ZF31&lt;&gt;"",SUMPRODUCT((ZQ31:ZQ35=ZQ31)*(ZL31:ZL35=ZL31)*(ZJ31:ZJ35&gt;ZJ31)),"")</f>
        <v>0</v>
      </c>
      <c r="ZU31" s="395">
        <f t="shared" ref="ZU31" ca="1" si="4698">IF(ZF31&lt;&gt;"",SUMPRODUCT((ZQ31:ZQ35=ZQ31)*(ZL31:ZL35=ZL31)*(ZJ31:ZJ35=ZJ31)*(ZN31:ZN35&gt;ZN31)),"")</f>
        <v>0</v>
      </c>
      <c r="ZV31" s="395">
        <f t="shared" ref="ZV31" ca="1" si="4699">IF(ZF31&lt;&gt;"",SUMPRODUCT((ZQ31:ZQ35=ZQ31)*(ZL31:ZL35=ZL31)*(ZJ31:ZJ35=ZJ31)*(ZN31:ZN35=ZN31)*(ZO31:ZO35&gt;ZO31)),"")</f>
        <v>0</v>
      </c>
      <c r="ZW31" s="395">
        <f t="shared" ref="ZW31" ca="1" si="4700">IF(ZF31&lt;&gt;"",SUMPRODUCT((ZQ31:ZQ35=ZQ31)*(ZL31:ZL35=ZL31)*(ZJ31:ZJ35=ZJ31)*(ZN31:ZN35=ZN31)*(ZO31:ZO35=ZO31)*(ZP31:ZP35&gt;ZP31)),"")</f>
        <v>3</v>
      </c>
      <c r="ZX31" s="395">
        <f ca="1">IF(ZF31&lt;&gt;"",IF(ZX83&lt;&gt;"",IF(U82=3,ZX83,IF(U82=4,SUM(ZR31:ZW31),ZX83+U82)),SUM(ZR31:ZW31)),"")</f>
        <v>4</v>
      </c>
      <c r="ZY31" s="395" t="str">
        <f t="shared" ref="ZY31" ca="1" si="4701">IF(ZF31&lt;&gt;"",INDEX(ZF31:ZF35,MATCH(1,ZX31:ZX35,0),0),"")</f>
        <v>River Plate</v>
      </c>
      <c r="ACH31" s="395" t="str">
        <f t="shared" ref="ACH31" ca="1" si="4702">IF(ZY31&lt;&gt;"",ZY31,YY31)</f>
        <v>River Plate</v>
      </c>
      <c r="ACI31" s="395">
        <v>1</v>
      </c>
      <c r="ACJ31" s="395">
        <v>29</v>
      </c>
      <c r="ACK31" s="395" t="str">
        <f t="shared" si="9"/>
        <v>Juventus</v>
      </c>
      <c r="ACL31" s="395">
        <f ca="1">IF(OFFSET('Game Board'!O36,0,ACL1)&lt;&gt;"",OFFSET('Game Board'!O36,0,ACL1),0)</f>
        <v>0</v>
      </c>
      <c r="ACM31" s="395">
        <f ca="1">IF(OFFSET('Game Board'!P36,0,ACL1)&lt;&gt;"",OFFSET('Game Board'!P36,0,ACL1),0)</f>
        <v>0</v>
      </c>
      <c r="ACN31" s="395" t="str">
        <f t="shared" si="10"/>
        <v>Wydad AC</v>
      </c>
      <c r="ACO31" s="395" t="str">
        <f ca="1">IF(AND(OFFSET('Game Board'!O36,0,ACL1)&lt;&gt;"",OFFSET('Game Board'!P36,0,ACL1)&lt;&gt;""),IF(ACL31&gt;ACM31,"W",IF(ACL31=ACM31,"D","L")),"")</f>
        <v/>
      </c>
      <c r="ACP31" s="395" t="str">
        <f t="shared" ca="1" si="2661"/>
        <v/>
      </c>
      <c r="ACR31" s="395">
        <f ca="1">VLOOKUP(ACS31,AGN31:AGO35,2,FALSE)</f>
        <v>1</v>
      </c>
      <c r="ACS31" s="398" t="str">
        <f t="shared" ref="ACS31:ACS34" si="4703">YM31</f>
        <v>River Plate</v>
      </c>
      <c r="ACT31" s="395">
        <f ca="1">SUMPRODUCT((AGQ3:AGQ54=ACS31)*(AGU3:AGU54="W"))+SUMPRODUCT((AGT3:AGT54=ACS31)*(AGV3:AGV54="W"))</f>
        <v>0</v>
      </c>
      <c r="ACU31" s="395">
        <f ca="1">SUMPRODUCT((AGQ3:AGQ54=ACS31)*(AGU3:AGU54="D"))+SUMPRODUCT((AGT3:AGT54=ACS31)*(AGV3:AGV54="D"))</f>
        <v>0</v>
      </c>
      <c r="ACV31" s="395">
        <f ca="1">SUMPRODUCT((AGQ3:AGQ54=ACS31)*(AGU3:AGU54="L"))+SUMPRODUCT((AGT3:AGT54=ACS31)*(AGV3:AGV54="L"))</f>
        <v>0</v>
      </c>
      <c r="ACW31" s="395">
        <f t="shared" ref="ACW31" ca="1" si="4704">SUMIF(AGQ3:AGQ72,ACS31,AGR3:AGR72)+SUMIF(AGT3:AGT72,ACS31,AGS3:AGS72)</f>
        <v>0</v>
      </c>
      <c r="ACX31" s="395">
        <f t="shared" ref="ACX31" ca="1" si="4705">SUMIF(AGT3:AGT72,ACS31,AGR3:AGR72)+SUMIF(AGQ3:AGQ72,ACS31,AGS3:AGS72)</f>
        <v>0</v>
      </c>
      <c r="ACY31" s="395">
        <f t="shared" ref="ACY31:ACY34" ca="1" si="4706">ACW31-ACX31+1000</f>
        <v>1000</v>
      </c>
      <c r="ACZ31" s="395">
        <f t="shared" ref="ACZ31:ACZ34" ca="1" si="4707">ACT31*3+ACU31*1</f>
        <v>0</v>
      </c>
      <c r="ADA31" s="401">
        <f t="shared" si="144"/>
        <v>25</v>
      </c>
      <c r="ADB31" s="395">
        <f t="shared" ref="ADB31" ca="1" si="4708">IF(COUNTIF(ACZ31:ACZ35,4)&lt;&gt;4,RANK(ACZ31,ACZ31:ACZ35),ACZ83)</f>
        <v>1</v>
      </c>
      <c r="ADD31" s="395">
        <f t="shared" ref="ADD31" ca="1" si="4709">SUMPRODUCT((ADB31:ADB34=ADB31)*(ADA31:ADA34&lt;ADA31))+ADB31</f>
        <v>4</v>
      </c>
      <c r="ADE31" s="398" t="str">
        <f t="shared" ref="ADE31" ca="1" si="4710">INDEX(ACS31:ACS35,MATCH(1,ADD31:ADD35,0),0)</f>
        <v>Urawa Red Diamonds</v>
      </c>
      <c r="ADF31" s="395">
        <f t="shared" ref="ADF31" ca="1" si="4711">INDEX(ADB31:ADB35,MATCH(ADE31,ACS31:ACS35,0),0)</f>
        <v>1</v>
      </c>
      <c r="ADG31" s="395" t="str">
        <f t="shared" ref="ADG31" ca="1" si="4712">IF(ADF32=1,ADE31,"")</f>
        <v>Urawa Red Diamonds</v>
      </c>
      <c r="ADH31" s="395" t="str">
        <f t="shared" ref="ADH31" ca="1" si="4713">IF(ADF33=2,ADE32,"")</f>
        <v/>
      </c>
      <c r="ADI31" s="395" t="str">
        <f t="shared" ref="ADI31" ca="1" si="4714">IF(ADF34=3,ADE33,"")</f>
        <v/>
      </c>
      <c r="ADJ31" s="395" t="str">
        <f t="shared" ref="ADJ31" si="4715">IF(ADF35=4,ADE34,"")</f>
        <v/>
      </c>
      <c r="ADL31" s="395" t="str">
        <f t="shared" ref="ADL31:ADL34" ca="1" si="4716">IF(ADG31&lt;&gt;"",ADG31,"")</f>
        <v>Urawa Red Diamonds</v>
      </c>
      <c r="ADM31" s="395">
        <f ca="1">SUMPRODUCT((AGQ3:AGQ54=ADL31)*(AGT3:AGT54=ADL32)*(AGU3:AGU54="W"))+SUMPRODUCT((AGQ3:AGQ54=ADL31)*(AGT3:AGT54=ADL33)*(AGU3:AGU54="W"))+SUMPRODUCT((AGQ3:AGQ54=ADL31)*(AGT3:AGT54=ADL34)*(AGU3:AGU54="W"))+SUMPRODUCT((AGQ3:AGQ54=ADL31)*(AGT3:AGT54=ADL35)*(AGU3:AGU54="W"))+SUMPRODUCT((AGQ3:AGQ54=ADL32)*(AGT3:AGT54=ADL31)*(AGV3:AGV54="W"))+SUMPRODUCT((AGQ3:AGQ54=ADL33)*(AGT3:AGT54=ADL31)*(AGV3:AGV54="W"))+SUMPRODUCT((AGQ3:AGQ54=ADL34)*(AGT3:AGT54=ADL31)*(AGV3:AGV54="W"))+SUMPRODUCT((AGQ3:AGQ54=ADL35)*(AGT3:AGT54=ADL31)*(AGV3:AGV54="W"))</f>
        <v>0</v>
      </c>
      <c r="ADN31" s="395">
        <f ca="1">SUMPRODUCT((AGQ3:AGQ54=ADL31)*(AGT3:AGT54=ADL32)*(AGU3:AGU54="D"))+SUMPRODUCT((AGQ3:AGQ54=ADL31)*(AGT3:AGT54=ADL33)*(AGU3:AGU54="D"))+SUMPRODUCT((AGQ3:AGQ54=ADL31)*(AGT3:AGT54=ADL34)*(AGU3:AGU54="D"))+SUMPRODUCT((AGQ3:AGQ54=ADL31)*(AGT3:AGT54=ADL35)*(AGU3:AGU54="D"))+SUMPRODUCT((AGQ3:AGQ54=ADL32)*(AGT3:AGT54=ADL31)*(AGU3:AGU54="D"))+SUMPRODUCT((AGQ3:AGQ54=ADL33)*(AGT3:AGT54=ADL31)*(AGU3:AGU54="D"))+SUMPRODUCT((AGQ3:AGQ54=ADL34)*(AGT3:AGT54=ADL31)*(AGU3:AGU54="D"))+SUMPRODUCT((AGQ3:AGQ54=ADL35)*(AGT3:AGT54=ADL31)*(AGU3:AGU54="D"))</f>
        <v>0</v>
      </c>
      <c r="ADO31" s="395">
        <f ca="1">SUMPRODUCT((AGQ3:AGQ54=ADL31)*(AGT3:AGT54=ADL32)*(AGU3:AGU54="L"))+SUMPRODUCT((AGQ3:AGQ54=ADL31)*(AGT3:AGT54=ADL33)*(AGU3:AGU54="L"))+SUMPRODUCT((AGQ3:AGQ54=ADL31)*(AGT3:AGT54=ADL34)*(AGU3:AGU54="L"))+SUMPRODUCT((AGQ3:AGQ54=ADL31)*(AGT3:AGT54=ADL35)*(AGU3:AGU54="L"))+SUMPRODUCT((AGQ3:AGQ54=ADL32)*(AGT3:AGT54=ADL31)*(AGV3:AGV54="L"))+SUMPRODUCT((AGQ3:AGQ54=ADL33)*(AGT3:AGT54=ADL31)*(AGV3:AGV54="L"))+SUMPRODUCT((AGQ3:AGQ54=ADL34)*(AGT3:AGT54=ADL31)*(AGV3:AGV54="L"))+SUMPRODUCT((AGQ3:AGQ54=ADL35)*(AGT3:AGT54=ADL31)*(AGV3:AGV54="L"))</f>
        <v>0</v>
      </c>
      <c r="ADP31" s="395">
        <f ca="1">SUMPRODUCT((AGQ3:AGQ54=ADL31)*(AGT3:AGT54=ADL32)*AGR3:AGR54)+SUMPRODUCT((AGQ3:AGQ54=ADL31)*(AGT3:AGT54=ADL33)*AGR3:AGR54)+SUMPRODUCT((AGQ3:AGQ54=ADL31)*(AGT3:AGT54=ADL34)*AGR3:AGR54)+SUMPRODUCT((AGQ3:AGQ54=ADL31)*(AGT3:AGT54=ADL35)*AGR3:AGR54)+SUMPRODUCT((AGQ3:AGQ54=ADL32)*(AGT3:AGT54=ADL31)*AGS3:AGS54)+SUMPRODUCT((AGQ3:AGQ54=ADL33)*(AGT3:AGT54=ADL31)*AGS3:AGS54)+SUMPRODUCT((AGQ3:AGQ54=ADL34)*(AGT3:AGT54=ADL31)*AGS3:AGS54)+SUMPRODUCT((AGQ3:AGQ54=ADL35)*(AGT3:AGT54=ADL31)*AGS3:AGS54)</f>
        <v>0</v>
      </c>
      <c r="ADQ31" s="395">
        <f ca="1">SUMPRODUCT((AGQ3:AGQ54=ADL31)*(AGT3:AGT54=ADL32)*AGS3:AGS54)+SUMPRODUCT((AGQ3:AGQ54=ADL31)*(AGT3:AGT54=ADL33)*AGS3:AGS54)+SUMPRODUCT((AGQ3:AGQ54=ADL31)*(AGT3:AGT54=ADL34)*AGS3:AGS54)+SUMPRODUCT((AGQ3:AGQ54=ADL31)*(AGT3:AGT54=ADL35)*AGS3:AGS54)+SUMPRODUCT((AGQ3:AGQ54=ADL32)*(AGT3:AGT54=ADL31)*AGR3:AGR54)+SUMPRODUCT((AGQ3:AGQ54=ADL33)*(AGT3:AGT54=ADL31)*AGR3:AGR54)+SUMPRODUCT((AGQ3:AGQ54=ADL34)*(AGT3:AGT54=ADL31)*AGR3:AGR54)+SUMPRODUCT((AGQ3:AGQ54=ADL35)*(AGT3:AGT54=ADL31)*AGR3:AGR54)</f>
        <v>0</v>
      </c>
      <c r="ADR31" s="395">
        <f t="shared" ref="ADR31:ADR34" ca="1" si="4717">ADP31-ADQ31+1000</f>
        <v>1000</v>
      </c>
      <c r="ADS31" s="395">
        <f t="shared" ref="ADS31:ADS34" ca="1" si="4718">IF(ADL31&lt;&gt;"",ADM31*3+ADN31*1,"")</f>
        <v>0</v>
      </c>
      <c r="ADT31" s="395">
        <f ca="1">IF(ADL31&lt;&gt;"",VLOOKUP(ADL31,ACS4:ACY52,7,FALSE),"")</f>
        <v>1000</v>
      </c>
      <c r="ADU31" s="395">
        <f ca="1">IF(ADL31&lt;&gt;"",VLOOKUP(ADL31,ACS4:ACY52,5,FALSE),"")</f>
        <v>0</v>
      </c>
      <c r="ADV31" s="395">
        <f ca="1">IF(ADL31&lt;&gt;"",VLOOKUP(ADL31,ACS4:ADA52,9,FALSE),"")</f>
        <v>4</v>
      </c>
      <c r="ADW31" s="395">
        <f t="shared" ref="ADW31:ADW34" ca="1" si="4719">ADS31</f>
        <v>0</v>
      </c>
      <c r="ADX31" s="395">
        <f t="shared" ref="ADX31" ca="1" si="4720">IF(ADL31&lt;&gt;"",RANK(ADW31,ADW31:ADW35),"")</f>
        <v>1</v>
      </c>
      <c r="ADY31" s="395">
        <f t="shared" ref="ADY31" ca="1" si="4721">IF(ADL31&lt;&gt;"",SUMPRODUCT((ADW31:ADW35=ADW31)*(ADR31:ADR35&gt;ADR31)),"")</f>
        <v>0</v>
      </c>
      <c r="ADZ31" s="395">
        <f t="shared" ref="ADZ31" ca="1" si="4722">IF(ADL31&lt;&gt;"",SUMPRODUCT((ADW31:ADW35=ADW31)*(ADR31:ADR35=ADR31)*(ADP31:ADP35&gt;ADP31)),"")</f>
        <v>0</v>
      </c>
      <c r="AEA31" s="395">
        <f t="shared" ref="AEA31" ca="1" si="4723">IF(ADL31&lt;&gt;"",SUMPRODUCT((ADW31:ADW35=ADW31)*(ADR31:ADR35=ADR31)*(ADP31:ADP35=ADP31)*(ADT31:ADT35&gt;ADT31)),"")</f>
        <v>0</v>
      </c>
      <c r="AEB31" s="395">
        <f t="shared" ref="AEB31" ca="1" si="4724">IF(ADL31&lt;&gt;"",SUMPRODUCT((ADW31:ADW35=ADW31)*(ADR31:ADR35=ADR31)*(ADP31:ADP35=ADP31)*(ADT31:ADT35=ADT31)*(ADU31:ADU35&gt;ADU31)),"")</f>
        <v>0</v>
      </c>
      <c r="AEC31" s="395">
        <f t="shared" ref="AEC31" ca="1" si="4725">IF(ADL31&lt;&gt;"",SUMPRODUCT((ADW31:ADW35=ADW31)*(ADR31:ADR35=ADR31)*(ADP31:ADP35=ADP31)*(ADT31:ADT35=ADT31)*(ADU31:ADU35=ADU31)*(ADV31:ADV35&gt;ADV31)),"")</f>
        <v>3</v>
      </c>
      <c r="AED31" s="395">
        <f ca="1">IF(ADL31&lt;&gt;"",IF(AED83&lt;&gt;"",IF(U82=3,AED83,IF(U82=4,SUM(ADX31:AEC31),AED83+U82)),SUM(ADX31:AEC31)),"")</f>
        <v>4</v>
      </c>
      <c r="AEE31" s="395" t="str">
        <f t="shared" ref="AEE31" ca="1" si="4726">IF(ADL31&lt;&gt;"",INDEX(ADL31:ADL35,MATCH(1,AED31:AED35,0),0),"")</f>
        <v>River Plate</v>
      </c>
      <c r="AGN31" s="395" t="str">
        <f t="shared" ref="AGN31" ca="1" si="4727">IF(AEE31&lt;&gt;"",AEE31,ADE31)</f>
        <v>River Plate</v>
      </c>
      <c r="AGO31" s="395">
        <v>1</v>
      </c>
      <c r="AGP31" s="395">
        <v>29</v>
      </c>
      <c r="AGQ31" s="395" t="str">
        <f t="shared" si="12"/>
        <v>Juventus</v>
      </c>
      <c r="AGR31" s="395">
        <f ca="1">IF(OFFSET('Game Board'!O36,0,AGR1)&lt;&gt;"",OFFSET('Game Board'!O36,0,AGR1),0)</f>
        <v>0</v>
      </c>
      <c r="AGS31" s="395">
        <f ca="1">IF(OFFSET('Game Board'!P36,0,AGR1)&lt;&gt;"",OFFSET('Game Board'!P36,0,AGR1),0)</f>
        <v>0</v>
      </c>
      <c r="AGT31" s="395" t="str">
        <f t="shared" si="13"/>
        <v>Wydad AC</v>
      </c>
      <c r="AGU31" s="395" t="str">
        <f ca="1">IF(AND(OFFSET('Game Board'!O36,0,AGR1)&lt;&gt;"",OFFSET('Game Board'!P36,0,AGR1)&lt;&gt;""),IF(AGR31&gt;AGS31,"W",IF(AGR31=AGS31,"D","L")),"")</f>
        <v/>
      </c>
      <c r="AGV31" s="395" t="str">
        <f t="shared" ca="1" si="2693"/>
        <v/>
      </c>
      <c r="AGX31" s="395">
        <f ca="1">VLOOKUP(AGY31,AKT31:AKU35,2,FALSE)</f>
        <v>1</v>
      </c>
      <c r="AGY31" s="398" t="str">
        <f t="shared" ref="AGY31:AGY34" si="4728">ACS31</f>
        <v>River Plate</v>
      </c>
      <c r="AGZ31" s="395">
        <f ca="1">SUMPRODUCT((AKW3:AKW54=AGY31)*(ALA3:ALA54="W"))+SUMPRODUCT((AKZ3:AKZ54=AGY31)*(ALB3:ALB54="W"))</f>
        <v>0</v>
      </c>
      <c r="AHA31" s="395">
        <f ca="1">SUMPRODUCT((AKW3:AKW54=AGY31)*(ALA3:ALA54="D"))+SUMPRODUCT((AKZ3:AKZ54=AGY31)*(ALB3:ALB54="D"))</f>
        <v>0</v>
      </c>
      <c r="AHB31" s="395">
        <f ca="1">SUMPRODUCT((AKW3:AKW54=AGY31)*(ALA3:ALA54="L"))+SUMPRODUCT((AKZ3:AKZ54=AGY31)*(ALB3:ALB54="L"))</f>
        <v>0</v>
      </c>
      <c r="AHC31" s="395">
        <f t="shared" ref="AHC31" ca="1" si="4729">SUMIF(AKW3:AKW72,AGY31,AKX3:AKX72)+SUMIF(AKZ3:AKZ72,AGY31,AKY3:AKY72)</f>
        <v>0</v>
      </c>
      <c r="AHD31" s="395">
        <f t="shared" ref="AHD31" ca="1" si="4730">SUMIF(AKZ3:AKZ72,AGY31,AKX3:AKX72)+SUMIF(AKW3:AKW72,AGY31,AKY3:AKY72)</f>
        <v>0</v>
      </c>
      <c r="AHE31" s="395">
        <f t="shared" ref="AHE31:AHE34" ca="1" si="4731">AHC31-AHD31+1000</f>
        <v>1000</v>
      </c>
      <c r="AHF31" s="395">
        <f t="shared" ref="AHF31:AHF34" ca="1" si="4732">AGZ31*3+AHA31*1</f>
        <v>0</v>
      </c>
      <c r="AHG31" s="401">
        <f t="shared" si="171"/>
        <v>25</v>
      </c>
      <c r="AHH31" s="395">
        <f t="shared" ref="AHH31" ca="1" si="4733">IF(COUNTIF(AHF31:AHF35,4)&lt;&gt;4,RANK(AHF31,AHF31:AHF35),AHF83)</f>
        <v>1</v>
      </c>
      <c r="AHJ31" s="395">
        <f t="shared" ref="AHJ31" ca="1" si="4734">SUMPRODUCT((AHH31:AHH34=AHH31)*(AHG31:AHG34&lt;AHG31))+AHH31</f>
        <v>4</v>
      </c>
      <c r="AHK31" s="398" t="str">
        <f t="shared" ref="AHK31" ca="1" si="4735">INDEX(AGY31:AGY35,MATCH(1,AHJ31:AHJ35,0),0)</f>
        <v>Urawa Red Diamonds</v>
      </c>
      <c r="AHL31" s="395">
        <f t="shared" ref="AHL31" ca="1" si="4736">INDEX(AHH31:AHH35,MATCH(AHK31,AGY31:AGY35,0),0)</f>
        <v>1</v>
      </c>
      <c r="AHM31" s="395" t="str">
        <f t="shared" ref="AHM31" ca="1" si="4737">IF(AHL32=1,AHK31,"")</f>
        <v>Urawa Red Diamonds</v>
      </c>
      <c r="AHN31" s="395" t="str">
        <f t="shared" ref="AHN31" ca="1" si="4738">IF(AHL33=2,AHK32,"")</f>
        <v/>
      </c>
      <c r="AHO31" s="395" t="str">
        <f t="shared" ref="AHO31" ca="1" si="4739">IF(AHL34=3,AHK33,"")</f>
        <v/>
      </c>
      <c r="AHP31" s="395" t="str">
        <f t="shared" ref="AHP31" si="4740">IF(AHL35=4,AHK34,"")</f>
        <v/>
      </c>
      <c r="AHR31" s="395" t="str">
        <f t="shared" ref="AHR31:AHR34" ca="1" si="4741">IF(AHM31&lt;&gt;"",AHM31,"")</f>
        <v>Urawa Red Diamonds</v>
      </c>
      <c r="AHS31" s="395">
        <f ca="1">SUMPRODUCT((AKW3:AKW54=AHR31)*(AKZ3:AKZ54=AHR32)*(ALA3:ALA54="W"))+SUMPRODUCT((AKW3:AKW54=AHR31)*(AKZ3:AKZ54=AHR33)*(ALA3:ALA54="W"))+SUMPRODUCT((AKW3:AKW54=AHR31)*(AKZ3:AKZ54=AHR34)*(ALA3:ALA54="W"))+SUMPRODUCT((AKW3:AKW54=AHR31)*(AKZ3:AKZ54=AHR35)*(ALA3:ALA54="W"))+SUMPRODUCT((AKW3:AKW54=AHR32)*(AKZ3:AKZ54=AHR31)*(ALB3:ALB54="W"))+SUMPRODUCT((AKW3:AKW54=AHR33)*(AKZ3:AKZ54=AHR31)*(ALB3:ALB54="W"))+SUMPRODUCT((AKW3:AKW54=AHR34)*(AKZ3:AKZ54=AHR31)*(ALB3:ALB54="W"))+SUMPRODUCT((AKW3:AKW54=AHR35)*(AKZ3:AKZ54=AHR31)*(ALB3:ALB54="W"))</f>
        <v>0</v>
      </c>
      <c r="AHT31" s="395">
        <f ca="1">SUMPRODUCT((AKW3:AKW54=AHR31)*(AKZ3:AKZ54=AHR32)*(ALA3:ALA54="D"))+SUMPRODUCT((AKW3:AKW54=AHR31)*(AKZ3:AKZ54=AHR33)*(ALA3:ALA54="D"))+SUMPRODUCT((AKW3:AKW54=AHR31)*(AKZ3:AKZ54=AHR34)*(ALA3:ALA54="D"))+SUMPRODUCT((AKW3:AKW54=AHR31)*(AKZ3:AKZ54=AHR35)*(ALA3:ALA54="D"))+SUMPRODUCT((AKW3:AKW54=AHR32)*(AKZ3:AKZ54=AHR31)*(ALA3:ALA54="D"))+SUMPRODUCT((AKW3:AKW54=AHR33)*(AKZ3:AKZ54=AHR31)*(ALA3:ALA54="D"))+SUMPRODUCT((AKW3:AKW54=AHR34)*(AKZ3:AKZ54=AHR31)*(ALA3:ALA54="D"))+SUMPRODUCT((AKW3:AKW54=AHR35)*(AKZ3:AKZ54=AHR31)*(ALA3:ALA54="D"))</f>
        <v>0</v>
      </c>
      <c r="AHU31" s="395">
        <f ca="1">SUMPRODUCT((AKW3:AKW54=AHR31)*(AKZ3:AKZ54=AHR32)*(ALA3:ALA54="L"))+SUMPRODUCT((AKW3:AKW54=AHR31)*(AKZ3:AKZ54=AHR33)*(ALA3:ALA54="L"))+SUMPRODUCT((AKW3:AKW54=AHR31)*(AKZ3:AKZ54=AHR34)*(ALA3:ALA54="L"))+SUMPRODUCT((AKW3:AKW54=AHR31)*(AKZ3:AKZ54=AHR35)*(ALA3:ALA54="L"))+SUMPRODUCT((AKW3:AKW54=AHR32)*(AKZ3:AKZ54=AHR31)*(ALB3:ALB54="L"))+SUMPRODUCT((AKW3:AKW54=AHR33)*(AKZ3:AKZ54=AHR31)*(ALB3:ALB54="L"))+SUMPRODUCT((AKW3:AKW54=AHR34)*(AKZ3:AKZ54=AHR31)*(ALB3:ALB54="L"))+SUMPRODUCT((AKW3:AKW54=AHR35)*(AKZ3:AKZ54=AHR31)*(ALB3:ALB54="L"))</f>
        <v>0</v>
      </c>
      <c r="AHV31" s="395">
        <f ca="1">SUMPRODUCT((AKW3:AKW54=AHR31)*(AKZ3:AKZ54=AHR32)*AKX3:AKX54)+SUMPRODUCT((AKW3:AKW54=AHR31)*(AKZ3:AKZ54=AHR33)*AKX3:AKX54)+SUMPRODUCT((AKW3:AKW54=AHR31)*(AKZ3:AKZ54=AHR34)*AKX3:AKX54)+SUMPRODUCT((AKW3:AKW54=AHR31)*(AKZ3:AKZ54=AHR35)*AKX3:AKX54)+SUMPRODUCT((AKW3:AKW54=AHR32)*(AKZ3:AKZ54=AHR31)*AKY3:AKY54)+SUMPRODUCT((AKW3:AKW54=AHR33)*(AKZ3:AKZ54=AHR31)*AKY3:AKY54)+SUMPRODUCT((AKW3:AKW54=AHR34)*(AKZ3:AKZ54=AHR31)*AKY3:AKY54)+SUMPRODUCT((AKW3:AKW54=AHR35)*(AKZ3:AKZ54=AHR31)*AKY3:AKY54)</f>
        <v>0</v>
      </c>
      <c r="AHW31" s="395">
        <f ca="1">SUMPRODUCT((AKW3:AKW54=AHR31)*(AKZ3:AKZ54=AHR32)*AKY3:AKY54)+SUMPRODUCT((AKW3:AKW54=AHR31)*(AKZ3:AKZ54=AHR33)*AKY3:AKY54)+SUMPRODUCT((AKW3:AKW54=AHR31)*(AKZ3:AKZ54=AHR34)*AKY3:AKY54)+SUMPRODUCT((AKW3:AKW54=AHR31)*(AKZ3:AKZ54=AHR35)*AKY3:AKY54)+SUMPRODUCT((AKW3:AKW54=AHR32)*(AKZ3:AKZ54=AHR31)*AKX3:AKX54)+SUMPRODUCT((AKW3:AKW54=AHR33)*(AKZ3:AKZ54=AHR31)*AKX3:AKX54)+SUMPRODUCT((AKW3:AKW54=AHR34)*(AKZ3:AKZ54=AHR31)*AKX3:AKX54)+SUMPRODUCT((AKW3:AKW54=AHR35)*(AKZ3:AKZ54=AHR31)*AKX3:AKX54)</f>
        <v>0</v>
      </c>
      <c r="AHX31" s="395">
        <f t="shared" ref="AHX31:AHX34" ca="1" si="4742">AHV31-AHW31+1000</f>
        <v>1000</v>
      </c>
      <c r="AHY31" s="395">
        <f t="shared" ref="AHY31:AHY34" ca="1" si="4743">IF(AHR31&lt;&gt;"",AHS31*3+AHT31*1,"")</f>
        <v>0</v>
      </c>
      <c r="AHZ31" s="395">
        <f ca="1">IF(AHR31&lt;&gt;"",VLOOKUP(AHR31,AGY4:AHE52,7,FALSE),"")</f>
        <v>1000</v>
      </c>
      <c r="AIA31" s="395">
        <f ca="1">IF(AHR31&lt;&gt;"",VLOOKUP(AHR31,AGY4:AHE52,5,FALSE),"")</f>
        <v>0</v>
      </c>
      <c r="AIB31" s="395">
        <f ca="1">IF(AHR31&lt;&gt;"",VLOOKUP(AHR31,AGY4:AHG52,9,FALSE),"")</f>
        <v>4</v>
      </c>
      <c r="AIC31" s="395">
        <f t="shared" ref="AIC31:AIC34" ca="1" si="4744">AHY31</f>
        <v>0</v>
      </c>
      <c r="AID31" s="395">
        <f t="shared" ref="AID31" ca="1" si="4745">IF(AHR31&lt;&gt;"",RANK(AIC31,AIC31:AIC35),"")</f>
        <v>1</v>
      </c>
      <c r="AIE31" s="395">
        <f t="shared" ref="AIE31" ca="1" si="4746">IF(AHR31&lt;&gt;"",SUMPRODUCT((AIC31:AIC35=AIC31)*(AHX31:AHX35&gt;AHX31)),"")</f>
        <v>0</v>
      </c>
      <c r="AIF31" s="395">
        <f t="shared" ref="AIF31" ca="1" si="4747">IF(AHR31&lt;&gt;"",SUMPRODUCT((AIC31:AIC35=AIC31)*(AHX31:AHX35=AHX31)*(AHV31:AHV35&gt;AHV31)),"")</f>
        <v>0</v>
      </c>
      <c r="AIG31" s="395">
        <f t="shared" ref="AIG31" ca="1" si="4748">IF(AHR31&lt;&gt;"",SUMPRODUCT((AIC31:AIC35=AIC31)*(AHX31:AHX35=AHX31)*(AHV31:AHV35=AHV31)*(AHZ31:AHZ35&gt;AHZ31)),"")</f>
        <v>0</v>
      </c>
      <c r="AIH31" s="395">
        <f t="shared" ref="AIH31" ca="1" si="4749">IF(AHR31&lt;&gt;"",SUMPRODUCT((AIC31:AIC35=AIC31)*(AHX31:AHX35=AHX31)*(AHV31:AHV35=AHV31)*(AHZ31:AHZ35=AHZ31)*(AIA31:AIA35&gt;AIA31)),"")</f>
        <v>0</v>
      </c>
      <c r="AII31" s="395">
        <f t="shared" ref="AII31" ca="1" si="4750">IF(AHR31&lt;&gt;"",SUMPRODUCT((AIC31:AIC35=AIC31)*(AHX31:AHX35=AHX31)*(AHV31:AHV35=AHV31)*(AHZ31:AHZ35=AHZ31)*(AIA31:AIA35=AIA31)*(AIB31:AIB35&gt;AIB31)),"")</f>
        <v>3</v>
      </c>
      <c r="AIJ31" s="395">
        <f ca="1">IF(AHR31&lt;&gt;"",IF(AIJ83&lt;&gt;"",IF(U82=3,AIJ83,IF(U82=4,SUM(AID31:AII31),AIJ83+U82)),SUM(AID31:AII31)),"")</f>
        <v>4</v>
      </c>
      <c r="AIK31" s="395" t="str">
        <f t="shared" ref="AIK31" ca="1" si="4751">IF(AHR31&lt;&gt;"",INDEX(AHR31:AHR35,MATCH(1,AIJ31:AIJ35,0),0),"")</f>
        <v>River Plate</v>
      </c>
      <c r="AKT31" s="395" t="str">
        <f t="shared" ref="AKT31" ca="1" si="4752">IF(AIK31&lt;&gt;"",AIK31,AHK31)</f>
        <v>River Plate</v>
      </c>
      <c r="AKU31" s="395">
        <v>1</v>
      </c>
      <c r="AKV31" s="395">
        <v>29</v>
      </c>
      <c r="AKW31" s="395" t="str">
        <f t="shared" si="15"/>
        <v>Juventus</v>
      </c>
      <c r="AKX31" s="395">
        <f ca="1">IF(OFFSET('Game Board'!O36,0,AKX1)&lt;&gt;"",OFFSET('Game Board'!O36,0,AKX1),0)</f>
        <v>0</v>
      </c>
      <c r="AKY31" s="395">
        <f ca="1">IF(OFFSET('Game Board'!P36,0,AKX1)&lt;&gt;"",OFFSET('Game Board'!P36,0,AKX1),0)</f>
        <v>0</v>
      </c>
      <c r="AKZ31" s="395" t="str">
        <f t="shared" si="16"/>
        <v>Wydad AC</v>
      </c>
      <c r="ALA31" s="395" t="str">
        <f ca="1">IF(AND(OFFSET('Game Board'!O36,0,AKX1)&lt;&gt;"",OFFSET('Game Board'!P36,0,AKX1)&lt;&gt;""),IF(AKX31&gt;AKY31,"W",IF(AKX31=AKY31,"D","L")),"")</f>
        <v/>
      </c>
      <c r="ALB31" s="395" t="str">
        <f t="shared" ca="1" si="2725"/>
        <v/>
      </c>
      <c r="ALD31" s="395">
        <f ca="1">VLOOKUP(ALE31,AOZ31:APA35,2,FALSE)</f>
        <v>1</v>
      </c>
      <c r="ALE31" s="398" t="str">
        <f t="shared" ref="ALE31:ALE34" si="4753">AGY31</f>
        <v>River Plate</v>
      </c>
      <c r="ALF31" s="395">
        <f ca="1">SUMPRODUCT((APC3:APC54=ALE31)*(APG3:APG54="W"))+SUMPRODUCT((APF3:APF54=ALE31)*(APH3:APH54="W"))</f>
        <v>0</v>
      </c>
      <c r="ALG31" s="395">
        <f ca="1">SUMPRODUCT((APC3:APC54=ALE31)*(APG3:APG54="D"))+SUMPRODUCT((APF3:APF54=ALE31)*(APH3:APH54="D"))</f>
        <v>0</v>
      </c>
      <c r="ALH31" s="395">
        <f ca="1">SUMPRODUCT((APC3:APC54=ALE31)*(APG3:APG54="L"))+SUMPRODUCT((APF3:APF54=ALE31)*(APH3:APH54="L"))</f>
        <v>0</v>
      </c>
      <c r="ALI31" s="395">
        <f t="shared" ref="ALI31" ca="1" si="4754">SUMIF(APC3:APC72,ALE31,APD3:APD72)+SUMIF(APF3:APF72,ALE31,APE3:APE72)</f>
        <v>0</v>
      </c>
      <c r="ALJ31" s="395">
        <f t="shared" ref="ALJ31" ca="1" si="4755">SUMIF(APF3:APF72,ALE31,APD3:APD72)+SUMIF(APC3:APC72,ALE31,APE3:APE72)</f>
        <v>0</v>
      </c>
      <c r="ALK31" s="395">
        <f t="shared" ref="ALK31:ALK34" ca="1" si="4756">ALI31-ALJ31+1000</f>
        <v>1000</v>
      </c>
      <c r="ALL31" s="395">
        <f t="shared" ref="ALL31:ALL34" ca="1" si="4757">ALF31*3+ALG31*1</f>
        <v>0</v>
      </c>
      <c r="ALM31" s="401">
        <f t="shared" si="198"/>
        <v>25</v>
      </c>
      <c r="ALN31" s="395">
        <f t="shared" ref="ALN31" ca="1" si="4758">IF(COUNTIF(ALL31:ALL35,4)&lt;&gt;4,RANK(ALL31,ALL31:ALL35),ALL83)</f>
        <v>1</v>
      </c>
      <c r="ALP31" s="395">
        <f t="shared" ref="ALP31" ca="1" si="4759">SUMPRODUCT((ALN31:ALN34=ALN31)*(ALM31:ALM34&lt;ALM31))+ALN31</f>
        <v>4</v>
      </c>
      <c r="ALQ31" s="398" t="str">
        <f t="shared" ref="ALQ31" ca="1" si="4760">INDEX(ALE31:ALE35,MATCH(1,ALP31:ALP35,0),0)</f>
        <v>Urawa Red Diamonds</v>
      </c>
      <c r="ALR31" s="395">
        <f t="shared" ref="ALR31" ca="1" si="4761">INDEX(ALN31:ALN35,MATCH(ALQ31,ALE31:ALE35,0),0)</f>
        <v>1</v>
      </c>
      <c r="ALS31" s="395" t="str">
        <f t="shared" ref="ALS31" ca="1" si="4762">IF(ALR32=1,ALQ31,"")</f>
        <v>Urawa Red Diamonds</v>
      </c>
      <c r="ALT31" s="395" t="str">
        <f t="shared" ref="ALT31" ca="1" si="4763">IF(ALR33=2,ALQ32,"")</f>
        <v/>
      </c>
      <c r="ALU31" s="395" t="str">
        <f t="shared" ref="ALU31" ca="1" si="4764">IF(ALR34=3,ALQ33,"")</f>
        <v/>
      </c>
      <c r="ALV31" s="395" t="str">
        <f t="shared" ref="ALV31" si="4765">IF(ALR35=4,ALQ34,"")</f>
        <v/>
      </c>
      <c r="ALX31" s="395" t="str">
        <f t="shared" ref="ALX31:ALX34" ca="1" si="4766">IF(ALS31&lt;&gt;"",ALS31,"")</f>
        <v>Urawa Red Diamonds</v>
      </c>
      <c r="ALY31" s="395">
        <f ca="1">SUMPRODUCT((APC3:APC54=ALX31)*(APF3:APF54=ALX32)*(APG3:APG54="W"))+SUMPRODUCT((APC3:APC54=ALX31)*(APF3:APF54=ALX33)*(APG3:APG54="W"))+SUMPRODUCT((APC3:APC54=ALX31)*(APF3:APF54=ALX34)*(APG3:APG54="W"))+SUMPRODUCT((APC3:APC54=ALX31)*(APF3:APF54=ALX35)*(APG3:APG54="W"))+SUMPRODUCT((APC3:APC54=ALX32)*(APF3:APF54=ALX31)*(APH3:APH54="W"))+SUMPRODUCT((APC3:APC54=ALX33)*(APF3:APF54=ALX31)*(APH3:APH54="W"))+SUMPRODUCT((APC3:APC54=ALX34)*(APF3:APF54=ALX31)*(APH3:APH54="W"))+SUMPRODUCT((APC3:APC54=ALX35)*(APF3:APF54=ALX31)*(APH3:APH54="W"))</f>
        <v>0</v>
      </c>
      <c r="ALZ31" s="395">
        <f ca="1">SUMPRODUCT((APC3:APC54=ALX31)*(APF3:APF54=ALX32)*(APG3:APG54="D"))+SUMPRODUCT((APC3:APC54=ALX31)*(APF3:APF54=ALX33)*(APG3:APG54="D"))+SUMPRODUCT((APC3:APC54=ALX31)*(APF3:APF54=ALX34)*(APG3:APG54="D"))+SUMPRODUCT((APC3:APC54=ALX31)*(APF3:APF54=ALX35)*(APG3:APG54="D"))+SUMPRODUCT((APC3:APC54=ALX32)*(APF3:APF54=ALX31)*(APG3:APG54="D"))+SUMPRODUCT((APC3:APC54=ALX33)*(APF3:APF54=ALX31)*(APG3:APG54="D"))+SUMPRODUCT((APC3:APC54=ALX34)*(APF3:APF54=ALX31)*(APG3:APG54="D"))+SUMPRODUCT((APC3:APC54=ALX35)*(APF3:APF54=ALX31)*(APG3:APG54="D"))</f>
        <v>0</v>
      </c>
      <c r="AMA31" s="395">
        <f ca="1">SUMPRODUCT((APC3:APC54=ALX31)*(APF3:APF54=ALX32)*(APG3:APG54="L"))+SUMPRODUCT((APC3:APC54=ALX31)*(APF3:APF54=ALX33)*(APG3:APG54="L"))+SUMPRODUCT((APC3:APC54=ALX31)*(APF3:APF54=ALX34)*(APG3:APG54="L"))+SUMPRODUCT((APC3:APC54=ALX31)*(APF3:APF54=ALX35)*(APG3:APG54="L"))+SUMPRODUCT((APC3:APC54=ALX32)*(APF3:APF54=ALX31)*(APH3:APH54="L"))+SUMPRODUCT((APC3:APC54=ALX33)*(APF3:APF54=ALX31)*(APH3:APH54="L"))+SUMPRODUCT((APC3:APC54=ALX34)*(APF3:APF54=ALX31)*(APH3:APH54="L"))+SUMPRODUCT((APC3:APC54=ALX35)*(APF3:APF54=ALX31)*(APH3:APH54="L"))</f>
        <v>0</v>
      </c>
      <c r="AMB31" s="395">
        <f ca="1">SUMPRODUCT((APC3:APC54=ALX31)*(APF3:APF54=ALX32)*APD3:APD54)+SUMPRODUCT((APC3:APC54=ALX31)*(APF3:APF54=ALX33)*APD3:APD54)+SUMPRODUCT((APC3:APC54=ALX31)*(APF3:APF54=ALX34)*APD3:APD54)+SUMPRODUCT((APC3:APC54=ALX31)*(APF3:APF54=ALX35)*APD3:APD54)+SUMPRODUCT((APC3:APC54=ALX32)*(APF3:APF54=ALX31)*APE3:APE54)+SUMPRODUCT((APC3:APC54=ALX33)*(APF3:APF54=ALX31)*APE3:APE54)+SUMPRODUCT((APC3:APC54=ALX34)*(APF3:APF54=ALX31)*APE3:APE54)+SUMPRODUCT((APC3:APC54=ALX35)*(APF3:APF54=ALX31)*APE3:APE54)</f>
        <v>0</v>
      </c>
      <c r="AMC31" s="395">
        <f ca="1">SUMPRODUCT((APC3:APC54=ALX31)*(APF3:APF54=ALX32)*APE3:APE54)+SUMPRODUCT((APC3:APC54=ALX31)*(APF3:APF54=ALX33)*APE3:APE54)+SUMPRODUCT((APC3:APC54=ALX31)*(APF3:APF54=ALX34)*APE3:APE54)+SUMPRODUCT((APC3:APC54=ALX31)*(APF3:APF54=ALX35)*APE3:APE54)+SUMPRODUCT((APC3:APC54=ALX32)*(APF3:APF54=ALX31)*APD3:APD54)+SUMPRODUCT((APC3:APC54=ALX33)*(APF3:APF54=ALX31)*APD3:APD54)+SUMPRODUCT((APC3:APC54=ALX34)*(APF3:APF54=ALX31)*APD3:APD54)+SUMPRODUCT((APC3:APC54=ALX35)*(APF3:APF54=ALX31)*APD3:APD54)</f>
        <v>0</v>
      </c>
      <c r="AMD31" s="395">
        <f t="shared" ref="AMD31:AMD34" ca="1" si="4767">AMB31-AMC31+1000</f>
        <v>1000</v>
      </c>
      <c r="AME31" s="395">
        <f t="shared" ref="AME31:AME34" ca="1" si="4768">IF(ALX31&lt;&gt;"",ALY31*3+ALZ31*1,"")</f>
        <v>0</v>
      </c>
      <c r="AMF31" s="395">
        <f ca="1">IF(ALX31&lt;&gt;"",VLOOKUP(ALX31,ALE4:ALK52,7,FALSE),"")</f>
        <v>1000</v>
      </c>
      <c r="AMG31" s="395">
        <f ca="1">IF(ALX31&lt;&gt;"",VLOOKUP(ALX31,ALE4:ALK52,5,FALSE),"")</f>
        <v>0</v>
      </c>
      <c r="AMH31" s="395">
        <f ca="1">IF(ALX31&lt;&gt;"",VLOOKUP(ALX31,ALE4:ALM52,9,FALSE),"")</f>
        <v>4</v>
      </c>
      <c r="AMI31" s="395">
        <f t="shared" ref="AMI31:AMI34" ca="1" si="4769">AME31</f>
        <v>0</v>
      </c>
      <c r="AMJ31" s="395">
        <f t="shared" ref="AMJ31" ca="1" si="4770">IF(ALX31&lt;&gt;"",RANK(AMI31,AMI31:AMI35),"")</f>
        <v>1</v>
      </c>
      <c r="AMK31" s="395">
        <f t="shared" ref="AMK31" ca="1" si="4771">IF(ALX31&lt;&gt;"",SUMPRODUCT((AMI31:AMI35=AMI31)*(AMD31:AMD35&gt;AMD31)),"")</f>
        <v>0</v>
      </c>
      <c r="AML31" s="395">
        <f t="shared" ref="AML31" ca="1" si="4772">IF(ALX31&lt;&gt;"",SUMPRODUCT((AMI31:AMI35=AMI31)*(AMD31:AMD35=AMD31)*(AMB31:AMB35&gt;AMB31)),"")</f>
        <v>0</v>
      </c>
      <c r="AMM31" s="395">
        <f t="shared" ref="AMM31" ca="1" si="4773">IF(ALX31&lt;&gt;"",SUMPRODUCT((AMI31:AMI35=AMI31)*(AMD31:AMD35=AMD31)*(AMB31:AMB35=AMB31)*(AMF31:AMF35&gt;AMF31)),"")</f>
        <v>0</v>
      </c>
      <c r="AMN31" s="395">
        <f t="shared" ref="AMN31" ca="1" si="4774">IF(ALX31&lt;&gt;"",SUMPRODUCT((AMI31:AMI35=AMI31)*(AMD31:AMD35=AMD31)*(AMB31:AMB35=AMB31)*(AMF31:AMF35=AMF31)*(AMG31:AMG35&gt;AMG31)),"")</f>
        <v>0</v>
      </c>
      <c r="AMO31" s="395">
        <f t="shared" ref="AMO31" ca="1" si="4775">IF(ALX31&lt;&gt;"",SUMPRODUCT((AMI31:AMI35=AMI31)*(AMD31:AMD35=AMD31)*(AMB31:AMB35=AMB31)*(AMF31:AMF35=AMF31)*(AMG31:AMG35=AMG31)*(AMH31:AMH35&gt;AMH31)),"")</f>
        <v>3</v>
      </c>
      <c r="AMP31" s="395">
        <f ca="1">IF(ALX31&lt;&gt;"",IF(AMP83&lt;&gt;"",IF(U82=3,AMP83,IF(U82=4,SUM(AMJ31:AMO31),AMP83+U82)),SUM(AMJ31:AMO31)),"")</f>
        <v>4</v>
      </c>
      <c r="AMQ31" s="395" t="str">
        <f t="shared" ref="AMQ31" ca="1" si="4776">IF(ALX31&lt;&gt;"",INDEX(ALX31:ALX35,MATCH(1,AMP31:AMP35,0),0),"")</f>
        <v>River Plate</v>
      </c>
      <c r="AOZ31" s="395" t="str">
        <f t="shared" ref="AOZ31" ca="1" si="4777">IF(AMQ31&lt;&gt;"",AMQ31,ALQ31)</f>
        <v>River Plate</v>
      </c>
      <c r="APA31" s="395">
        <v>1</v>
      </c>
      <c r="APB31" s="395">
        <v>29</v>
      </c>
      <c r="APC31" s="395" t="str">
        <f t="shared" si="18"/>
        <v>Juventus</v>
      </c>
      <c r="APD31" s="395">
        <f ca="1">IF(OFFSET('Game Board'!O36,0,APD1)&lt;&gt;"",OFFSET('Game Board'!O36,0,APD1),0)</f>
        <v>0</v>
      </c>
      <c r="APE31" s="395">
        <f ca="1">IF(OFFSET('Game Board'!P36,0,APD1)&lt;&gt;"",OFFSET('Game Board'!P36,0,APD1),0)</f>
        <v>0</v>
      </c>
      <c r="APF31" s="395" t="str">
        <f t="shared" si="19"/>
        <v>Wydad AC</v>
      </c>
      <c r="APG31" s="395" t="str">
        <f ca="1">IF(AND(OFFSET('Game Board'!O36,0,APD1)&lt;&gt;"",OFFSET('Game Board'!P36,0,APD1)&lt;&gt;""),IF(APD31&gt;APE31,"W",IF(APD31=APE31,"D","L")),"")</f>
        <v/>
      </c>
      <c r="APH31" s="395" t="str">
        <f t="shared" ca="1" si="2757"/>
        <v/>
      </c>
      <c r="APJ31" s="395">
        <f ca="1">VLOOKUP(APK31,ATF31:ATG35,2,FALSE)</f>
        <v>1</v>
      </c>
      <c r="APK31" s="398" t="str">
        <f t="shared" ref="APK31:APK34" si="4778">ALE31</f>
        <v>River Plate</v>
      </c>
      <c r="APL31" s="395">
        <f ca="1">SUMPRODUCT((ATI3:ATI54=APK31)*(ATM3:ATM54="W"))+SUMPRODUCT((ATL3:ATL54=APK31)*(ATN3:ATN54="W"))</f>
        <v>0</v>
      </c>
      <c r="APM31" s="395">
        <f ca="1">SUMPRODUCT((ATI3:ATI54=APK31)*(ATM3:ATM54="D"))+SUMPRODUCT((ATL3:ATL54=APK31)*(ATN3:ATN54="D"))</f>
        <v>0</v>
      </c>
      <c r="APN31" s="395">
        <f ca="1">SUMPRODUCT((ATI3:ATI54=APK31)*(ATM3:ATM54="L"))+SUMPRODUCT((ATL3:ATL54=APK31)*(ATN3:ATN54="L"))</f>
        <v>0</v>
      </c>
      <c r="APO31" s="395">
        <f t="shared" ref="APO31" ca="1" si="4779">SUMIF(ATI3:ATI72,APK31,ATJ3:ATJ72)+SUMIF(ATL3:ATL72,APK31,ATK3:ATK72)</f>
        <v>0</v>
      </c>
      <c r="APP31" s="395">
        <f t="shared" ref="APP31" ca="1" si="4780">SUMIF(ATL3:ATL72,APK31,ATJ3:ATJ72)+SUMIF(ATI3:ATI72,APK31,ATK3:ATK72)</f>
        <v>0</v>
      </c>
      <c r="APQ31" s="395">
        <f t="shared" ref="APQ31:APQ34" ca="1" si="4781">APO31-APP31+1000</f>
        <v>1000</v>
      </c>
      <c r="APR31" s="395">
        <f t="shared" ref="APR31:APR34" ca="1" si="4782">APL31*3+APM31*1</f>
        <v>0</v>
      </c>
      <c r="APS31" s="401">
        <f t="shared" si="225"/>
        <v>25</v>
      </c>
      <c r="APT31" s="395">
        <f t="shared" ref="APT31" ca="1" si="4783">IF(COUNTIF(APR31:APR35,4)&lt;&gt;4,RANK(APR31,APR31:APR35),APR83)</f>
        <v>1</v>
      </c>
      <c r="APV31" s="395">
        <f t="shared" ref="APV31" ca="1" si="4784">SUMPRODUCT((APT31:APT34=APT31)*(APS31:APS34&lt;APS31))+APT31</f>
        <v>4</v>
      </c>
      <c r="APW31" s="398" t="str">
        <f t="shared" ref="APW31" ca="1" si="4785">INDEX(APK31:APK35,MATCH(1,APV31:APV35,0),0)</f>
        <v>Urawa Red Diamonds</v>
      </c>
      <c r="APX31" s="395">
        <f t="shared" ref="APX31" ca="1" si="4786">INDEX(APT31:APT35,MATCH(APW31,APK31:APK35,0),0)</f>
        <v>1</v>
      </c>
      <c r="APY31" s="395" t="str">
        <f t="shared" ref="APY31" ca="1" si="4787">IF(APX32=1,APW31,"")</f>
        <v>Urawa Red Diamonds</v>
      </c>
      <c r="APZ31" s="395" t="str">
        <f t="shared" ref="APZ31" ca="1" si="4788">IF(APX33=2,APW32,"")</f>
        <v/>
      </c>
      <c r="AQA31" s="395" t="str">
        <f t="shared" ref="AQA31" ca="1" si="4789">IF(APX34=3,APW33,"")</f>
        <v/>
      </c>
      <c r="AQB31" s="395" t="str">
        <f t="shared" ref="AQB31" si="4790">IF(APX35=4,APW34,"")</f>
        <v/>
      </c>
      <c r="AQD31" s="395" t="str">
        <f t="shared" ref="AQD31:AQD34" ca="1" si="4791">IF(APY31&lt;&gt;"",APY31,"")</f>
        <v>Urawa Red Diamonds</v>
      </c>
      <c r="AQE31" s="395">
        <f ca="1">SUMPRODUCT((ATI3:ATI54=AQD31)*(ATL3:ATL54=AQD32)*(ATM3:ATM54="W"))+SUMPRODUCT((ATI3:ATI54=AQD31)*(ATL3:ATL54=AQD33)*(ATM3:ATM54="W"))+SUMPRODUCT((ATI3:ATI54=AQD31)*(ATL3:ATL54=AQD34)*(ATM3:ATM54="W"))+SUMPRODUCT((ATI3:ATI54=AQD31)*(ATL3:ATL54=AQD35)*(ATM3:ATM54="W"))+SUMPRODUCT((ATI3:ATI54=AQD32)*(ATL3:ATL54=AQD31)*(ATN3:ATN54="W"))+SUMPRODUCT((ATI3:ATI54=AQD33)*(ATL3:ATL54=AQD31)*(ATN3:ATN54="W"))+SUMPRODUCT((ATI3:ATI54=AQD34)*(ATL3:ATL54=AQD31)*(ATN3:ATN54="W"))+SUMPRODUCT((ATI3:ATI54=AQD35)*(ATL3:ATL54=AQD31)*(ATN3:ATN54="W"))</f>
        <v>0</v>
      </c>
      <c r="AQF31" s="395">
        <f ca="1">SUMPRODUCT((ATI3:ATI54=AQD31)*(ATL3:ATL54=AQD32)*(ATM3:ATM54="D"))+SUMPRODUCT((ATI3:ATI54=AQD31)*(ATL3:ATL54=AQD33)*(ATM3:ATM54="D"))+SUMPRODUCT((ATI3:ATI54=AQD31)*(ATL3:ATL54=AQD34)*(ATM3:ATM54="D"))+SUMPRODUCT((ATI3:ATI54=AQD31)*(ATL3:ATL54=AQD35)*(ATM3:ATM54="D"))+SUMPRODUCT((ATI3:ATI54=AQD32)*(ATL3:ATL54=AQD31)*(ATM3:ATM54="D"))+SUMPRODUCT((ATI3:ATI54=AQD33)*(ATL3:ATL54=AQD31)*(ATM3:ATM54="D"))+SUMPRODUCT((ATI3:ATI54=AQD34)*(ATL3:ATL54=AQD31)*(ATM3:ATM54="D"))+SUMPRODUCT((ATI3:ATI54=AQD35)*(ATL3:ATL54=AQD31)*(ATM3:ATM54="D"))</f>
        <v>0</v>
      </c>
      <c r="AQG31" s="395">
        <f ca="1">SUMPRODUCT((ATI3:ATI54=AQD31)*(ATL3:ATL54=AQD32)*(ATM3:ATM54="L"))+SUMPRODUCT((ATI3:ATI54=AQD31)*(ATL3:ATL54=AQD33)*(ATM3:ATM54="L"))+SUMPRODUCT((ATI3:ATI54=AQD31)*(ATL3:ATL54=AQD34)*(ATM3:ATM54="L"))+SUMPRODUCT((ATI3:ATI54=AQD31)*(ATL3:ATL54=AQD35)*(ATM3:ATM54="L"))+SUMPRODUCT((ATI3:ATI54=AQD32)*(ATL3:ATL54=AQD31)*(ATN3:ATN54="L"))+SUMPRODUCT((ATI3:ATI54=AQD33)*(ATL3:ATL54=AQD31)*(ATN3:ATN54="L"))+SUMPRODUCT((ATI3:ATI54=AQD34)*(ATL3:ATL54=AQD31)*(ATN3:ATN54="L"))+SUMPRODUCT((ATI3:ATI54=AQD35)*(ATL3:ATL54=AQD31)*(ATN3:ATN54="L"))</f>
        <v>0</v>
      </c>
      <c r="AQH31" s="395">
        <f ca="1">SUMPRODUCT((ATI3:ATI54=AQD31)*(ATL3:ATL54=AQD32)*ATJ3:ATJ54)+SUMPRODUCT((ATI3:ATI54=AQD31)*(ATL3:ATL54=AQD33)*ATJ3:ATJ54)+SUMPRODUCT((ATI3:ATI54=AQD31)*(ATL3:ATL54=AQD34)*ATJ3:ATJ54)+SUMPRODUCT((ATI3:ATI54=AQD31)*(ATL3:ATL54=AQD35)*ATJ3:ATJ54)+SUMPRODUCT((ATI3:ATI54=AQD32)*(ATL3:ATL54=AQD31)*ATK3:ATK54)+SUMPRODUCT((ATI3:ATI54=AQD33)*(ATL3:ATL54=AQD31)*ATK3:ATK54)+SUMPRODUCT((ATI3:ATI54=AQD34)*(ATL3:ATL54=AQD31)*ATK3:ATK54)+SUMPRODUCT((ATI3:ATI54=AQD35)*(ATL3:ATL54=AQD31)*ATK3:ATK54)</f>
        <v>0</v>
      </c>
      <c r="AQI31" s="395">
        <f ca="1">SUMPRODUCT((ATI3:ATI54=AQD31)*(ATL3:ATL54=AQD32)*ATK3:ATK54)+SUMPRODUCT((ATI3:ATI54=AQD31)*(ATL3:ATL54=AQD33)*ATK3:ATK54)+SUMPRODUCT((ATI3:ATI54=AQD31)*(ATL3:ATL54=AQD34)*ATK3:ATK54)+SUMPRODUCT((ATI3:ATI54=AQD31)*(ATL3:ATL54=AQD35)*ATK3:ATK54)+SUMPRODUCT((ATI3:ATI54=AQD32)*(ATL3:ATL54=AQD31)*ATJ3:ATJ54)+SUMPRODUCT((ATI3:ATI54=AQD33)*(ATL3:ATL54=AQD31)*ATJ3:ATJ54)+SUMPRODUCT((ATI3:ATI54=AQD34)*(ATL3:ATL54=AQD31)*ATJ3:ATJ54)+SUMPRODUCT((ATI3:ATI54=AQD35)*(ATL3:ATL54=AQD31)*ATJ3:ATJ54)</f>
        <v>0</v>
      </c>
      <c r="AQJ31" s="395">
        <f t="shared" ref="AQJ31:AQJ34" ca="1" si="4792">AQH31-AQI31+1000</f>
        <v>1000</v>
      </c>
      <c r="AQK31" s="395">
        <f t="shared" ref="AQK31:AQK34" ca="1" si="4793">IF(AQD31&lt;&gt;"",AQE31*3+AQF31*1,"")</f>
        <v>0</v>
      </c>
      <c r="AQL31" s="395">
        <f ca="1">IF(AQD31&lt;&gt;"",VLOOKUP(AQD31,APK4:APQ52,7,FALSE),"")</f>
        <v>1000</v>
      </c>
      <c r="AQM31" s="395">
        <f ca="1">IF(AQD31&lt;&gt;"",VLOOKUP(AQD31,APK4:APQ52,5,FALSE),"")</f>
        <v>0</v>
      </c>
      <c r="AQN31" s="395">
        <f ca="1">IF(AQD31&lt;&gt;"",VLOOKUP(AQD31,APK4:APS52,9,FALSE),"")</f>
        <v>4</v>
      </c>
      <c r="AQO31" s="395">
        <f t="shared" ref="AQO31:AQO34" ca="1" si="4794">AQK31</f>
        <v>0</v>
      </c>
      <c r="AQP31" s="395">
        <f t="shared" ref="AQP31" ca="1" si="4795">IF(AQD31&lt;&gt;"",RANK(AQO31,AQO31:AQO35),"")</f>
        <v>1</v>
      </c>
      <c r="AQQ31" s="395">
        <f t="shared" ref="AQQ31" ca="1" si="4796">IF(AQD31&lt;&gt;"",SUMPRODUCT((AQO31:AQO35=AQO31)*(AQJ31:AQJ35&gt;AQJ31)),"")</f>
        <v>0</v>
      </c>
      <c r="AQR31" s="395">
        <f t="shared" ref="AQR31" ca="1" si="4797">IF(AQD31&lt;&gt;"",SUMPRODUCT((AQO31:AQO35=AQO31)*(AQJ31:AQJ35=AQJ31)*(AQH31:AQH35&gt;AQH31)),"")</f>
        <v>0</v>
      </c>
      <c r="AQS31" s="395">
        <f t="shared" ref="AQS31" ca="1" si="4798">IF(AQD31&lt;&gt;"",SUMPRODUCT((AQO31:AQO35=AQO31)*(AQJ31:AQJ35=AQJ31)*(AQH31:AQH35=AQH31)*(AQL31:AQL35&gt;AQL31)),"")</f>
        <v>0</v>
      </c>
      <c r="AQT31" s="395">
        <f t="shared" ref="AQT31" ca="1" si="4799">IF(AQD31&lt;&gt;"",SUMPRODUCT((AQO31:AQO35=AQO31)*(AQJ31:AQJ35=AQJ31)*(AQH31:AQH35=AQH31)*(AQL31:AQL35=AQL31)*(AQM31:AQM35&gt;AQM31)),"")</f>
        <v>0</v>
      </c>
      <c r="AQU31" s="395">
        <f t="shared" ref="AQU31" ca="1" si="4800">IF(AQD31&lt;&gt;"",SUMPRODUCT((AQO31:AQO35=AQO31)*(AQJ31:AQJ35=AQJ31)*(AQH31:AQH35=AQH31)*(AQL31:AQL35=AQL31)*(AQM31:AQM35=AQM31)*(AQN31:AQN35&gt;AQN31)),"")</f>
        <v>3</v>
      </c>
      <c r="AQV31" s="395">
        <f ca="1">IF(AQD31&lt;&gt;"",IF(AQV83&lt;&gt;"",IF(U82=3,AQV83,IF(U82=4,SUM(AQP31:AQU31),AQV83+U82)),SUM(AQP31:AQU31)),"")</f>
        <v>4</v>
      </c>
      <c r="AQW31" s="395" t="str">
        <f t="shared" ref="AQW31" ca="1" si="4801">IF(AQD31&lt;&gt;"",INDEX(AQD31:AQD35,MATCH(1,AQV31:AQV35,0),0),"")</f>
        <v>River Plate</v>
      </c>
      <c r="ATF31" s="395" t="str">
        <f t="shared" ref="ATF31" ca="1" si="4802">IF(AQW31&lt;&gt;"",AQW31,APW31)</f>
        <v>River Plate</v>
      </c>
      <c r="ATG31" s="395">
        <v>1</v>
      </c>
      <c r="ATH31" s="395">
        <v>29</v>
      </c>
      <c r="ATI31" s="395" t="str">
        <f t="shared" si="21"/>
        <v>Juventus</v>
      </c>
      <c r="ATJ31" s="395">
        <f ca="1">IF(OFFSET('Game Board'!O36,0,ATJ1)&lt;&gt;"",OFFSET('Game Board'!O36,0,ATJ1),0)</f>
        <v>0</v>
      </c>
      <c r="ATK31" s="395">
        <f ca="1">IF(OFFSET('Game Board'!P36,0,ATJ1)&lt;&gt;"",OFFSET('Game Board'!P36,0,ATJ1),0)</f>
        <v>0</v>
      </c>
      <c r="ATL31" s="395" t="str">
        <f t="shared" si="22"/>
        <v>Wydad AC</v>
      </c>
      <c r="ATM31" s="395" t="str">
        <f ca="1">IF(AND(OFFSET('Game Board'!O36,0,ATJ1)&lt;&gt;"",OFFSET('Game Board'!P36,0,ATJ1)&lt;&gt;""),IF(ATJ31&gt;ATK31,"W",IF(ATJ31=ATK31,"D","L")),"")</f>
        <v/>
      </c>
      <c r="ATN31" s="395" t="str">
        <f t="shared" ca="1" si="2789"/>
        <v/>
      </c>
    </row>
    <row r="32" spans="2:1210" x14ac:dyDescent="0.25">
      <c r="B32" s="395">
        <f>VLOOKUP(C32,CX31:CY35,2,FALSE)</f>
        <v>3</v>
      </c>
      <c r="C32" s="398" t="str">
        <f>'Tournament Setup'!D23</f>
        <v>Urawa Red Diamonds</v>
      </c>
      <c r="D32" s="395">
        <f>SUMPRODUCT((DA3:DA54=C32)*(DE3:DE54="W"))+SUMPRODUCT((DD3:DD54=C32)*(DF3:DF54="W"))</f>
        <v>0</v>
      </c>
      <c r="E32" s="395">
        <f>SUMPRODUCT((DA3:DA54=C32)*(DE3:DE54="D"))+SUMPRODUCT((DD3:DD54=C32)*(DF3:DF54="D"))</f>
        <v>2</v>
      </c>
      <c r="F32" s="395">
        <f>SUMPRODUCT((DA3:DA54=C32)*(DE3:DE54="L"))+SUMPRODUCT((DD3:DD54=C32)*(DF3:DF54="L"))</f>
        <v>1</v>
      </c>
      <c r="G32" s="395">
        <f>SUMIF(DA3:DA72,C32,DB3:DB72)+SUMIF(DD3:DD72,C32,DC3:DC72)</f>
        <v>4</v>
      </c>
      <c r="H32" s="395">
        <f>SUMIF(DD3:DD72,C32,DB3:DB72)+SUMIF(DA3:DA72,C32,DC3:DC72)</f>
        <v>6</v>
      </c>
      <c r="I32" s="395">
        <f t="shared" si="4589"/>
        <v>998</v>
      </c>
      <c r="J32" s="395">
        <f t="shared" si="4590"/>
        <v>2</v>
      </c>
      <c r="K32" s="401">
        <v>4</v>
      </c>
      <c r="L32" s="395">
        <f>IF(COUNTIF(J31:J35,4)&lt;&gt;4,RANK(J32,J31:J35),J84)</f>
        <v>3</v>
      </c>
      <c r="N32" s="395">
        <f>SUMPRODUCT((L31:L34=L32)*(K31:K34&lt;K32))+L32</f>
        <v>3</v>
      </c>
      <c r="O32" s="398" t="str">
        <f>INDEX(C31:C35,MATCH(2,N31:N35,0),0)</f>
        <v>Internazionale</v>
      </c>
      <c r="P32" s="395">
        <f>INDEX(L31:L35,MATCH(O32,C31:C35,0),0)</f>
        <v>2</v>
      </c>
      <c r="Q32" s="395" t="str">
        <f>IF(Q31&lt;&gt;"",O32,"")</f>
        <v/>
      </c>
      <c r="R32" s="395" t="str">
        <f>IF(R31&lt;&gt;"",O33,"")</f>
        <v/>
      </c>
      <c r="S32" s="395" t="str">
        <f>IF(S31&lt;&gt;"",O34,"")</f>
        <v/>
      </c>
      <c r="T32" s="395" t="str">
        <f>IF(T31&lt;&gt;"",O35,"")</f>
        <v/>
      </c>
      <c r="V32" s="395" t="str">
        <f t="shared" ref="V32:V34" si="4803">IF(Q32&lt;&gt;"",Q32,"")</f>
        <v/>
      </c>
      <c r="W32" s="395">
        <f>SUMPRODUCT((DA3:DA54=V32)*(DD3:DD54=V33)*(DE3:DE54="W"))+SUMPRODUCT((DA3:DA54=V32)*(DD3:DD54=V34)*(DE3:DE54="W"))+SUMPRODUCT((DA3:DA54=V32)*(DD3:DD54=V35)*(DE3:DE54="W"))+SUMPRODUCT((DA3:DA54=V32)*(DD3:DD54=V31)*(DE3:DE54="W"))+SUMPRODUCT((DA3:DA54=V33)*(DD3:DD54=V32)*(DF3:DF54="W"))+SUMPRODUCT((DA3:DA54=V34)*(DD3:DD54=V32)*(DF3:DF54="W"))+SUMPRODUCT((DA3:DA54=V35)*(DD3:DD54=V32)*(DF3:DF54="W"))+SUMPRODUCT((DA3:DA54=V31)*(DD3:DD54=V32)*(DF3:DF54="W"))</f>
        <v>0</v>
      </c>
      <c r="X32" s="395">
        <f>SUMPRODUCT((DA3:DA54=V32)*(DD3:DD54=V33)*(DE3:DE54="D"))+SUMPRODUCT((DA3:DA54=V32)*(DD3:DD54=V34)*(DE3:DE54="D"))+SUMPRODUCT((DA3:DA54=V32)*(DD3:DD54=V35)*(DE3:DE54="D"))+SUMPRODUCT((DA3:DA54=V32)*(DD3:DD54=V31)*(DE3:DE54="D"))+SUMPRODUCT((DA3:DA54=V33)*(DD3:DD54=V32)*(DE3:DE54="D"))+SUMPRODUCT((DA3:DA54=V34)*(DD3:DD54=V32)*(DE3:DE54="D"))+SUMPRODUCT((DA3:DA54=V35)*(DD3:DD54=V32)*(DE3:DE54="D"))+SUMPRODUCT((DA3:DA54=V31)*(DD3:DD54=V32)*(DE3:DE54="D"))</f>
        <v>0</v>
      </c>
      <c r="Y32" s="395">
        <f>SUMPRODUCT((DA3:DA54=V32)*(DD3:DD54=V33)*(DE3:DE54="L"))+SUMPRODUCT((DA3:DA54=V32)*(DD3:DD54=V34)*(DE3:DE54="L"))+SUMPRODUCT((DA3:DA54=V32)*(DD3:DD54=V35)*(DE3:DE54="L"))+SUMPRODUCT((DA3:DA54=V32)*(DD3:DD54=V31)*(DE3:DE54="L"))+SUMPRODUCT((DA3:DA54=V33)*(DD3:DD54=V32)*(DF3:DF54="L"))+SUMPRODUCT((DA3:DA54=V34)*(DD3:DD54=V32)*(DF3:DF54="L"))+SUMPRODUCT((DA3:DA54=V35)*(DD3:DD54=V32)*(DF3:DF54="L"))+SUMPRODUCT((DA3:DA54=V31)*(DD3:DD54=V32)*(DF3:DF54="L"))</f>
        <v>0</v>
      </c>
      <c r="Z32" s="395">
        <f>SUMPRODUCT((DA3:DA54=V32)*(DD3:DD54=V33)*DB3:DB54)+SUMPRODUCT((DA3:DA54=V32)*(DD3:DD54=V34)*DB3:DB54)+SUMPRODUCT((DA3:DA54=V32)*(DD3:DD54=V35)*DB3:DB54)+SUMPRODUCT((DA3:DA54=V32)*(DD3:DD54=V31)*DB3:DB54)+SUMPRODUCT((DA3:DA54=V33)*(DD3:DD54=V32)*DC3:DC54)+SUMPRODUCT((DA3:DA54=V34)*(DD3:DD54=V32)*DC3:DC54)+SUMPRODUCT((DA3:DA54=V35)*(DD3:DD54=V32)*DC3:DC54)+SUMPRODUCT((DA3:DA54=V31)*(DD3:DD54=V32)*DC3:DC54)</f>
        <v>0</v>
      </c>
      <c r="AA32" s="395">
        <f>SUMPRODUCT((DA3:DA54=V32)*(DD3:DD54=V33)*DC3:DC54)+SUMPRODUCT((DA3:DA54=V32)*(DD3:DD54=V34)*DC3:DC54)+SUMPRODUCT((DA3:DA54=V32)*(DD3:DD54=V35)*DC3:DC54)+SUMPRODUCT((DA3:DA54=V32)*(DD3:DD54=V31)*DC3:DC54)+SUMPRODUCT((DA3:DA54=V33)*(DD3:DD54=V32)*DB3:DB54)+SUMPRODUCT((DA3:DA54=V34)*(DD3:DD54=V32)*DB3:DB54)+SUMPRODUCT((DA3:DA54=V35)*(DD3:DD54=V32)*DB3:DB54)+SUMPRODUCT((DA3:DA54=V31)*(DD3:DD54=V32)*DB3:DB54)</f>
        <v>0</v>
      </c>
      <c r="AB32" s="395">
        <f>Z32-AA32+1000</f>
        <v>1000</v>
      </c>
      <c r="AC32" s="395" t="str">
        <f t="shared" si="4591"/>
        <v/>
      </c>
      <c r="AD32" s="395" t="str">
        <f>IF(V32&lt;&gt;"",VLOOKUP(V32,C4:I52,7,FALSE),"")</f>
        <v/>
      </c>
      <c r="AE32" s="395" t="str">
        <f>IF(V32&lt;&gt;"",VLOOKUP(V32,C4:I52,5,FALSE),"")</f>
        <v/>
      </c>
      <c r="AF32" s="395" t="str">
        <f>IF(V32&lt;&gt;"",VLOOKUP(V32,C4:K52,9,FALSE),"")</f>
        <v/>
      </c>
      <c r="AG32" s="395" t="str">
        <f t="shared" si="4592"/>
        <v/>
      </c>
      <c r="AH32" s="395" t="str">
        <f>IF(V32&lt;&gt;"",RANK(AG32,AG31:AG35),"")</f>
        <v/>
      </c>
      <c r="AI32" s="395" t="str">
        <f>IF(V32&lt;&gt;"",SUMPRODUCT((AG31:AG35=AG32)*(AB31:AB35&gt;AB32)),"")</f>
        <v/>
      </c>
      <c r="AJ32" s="395" t="str">
        <f>IF(V32&lt;&gt;"",SUMPRODUCT((AG31:AG35=AG32)*(AB31:AB35=AB32)*(Z31:Z35&gt;Z32)),"")</f>
        <v/>
      </c>
      <c r="AK32" s="395" t="str">
        <f>IF(V32&lt;&gt;"",SUMPRODUCT((AG31:AG35=AG32)*(AB31:AB35=AB32)*(Z31:Z35=Z32)*(AD31:AD35&gt;AD32)),"")</f>
        <v/>
      </c>
      <c r="AL32" s="395" t="str">
        <f>IF(V32&lt;&gt;"",SUMPRODUCT((AG31:AG35=AG32)*(AB31:AB35=AB32)*(Z31:Z35=Z32)*(AD31:AD35=AD32)*(AE31:AE35&gt;AE32)),"")</f>
        <v/>
      </c>
      <c r="AM32" s="395" t="str">
        <f>IF(V32&lt;&gt;"",SUMPRODUCT((AG31:AG35=AG32)*(AB31:AB35=AB32)*(Z31:Z35=Z32)*(AD31:AD35=AD32)*(AE31:AE35=AE32)*(AF31:AF35&gt;AF32)),"")</f>
        <v/>
      </c>
      <c r="AN32" s="395" t="str">
        <f>IF(V32&lt;&gt;"",IF(AN84&lt;&gt;"",IF(U82=3,AN84,IF(U82=4,SUM(AH32:AM32),AN84+U82)),SUM(AH32:AM32)),"")</f>
        <v/>
      </c>
      <c r="AO32" s="395" t="str">
        <f>IF(V32&lt;&gt;"",INDEX(V31:V35,MATCH(2,AN31:AN35,0),0),"")</f>
        <v/>
      </c>
      <c r="AP32" s="395" t="str">
        <f>IF(R31&lt;&gt;"",R31,"")</f>
        <v/>
      </c>
      <c r="AQ32" s="395">
        <f>SUMPRODUCT((DA3:DA54=AP32)*(DD3:DD54=AP33)*(DE3:DE54="W"))+SUMPRODUCT((DA3:DA54=AP32)*(DD3:DD54=AP34)*(DE3:DE54="W"))+SUMPRODUCT((DA3:DA54=AP32)*(DD3:DD54=AP35)*(DE3:DE54="W"))+SUMPRODUCT((DA3:DA54=AP33)*(DD3:DD54=AP32)*(DF3:DF54="W"))+SUMPRODUCT((DA3:DA54=AP34)*(DD3:DD54=AP32)*(DF3:DF54="W"))+SUMPRODUCT((DA3:DA54=AP35)*(DD3:DD54=AP32)*(DF3:DF54="W"))</f>
        <v>0</v>
      </c>
      <c r="AR32" s="395">
        <f>SUMPRODUCT((DA3:DA54=AP32)*(DD3:DD54=AP33)*(DE3:DE54="D"))+SUMPRODUCT((DA3:DA54=AP32)*(DD3:DD54=AP34)*(DE3:DE54="D"))+SUMPRODUCT((DA3:DA54=AP32)*(DD3:DD54=AP35)*(DE3:DE54="D"))+SUMPRODUCT((DA3:DA54=AP33)*(DD3:DD54=AP32)*(DE3:DE54="D"))+SUMPRODUCT((DA3:DA54=AP34)*(DD3:DD54=AP32)*(DE3:DE54="D"))+SUMPRODUCT((DA3:DA54=AP35)*(DD3:DD54=AP32)*(DE3:DE54="D"))</f>
        <v>0</v>
      </c>
      <c r="AS32" s="395">
        <f>SUMPRODUCT((DA3:DA54=AP32)*(DD3:DD54=AP33)*(DE3:DE54="L"))+SUMPRODUCT((DA3:DA54=AP32)*(DD3:DD54=AP34)*(DE3:DE54="L"))+SUMPRODUCT((DA3:DA54=AP32)*(DD3:DD54=AP35)*(DE3:DE54="L"))+SUMPRODUCT((DA3:DA54=AP33)*(DD3:DD54=AP32)*(DF3:DF54="L"))+SUMPRODUCT((DA3:DA54=AP34)*(DD3:DD54=AP32)*(DF3:DF54="L"))+SUMPRODUCT((DA3:DA54=AP35)*(DD3:DD54=AP32)*(DF3:DF54="L"))</f>
        <v>0</v>
      </c>
      <c r="AT32" s="395">
        <f>SUMPRODUCT((DA3:DA54=AP32)*(DD3:DD54=AP33)*DB3:DB54)+SUMPRODUCT((DA3:DA54=AP32)*(DD3:DD54=AP34)*DB3:DB54)+SUMPRODUCT((DA3:DA54=AP32)*(DD3:DD54=AP35)*DB3:DB54)+SUMPRODUCT((DA3:DA54=AP32)*(DD3:DD54=AP31)*DB3:DB54)+SUMPRODUCT((DA3:DA54=AP33)*(DD3:DD54=AP32)*DC3:DC54)+SUMPRODUCT((DA3:DA54=AP34)*(DD3:DD54=AP32)*DC3:DC54)+SUMPRODUCT((DA3:DA54=AP35)*(DD3:DD54=AP32)*DC3:DC54)+SUMPRODUCT((DA3:DA54=AP31)*(DD3:DD54=AP32)*DC3:DC54)</f>
        <v>0</v>
      </c>
      <c r="AU32" s="395">
        <f>SUMPRODUCT((DA3:DA54=AP32)*(DD3:DD54=AP33)*DC3:DC54)+SUMPRODUCT((DA3:DA54=AP32)*(DD3:DD54=AP34)*DC3:DC54)+SUMPRODUCT((DA3:DA54=AP32)*(DD3:DD54=AP35)*DC3:DC54)+SUMPRODUCT((DA3:DA54=AP32)*(DD3:DD54=AP31)*DC3:DC54)+SUMPRODUCT((DA3:DA54=AP33)*(DD3:DD54=AP32)*DB3:DB54)+SUMPRODUCT((DA3:DA54=AP34)*(DD3:DD54=AP32)*DB3:DB54)+SUMPRODUCT((DA3:DA54=AP35)*(DD3:DD54=AP32)*DB3:DB54)+SUMPRODUCT((DA3:DA54=AP31)*(DD3:DD54=AP32)*DB3:DB54)</f>
        <v>0</v>
      </c>
      <c r="AV32" s="395">
        <f>AT32-AU32+1000</f>
        <v>1000</v>
      </c>
      <c r="AW32" s="395" t="str">
        <f t="shared" ref="AW32:AW34" si="4804">IF(AP32&lt;&gt;"",AQ32*3+AR32*1,"")</f>
        <v/>
      </c>
      <c r="AX32" s="395" t="str">
        <f>IF(AP32&lt;&gt;"",VLOOKUP(AP32,C4:I52,7,FALSE),"")</f>
        <v/>
      </c>
      <c r="AY32" s="395" t="str">
        <f>IF(AP32&lt;&gt;"",VLOOKUP(AP32,C4:I52,5,FALSE),"")</f>
        <v/>
      </c>
      <c r="AZ32" s="395" t="str">
        <f>IF(AP32&lt;&gt;"",VLOOKUP(AP32,C4:K52,9,FALSE),"")</f>
        <v/>
      </c>
      <c r="BA32" s="395" t="str">
        <f t="shared" ref="BA32:BA34" si="4805">AW32</f>
        <v/>
      </c>
      <c r="BB32" s="395" t="str">
        <f>IF(AP32&lt;&gt;"",RANK(BA32,BA31:BA35),"")</f>
        <v/>
      </c>
      <c r="BC32" s="395" t="str">
        <f>IF(AP32&lt;&gt;"",SUMPRODUCT((BA31:BA35=BA32)*(AV31:AV35&gt;AV32)),"")</f>
        <v/>
      </c>
      <c r="BD32" s="395" t="str">
        <f>IF(AP32&lt;&gt;"",SUMPRODUCT((BA31:BA35=BA32)*(AV31:AV35=AV32)*(AT31:AT35&gt;AT32)),"")</f>
        <v/>
      </c>
      <c r="BE32" s="395" t="str">
        <f>IF(AP32&lt;&gt;"",SUMPRODUCT((BA31:BA35=BA32)*(AV31:AV35=AV32)*(AT31:AT35=AT32)*(AX31:AX35&gt;AX32)),"")</f>
        <v/>
      </c>
      <c r="BF32" s="395" t="str">
        <f>IF(AP32&lt;&gt;"",SUMPRODUCT((BA31:BA35=BA32)*(AV31:AV35=AV32)*(AT31:AT35=AT32)*(AX31:AX35=AX32)*(AY31:AY35&gt;AY32)),"")</f>
        <v/>
      </c>
      <c r="BG32" s="395" t="str">
        <f>IF(AP32&lt;&gt;"",SUMPRODUCT((BA31:BA35=BA32)*(AV31:AV35=AV32)*(AT31:AT35=AT32)*(AX31:AX35=AX32)*(AY31:AY35=AY32)*(AZ31:AZ35&gt;AZ32)),"")</f>
        <v/>
      </c>
      <c r="BH32" s="395" t="str">
        <f>IF(AP32&lt;&gt;"",IF(BH84&lt;&gt;"",IF(AO82=3,BH84,BH84+AO82),SUM(BB32:BG32)+1),"")</f>
        <v/>
      </c>
      <c r="BI32" s="395" t="str">
        <f>IF(AP32&lt;&gt;"",INDEX(AP32:AP35,MATCH(2,BH32:BH35,0),0),"")</f>
        <v/>
      </c>
      <c r="CX32" s="395" t="str">
        <f>IF(BI32&lt;&gt;"",BI32,IF(AO32&lt;&gt;"",AO32,O32))</f>
        <v>Internazionale</v>
      </c>
      <c r="CY32" s="395">
        <v>2</v>
      </c>
      <c r="CZ32" s="395">
        <v>30</v>
      </c>
      <c r="DA32" s="395" t="str">
        <f>'Game Board'!F37</f>
        <v>Real Madrid</v>
      </c>
      <c r="DB32" s="395">
        <f>IF(DA2&lt;&gt;"",IF(AND('Game Board'!G37&lt;&gt;"",'Game Board'!H37&lt;&gt;""),'Game Board'!G37,0),"")</f>
        <v>3</v>
      </c>
      <c r="DC32" s="395">
        <f>IF(DA2&lt;&gt;"",IF(AND('Game Board'!G37&lt;&gt;"",'Game Board'!H37&lt;&gt;""),'Game Board'!H37,0),"")</f>
        <v>1</v>
      </c>
      <c r="DD32" s="395" t="str">
        <f>'Game Board'!I37</f>
        <v>Pachuca</v>
      </c>
      <c r="DE32" s="395" t="str">
        <f>IF(AND('Game Board'!G37&lt;&gt;"",'Game Board'!H37&lt;&gt;""),IF(DB32&gt;DC32,"W",IF(DB32=DC32,"D","L")),"")</f>
        <v>W</v>
      </c>
      <c r="DF32" s="395" t="str">
        <f t="shared" si="24"/>
        <v>L</v>
      </c>
      <c r="DH32" s="395">
        <f ca="1">VLOOKUP(DI32,HD31:HE35,2,FALSE)</f>
        <v>3</v>
      </c>
      <c r="DI32" s="398" t="str">
        <f t="shared" si="4593"/>
        <v>Urawa Red Diamonds</v>
      </c>
      <c r="DJ32" s="395">
        <f ca="1">SUMPRODUCT((HG3:HG54=DI32)*(HK3:HK54="W"))+SUMPRODUCT((HJ3:HJ54=DI32)*(HL3:HL54="W"))</f>
        <v>1</v>
      </c>
      <c r="DK32" s="395">
        <f ca="1">SUMPRODUCT((HG3:HG54=DI32)*(HK3:HK54="D"))+SUMPRODUCT((HJ3:HJ54=DI32)*(HL3:HL54="D"))</f>
        <v>0</v>
      </c>
      <c r="DL32" s="395">
        <f ca="1">SUMPRODUCT((HG3:HG54=DI32)*(HK3:HK54="L"))+SUMPRODUCT((HJ3:HJ54=DI32)*(HL3:HL54="L"))</f>
        <v>2</v>
      </c>
      <c r="DM32" s="395">
        <f ca="1">SUMIF(HG3:HG72,DI32,HH3:HH72)+SUMIF(HJ3:HJ72,DI32,HI3:HI72)</f>
        <v>4</v>
      </c>
      <c r="DN32" s="395">
        <f ca="1">SUMIF(HJ3:HJ72,DI32,HH3:HH72)+SUMIF(HG3:HG72,DI32,HI3:HI72)</f>
        <v>7</v>
      </c>
      <c r="DO32" s="395">
        <f t="shared" ca="1" si="4594"/>
        <v>997</v>
      </c>
      <c r="DP32" s="395">
        <f t="shared" ca="1" si="4595"/>
        <v>3</v>
      </c>
      <c r="DQ32" s="401">
        <f t="shared" si="257"/>
        <v>4</v>
      </c>
      <c r="DR32" s="395">
        <f ca="1">IF(COUNTIF(DP31:DP35,4)&lt;&gt;4,RANK(DP32,DP31:DP35),DP84)</f>
        <v>3</v>
      </c>
      <c r="DT32" s="395">
        <f ca="1">SUMPRODUCT((DR31:DR34=DR32)*(DQ31:DQ34&lt;DQ32))+DR32</f>
        <v>3</v>
      </c>
      <c r="DU32" s="398" t="str">
        <f ca="1">INDEX(DI31:DI35,MATCH(2,DT31:DT35,0),0)</f>
        <v>River Plate</v>
      </c>
      <c r="DV32" s="395">
        <f ca="1">INDEX(DR31:DR35,MATCH(DU32,DI31:DI35,0),0)</f>
        <v>2</v>
      </c>
      <c r="DW32" s="395" t="str">
        <f ca="1">IF(DW31&lt;&gt;"",DU32,"")</f>
        <v/>
      </c>
      <c r="DX32" s="395" t="str">
        <f ca="1">IF(DX31&lt;&gt;"",DU33,"")</f>
        <v/>
      </c>
      <c r="DY32" s="395" t="str">
        <f ca="1">IF(DY31&lt;&gt;"",DU34,"")</f>
        <v/>
      </c>
      <c r="DZ32" s="395" t="str">
        <f>IF(DZ31&lt;&gt;"",DU35,"")</f>
        <v/>
      </c>
      <c r="EB32" s="395" t="str">
        <f t="shared" ref="EB32:EB34" ca="1" si="4806">IF(DW32&lt;&gt;"",DW32,"")</f>
        <v/>
      </c>
      <c r="EC32" s="395">
        <f ca="1">SUMPRODUCT((HG3:HG54=EB32)*(HJ3:HJ54=EB33)*(HK3:HK54="W"))+SUMPRODUCT((HG3:HG54=EB32)*(HJ3:HJ54=EB34)*(HK3:HK54="W"))+SUMPRODUCT((HG3:HG54=EB32)*(HJ3:HJ54=EB35)*(HK3:HK54="W"))+SUMPRODUCT((HG3:HG54=EB32)*(HJ3:HJ54=EB31)*(HK3:HK54="W"))+SUMPRODUCT((HG3:HG54=EB33)*(HJ3:HJ54=EB32)*(HL3:HL54="W"))+SUMPRODUCT((HG3:HG54=EB34)*(HJ3:HJ54=EB32)*(HL3:HL54="W"))+SUMPRODUCT((HG3:HG54=EB35)*(HJ3:HJ54=EB32)*(HL3:HL54="W"))+SUMPRODUCT((HG3:HG54=EB31)*(HJ3:HJ54=EB32)*(HL3:HL54="W"))</f>
        <v>0</v>
      </c>
      <c r="ED32" s="395">
        <f ca="1">SUMPRODUCT((HG3:HG54=EB32)*(HJ3:HJ54=EB33)*(HK3:HK54="D"))+SUMPRODUCT((HG3:HG54=EB32)*(HJ3:HJ54=EB34)*(HK3:HK54="D"))+SUMPRODUCT((HG3:HG54=EB32)*(HJ3:HJ54=EB35)*(HK3:HK54="D"))+SUMPRODUCT((HG3:HG54=EB32)*(HJ3:HJ54=EB31)*(HK3:HK54="D"))+SUMPRODUCT((HG3:HG54=EB33)*(HJ3:HJ54=EB32)*(HK3:HK54="D"))+SUMPRODUCT((HG3:HG54=EB34)*(HJ3:HJ54=EB32)*(HK3:HK54="D"))+SUMPRODUCT((HG3:HG54=EB35)*(HJ3:HJ54=EB32)*(HK3:HK54="D"))+SUMPRODUCT((HG3:HG54=EB31)*(HJ3:HJ54=EB32)*(HK3:HK54="D"))</f>
        <v>0</v>
      </c>
      <c r="EE32" s="395">
        <f ca="1">SUMPRODUCT((HG3:HG54=EB32)*(HJ3:HJ54=EB33)*(HK3:HK54="L"))+SUMPRODUCT((HG3:HG54=EB32)*(HJ3:HJ54=EB34)*(HK3:HK54="L"))+SUMPRODUCT((HG3:HG54=EB32)*(HJ3:HJ54=EB35)*(HK3:HK54="L"))+SUMPRODUCT((HG3:HG54=EB32)*(HJ3:HJ54=EB31)*(HK3:HK54="L"))+SUMPRODUCT((HG3:HG54=EB33)*(HJ3:HJ54=EB32)*(HL3:HL54="L"))+SUMPRODUCT((HG3:HG54=EB34)*(HJ3:HJ54=EB32)*(HL3:HL54="L"))+SUMPRODUCT((HG3:HG54=EB35)*(HJ3:HJ54=EB32)*(HL3:HL54="L"))+SUMPRODUCT((HG3:HG54=EB31)*(HJ3:HJ54=EB32)*(HL3:HL54="L"))</f>
        <v>0</v>
      </c>
      <c r="EF32" s="395">
        <f ca="1">SUMPRODUCT((HG3:HG54=EB32)*(HJ3:HJ54=EB33)*HH3:HH54)+SUMPRODUCT((HG3:HG54=EB32)*(HJ3:HJ54=EB34)*HH3:HH54)+SUMPRODUCT((HG3:HG54=EB32)*(HJ3:HJ54=EB35)*HH3:HH54)+SUMPRODUCT((HG3:HG54=EB32)*(HJ3:HJ54=EB31)*HH3:HH54)+SUMPRODUCT((HG3:HG54=EB33)*(HJ3:HJ54=EB32)*HI3:HI54)+SUMPRODUCT((HG3:HG54=EB34)*(HJ3:HJ54=EB32)*HI3:HI54)+SUMPRODUCT((HG3:HG54=EB35)*(HJ3:HJ54=EB32)*HI3:HI54)+SUMPRODUCT((HG3:HG54=EB31)*(HJ3:HJ54=EB32)*HI3:HI54)</f>
        <v>0</v>
      </c>
      <c r="EG32" s="395">
        <f ca="1">SUMPRODUCT((HG3:HG54=EB32)*(HJ3:HJ54=EB33)*HI3:HI54)+SUMPRODUCT((HG3:HG54=EB32)*(HJ3:HJ54=EB34)*HI3:HI54)+SUMPRODUCT((HG3:HG54=EB32)*(HJ3:HJ54=EB35)*HI3:HI54)+SUMPRODUCT((HG3:HG54=EB32)*(HJ3:HJ54=EB31)*HI3:HI54)+SUMPRODUCT((HG3:HG54=EB33)*(HJ3:HJ54=EB32)*HH3:HH54)+SUMPRODUCT((HG3:HG54=EB34)*(HJ3:HJ54=EB32)*HH3:HH54)+SUMPRODUCT((HG3:HG54=EB35)*(HJ3:HJ54=EB32)*HH3:HH54)+SUMPRODUCT((HG3:HG54=EB31)*(HJ3:HJ54=EB32)*HH3:HH54)</f>
        <v>0</v>
      </c>
      <c r="EH32" s="395">
        <f ca="1">EF32-EG32+1000</f>
        <v>1000</v>
      </c>
      <c r="EI32" s="395" t="str">
        <f t="shared" ca="1" si="4596"/>
        <v/>
      </c>
      <c r="EJ32" s="395" t="str">
        <f ca="1">IF(EB32&lt;&gt;"",VLOOKUP(EB32,DI4:DO52,7,FALSE),"")</f>
        <v/>
      </c>
      <c r="EK32" s="395" t="str">
        <f ca="1">IF(EB32&lt;&gt;"",VLOOKUP(EB32,DI4:DO52,5,FALSE),"")</f>
        <v/>
      </c>
      <c r="EL32" s="395" t="str">
        <f ca="1">IF(EB32&lt;&gt;"",VLOOKUP(EB32,DI4:DQ52,9,FALSE),"")</f>
        <v/>
      </c>
      <c r="EM32" s="395" t="str">
        <f t="shared" ca="1" si="4597"/>
        <v/>
      </c>
      <c r="EN32" s="395" t="str">
        <f ca="1">IF(EB32&lt;&gt;"",RANK(EM32,EM31:EM35),"")</f>
        <v/>
      </c>
      <c r="EO32" s="395" t="str">
        <f ca="1">IF(EB32&lt;&gt;"",SUMPRODUCT((EM31:EM35=EM32)*(EH31:EH35&gt;EH32)),"")</f>
        <v/>
      </c>
      <c r="EP32" s="395" t="str">
        <f ca="1">IF(EB32&lt;&gt;"",SUMPRODUCT((EM31:EM35=EM32)*(EH31:EH35=EH32)*(EF31:EF35&gt;EF32)),"")</f>
        <v/>
      </c>
      <c r="EQ32" s="395" t="str">
        <f ca="1">IF(EB32&lt;&gt;"",SUMPRODUCT((EM31:EM35=EM32)*(EH31:EH35=EH32)*(EF31:EF35=EF32)*(EJ31:EJ35&gt;EJ32)),"")</f>
        <v/>
      </c>
      <c r="ER32" s="395" t="str">
        <f ca="1">IF(EB32&lt;&gt;"",SUMPRODUCT((EM31:EM35=EM32)*(EH31:EH35=EH32)*(EF31:EF35=EF32)*(EJ31:EJ35=EJ32)*(EK31:EK35&gt;EK32)),"")</f>
        <v/>
      </c>
      <c r="ES32" s="395" t="str">
        <f ca="1">IF(EB32&lt;&gt;"",SUMPRODUCT((EM31:EM35=EM32)*(EH31:EH35=EH32)*(EF31:EF35=EF32)*(EJ31:EJ35=EJ32)*(EK31:EK35=EK32)*(EL31:EL35&gt;EL32)),"")</f>
        <v/>
      </c>
      <c r="ET32" s="395" t="str">
        <f ca="1">IF(EB32&lt;&gt;"",IF(ET84&lt;&gt;"",IF(U82=3,ET84,IF(U82=4,SUM(EN32:ES32),ET84+U82)),SUM(EN32:ES32)),"")</f>
        <v/>
      </c>
      <c r="EU32" s="395" t="str">
        <f ca="1">IF(EB32&lt;&gt;"",INDEX(EB31:EB35,MATCH(2,ET31:ET35,0),0),"")</f>
        <v/>
      </c>
      <c r="EV32" s="395" t="str">
        <f ca="1">IF(DX31&lt;&gt;"",DX31,"")</f>
        <v/>
      </c>
      <c r="EW32" s="395">
        <f ca="1">SUMPRODUCT((HG3:HG54=EV32)*(HJ3:HJ54=EV33)*(HK3:HK54="W"))+SUMPRODUCT((HG3:HG54=EV32)*(HJ3:HJ54=EV34)*(HK3:HK54="W"))+SUMPRODUCT((HG3:HG54=EV32)*(HJ3:HJ54=EV35)*(HK3:HK54="W"))+SUMPRODUCT((HG3:HG54=EV33)*(HJ3:HJ54=EV32)*(HL3:HL54="W"))+SUMPRODUCT((HG3:HG54=EV34)*(HJ3:HJ54=EV32)*(HL3:HL54="W"))+SUMPRODUCT((HG3:HG54=EV35)*(HJ3:HJ54=EV32)*(HL3:HL54="W"))</f>
        <v>0</v>
      </c>
      <c r="EX32" s="395">
        <f ca="1">SUMPRODUCT((HG3:HG54=EV32)*(HJ3:HJ54=EV33)*(HK3:HK54="D"))+SUMPRODUCT((HG3:HG54=EV32)*(HJ3:HJ54=EV34)*(HK3:HK54="D"))+SUMPRODUCT((HG3:HG54=EV32)*(HJ3:HJ54=EV35)*(HK3:HK54="D"))+SUMPRODUCT((HG3:HG54=EV33)*(HJ3:HJ54=EV32)*(HK3:HK54="D"))+SUMPRODUCT((HG3:HG54=EV34)*(HJ3:HJ54=EV32)*(HK3:HK54="D"))+SUMPRODUCT((HG3:HG54=EV35)*(HJ3:HJ54=EV32)*(HK3:HK54="D"))</f>
        <v>0</v>
      </c>
      <c r="EY32" s="395">
        <f ca="1">SUMPRODUCT((HG3:HG54=EV32)*(HJ3:HJ54=EV33)*(HK3:HK54="L"))+SUMPRODUCT((HG3:HG54=EV32)*(HJ3:HJ54=EV34)*(HK3:HK54="L"))+SUMPRODUCT((HG3:HG54=EV32)*(HJ3:HJ54=EV35)*(HK3:HK54="L"))+SUMPRODUCT((HG3:HG54=EV33)*(HJ3:HJ54=EV32)*(HL3:HL54="L"))+SUMPRODUCT((HG3:HG54=EV34)*(HJ3:HJ54=EV32)*(HL3:HL54="L"))+SUMPRODUCT((HG3:HG54=EV35)*(HJ3:HJ54=EV32)*(HL3:HL54="L"))</f>
        <v>0</v>
      </c>
      <c r="EZ32" s="395">
        <f ca="1">SUMPRODUCT((HG3:HG54=EV32)*(HJ3:HJ54=EV33)*HH3:HH54)+SUMPRODUCT((HG3:HG54=EV32)*(HJ3:HJ54=EV34)*HH3:HH54)+SUMPRODUCT((HG3:HG54=EV32)*(HJ3:HJ54=EV35)*HH3:HH54)+SUMPRODUCT((HG3:HG54=EV32)*(HJ3:HJ54=EV31)*HH3:HH54)+SUMPRODUCT((HG3:HG54=EV33)*(HJ3:HJ54=EV32)*HI3:HI54)+SUMPRODUCT((HG3:HG54=EV34)*(HJ3:HJ54=EV32)*HI3:HI54)+SUMPRODUCT((HG3:HG54=EV35)*(HJ3:HJ54=EV32)*HI3:HI54)+SUMPRODUCT((HG3:HG54=EV31)*(HJ3:HJ54=EV32)*HI3:HI54)</f>
        <v>0</v>
      </c>
      <c r="FA32" s="395">
        <f ca="1">SUMPRODUCT((HG3:HG54=EV32)*(HJ3:HJ54=EV33)*HI3:HI54)+SUMPRODUCT((HG3:HG54=EV32)*(HJ3:HJ54=EV34)*HI3:HI54)+SUMPRODUCT((HG3:HG54=EV32)*(HJ3:HJ54=EV35)*HI3:HI54)+SUMPRODUCT((HG3:HG54=EV32)*(HJ3:HJ54=EV31)*HI3:HI54)+SUMPRODUCT((HG3:HG54=EV33)*(HJ3:HJ54=EV32)*HH3:HH54)+SUMPRODUCT((HG3:HG54=EV34)*(HJ3:HJ54=EV32)*HH3:HH54)+SUMPRODUCT((HG3:HG54=EV35)*(HJ3:HJ54=EV32)*HH3:HH54)+SUMPRODUCT((HG3:HG54=EV31)*(HJ3:HJ54=EV32)*HH3:HH54)</f>
        <v>0</v>
      </c>
      <c r="FB32" s="395">
        <f ca="1">EZ32-FA32+1000</f>
        <v>1000</v>
      </c>
      <c r="FC32" s="395" t="str">
        <f t="shared" ref="FC32:FC34" ca="1" si="4807">IF(EV32&lt;&gt;"",EW32*3+EX32*1,"")</f>
        <v/>
      </c>
      <c r="FD32" s="395" t="str">
        <f ca="1">IF(EV32&lt;&gt;"",VLOOKUP(EV32,DI4:DO52,7,FALSE),"")</f>
        <v/>
      </c>
      <c r="FE32" s="395" t="str">
        <f ca="1">IF(EV32&lt;&gt;"",VLOOKUP(EV32,DI4:DO52,5,FALSE),"")</f>
        <v/>
      </c>
      <c r="FF32" s="395" t="str">
        <f ca="1">IF(EV32&lt;&gt;"",VLOOKUP(EV32,DI4:DQ52,9,FALSE),"")</f>
        <v/>
      </c>
      <c r="FG32" s="395" t="str">
        <f t="shared" ref="FG32:FG34" ca="1" si="4808">FC32</f>
        <v/>
      </c>
      <c r="FH32" s="395" t="str">
        <f ca="1">IF(EV32&lt;&gt;"",RANK(FG32,FG31:FG35),"")</f>
        <v/>
      </c>
      <c r="FI32" s="395" t="str">
        <f ca="1">IF(EV32&lt;&gt;"",SUMPRODUCT((FG31:FG35=FG32)*(FB31:FB35&gt;FB32)),"")</f>
        <v/>
      </c>
      <c r="FJ32" s="395" t="str">
        <f ca="1">IF(EV32&lt;&gt;"",SUMPRODUCT((FG31:FG35=FG32)*(FB31:FB35=FB32)*(EZ31:EZ35&gt;EZ32)),"")</f>
        <v/>
      </c>
      <c r="FK32" s="395" t="str">
        <f ca="1">IF(EV32&lt;&gt;"",SUMPRODUCT((FG31:FG35=FG32)*(FB31:FB35=FB32)*(EZ31:EZ35=EZ32)*(FD31:FD35&gt;FD32)),"")</f>
        <v/>
      </c>
      <c r="FL32" s="395" t="str">
        <f ca="1">IF(EV32&lt;&gt;"",SUMPRODUCT((FG31:FG35=FG32)*(FB31:FB35=FB32)*(EZ31:EZ35=EZ32)*(FD31:FD35=FD32)*(FE31:FE35&gt;FE32)),"")</f>
        <v/>
      </c>
      <c r="FM32" s="395" t="str">
        <f ca="1">IF(EV32&lt;&gt;"",SUMPRODUCT((FG31:FG35=FG32)*(FB31:FB35=FB32)*(EZ31:EZ35=EZ32)*(FD31:FD35=FD32)*(FE31:FE35=FE32)*(FF31:FF35&gt;FF32)),"")</f>
        <v/>
      </c>
      <c r="FN32" s="395" t="str">
        <f ca="1">IF(EV32&lt;&gt;"",IF(FN84&lt;&gt;"",IF(EU82=3,FN84,FN84+EU82),SUM(FH32:FM32)+1),"")</f>
        <v/>
      </c>
      <c r="FO32" s="395" t="str">
        <f ca="1">IF(EV32&lt;&gt;"",INDEX(EV32:EV35,MATCH(2,FN32:FN35,0),0),"")</f>
        <v/>
      </c>
      <c r="HD32" s="395" t="str">
        <f ca="1">IF(FO32&lt;&gt;"",FO32,IF(EU32&lt;&gt;"",EU32,DU32))</f>
        <v>River Plate</v>
      </c>
      <c r="HE32" s="395">
        <v>2</v>
      </c>
      <c r="HF32" s="395">
        <v>30</v>
      </c>
      <c r="HG32" s="395" t="str">
        <f t="shared" si="25"/>
        <v>Real Madrid</v>
      </c>
      <c r="HH32" s="395">
        <f ca="1">IF(HG2&lt;&gt;"",IF(OFFSET('Game Board'!O37,0,HH1)&lt;&gt;"",OFFSET('Game Board'!O37,0,HH1),0),"")</f>
        <v>3</v>
      </c>
      <c r="HI32" s="395">
        <f ca="1">IF(HG2&lt;&gt;"",IF(OFFSET('Game Board'!P37,0,HH1)&lt;&gt;"",OFFSET('Game Board'!P37,0,HH1),0),"")</f>
        <v>1</v>
      </c>
      <c r="HJ32" s="395" t="str">
        <f t="shared" si="26"/>
        <v>Pachuca</v>
      </c>
      <c r="HK32" s="395" t="str">
        <f ca="1">IF(AND(OFFSET('Game Board'!O37,0,HH1)&lt;&gt;"",OFFSET('Game Board'!P37,0,HH1)&lt;&gt;""),IF(HH32&gt;HI32,"W",IF(HH32=HI32,"D","L")),"")</f>
        <v>W</v>
      </c>
      <c r="HL32" s="395" t="str">
        <f t="shared" ca="1" si="27"/>
        <v>L</v>
      </c>
      <c r="HN32" s="395">
        <f ca="1">VLOOKUP(HO32,LJ31:LK35,2,FALSE)</f>
        <v>3</v>
      </c>
      <c r="HO32" s="398" t="str">
        <f t="shared" si="4598"/>
        <v>Urawa Red Diamonds</v>
      </c>
      <c r="HP32" s="395">
        <f ca="1">SUMPRODUCT((LM3:LM54=HO32)*(LQ3:LQ54="W"))+SUMPRODUCT((LP3:LP54=HO32)*(LR3:LR54="W"))</f>
        <v>0</v>
      </c>
      <c r="HQ32" s="395">
        <f ca="1">SUMPRODUCT((LM3:LM54=HO32)*(LQ3:LQ54="D"))+SUMPRODUCT((LP3:LP54=HO32)*(LR3:LR54="D"))</f>
        <v>3</v>
      </c>
      <c r="HR32" s="395">
        <f ca="1">SUMPRODUCT((LM3:LM54=HO32)*(LQ3:LQ54="L"))+SUMPRODUCT((LP3:LP54=HO32)*(LR3:LR54="L"))</f>
        <v>0</v>
      </c>
      <c r="HS32" s="395">
        <f ca="1">SUMIF(LM3:LM72,HO32,LN3:LN72)+SUMIF(LP3:LP72,HO32,LO3:LO72)</f>
        <v>7</v>
      </c>
      <c r="HT32" s="395">
        <f ca="1">SUMIF(LP3:LP72,HO32,LN3:LN72)+SUMIF(LM3:LM72,HO32,LO3:LO72)</f>
        <v>7</v>
      </c>
      <c r="HU32" s="395">
        <f t="shared" ca="1" si="4599"/>
        <v>1000</v>
      </c>
      <c r="HV32" s="395">
        <f t="shared" ca="1" si="4600"/>
        <v>3</v>
      </c>
      <c r="HW32" s="401">
        <f t="shared" si="266"/>
        <v>4</v>
      </c>
      <c r="HX32" s="395">
        <f ca="1">IF(COUNTIF(HV31:HV35,4)&lt;&gt;4,RANK(HV32,HV31:HV35),HV84)</f>
        <v>3</v>
      </c>
      <c r="HZ32" s="395">
        <f ca="1">SUMPRODUCT((HX31:HX34=HX32)*(HW31:HW34&lt;HW32))+HX32</f>
        <v>3</v>
      </c>
      <c r="IA32" s="398" t="str">
        <f ca="1">INDEX(HO31:HO35,MATCH(2,HZ31:HZ35,0),0)</f>
        <v>Internazionale</v>
      </c>
      <c r="IB32" s="395">
        <f ca="1">INDEX(HX31:HX35,MATCH(IA32,HO31:HO35,0),0)</f>
        <v>2</v>
      </c>
      <c r="IC32" s="395" t="str">
        <f ca="1">IF(IC31&lt;&gt;"",IA32,"")</f>
        <v/>
      </c>
      <c r="ID32" s="395" t="str">
        <f ca="1">IF(ID31&lt;&gt;"",IA33,"")</f>
        <v/>
      </c>
      <c r="IE32" s="395" t="str">
        <f ca="1">IF(IE31&lt;&gt;"",IA34,"")</f>
        <v/>
      </c>
      <c r="IF32" s="395" t="str">
        <f>IF(IF31&lt;&gt;"",IA35,"")</f>
        <v/>
      </c>
      <c r="IH32" s="395" t="str">
        <f t="shared" ref="IH32:IH34" ca="1" si="4809">IF(IC32&lt;&gt;"",IC32,"")</f>
        <v/>
      </c>
      <c r="II32" s="395">
        <f ca="1">SUMPRODUCT((LM3:LM54=IH32)*(LP3:LP54=IH33)*(LQ3:LQ54="W"))+SUMPRODUCT((LM3:LM54=IH32)*(LP3:LP54=IH34)*(LQ3:LQ54="W"))+SUMPRODUCT((LM3:LM54=IH32)*(LP3:LP54=IH35)*(LQ3:LQ54="W"))+SUMPRODUCT((LM3:LM54=IH32)*(LP3:LP54=IH31)*(LQ3:LQ54="W"))+SUMPRODUCT((LM3:LM54=IH33)*(LP3:LP54=IH32)*(LR3:LR54="W"))+SUMPRODUCT((LM3:LM54=IH34)*(LP3:LP54=IH32)*(LR3:LR54="W"))+SUMPRODUCT((LM3:LM54=IH35)*(LP3:LP54=IH32)*(LR3:LR54="W"))+SUMPRODUCT((LM3:LM54=IH31)*(LP3:LP54=IH32)*(LR3:LR54="W"))</f>
        <v>0</v>
      </c>
      <c r="IJ32" s="395">
        <f ca="1">SUMPRODUCT((LM3:LM54=IH32)*(LP3:LP54=IH33)*(LQ3:LQ54="D"))+SUMPRODUCT((LM3:LM54=IH32)*(LP3:LP54=IH34)*(LQ3:LQ54="D"))+SUMPRODUCT((LM3:LM54=IH32)*(LP3:LP54=IH35)*(LQ3:LQ54="D"))+SUMPRODUCT((LM3:LM54=IH32)*(LP3:LP54=IH31)*(LQ3:LQ54="D"))+SUMPRODUCT((LM3:LM54=IH33)*(LP3:LP54=IH32)*(LQ3:LQ54="D"))+SUMPRODUCT((LM3:LM54=IH34)*(LP3:LP54=IH32)*(LQ3:LQ54="D"))+SUMPRODUCT((LM3:LM54=IH35)*(LP3:LP54=IH32)*(LQ3:LQ54="D"))+SUMPRODUCT((LM3:LM54=IH31)*(LP3:LP54=IH32)*(LQ3:LQ54="D"))</f>
        <v>0</v>
      </c>
      <c r="IK32" s="395">
        <f ca="1">SUMPRODUCT((LM3:LM54=IH32)*(LP3:LP54=IH33)*(LQ3:LQ54="L"))+SUMPRODUCT((LM3:LM54=IH32)*(LP3:LP54=IH34)*(LQ3:LQ54="L"))+SUMPRODUCT((LM3:LM54=IH32)*(LP3:LP54=IH35)*(LQ3:LQ54="L"))+SUMPRODUCT((LM3:LM54=IH32)*(LP3:LP54=IH31)*(LQ3:LQ54="L"))+SUMPRODUCT((LM3:LM54=IH33)*(LP3:LP54=IH32)*(LR3:LR54="L"))+SUMPRODUCT((LM3:LM54=IH34)*(LP3:LP54=IH32)*(LR3:LR54="L"))+SUMPRODUCT((LM3:LM54=IH35)*(LP3:LP54=IH32)*(LR3:LR54="L"))+SUMPRODUCT((LM3:LM54=IH31)*(LP3:LP54=IH32)*(LR3:LR54="L"))</f>
        <v>0</v>
      </c>
      <c r="IL32" s="395">
        <f ca="1">SUMPRODUCT((LM3:LM54=IH32)*(LP3:LP54=IH33)*LN3:LN54)+SUMPRODUCT((LM3:LM54=IH32)*(LP3:LP54=IH34)*LN3:LN54)+SUMPRODUCT((LM3:LM54=IH32)*(LP3:LP54=IH35)*LN3:LN54)+SUMPRODUCT((LM3:LM54=IH32)*(LP3:LP54=IH31)*LN3:LN54)+SUMPRODUCT((LM3:LM54=IH33)*(LP3:LP54=IH32)*LO3:LO54)+SUMPRODUCT((LM3:LM54=IH34)*(LP3:LP54=IH32)*LO3:LO54)+SUMPRODUCT((LM3:LM54=IH35)*(LP3:LP54=IH32)*LO3:LO54)+SUMPRODUCT((LM3:LM54=IH31)*(LP3:LP54=IH32)*LO3:LO54)</f>
        <v>0</v>
      </c>
      <c r="IM32" s="395">
        <f ca="1">SUMPRODUCT((LM3:LM54=IH32)*(LP3:LP54=IH33)*LO3:LO54)+SUMPRODUCT((LM3:LM54=IH32)*(LP3:LP54=IH34)*LO3:LO54)+SUMPRODUCT((LM3:LM54=IH32)*(LP3:LP54=IH35)*LO3:LO54)+SUMPRODUCT((LM3:LM54=IH32)*(LP3:LP54=IH31)*LO3:LO54)+SUMPRODUCT((LM3:LM54=IH33)*(LP3:LP54=IH32)*LN3:LN54)+SUMPRODUCT((LM3:LM54=IH34)*(LP3:LP54=IH32)*LN3:LN54)+SUMPRODUCT((LM3:LM54=IH35)*(LP3:LP54=IH32)*LN3:LN54)+SUMPRODUCT((LM3:LM54=IH31)*(LP3:LP54=IH32)*LN3:LN54)</f>
        <v>0</v>
      </c>
      <c r="IN32" s="395">
        <f ca="1">IL32-IM32+1000</f>
        <v>1000</v>
      </c>
      <c r="IO32" s="395" t="str">
        <f t="shared" ca="1" si="4601"/>
        <v/>
      </c>
      <c r="IP32" s="395" t="str">
        <f ca="1">IF(IH32&lt;&gt;"",VLOOKUP(IH32,HO4:HU52,7,FALSE),"")</f>
        <v/>
      </c>
      <c r="IQ32" s="395" t="str">
        <f ca="1">IF(IH32&lt;&gt;"",VLOOKUP(IH32,HO4:HU52,5,FALSE),"")</f>
        <v/>
      </c>
      <c r="IR32" s="395" t="str">
        <f ca="1">IF(IH32&lt;&gt;"",VLOOKUP(IH32,HO4:HW52,9,FALSE),"")</f>
        <v/>
      </c>
      <c r="IS32" s="395" t="str">
        <f t="shared" ca="1" si="4602"/>
        <v/>
      </c>
      <c r="IT32" s="395" t="str">
        <f ca="1">IF(IH32&lt;&gt;"",RANK(IS32,IS31:IS35),"")</f>
        <v/>
      </c>
      <c r="IU32" s="395" t="str">
        <f ca="1">IF(IH32&lt;&gt;"",SUMPRODUCT((IS31:IS35=IS32)*(IN31:IN35&gt;IN32)),"")</f>
        <v/>
      </c>
      <c r="IV32" s="395" t="str">
        <f ca="1">IF(IH32&lt;&gt;"",SUMPRODUCT((IS31:IS35=IS32)*(IN31:IN35=IN32)*(IL31:IL35&gt;IL32)),"")</f>
        <v/>
      </c>
      <c r="IW32" s="395" t="str">
        <f ca="1">IF(IH32&lt;&gt;"",SUMPRODUCT((IS31:IS35=IS32)*(IN31:IN35=IN32)*(IL31:IL35=IL32)*(IP31:IP35&gt;IP32)),"")</f>
        <v/>
      </c>
      <c r="IX32" s="395" t="str">
        <f ca="1">IF(IH32&lt;&gt;"",SUMPRODUCT((IS31:IS35=IS32)*(IN31:IN35=IN32)*(IL31:IL35=IL32)*(IP31:IP35=IP32)*(IQ31:IQ35&gt;IQ32)),"")</f>
        <v/>
      </c>
      <c r="IY32" s="395" t="str">
        <f ca="1">IF(IH32&lt;&gt;"",SUMPRODUCT((IS31:IS35=IS32)*(IN31:IN35=IN32)*(IL31:IL35=IL32)*(IP31:IP35=IP32)*(IQ31:IQ35=IQ32)*(IR31:IR35&gt;IR32)),"")</f>
        <v/>
      </c>
      <c r="IZ32" s="395" t="str">
        <f ca="1">IF(IH32&lt;&gt;"",IF(IZ84&lt;&gt;"",IF(U82=3,IZ84,IF(U82=4,SUM(IT32:IY32),IZ84+U82)),SUM(IT32:IY32)),"")</f>
        <v/>
      </c>
      <c r="JA32" s="395" t="str">
        <f ca="1">IF(IH32&lt;&gt;"",INDEX(IH31:IH35,MATCH(2,IZ31:IZ35,0),0),"")</f>
        <v/>
      </c>
      <c r="JB32" s="395" t="str">
        <f ca="1">IF(ID31&lt;&gt;"",ID31,"")</f>
        <v/>
      </c>
      <c r="JC32" s="395">
        <f ca="1">SUMPRODUCT((LM3:LM54=JB32)*(LP3:LP54=JB33)*(LQ3:LQ54="W"))+SUMPRODUCT((LM3:LM54=JB32)*(LP3:LP54=JB34)*(LQ3:LQ54="W"))+SUMPRODUCT((LM3:LM54=JB32)*(LP3:LP54=JB35)*(LQ3:LQ54="W"))+SUMPRODUCT((LM3:LM54=JB33)*(LP3:LP54=JB32)*(LR3:LR54="W"))+SUMPRODUCT((LM3:LM54=JB34)*(LP3:LP54=JB32)*(LR3:LR54="W"))+SUMPRODUCT((LM3:LM54=JB35)*(LP3:LP54=JB32)*(LR3:LR54="W"))</f>
        <v>0</v>
      </c>
      <c r="JD32" s="395">
        <f ca="1">SUMPRODUCT((LM3:LM54=JB32)*(LP3:LP54=JB33)*(LQ3:LQ54="D"))+SUMPRODUCT((LM3:LM54=JB32)*(LP3:LP54=JB34)*(LQ3:LQ54="D"))+SUMPRODUCT((LM3:LM54=JB32)*(LP3:LP54=JB35)*(LQ3:LQ54="D"))+SUMPRODUCT((LM3:LM54=JB33)*(LP3:LP54=JB32)*(LQ3:LQ54="D"))+SUMPRODUCT((LM3:LM54=JB34)*(LP3:LP54=JB32)*(LQ3:LQ54="D"))+SUMPRODUCT((LM3:LM54=JB35)*(LP3:LP54=JB32)*(LQ3:LQ54="D"))</f>
        <v>0</v>
      </c>
      <c r="JE32" s="395">
        <f ca="1">SUMPRODUCT((LM3:LM54=JB32)*(LP3:LP54=JB33)*(LQ3:LQ54="L"))+SUMPRODUCT((LM3:LM54=JB32)*(LP3:LP54=JB34)*(LQ3:LQ54="L"))+SUMPRODUCT((LM3:LM54=JB32)*(LP3:LP54=JB35)*(LQ3:LQ54="L"))+SUMPRODUCT((LM3:LM54=JB33)*(LP3:LP54=JB32)*(LR3:LR54="L"))+SUMPRODUCT((LM3:LM54=JB34)*(LP3:LP54=JB32)*(LR3:LR54="L"))+SUMPRODUCT((LM3:LM54=JB35)*(LP3:LP54=JB32)*(LR3:LR54="L"))</f>
        <v>0</v>
      </c>
      <c r="JF32" s="395">
        <f ca="1">SUMPRODUCT((LM3:LM54=JB32)*(LP3:LP54=JB33)*LN3:LN54)+SUMPRODUCT((LM3:LM54=JB32)*(LP3:LP54=JB34)*LN3:LN54)+SUMPRODUCT((LM3:LM54=JB32)*(LP3:LP54=JB35)*LN3:LN54)+SUMPRODUCT((LM3:LM54=JB32)*(LP3:LP54=JB31)*LN3:LN54)+SUMPRODUCT((LM3:LM54=JB33)*(LP3:LP54=JB32)*LO3:LO54)+SUMPRODUCT((LM3:LM54=JB34)*(LP3:LP54=JB32)*LO3:LO54)+SUMPRODUCT((LM3:LM54=JB35)*(LP3:LP54=JB32)*LO3:LO54)+SUMPRODUCT((LM3:LM54=JB31)*(LP3:LP54=JB32)*LO3:LO54)</f>
        <v>0</v>
      </c>
      <c r="JG32" s="395">
        <f ca="1">SUMPRODUCT((LM3:LM54=JB32)*(LP3:LP54=JB33)*LO3:LO54)+SUMPRODUCT((LM3:LM54=JB32)*(LP3:LP54=JB34)*LO3:LO54)+SUMPRODUCT((LM3:LM54=JB32)*(LP3:LP54=JB35)*LO3:LO54)+SUMPRODUCT((LM3:LM54=JB32)*(LP3:LP54=JB31)*LO3:LO54)+SUMPRODUCT((LM3:LM54=JB33)*(LP3:LP54=JB32)*LN3:LN54)+SUMPRODUCT((LM3:LM54=JB34)*(LP3:LP54=JB32)*LN3:LN54)+SUMPRODUCT((LM3:LM54=JB35)*(LP3:LP54=JB32)*LN3:LN54)+SUMPRODUCT((LM3:LM54=JB31)*(LP3:LP54=JB32)*LN3:LN54)</f>
        <v>0</v>
      </c>
      <c r="JH32" s="395">
        <f ca="1">JF32-JG32+1000</f>
        <v>1000</v>
      </c>
      <c r="JI32" s="395" t="str">
        <f t="shared" ref="JI32:JI34" ca="1" si="4810">IF(JB32&lt;&gt;"",JC32*3+JD32*1,"")</f>
        <v/>
      </c>
      <c r="JJ32" s="395" t="str">
        <f ca="1">IF(JB32&lt;&gt;"",VLOOKUP(JB32,HO4:HU52,7,FALSE),"")</f>
        <v/>
      </c>
      <c r="JK32" s="395" t="str">
        <f ca="1">IF(JB32&lt;&gt;"",VLOOKUP(JB32,HO4:HU52,5,FALSE),"")</f>
        <v/>
      </c>
      <c r="JL32" s="395" t="str">
        <f ca="1">IF(JB32&lt;&gt;"",VLOOKUP(JB32,HO4:HW52,9,FALSE),"")</f>
        <v/>
      </c>
      <c r="JM32" s="395" t="str">
        <f t="shared" ref="JM32:JM34" ca="1" si="4811">JI32</f>
        <v/>
      </c>
      <c r="JN32" s="395" t="str">
        <f ca="1">IF(JB32&lt;&gt;"",RANK(JM32,JM31:JM35),"")</f>
        <v/>
      </c>
      <c r="JO32" s="395" t="str">
        <f ca="1">IF(JB32&lt;&gt;"",SUMPRODUCT((JM31:JM35=JM32)*(JH31:JH35&gt;JH32)),"")</f>
        <v/>
      </c>
      <c r="JP32" s="395" t="str">
        <f ca="1">IF(JB32&lt;&gt;"",SUMPRODUCT((JM31:JM35=JM32)*(JH31:JH35=JH32)*(JF31:JF35&gt;JF32)),"")</f>
        <v/>
      </c>
      <c r="JQ32" s="395" t="str">
        <f ca="1">IF(JB32&lt;&gt;"",SUMPRODUCT((JM31:JM35=JM32)*(JH31:JH35=JH32)*(JF31:JF35=JF32)*(JJ31:JJ35&gt;JJ32)),"")</f>
        <v/>
      </c>
      <c r="JR32" s="395" t="str">
        <f ca="1">IF(JB32&lt;&gt;"",SUMPRODUCT((JM31:JM35=JM32)*(JH31:JH35=JH32)*(JF31:JF35=JF32)*(JJ31:JJ35=JJ32)*(JK31:JK35&gt;JK32)),"")</f>
        <v/>
      </c>
      <c r="JS32" s="395" t="str">
        <f ca="1">IF(JB32&lt;&gt;"",SUMPRODUCT((JM31:JM35=JM32)*(JH31:JH35=JH32)*(JF31:JF35=JF32)*(JJ31:JJ35=JJ32)*(JK31:JK35=JK32)*(JL31:JL35&gt;JL32)),"")</f>
        <v/>
      </c>
      <c r="JT32" s="395" t="str">
        <f ca="1">IF(JB32&lt;&gt;"",IF(JT84&lt;&gt;"",IF(JA82=3,JT84,JT84+JA82),SUM(JN32:JS32)+1),"")</f>
        <v/>
      </c>
      <c r="JU32" s="395" t="str">
        <f ca="1">IF(JB32&lt;&gt;"",INDEX(JB32:JB35,MATCH(2,JT32:JT35,0),0),"")</f>
        <v/>
      </c>
      <c r="LJ32" s="395" t="str">
        <f ca="1">IF(JU32&lt;&gt;"",JU32,IF(JA32&lt;&gt;"",JA32,IA32))</f>
        <v>Internazionale</v>
      </c>
      <c r="LK32" s="395">
        <v>2</v>
      </c>
      <c r="LL32" s="395">
        <v>30</v>
      </c>
      <c r="LM32" s="395" t="str">
        <f t="shared" si="28"/>
        <v>Real Madrid</v>
      </c>
      <c r="LN32" s="395">
        <f ca="1">IF(OFFSET('Game Board'!O37,0,LN1)&lt;&gt;"",OFFSET('Game Board'!O37,0,LN1),0)</f>
        <v>1</v>
      </c>
      <c r="LO32" s="395">
        <f ca="1">IF(OFFSET('Game Board'!P37,0,LN1)&lt;&gt;"",OFFSET('Game Board'!P37,0,LN1),0)</f>
        <v>2</v>
      </c>
      <c r="LP32" s="395" t="str">
        <f t="shared" si="29"/>
        <v>Pachuca</v>
      </c>
      <c r="LQ32" s="395" t="str">
        <f ca="1">IF(AND(OFFSET('Game Board'!O37,0,LN1)&lt;&gt;"",OFFSET('Game Board'!P37,0,LN1)&lt;&gt;""),IF(LN32&gt;LO32,"W",IF(LN32=LO32,"D","L")),"")</f>
        <v>L</v>
      </c>
      <c r="LR32" s="395" t="str">
        <f t="shared" ca="1" si="30"/>
        <v>W</v>
      </c>
      <c r="LT32" s="395">
        <f ca="1">VLOOKUP(LU32,PP31:PQ35,2,FALSE)</f>
        <v>1</v>
      </c>
      <c r="LU32" s="398" t="str">
        <f t="shared" si="4603"/>
        <v>Urawa Red Diamonds</v>
      </c>
      <c r="LV32" s="395">
        <f ca="1">SUMPRODUCT((PS3:PS54=LU32)*(PW3:PW54="W"))+SUMPRODUCT((PV3:PV54=LU32)*(PX3:PX54="W"))</f>
        <v>2</v>
      </c>
      <c r="LW32" s="395">
        <f ca="1">SUMPRODUCT((PS3:PS54=LU32)*(PW3:PW54="D"))+SUMPRODUCT((PV3:PV54=LU32)*(PX3:PX54="D"))</f>
        <v>1</v>
      </c>
      <c r="LX32" s="395">
        <f ca="1">SUMPRODUCT((PS3:PS54=LU32)*(PW3:PW54="L"))+SUMPRODUCT((PV3:PV54=LU32)*(PX3:PX54="L"))</f>
        <v>0</v>
      </c>
      <c r="LY32" s="395">
        <f t="shared" ref="LY32" ca="1" si="4812">SUMIF(PS3:PS72,LU32,PT3:PT72)+SUMIF(PV3:PV72,LU32,PU3:PU72)</f>
        <v>9</v>
      </c>
      <c r="LZ32" s="395">
        <f t="shared" ref="LZ32" ca="1" si="4813">SUMIF(PV3:PV72,LU32,PT3:PT72)+SUMIF(PS3:PS72,LU32,PU3:PU72)</f>
        <v>5</v>
      </c>
      <c r="MA32" s="395">
        <f t="shared" ca="1" si="4606"/>
        <v>1004</v>
      </c>
      <c r="MB32" s="395">
        <f t="shared" ca="1" si="4607"/>
        <v>7</v>
      </c>
      <c r="MC32" s="401">
        <f t="shared" si="36"/>
        <v>4</v>
      </c>
      <c r="MD32" s="395">
        <f t="shared" ref="MD32" ca="1" si="4814">IF(COUNTIF(MB31:MB35,4)&lt;&gt;4,RANK(MB32,MB31:MB35),MB84)</f>
        <v>1</v>
      </c>
      <c r="MF32" s="395">
        <f t="shared" ref="MF32" ca="1" si="4815">SUMPRODUCT((MD31:MD34=MD32)*(MC31:MC34&lt;MC32))+MD32</f>
        <v>1</v>
      </c>
      <c r="MG32" s="398" t="str">
        <f t="shared" ref="MG32" ca="1" si="4816">INDEX(LU31:LU35,MATCH(2,MF31:MF35,0),0)</f>
        <v>Internazionale</v>
      </c>
      <c r="MH32" s="395">
        <f t="shared" ref="MH32" ca="1" si="4817">INDEX(MD31:MD35,MATCH(MG32,LU31:LU35,0),0)</f>
        <v>2</v>
      </c>
      <c r="MI32" s="395" t="str">
        <f t="shared" ref="MI32" ca="1" si="4818">IF(MI31&lt;&gt;"",MG32,"")</f>
        <v/>
      </c>
      <c r="MJ32" s="395" t="str">
        <f t="shared" ref="MJ32" ca="1" si="4819">IF(MJ31&lt;&gt;"",MG33,"")</f>
        <v>River Plate</v>
      </c>
      <c r="MK32" s="395" t="str">
        <f t="shared" ref="MK32" ca="1" si="4820">IF(MK31&lt;&gt;"",MG34,"")</f>
        <v/>
      </c>
      <c r="ML32" s="395" t="str">
        <f t="shared" ref="ML32" si="4821">IF(ML31&lt;&gt;"",MG35,"")</f>
        <v/>
      </c>
      <c r="MN32" s="395" t="str">
        <f t="shared" ca="1" si="4616"/>
        <v/>
      </c>
      <c r="MO32" s="395">
        <f ca="1">SUMPRODUCT((PS3:PS54=MN32)*(PV3:PV54=MN33)*(PW3:PW54="W"))+SUMPRODUCT((PS3:PS54=MN32)*(PV3:PV54=MN34)*(PW3:PW54="W"))+SUMPRODUCT((PS3:PS54=MN32)*(PV3:PV54=MN35)*(PW3:PW54="W"))+SUMPRODUCT((PS3:PS54=MN32)*(PV3:PV54=MN31)*(PW3:PW54="W"))+SUMPRODUCT((PS3:PS54=MN33)*(PV3:PV54=MN32)*(PX3:PX54="W"))+SUMPRODUCT((PS3:PS54=MN34)*(PV3:PV54=MN32)*(PX3:PX54="W"))+SUMPRODUCT((PS3:PS54=MN35)*(PV3:PV54=MN32)*(PX3:PX54="W"))+SUMPRODUCT((PS3:PS54=MN31)*(PV3:PV54=MN32)*(PX3:PX54="W"))</f>
        <v>0</v>
      </c>
      <c r="MP32" s="395">
        <f ca="1">SUMPRODUCT((PS3:PS54=MN32)*(PV3:PV54=MN33)*(PW3:PW54="D"))+SUMPRODUCT((PS3:PS54=MN32)*(PV3:PV54=MN34)*(PW3:PW54="D"))+SUMPRODUCT((PS3:PS54=MN32)*(PV3:PV54=MN35)*(PW3:PW54="D"))+SUMPRODUCT((PS3:PS54=MN32)*(PV3:PV54=MN31)*(PW3:PW54="D"))+SUMPRODUCT((PS3:PS54=MN33)*(PV3:PV54=MN32)*(PW3:PW54="D"))+SUMPRODUCT((PS3:PS54=MN34)*(PV3:PV54=MN32)*(PW3:PW54="D"))+SUMPRODUCT((PS3:PS54=MN35)*(PV3:PV54=MN32)*(PW3:PW54="D"))+SUMPRODUCT((PS3:PS54=MN31)*(PV3:PV54=MN32)*(PW3:PW54="D"))</f>
        <v>0</v>
      </c>
      <c r="MQ32" s="395">
        <f ca="1">SUMPRODUCT((PS3:PS54=MN32)*(PV3:PV54=MN33)*(PW3:PW54="L"))+SUMPRODUCT((PS3:PS54=MN32)*(PV3:PV54=MN34)*(PW3:PW54="L"))+SUMPRODUCT((PS3:PS54=MN32)*(PV3:PV54=MN35)*(PW3:PW54="L"))+SUMPRODUCT((PS3:PS54=MN32)*(PV3:PV54=MN31)*(PW3:PW54="L"))+SUMPRODUCT((PS3:PS54=MN33)*(PV3:PV54=MN32)*(PX3:PX54="L"))+SUMPRODUCT((PS3:PS54=MN34)*(PV3:PV54=MN32)*(PX3:PX54="L"))+SUMPRODUCT((PS3:PS54=MN35)*(PV3:PV54=MN32)*(PX3:PX54="L"))+SUMPRODUCT((PS3:PS54=MN31)*(PV3:PV54=MN32)*(PX3:PX54="L"))</f>
        <v>0</v>
      </c>
      <c r="MR32" s="395">
        <f ca="1">SUMPRODUCT((PS3:PS54=MN32)*(PV3:PV54=MN33)*PT3:PT54)+SUMPRODUCT((PS3:PS54=MN32)*(PV3:PV54=MN34)*PT3:PT54)+SUMPRODUCT((PS3:PS54=MN32)*(PV3:PV54=MN35)*PT3:PT54)+SUMPRODUCT((PS3:PS54=MN32)*(PV3:PV54=MN31)*PT3:PT54)+SUMPRODUCT((PS3:PS54=MN33)*(PV3:PV54=MN32)*PU3:PU54)+SUMPRODUCT((PS3:PS54=MN34)*(PV3:PV54=MN32)*PU3:PU54)+SUMPRODUCT((PS3:PS54=MN35)*(PV3:PV54=MN32)*PU3:PU54)+SUMPRODUCT((PS3:PS54=MN31)*(PV3:PV54=MN32)*PU3:PU54)</f>
        <v>0</v>
      </c>
      <c r="MS32" s="395">
        <f ca="1">SUMPRODUCT((PS3:PS54=MN32)*(PV3:PV54=MN33)*PU3:PU54)+SUMPRODUCT((PS3:PS54=MN32)*(PV3:PV54=MN34)*PU3:PU54)+SUMPRODUCT((PS3:PS54=MN32)*(PV3:PV54=MN35)*PU3:PU54)+SUMPRODUCT((PS3:PS54=MN32)*(PV3:PV54=MN31)*PU3:PU54)+SUMPRODUCT((PS3:PS54=MN33)*(PV3:PV54=MN32)*PT3:PT54)+SUMPRODUCT((PS3:PS54=MN34)*(PV3:PV54=MN32)*PT3:PT54)+SUMPRODUCT((PS3:PS54=MN35)*(PV3:PV54=MN32)*PT3:PT54)+SUMPRODUCT((PS3:PS54=MN31)*(PV3:PV54=MN32)*PT3:PT54)</f>
        <v>0</v>
      </c>
      <c r="MT32" s="395">
        <f t="shared" ca="1" si="4617"/>
        <v>1000</v>
      </c>
      <c r="MU32" s="395" t="str">
        <f t="shared" ca="1" si="4618"/>
        <v/>
      </c>
      <c r="MV32" s="395" t="str">
        <f ca="1">IF(MN32&lt;&gt;"",VLOOKUP(MN32,LU4:MA52,7,FALSE),"")</f>
        <v/>
      </c>
      <c r="MW32" s="395" t="str">
        <f ca="1">IF(MN32&lt;&gt;"",VLOOKUP(MN32,LU4:MA52,5,FALSE),"")</f>
        <v/>
      </c>
      <c r="MX32" s="395" t="str">
        <f ca="1">IF(MN32&lt;&gt;"",VLOOKUP(MN32,LU4:MC52,9,FALSE),"")</f>
        <v/>
      </c>
      <c r="MY32" s="395" t="str">
        <f t="shared" ca="1" si="4619"/>
        <v/>
      </c>
      <c r="MZ32" s="395" t="str">
        <f t="shared" ref="MZ32" ca="1" si="4822">IF(MN32&lt;&gt;"",RANK(MY32,MY31:MY35),"")</f>
        <v/>
      </c>
      <c r="NA32" s="395" t="str">
        <f t="shared" ref="NA32" ca="1" si="4823">IF(MN32&lt;&gt;"",SUMPRODUCT((MY31:MY35=MY32)*(MT31:MT35&gt;MT32)),"")</f>
        <v/>
      </c>
      <c r="NB32" s="395" t="str">
        <f t="shared" ref="NB32" ca="1" si="4824">IF(MN32&lt;&gt;"",SUMPRODUCT((MY31:MY35=MY32)*(MT31:MT35=MT32)*(MR31:MR35&gt;MR32)),"")</f>
        <v/>
      </c>
      <c r="NC32" s="395" t="str">
        <f t="shared" ref="NC32" ca="1" si="4825">IF(MN32&lt;&gt;"",SUMPRODUCT((MY31:MY35=MY32)*(MT31:MT35=MT32)*(MR31:MR35=MR32)*(MV31:MV35&gt;MV32)),"")</f>
        <v/>
      </c>
      <c r="ND32" s="395" t="str">
        <f t="shared" ref="ND32" ca="1" si="4826">IF(MN32&lt;&gt;"",SUMPRODUCT((MY31:MY35=MY32)*(MT31:MT35=MT32)*(MR31:MR35=MR32)*(MV31:MV35=MV32)*(MW31:MW35&gt;MW32)),"")</f>
        <v/>
      </c>
      <c r="NE32" s="395" t="str">
        <f t="shared" ref="NE32" ca="1" si="4827">IF(MN32&lt;&gt;"",SUMPRODUCT((MY31:MY35=MY32)*(MT31:MT35=MT32)*(MR31:MR35=MR32)*(MV31:MV35=MV32)*(MW31:MW35=MW32)*(MX31:MX35&gt;MX32)),"")</f>
        <v/>
      </c>
      <c r="NF32" s="395" t="str">
        <f ca="1">IF(MN32&lt;&gt;"",IF(NF84&lt;&gt;"",IF(U82=3,NF84,IF(U82=4,SUM(MZ32:NE32),NF84+U82)),SUM(MZ32:NE32)),"")</f>
        <v/>
      </c>
      <c r="NG32" s="395" t="str">
        <f t="shared" ref="NG32" ca="1" si="4828">IF(MN32&lt;&gt;"",INDEX(MN31:MN35,MATCH(2,NF31:NF35,0),0),"")</f>
        <v/>
      </c>
      <c r="NH32" s="395" t="str">
        <f t="shared" ref="NH32:NH34" ca="1" si="4829">IF(MJ31&lt;&gt;"",MJ31,"")</f>
        <v>Internazionale</v>
      </c>
      <c r="NI32" s="395">
        <f ca="1">SUMPRODUCT((PS3:PS54=NH32)*(PV3:PV54=NH33)*(PW3:PW54="W"))+SUMPRODUCT((PS3:PS54=NH32)*(PV3:PV54=NH34)*(PW3:PW54="W"))+SUMPRODUCT((PS3:PS54=NH32)*(PV3:PV54=NH35)*(PW3:PW54="W"))+SUMPRODUCT((PS3:PS54=NH33)*(PV3:PV54=NH32)*(PX3:PX54="W"))+SUMPRODUCT((PS3:PS54=NH34)*(PV3:PV54=NH32)*(PX3:PX54="W"))+SUMPRODUCT((PS3:PS54=NH35)*(PV3:PV54=NH32)*(PX3:PX54="W"))</f>
        <v>0</v>
      </c>
      <c r="NJ32" s="395">
        <f ca="1">SUMPRODUCT((PS3:PS54=NH32)*(PV3:PV54=NH33)*(PW3:PW54="D"))+SUMPRODUCT((PS3:PS54=NH32)*(PV3:PV54=NH34)*(PW3:PW54="D"))+SUMPRODUCT((PS3:PS54=NH32)*(PV3:PV54=NH35)*(PW3:PW54="D"))+SUMPRODUCT((PS3:PS54=NH33)*(PV3:PV54=NH32)*(PW3:PW54="D"))+SUMPRODUCT((PS3:PS54=NH34)*(PV3:PV54=NH32)*(PW3:PW54="D"))+SUMPRODUCT((PS3:PS54=NH35)*(PV3:PV54=NH32)*(PW3:PW54="D"))</f>
        <v>0</v>
      </c>
      <c r="NK32" s="395">
        <f ca="1">SUMPRODUCT((PS3:PS54=NH32)*(PV3:PV54=NH33)*(PW3:PW54="L"))+SUMPRODUCT((PS3:PS54=NH32)*(PV3:PV54=NH34)*(PW3:PW54="L"))+SUMPRODUCT((PS3:PS54=NH32)*(PV3:PV54=NH35)*(PW3:PW54="L"))+SUMPRODUCT((PS3:PS54=NH33)*(PV3:PV54=NH32)*(PX3:PX54="L"))+SUMPRODUCT((PS3:PS54=NH34)*(PV3:PV54=NH32)*(PX3:PX54="L"))+SUMPRODUCT((PS3:PS54=NH35)*(PV3:PV54=NH32)*(PX3:PX54="L"))</f>
        <v>1</v>
      </c>
      <c r="NL32" s="395">
        <f ca="1">SUMPRODUCT((PS3:PS54=NH32)*(PV3:PV54=NH33)*PT3:PT54)+SUMPRODUCT((PS3:PS54=NH32)*(PV3:PV54=NH34)*PT3:PT54)+SUMPRODUCT((PS3:PS54=NH32)*(PV3:PV54=NH35)*PT3:PT54)+SUMPRODUCT((PS3:PS54=NH32)*(PV3:PV54=NH31)*PT3:PT54)+SUMPRODUCT((PS3:PS54=NH33)*(PV3:PV54=NH32)*PU3:PU54)+SUMPRODUCT((PS3:PS54=NH34)*(PV3:PV54=NH32)*PU3:PU54)+SUMPRODUCT((PS3:PS54=NH35)*(PV3:PV54=NH32)*PU3:PU54)+SUMPRODUCT((PS3:PS54=NH31)*(PV3:PV54=NH32)*PU3:PU54)</f>
        <v>1</v>
      </c>
      <c r="NM32" s="395">
        <f ca="1">SUMPRODUCT((PS3:PS54=NH32)*(PV3:PV54=NH33)*PU3:PU54)+SUMPRODUCT((PS3:PS54=NH32)*(PV3:PV54=NH34)*PU3:PU54)+SUMPRODUCT((PS3:PS54=NH32)*(PV3:PV54=NH35)*PU3:PU54)+SUMPRODUCT((PS3:PS54=NH32)*(PV3:PV54=NH31)*PU3:PU54)+SUMPRODUCT((PS3:PS54=NH33)*(PV3:PV54=NH32)*PT3:PT54)+SUMPRODUCT((PS3:PS54=NH34)*(PV3:PV54=NH32)*PT3:PT54)+SUMPRODUCT((PS3:PS54=NH35)*(PV3:PV54=NH32)*PT3:PT54)+SUMPRODUCT((PS3:PS54=NH31)*(PV3:PV54=NH32)*PT3:PT54)</f>
        <v>3</v>
      </c>
      <c r="NN32" s="395">
        <f t="shared" ref="NN32:NN34" ca="1" si="4830">NL32-NM32+1000</f>
        <v>998</v>
      </c>
      <c r="NO32" s="395">
        <f t="shared" ref="NO32:NO34" ca="1" si="4831">IF(NH32&lt;&gt;"",NI32*3+NJ32*1,"")</f>
        <v>0</v>
      </c>
      <c r="NP32" s="395">
        <f ca="1">IF(NH32&lt;&gt;"",VLOOKUP(NH32,LU4:MA52,7,FALSE),"")</f>
        <v>999</v>
      </c>
      <c r="NQ32" s="395">
        <f ca="1">IF(NH32&lt;&gt;"",VLOOKUP(NH32,LU4:MA52,5,FALSE),"")</f>
        <v>6</v>
      </c>
      <c r="NR32" s="395">
        <f ca="1">IF(NH32&lt;&gt;"",VLOOKUP(NH32,LU4:MC52,9,FALSE),"")</f>
        <v>21</v>
      </c>
      <c r="NS32" s="395">
        <f t="shared" ref="NS32:NS34" ca="1" si="4832">NO32</f>
        <v>0</v>
      </c>
      <c r="NT32" s="395">
        <f t="shared" ref="NT32" ca="1" si="4833">IF(NH32&lt;&gt;"",RANK(NS32,NS31:NS35),"")</f>
        <v>2</v>
      </c>
      <c r="NU32" s="395">
        <f t="shared" ref="NU32" ca="1" si="4834">IF(NH32&lt;&gt;"",SUMPRODUCT((NS31:NS35=NS32)*(NN31:NN35&gt;NN32)),"")</f>
        <v>0</v>
      </c>
      <c r="NV32" s="395">
        <f t="shared" ref="NV32" ca="1" si="4835">IF(NH32&lt;&gt;"",SUMPRODUCT((NS31:NS35=NS32)*(NN31:NN35=NN32)*(NL31:NL35&gt;NL32)),"")</f>
        <v>0</v>
      </c>
      <c r="NW32" s="395">
        <f t="shared" ref="NW32" ca="1" si="4836">IF(NH32&lt;&gt;"",SUMPRODUCT((NS31:NS35=NS32)*(NN31:NN35=NN32)*(NL31:NL35=NL32)*(NP31:NP35&gt;NP32)),"")</f>
        <v>0</v>
      </c>
      <c r="NX32" s="395">
        <f t="shared" ref="NX32" ca="1" si="4837">IF(NH32&lt;&gt;"",SUMPRODUCT((NS31:NS35=NS32)*(NN31:NN35=NN32)*(NL31:NL35=NL32)*(NP31:NP35=NP32)*(NQ31:NQ35&gt;NQ32)),"")</f>
        <v>0</v>
      </c>
      <c r="NY32" s="395">
        <f t="shared" ref="NY32" ca="1" si="4838">IF(NH32&lt;&gt;"",SUMPRODUCT((NS31:NS35=NS32)*(NN31:NN35=NN32)*(NL31:NL35=NL32)*(NP31:NP35=NP32)*(NQ31:NQ35=NQ32)*(NR31:NR35&gt;NR32)),"")</f>
        <v>0</v>
      </c>
      <c r="NZ32" s="395">
        <f t="shared" ref="NZ32" ca="1" si="4839">IF(NH32&lt;&gt;"",IF(NZ84&lt;&gt;"",IF(NG82=3,NZ84,NZ84+NG82),SUM(NT32:NY32)+1),"")</f>
        <v>3</v>
      </c>
      <c r="OA32" s="395" t="str">
        <f t="shared" ref="OA32" ca="1" si="4840">IF(NH32&lt;&gt;"",INDEX(NH32:NH35,MATCH(2,NZ32:NZ35,0),0),"")</f>
        <v>River Plate</v>
      </c>
      <c r="PP32" s="395" t="str">
        <f t="shared" ref="PP32" ca="1" si="4841">IF(OA32&lt;&gt;"",OA32,IF(NG32&lt;&gt;"",NG32,MG32))</f>
        <v>River Plate</v>
      </c>
      <c r="PQ32" s="395">
        <v>2</v>
      </c>
      <c r="PR32" s="395">
        <v>30</v>
      </c>
      <c r="PS32" s="395" t="str">
        <f t="shared" si="0"/>
        <v>Real Madrid</v>
      </c>
      <c r="PT32" s="395">
        <f ca="1">IF(OFFSET('Game Board'!O37,0,PT1)&lt;&gt;"",OFFSET('Game Board'!O37,0,PT1),0)</f>
        <v>1</v>
      </c>
      <c r="PU32" s="395">
        <f ca="1">IF(OFFSET('Game Board'!P37,0,PT1)&lt;&gt;"",OFFSET('Game Board'!P37,0,PT1),0)</f>
        <v>0</v>
      </c>
      <c r="PV32" s="395" t="str">
        <f t="shared" si="1"/>
        <v>Pachuca</v>
      </c>
      <c r="PW32" s="395" t="str">
        <f ca="1">IF(AND(OFFSET('Game Board'!O37,0,PT1)&lt;&gt;"",OFFSET('Game Board'!P37,0,PT1)&lt;&gt;""),IF(PT32&gt;PU32,"W",IF(PT32=PU32,"D","L")),"")</f>
        <v>W</v>
      </c>
      <c r="PX32" s="395" t="str">
        <f t="shared" ca="1" si="2565"/>
        <v>L</v>
      </c>
      <c r="PZ32" s="395">
        <f ca="1">VLOOKUP(QA32,TV31:TW35,2,FALSE)</f>
        <v>4</v>
      </c>
      <c r="QA32" s="398" t="str">
        <f t="shared" si="4628"/>
        <v>Urawa Red Diamonds</v>
      </c>
      <c r="QB32" s="395">
        <f ca="1">SUMPRODUCT((TY3:TY54=QA32)*(UC3:UC54="W"))+SUMPRODUCT((UB3:UB54=QA32)*(UD3:UD54="W"))</f>
        <v>0</v>
      </c>
      <c r="QC32" s="395">
        <f ca="1">SUMPRODUCT((TY3:TY54=QA32)*(UC3:UC54="D"))+SUMPRODUCT((UB3:UB54=QA32)*(UD3:UD54="D"))</f>
        <v>0</v>
      </c>
      <c r="QD32" s="395">
        <f ca="1">SUMPRODUCT((TY3:TY54=QA32)*(UC3:UC54="L"))+SUMPRODUCT((UB3:UB54=QA32)*(UD3:UD54="L"))</f>
        <v>0</v>
      </c>
      <c r="QE32" s="395">
        <f t="shared" ref="QE32" ca="1" si="4842">SUMIF(TY3:TY72,QA32,TZ3:TZ72)+SUMIF(UB3:UB72,QA32,UA3:UA72)</f>
        <v>0</v>
      </c>
      <c r="QF32" s="395">
        <f t="shared" ref="QF32" ca="1" si="4843">SUMIF(UB3:UB72,QA32,TZ3:TZ72)+SUMIF(TY3:TY72,QA32,UA3:UA72)</f>
        <v>0</v>
      </c>
      <c r="QG32" s="395">
        <f t="shared" ca="1" si="4631"/>
        <v>1000</v>
      </c>
      <c r="QH32" s="395">
        <f t="shared" ca="1" si="4632"/>
        <v>0</v>
      </c>
      <c r="QI32" s="401">
        <f t="shared" si="63"/>
        <v>4</v>
      </c>
      <c r="QJ32" s="395">
        <f t="shared" ref="QJ32" ca="1" si="4844">IF(COUNTIF(QH31:QH35,4)&lt;&gt;4,RANK(QH32,QH31:QH35),QH84)</f>
        <v>1</v>
      </c>
      <c r="QL32" s="395">
        <f t="shared" ref="QL32" ca="1" si="4845">SUMPRODUCT((QJ31:QJ34=QJ32)*(QI31:QI34&lt;QI32))+QJ32</f>
        <v>1</v>
      </c>
      <c r="QM32" s="398" t="str">
        <f t="shared" ref="QM32" ca="1" si="4846">INDEX(QA31:QA35,MATCH(2,QL31:QL35,0),0)</f>
        <v>Monterrey</v>
      </c>
      <c r="QN32" s="395">
        <f t="shared" ref="QN32" ca="1" si="4847">INDEX(QJ31:QJ35,MATCH(QM32,QA31:QA35,0),0)</f>
        <v>1</v>
      </c>
      <c r="QO32" s="395" t="str">
        <f t="shared" ref="QO32" ca="1" si="4848">IF(QO31&lt;&gt;"",QM32,"")</f>
        <v>Monterrey</v>
      </c>
      <c r="QP32" s="395" t="str">
        <f t="shared" ref="QP32" ca="1" si="4849">IF(QP31&lt;&gt;"",QM33,"")</f>
        <v/>
      </c>
      <c r="QQ32" s="395" t="str">
        <f t="shared" ref="QQ32" ca="1" si="4850">IF(QQ31&lt;&gt;"",QM34,"")</f>
        <v/>
      </c>
      <c r="QR32" s="395" t="str">
        <f t="shared" ref="QR32" si="4851">IF(QR31&lt;&gt;"",QM35,"")</f>
        <v/>
      </c>
      <c r="QT32" s="395" t="str">
        <f t="shared" ca="1" si="4641"/>
        <v>Monterrey</v>
      </c>
      <c r="QU32" s="395">
        <f ca="1">SUMPRODUCT((TY3:TY54=QT32)*(UB3:UB54=QT33)*(UC3:UC54="W"))+SUMPRODUCT((TY3:TY54=QT32)*(UB3:UB54=QT34)*(UC3:UC54="W"))+SUMPRODUCT((TY3:TY54=QT32)*(UB3:UB54=QT35)*(UC3:UC54="W"))+SUMPRODUCT((TY3:TY54=QT32)*(UB3:UB54=QT31)*(UC3:UC54="W"))+SUMPRODUCT((TY3:TY54=QT33)*(UB3:UB54=QT32)*(UD3:UD54="W"))+SUMPRODUCT((TY3:TY54=QT34)*(UB3:UB54=QT32)*(UD3:UD54="W"))+SUMPRODUCT((TY3:TY54=QT35)*(UB3:UB54=QT32)*(UD3:UD54="W"))+SUMPRODUCT((TY3:TY54=QT31)*(UB3:UB54=QT32)*(UD3:UD54="W"))</f>
        <v>0</v>
      </c>
      <c r="QV32" s="395">
        <f ca="1">SUMPRODUCT((TY3:TY54=QT32)*(UB3:UB54=QT33)*(UC3:UC54="D"))+SUMPRODUCT((TY3:TY54=QT32)*(UB3:UB54=QT34)*(UC3:UC54="D"))+SUMPRODUCT((TY3:TY54=QT32)*(UB3:UB54=QT35)*(UC3:UC54="D"))+SUMPRODUCT((TY3:TY54=QT32)*(UB3:UB54=QT31)*(UC3:UC54="D"))+SUMPRODUCT((TY3:TY54=QT33)*(UB3:UB54=QT32)*(UC3:UC54="D"))+SUMPRODUCT((TY3:TY54=QT34)*(UB3:UB54=QT32)*(UC3:UC54="D"))+SUMPRODUCT((TY3:TY54=QT35)*(UB3:UB54=QT32)*(UC3:UC54="D"))+SUMPRODUCT((TY3:TY54=QT31)*(UB3:UB54=QT32)*(UC3:UC54="D"))</f>
        <v>0</v>
      </c>
      <c r="QW32" s="395">
        <f ca="1">SUMPRODUCT((TY3:TY54=QT32)*(UB3:UB54=QT33)*(UC3:UC54="L"))+SUMPRODUCT((TY3:TY54=QT32)*(UB3:UB54=QT34)*(UC3:UC54="L"))+SUMPRODUCT((TY3:TY54=QT32)*(UB3:UB54=QT35)*(UC3:UC54="L"))+SUMPRODUCT((TY3:TY54=QT32)*(UB3:UB54=QT31)*(UC3:UC54="L"))+SUMPRODUCT((TY3:TY54=QT33)*(UB3:UB54=QT32)*(UD3:UD54="L"))+SUMPRODUCT((TY3:TY54=QT34)*(UB3:UB54=QT32)*(UD3:UD54="L"))+SUMPRODUCT((TY3:TY54=QT35)*(UB3:UB54=QT32)*(UD3:UD54="L"))+SUMPRODUCT((TY3:TY54=QT31)*(UB3:UB54=QT32)*(UD3:UD54="L"))</f>
        <v>0</v>
      </c>
      <c r="QX32" s="395">
        <f ca="1">SUMPRODUCT((TY3:TY54=QT32)*(UB3:UB54=QT33)*TZ3:TZ54)+SUMPRODUCT((TY3:TY54=QT32)*(UB3:UB54=QT34)*TZ3:TZ54)+SUMPRODUCT((TY3:TY54=QT32)*(UB3:UB54=QT35)*TZ3:TZ54)+SUMPRODUCT((TY3:TY54=QT32)*(UB3:UB54=QT31)*TZ3:TZ54)+SUMPRODUCT((TY3:TY54=QT33)*(UB3:UB54=QT32)*UA3:UA54)+SUMPRODUCT((TY3:TY54=QT34)*(UB3:UB54=QT32)*UA3:UA54)+SUMPRODUCT((TY3:TY54=QT35)*(UB3:UB54=QT32)*UA3:UA54)+SUMPRODUCT((TY3:TY54=QT31)*(UB3:UB54=QT32)*UA3:UA54)</f>
        <v>0</v>
      </c>
      <c r="QY32" s="395">
        <f ca="1">SUMPRODUCT((TY3:TY54=QT32)*(UB3:UB54=QT33)*UA3:UA54)+SUMPRODUCT((TY3:TY54=QT32)*(UB3:UB54=QT34)*UA3:UA54)+SUMPRODUCT((TY3:TY54=QT32)*(UB3:UB54=QT35)*UA3:UA54)+SUMPRODUCT((TY3:TY54=QT32)*(UB3:UB54=QT31)*UA3:UA54)+SUMPRODUCT((TY3:TY54=QT33)*(UB3:UB54=QT32)*TZ3:TZ54)+SUMPRODUCT((TY3:TY54=QT34)*(UB3:UB54=QT32)*TZ3:TZ54)+SUMPRODUCT((TY3:TY54=QT35)*(UB3:UB54=QT32)*TZ3:TZ54)+SUMPRODUCT((TY3:TY54=QT31)*(UB3:UB54=QT32)*TZ3:TZ54)</f>
        <v>0</v>
      </c>
      <c r="QZ32" s="395">
        <f t="shared" ca="1" si="4642"/>
        <v>1000</v>
      </c>
      <c r="RA32" s="395">
        <f t="shared" ca="1" si="4643"/>
        <v>0</v>
      </c>
      <c r="RB32" s="395">
        <f ca="1">IF(QT32&lt;&gt;"",VLOOKUP(QT32,QA4:QG52,7,FALSE),"")</f>
        <v>1000</v>
      </c>
      <c r="RC32" s="395">
        <f ca="1">IF(QT32&lt;&gt;"",VLOOKUP(QT32,QA4:QG52,5,FALSE),"")</f>
        <v>0</v>
      </c>
      <c r="RD32" s="395">
        <f ca="1">IF(QT32&lt;&gt;"",VLOOKUP(QT32,QA4:QI52,9,FALSE),"")</f>
        <v>12</v>
      </c>
      <c r="RE32" s="395">
        <f t="shared" ca="1" si="4644"/>
        <v>0</v>
      </c>
      <c r="RF32" s="395">
        <f t="shared" ref="RF32" ca="1" si="4852">IF(QT32&lt;&gt;"",RANK(RE32,RE31:RE35),"")</f>
        <v>1</v>
      </c>
      <c r="RG32" s="395">
        <f t="shared" ref="RG32" ca="1" si="4853">IF(QT32&lt;&gt;"",SUMPRODUCT((RE31:RE35=RE32)*(QZ31:QZ35&gt;QZ32)),"")</f>
        <v>0</v>
      </c>
      <c r="RH32" s="395">
        <f t="shared" ref="RH32" ca="1" si="4854">IF(QT32&lt;&gt;"",SUMPRODUCT((RE31:RE35=RE32)*(QZ31:QZ35=QZ32)*(QX31:QX35&gt;QX32)),"")</f>
        <v>0</v>
      </c>
      <c r="RI32" s="395">
        <f t="shared" ref="RI32" ca="1" si="4855">IF(QT32&lt;&gt;"",SUMPRODUCT((RE31:RE35=RE32)*(QZ31:QZ35=QZ32)*(QX31:QX35=QX32)*(RB31:RB35&gt;RB32)),"")</f>
        <v>0</v>
      </c>
      <c r="RJ32" s="395">
        <f t="shared" ref="RJ32" ca="1" si="4856">IF(QT32&lt;&gt;"",SUMPRODUCT((RE31:RE35=RE32)*(QZ31:QZ35=QZ32)*(QX31:QX35=QX32)*(RB31:RB35=RB32)*(RC31:RC35&gt;RC32)),"")</f>
        <v>0</v>
      </c>
      <c r="RK32" s="395">
        <f t="shared" ref="RK32" ca="1" si="4857">IF(QT32&lt;&gt;"",SUMPRODUCT((RE31:RE35=RE32)*(QZ31:QZ35=QZ32)*(QX31:QX35=QX32)*(RB31:RB35=RB32)*(RC31:RC35=RC32)*(RD31:RD35&gt;RD32)),"")</f>
        <v>2</v>
      </c>
      <c r="RL32" s="395">
        <f ca="1">IF(QT32&lt;&gt;"",IF(RL84&lt;&gt;"",IF(U82=3,RL84,IF(U82=4,SUM(RF32:RK32),RL84+U82)),SUM(RF32:RK32)),"")</f>
        <v>3</v>
      </c>
      <c r="RM32" s="395" t="str">
        <f t="shared" ref="RM32" ca="1" si="4858">IF(QT32&lt;&gt;"",INDEX(QT31:QT35,MATCH(2,RL31:RL35,0),0),"")</f>
        <v>Internazionale</v>
      </c>
      <c r="RN32" s="395" t="str">
        <f t="shared" ref="RN32:RN34" ca="1" si="4859">IF(QP31&lt;&gt;"",QP31,"")</f>
        <v/>
      </c>
      <c r="RO32" s="395">
        <f ca="1">SUMPRODUCT((TY3:TY54=RN32)*(UB3:UB54=RN33)*(UC3:UC54="W"))+SUMPRODUCT((TY3:TY54=RN32)*(UB3:UB54=RN34)*(UC3:UC54="W"))+SUMPRODUCT((TY3:TY54=RN32)*(UB3:UB54=RN35)*(UC3:UC54="W"))+SUMPRODUCT((TY3:TY54=RN33)*(UB3:UB54=RN32)*(UD3:UD54="W"))+SUMPRODUCT((TY3:TY54=RN34)*(UB3:UB54=RN32)*(UD3:UD54="W"))+SUMPRODUCT((TY3:TY54=RN35)*(UB3:UB54=RN32)*(UD3:UD54="W"))</f>
        <v>0</v>
      </c>
      <c r="RP32" s="395">
        <f ca="1">SUMPRODUCT((TY3:TY54=RN32)*(UB3:UB54=RN33)*(UC3:UC54="D"))+SUMPRODUCT((TY3:TY54=RN32)*(UB3:UB54=RN34)*(UC3:UC54="D"))+SUMPRODUCT((TY3:TY54=RN32)*(UB3:UB54=RN35)*(UC3:UC54="D"))+SUMPRODUCT((TY3:TY54=RN33)*(UB3:UB54=RN32)*(UC3:UC54="D"))+SUMPRODUCT((TY3:TY54=RN34)*(UB3:UB54=RN32)*(UC3:UC54="D"))+SUMPRODUCT((TY3:TY54=RN35)*(UB3:UB54=RN32)*(UC3:UC54="D"))</f>
        <v>0</v>
      </c>
      <c r="RQ32" s="395">
        <f ca="1">SUMPRODUCT((TY3:TY54=RN32)*(UB3:UB54=RN33)*(UC3:UC54="L"))+SUMPRODUCT((TY3:TY54=RN32)*(UB3:UB54=RN34)*(UC3:UC54="L"))+SUMPRODUCT((TY3:TY54=RN32)*(UB3:UB54=RN35)*(UC3:UC54="L"))+SUMPRODUCT((TY3:TY54=RN33)*(UB3:UB54=RN32)*(UD3:UD54="L"))+SUMPRODUCT((TY3:TY54=RN34)*(UB3:UB54=RN32)*(UD3:UD54="L"))+SUMPRODUCT((TY3:TY54=RN35)*(UB3:UB54=RN32)*(UD3:UD54="L"))</f>
        <v>0</v>
      </c>
      <c r="RR32" s="395">
        <f ca="1">SUMPRODUCT((TY3:TY54=RN32)*(UB3:UB54=RN33)*TZ3:TZ54)+SUMPRODUCT((TY3:TY54=RN32)*(UB3:UB54=RN34)*TZ3:TZ54)+SUMPRODUCT((TY3:TY54=RN32)*(UB3:UB54=RN35)*TZ3:TZ54)+SUMPRODUCT((TY3:TY54=RN32)*(UB3:UB54=RN31)*TZ3:TZ54)+SUMPRODUCT((TY3:TY54=RN33)*(UB3:UB54=RN32)*UA3:UA54)+SUMPRODUCT((TY3:TY54=RN34)*(UB3:UB54=RN32)*UA3:UA54)+SUMPRODUCT((TY3:TY54=RN35)*(UB3:UB54=RN32)*UA3:UA54)+SUMPRODUCT((TY3:TY54=RN31)*(UB3:UB54=RN32)*UA3:UA54)</f>
        <v>0</v>
      </c>
      <c r="RS32" s="395">
        <f ca="1">SUMPRODUCT((TY3:TY54=RN32)*(UB3:UB54=RN33)*UA3:UA54)+SUMPRODUCT((TY3:TY54=RN32)*(UB3:UB54=RN34)*UA3:UA54)+SUMPRODUCT((TY3:TY54=RN32)*(UB3:UB54=RN35)*UA3:UA54)+SUMPRODUCT((TY3:TY54=RN32)*(UB3:UB54=RN31)*UA3:UA54)+SUMPRODUCT((TY3:TY54=RN33)*(UB3:UB54=RN32)*TZ3:TZ54)+SUMPRODUCT((TY3:TY54=RN34)*(UB3:UB54=RN32)*TZ3:TZ54)+SUMPRODUCT((TY3:TY54=RN35)*(UB3:UB54=RN32)*TZ3:TZ54)+SUMPRODUCT((TY3:TY54=RN31)*(UB3:UB54=RN32)*TZ3:TZ54)</f>
        <v>0</v>
      </c>
      <c r="RT32" s="395">
        <f t="shared" ref="RT32:RT34" ca="1" si="4860">RR32-RS32+1000</f>
        <v>1000</v>
      </c>
      <c r="RU32" s="395" t="str">
        <f t="shared" ref="RU32:RU34" ca="1" si="4861">IF(RN32&lt;&gt;"",RO32*3+RP32*1,"")</f>
        <v/>
      </c>
      <c r="RV32" s="395" t="str">
        <f ca="1">IF(RN32&lt;&gt;"",VLOOKUP(RN32,QA4:QG52,7,FALSE),"")</f>
        <v/>
      </c>
      <c r="RW32" s="395" t="str">
        <f ca="1">IF(RN32&lt;&gt;"",VLOOKUP(RN32,QA4:QG52,5,FALSE),"")</f>
        <v/>
      </c>
      <c r="RX32" s="395" t="str">
        <f ca="1">IF(RN32&lt;&gt;"",VLOOKUP(RN32,QA4:QI52,9,FALSE),"")</f>
        <v/>
      </c>
      <c r="RY32" s="395" t="str">
        <f t="shared" ref="RY32:RY34" ca="1" si="4862">RU32</f>
        <v/>
      </c>
      <c r="RZ32" s="395" t="str">
        <f t="shared" ref="RZ32" ca="1" si="4863">IF(RN32&lt;&gt;"",RANK(RY32,RY31:RY35),"")</f>
        <v/>
      </c>
      <c r="SA32" s="395" t="str">
        <f t="shared" ref="SA32" ca="1" si="4864">IF(RN32&lt;&gt;"",SUMPRODUCT((RY31:RY35=RY32)*(RT31:RT35&gt;RT32)),"")</f>
        <v/>
      </c>
      <c r="SB32" s="395" t="str">
        <f t="shared" ref="SB32" ca="1" si="4865">IF(RN32&lt;&gt;"",SUMPRODUCT((RY31:RY35=RY32)*(RT31:RT35=RT32)*(RR31:RR35&gt;RR32)),"")</f>
        <v/>
      </c>
      <c r="SC32" s="395" t="str">
        <f t="shared" ref="SC32" ca="1" si="4866">IF(RN32&lt;&gt;"",SUMPRODUCT((RY31:RY35=RY32)*(RT31:RT35=RT32)*(RR31:RR35=RR32)*(RV31:RV35&gt;RV32)),"")</f>
        <v/>
      </c>
      <c r="SD32" s="395" t="str">
        <f t="shared" ref="SD32" ca="1" si="4867">IF(RN32&lt;&gt;"",SUMPRODUCT((RY31:RY35=RY32)*(RT31:RT35=RT32)*(RR31:RR35=RR32)*(RV31:RV35=RV32)*(RW31:RW35&gt;RW32)),"")</f>
        <v/>
      </c>
      <c r="SE32" s="395" t="str">
        <f t="shared" ref="SE32" ca="1" si="4868">IF(RN32&lt;&gt;"",SUMPRODUCT((RY31:RY35=RY32)*(RT31:RT35=RT32)*(RR31:RR35=RR32)*(RV31:RV35=RV32)*(RW31:RW35=RW32)*(RX31:RX35&gt;RX32)),"")</f>
        <v/>
      </c>
      <c r="SF32" s="395" t="str">
        <f t="shared" ref="SF32" ca="1" si="4869">IF(RN32&lt;&gt;"",IF(SF84&lt;&gt;"",IF(RM82=3,SF84,SF84+RM82),SUM(RZ32:SE32)+1),"")</f>
        <v/>
      </c>
      <c r="SG32" s="395" t="str">
        <f t="shared" ref="SG32" ca="1" si="4870">IF(RN32&lt;&gt;"",INDEX(RN32:RN35,MATCH(2,SF32:SF35,0),0),"")</f>
        <v/>
      </c>
      <c r="TV32" s="395" t="str">
        <f t="shared" ref="TV32" ca="1" si="4871">IF(SG32&lt;&gt;"",SG32,IF(RM32&lt;&gt;"",RM32,QM32))</f>
        <v>Internazionale</v>
      </c>
      <c r="TW32" s="395">
        <v>2</v>
      </c>
      <c r="TX32" s="395">
        <v>30</v>
      </c>
      <c r="TY32" s="395" t="str">
        <f t="shared" si="3"/>
        <v>Real Madrid</v>
      </c>
      <c r="TZ32" s="395">
        <f ca="1">IF(OFFSET('Game Board'!O37,0,TZ1)&lt;&gt;"",OFFSET('Game Board'!O37,0,TZ1),0)</f>
        <v>0</v>
      </c>
      <c r="UA32" s="395">
        <f ca="1">IF(OFFSET('Game Board'!P37,0,TZ1)&lt;&gt;"",OFFSET('Game Board'!P37,0,TZ1),0)</f>
        <v>0</v>
      </c>
      <c r="UB32" s="395" t="str">
        <f t="shared" si="4"/>
        <v>Pachuca</v>
      </c>
      <c r="UC32" s="395" t="str">
        <f ca="1">IF(AND(OFFSET('Game Board'!O37,0,TZ1)&lt;&gt;"",OFFSET('Game Board'!P37,0,TZ1)&lt;&gt;""),IF(TZ32&gt;UA32,"W",IF(TZ32=UA32,"D","L")),"")</f>
        <v/>
      </c>
      <c r="UD32" s="395" t="str">
        <f t="shared" ca="1" si="2597"/>
        <v/>
      </c>
      <c r="UF32" s="395">
        <f ca="1">VLOOKUP(UG32,YB31:YC35,2,FALSE)</f>
        <v>4</v>
      </c>
      <c r="UG32" s="398" t="str">
        <f t="shared" si="4653"/>
        <v>Urawa Red Diamonds</v>
      </c>
      <c r="UH32" s="395">
        <f ca="1">SUMPRODUCT((YE3:YE54=UG32)*(YI3:YI54="W"))+SUMPRODUCT((YH3:YH54=UG32)*(YJ3:YJ54="W"))</f>
        <v>0</v>
      </c>
      <c r="UI32" s="395">
        <f ca="1">SUMPRODUCT((YE3:YE54=UG32)*(YI3:YI54="D"))+SUMPRODUCT((YH3:YH54=UG32)*(YJ3:YJ54="D"))</f>
        <v>0</v>
      </c>
      <c r="UJ32" s="395">
        <f ca="1">SUMPRODUCT((YE3:YE54=UG32)*(YI3:YI54="L"))+SUMPRODUCT((YH3:YH54=UG32)*(YJ3:YJ54="L"))</f>
        <v>0</v>
      </c>
      <c r="UK32" s="395">
        <f t="shared" ref="UK32" ca="1" si="4872">SUMIF(YE3:YE72,UG32,YF3:YF72)+SUMIF(YH3:YH72,UG32,YG3:YG72)</f>
        <v>0</v>
      </c>
      <c r="UL32" s="395">
        <f t="shared" ref="UL32" ca="1" si="4873">SUMIF(YH3:YH72,UG32,YF3:YF72)+SUMIF(YE3:YE72,UG32,YG3:YG72)</f>
        <v>0</v>
      </c>
      <c r="UM32" s="395">
        <f t="shared" ca="1" si="4656"/>
        <v>1000</v>
      </c>
      <c r="UN32" s="395">
        <f t="shared" ca="1" si="4657"/>
        <v>0</v>
      </c>
      <c r="UO32" s="401">
        <f t="shared" si="90"/>
        <v>4</v>
      </c>
      <c r="UP32" s="395">
        <f t="shared" ref="UP32" ca="1" si="4874">IF(COUNTIF(UN31:UN35,4)&lt;&gt;4,RANK(UN32,UN31:UN35),UN84)</f>
        <v>1</v>
      </c>
      <c r="UR32" s="395">
        <f t="shared" ref="UR32" ca="1" si="4875">SUMPRODUCT((UP31:UP34=UP32)*(UO31:UO34&lt;UO32))+UP32</f>
        <v>1</v>
      </c>
      <c r="US32" s="398" t="str">
        <f t="shared" ref="US32" ca="1" si="4876">INDEX(UG31:UG35,MATCH(2,UR31:UR35,0),0)</f>
        <v>Monterrey</v>
      </c>
      <c r="UT32" s="395">
        <f t="shared" ref="UT32" ca="1" si="4877">INDEX(UP31:UP35,MATCH(US32,UG31:UG35,0),0)</f>
        <v>1</v>
      </c>
      <c r="UU32" s="395" t="str">
        <f t="shared" ref="UU32" ca="1" si="4878">IF(UU31&lt;&gt;"",US32,"")</f>
        <v>Monterrey</v>
      </c>
      <c r="UV32" s="395" t="str">
        <f t="shared" ref="UV32" ca="1" si="4879">IF(UV31&lt;&gt;"",US33,"")</f>
        <v/>
      </c>
      <c r="UW32" s="395" t="str">
        <f t="shared" ref="UW32" ca="1" si="4880">IF(UW31&lt;&gt;"",US34,"")</f>
        <v/>
      </c>
      <c r="UX32" s="395" t="str">
        <f t="shared" ref="UX32" si="4881">IF(UX31&lt;&gt;"",US35,"")</f>
        <v/>
      </c>
      <c r="UZ32" s="395" t="str">
        <f t="shared" ca="1" si="4666"/>
        <v>Monterrey</v>
      </c>
      <c r="VA32" s="395">
        <f ca="1">SUMPRODUCT((YE3:YE54=UZ32)*(YH3:YH54=UZ33)*(YI3:YI54="W"))+SUMPRODUCT((YE3:YE54=UZ32)*(YH3:YH54=UZ34)*(YI3:YI54="W"))+SUMPRODUCT((YE3:YE54=UZ32)*(YH3:YH54=UZ35)*(YI3:YI54="W"))+SUMPRODUCT((YE3:YE54=UZ32)*(YH3:YH54=UZ31)*(YI3:YI54="W"))+SUMPRODUCT((YE3:YE54=UZ33)*(YH3:YH54=UZ32)*(YJ3:YJ54="W"))+SUMPRODUCT((YE3:YE54=UZ34)*(YH3:YH54=UZ32)*(YJ3:YJ54="W"))+SUMPRODUCT((YE3:YE54=UZ35)*(YH3:YH54=UZ32)*(YJ3:YJ54="W"))+SUMPRODUCT((YE3:YE54=UZ31)*(YH3:YH54=UZ32)*(YJ3:YJ54="W"))</f>
        <v>0</v>
      </c>
      <c r="VB32" s="395">
        <f ca="1">SUMPRODUCT((YE3:YE54=UZ32)*(YH3:YH54=UZ33)*(YI3:YI54="D"))+SUMPRODUCT((YE3:YE54=UZ32)*(YH3:YH54=UZ34)*(YI3:YI54="D"))+SUMPRODUCT((YE3:YE54=UZ32)*(YH3:YH54=UZ35)*(YI3:YI54="D"))+SUMPRODUCT((YE3:YE54=UZ32)*(YH3:YH54=UZ31)*(YI3:YI54="D"))+SUMPRODUCT((YE3:YE54=UZ33)*(YH3:YH54=UZ32)*(YI3:YI54="D"))+SUMPRODUCT((YE3:YE54=UZ34)*(YH3:YH54=UZ32)*(YI3:YI54="D"))+SUMPRODUCT((YE3:YE54=UZ35)*(YH3:YH54=UZ32)*(YI3:YI54="D"))+SUMPRODUCT((YE3:YE54=UZ31)*(YH3:YH54=UZ32)*(YI3:YI54="D"))</f>
        <v>0</v>
      </c>
      <c r="VC32" s="395">
        <f ca="1">SUMPRODUCT((YE3:YE54=UZ32)*(YH3:YH54=UZ33)*(YI3:YI54="L"))+SUMPRODUCT((YE3:YE54=UZ32)*(YH3:YH54=UZ34)*(YI3:YI54="L"))+SUMPRODUCT((YE3:YE54=UZ32)*(YH3:YH54=UZ35)*(YI3:YI54="L"))+SUMPRODUCT((YE3:YE54=UZ32)*(YH3:YH54=UZ31)*(YI3:YI54="L"))+SUMPRODUCT((YE3:YE54=UZ33)*(YH3:YH54=UZ32)*(YJ3:YJ54="L"))+SUMPRODUCT((YE3:YE54=UZ34)*(YH3:YH54=UZ32)*(YJ3:YJ54="L"))+SUMPRODUCT((YE3:YE54=UZ35)*(YH3:YH54=UZ32)*(YJ3:YJ54="L"))+SUMPRODUCT((YE3:YE54=UZ31)*(YH3:YH54=UZ32)*(YJ3:YJ54="L"))</f>
        <v>0</v>
      </c>
      <c r="VD32" s="395">
        <f ca="1">SUMPRODUCT((YE3:YE54=UZ32)*(YH3:YH54=UZ33)*YF3:YF54)+SUMPRODUCT((YE3:YE54=UZ32)*(YH3:YH54=UZ34)*YF3:YF54)+SUMPRODUCT((YE3:YE54=UZ32)*(YH3:YH54=UZ35)*YF3:YF54)+SUMPRODUCT((YE3:YE54=UZ32)*(YH3:YH54=UZ31)*YF3:YF54)+SUMPRODUCT((YE3:YE54=UZ33)*(YH3:YH54=UZ32)*YG3:YG54)+SUMPRODUCT((YE3:YE54=UZ34)*(YH3:YH54=UZ32)*YG3:YG54)+SUMPRODUCT((YE3:YE54=UZ35)*(YH3:YH54=UZ32)*YG3:YG54)+SUMPRODUCT((YE3:YE54=UZ31)*(YH3:YH54=UZ32)*YG3:YG54)</f>
        <v>0</v>
      </c>
      <c r="VE32" s="395">
        <f ca="1">SUMPRODUCT((YE3:YE54=UZ32)*(YH3:YH54=UZ33)*YG3:YG54)+SUMPRODUCT((YE3:YE54=UZ32)*(YH3:YH54=UZ34)*YG3:YG54)+SUMPRODUCT((YE3:YE54=UZ32)*(YH3:YH54=UZ35)*YG3:YG54)+SUMPRODUCT((YE3:YE54=UZ32)*(YH3:YH54=UZ31)*YG3:YG54)+SUMPRODUCT((YE3:YE54=UZ33)*(YH3:YH54=UZ32)*YF3:YF54)+SUMPRODUCT((YE3:YE54=UZ34)*(YH3:YH54=UZ32)*YF3:YF54)+SUMPRODUCT((YE3:YE54=UZ35)*(YH3:YH54=UZ32)*YF3:YF54)+SUMPRODUCT((YE3:YE54=UZ31)*(YH3:YH54=UZ32)*YF3:YF54)</f>
        <v>0</v>
      </c>
      <c r="VF32" s="395">
        <f t="shared" ca="1" si="4667"/>
        <v>1000</v>
      </c>
      <c r="VG32" s="395">
        <f t="shared" ca="1" si="4668"/>
        <v>0</v>
      </c>
      <c r="VH32" s="395">
        <f ca="1">IF(UZ32&lt;&gt;"",VLOOKUP(UZ32,UG4:UM52,7,FALSE),"")</f>
        <v>1000</v>
      </c>
      <c r="VI32" s="395">
        <f ca="1">IF(UZ32&lt;&gt;"",VLOOKUP(UZ32,UG4:UM52,5,FALSE),"")</f>
        <v>0</v>
      </c>
      <c r="VJ32" s="395">
        <f ca="1">IF(UZ32&lt;&gt;"",VLOOKUP(UZ32,UG4:UO52,9,FALSE),"")</f>
        <v>12</v>
      </c>
      <c r="VK32" s="395">
        <f t="shared" ca="1" si="4669"/>
        <v>0</v>
      </c>
      <c r="VL32" s="395">
        <f t="shared" ref="VL32" ca="1" si="4882">IF(UZ32&lt;&gt;"",RANK(VK32,VK31:VK35),"")</f>
        <v>1</v>
      </c>
      <c r="VM32" s="395">
        <f t="shared" ref="VM32" ca="1" si="4883">IF(UZ32&lt;&gt;"",SUMPRODUCT((VK31:VK35=VK32)*(VF31:VF35&gt;VF32)),"")</f>
        <v>0</v>
      </c>
      <c r="VN32" s="395">
        <f t="shared" ref="VN32" ca="1" si="4884">IF(UZ32&lt;&gt;"",SUMPRODUCT((VK31:VK35=VK32)*(VF31:VF35=VF32)*(VD31:VD35&gt;VD32)),"")</f>
        <v>0</v>
      </c>
      <c r="VO32" s="395">
        <f t="shared" ref="VO32" ca="1" si="4885">IF(UZ32&lt;&gt;"",SUMPRODUCT((VK31:VK35=VK32)*(VF31:VF35=VF32)*(VD31:VD35=VD32)*(VH31:VH35&gt;VH32)),"")</f>
        <v>0</v>
      </c>
      <c r="VP32" s="395">
        <f t="shared" ref="VP32" ca="1" si="4886">IF(UZ32&lt;&gt;"",SUMPRODUCT((VK31:VK35=VK32)*(VF31:VF35=VF32)*(VD31:VD35=VD32)*(VH31:VH35=VH32)*(VI31:VI35&gt;VI32)),"")</f>
        <v>0</v>
      </c>
      <c r="VQ32" s="395">
        <f t="shared" ref="VQ32" ca="1" si="4887">IF(UZ32&lt;&gt;"",SUMPRODUCT((VK31:VK35=VK32)*(VF31:VF35=VF32)*(VD31:VD35=VD32)*(VH31:VH35=VH32)*(VI31:VI35=VI32)*(VJ31:VJ35&gt;VJ32)),"")</f>
        <v>2</v>
      </c>
      <c r="VR32" s="395">
        <f ca="1">IF(UZ32&lt;&gt;"",IF(VR84&lt;&gt;"",IF(U82=3,VR84,IF(U82=4,SUM(VL32:VQ32),VR84+U82)),SUM(VL32:VQ32)),"")</f>
        <v>3</v>
      </c>
      <c r="VS32" s="395" t="str">
        <f t="shared" ref="VS32" ca="1" si="4888">IF(UZ32&lt;&gt;"",INDEX(UZ31:UZ35,MATCH(2,VR31:VR35,0),0),"")</f>
        <v>Internazionale</v>
      </c>
      <c r="VT32" s="395" t="str">
        <f t="shared" ref="VT32:VT34" ca="1" si="4889">IF(UV31&lt;&gt;"",UV31,"")</f>
        <v/>
      </c>
      <c r="VU32" s="395">
        <f ca="1">SUMPRODUCT((YE3:YE54=VT32)*(YH3:YH54=VT33)*(YI3:YI54="W"))+SUMPRODUCT((YE3:YE54=VT32)*(YH3:YH54=VT34)*(YI3:YI54="W"))+SUMPRODUCT((YE3:YE54=VT32)*(YH3:YH54=VT35)*(YI3:YI54="W"))+SUMPRODUCT((YE3:YE54=VT33)*(YH3:YH54=VT32)*(YJ3:YJ54="W"))+SUMPRODUCT((YE3:YE54=VT34)*(YH3:YH54=VT32)*(YJ3:YJ54="W"))+SUMPRODUCT((YE3:YE54=VT35)*(YH3:YH54=VT32)*(YJ3:YJ54="W"))</f>
        <v>0</v>
      </c>
      <c r="VV32" s="395">
        <f ca="1">SUMPRODUCT((YE3:YE54=VT32)*(YH3:YH54=VT33)*(YI3:YI54="D"))+SUMPRODUCT((YE3:YE54=VT32)*(YH3:YH54=VT34)*(YI3:YI54="D"))+SUMPRODUCT((YE3:YE54=VT32)*(YH3:YH54=VT35)*(YI3:YI54="D"))+SUMPRODUCT((YE3:YE54=VT33)*(YH3:YH54=VT32)*(YI3:YI54="D"))+SUMPRODUCT((YE3:YE54=VT34)*(YH3:YH54=VT32)*(YI3:YI54="D"))+SUMPRODUCT((YE3:YE54=VT35)*(YH3:YH54=VT32)*(YI3:YI54="D"))</f>
        <v>0</v>
      </c>
      <c r="VW32" s="395">
        <f ca="1">SUMPRODUCT((YE3:YE54=VT32)*(YH3:YH54=VT33)*(YI3:YI54="L"))+SUMPRODUCT((YE3:YE54=VT32)*(YH3:YH54=VT34)*(YI3:YI54="L"))+SUMPRODUCT((YE3:YE54=VT32)*(YH3:YH54=VT35)*(YI3:YI54="L"))+SUMPRODUCT((YE3:YE54=VT33)*(YH3:YH54=VT32)*(YJ3:YJ54="L"))+SUMPRODUCT((YE3:YE54=VT34)*(YH3:YH54=VT32)*(YJ3:YJ54="L"))+SUMPRODUCT((YE3:YE54=VT35)*(YH3:YH54=VT32)*(YJ3:YJ54="L"))</f>
        <v>0</v>
      </c>
      <c r="VX32" s="395">
        <f ca="1">SUMPRODUCT((YE3:YE54=VT32)*(YH3:YH54=VT33)*YF3:YF54)+SUMPRODUCT((YE3:YE54=VT32)*(YH3:YH54=VT34)*YF3:YF54)+SUMPRODUCT((YE3:YE54=VT32)*(YH3:YH54=VT35)*YF3:YF54)+SUMPRODUCT((YE3:YE54=VT32)*(YH3:YH54=VT31)*YF3:YF54)+SUMPRODUCT((YE3:YE54=VT33)*(YH3:YH54=VT32)*YG3:YG54)+SUMPRODUCT((YE3:YE54=VT34)*(YH3:YH54=VT32)*YG3:YG54)+SUMPRODUCT((YE3:YE54=VT35)*(YH3:YH54=VT32)*YG3:YG54)+SUMPRODUCT((YE3:YE54=VT31)*(YH3:YH54=VT32)*YG3:YG54)</f>
        <v>0</v>
      </c>
      <c r="VY32" s="395">
        <f ca="1">SUMPRODUCT((YE3:YE54=VT32)*(YH3:YH54=VT33)*YG3:YG54)+SUMPRODUCT((YE3:YE54=VT32)*(YH3:YH54=VT34)*YG3:YG54)+SUMPRODUCT((YE3:YE54=VT32)*(YH3:YH54=VT35)*YG3:YG54)+SUMPRODUCT((YE3:YE54=VT32)*(YH3:YH54=VT31)*YG3:YG54)+SUMPRODUCT((YE3:YE54=VT33)*(YH3:YH54=VT32)*YF3:YF54)+SUMPRODUCT((YE3:YE54=VT34)*(YH3:YH54=VT32)*YF3:YF54)+SUMPRODUCT((YE3:YE54=VT35)*(YH3:YH54=VT32)*YF3:YF54)+SUMPRODUCT((YE3:YE54=VT31)*(YH3:YH54=VT32)*YF3:YF54)</f>
        <v>0</v>
      </c>
      <c r="VZ32" s="395">
        <f t="shared" ref="VZ32:VZ34" ca="1" si="4890">VX32-VY32+1000</f>
        <v>1000</v>
      </c>
      <c r="WA32" s="395" t="str">
        <f t="shared" ref="WA32:WA34" ca="1" si="4891">IF(VT32&lt;&gt;"",VU32*3+VV32*1,"")</f>
        <v/>
      </c>
      <c r="WB32" s="395" t="str">
        <f ca="1">IF(VT32&lt;&gt;"",VLOOKUP(VT32,UG4:UM52,7,FALSE),"")</f>
        <v/>
      </c>
      <c r="WC32" s="395" t="str">
        <f ca="1">IF(VT32&lt;&gt;"",VLOOKUP(VT32,UG4:UM52,5,FALSE),"")</f>
        <v/>
      </c>
      <c r="WD32" s="395" t="str">
        <f ca="1">IF(VT32&lt;&gt;"",VLOOKUP(VT32,UG4:UO52,9,FALSE),"")</f>
        <v/>
      </c>
      <c r="WE32" s="395" t="str">
        <f t="shared" ref="WE32:WE34" ca="1" si="4892">WA32</f>
        <v/>
      </c>
      <c r="WF32" s="395" t="str">
        <f t="shared" ref="WF32" ca="1" si="4893">IF(VT32&lt;&gt;"",RANK(WE32,WE31:WE35),"")</f>
        <v/>
      </c>
      <c r="WG32" s="395" t="str">
        <f t="shared" ref="WG32" ca="1" si="4894">IF(VT32&lt;&gt;"",SUMPRODUCT((WE31:WE35=WE32)*(VZ31:VZ35&gt;VZ32)),"")</f>
        <v/>
      </c>
      <c r="WH32" s="395" t="str">
        <f t="shared" ref="WH32" ca="1" si="4895">IF(VT32&lt;&gt;"",SUMPRODUCT((WE31:WE35=WE32)*(VZ31:VZ35=VZ32)*(VX31:VX35&gt;VX32)),"")</f>
        <v/>
      </c>
      <c r="WI32" s="395" t="str">
        <f t="shared" ref="WI32" ca="1" si="4896">IF(VT32&lt;&gt;"",SUMPRODUCT((WE31:WE35=WE32)*(VZ31:VZ35=VZ32)*(VX31:VX35=VX32)*(WB31:WB35&gt;WB32)),"")</f>
        <v/>
      </c>
      <c r="WJ32" s="395" t="str">
        <f t="shared" ref="WJ32" ca="1" si="4897">IF(VT32&lt;&gt;"",SUMPRODUCT((WE31:WE35=WE32)*(VZ31:VZ35=VZ32)*(VX31:VX35=VX32)*(WB31:WB35=WB32)*(WC31:WC35&gt;WC32)),"")</f>
        <v/>
      </c>
      <c r="WK32" s="395" t="str">
        <f t="shared" ref="WK32" ca="1" si="4898">IF(VT32&lt;&gt;"",SUMPRODUCT((WE31:WE35=WE32)*(VZ31:VZ35=VZ32)*(VX31:VX35=VX32)*(WB31:WB35=WB32)*(WC31:WC35=WC32)*(WD31:WD35&gt;WD32)),"")</f>
        <v/>
      </c>
      <c r="WL32" s="395" t="str">
        <f t="shared" ref="WL32" ca="1" si="4899">IF(VT32&lt;&gt;"",IF(WL84&lt;&gt;"",IF(VS82=3,WL84,WL84+VS82),SUM(WF32:WK32)+1),"")</f>
        <v/>
      </c>
      <c r="WM32" s="395" t="str">
        <f t="shared" ref="WM32" ca="1" si="4900">IF(VT32&lt;&gt;"",INDEX(VT32:VT35,MATCH(2,WL32:WL35,0),0),"")</f>
        <v/>
      </c>
      <c r="YB32" s="395" t="str">
        <f t="shared" ref="YB32" ca="1" si="4901">IF(WM32&lt;&gt;"",WM32,IF(VS32&lt;&gt;"",VS32,US32))</f>
        <v>Internazionale</v>
      </c>
      <c r="YC32" s="395">
        <v>2</v>
      </c>
      <c r="YD32" s="395">
        <v>30</v>
      </c>
      <c r="YE32" s="395" t="str">
        <f t="shared" si="6"/>
        <v>Real Madrid</v>
      </c>
      <c r="YF32" s="395">
        <f ca="1">IF(OFFSET('Game Board'!O37,0,YF1)&lt;&gt;"",OFFSET('Game Board'!O37,0,YF1),0)</f>
        <v>0</v>
      </c>
      <c r="YG32" s="395">
        <f ca="1">IF(OFFSET('Game Board'!P37,0,YF1)&lt;&gt;"",OFFSET('Game Board'!P37,0,YF1),0)</f>
        <v>0</v>
      </c>
      <c r="YH32" s="395" t="str">
        <f t="shared" si="7"/>
        <v>Pachuca</v>
      </c>
      <c r="YI32" s="395" t="str">
        <f ca="1">IF(AND(OFFSET('Game Board'!O37,0,YF1)&lt;&gt;"",OFFSET('Game Board'!P37,0,YF1)&lt;&gt;""),IF(YF32&gt;YG32,"W",IF(YF32=YG32,"D","L")),"")</f>
        <v/>
      </c>
      <c r="YJ32" s="395" t="str">
        <f t="shared" ca="1" si="2629"/>
        <v/>
      </c>
      <c r="YL32" s="395">
        <f ca="1">VLOOKUP(YM32,ACH31:ACI35,2,FALSE)</f>
        <v>4</v>
      </c>
      <c r="YM32" s="398" t="str">
        <f t="shared" si="4678"/>
        <v>Urawa Red Diamonds</v>
      </c>
      <c r="YN32" s="395">
        <f ca="1">SUMPRODUCT((ACK3:ACK54=YM32)*(ACO3:ACO54="W"))+SUMPRODUCT((ACN3:ACN54=YM32)*(ACP3:ACP54="W"))</f>
        <v>0</v>
      </c>
      <c r="YO32" s="395">
        <f ca="1">SUMPRODUCT((ACK3:ACK54=YM32)*(ACO3:ACO54="D"))+SUMPRODUCT((ACN3:ACN54=YM32)*(ACP3:ACP54="D"))</f>
        <v>0</v>
      </c>
      <c r="YP32" s="395">
        <f ca="1">SUMPRODUCT((ACK3:ACK54=YM32)*(ACO3:ACO54="L"))+SUMPRODUCT((ACN3:ACN54=YM32)*(ACP3:ACP54="L"))</f>
        <v>0</v>
      </c>
      <c r="YQ32" s="395">
        <f t="shared" ref="YQ32" ca="1" si="4902">SUMIF(ACK3:ACK72,YM32,ACL3:ACL72)+SUMIF(ACN3:ACN72,YM32,ACM3:ACM72)</f>
        <v>0</v>
      </c>
      <c r="YR32" s="395">
        <f t="shared" ref="YR32" ca="1" si="4903">SUMIF(ACN3:ACN72,YM32,ACL3:ACL72)+SUMIF(ACK3:ACK72,YM32,ACM3:ACM72)</f>
        <v>0</v>
      </c>
      <c r="YS32" s="395">
        <f t="shared" ca="1" si="4681"/>
        <v>1000</v>
      </c>
      <c r="YT32" s="395">
        <f t="shared" ca="1" si="4682"/>
        <v>0</v>
      </c>
      <c r="YU32" s="401">
        <f t="shared" si="117"/>
        <v>4</v>
      </c>
      <c r="YV32" s="395">
        <f t="shared" ref="YV32" ca="1" si="4904">IF(COUNTIF(YT31:YT35,4)&lt;&gt;4,RANK(YT32,YT31:YT35),YT84)</f>
        <v>1</v>
      </c>
      <c r="YX32" s="395">
        <f t="shared" ref="YX32" ca="1" si="4905">SUMPRODUCT((YV31:YV34=YV32)*(YU31:YU34&lt;YU32))+YV32</f>
        <v>1</v>
      </c>
      <c r="YY32" s="398" t="str">
        <f t="shared" ref="YY32" ca="1" si="4906">INDEX(YM31:YM35,MATCH(2,YX31:YX35,0),0)</f>
        <v>Monterrey</v>
      </c>
      <c r="YZ32" s="395">
        <f t="shared" ref="YZ32" ca="1" si="4907">INDEX(YV31:YV35,MATCH(YY32,YM31:YM35,0),0)</f>
        <v>1</v>
      </c>
      <c r="ZA32" s="395" t="str">
        <f t="shared" ref="ZA32" ca="1" si="4908">IF(ZA31&lt;&gt;"",YY32,"")</f>
        <v>Monterrey</v>
      </c>
      <c r="ZB32" s="395" t="str">
        <f t="shared" ref="ZB32" ca="1" si="4909">IF(ZB31&lt;&gt;"",YY33,"")</f>
        <v/>
      </c>
      <c r="ZC32" s="395" t="str">
        <f t="shared" ref="ZC32" ca="1" si="4910">IF(ZC31&lt;&gt;"",YY34,"")</f>
        <v/>
      </c>
      <c r="ZD32" s="395" t="str">
        <f t="shared" ref="ZD32" si="4911">IF(ZD31&lt;&gt;"",YY35,"")</f>
        <v/>
      </c>
      <c r="ZF32" s="395" t="str">
        <f t="shared" ca="1" si="4691"/>
        <v>Monterrey</v>
      </c>
      <c r="ZG32" s="395">
        <f ca="1">SUMPRODUCT((ACK3:ACK54=ZF32)*(ACN3:ACN54=ZF33)*(ACO3:ACO54="W"))+SUMPRODUCT((ACK3:ACK54=ZF32)*(ACN3:ACN54=ZF34)*(ACO3:ACO54="W"))+SUMPRODUCT((ACK3:ACK54=ZF32)*(ACN3:ACN54=ZF35)*(ACO3:ACO54="W"))+SUMPRODUCT((ACK3:ACK54=ZF32)*(ACN3:ACN54=ZF31)*(ACO3:ACO54="W"))+SUMPRODUCT((ACK3:ACK54=ZF33)*(ACN3:ACN54=ZF32)*(ACP3:ACP54="W"))+SUMPRODUCT((ACK3:ACK54=ZF34)*(ACN3:ACN54=ZF32)*(ACP3:ACP54="W"))+SUMPRODUCT((ACK3:ACK54=ZF35)*(ACN3:ACN54=ZF32)*(ACP3:ACP54="W"))+SUMPRODUCT((ACK3:ACK54=ZF31)*(ACN3:ACN54=ZF32)*(ACP3:ACP54="W"))</f>
        <v>0</v>
      </c>
      <c r="ZH32" s="395">
        <f ca="1">SUMPRODUCT((ACK3:ACK54=ZF32)*(ACN3:ACN54=ZF33)*(ACO3:ACO54="D"))+SUMPRODUCT((ACK3:ACK54=ZF32)*(ACN3:ACN54=ZF34)*(ACO3:ACO54="D"))+SUMPRODUCT((ACK3:ACK54=ZF32)*(ACN3:ACN54=ZF35)*(ACO3:ACO54="D"))+SUMPRODUCT((ACK3:ACK54=ZF32)*(ACN3:ACN54=ZF31)*(ACO3:ACO54="D"))+SUMPRODUCT((ACK3:ACK54=ZF33)*(ACN3:ACN54=ZF32)*(ACO3:ACO54="D"))+SUMPRODUCT((ACK3:ACK54=ZF34)*(ACN3:ACN54=ZF32)*(ACO3:ACO54="D"))+SUMPRODUCT((ACK3:ACK54=ZF35)*(ACN3:ACN54=ZF32)*(ACO3:ACO54="D"))+SUMPRODUCT((ACK3:ACK54=ZF31)*(ACN3:ACN54=ZF32)*(ACO3:ACO54="D"))</f>
        <v>0</v>
      </c>
      <c r="ZI32" s="395">
        <f ca="1">SUMPRODUCT((ACK3:ACK54=ZF32)*(ACN3:ACN54=ZF33)*(ACO3:ACO54="L"))+SUMPRODUCT((ACK3:ACK54=ZF32)*(ACN3:ACN54=ZF34)*(ACO3:ACO54="L"))+SUMPRODUCT((ACK3:ACK54=ZF32)*(ACN3:ACN54=ZF35)*(ACO3:ACO54="L"))+SUMPRODUCT((ACK3:ACK54=ZF32)*(ACN3:ACN54=ZF31)*(ACO3:ACO54="L"))+SUMPRODUCT((ACK3:ACK54=ZF33)*(ACN3:ACN54=ZF32)*(ACP3:ACP54="L"))+SUMPRODUCT((ACK3:ACK54=ZF34)*(ACN3:ACN54=ZF32)*(ACP3:ACP54="L"))+SUMPRODUCT((ACK3:ACK54=ZF35)*(ACN3:ACN54=ZF32)*(ACP3:ACP54="L"))+SUMPRODUCT((ACK3:ACK54=ZF31)*(ACN3:ACN54=ZF32)*(ACP3:ACP54="L"))</f>
        <v>0</v>
      </c>
      <c r="ZJ32" s="395">
        <f ca="1">SUMPRODUCT((ACK3:ACK54=ZF32)*(ACN3:ACN54=ZF33)*ACL3:ACL54)+SUMPRODUCT((ACK3:ACK54=ZF32)*(ACN3:ACN54=ZF34)*ACL3:ACL54)+SUMPRODUCT((ACK3:ACK54=ZF32)*(ACN3:ACN54=ZF35)*ACL3:ACL54)+SUMPRODUCT((ACK3:ACK54=ZF32)*(ACN3:ACN54=ZF31)*ACL3:ACL54)+SUMPRODUCT((ACK3:ACK54=ZF33)*(ACN3:ACN54=ZF32)*ACM3:ACM54)+SUMPRODUCT((ACK3:ACK54=ZF34)*(ACN3:ACN54=ZF32)*ACM3:ACM54)+SUMPRODUCT((ACK3:ACK54=ZF35)*(ACN3:ACN54=ZF32)*ACM3:ACM54)+SUMPRODUCT((ACK3:ACK54=ZF31)*(ACN3:ACN54=ZF32)*ACM3:ACM54)</f>
        <v>0</v>
      </c>
      <c r="ZK32" s="395">
        <f ca="1">SUMPRODUCT((ACK3:ACK54=ZF32)*(ACN3:ACN54=ZF33)*ACM3:ACM54)+SUMPRODUCT((ACK3:ACK54=ZF32)*(ACN3:ACN54=ZF34)*ACM3:ACM54)+SUMPRODUCT((ACK3:ACK54=ZF32)*(ACN3:ACN54=ZF35)*ACM3:ACM54)+SUMPRODUCT((ACK3:ACK54=ZF32)*(ACN3:ACN54=ZF31)*ACM3:ACM54)+SUMPRODUCT((ACK3:ACK54=ZF33)*(ACN3:ACN54=ZF32)*ACL3:ACL54)+SUMPRODUCT((ACK3:ACK54=ZF34)*(ACN3:ACN54=ZF32)*ACL3:ACL54)+SUMPRODUCT((ACK3:ACK54=ZF35)*(ACN3:ACN54=ZF32)*ACL3:ACL54)+SUMPRODUCT((ACK3:ACK54=ZF31)*(ACN3:ACN54=ZF32)*ACL3:ACL54)</f>
        <v>0</v>
      </c>
      <c r="ZL32" s="395">
        <f t="shared" ca="1" si="4692"/>
        <v>1000</v>
      </c>
      <c r="ZM32" s="395">
        <f t="shared" ca="1" si="4693"/>
        <v>0</v>
      </c>
      <c r="ZN32" s="395">
        <f ca="1">IF(ZF32&lt;&gt;"",VLOOKUP(ZF32,YM4:YS52,7,FALSE),"")</f>
        <v>1000</v>
      </c>
      <c r="ZO32" s="395">
        <f ca="1">IF(ZF32&lt;&gt;"",VLOOKUP(ZF32,YM4:YS52,5,FALSE),"")</f>
        <v>0</v>
      </c>
      <c r="ZP32" s="395">
        <f ca="1">IF(ZF32&lt;&gt;"",VLOOKUP(ZF32,YM4:YU52,9,FALSE),"")</f>
        <v>12</v>
      </c>
      <c r="ZQ32" s="395">
        <f t="shared" ca="1" si="4694"/>
        <v>0</v>
      </c>
      <c r="ZR32" s="395">
        <f t="shared" ref="ZR32" ca="1" si="4912">IF(ZF32&lt;&gt;"",RANK(ZQ32,ZQ31:ZQ35),"")</f>
        <v>1</v>
      </c>
      <c r="ZS32" s="395">
        <f t="shared" ref="ZS32" ca="1" si="4913">IF(ZF32&lt;&gt;"",SUMPRODUCT((ZQ31:ZQ35=ZQ32)*(ZL31:ZL35&gt;ZL32)),"")</f>
        <v>0</v>
      </c>
      <c r="ZT32" s="395">
        <f t="shared" ref="ZT32" ca="1" si="4914">IF(ZF32&lt;&gt;"",SUMPRODUCT((ZQ31:ZQ35=ZQ32)*(ZL31:ZL35=ZL32)*(ZJ31:ZJ35&gt;ZJ32)),"")</f>
        <v>0</v>
      </c>
      <c r="ZU32" s="395">
        <f t="shared" ref="ZU32" ca="1" si="4915">IF(ZF32&lt;&gt;"",SUMPRODUCT((ZQ31:ZQ35=ZQ32)*(ZL31:ZL35=ZL32)*(ZJ31:ZJ35=ZJ32)*(ZN31:ZN35&gt;ZN32)),"")</f>
        <v>0</v>
      </c>
      <c r="ZV32" s="395">
        <f t="shared" ref="ZV32" ca="1" si="4916">IF(ZF32&lt;&gt;"",SUMPRODUCT((ZQ31:ZQ35=ZQ32)*(ZL31:ZL35=ZL32)*(ZJ31:ZJ35=ZJ32)*(ZN31:ZN35=ZN32)*(ZO31:ZO35&gt;ZO32)),"")</f>
        <v>0</v>
      </c>
      <c r="ZW32" s="395">
        <f t="shared" ref="ZW32" ca="1" si="4917">IF(ZF32&lt;&gt;"",SUMPRODUCT((ZQ31:ZQ35=ZQ32)*(ZL31:ZL35=ZL32)*(ZJ31:ZJ35=ZJ32)*(ZN31:ZN35=ZN32)*(ZO31:ZO35=ZO32)*(ZP31:ZP35&gt;ZP32)),"")</f>
        <v>2</v>
      </c>
      <c r="ZX32" s="395">
        <f ca="1">IF(ZF32&lt;&gt;"",IF(ZX84&lt;&gt;"",IF(U82=3,ZX84,IF(U82=4,SUM(ZR32:ZW32),ZX84+U82)),SUM(ZR32:ZW32)),"")</f>
        <v>3</v>
      </c>
      <c r="ZY32" s="395" t="str">
        <f t="shared" ref="ZY32" ca="1" si="4918">IF(ZF32&lt;&gt;"",INDEX(ZF31:ZF35,MATCH(2,ZX31:ZX35,0),0),"")</f>
        <v>Internazionale</v>
      </c>
      <c r="ZZ32" s="395" t="str">
        <f t="shared" ref="ZZ32:ZZ34" ca="1" si="4919">IF(ZB31&lt;&gt;"",ZB31,"")</f>
        <v/>
      </c>
      <c r="AAA32" s="395">
        <f ca="1">SUMPRODUCT((ACK3:ACK54=ZZ32)*(ACN3:ACN54=ZZ33)*(ACO3:ACO54="W"))+SUMPRODUCT((ACK3:ACK54=ZZ32)*(ACN3:ACN54=ZZ34)*(ACO3:ACO54="W"))+SUMPRODUCT((ACK3:ACK54=ZZ32)*(ACN3:ACN54=ZZ35)*(ACO3:ACO54="W"))+SUMPRODUCT((ACK3:ACK54=ZZ33)*(ACN3:ACN54=ZZ32)*(ACP3:ACP54="W"))+SUMPRODUCT((ACK3:ACK54=ZZ34)*(ACN3:ACN54=ZZ32)*(ACP3:ACP54="W"))+SUMPRODUCT((ACK3:ACK54=ZZ35)*(ACN3:ACN54=ZZ32)*(ACP3:ACP54="W"))</f>
        <v>0</v>
      </c>
      <c r="AAB32" s="395">
        <f ca="1">SUMPRODUCT((ACK3:ACK54=ZZ32)*(ACN3:ACN54=ZZ33)*(ACO3:ACO54="D"))+SUMPRODUCT((ACK3:ACK54=ZZ32)*(ACN3:ACN54=ZZ34)*(ACO3:ACO54="D"))+SUMPRODUCT((ACK3:ACK54=ZZ32)*(ACN3:ACN54=ZZ35)*(ACO3:ACO54="D"))+SUMPRODUCT((ACK3:ACK54=ZZ33)*(ACN3:ACN54=ZZ32)*(ACO3:ACO54="D"))+SUMPRODUCT((ACK3:ACK54=ZZ34)*(ACN3:ACN54=ZZ32)*(ACO3:ACO54="D"))+SUMPRODUCT((ACK3:ACK54=ZZ35)*(ACN3:ACN54=ZZ32)*(ACO3:ACO54="D"))</f>
        <v>0</v>
      </c>
      <c r="AAC32" s="395">
        <f ca="1">SUMPRODUCT((ACK3:ACK54=ZZ32)*(ACN3:ACN54=ZZ33)*(ACO3:ACO54="L"))+SUMPRODUCT((ACK3:ACK54=ZZ32)*(ACN3:ACN54=ZZ34)*(ACO3:ACO54="L"))+SUMPRODUCT((ACK3:ACK54=ZZ32)*(ACN3:ACN54=ZZ35)*(ACO3:ACO54="L"))+SUMPRODUCT((ACK3:ACK54=ZZ33)*(ACN3:ACN54=ZZ32)*(ACP3:ACP54="L"))+SUMPRODUCT((ACK3:ACK54=ZZ34)*(ACN3:ACN54=ZZ32)*(ACP3:ACP54="L"))+SUMPRODUCT((ACK3:ACK54=ZZ35)*(ACN3:ACN54=ZZ32)*(ACP3:ACP54="L"))</f>
        <v>0</v>
      </c>
      <c r="AAD32" s="395">
        <f ca="1">SUMPRODUCT((ACK3:ACK54=ZZ32)*(ACN3:ACN54=ZZ33)*ACL3:ACL54)+SUMPRODUCT((ACK3:ACK54=ZZ32)*(ACN3:ACN54=ZZ34)*ACL3:ACL54)+SUMPRODUCT((ACK3:ACK54=ZZ32)*(ACN3:ACN54=ZZ35)*ACL3:ACL54)+SUMPRODUCT((ACK3:ACK54=ZZ32)*(ACN3:ACN54=ZZ31)*ACL3:ACL54)+SUMPRODUCT((ACK3:ACK54=ZZ33)*(ACN3:ACN54=ZZ32)*ACM3:ACM54)+SUMPRODUCT((ACK3:ACK54=ZZ34)*(ACN3:ACN54=ZZ32)*ACM3:ACM54)+SUMPRODUCT((ACK3:ACK54=ZZ35)*(ACN3:ACN54=ZZ32)*ACM3:ACM54)+SUMPRODUCT((ACK3:ACK54=ZZ31)*(ACN3:ACN54=ZZ32)*ACM3:ACM54)</f>
        <v>0</v>
      </c>
      <c r="AAE32" s="395">
        <f ca="1">SUMPRODUCT((ACK3:ACK54=ZZ32)*(ACN3:ACN54=ZZ33)*ACM3:ACM54)+SUMPRODUCT((ACK3:ACK54=ZZ32)*(ACN3:ACN54=ZZ34)*ACM3:ACM54)+SUMPRODUCT((ACK3:ACK54=ZZ32)*(ACN3:ACN54=ZZ35)*ACM3:ACM54)+SUMPRODUCT((ACK3:ACK54=ZZ32)*(ACN3:ACN54=ZZ31)*ACM3:ACM54)+SUMPRODUCT((ACK3:ACK54=ZZ33)*(ACN3:ACN54=ZZ32)*ACL3:ACL54)+SUMPRODUCT((ACK3:ACK54=ZZ34)*(ACN3:ACN54=ZZ32)*ACL3:ACL54)+SUMPRODUCT((ACK3:ACK54=ZZ35)*(ACN3:ACN54=ZZ32)*ACL3:ACL54)+SUMPRODUCT((ACK3:ACK54=ZZ31)*(ACN3:ACN54=ZZ32)*ACL3:ACL54)</f>
        <v>0</v>
      </c>
      <c r="AAF32" s="395">
        <f t="shared" ref="AAF32:AAF34" ca="1" si="4920">AAD32-AAE32+1000</f>
        <v>1000</v>
      </c>
      <c r="AAG32" s="395" t="str">
        <f t="shared" ref="AAG32:AAG34" ca="1" si="4921">IF(ZZ32&lt;&gt;"",AAA32*3+AAB32*1,"")</f>
        <v/>
      </c>
      <c r="AAH32" s="395" t="str">
        <f ca="1">IF(ZZ32&lt;&gt;"",VLOOKUP(ZZ32,YM4:YS52,7,FALSE),"")</f>
        <v/>
      </c>
      <c r="AAI32" s="395" t="str">
        <f ca="1">IF(ZZ32&lt;&gt;"",VLOOKUP(ZZ32,YM4:YS52,5,FALSE),"")</f>
        <v/>
      </c>
      <c r="AAJ32" s="395" t="str">
        <f ca="1">IF(ZZ32&lt;&gt;"",VLOOKUP(ZZ32,YM4:YU52,9,FALSE),"")</f>
        <v/>
      </c>
      <c r="AAK32" s="395" t="str">
        <f t="shared" ref="AAK32:AAK34" ca="1" si="4922">AAG32</f>
        <v/>
      </c>
      <c r="AAL32" s="395" t="str">
        <f t="shared" ref="AAL32" ca="1" si="4923">IF(ZZ32&lt;&gt;"",RANK(AAK32,AAK31:AAK35),"")</f>
        <v/>
      </c>
      <c r="AAM32" s="395" t="str">
        <f t="shared" ref="AAM32" ca="1" si="4924">IF(ZZ32&lt;&gt;"",SUMPRODUCT((AAK31:AAK35=AAK32)*(AAF31:AAF35&gt;AAF32)),"")</f>
        <v/>
      </c>
      <c r="AAN32" s="395" t="str">
        <f t="shared" ref="AAN32" ca="1" si="4925">IF(ZZ32&lt;&gt;"",SUMPRODUCT((AAK31:AAK35=AAK32)*(AAF31:AAF35=AAF32)*(AAD31:AAD35&gt;AAD32)),"")</f>
        <v/>
      </c>
      <c r="AAO32" s="395" t="str">
        <f t="shared" ref="AAO32" ca="1" si="4926">IF(ZZ32&lt;&gt;"",SUMPRODUCT((AAK31:AAK35=AAK32)*(AAF31:AAF35=AAF32)*(AAD31:AAD35=AAD32)*(AAH31:AAH35&gt;AAH32)),"")</f>
        <v/>
      </c>
      <c r="AAP32" s="395" t="str">
        <f t="shared" ref="AAP32" ca="1" si="4927">IF(ZZ32&lt;&gt;"",SUMPRODUCT((AAK31:AAK35=AAK32)*(AAF31:AAF35=AAF32)*(AAD31:AAD35=AAD32)*(AAH31:AAH35=AAH32)*(AAI31:AAI35&gt;AAI32)),"")</f>
        <v/>
      </c>
      <c r="AAQ32" s="395" t="str">
        <f t="shared" ref="AAQ32" ca="1" si="4928">IF(ZZ32&lt;&gt;"",SUMPRODUCT((AAK31:AAK35=AAK32)*(AAF31:AAF35=AAF32)*(AAD31:AAD35=AAD32)*(AAH31:AAH35=AAH32)*(AAI31:AAI35=AAI32)*(AAJ31:AAJ35&gt;AAJ32)),"")</f>
        <v/>
      </c>
      <c r="AAR32" s="395" t="str">
        <f t="shared" ref="AAR32" ca="1" si="4929">IF(ZZ32&lt;&gt;"",IF(AAR84&lt;&gt;"",IF(ZY82=3,AAR84,AAR84+ZY82),SUM(AAL32:AAQ32)+1),"")</f>
        <v/>
      </c>
      <c r="AAS32" s="395" t="str">
        <f t="shared" ref="AAS32" ca="1" si="4930">IF(ZZ32&lt;&gt;"",INDEX(ZZ32:ZZ35,MATCH(2,AAR32:AAR35,0),0),"")</f>
        <v/>
      </c>
      <c r="ACH32" s="395" t="str">
        <f t="shared" ref="ACH32" ca="1" si="4931">IF(AAS32&lt;&gt;"",AAS32,IF(ZY32&lt;&gt;"",ZY32,YY32))</f>
        <v>Internazionale</v>
      </c>
      <c r="ACI32" s="395">
        <v>2</v>
      </c>
      <c r="ACJ32" s="395">
        <v>30</v>
      </c>
      <c r="ACK32" s="395" t="str">
        <f t="shared" si="9"/>
        <v>Real Madrid</v>
      </c>
      <c r="ACL32" s="395">
        <f ca="1">IF(OFFSET('Game Board'!O37,0,ACL1)&lt;&gt;"",OFFSET('Game Board'!O37,0,ACL1),0)</f>
        <v>0</v>
      </c>
      <c r="ACM32" s="395">
        <f ca="1">IF(OFFSET('Game Board'!P37,0,ACL1)&lt;&gt;"",OFFSET('Game Board'!P37,0,ACL1),0)</f>
        <v>0</v>
      </c>
      <c r="ACN32" s="395" t="str">
        <f t="shared" si="10"/>
        <v>Pachuca</v>
      </c>
      <c r="ACO32" s="395" t="str">
        <f ca="1">IF(AND(OFFSET('Game Board'!O37,0,ACL1)&lt;&gt;"",OFFSET('Game Board'!P37,0,ACL1)&lt;&gt;""),IF(ACL32&gt;ACM32,"W",IF(ACL32=ACM32,"D","L")),"")</f>
        <v/>
      </c>
      <c r="ACP32" s="395" t="str">
        <f t="shared" ca="1" si="2661"/>
        <v/>
      </c>
      <c r="ACR32" s="395">
        <f ca="1">VLOOKUP(ACS32,AGN31:AGO35,2,FALSE)</f>
        <v>4</v>
      </c>
      <c r="ACS32" s="398" t="str">
        <f t="shared" si="4703"/>
        <v>Urawa Red Diamonds</v>
      </c>
      <c r="ACT32" s="395">
        <f ca="1">SUMPRODUCT((AGQ3:AGQ54=ACS32)*(AGU3:AGU54="W"))+SUMPRODUCT((AGT3:AGT54=ACS32)*(AGV3:AGV54="W"))</f>
        <v>0</v>
      </c>
      <c r="ACU32" s="395">
        <f ca="1">SUMPRODUCT((AGQ3:AGQ54=ACS32)*(AGU3:AGU54="D"))+SUMPRODUCT((AGT3:AGT54=ACS32)*(AGV3:AGV54="D"))</f>
        <v>0</v>
      </c>
      <c r="ACV32" s="395">
        <f ca="1">SUMPRODUCT((AGQ3:AGQ54=ACS32)*(AGU3:AGU54="L"))+SUMPRODUCT((AGT3:AGT54=ACS32)*(AGV3:AGV54="L"))</f>
        <v>0</v>
      </c>
      <c r="ACW32" s="395">
        <f t="shared" ref="ACW32" ca="1" si="4932">SUMIF(AGQ3:AGQ72,ACS32,AGR3:AGR72)+SUMIF(AGT3:AGT72,ACS32,AGS3:AGS72)</f>
        <v>0</v>
      </c>
      <c r="ACX32" s="395">
        <f t="shared" ref="ACX32" ca="1" si="4933">SUMIF(AGT3:AGT72,ACS32,AGR3:AGR72)+SUMIF(AGQ3:AGQ72,ACS32,AGS3:AGS72)</f>
        <v>0</v>
      </c>
      <c r="ACY32" s="395">
        <f t="shared" ca="1" si="4706"/>
        <v>1000</v>
      </c>
      <c r="ACZ32" s="395">
        <f t="shared" ca="1" si="4707"/>
        <v>0</v>
      </c>
      <c r="ADA32" s="401">
        <f t="shared" si="144"/>
        <v>4</v>
      </c>
      <c r="ADB32" s="395">
        <f t="shared" ref="ADB32" ca="1" si="4934">IF(COUNTIF(ACZ31:ACZ35,4)&lt;&gt;4,RANK(ACZ32,ACZ31:ACZ35),ACZ84)</f>
        <v>1</v>
      </c>
      <c r="ADD32" s="395">
        <f t="shared" ref="ADD32" ca="1" si="4935">SUMPRODUCT((ADB31:ADB34=ADB32)*(ADA31:ADA34&lt;ADA32))+ADB32</f>
        <v>1</v>
      </c>
      <c r="ADE32" s="398" t="str">
        <f t="shared" ref="ADE32" ca="1" si="4936">INDEX(ACS31:ACS35,MATCH(2,ADD31:ADD35,0),0)</f>
        <v>Monterrey</v>
      </c>
      <c r="ADF32" s="395">
        <f t="shared" ref="ADF32" ca="1" si="4937">INDEX(ADB31:ADB35,MATCH(ADE32,ACS31:ACS35,0),0)</f>
        <v>1</v>
      </c>
      <c r="ADG32" s="395" t="str">
        <f t="shared" ref="ADG32" ca="1" si="4938">IF(ADG31&lt;&gt;"",ADE32,"")</f>
        <v>Monterrey</v>
      </c>
      <c r="ADH32" s="395" t="str">
        <f t="shared" ref="ADH32" ca="1" si="4939">IF(ADH31&lt;&gt;"",ADE33,"")</f>
        <v/>
      </c>
      <c r="ADI32" s="395" t="str">
        <f t="shared" ref="ADI32" ca="1" si="4940">IF(ADI31&lt;&gt;"",ADE34,"")</f>
        <v/>
      </c>
      <c r="ADJ32" s="395" t="str">
        <f t="shared" ref="ADJ32" si="4941">IF(ADJ31&lt;&gt;"",ADE35,"")</f>
        <v/>
      </c>
      <c r="ADL32" s="395" t="str">
        <f t="shared" ca="1" si="4716"/>
        <v>Monterrey</v>
      </c>
      <c r="ADM32" s="395">
        <f ca="1">SUMPRODUCT((AGQ3:AGQ54=ADL32)*(AGT3:AGT54=ADL33)*(AGU3:AGU54="W"))+SUMPRODUCT((AGQ3:AGQ54=ADL32)*(AGT3:AGT54=ADL34)*(AGU3:AGU54="W"))+SUMPRODUCT((AGQ3:AGQ54=ADL32)*(AGT3:AGT54=ADL35)*(AGU3:AGU54="W"))+SUMPRODUCT((AGQ3:AGQ54=ADL32)*(AGT3:AGT54=ADL31)*(AGU3:AGU54="W"))+SUMPRODUCT((AGQ3:AGQ54=ADL33)*(AGT3:AGT54=ADL32)*(AGV3:AGV54="W"))+SUMPRODUCT((AGQ3:AGQ54=ADL34)*(AGT3:AGT54=ADL32)*(AGV3:AGV54="W"))+SUMPRODUCT((AGQ3:AGQ54=ADL35)*(AGT3:AGT54=ADL32)*(AGV3:AGV54="W"))+SUMPRODUCT((AGQ3:AGQ54=ADL31)*(AGT3:AGT54=ADL32)*(AGV3:AGV54="W"))</f>
        <v>0</v>
      </c>
      <c r="ADN32" s="395">
        <f ca="1">SUMPRODUCT((AGQ3:AGQ54=ADL32)*(AGT3:AGT54=ADL33)*(AGU3:AGU54="D"))+SUMPRODUCT((AGQ3:AGQ54=ADL32)*(AGT3:AGT54=ADL34)*(AGU3:AGU54="D"))+SUMPRODUCT((AGQ3:AGQ54=ADL32)*(AGT3:AGT54=ADL35)*(AGU3:AGU54="D"))+SUMPRODUCT((AGQ3:AGQ54=ADL32)*(AGT3:AGT54=ADL31)*(AGU3:AGU54="D"))+SUMPRODUCT((AGQ3:AGQ54=ADL33)*(AGT3:AGT54=ADL32)*(AGU3:AGU54="D"))+SUMPRODUCT((AGQ3:AGQ54=ADL34)*(AGT3:AGT54=ADL32)*(AGU3:AGU54="D"))+SUMPRODUCT((AGQ3:AGQ54=ADL35)*(AGT3:AGT54=ADL32)*(AGU3:AGU54="D"))+SUMPRODUCT((AGQ3:AGQ54=ADL31)*(AGT3:AGT54=ADL32)*(AGU3:AGU54="D"))</f>
        <v>0</v>
      </c>
      <c r="ADO32" s="395">
        <f ca="1">SUMPRODUCT((AGQ3:AGQ54=ADL32)*(AGT3:AGT54=ADL33)*(AGU3:AGU54="L"))+SUMPRODUCT((AGQ3:AGQ54=ADL32)*(AGT3:AGT54=ADL34)*(AGU3:AGU54="L"))+SUMPRODUCT((AGQ3:AGQ54=ADL32)*(AGT3:AGT54=ADL35)*(AGU3:AGU54="L"))+SUMPRODUCT((AGQ3:AGQ54=ADL32)*(AGT3:AGT54=ADL31)*(AGU3:AGU54="L"))+SUMPRODUCT((AGQ3:AGQ54=ADL33)*(AGT3:AGT54=ADL32)*(AGV3:AGV54="L"))+SUMPRODUCT((AGQ3:AGQ54=ADL34)*(AGT3:AGT54=ADL32)*(AGV3:AGV54="L"))+SUMPRODUCT((AGQ3:AGQ54=ADL35)*(AGT3:AGT54=ADL32)*(AGV3:AGV54="L"))+SUMPRODUCT((AGQ3:AGQ54=ADL31)*(AGT3:AGT54=ADL32)*(AGV3:AGV54="L"))</f>
        <v>0</v>
      </c>
      <c r="ADP32" s="395">
        <f ca="1">SUMPRODUCT((AGQ3:AGQ54=ADL32)*(AGT3:AGT54=ADL33)*AGR3:AGR54)+SUMPRODUCT((AGQ3:AGQ54=ADL32)*(AGT3:AGT54=ADL34)*AGR3:AGR54)+SUMPRODUCT((AGQ3:AGQ54=ADL32)*(AGT3:AGT54=ADL35)*AGR3:AGR54)+SUMPRODUCT((AGQ3:AGQ54=ADL32)*(AGT3:AGT54=ADL31)*AGR3:AGR54)+SUMPRODUCT((AGQ3:AGQ54=ADL33)*(AGT3:AGT54=ADL32)*AGS3:AGS54)+SUMPRODUCT((AGQ3:AGQ54=ADL34)*(AGT3:AGT54=ADL32)*AGS3:AGS54)+SUMPRODUCT((AGQ3:AGQ54=ADL35)*(AGT3:AGT54=ADL32)*AGS3:AGS54)+SUMPRODUCT((AGQ3:AGQ54=ADL31)*(AGT3:AGT54=ADL32)*AGS3:AGS54)</f>
        <v>0</v>
      </c>
      <c r="ADQ32" s="395">
        <f ca="1">SUMPRODUCT((AGQ3:AGQ54=ADL32)*(AGT3:AGT54=ADL33)*AGS3:AGS54)+SUMPRODUCT((AGQ3:AGQ54=ADL32)*(AGT3:AGT54=ADL34)*AGS3:AGS54)+SUMPRODUCT((AGQ3:AGQ54=ADL32)*(AGT3:AGT54=ADL35)*AGS3:AGS54)+SUMPRODUCT((AGQ3:AGQ54=ADL32)*(AGT3:AGT54=ADL31)*AGS3:AGS54)+SUMPRODUCT((AGQ3:AGQ54=ADL33)*(AGT3:AGT54=ADL32)*AGR3:AGR54)+SUMPRODUCT((AGQ3:AGQ54=ADL34)*(AGT3:AGT54=ADL32)*AGR3:AGR54)+SUMPRODUCT((AGQ3:AGQ54=ADL35)*(AGT3:AGT54=ADL32)*AGR3:AGR54)+SUMPRODUCT((AGQ3:AGQ54=ADL31)*(AGT3:AGT54=ADL32)*AGR3:AGR54)</f>
        <v>0</v>
      </c>
      <c r="ADR32" s="395">
        <f t="shared" ca="1" si="4717"/>
        <v>1000</v>
      </c>
      <c r="ADS32" s="395">
        <f t="shared" ca="1" si="4718"/>
        <v>0</v>
      </c>
      <c r="ADT32" s="395">
        <f ca="1">IF(ADL32&lt;&gt;"",VLOOKUP(ADL32,ACS4:ACY52,7,FALSE),"")</f>
        <v>1000</v>
      </c>
      <c r="ADU32" s="395">
        <f ca="1">IF(ADL32&lt;&gt;"",VLOOKUP(ADL32,ACS4:ACY52,5,FALSE),"")</f>
        <v>0</v>
      </c>
      <c r="ADV32" s="395">
        <f ca="1">IF(ADL32&lt;&gt;"",VLOOKUP(ADL32,ACS4:ADA52,9,FALSE),"")</f>
        <v>12</v>
      </c>
      <c r="ADW32" s="395">
        <f t="shared" ca="1" si="4719"/>
        <v>0</v>
      </c>
      <c r="ADX32" s="395">
        <f t="shared" ref="ADX32" ca="1" si="4942">IF(ADL32&lt;&gt;"",RANK(ADW32,ADW31:ADW35),"")</f>
        <v>1</v>
      </c>
      <c r="ADY32" s="395">
        <f t="shared" ref="ADY32" ca="1" si="4943">IF(ADL32&lt;&gt;"",SUMPRODUCT((ADW31:ADW35=ADW32)*(ADR31:ADR35&gt;ADR32)),"")</f>
        <v>0</v>
      </c>
      <c r="ADZ32" s="395">
        <f t="shared" ref="ADZ32" ca="1" si="4944">IF(ADL32&lt;&gt;"",SUMPRODUCT((ADW31:ADW35=ADW32)*(ADR31:ADR35=ADR32)*(ADP31:ADP35&gt;ADP32)),"")</f>
        <v>0</v>
      </c>
      <c r="AEA32" s="395">
        <f t="shared" ref="AEA32" ca="1" si="4945">IF(ADL32&lt;&gt;"",SUMPRODUCT((ADW31:ADW35=ADW32)*(ADR31:ADR35=ADR32)*(ADP31:ADP35=ADP32)*(ADT31:ADT35&gt;ADT32)),"")</f>
        <v>0</v>
      </c>
      <c r="AEB32" s="395">
        <f t="shared" ref="AEB32" ca="1" si="4946">IF(ADL32&lt;&gt;"",SUMPRODUCT((ADW31:ADW35=ADW32)*(ADR31:ADR35=ADR32)*(ADP31:ADP35=ADP32)*(ADT31:ADT35=ADT32)*(ADU31:ADU35&gt;ADU32)),"")</f>
        <v>0</v>
      </c>
      <c r="AEC32" s="395">
        <f t="shared" ref="AEC32" ca="1" si="4947">IF(ADL32&lt;&gt;"",SUMPRODUCT((ADW31:ADW35=ADW32)*(ADR31:ADR35=ADR32)*(ADP31:ADP35=ADP32)*(ADT31:ADT35=ADT32)*(ADU31:ADU35=ADU32)*(ADV31:ADV35&gt;ADV32)),"")</f>
        <v>2</v>
      </c>
      <c r="AED32" s="395">
        <f ca="1">IF(ADL32&lt;&gt;"",IF(AED84&lt;&gt;"",IF(U82=3,AED84,IF(U82=4,SUM(ADX32:AEC32),AED84+U82)),SUM(ADX32:AEC32)),"")</f>
        <v>3</v>
      </c>
      <c r="AEE32" s="395" t="str">
        <f t="shared" ref="AEE32" ca="1" si="4948">IF(ADL32&lt;&gt;"",INDEX(ADL31:ADL35,MATCH(2,AED31:AED35,0),0),"")</f>
        <v>Internazionale</v>
      </c>
      <c r="AEF32" s="395" t="str">
        <f t="shared" ref="AEF32:AEF34" ca="1" si="4949">IF(ADH31&lt;&gt;"",ADH31,"")</f>
        <v/>
      </c>
      <c r="AEG32" s="395">
        <f ca="1">SUMPRODUCT((AGQ3:AGQ54=AEF32)*(AGT3:AGT54=AEF33)*(AGU3:AGU54="W"))+SUMPRODUCT((AGQ3:AGQ54=AEF32)*(AGT3:AGT54=AEF34)*(AGU3:AGU54="W"))+SUMPRODUCT((AGQ3:AGQ54=AEF32)*(AGT3:AGT54=AEF35)*(AGU3:AGU54="W"))+SUMPRODUCT((AGQ3:AGQ54=AEF33)*(AGT3:AGT54=AEF32)*(AGV3:AGV54="W"))+SUMPRODUCT((AGQ3:AGQ54=AEF34)*(AGT3:AGT54=AEF32)*(AGV3:AGV54="W"))+SUMPRODUCT((AGQ3:AGQ54=AEF35)*(AGT3:AGT54=AEF32)*(AGV3:AGV54="W"))</f>
        <v>0</v>
      </c>
      <c r="AEH32" s="395">
        <f ca="1">SUMPRODUCT((AGQ3:AGQ54=AEF32)*(AGT3:AGT54=AEF33)*(AGU3:AGU54="D"))+SUMPRODUCT((AGQ3:AGQ54=AEF32)*(AGT3:AGT54=AEF34)*(AGU3:AGU54="D"))+SUMPRODUCT((AGQ3:AGQ54=AEF32)*(AGT3:AGT54=AEF35)*(AGU3:AGU54="D"))+SUMPRODUCT((AGQ3:AGQ54=AEF33)*(AGT3:AGT54=AEF32)*(AGU3:AGU54="D"))+SUMPRODUCT((AGQ3:AGQ54=AEF34)*(AGT3:AGT54=AEF32)*(AGU3:AGU54="D"))+SUMPRODUCT((AGQ3:AGQ54=AEF35)*(AGT3:AGT54=AEF32)*(AGU3:AGU54="D"))</f>
        <v>0</v>
      </c>
      <c r="AEI32" s="395">
        <f ca="1">SUMPRODUCT((AGQ3:AGQ54=AEF32)*(AGT3:AGT54=AEF33)*(AGU3:AGU54="L"))+SUMPRODUCT((AGQ3:AGQ54=AEF32)*(AGT3:AGT54=AEF34)*(AGU3:AGU54="L"))+SUMPRODUCT((AGQ3:AGQ54=AEF32)*(AGT3:AGT54=AEF35)*(AGU3:AGU54="L"))+SUMPRODUCT((AGQ3:AGQ54=AEF33)*(AGT3:AGT54=AEF32)*(AGV3:AGV54="L"))+SUMPRODUCT((AGQ3:AGQ54=AEF34)*(AGT3:AGT54=AEF32)*(AGV3:AGV54="L"))+SUMPRODUCT((AGQ3:AGQ54=AEF35)*(AGT3:AGT54=AEF32)*(AGV3:AGV54="L"))</f>
        <v>0</v>
      </c>
      <c r="AEJ32" s="395">
        <f ca="1">SUMPRODUCT((AGQ3:AGQ54=AEF32)*(AGT3:AGT54=AEF33)*AGR3:AGR54)+SUMPRODUCT((AGQ3:AGQ54=AEF32)*(AGT3:AGT54=AEF34)*AGR3:AGR54)+SUMPRODUCT((AGQ3:AGQ54=AEF32)*(AGT3:AGT54=AEF35)*AGR3:AGR54)+SUMPRODUCT((AGQ3:AGQ54=AEF32)*(AGT3:AGT54=AEF31)*AGR3:AGR54)+SUMPRODUCT((AGQ3:AGQ54=AEF33)*(AGT3:AGT54=AEF32)*AGS3:AGS54)+SUMPRODUCT((AGQ3:AGQ54=AEF34)*(AGT3:AGT54=AEF32)*AGS3:AGS54)+SUMPRODUCT((AGQ3:AGQ54=AEF35)*(AGT3:AGT54=AEF32)*AGS3:AGS54)+SUMPRODUCT((AGQ3:AGQ54=AEF31)*(AGT3:AGT54=AEF32)*AGS3:AGS54)</f>
        <v>0</v>
      </c>
      <c r="AEK32" s="395">
        <f ca="1">SUMPRODUCT((AGQ3:AGQ54=AEF32)*(AGT3:AGT54=AEF33)*AGS3:AGS54)+SUMPRODUCT((AGQ3:AGQ54=AEF32)*(AGT3:AGT54=AEF34)*AGS3:AGS54)+SUMPRODUCT((AGQ3:AGQ54=AEF32)*(AGT3:AGT54=AEF35)*AGS3:AGS54)+SUMPRODUCT((AGQ3:AGQ54=AEF32)*(AGT3:AGT54=AEF31)*AGS3:AGS54)+SUMPRODUCT((AGQ3:AGQ54=AEF33)*(AGT3:AGT54=AEF32)*AGR3:AGR54)+SUMPRODUCT((AGQ3:AGQ54=AEF34)*(AGT3:AGT54=AEF32)*AGR3:AGR54)+SUMPRODUCT((AGQ3:AGQ54=AEF35)*(AGT3:AGT54=AEF32)*AGR3:AGR54)+SUMPRODUCT((AGQ3:AGQ54=AEF31)*(AGT3:AGT54=AEF32)*AGR3:AGR54)</f>
        <v>0</v>
      </c>
      <c r="AEL32" s="395">
        <f t="shared" ref="AEL32:AEL34" ca="1" si="4950">AEJ32-AEK32+1000</f>
        <v>1000</v>
      </c>
      <c r="AEM32" s="395" t="str">
        <f t="shared" ref="AEM32:AEM34" ca="1" si="4951">IF(AEF32&lt;&gt;"",AEG32*3+AEH32*1,"")</f>
        <v/>
      </c>
      <c r="AEN32" s="395" t="str">
        <f ca="1">IF(AEF32&lt;&gt;"",VLOOKUP(AEF32,ACS4:ACY52,7,FALSE),"")</f>
        <v/>
      </c>
      <c r="AEO32" s="395" t="str">
        <f ca="1">IF(AEF32&lt;&gt;"",VLOOKUP(AEF32,ACS4:ACY52,5,FALSE),"")</f>
        <v/>
      </c>
      <c r="AEP32" s="395" t="str">
        <f ca="1">IF(AEF32&lt;&gt;"",VLOOKUP(AEF32,ACS4:ADA52,9,FALSE),"")</f>
        <v/>
      </c>
      <c r="AEQ32" s="395" t="str">
        <f t="shared" ref="AEQ32:AEQ34" ca="1" si="4952">AEM32</f>
        <v/>
      </c>
      <c r="AER32" s="395" t="str">
        <f t="shared" ref="AER32" ca="1" si="4953">IF(AEF32&lt;&gt;"",RANK(AEQ32,AEQ31:AEQ35),"")</f>
        <v/>
      </c>
      <c r="AES32" s="395" t="str">
        <f t="shared" ref="AES32" ca="1" si="4954">IF(AEF32&lt;&gt;"",SUMPRODUCT((AEQ31:AEQ35=AEQ32)*(AEL31:AEL35&gt;AEL32)),"")</f>
        <v/>
      </c>
      <c r="AET32" s="395" t="str">
        <f t="shared" ref="AET32" ca="1" si="4955">IF(AEF32&lt;&gt;"",SUMPRODUCT((AEQ31:AEQ35=AEQ32)*(AEL31:AEL35=AEL32)*(AEJ31:AEJ35&gt;AEJ32)),"")</f>
        <v/>
      </c>
      <c r="AEU32" s="395" t="str">
        <f t="shared" ref="AEU32" ca="1" si="4956">IF(AEF32&lt;&gt;"",SUMPRODUCT((AEQ31:AEQ35=AEQ32)*(AEL31:AEL35=AEL32)*(AEJ31:AEJ35=AEJ32)*(AEN31:AEN35&gt;AEN32)),"")</f>
        <v/>
      </c>
      <c r="AEV32" s="395" t="str">
        <f t="shared" ref="AEV32" ca="1" si="4957">IF(AEF32&lt;&gt;"",SUMPRODUCT((AEQ31:AEQ35=AEQ32)*(AEL31:AEL35=AEL32)*(AEJ31:AEJ35=AEJ32)*(AEN31:AEN35=AEN32)*(AEO31:AEO35&gt;AEO32)),"")</f>
        <v/>
      </c>
      <c r="AEW32" s="395" t="str">
        <f t="shared" ref="AEW32" ca="1" si="4958">IF(AEF32&lt;&gt;"",SUMPRODUCT((AEQ31:AEQ35=AEQ32)*(AEL31:AEL35=AEL32)*(AEJ31:AEJ35=AEJ32)*(AEN31:AEN35=AEN32)*(AEO31:AEO35=AEO32)*(AEP31:AEP35&gt;AEP32)),"")</f>
        <v/>
      </c>
      <c r="AEX32" s="395" t="str">
        <f t="shared" ref="AEX32" ca="1" si="4959">IF(AEF32&lt;&gt;"",IF(AEX84&lt;&gt;"",IF(AEE82=3,AEX84,AEX84+AEE82),SUM(AER32:AEW32)+1),"")</f>
        <v/>
      </c>
      <c r="AEY32" s="395" t="str">
        <f t="shared" ref="AEY32" ca="1" si="4960">IF(AEF32&lt;&gt;"",INDEX(AEF32:AEF35,MATCH(2,AEX32:AEX35,0),0),"")</f>
        <v/>
      </c>
      <c r="AGN32" s="395" t="str">
        <f t="shared" ref="AGN32" ca="1" si="4961">IF(AEY32&lt;&gt;"",AEY32,IF(AEE32&lt;&gt;"",AEE32,ADE32))</f>
        <v>Internazionale</v>
      </c>
      <c r="AGO32" s="395">
        <v>2</v>
      </c>
      <c r="AGP32" s="395">
        <v>30</v>
      </c>
      <c r="AGQ32" s="395" t="str">
        <f t="shared" si="12"/>
        <v>Real Madrid</v>
      </c>
      <c r="AGR32" s="395">
        <f ca="1">IF(OFFSET('Game Board'!O37,0,AGR1)&lt;&gt;"",OFFSET('Game Board'!O37,0,AGR1),0)</f>
        <v>0</v>
      </c>
      <c r="AGS32" s="395">
        <f ca="1">IF(OFFSET('Game Board'!P37,0,AGR1)&lt;&gt;"",OFFSET('Game Board'!P37,0,AGR1),0)</f>
        <v>0</v>
      </c>
      <c r="AGT32" s="395" t="str">
        <f t="shared" si="13"/>
        <v>Pachuca</v>
      </c>
      <c r="AGU32" s="395" t="str">
        <f ca="1">IF(AND(OFFSET('Game Board'!O37,0,AGR1)&lt;&gt;"",OFFSET('Game Board'!P37,0,AGR1)&lt;&gt;""),IF(AGR32&gt;AGS32,"W",IF(AGR32=AGS32,"D","L")),"")</f>
        <v/>
      </c>
      <c r="AGV32" s="395" t="str">
        <f t="shared" ca="1" si="2693"/>
        <v/>
      </c>
      <c r="AGX32" s="395">
        <f ca="1">VLOOKUP(AGY32,AKT31:AKU35,2,FALSE)</f>
        <v>4</v>
      </c>
      <c r="AGY32" s="398" t="str">
        <f t="shared" si="4728"/>
        <v>Urawa Red Diamonds</v>
      </c>
      <c r="AGZ32" s="395">
        <f ca="1">SUMPRODUCT((AKW3:AKW54=AGY32)*(ALA3:ALA54="W"))+SUMPRODUCT((AKZ3:AKZ54=AGY32)*(ALB3:ALB54="W"))</f>
        <v>0</v>
      </c>
      <c r="AHA32" s="395">
        <f ca="1">SUMPRODUCT((AKW3:AKW54=AGY32)*(ALA3:ALA54="D"))+SUMPRODUCT((AKZ3:AKZ54=AGY32)*(ALB3:ALB54="D"))</f>
        <v>0</v>
      </c>
      <c r="AHB32" s="395">
        <f ca="1">SUMPRODUCT((AKW3:AKW54=AGY32)*(ALA3:ALA54="L"))+SUMPRODUCT((AKZ3:AKZ54=AGY32)*(ALB3:ALB54="L"))</f>
        <v>0</v>
      </c>
      <c r="AHC32" s="395">
        <f t="shared" ref="AHC32" ca="1" si="4962">SUMIF(AKW3:AKW72,AGY32,AKX3:AKX72)+SUMIF(AKZ3:AKZ72,AGY32,AKY3:AKY72)</f>
        <v>0</v>
      </c>
      <c r="AHD32" s="395">
        <f t="shared" ref="AHD32" ca="1" si="4963">SUMIF(AKZ3:AKZ72,AGY32,AKX3:AKX72)+SUMIF(AKW3:AKW72,AGY32,AKY3:AKY72)</f>
        <v>0</v>
      </c>
      <c r="AHE32" s="395">
        <f t="shared" ca="1" si="4731"/>
        <v>1000</v>
      </c>
      <c r="AHF32" s="395">
        <f t="shared" ca="1" si="4732"/>
        <v>0</v>
      </c>
      <c r="AHG32" s="401">
        <f t="shared" si="171"/>
        <v>4</v>
      </c>
      <c r="AHH32" s="395">
        <f t="shared" ref="AHH32" ca="1" si="4964">IF(COUNTIF(AHF31:AHF35,4)&lt;&gt;4,RANK(AHF32,AHF31:AHF35),AHF84)</f>
        <v>1</v>
      </c>
      <c r="AHJ32" s="395">
        <f t="shared" ref="AHJ32" ca="1" si="4965">SUMPRODUCT((AHH31:AHH34=AHH32)*(AHG31:AHG34&lt;AHG32))+AHH32</f>
        <v>1</v>
      </c>
      <c r="AHK32" s="398" t="str">
        <f t="shared" ref="AHK32" ca="1" si="4966">INDEX(AGY31:AGY35,MATCH(2,AHJ31:AHJ35,0),0)</f>
        <v>Monterrey</v>
      </c>
      <c r="AHL32" s="395">
        <f t="shared" ref="AHL32" ca="1" si="4967">INDEX(AHH31:AHH35,MATCH(AHK32,AGY31:AGY35,0),0)</f>
        <v>1</v>
      </c>
      <c r="AHM32" s="395" t="str">
        <f t="shared" ref="AHM32" ca="1" si="4968">IF(AHM31&lt;&gt;"",AHK32,"")</f>
        <v>Monterrey</v>
      </c>
      <c r="AHN32" s="395" t="str">
        <f t="shared" ref="AHN32" ca="1" si="4969">IF(AHN31&lt;&gt;"",AHK33,"")</f>
        <v/>
      </c>
      <c r="AHO32" s="395" t="str">
        <f t="shared" ref="AHO32" ca="1" si="4970">IF(AHO31&lt;&gt;"",AHK34,"")</f>
        <v/>
      </c>
      <c r="AHP32" s="395" t="str">
        <f t="shared" ref="AHP32" si="4971">IF(AHP31&lt;&gt;"",AHK35,"")</f>
        <v/>
      </c>
      <c r="AHR32" s="395" t="str">
        <f t="shared" ca="1" si="4741"/>
        <v>Monterrey</v>
      </c>
      <c r="AHS32" s="395">
        <f ca="1">SUMPRODUCT((AKW3:AKW54=AHR32)*(AKZ3:AKZ54=AHR33)*(ALA3:ALA54="W"))+SUMPRODUCT((AKW3:AKW54=AHR32)*(AKZ3:AKZ54=AHR34)*(ALA3:ALA54="W"))+SUMPRODUCT((AKW3:AKW54=AHR32)*(AKZ3:AKZ54=AHR35)*(ALA3:ALA54="W"))+SUMPRODUCT((AKW3:AKW54=AHR32)*(AKZ3:AKZ54=AHR31)*(ALA3:ALA54="W"))+SUMPRODUCT((AKW3:AKW54=AHR33)*(AKZ3:AKZ54=AHR32)*(ALB3:ALB54="W"))+SUMPRODUCT((AKW3:AKW54=AHR34)*(AKZ3:AKZ54=AHR32)*(ALB3:ALB54="W"))+SUMPRODUCT((AKW3:AKW54=AHR35)*(AKZ3:AKZ54=AHR32)*(ALB3:ALB54="W"))+SUMPRODUCT((AKW3:AKW54=AHR31)*(AKZ3:AKZ54=AHR32)*(ALB3:ALB54="W"))</f>
        <v>0</v>
      </c>
      <c r="AHT32" s="395">
        <f ca="1">SUMPRODUCT((AKW3:AKW54=AHR32)*(AKZ3:AKZ54=AHR33)*(ALA3:ALA54="D"))+SUMPRODUCT((AKW3:AKW54=AHR32)*(AKZ3:AKZ54=AHR34)*(ALA3:ALA54="D"))+SUMPRODUCT((AKW3:AKW54=AHR32)*(AKZ3:AKZ54=AHR35)*(ALA3:ALA54="D"))+SUMPRODUCT((AKW3:AKW54=AHR32)*(AKZ3:AKZ54=AHR31)*(ALA3:ALA54="D"))+SUMPRODUCT((AKW3:AKW54=AHR33)*(AKZ3:AKZ54=AHR32)*(ALA3:ALA54="D"))+SUMPRODUCT((AKW3:AKW54=AHR34)*(AKZ3:AKZ54=AHR32)*(ALA3:ALA54="D"))+SUMPRODUCT((AKW3:AKW54=AHR35)*(AKZ3:AKZ54=AHR32)*(ALA3:ALA54="D"))+SUMPRODUCT((AKW3:AKW54=AHR31)*(AKZ3:AKZ54=AHR32)*(ALA3:ALA54="D"))</f>
        <v>0</v>
      </c>
      <c r="AHU32" s="395">
        <f ca="1">SUMPRODUCT((AKW3:AKW54=AHR32)*(AKZ3:AKZ54=AHR33)*(ALA3:ALA54="L"))+SUMPRODUCT((AKW3:AKW54=AHR32)*(AKZ3:AKZ54=AHR34)*(ALA3:ALA54="L"))+SUMPRODUCT((AKW3:AKW54=AHR32)*(AKZ3:AKZ54=AHR35)*(ALA3:ALA54="L"))+SUMPRODUCT((AKW3:AKW54=AHR32)*(AKZ3:AKZ54=AHR31)*(ALA3:ALA54="L"))+SUMPRODUCT((AKW3:AKW54=AHR33)*(AKZ3:AKZ54=AHR32)*(ALB3:ALB54="L"))+SUMPRODUCT((AKW3:AKW54=AHR34)*(AKZ3:AKZ54=AHR32)*(ALB3:ALB54="L"))+SUMPRODUCT((AKW3:AKW54=AHR35)*(AKZ3:AKZ54=AHR32)*(ALB3:ALB54="L"))+SUMPRODUCT((AKW3:AKW54=AHR31)*(AKZ3:AKZ54=AHR32)*(ALB3:ALB54="L"))</f>
        <v>0</v>
      </c>
      <c r="AHV32" s="395">
        <f ca="1">SUMPRODUCT((AKW3:AKW54=AHR32)*(AKZ3:AKZ54=AHR33)*AKX3:AKX54)+SUMPRODUCT((AKW3:AKW54=AHR32)*(AKZ3:AKZ54=AHR34)*AKX3:AKX54)+SUMPRODUCT((AKW3:AKW54=AHR32)*(AKZ3:AKZ54=AHR35)*AKX3:AKX54)+SUMPRODUCT((AKW3:AKW54=AHR32)*(AKZ3:AKZ54=AHR31)*AKX3:AKX54)+SUMPRODUCT((AKW3:AKW54=AHR33)*(AKZ3:AKZ54=AHR32)*AKY3:AKY54)+SUMPRODUCT((AKW3:AKW54=AHR34)*(AKZ3:AKZ54=AHR32)*AKY3:AKY54)+SUMPRODUCT((AKW3:AKW54=AHR35)*(AKZ3:AKZ54=AHR32)*AKY3:AKY54)+SUMPRODUCT((AKW3:AKW54=AHR31)*(AKZ3:AKZ54=AHR32)*AKY3:AKY54)</f>
        <v>0</v>
      </c>
      <c r="AHW32" s="395">
        <f ca="1">SUMPRODUCT((AKW3:AKW54=AHR32)*(AKZ3:AKZ54=AHR33)*AKY3:AKY54)+SUMPRODUCT((AKW3:AKW54=AHR32)*(AKZ3:AKZ54=AHR34)*AKY3:AKY54)+SUMPRODUCT((AKW3:AKW54=AHR32)*(AKZ3:AKZ54=AHR35)*AKY3:AKY54)+SUMPRODUCT((AKW3:AKW54=AHR32)*(AKZ3:AKZ54=AHR31)*AKY3:AKY54)+SUMPRODUCT((AKW3:AKW54=AHR33)*(AKZ3:AKZ54=AHR32)*AKX3:AKX54)+SUMPRODUCT((AKW3:AKW54=AHR34)*(AKZ3:AKZ54=AHR32)*AKX3:AKX54)+SUMPRODUCT((AKW3:AKW54=AHR35)*(AKZ3:AKZ54=AHR32)*AKX3:AKX54)+SUMPRODUCT((AKW3:AKW54=AHR31)*(AKZ3:AKZ54=AHR32)*AKX3:AKX54)</f>
        <v>0</v>
      </c>
      <c r="AHX32" s="395">
        <f t="shared" ca="1" si="4742"/>
        <v>1000</v>
      </c>
      <c r="AHY32" s="395">
        <f t="shared" ca="1" si="4743"/>
        <v>0</v>
      </c>
      <c r="AHZ32" s="395">
        <f ca="1">IF(AHR32&lt;&gt;"",VLOOKUP(AHR32,AGY4:AHE52,7,FALSE),"")</f>
        <v>1000</v>
      </c>
      <c r="AIA32" s="395">
        <f ca="1">IF(AHR32&lt;&gt;"",VLOOKUP(AHR32,AGY4:AHE52,5,FALSE),"")</f>
        <v>0</v>
      </c>
      <c r="AIB32" s="395">
        <f ca="1">IF(AHR32&lt;&gt;"",VLOOKUP(AHR32,AGY4:AHG52,9,FALSE),"")</f>
        <v>12</v>
      </c>
      <c r="AIC32" s="395">
        <f t="shared" ca="1" si="4744"/>
        <v>0</v>
      </c>
      <c r="AID32" s="395">
        <f t="shared" ref="AID32" ca="1" si="4972">IF(AHR32&lt;&gt;"",RANK(AIC32,AIC31:AIC35),"")</f>
        <v>1</v>
      </c>
      <c r="AIE32" s="395">
        <f t="shared" ref="AIE32" ca="1" si="4973">IF(AHR32&lt;&gt;"",SUMPRODUCT((AIC31:AIC35=AIC32)*(AHX31:AHX35&gt;AHX32)),"")</f>
        <v>0</v>
      </c>
      <c r="AIF32" s="395">
        <f t="shared" ref="AIF32" ca="1" si="4974">IF(AHR32&lt;&gt;"",SUMPRODUCT((AIC31:AIC35=AIC32)*(AHX31:AHX35=AHX32)*(AHV31:AHV35&gt;AHV32)),"")</f>
        <v>0</v>
      </c>
      <c r="AIG32" s="395">
        <f t="shared" ref="AIG32" ca="1" si="4975">IF(AHR32&lt;&gt;"",SUMPRODUCT((AIC31:AIC35=AIC32)*(AHX31:AHX35=AHX32)*(AHV31:AHV35=AHV32)*(AHZ31:AHZ35&gt;AHZ32)),"")</f>
        <v>0</v>
      </c>
      <c r="AIH32" s="395">
        <f t="shared" ref="AIH32" ca="1" si="4976">IF(AHR32&lt;&gt;"",SUMPRODUCT((AIC31:AIC35=AIC32)*(AHX31:AHX35=AHX32)*(AHV31:AHV35=AHV32)*(AHZ31:AHZ35=AHZ32)*(AIA31:AIA35&gt;AIA32)),"")</f>
        <v>0</v>
      </c>
      <c r="AII32" s="395">
        <f t="shared" ref="AII32" ca="1" si="4977">IF(AHR32&lt;&gt;"",SUMPRODUCT((AIC31:AIC35=AIC32)*(AHX31:AHX35=AHX32)*(AHV31:AHV35=AHV32)*(AHZ31:AHZ35=AHZ32)*(AIA31:AIA35=AIA32)*(AIB31:AIB35&gt;AIB32)),"")</f>
        <v>2</v>
      </c>
      <c r="AIJ32" s="395">
        <f ca="1">IF(AHR32&lt;&gt;"",IF(AIJ84&lt;&gt;"",IF(U82=3,AIJ84,IF(U82=4,SUM(AID32:AII32),AIJ84+U82)),SUM(AID32:AII32)),"")</f>
        <v>3</v>
      </c>
      <c r="AIK32" s="395" t="str">
        <f t="shared" ref="AIK32" ca="1" si="4978">IF(AHR32&lt;&gt;"",INDEX(AHR31:AHR35,MATCH(2,AIJ31:AIJ35,0),0),"")</f>
        <v>Internazionale</v>
      </c>
      <c r="AIL32" s="395" t="str">
        <f t="shared" ref="AIL32:AIL34" ca="1" si="4979">IF(AHN31&lt;&gt;"",AHN31,"")</f>
        <v/>
      </c>
      <c r="AIM32" s="395">
        <f ca="1">SUMPRODUCT((AKW3:AKW54=AIL32)*(AKZ3:AKZ54=AIL33)*(ALA3:ALA54="W"))+SUMPRODUCT((AKW3:AKW54=AIL32)*(AKZ3:AKZ54=AIL34)*(ALA3:ALA54="W"))+SUMPRODUCT((AKW3:AKW54=AIL32)*(AKZ3:AKZ54=AIL35)*(ALA3:ALA54="W"))+SUMPRODUCT((AKW3:AKW54=AIL33)*(AKZ3:AKZ54=AIL32)*(ALB3:ALB54="W"))+SUMPRODUCT((AKW3:AKW54=AIL34)*(AKZ3:AKZ54=AIL32)*(ALB3:ALB54="W"))+SUMPRODUCT((AKW3:AKW54=AIL35)*(AKZ3:AKZ54=AIL32)*(ALB3:ALB54="W"))</f>
        <v>0</v>
      </c>
      <c r="AIN32" s="395">
        <f ca="1">SUMPRODUCT((AKW3:AKW54=AIL32)*(AKZ3:AKZ54=AIL33)*(ALA3:ALA54="D"))+SUMPRODUCT((AKW3:AKW54=AIL32)*(AKZ3:AKZ54=AIL34)*(ALA3:ALA54="D"))+SUMPRODUCT((AKW3:AKW54=AIL32)*(AKZ3:AKZ54=AIL35)*(ALA3:ALA54="D"))+SUMPRODUCT((AKW3:AKW54=AIL33)*(AKZ3:AKZ54=AIL32)*(ALA3:ALA54="D"))+SUMPRODUCT((AKW3:AKW54=AIL34)*(AKZ3:AKZ54=AIL32)*(ALA3:ALA54="D"))+SUMPRODUCT((AKW3:AKW54=AIL35)*(AKZ3:AKZ54=AIL32)*(ALA3:ALA54="D"))</f>
        <v>0</v>
      </c>
      <c r="AIO32" s="395">
        <f ca="1">SUMPRODUCT((AKW3:AKW54=AIL32)*(AKZ3:AKZ54=AIL33)*(ALA3:ALA54="L"))+SUMPRODUCT((AKW3:AKW54=AIL32)*(AKZ3:AKZ54=AIL34)*(ALA3:ALA54="L"))+SUMPRODUCT((AKW3:AKW54=AIL32)*(AKZ3:AKZ54=AIL35)*(ALA3:ALA54="L"))+SUMPRODUCT((AKW3:AKW54=AIL33)*(AKZ3:AKZ54=AIL32)*(ALB3:ALB54="L"))+SUMPRODUCT((AKW3:AKW54=AIL34)*(AKZ3:AKZ54=AIL32)*(ALB3:ALB54="L"))+SUMPRODUCT((AKW3:AKW54=AIL35)*(AKZ3:AKZ54=AIL32)*(ALB3:ALB54="L"))</f>
        <v>0</v>
      </c>
      <c r="AIP32" s="395">
        <f ca="1">SUMPRODUCT((AKW3:AKW54=AIL32)*(AKZ3:AKZ54=AIL33)*AKX3:AKX54)+SUMPRODUCT((AKW3:AKW54=AIL32)*(AKZ3:AKZ54=AIL34)*AKX3:AKX54)+SUMPRODUCT((AKW3:AKW54=AIL32)*(AKZ3:AKZ54=AIL35)*AKX3:AKX54)+SUMPRODUCT((AKW3:AKW54=AIL32)*(AKZ3:AKZ54=AIL31)*AKX3:AKX54)+SUMPRODUCT((AKW3:AKW54=AIL33)*(AKZ3:AKZ54=AIL32)*AKY3:AKY54)+SUMPRODUCT((AKW3:AKW54=AIL34)*(AKZ3:AKZ54=AIL32)*AKY3:AKY54)+SUMPRODUCT((AKW3:AKW54=AIL35)*(AKZ3:AKZ54=AIL32)*AKY3:AKY54)+SUMPRODUCT((AKW3:AKW54=AIL31)*(AKZ3:AKZ54=AIL32)*AKY3:AKY54)</f>
        <v>0</v>
      </c>
      <c r="AIQ32" s="395">
        <f ca="1">SUMPRODUCT((AKW3:AKW54=AIL32)*(AKZ3:AKZ54=AIL33)*AKY3:AKY54)+SUMPRODUCT((AKW3:AKW54=AIL32)*(AKZ3:AKZ54=AIL34)*AKY3:AKY54)+SUMPRODUCT((AKW3:AKW54=AIL32)*(AKZ3:AKZ54=AIL35)*AKY3:AKY54)+SUMPRODUCT((AKW3:AKW54=AIL32)*(AKZ3:AKZ54=AIL31)*AKY3:AKY54)+SUMPRODUCT((AKW3:AKW54=AIL33)*(AKZ3:AKZ54=AIL32)*AKX3:AKX54)+SUMPRODUCT((AKW3:AKW54=AIL34)*(AKZ3:AKZ54=AIL32)*AKX3:AKX54)+SUMPRODUCT((AKW3:AKW54=AIL35)*(AKZ3:AKZ54=AIL32)*AKX3:AKX54)+SUMPRODUCT((AKW3:AKW54=AIL31)*(AKZ3:AKZ54=AIL32)*AKX3:AKX54)</f>
        <v>0</v>
      </c>
      <c r="AIR32" s="395">
        <f t="shared" ref="AIR32:AIR34" ca="1" si="4980">AIP32-AIQ32+1000</f>
        <v>1000</v>
      </c>
      <c r="AIS32" s="395" t="str">
        <f t="shared" ref="AIS32:AIS34" ca="1" si="4981">IF(AIL32&lt;&gt;"",AIM32*3+AIN32*1,"")</f>
        <v/>
      </c>
      <c r="AIT32" s="395" t="str">
        <f ca="1">IF(AIL32&lt;&gt;"",VLOOKUP(AIL32,AGY4:AHE52,7,FALSE),"")</f>
        <v/>
      </c>
      <c r="AIU32" s="395" t="str">
        <f ca="1">IF(AIL32&lt;&gt;"",VLOOKUP(AIL32,AGY4:AHE52,5,FALSE),"")</f>
        <v/>
      </c>
      <c r="AIV32" s="395" t="str">
        <f ca="1">IF(AIL32&lt;&gt;"",VLOOKUP(AIL32,AGY4:AHG52,9,FALSE),"")</f>
        <v/>
      </c>
      <c r="AIW32" s="395" t="str">
        <f t="shared" ref="AIW32:AIW34" ca="1" si="4982">AIS32</f>
        <v/>
      </c>
      <c r="AIX32" s="395" t="str">
        <f t="shared" ref="AIX32" ca="1" si="4983">IF(AIL32&lt;&gt;"",RANK(AIW32,AIW31:AIW35),"")</f>
        <v/>
      </c>
      <c r="AIY32" s="395" t="str">
        <f t="shared" ref="AIY32" ca="1" si="4984">IF(AIL32&lt;&gt;"",SUMPRODUCT((AIW31:AIW35=AIW32)*(AIR31:AIR35&gt;AIR32)),"")</f>
        <v/>
      </c>
      <c r="AIZ32" s="395" t="str">
        <f t="shared" ref="AIZ32" ca="1" si="4985">IF(AIL32&lt;&gt;"",SUMPRODUCT((AIW31:AIW35=AIW32)*(AIR31:AIR35=AIR32)*(AIP31:AIP35&gt;AIP32)),"")</f>
        <v/>
      </c>
      <c r="AJA32" s="395" t="str">
        <f t="shared" ref="AJA32" ca="1" si="4986">IF(AIL32&lt;&gt;"",SUMPRODUCT((AIW31:AIW35=AIW32)*(AIR31:AIR35=AIR32)*(AIP31:AIP35=AIP32)*(AIT31:AIT35&gt;AIT32)),"")</f>
        <v/>
      </c>
      <c r="AJB32" s="395" t="str">
        <f t="shared" ref="AJB32" ca="1" si="4987">IF(AIL32&lt;&gt;"",SUMPRODUCT((AIW31:AIW35=AIW32)*(AIR31:AIR35=AIR32)*(AIP31:AIP35=AIP32)*(AIT31:AIT35=AIT32)*(AIU31:AIU35&gt;AIU32)),"")</f>
        <v/>
      </c>
      <c r="AJC32" s="395" t="str">
        <f t="shared" ref="AJC32" ca="1" si="4988">IF(AIL32&lt;&gt;"",SUMPRODUCT((AIW31:AIW35=AIW32)*(AIR31:AIR35=AIR32)*(AIP31:AIP35=AIP32)*(AIT31:AIT35=AIT32)*(AIU31:AIU35=AIU32)*(AIV31:AIV35&gt;AIV32)),"")</f>
        <v/>
      </c>
      <c r="AJD32" s="395" t="str">
        <f t="shared" ref="AJD32" ca="1" si="4989">IF(AIL32&lt;&gt;"",IF(AJD84&lt;&gt;"",IF(AIK82=3,AJD84,AJD84+AIK82),SUM(AIX32:AJC32)+1),"")</f>
        <v/>
      </c>
      <c r="AJE32" s="395" t="str">
        <f t="shared" ref="AJE32" ca="1" si="4990">IF(AIL32&lt;&gt;"",INDEX(AIL32:AIL35,MATCH(2,AJD32:AJD35,0),0),"")</f>
        <v/>
      </c>
      <c r="AKT32" s="395" t="str">
        <f t="shared" ref="AKT32" ca="1" si="4991">IF(AJE32&lt;&gt;"",AJE32,IF(AIK32&lt;&gt;"",AIK32,AHK32))</f>
        <v>Internazionale</v>
      </c>
      <c r="AKU32" s="395">
        <v>2</v>
      </c>
      <c r="AKV32" s="395">
        <v>30</v>
      </c>
      <c r="AKW32" s="395" t="str">
        <f t="shared" si="15"/>
        <v>Real Madrid</v>
      </c>
      <c r="AKX32" s="395">
        <f ca="1">IF(OFFSET('Game Board'!O37,0,AKX1)&lt;&gt;"",OFFSET('Game Board'!O37,0,AKX1),0)</f>
        <v>0</v>
      </c>
      <c r="AKY32" s="395">
        <f ca="1">IF(OFFSET('Game Board'!P37,0,AKX1)&lt;&gt;"",OFFSET('Game Board'!P37,0,AKX1),0)</f>
        <v>0</v>
      </c>
      <c r="AKZ32" s="395" t="str">
        <f t="shared" si="16"/>
        <v>Pachuca</v>
      </c>
      <c r="ALA32" s="395" t="str">
        <f ca="1">IF(AND(OFFSET('Game Board'!O37,0,AKX1)&lt;&gt;"",OFFSET('Game Board'!P37,0,AKX1)&lt;&gt;""),IF(AKX32&gt;AKY32,"W",IF(AKX32=AKY32,"D","L")),"")</f>
        <v/>
      </c>
      <c r="ALB32" s="395" t="str">
        <f t="shared" ca="1" si="2725"/>
        <v/>
      </c>
      <c r="ALD32" s="395">
        <f ca="1">VLOOKUP(ALE32,AOZ31:APA35,2,FALSE)</f>
        <v>4</v>
      </c>
      <c r="ALE32" s="398" t="str">
        <f t="shared" si="4753"/>
        <v>Urawa Red Diamonds</v>
      </c>
      <c r="ALF32" s="395">
        <f ca="1">SUMPRODUCT((APC3:APC54=ALE32)*(APG3:APG54="W"))+SUMPRODUCT((APF3:APF54=ALE32)*(APH3:APH54="W"))</f>
        <v>0</v>
      </c>
      <c r="ALG32" s="395">
        <f ca="1">SUMPRODUCT((APC3:APC54=ALE32)*(APG3:APG54="D"))+SUMPRODUCT((APF3:APF54=ALE32)*(APH3:APH54="D"))</f>
        <v>0</v>
      </c>
      <c r="ALH32" s="395">
        <f ca="1">SUMPRODUCT((APC3:APC54=ALE32)*(APG3:APG54="L"))+SUMPRODUCT((APF3:APF54=ALE32)*(APH3:APH54="L"))</f>
        <v>0</v>
      </c>
      <c r="ALI32" s="395">
        <f t="shared" ref="ALI32" ca="1" si="4992">SUMIF(APC3:APC72,ALE32,APD3:APD72)+SUMIF(APF3:APF72,ALE32,APE3:APE72)</f>
        <v>0</v>
      </c>
      <c r="ALJ32" s="395">
        <f t="shared" ref="ALJ32" ca="1" si="4993">SUMIF(APF3:APF72,ALE32,APD3:APD72)+SUMIF(APC3:APC72,ALE32,APE3:APE72)</f>
        <v>0</v>
      </c>
      <c r="ALK32" s="395">
        <f t="shared" ca="1" si="4756"/>
        <v>1000</v>
      </c>
      <c r="ALL32" s="395">
        <f t="shared" ca="1" si="4757"/>
        <v>0</v>
      </c>
      <c r="ALM32" s="401">
        <f t="shared" si="198"/>
        <v>4</v>
      </c>
      <c r="ALN32" s="395">
        <f t="shared" ref="ALN32" ca="1" si="4994">IF(COUNTIF(ALL31:ALL35,4)&lt;&gt;4,RANK(ALL32,ALL31:ALL35),ALL84)</f>
        <v>1</v>
      </c>
      <c r="ALP32" s="395">
        <f t="shared" ref="ALP32" ca="1" si="4995">SUMPRODUCT((ALN31:ALN34=ALN32)*(ALM31:ALM34&lt;ALM32))+ALN32</f>
        <v>1</v>
      </c>
      <c r="ALQ32" s="398" t="str">
        <f t="shared" ref="ALQ32" ca="1" si="4996">INDEX(ALE31:ALE35,MATCH(2,ALP31:ALP35,0),0)</f>
        <v>Monterrey</v>
      </c>
      <c r="ALR32" s="395">
        <f t="shared" ref="ALR32" ca="1" si="4997">INDEX(ALN31:ALN35,MATCH(ALQ32,ALE31:ALE35,0),0)</f>
        <v>1</v>
      </c>
      <c r="ALS32" s="395" t="str">
        <f t="shared" ref="ALS32" ca="1" si="4998">IF(ALS31&lt;&gt;"",ALQ32,"")</f>
        <v>Monterrey</v>
      </c>
      <c r="ALT32" s="395" t="str">
        <f t="shared" ref="ALT32" ca="1" si="4999">IF(ALT31&lt;&gt;"",ALQ33,"")</f>
        <v/>
      </c>
      <c r="ALU32" s="395" t="str">
        <f t="shared" ref="ALU32" ca="1" si="5000">IF(ALU31&lt;&gt;"",ALQ34,"")</f>
        <v/>
      </c>
      <c r="ALV32" s="395" t="str">
        <f t="shared" ref="ALV32" si="5001">IF(ALV31&lt;&gt;"",ALQ35,"")</f>
        <v/>
      </c>
      <c r="ALX32" s="395" t="str">
        <f t="shared" ca="1" si="4766"/>
        <v>Monterrey</v>
      </c>
      <c r="ALY32" s="395">
        <f ca="1">SUMPRODUCT((APC3:APC54=ALX32)*(APF3:APF54=ALX33)*(APG3:APG54="W"))+SUMPRODUCT((APC3:APC54=ALX32)*(APF3:APF54=ALX34)*(APG3:APG54="W"))+SUMPRODUCT((APC3:APC54=ALX32)*(APF3:APF54=ALX35)*(APG3:APG54="W"))+SUMPRODUCT((APC3:APC54=ALX32)*(APF3:APF54=ALX31)*(APG3:APG54="W"))+SUMPRODUCT((APC3:APC54=ALX33)*(APF3:APF54=ALX32)*(APH3:APH54="W"))+SUMPRODUCT((APC3:APC54=ALX34)*(APF3:APF54=ALX32)*(APH3:APH54="W"))+SUMPRODUCT((APC3:APC54=ALX35)*(APF3:APF54=ALX32)*(APH3:APH54="W"))+SUMPRODUCT((APC3:APC54=ALX31)*(APF3:APF54=ALX32)*(APH3:APH54="W"))</f>
        <v>0</v>
      </c>
      <c r="ALZ32" s="395">
        <f ca="1">SUMPRODUCT((APC3:APC54=ALX32)*(APF3:APF54=ALX33)*(APG3:APG54="D"))+SUMPRODUCT((APC3:APC54=ALX32)*(APF3:APF54=ALX34)*(APG3:APG54="D"))+SUMPRODUCT((APC3:APC54=ALX32)*(APF3:APF54=ALX35)*(APG3:APG54="D"))+SUMPRODUCT((APC3:APC54=ALX32)*(APF3:APF54=ALX31)*(APG3:APG54="D"))+SUMPRODUCT((APC3:APC54=ALX33)*(APF3:APF54=ALX32)*(APG3:APG54="D"))+SUMPRODUCT((APC3:APC54=ALX34)*(APF3:APF54=ALX32)*(APG3:APG54="D"))+SUMPRODUCT((APC3:APC54=ALX35)*(APF3:APF54=ALX32)*(APG3:APG54="D"))+SUMPRODUCT((APC3:APC54=ALX31)*(APF3:APF54=ALX32)*(APG3:APG54="D"))</f>
        <v>0</v>
      </c>
      <c r="AMA32" s="395">
        <f ca="1">SUMPRODUCT((APC3:APC54=ALX32)*(APF3:APF54=ALX33)*(APG3:APG54="L"))+SUMPRODUCT((APC3:APC54=ALX32)*(APF3:APF54=ALX34)*(APG3:APG54="L"))+SUMPRODUCT((APC3:APC54=ALX32)*(APF3:APF54=ALX35)*(APG3:APG54="L"))+SUMPRODUCT((APC3:APC54=ALX32)*(APF3:APF54=ALX31)*(APG3:APG54="L"))+SUMPRODUCT((APC3:APC54=ALX33)*(APF3:APF54=ALX32)*(APH3:APH54="L"))+SUMPRODUCT((APC3:APC54=ALX34)*(APF3:APF54=ALX32)*(APH3:APH54="L"))+SUMPRODUCT((APC3:APC54=ALX35)*(APF3:APF54=ALX32)*(APH3:APH54="L"))+SUMPRODUCT((APC3:APC54=ALX31)*(APF3:APF54=ALX32)*(APH3:APH54="L"))</f>
        <v>0</v>
      </c>
      <c r="AMB32" s="395">
        <f ca="1">SUMPRODUCT((APC3:APC54=ALX32)*(APF3:APF54=ALX33)*APD3:APD54)+SUMPRODUCT((APC3:APC54=ALX32)*(APF3:APF54=ALX34)*APD3:APD54)+SUMPRODUCT((APC3:APC54=ALX32)*(APF3:APF54=ALX35)*APD3:APD54)+SUMPRODUCT((APC3:APC54=ALX32)*(APF3:APF54=ALX31)*APD3:APD54)+SUMPRODUCT((APC3:APC54=ALX33)*(APF3:APF54=ALX32)*APE3:APE54)+SUMPRODUCT((APC3:APC54=ALX34)*(APF3:APF54=ALX32)*APE3:APE54)+SUMPRODUCT((APC3:APC54=ALX35)*(APF3:APF54=ALX32)*APE3:APE54)+SUMPRODUCT((APC3:APC54=ALX31)*(APF3:APF54=ALX32)*APE3:APE54)</f>
        <v>0</v>
      </c>
      <c r="AMC32" s="395">
        <f ca="1">SUMPRODUCT((APC3:APC54=ALX32)*(APF3:APF54=ALX33)*APE3:APE54)+SUMPRODUCT((APC3:APC54=ALX32)*(APF3:APF54=ALX34)*APE3:APE54)+SUMPRODUCT((APC3:APC54=ALX32)*(APF3:APF54=ALX35)*APE3:APE54)+SUMPRODUCT((APC3:APC54=ALX32)*(APF3:APF54=ALX31)*APE3:APE54)+SUMPRODUCT((APC3:APC54=ALX33)*(APF3:APF54=ALX32)*APD3:APD54)+SUMPRODUCT((APC3:APC54=ALX34)*(APF3:APF54=ALX32)*APD3:APD54)+SUMPRODUCT((APC3:APC54=ALX35)*(APF3:APF54=ALX32)*APD3:APD54)+SUMPRODUCT((APC3:APC54=ALX31)*(APF3:APF54=ALX32)*APD3:APD54)</f>
        <v>0</v>
      </c>
      <c r="AMD32" s="395">
        <f t="shared" ca="1" si="4767"/>
        <v>1000</v>
      </c>
      <c r="AME32" s="395">
        <f t="shared" ca="1" si="4768"/>
        <v>0</v>
      </c>
      <c r="AMF32" s="395">
        <f ca="1">IF(ALX32&lt;&gt;"",VLOOKUP(ALX32,ALE4:ALK52,7,FALSE),"")</f>
        <v>1000</v>
      </c>
      <c r="AMG32" s="395">
        <f ca="1">IF(ALX32&lt;&gt;"",VLOOKUP(ALX32,ALE4:ALK52,5,FALSE),"")</f>
        <v>0</v>
      </c>
      <c r="AMH32" s="395">
        <f ca="1">IF(ALX32&lt;&gt;"",VLOOKUP(ALX32,ALE4:ALM52,9,FALSE),"")</f>
        <v>12</v>
      </c>
      <c r="AMI32" s="395">
        <f t="shared" ca="1" si="4769"/>
        <v>0</v>
      </c>
      <c r="AMJ32" s="395">
        <f t="shared" ref="AMJ32" ca="1" si="5002">IF(ALX32&lt;&gt;"",RANK(AMI32,AMI31:AMI35),"")</f>
        <v>1</v>
      </c>
      <c r="AMK32" s="395">
        <f t="shared" ref="AMK32" ca="1" si="5003">IF(ALX32&lt;&gt;"",SUMPRODUCT((AMI31:AMI35=AMI32)*(AMD31:AMD35&gt;AMD32)),"")</f>
        <v>0</v>
      </c>
      <c r="AML32" s="395">
        <f t="shared" ref="AML32" ca="1" si="5004">IF(ALX32&lt;&gt;"",SUMPRODUCT((AMI31:AMI35=AMI32)*(AMD31:AMD35=AMD32)*(AMB31:AMB35&gt;AMB32)),"")</f>
        <v>0</v>
      </c>
      <c r="AMM32" s="395">
        <f t="shared" ref="AMM32" ca="1" si="5005">IF(ALX32&lt;&gt;"",SUMPRODUCT((AMI31:AMI35=AMI32)*(AMD31:AMD35=AMD32)*(AMB31:AMB35=AMB32)*(AMF31:AMF35&gt;AMF32)),"")</f>
        <v>0</v>
      </c>
      <c r="AMN32" s="395">
        <f t="shared" ref="AMN32" ca="1" si="5006">IF(ALX32&lt;&gt;"",SUMPRODUCT((AMI31:AMI35=AMI32)*(AMD31:AMD35=AMD32)*(AMB31:AMB35=AMB32)*(AMF31:AMF35=AMF32)*(AMG31:AMG35&gt;AMG32)),"")</f>
        <v>0</v>
      </c>
      <c r="AMO32" s="395">
        <f t="shared" ref="AMO32" ca="1" si="5007">IF(ALX32&lt;&gt;"",SUMPRODUCT((AMI31:AMI35=AMI32)*(AMD31:AMD35=AMD32)*(AMB31:AMB35=AMB32)*(AMF31:AMF35=AMF32)*(AMG31:AMG35=AMG32)*(AMH31:AMH35&gt;AMH32)),"")</f>
        <v>2</v>
      </c>
      <c r="AMP32" s="395">
        <f ca="1">IF(ALX32&lt;&gt;"",IF(AMP84&lt;&gt;"",IF(U82=3,AMP84,IF(U82=4,SUM(AMJ32:AMO32),AMP84+U82)),SUM(AMJ32:AMO32)),"")</f>
        <v>3</v>
      </c>
      <c r="AMQ32" s="395" t="str">
        <f t="shared" ref="AMQ32" ca="1" si="5008">IF(ALX32&lt;&gt;"",INDEX(ALX31:ALX35,MATCH(2,AMP31:AMP35,0),0),"")</f>
        <v>Internazionale</v>
      </c>
      <c r="AMR32" s="395" t="str">
        <f t="shared" ref="AMR32:AMR34" ca="1" si="5009">IF(ALT31&lt;&gt;"",ALT31,"")</f>
        <v/>
      </c>
      <c r="AMS32" s="395">
        <f ca="1">SUMPRODUCT((APC3:APC54=AMR32)*(APF3:APF54=AMR33)*(APG3:APG54="W"))+SUMPRODUCT((APC3:APC54=AMR32)*(APF3:APF54=AMR34)*(APG3:APG54="W"))+SUMPRODUCT((APC3:APC54=AMR32)*(APF3:APF54=AMR35)*(APG3:APG54="W"))+SUMPRODUCT((APC3:APC54=AMR33)*(APF3:APF54=AMR32)*(APH3:APH54="W"))+SUMPRODUCT((APC3:APC54=AMR34)*(APF3:APF54=AMR32)*(APH3:APH54="W"))+SUMPRODUCT((APC3:APC54=AMR35)*(APF3:APF54=AMR32)*(APH3:APH54="W"))</f>
        <v>0</v>
      </c>
      <c r="AMT32" s="395">
        <f ca="1">SUMPRODUCT((APC3:APC54=AMR32)*(APF3:APF54=AMR33)*(APG3:APG54="D"))+SUMPRODUCT((APC3:APC54=AMR32)*(APF3:APF54=AMR34)*(APG3:APG54="D"))+SUMPRODUCT((APC3:APC54=AMR32)*(APF3:APF54=AMR35)*(APG3:APG54="D"))+SUMPRODUCT((APC3:APC54=AMR33)*(APF3:APF54=AMR32)*(APG3:APG54="D"))+SUMPRODUCT((APC3:APC54=AMR34)*(APF3:APF54=AMR32)*(APG3:APG54="D"))+SUMPRODUCT((APC3:APC54=AMR35)*(APF3:APF54=AMR32)*(APG3:APG54="D"))</f>
        <v>0</v>
      </c>
      <c r="AMU32" s="395">
        <f ca="1">SUMPRODUCT((APC3:APC54=AMR32)*(APF3:APF54=AMR33)*(APG3:APG54="L"))+SUMPRODUCT((APC3:APC54=AMR32)*(APF3:APF54=AMR34)*(APG3:APG54="L"))+SUMPRODUCT((APC3:APC54=AMR32)*(APF3:APF54=AMR35)*(APG3:APG54="L"))+SUMPRODUCT((APC3:APC54=AMR33)*(APF3:APF54=AMR32)*(APH3:APH54="L"))+SUMPRODUCT((APC3:APC54=AMR34)*(APF3:APF54=AMR32)*(APH3:APH54="L"))+SUMPRODUCT((APC3:APC54=AMR35)*(APF3:APF54=AMR32)*(APH3:APH54="L"))</f>
        <v>0</v>
      </c>
      <c r="AMV32" s="395">
        <f ca="1">SUMPRODUCT((APC3:APC54=AMR32)*(APF3:APF54=AMR33)*APD3:APD54)+SUMPRODUCT((APC3:APC54=AMR32)*(APF3:APF54=AMR34)*APD3:APD54)+SUMPRODUCT((APC3:APC54=AMR32)*(APF3:APF54=AMR35)*APD3:APD54)+SUMPRODUCT((APC3:APC54=AMR32)*(APF3:APF54=AMR31)*APD3:APD54)+SUMPRODUCT((APC3:APC54=AMR33)*(APF3:APF54=AMR32)*APE3:APE54)+SUMPRODUCT((APC3:APC54=AMR34)*(APF3:APF54=AMR32)*APE3:APE54)+SUMPRODUCT((APC3:APC54=AMR35)*(APF3:APF54=AMR32)*APE3:APE54)+SUMPRODUCT((APC3:APC54=AMR31)*(APF3:APF54=AMR32)*APE3:APE54)</f>
        <v>0</v>
      </c>
      <c r="AMW32" s="395">
        <f ca="1">SUMPRODUCT((APC3:APC54=AMR32)*(APF3:APF54=AMR33)*APE3:APE54)+SUMPRODUCT((APC3:APC54=AMR32)*(APF3:APF54=AMR34)*APE3:APE54)+SUMPRODUCT((APC3:APC54=AMR32)*(APF3:APF54=AMR35)*APE3:APE54)+SUMPRODUCT((APC3:APC54=AMR32)*(APF3:APF54=AMR31)*APE3:APE54)+SUMPRODUCT((APC3:APC54=AMR33)*(APF3:APF54=AMR32)*APD3:APD54)+SUMPRODUCT((APC3:APC54=AMR34)*(APF3:APF54=AMR32)*APD3:APD54)+SUMPRODUCT((APC3:APC54=AMR35)*(APF3:APF54=AMR32)*APD3:APD54)+SUMPRODUCT((APC3:APC54=AMR31)*(APF3:APF54=AMR32)*APD3:APD54)</f>
        <v>0</v>
      </c>
      <c r="AMX32" s="395">
        <f t="shared" ref="AMX32:AMX34" ca="1" si="5010">AMV32-AMW32+1000</f>
        <v>1000</v>
      </c>
      <c r="AMY32" s="395" t="str">
        <f t="shared" ref="AMY32:AMY34" ca="1" si="5011">IF(AMR32&lt;&gt;"",AMS32*3+AMT32*1,"")</f>
        <v/>
      </c>
      <c r="AMZ32" s="395" t="str">
        <f ca="1">IF(AMR32&lt;&gt;"",VLOOKUP(AMR32,ALE4:ALK52,7,FALSE),"")</f>
        <v/>
      </c>
      <c r="ANA32" s="395" t="str">
        <f ca="1">IF(AMR32&lt;&gt;"",VLOOKUP(AMR32,ALE4:ALK52,5,FALSE),"")</f>
        <v/>
      </c>
      <c r="ANB32" s="395" t="str">
        <f ca="1">IF(AMR32&lt;&gt;"",VLOOKUP(AMR32,ALE4:ALM52,9,FALSE),"")</f>
        <v/>
      </c>
      <c r="ANC32" s="395" t="str">
        <f t="shared" ref="ANC32:ANC34" ca="1" si="5012">AMY32</f>
        <v/>
      </c>
      <c r="AND32" s="395" t="str">
        <f t="shared" ref="AND32" ca="1" si="5013">IF(AMR32&lt;&gt;"",RANK(ANC32,ANC31:ANC35),"")</f>
        <v/>
      </c>
      <c r="ANE32" s="395" t="str">
        <f t="shared" ref="ANE32" ca="1" si="5014">IF(AMR32&lt;&gt;"",SUMPRODUCT((ANC31:ANC35=ANC32)*(AMX31:AMX35&gt;AMX32)),"")</f>
        <v/>
      </c>
      <c r="ANF32" s="395" t="str">
        <f t="shared" ref="ANF32" ca="1" si="5015">IF(AMR32&lt;&gt;"",SUMPRODUCT((ANC31:ANC35=ANC32)*(AMX31:AMX35=AMX32)*(AMV31:AMV35&gt;AMV32)),"")</f>
        <v/>
      </c>
      <c r="ANG32" s="395" t="str">
        <f t="shared" ref="ANG32" ca="1" si="5016">IF(AMR32&lt;&gt;"",SUMPRODUCT((ANC31:ANC35=ANC32)*(AMX31:AMX35=AMX32)*(AMV31:AMV35=AMV32)*(AMZ31:AMZ35&gt;AMZ32)),"")</f>
        <v/>
      </c>
      <c r="ANH32" s="395" t="str">
        <f t="shared" ref="ANH32" ca="1" si="5017">IF(AMR32&lt;&gt;"",SUMPRODUCT((ANC31:ANC35=ANC32)*(AMX31:AMX35=AMX32)*(AMV31:AMV35=AMV32)*(AMZ31:AMZ35=AMZ32)*(ANA31:ANA35&gt;ANA32)),"")</f>
        <v/>
      </c>
      <c r="ANI32" s="395" t="str">
        <f t="shared" ref="ANI32" ca="1" si="5018">IF(AMR32&lt;&gt;"",SUMPRODUCT((ANC31:ANC35=ANC32)*(AMX31:AMX35=AMX32)*(AMV31:AMV35=AMV32)*(AMZ31:AMZ35=AMZ32)*(ANA31:ANA35=ANA32)*(ANB31:ANB35&gt;ANB32)),"")</f>
        <v/>
      </c>
      <c r="ANJ32" s="395" t="str">
        <f t="shared" ref="ANJ32" ca="1" si="5019">IF(AMR32&lt;&gt;"",IF(ANJ84&lt;&gt;"",IF(AMQ82=3,ANJ84,ANJ84+AMQ82),SUM(AND32:ANI32)+1),"")</f>
        <v/>
      </c>
      <c r="ANK32" s="395" t="str">
        <f t="shared" ref="ANK32" ca="1" si="5020">IF(AMR32&lt;&gt;"",INDEX(AMR32:AMR35,MATCH(2,ANJ32:ANJ35,0),0),"")</f>
        <v/>
      </c>
      <c r="AOZ32" s="395" t="str">
        <f t="shared" ref="AOZ32" ca="1" si="5021">IF(ANK32&lt;&gt;"",ANK32,IF(AMQ32&lt;&gt;"",AMQ32,ALQ32))</f>
        <v>Internazionale</v>
      </c>
      <c r="APA32" s="395">
        <v>2</v>
      </c>
      <c r="APB32" s="395">
        <v>30</v>
      </c>
      <c r="APC32" s="395" t="str">
        <f t="shared" si="18"/>
        <v>Real Madrid</v>
      </c>
      <c r="APD32" s="395">
        <f ca="1">IF(OFFSET('Game Board'!O37,0,APD1)&lt;&gt;"",OFFSET('Game Board'!O37,0,APD1),0)</f>
        <v>0</v>
      </c>
      <c r="APE32" s="395">
        <f ca="1">IF(OFFSET('Game Board'!P37,0,APD1)&lt;&gt;"",OFFSET('Game Board'!P37,0,APD1),0)</f>
        <v>0</v>
      </c>
      <c r="APF32" s="395" t="str">
        <f t="shared" si="19"/>
        <v>Pachuca</v>
      </c>
      <c r="APG32" s="395" t="str">
        <f ca="1">IF(AND(OFFSET('Game Board'!O37,0,APD1)&lt;&gt;"",OFFSET('Game Board'!P37,0,APD1)&lt;&gt;""),IF(APD32&gt;APE32,"W",IF(APD32=APE32,"D","L")),"")</f>
        <v/>
      </c>
      <c r="APH32" s="395" t="str">
        <f t="shared" ca="1" si="2757"/>
        <v/>
      </c>
      <c r="APJ32" s="395">
        <f ca="1">VLOOKUP(APK32,ATF31:ATG35,2,FALSE)</f>
        <v>4</v>
      </c>
      <c r="APK32" s="398" t="str">
        <f t="shared" si="4778"/>
        <v>Urawa Red Diamonds</v>
      </c>
      <c r="APL32" s="395">
        <f ca="1">SUMPRODUCT((ATI3:ATI54=APK32)*(ATM3:ATM54="W"))+SUMPRODUCT((ATL3:ATL54=APK32)*(ATN3:ATN54="W"))</f>
        <v>0</v>
      </c>
      <c r="APM32" s="395">
        <f ca="1">SUMPRODUCT((ATI3:ATI54=APK32)*(ATM3:ATM54="D"))+SUMPRODUCT((ATL3:ATL54=APK32)*(ATN3:ATN54="D"))</f>
        <v>0</v>
      </c>
      <c r="APN32" s="395">
        <f ca="1">SUMPRODUCT((ATI3:ATI54=APK32)*(ATM3:ATM54="L"))+SUMPRODUCT((ATL3:ATL54=APK32)*(ATN3:ATN54="L"))</f>
        <v>0</v>
      </c>
      <c r="APO32" s="395">
        <f t="shared" ref="APO32" ca="1" si="5022">SUMIF(ATI3:ATI72,APK32,ATJ3:ATJ72)+SUMIF(ATL3:ATL72,APK32,ATK3:ATK72)</f>
        <v>0</v>
      </c>
      <c r="APP32" s="395">
        <f t="shared" ref="APP32" ca="1" si="5023">SUMIF(ATL3:ATL72,APK32,ATJ3:ATJ72)+SUMIF(ATI3:ATI72,APK32,ATK3:ATK72)</f>
        <v>0</v>
      </c>
      <c r="APQ32" s="395">
        <f t="shared" ca="1" si="4781"/>
        <v>1000</v>
      </c>
      <c r="APR32" s="395">
        <f t="shared" ca="1" si="4782"/>
        <v>0</v>
      </c>
      <c r="APS32" s="401">
        <f t="shared" si="225"/>
        <v>4</v>
      </c>
      <c r="APT32" s="395">
        <f t="shared" ref="APT32" ca="1" si="5024">IF(COUNTIF(APR31:APR35,4)&lt;&gt;4,RANK(APR32,APR31:APR35),APR84)</f>
        <v>1</v>
      </c>
      <c r="APV32" s="395">
        <f t="shared" ref="APV32" ca="1" si="5025">SUMPRODUCT((APT31:APT34=APT32)*(APS31:APS34&lt;APS32))+APT32</f>
        <v>1</v>
      </c>
      <c r="APW32" s="398" t="str">
        <f t="shared" ref="APW32" ca="1" si="5026">INDEX(APK31:APK35,MATCH(2,APV31:APV35,0),0)</f>
        <v>Monterrey</v>
      </c>
      <c r="APX32" s="395">
        <f t="shared" ref="APX32" ca="1" si="5027">INDEX(APT31:APT35,MATCH(APW32,APK31:APK35,0),0)</f>
        <v>1</v>
      </c>
      <c r="APY32" s="395" t="str">
        <f t="shared" ref="APY32" ca="1" si="5028">IF(APY31&lt;&gt;"",APW32,"")</f>
        <v>Monterrey</v>
      </c>
      <c r="APZ32" s="395" t="str">
        <f t="shared" ref="APZ32" ca="1" si="5029">IF(APZ31&lt;&gt;"",APW33,"")</f>
        <v/>
      </c>
      <c r="AQA32" s="395" t="str">
        <f t="shared" ref="AQA32" ca="1" si="5030">IF(AQA31&lt;&gt;"",APW34,"")</f>
        <v/>
      </c>
      <c r="AQB32" s="395" t="str">
        <f t="shared" ref="AQB32" si="5031">IF(AQB31&lt;&gt;"",APW35,"")</f>
        <v/>
      </c>
      <c r="AQD32" s="395" t="str">
        <f t="shared" ca="1" si="4791"/>
        <v>Monterrey</v>
      </c>
      <c r="AQE32" s="395">
        <f ca="1">SUMPRODUCT((ATI3:ATI54=AQD32)*(ATL3:ATL54=AQD33)*(ATM3:ATM54="W"))+SUMPRODUCT((ATI3:ATI54=AQD32)*(ATL3:ATL54=AQD34)*(ATM3:ATM54="W"))+SUMPRODUCT((ATI3:ATI54=AQD32)*(ATL3:ATL54=AQD35)*(ATM3:ATM54="W"))+SUMPRODUCT((ATI3:ATI54=AQD32)*(ATL3:ATL54=AQD31)*(ATM3:ATM54="W"))+SUMPRODUCT((ATI3:ATI54=AQD33)*(ATL3:ATL54=AQD32)*(ATN3:ATN54="W"))+SUMPRODUCT((ATI3:ATI54=AQD34)*(ATL3:ATL54=AQD32)*(ATN3:ATN54="W"))+SUMPRODUCT((ATI3:ATI54=AQD35)*(ATL3:ATL54=AQD32)*(ATN3:ATN54="W"))+SUMPRODUCT((ATI3:ATI54=AQD31)*(ATL3:ATL54=AQD32)*(ATN3:ATN54="W"))</f>
        <v>0</v>
      </c>
      <c r="AQF32" s="395">
        <f ca="1">SUMPRODUCT((ATI3:ATI54=AQD32)*(ATL3:ATL54=AQD33)*(ATM3:ATM54="D"))+SUMPRODUCT((ATI3:ATI54=AQD32)*(ATL3:ATL54=AQD34)*(ATM3:ATM54="D"))+SUMPRODUCT((ATI3:ATI54=AQD32)*(ATL3:ATL54=AQD35)*(ATM3:ATM54="D"))+SUMPRODUCT((ATI3:ATI54=AQD32)*(ATL3:ATL54=AQD31)*(ATM3:ATM54="D"))+SUMPRODUCT((ATI3:ATI54=AQD33)*(ATL3:ATL54=AQD32)*(ATM3:ATM54="D"))+SUMPRODUCT((ATI3:ATI54=AQD34)*(ATL3:ATL54=AQD32)*(ATM3:ATM54="D"))+SUMPRODUCT((ATI3:ATI54=AQD35)*(ATL3:ATL54=AQD32)*(ATM3:ATM54="D"))+SUMPRODUCT((ATI3:ATI54=AQD31)*(ATL3:ATL54=AQD32)*(ATM3:ATM54="D"))</f>
        <v>0</v>
      </c>
      <c r="AQG32" s="395">
        <f ca="1">SUMPRODUCT((ATI3:ATI54=AQD32)*(ATL3:ATL54=AQD33)*(ATM3:ATM54="L"))+SUMPRODUCT((ATI3:ATI54=AQD32)*(ATL3:ATL54=AQD34)*(ATM3:ATM54="L"))+SUMPRODUCT((ATI3:ATI54=AQD32)*(ATL3:ATL54=AQD35)*(ATM3:ATM54="L"))+SUMPRODUCT((ATI3:ATI54=AQD32)*(ATL3:ATL54=AQD31)*(ATM3:ATM54="L"))+SUMPRODUCT((ATI3:ATI54=AQD33)*(ATL3:ATL54=AQD32)*(ATN3:ATN54="L"))+SUMPRODUCT((ATI3:ATI54=AQD34)*(ATL3:ATL54=AQD32)*(ATN3:ATN54="L"))+SUMPRODUCT((ATI3:ATI54=AQD35)*(ATL3:ATL54=AQD32)*(ATN3:ATN54="L"))+SUMPRODUCT((ATI3:ATI54=AQD31)*(ATL3:ATL54=AQD32)*(ATN3:ATN54="L"))</f>
        <v>0</v>
      </c>
      <c r="AQH32" s="395">
        <f ca="1">SUMPRODUCT((ATI3:ATI54=AQD32)*(ATL3:ATL54=AQD33)*ATJ3:ATJ54)+SUMPRODUCT((ATI3:ATI54=AQD32)*(ATL3:ATL54=AQD34)*ATJ3:ATJ54)+SUMPRODUCT((ATI3:ATI54=AQD32)*(ATL3:ATL54=AQD35)*ATJ3:ATJ54)+SUMPRODUCT((ATI3:ATI54=AQD32)*(ATL3:ATL54=AQD31)*ATJ3:ATJ54)+SUMPRODUCT((ATI3:ATI54=AQD33)*(ATL3:ATL54=AQD32)*ATK3:ATK54)+SUMPRODUCT((ATI3:ATI54=AQD34)*(ATL3:ATL54=AQD32)*ATK3:ATK54)+SUMPRODUCT((ATI3:ATI54=AQD35)*(ATL3:ATL54=AQD32)*ATK3:ATK54)+SUMPRODUCT((ATI3:ATI54=AQD31)*(ATL3:ATL54=AQD32)*ATK3:ATK54)</f>
        <v>0</v>
      </c>
      <c r="AQI32" s="395">
        <f ca="1">SUMPRODUCT((ATI3:ATI54=AQD32)*(ATL3:ATL54=AQD33)*ATK3:ATK54)+SUMPRODUCT((ATI3:ATI54=AQD32)*(ATL3:ATL54=AQD34)*ATK3:ATK54)+SUMPRODUCT((ATI3:ATI54=AQD32)*(ATL3:ATL54=AQD35)*ATK3:ATK54)+SUMPRODUCT((ATI3:ATI54=AQD32)*(ATL3:ATL54=AQD31)*ATK3:ATK54)+SUMPRODUCT((ATI3:ATI54=AQD33)*(ATL3:ATL54=AQD32)*ATJ3:ATJ54)+SUMPRODUCT((ATI3:ATI54=AQD34)*(ATL3:ATL54=AQD32)*ATJ3:ATJ54)+SUMPRODUCT((ATI3:ATI54=AQD35)*(ATL3:ATL54=AQD32)*ATJ3:ATJ54)+SUMPRODUCT((ATI3:ATI54=AQD31)*(ATL3:ATL54=AQD32)*ATJ3:ATJ54)</f>
        <v>0</v>
      </c>
      <c r="AQJ32" s="395">
        <f t="shared" ca="1" si="4792"/>
        <v>1000</v>
      </c>
      <c r="AQK32" s="395">
        <f t="shared" ca="1" si="4793"/>
        <v>0</v>
      </c>
      <c r="AQL32" s="395">
        <f ca="1">IF(AQD32&lt;&gt;"",VLOOKUP(AQD32,APK4:APQ52,7,FALSE),"")</f>
        <v>1000</v>
      </c>
      <c r="AQM32" s="395">
        <f ca="1">IF(AQD32&lt;&gt;"",VLOOKUP(AQD32,APK4:APQ52,5,FALSE),"")</f>
        <v>0</v>
      </c>
      <c r="AQN32" s="395">
        <f ca="1">IF(AQD32&lt;&gt;"",VLOOKUP(AQD32,APK4:APS52,9,FALSE),"")</f>
        <v>12</v>
      </c>
      <c r="AQO32" s="395">
        <f t="shared" ca="1" si="4794"/>
        <v>0</v>
      </c>
      <c r="AQP32" s="395">
        <f t="shared" ref="AQP32" ca="1" si="5032">IF(AQD32&lt;&gt;"",RANK(AQO32,AQO31:AQO35),"")</f>
        <v>1</v>
      </c>
      <c r="AQQ32" s="395">
        <f t="shared" ref="AQQ32" ca="1" si="5033">IF(AQD32&lt;&gt;"",SUMPRODUCT((AQO31:AQO35=AQO32)*(AQJ31:AQJ35&gt;AQJ32)),"")</f>
        <v>0</v>
      </c>
      <c r="AQR32" s="395">
        <f t="shared" ref="AQR32" ca="1" si="5034">IF(AQD32&lt;&gt;"",SUMPRODUCT((AQO31:AQO35=AQO32)*(AQJ31:AQJ35=AQJ32)*(AQH31:AQH35&gt;AQH32)),"")</f>
        <v>0</v>
      </c>
      <c r="AQS32" s="395">
        <f t="shared" ref="AQS32" ca="1" si="5035">IF(AQD32&lt;&gt;"",SUMPRODUCT((AQO31:AQO35=AQO32)*(AQJ31:AQJ35=AQJ32)*(AQH31:AQH35=AQH32)*(AQL31:AQL35&gt;AQL32)),"")</f>
        <v>0</v>
      </c>
      <c r="AQT32" s="395">
        <f t="shared" ref="AQT32" ca="1" si="5036">IF(AQD32&lt;&gt;"",SUMPRODUCT((AQO31:AQO35=AQO32)*(AQJ31:AQJ35=AQJ32)*(AQH31:AQH35=AQH32)*(AQL31:AQL35=AQL32)*(AQM31:AQM35&gt;AQM32)),"")</f>
        <v>0</v>
      </c>
      <c r="AQU32" s="395">
        <f t="shared" ref="AQU32" ca="1" si="5037">IF(AQD32&lt;&gt;"",SUMPRODUCT((AQO31:AQO35=AQO32)*(AQJ31:AQJ35=AQJ32)*(AQH31:AQH35=AQH32)*(AQL31:AQL35=AQL32)*(AQM31:AQM35=AQM32)*(AQN31:AQN35&gt;AQN32)),"")</f>
        <v>2</v>
      </c>
      <c r="AQV32" s="395">
        <f ca="1">IF(AQD32&lt;&gt;"",IF(AQV84&lt;&gt;"",IF(U82=3,AQV84,IF(U82=4,SUM(AQP32:AQU32),AQV84+U82)),SUM(AQP32:AQU32)),"")</f>
        <v>3</v>
      </c>
      <c r="AQW32" s="395" t="str">
        <f t="shared" ref="AQW32" ca="1" si="5038">IF(AQD32&lt;&gt;"",INDEX(AQD31:AQD35,MATCH(2,AQV31:AQV35,0),0),"")</f>
        <v>Internazionale</v>
      </c>
      <c r="AQX32" s="395" t="str">
        <f t="shared" ref="AQX32:AQX34" ca="1" si="5039">IF(APZ31&lt;&gt;"",APZ31,"")</f>
        <v/>
      </c>
      <c r="AQY32" s="395">
        <f ca="1">SUMPRODUCT((ATI3:ATI54=AQX32)*(ATL3:ATL54=AQX33)*(ATM3:ATM54="W"))+SUMPRODUCT((ATI3:ATI54=AQX32)*(ATL3:ATL54=AQX34)*(ATM3:ATM54="W"))+SUMPRODUCT((ATI3:ATI54=AQX32)*(ATL3:ATL54=AQX35)*(ATM3:ATM54="W"))+SUMPRODUCT((ATI3:ATI54=AQX33)*(ATL3:ATL54=AQX32)*(ATN3:ATN54="W"))+SUMPRODUCT((ATI3:ATI54=AQX34)*(ATL3:ATL54=AQX32)*(ATN3:ATN54="W"))+SUMPRODUCT((ATI3:ATI54=AQX35)*(ATL3:ATL54=AQX32)*(ATN3:ATN54="W"))</f>
        <v>0</v>
      </c>
      <c r="AQZ32" s="395">
        <f ca="1">SUMPRODUCT((ATI3:ATI54=AQX32)*(ATL3:ATL54=AQX33)*(ATM3:ATM54="D"))+SUMPRODUCT((ATI3:ATI54=AQX32)*(ATL3:ATL54=AQX34)*(ATM3:ATM54="D"))+SUMPRODUCT((ATI3:ATI54=AQX32)*(ATL3:ATL54=AQX35)*(ATM3:ATM54="D"))+SUMPRODUCT((ATI3:ATI54=AQX33)*(ATL3:ATL54=AQX32)*(ATM3:ATM54="D"))+SUMPRODUCT((ATI3:ATI54=AQX34)*(ATL3:ATL54=AQX32)*(ATM3:ATM54="D"))+SUMPRODUCT((ATI3:ATI54=AQX35)*(ATL3:ATL54=AQX32)*(ATM3:ATM54="D"))</f>
        <v>0</v>
      </c>
      <c r="ARA32" s="395">
        <f ca="1">SUMPRODUCT((ATI3:ATI54=AQX32)*(ATL3:ATL54=AQX33)*(ATM3:ATM54="L"))+SUMPRODUCT((ATI3:ATI54=AQX32)*(ATL3:ATL54=AQX34)*(ATM3:ATM54="L"))+SUMPRODUCT((ATI3:ATI54=AQX32)*(ATL3:ATL54=AQX35)*(ATM3:ATM54="L"))+SUMPRODUCT((ATI3:ATI54=AQX33)*(ATL3:ATL54=AQX32)*(ATN3:ATN54="L"))+SUMPRODUCT((ATI3:ATI54=AQX34)*(ATL3:ATL54=AQX32)*(ATN3:ATN54="L"))+SUMPRODUCT((ATI3:ATI54=AQX35)*(ATL3:ATL54=AQX32)*(ATN3:ATN54="L"))</f>
        <v>0</v>
      </c>
      <c r="ARB32" s="395">
        <f ca="1">SUMPRODUCT((ATI3:ATI54=AQX32)*(ATL3:ATL54=AQX33)*ATJ3:ATJ54)+SUMPRODUCT((ATI3:ATI54=AQX32)*(ATL3:ATL54=AQX34)*ATJ3:ATJ54)+SUMPRODUCT((ATI3:ATI54=AQX32)*(ATL3:ATL54=AQX35)*ATJ3:ATJ54)+SUMPRODUCT((ATI3:ATI54=AQX32)*(ATL3:ATL54=AQX31)*ATJ3:ATJ54)+SUMPRODUCT((ATI3:ATI54=AQX33)*(ATL3:ATL54=AQX32)*ATK3:ATK54)+SUMPRODUCT((ATI3:ATI54=AQX34)*(ATL3:ATL54=AQX32)*ATK3:ATK54)+SUMPRODUCT((ATI3:ATI54=AQX35)*(ATL3:ATL54=AQX32)*ATK3:ATK54)+SUMPRODUCT((ATI3:ATI54=AQX31)*(ATL3:ATL54=AQX32)*ATK3:ATK54)</f>
        <v>0</v>
      </c>
      <c r="ARC32" s="395">
        <f ca="1">SUMPRODUCT((ATI3:ATI54=AQX32)*(ATL3:ATL54=AQX33)*ATK3:ATK54)+SUMPRODUCT((ATI3:ATI54=AQX32)*(ATL3:ATL54=AQX34)*ATK3:ATK54)+SUMPRODUCT((ATI3:ATI54=AQX32)*(ATL3:ATL54=AQX35)*ATK3:ATK54)+SUMPRODUCT((ATI3:ATI54=AQX32)*(ATL3:ATL54=AQX31)*ATK3:ATK54)+SUMPRODUCT((ATI3:ATI54=AQX33)*(ATL3:ATL54=AQX32)*ATJ3:ATJ54)+SUMPRODUCT((ATI3:ATI54=AQX34)*(ATL3:ATL54=AQX32)*ATJ3:ATJ54)+SUMPRODUCT((ATI3:ATI54=AQX35)*(ATL3:ATL54=AQX32)*ATJ3:ATJ54)+SUMPRODUCT((ATI3:ATI54=AQX31)*(ATL3:ATL54=AQX32)*ATJ3:ATJ54)</f>
        <v>0</v>
      </c>
      <c r="ARD32" s="395">
        <f t="shared" ref="ARD32:ARD34" ca="1" si="5040">ARB32-ARC32+1000</f>
        <v>1000</v>
      </c>
      <c r="ARE32" s="395" t="str">
        <f t="shared" ref="ARE32:ARE34" ca="1" si="5041">IF(AQX32&lt;&gt;"",AQY32*3+AQZ32*1,"")</f>
        <v/>
      </c>
      <c r="ARF32" s="395" t="str">
        <f ca="1">IF(AQX32&lt;&gt;"",VLOOKUP(AQX32,APK4:APQ52,7,FALSE),"")</f>
        <v/>
      </c>
      <c r="ARG32" s="395" t="str">
        <f ca="1">IF(AQX32&lt;&gt;"",VLOOKUP(AQX32,APK4:APQ52,5,FALSE),"")</f>
        <v/>
      </c>
      <c r="ARH32" s="395" t="str">
        <f ca="1">IF(AQX32&lt;&gt;"",VLOOKUP(AQX32,APK4:APS52,9,FALSE),"")</f>
        <v/>
      </c>
      <c r="ARI32" s="395" t="str">
        <f t="shared" ref="ARI32:ARI34" ca="1" si="5042">ARE32</f>
        <v/>
      </c>
      <c r="ARJ32" s="395" t="str">
        <f t="shared" ref="ARJ32" ca="1" si="5043">IF(AQX32&lt;&gt;"",RANK(ARI32,ARI31:ARI35),"")</f>
        <v/>
      </c>
      <c r="ARK32" s="395" t="str">
        <f t="shared" ref="ARK32" ca="1" si="5044">IF(AQX32&lt;&gt;"",SUMPRODUCT((ARI31:ARI35=ARI32)*(ARD31:ARD35&gt;ARD32)),"")</f>
        <v/>
      </c>
      <c r="ARL32" s="395" t="str">
        <f t="shared" ref="ARL32" ca="1" si="5045">IF(AQX32&lt;&gt;"",SUMPRODUCT((ARI31:ARI35=ARI32)*(ARD31:ARD35=ARD32)*(ARB31:ARB35&gt;ARB32)),"")</f>
        <v/>
      </c>
      <c r="ARM32" s="395" t="str">
        <f t="shared" ref="ARM32" ca="1" si="5046">IF(AQX32&lt;&gt;"",SUMPRODUCT((ARI31:ARI35=ARI32)*(ARD31:ARD35=ARD32)*(ARB31:ARB35=ARB32)*(ARF31:ARF35&gt;ARF32)),"")</f>
        <v/>
      </c>
      <c r="ARN32" s="395" t="str">
        <f t="shared" ref="ARN32" ca="1" si="5047">IF(AQX32&lt;&gt;"",SUMPRODUCT((ARI31:ARI35=ARI32)*(ARD31:ARD35=ARD32)*(ARB31:ARB35=ARB32)*(ARF31:ARF35=ARF32)*(ARG31:ARG35&gt;ARG32)),"")</f>
        <v/>
      </c>
      <c r="ARO32" s="395" t="str">
        <f t="shared" ref="ARO32" ca="1" si="5048">IF(AQX32&lt;&gt;"",SUMPRODUCT((ARI31:ARI35=ARI32)*(ARD31:ARD35=ARD32)*(ARB31:ARB35=ARB32)*(ARF31:ARF35=ARF32)*(ARG31:ARG35=ARG32)*(ARH31:ARH35&gt;ARH32)),"")</f>
        <v/>
      </c>
      <c r="ARP32" s="395" t="str">
        <f t="shared" ref="ARP32" ca="1" si="5049">IF(AQX32&lt;&gt;"",IF(ARP84&lt;&gt;"",IF(AQW82=3,ARP84,ARP84+AQW82),SUM(ARJ32:ARO32)+1),"")</f>
        <v/>
      </c>
      <c r="ARQ32" s="395" t="str">
        <f t="shared" ref="ARQ32" ca="1" si="5050">IF(AQX32&lt;&gt;"",INDEX(AQX32:AQX35,MATCH(2,ARP32:ARP35,0),0),"")</f>
        <v/>
      </c>
      <c r="ATF32" s="395" t="str">
        <f t="shared" ref="ATF32" ca="1" si="5051">IF(ARQ32&lt;&gt;"",ARQ32,IF(AQW32&lt;&gt;"",AQW32,APW32))</f>
        <v>Internazionale</v>
      </c>
      <c r="ATG32" s="395">
        <v>2</v>
      </c>
      <c r="ATH32" s="395">
        <v>30</v>
      </c>
      <c r="ATI32" s="395" t="str">
        <f t="shared" si="21"/>
        <v>Real Madrid</v>
      </c>
      <c r="ATJ32" s="395">
        <f ca="1">IF(OFFSET('Game Board'!O37,0,ATJ1)&lt;&gt;"",OFFSET('Game Board'!O37,0,ATJ1),0)</f>
        <v>0</v>
      </c>
      <c r="ATK32" s="395">
        <f ca="1">IF(OFFSET('Game Board'!P37,0,ATJ1)&lt;&gt;"",OFFSET('Game Board'!P37,0,ATJ1),0)</f>
        <v>0</v>
      </c>
      <c r="ATL32" s="395" t="str">
        <f t="shared" si="22"/>
        <v>Pachuca</v>
      </c>
      <c r="ATM32" s="395" t="str">
        <f ca="1">IF(AND(OFFSET('Game Board'!O37,0,ATJ1)&lt;&gt;"",OFFSET('Game Board'!P37,0,ATJ1)&lt;&gt;""),IF(ATJ32&gt;ATK32,"W",IF(ATJ32=ATK32,"D","L")),"")</f>
        <v/>
      </c>
      <c r="ATN32" s="395" t="str">
        <f t="shared" ca="1" si="2789"/>
        <v/>
      </c>
    </row>
    <row r="33" spans="2:1211" x14ac:dyDescent="0.25">
      <c r="B33" s="395">
        <f>VLOOKUP(C33,CX31:CY35,2,FALSE)</f>
        <v>4</v>
      </c>
      <c r="C33" s="398" t="str">
        <f>'Tournament Setup'!D24</f>
        <v>Monterrey</v>
      </c>
      <c r="D33" s="395">
        <f>SUMPRODUCT((DA3:DA54=C33)*(DE3:DE54="W"))+SUMPRODUCT((DD3:DD54=C33)*(DF3:DF54="W"))</f>
        <v>0</v>
      </c>
      <c r="E33" s="395">
        <f>SUMPRODUCT((DA3:DA54=C33)*(DE3:DE54="D"))+SUMPRODUCT((DD3:DD54=C33)*(DF3:DF54="D"))</f>
        <v>1</v>
      </c>
      <c r="F33" s="395">
        <f>SUMPRODUCT((DA3:DA54=C33)*(DE3:DE54="L"))+SUMPRODUCT((DD3:DD54=C33)*(DF3:DF54="L"))</f>
        <v>2</v>
      </c>
      <c r="G33" s="395">
        <f>SUMIF(DA3:DA72,C33,DB3:DB72)+SUMIF(DD3:DD72,C33,DC3:DC72)</f>
        <v>2</v>
      </c>
      <c r="H33" s="395">
        <f>SUMIF(DD3:DD72,C33,DB3:DB72)+SUMIF(DA3:DA72,C33,DC3:DC72)</f>
        <v>6</v>
      </c>
      <c r="I33" s="395">
        <f t="shared" si="4589"/>
        <v>996</v>
      </c>
      <c r="J33" s="395">
        <f t="shared" si="4590"/>
        <v>1</v>
      </c>
      <c r="K33" s="401">
        <v>12</v>
      </c>
      <c r="L33" s="395">
        <f>IF(COUNTIF(J31:J35,4)&lt;&gt;4,RANK(J33,J31:J35),J85)</f>
        <v>4</v>
      </c>
      <c r="N33" s="395">
        <f>SUMPRODUCT((L31:L34=L33)*(K31:K34&lt;K33))+L33</f>
        <v>4</v>
      </c>
      <c r="O33" s="398" t="str">
        <f>INDEX(C31:C35,MATCH(3,N31:N35,0),0)</f>
        <v>Urawa Red Diamonds</v>
      </c>
      <c r="P33" s="395">
        <f>INDEX(L31:L35,MATCH(O33,C31:C35,0),0)</f>
        <v>3</v>
      </c>
      <c r="Q33" s="395" t="str">
        <f>IF(AND(Q32&lt;&gt;"",P33=1),O33,"")</f>
        <v/>
      </c>
      <c r="R33" s="395" t="str">
        <f>IF(AND(R32&lt;&gt;"",P34=2),O34,"")</f>
        <v/>
      </c>
      <c r="S33" s="395" t="str">
        <f>IF(AND(S32&lt;&gt;"",P35=3),O35,"")</f>
        <v/>
      </c>
      <c r="V33" s="395" t="str">
        <f t="shared" si="4803"/>
        <v/>
      </c>
      <c r="W33" s="395">
        <f>SUMPRODUCT((DA3:DA54=V33)*(DD3:DD54=V34)*(DE3:DE54="W"))+SUMPRODUCT((DA3:DA54=V33)*(DD3:DD54=V35)*(DE3:DE54="W"))+SUMPRODUCT((DA3:DA54=V33)*(DD3:DD54=V31)*(DE3:DE54="W"))+SUMPRODUCT((DA3:DA54=V33)*(DD3:DD54=V32)*(DE3:DE54="W"))+SUMPRODUCT((DA3:DA54=V34)*(DD3:DD54=V33)*(DF3:DF54="W"))+SUMPRODUCT((DA3:DA54=V35)*(DD3:DD54=V33)*(DF3:DF54="W"))+SUMPRODUCT((DA3:DA54=V31)*(DD3:DD54=V33)*(DF3:DF54="W"))+SUMPRODUCT((DA3:DA54=V32)*(DD3:DD54=V33)*(DF3:DF54="W"))</f>
        <v>0</v>
      </c>
      <c r="X33" s="395">
        <f>SUMPRODUCT((DA3:DA54=V33)*(DD3:DD54=V34)*(DE3:DE54="D"))+SUMPRODUCT((DA3:DA54=V33)*(DD3:DD54=V35)*(DE3:DE54="D"))+SUMPRODUCT((DA3:DA54=V33)*(DD3:DD54=V31)*(DE3:DE54="D"))+SUMPRODUCT((DA3:DA54=V33)*(DD3:DD54=V32)*(DE3:DE54="D"))+SUMPRODUCT((DA3:DA54=V34)*(DD3:DD54=V33)*(DE3:DE54="D"))+SUMPRODUCT((DA3:DA54=V35)*(DD3:DD54=V33)*(DE3:DE54="D"))+SUMPRODUCT((DA3:DA54=V31)*(DD3:DD54=V33)*(DE3:DE54="D"))+SUMPRODUCT((DA3:DA54=V32)*(DD3:DD54=V33)*(DE3:DE54="D"))</f>
        <v>0</v>
      </c>
      <c r="Y33" s="395">
        <f>SUMPRODUCT((DA3:DA54=V33)*(DD3:DD54=V34)*(DE3:DE54="L"))+SUMPRODUCT((DA3:DA54=V33)*(DD3:DD54=V35)*(DE3:DE54="L"))+SUMPRODUCT((DA3:DA54=V33)*(DD3:DD54=V31)*(DE3:DE54="L"))+SUMPRODUCT((DA3:DA54=V33)*(DD3:DD54=V32)*(DE3:DE54="L"))+SUMPRODUCT((DA3:DA54=V34)*(DD3:DD54=V33)*(DF3:DF54="L"))+SUMPRODUCT((DA3:DA54=V35)*(DD3:DD54=V33)*(DF3:DF54="L"))+SUMPRODUCT((DA3:DA54=V31)*(DD3:DD54=V33)*(DF3:DF54="L"))+SUMPRODUCT((DA3:DA54=V32)*(DD3:DD54=V33)*(DF3:DF54="L"))</f>
        <v>0</v>
      </c>
      <c r="Z33" s="395">
        <f>SUMPRODUCT((DA3:DA54=V33)*(DD3:DD54=V34)*DB3:DB54)+SUMPRODUCT((DA3:DA54=V33)*(DD3:DD54=V35)*DB3:DB54)+SUMPRODUCT((DA3:DA54=V33)*(DD3:DD54=V31)*DB3:DB54)+SUMPRODUCT((DA3:DA54=V33)*(DD3:DD54=V32)*DB3:DB54)+SUMPRODUCT((DA3:DA54=V34)*(DD3:DD54=V33)*DC3:DC54)+SUMPRODUCT((DA3:DA54=V35)*(DD3:DD54=V33)*DC3:DC54)+SUMPRODUCT((DA3:DA54=V31)*(DD3:DD54=V33)*DC3:DC54)+SUMPRODUCT((DA3:DA54=V32)*(DD3:DD54=V33)*DC3:DC54)</f>
        <v>0</v>
      </c>
      <c r="AA33" s="395">
        <f>SUMPRODUCT((DA3:DA54=V33)*(DD3:DD54=V34)*DC3:DC54)+SUMPRODUCT((DA3:DA54=V33)*(DD3:DD54=V35)*DC3:DC54)+SUMPRODUCT((DA3:DA54=V33)*(DD3:DD54=V31)*DC3:DC54)+SUMPRODUCT((DA3:DA54=V33)*(DD3:DD54=V32)*DC3:DC54)+SUMPRODUCT((DA3:DA54=V34)*(DD3:DD54=V33)*DB3:DB54)+SUMPRODUCT((DA3:DA54=V35)*(DD3:DD54=V33)*DB3:DB54)+SUMPRODUCT((DA3:DA54=V31)*(DD3:DD54=V33)*DB3:DB54)+SUMPRODUCT((DA3:DA54=V32)*(DD3:DD54=V33)*DB3:DB54)</f>
        <v>0</v>
      </c>
      <c r="AB33" s="395">
        <f>Z33-AA33+1000</f>
        <v>1000</v>
      </c>
      <c r="AC33" s="395" t="str">
        <f t="shared" si="4591"/>
        <v/>
      </c>
      <c r="AD33" s="395" t="str">
        <f>IF(V33&lt;&gt;"",VLOOKUP(V33,C4:I52,7,FALSE),"")</f>
        <v/>
      </c>
      <c r="AE33" s="395" t="str">
        <f>IF(V33&lt;&gt;"",VLOOKUP(V33,C4:I52,5,FALSE),"")</f>
        <v/>
      </c>
      <c r="AF33" s="395" t="str">
        <f>IF(V33&lt;&gt;"",VLOOKUP(V33,C4:K52,9,FALSE),"")</f>
        <v/>
      </c>
      <c r="AG33" s="395" t="str">
        <f t="shared" si="4592"/>
        <v/>
      </c>
      <c r="AH33" s="395" t="str">
        <f>IF(V33&lt;&gt;"",RANK(AG33,AG31:AG35),"")</f>
        <v/>
      </c>
      <c r="AI33" s="395" t="str">
        <f>IF(V33&lt;&gt;"",SUMPRODUCT((AG31:AG35=AG33)*(AB31:AB35&gt;AB33)),"")</f>
        <v/>
      </c>
      <c r="AJ33" s="395" t="str">
        <f>IF(V33&lt;&gt;"",SUMPRODUCT((AG31:AG35=AG33)*(AB31:AB35=AB33)*(Z31:Z35&gt;Z33)),"")</f>
        <v/>
      </c>
      <c r="AK33" s="395" t="str">
        <f>IF(V33&lt;&gt;"",SUMPRODUCT((AG31:AG35=AG33)*(AB31:AB35=AB33)*(Z31:Z35=Z33)*(AD31:AD35&gt;AD33)),"")</f>
        <v/>
      </c>
      <c r="AL33" s="395" t="str">
        <f>IF(V33&lt;&gt;"",SUMPRODUCT((AG31:AG35=AG33)*(AB31:AB35=AB33)*(Z31:Z35=Z33)*(AD31:AD35=AD33)*(AE31:AE35&gt;AE33)),"")</f>
        <v/>
      </c>
      <c r="AM33" s="395" t="str">
        <f>IF(V33&lt;&gt;"",SUMPRODUCT((AG31:AG35=AG33)*(AB31:AB35=AB33)*(Z31:Z35=Z33)*(AD31:AD35=AD33)*(AE31:AE35=AE33)*(AF31:AF35&gt;AF33)),"")</f>
        <v/>
      </c>
      <c r="AN33" s="395" t="str">
        <f>IF(V33&lt;&gt;"",IF(AN85&lt;&gt;"",IF(U82=3,AN85,IF(U82=4,SUM(AH33:AM33),AN85+U82)),SUM(AH33:AM33)),"")</f>
        <v/>
      </c>
      <c r="AO33" s="395" t="str">
        <f>IF(V33&lt;&gt;"",INDEX(V31:V35,MATCH(3,AN31:AN35,0),0),"")</f>
        <v/>
      </c>
      <c r="AP33" s="395" t="str">
        <f>IF(R32&lt;&gt;"",R32,"")</f>
        <v/>
      </c>
      <c r="AQ33" s="395">
        <f>SUMPRODUCT((DA3:DA54=AP33)*(DD3:DD54=AP34)*(DE3:DE54="W"))+SUMPRODUCT((DA3:DA54=AP33)*(DD3:DD54=AP35)*(DE3:DE54="W"))+SUMPRODUCT((DA3:DA54=AP33)*(DD3:DD54=AP32)*(DE3:DE54="W"))+SUMPRODUCT((DA3:DA54=AP34)*(DD3:DD54=AP33)*(DF3:DF54="W"))+SUMPRODUCT((DA3:DA54=AP35)*(DD3:DD54=AP33)*(DF3:DF54="W"))+SUMPRODUCT((DA3:DA54=AP32)*(DD3:DD54=AP33)*(DF3:DF54="W"))</f>
        <v>0</v>
      </c>
      <c r="AR33" s="395">
        <f>SUMPRODUCT((DA3:DA54=AP33)*(DD3:DD54=AP34)*(DE3:DE54="D"))+SUMPRODUCT((DA3:DA54=AP33)*(DD3:DD54=AP35)*(DE3:DE54="D"))+SUMPRODUCT((DA3:DA54=AP33)*(DD3:DD54=AP32)*(DE3:DE54="D"))+SUMPRODUCT((DA3:DA54=AP34)*(DD3:DD54=AP33)*(DE3:DE54="D"))+SUMPRODUCT((DA3:DA54=AP35)*(DD3:DD54=AP33)*(DE3:DE54="D"))+SUMPRODUCT((DA3:DA54=AP32)*(DD3:DD54=AP33)*(DE3:DE54="D"))</f>
        <v>0</v>
      </c>
      <c r="AS33" s="395">
        <f>SUMPRODUCT((DA3:DA54=AP33)*(DD3:DD54=AP34)*(DE3:DE54="L"))+SUMPRODUCT((DA3:DA54=AP33)*(DD3:DD54=AP35)*(DE3:DE54="L"))+SUMPRODUCT((DA3:DA54=AP33)*(DD3:DD54=AP32)*(DE3:DE54="L"))+SUMPRODUCT((DA3:DA54=AP34)*(DD3:DD54=AP33)*(DF3:DF54="L"))+SUMPRODUCT((DA3:DA54=AP35)*(DD3:DD54=AP33)*(DF3:DF54="L"))+SUMPRODUCT((DA3:DA54=AP32)*(DD3:DD54=AP33)*(DF3:DF54="L"))</f>
        <v>0</v>
      </c>
      <c r="AT33" s="395">
        <f>SUMPRODUCT((DA3:DA54=AP33)*(DD3:DD54=AP34)*DB3:DB54)+SUMPRODUCT((DA3:DA54=AP33)*(DD3:DD54=AP35)*DB3:DB54)+SUMPRODUCT((DA3:DA54=AP33)*(DD3:DD54=AP31)*DB3:DB54)+SUMPRODUCT((DA3:DA54=AP33)*(DD3:DD54=AP32)*DB3:DB54)+SUMPRODUCT((DA3:DA54=AP34)*(DD3:DD54=AP33)*DC3:DC54)+SUMPRODUCT((DA3:DA54=AP35)*(DD3:DD54=AP33)*DC3:DC54)+SUMPRODUCT((DA3:DA54=AP31)*(DD3:DD54=AP33)*DC3:DC54)+SUMPRODUCT((DA3:DA54=AP32)*(DD3:DD54=AP33)*DC3:DC54)</f>
        <v>0</v>
      </c>
      <c r="AU33" s="395">
        <f>SUMPRODUCT((DA3:DA54=AP33)*(DD3:DD54=AP34)*DC3:DC54)+SUMPRODUCT((DA3:DA54=AP33)*(DD3:DD54=AP35)*DC3:DC54)+SUMPRODUCT((DA3:DA54=AP33)*(DD3:DD54=AP31)*DC3:DC54)+SUMPRODUCT((DA3:DA54=AP33)*(DD3:DD54=AP32)*DC3:DC54)+SUMPRODUCT((DA3:DA54=AP34)*(DD3:DD54=AP33)*DB3:DB54)+SUMPRODUCT((DA3:DA54=AP35)*(DD3:DD54=AP33)*DB3:DB54)+SUMPRODUCT((DA3:DA54=AP31)*(DD3:DD54=AP33)*DB3:DB54)+SUMPRODUCT((DA3:DA54=AP32)*(DD3:DD54=AP33)*DB3:DB54)</f>
        <v>0</v>
      </c>
      <c r="AV33" s="395">
        <f>AT33-AU33+1000</f>
        <v>1000</v>
      </c>
      <c r="AW33" s="395" t="str">
        <f t="shared" si="4804"/>
        <v/>
      </c>
      <c r="AX33" s="395" t="str">
        <f>IF(AP33&lt;&gt;"",VLOOKUP(AP33,C4:I52,7,FALSE),"")</f>
        <v/>
      </c>
      <c r="AY33" s="395" t="str">
        <f>IF(AP33&lt;&gt;"",VLOOKUP(AP33,C4:I52,5,FALSE),"")</f>
        <v/>
      </c>
      <c r="AZ33" s="395" t="str">
        <f>IF(AP33&lt;&gt;"",VLOOKUP(AP33,C4:K52,9,FALSE),"")</f>
        <v/>
      </c>
      <c r="BA33" s="395" t="str">
        <f t="shared" si="4805"/>
        <v/>
      </c>
      <c r="BB33" s="395" t="str">
        <f>IF(AP33&lt;&gt;"",RANK(BA33,BA31:BA35),"")</f>
        <v/>
      </c>
      <c r="BC33" s="395" t="str">
        <f>IF(AP33&lt;&gt;"",SUMPRODUCT((BA31:BA35=BA33)*(AV31:AV35&gt;AV33)),"")</f>
        <v/>
      </c>
      <c r="BD33" s="395" t="str">
        <f>IF(AP33&lt;&gt;"",SUMPRODUCT((BA31:BA35=BA33)*(AV31:AV35=AV33)*(AT31:AT35&gt;AT33)),"")</f>
        <v/>
      </c>
      <c r="BE33" s="395" t="str">
        <f>IF(AP33&lt;&gt;"",SUMPRODUCT((BA31:BA35=BA33)*(AV31:AV35=AV33)*(AT31:AT35=AT33)*(AX31:AX35&gt;AX33)),"")</f>
        <v/>
      </c>
      <c r="BF33" s="395" t="str">
        <f>IF(AP33&lt;&gt;"",SUMPRODUCT((BA31:BA35=BA33)*(AV31:AV35=AV33)*(AT31:AT35=AT33)*(AX31:AX35=AX33)*(AY31:AY35&gt;AY33)),"")</f>
        <v/>
      </c>
      <c r="BG33" s="395" t="str">
        <f>IF(AP33&lt;&gt;"",SUMPRODUCT((BA31:BA35=BA33)*(AV31:AV35=AV33)*(AT31:AT35=AT33)*(AX31:AX35=AX33)*(AY31:AY35=AY33)*(AZ31:AZ35&gt;AZ33)),"")</f>
        <v/>
      </c>
      <c r="BH33" s="395" t="str">
        <f>IF(AP33&lt;&gt;"",IF(BH85&lt;&gt;"",IF(AO82=3,BH85,BH85+AO82),SUM(BB33:BG33)+1),"")</f>
        <v/>
      </c>
      <c r="BI33" s="395" t="str">
        <f>IF(AP33&lt;&gt;"",INDEX(AP32:AP35,MATCH(3,BH32:BH35,0),0),"")</f>
        <v/>
      </c>
      <c r="BJ33" s="395" t="str">
        <f>IF(S31&lt;&gt;"",S31,"")</f>
        <v/>
      </c>
      <c r="BK33" s="395">
        <f>SUMPRODUCT((DA3:DA54=BJ33)*(DD3:DD54=BJ34)*(DE3:DE54="W"))+SUMPRODUCT((DA3:DA54=BJ33)*(DD3:DD54=BJ35)*(DE3:DE54="W"))+SUMPRODUCT((DA3:DA54=BJ33)*(DD3:DD54=BJ36)*(DE3:DE54="W"))+SUMPRODUCT((DA3:DA54=BJ34)*(DD3:DD54=BJ33)*(DF3:DF54="W"))+SUMPRODUCT((DA3:DA54=BJ35)*(DD3:DD54=BJ33)*(DF3:DF54="W"))+SUMPRODUCT((DA3:DA54=BJ36)*(DD3:DD54=BJ33)*(DF3:DF54="W"))</f>
        <v>0</v>
      </c>
      <c r="BL33" s="395">
        <f>SUMPRODUCT((DA3:DA54=BJ33)*(DD3:DD54=BJ34)*(DE3:DE54="D"))+SUMPRODUCT((DA3:DA54=BJ33)*(DD3:DD54=BJ35)*(DE3:DE54="D"))+SUMPRODUCT((DA3:DA54=BJ33)*(DD3:DD54=BJ36)*(DE3:DE54="D"))+SUMPRODUCT((DA3:DA54=BJ34)*(DD3:DD54=BJ33)*(DE3:DE54="D"))+SUMPRODUCT((DA3:DA54=BJ35)*(DD3:DD54=BJ33)*(DE3:DE54="D"))+SUMPRODUCT((DA3:DA54=BJ36)*(DD3:DD54=BJ33)*(DE3:DE54="D"))</f>
        <v>0</v>
      </c>
      <c r="BM33" s="395">
        <f>SUMPRODUCT((DA3:DA54=BJ33)*(DD3:DD54=BJ34)*(DE3:DE54="L"))+SUMPRODUCT((DA3:DA54=BJ33)*(DD3:DD54=BJ35)*(DE3:DE54="L"))+SUMPRODUCT((DA3:DA54=BJ33)*(DD3:DD54=BJ36)*(DE3:DE54="L"))+SUMPRODUCT((DA3:DA54=BJ34)*(DD3:DD54=BJ33)*(DF3:DF54="L"))+SUMPRODUCT((DA3:DA54=BJ35)*(DD3:DD54=BJ33)*(DF3:DF54="L"))+SUMPRODUCT((DA3:DA54=BJ36)*(DD3:DD54=BJ33)*(DF3:DF54="L"))</f>
        <v>0</v>
      </c>
      <c r="BN33" s="395">
        <f>SUMPRODUCT((DA3:DA54=BJ33)*(DD3:DD54=BJ34)*DB3:DB54)+SUMPRODUCT((DA3:DA54=BJ33)*(DD3:DD54=BJ35)*DB3:DB54)+SUMPRODUCT((DA3:DA54=BJ33)*(DD3:DD54=BJ31)*DB3:DB54)+SUMPRODUCT((DA3:DA54=BJ33)*(DD3:DD54=BJ32)*DB3:DB54)+SUMPRODUCT((DA3:DA54=BJ34)*(DD3:DD54=BJ33)*DC3:DC54)+SUMPRODUCT((DA3:DA54=BJ35)*(DD3:DD54=BJ33)*DC3:DC54)+SUMPRODUCT((DA3:DA54=BJ31)*(DD3:DD54=BJ33)*DC3:DC54)+SUMPRODUCT((DA3:DA54=BJ32)*(DD3:DD54=BJ33)*DC3:DC54)</f>
        <v>0</v>
      </c>
      <c r="BO33" s="395">
        <f>SUMPRODUCT((DA3:DA54=BJ33)*(DD3:DD54=BJ34)*DC3:DC54)+SUMPRODUCT((DA3:DA54=BJ33)*(DD3:DD54=BJ35)*DC3:DC54)+SUMPRODUCT((DA3:DA54=BJ33)*(DD3:DD54=BJ31)*DC3:DC54)+SUMPRODUCT((DA3:DA54=BJ33)*(DD3:DD54=BJ32)*DC3:DC54)+SUMPRODUCT((DA3:DA54=BJ34)*(DD3:DD54=BJ33)*DB3:DB54)+SUMPRODUCT((DA3:DA54=BJ35)*(DD3:DD54=BJ33)*DB3:DB54)+SUMPRODUCT((DA3:DA54=BJ31)*(DD3:DD54=BJ33)*DB3:DB54)+SUMPRODUCT((DA3:DA54=BJ32)*(DD3:DD54=BJ33)*DB3:DB54)</f>
        <v>0</v>
      </c>
      <c r="BP33" s="395">
        <f>BN33-BO33+1000</f>
        <v>1000</v>
      </c>
      <c r="BQ33" s="395" t="str">
        <f t="shared" ref="BQ33:BQ34" si="5052">IF(BJ33&lt;&gt;"",BK33*3+BL33*1,"")</f>
        <v/>
      </c>
      <c r="BR33" s="395" t="str">
        <f>IF(BJ33&lt;&gt;"",VLOOKUP(BJ33,C4:I52,7,FALSE),"")</f>
        <v/>
      </c>
      <c r="BS33" s="395" t="str">
        <f>IF(BJ33&lt;&gt;"",VLOOKUP(BJ33,C4:I52,5,FALSE),"")</f>
        <v/>
      </c>
      <c r="BT33" s="395" t="str">
        <f>IF(BJ33&lt;&gt;"",VLOOKUP(BJ33,C4:K52,9,FALSE),"")</f>
        <v/>
      </c>
      <c r="BU33" s="395" t="str">
        <f t="shared" ref="BU33:BU34" si="5053">BQ33</f>
        <v/>
      </c>
      <c r="BV33" s="395" t="str">
        <f>IF(BJ33&lt;&gt;"",RANK(BU33,BU32:BU35),"")</f>
        <v/>
      </c>
      <c r="BW33" s="395" t="str">
        <f>IF(BJ33&lt;&gt;"",SUMPRODUCT((BU31:BU35=BU33)*(BP31:BP35&gt;BP33)),"")</f>
        <v/>
      </c>
      <c r="BX33" s="395" t="str">
        <f>IF(BJ33&lt;&gt;"",SUMPRODUCT((BU31:BU35=BU33)*(BP31:BP35=BP33)*(BN31:BN35&gt;BN33)),"")</f>
        <v/>
      </c>
      <c r="BY33" s="395" t="str">
        <f>IF(BJ33&lt;&gt;"",SUMPRODUCT((BU31:BU35=BU33)*(BP31:BP35=BP33)*(BN31:BN35=BN33)*(BR31:BR35&gt;BR33)),"")</f>
        <v/>
      </c>
      <c r="BZ33" s="395" t="str">
        <f>IF(BJ33&lt;&gt;"",SUMPRODUCT((BU31:BU35=BU33)*(BP31:BP35=BP33)*(BN31:BN35=BN33)*(BR31:BR35=BR33)*(BS31:BS35&gt;BS33)),"")</f>
        <v/>
      </c>
      <c r="CA33" s="395" t="str">
        <f>IF(BJ33&lt;&gt;"",SUMPRODUCT((BU31:BU35=BU33)*(BP31:BP35=BP33)*(BN31:BN35=BN33)*(BR31:BR35=BR33)*(BS31:BS35=BS33)*(BT31:BT35&gt;BT33)),"")</f>
        <v/>
      </c>
      <c r="CB33" s="395" t="str">
        <f>IF(BJ33&lt;&gt;"",SUM(BV33:CA33)+2,"")</f>
        <v/>
      </c>
      <c r="CC33" s="395" t="str">
        <f>IF(BJ33&lt;&gt;"",INDEX(BJ33:BJ35,MATCH(3,CB33:CB35,0),0),"")</f>
        <v/>
      </c>
      <c r="CX33" s="395" t="str">
        <f>IF(CC33&lt;&gt;"",CC33,IF(BI33&lt;&gt;"",BI33,IF(AO33&lt;&gt;"",AO33,O33)))</f>
        <v>Urawa Red Diamonds</v>
      </c>
      <c r="CY33" s="395">
        <v>3</v>
      </c>
      <c r="CZ33" s="395">
        <v>31</v>
      </c>
      <c r="DA33" s="395" t="str">
        <f>'Game Board'!F38</f>
        <v>Salzburg</v>
      </c>
      <c r="DB33" s="395">
        <f>IF(DA2&lt;&gt;"",IF(AND('Game Board'!G38&lt;&gt;"",'Game Board'!H38&lt;&gt;""),'Game Board'!G38,0),"")</f>
        <v>2</v>
      </c>
      <c r="DC33" s="395">
        <f>IF(DA2&lt;&gt;"",IF(AND('Game Board'!G38&lt;&gt;"",'Game Board'!H38&lt;&gt;""),'Game Board'!H38,0),"")</f>
        <v>2</v>
      </c>
      <c r="DD33" s="395" t="str">
        <f>'Game Board'!I38</f>
        <v>Al Hilal</v>
      </c>
      <c r="DE33" s="395" t="str">
        <f>IF(AND('Game Board'!G38&lt;&gt;"",'Game Board'!H38&lt;&gt;""),IF(DB33&gt;DC33,"W",IF(DB33=DC33,"D","L")),"")</f>
        <v>D</v>
      </c>
      <c r="DF33" s="395" t="str">
        <f t="shared" si="24"/>
        <v>D</v>
      </c>
      <c r="DH33" s="395">
        <f ca="1">VLOOKUP(DI33,HD31:HE35,2,FALSE)</f>
        <v>4</v>
      </c>
      <c r="DI33" s="398" t="str">
        <f t="shared" si="4593"/>
        <v>Monterrey</v>
      </c>
      <c r="DJ33" s="395">
        <f ca="1">SUMPRODUCT((HG3:HG54=DI33)*(HK3:HK54="W"))+SUMPRODUCT((HJ3:HJ54=DI33)*(HL3:HL54="W"))</f>
        <v>0</v>
      </c>
      <c r="DK33" s="395">
        <f ca="1">SUMPRODUCT((HG3:HG54=DI33)*(HK3:HK54="D"))+SUMPRODUCT((HJ3:HJ54=DI33)*(HL3:HL54="D"))</f>
        <v>0</v>
      </c>
      <c r="DL33" s="395">
        <f ca="1">SUMPRODUCT((HG3:HG54=DI33)*(HK3:HK54="L"))+SUMPRODUCT((HJ3:HJ54=DI33)*(HL3:HL54="L"))</f>
        <v>3</v>
      </c>
      <c r="DM33" s="395">
        <f ca="1">SUMIF(HG3:HG72,DI33,HH3:HH72)+SUMIF(HJ3:HJ72,DI33,HI3:HI72)</f>
        <v>3</v>
      </c>
      <c r="DN33" s="395">
        <f ca="1">SUMIF(HJ3:HJ72,DI33,HH3:HH72)+SUMIF(HG3:HG72,DI33,HI3:HI72)</f>
        <v>6</v>
      </c>
      <c r="DO33" s="395">
        <f t="shared" ca="1" si="4594"/>
        <v>997</v>
      </c>
      <c r="DP33" s="395">
        <f t="shared" ca="1" si="4595"/>
        <v>0</v>
      </c>
      <c r="DQ33" s="401">
        <f t="shared" si="257"/>
        <v>12</v>
      </c>
      <c r="DR33" s="395">
        <f ca="1">IF(COUNTIF(DP31:DP35,4)&lt;&gt;4,RANK(DP33,DP31:DP35),DP85)</f>
        <v>4</v>
      </c>
      <c r="DT33" s="395">
        <f ca="1">SUMPRODUCT((DR31:DR34=DR33)*(DQ31:DQ34&lt;DQ33))+DR33</f>
        <v>4</v>
      </c>
      <c r="DU33" s="398" t="str">
        <f ca="1">INDEX(DI31:DI35,MATCH(3,DT31:DT35,0),0)</f>
        <v>Urawa Red Diamonds</v>
      </c>
      <c r="DV33" s="395">
        <f ca="1">INDEX(DR31:DR35,MATCH(DU33,DI31:DI35,0),0)</f>
        <v>3</v>
      </c>
      <c r="DW33" s="395" t="str">
        <f ca="1">IF(AND(DW32&lt;&gt;"",DV33=1),DU33,"")</f>
        <v/>
      </c>
      <c r="DX33" s="395" t="str">
        <f ca="1">IF(AND(DX32&lt;&gt;"",DV34=2),DU34,"")</f>
        <v/>
      </c>
      <c r="DY33" s="395" t="str">
        <f ca="1">IF(AND(DY32&lt;&gt;"",DV35=3),DU35,"")</f>
        <v/>
      </c>
      <c r="EB33" s="395" t="str">
        <f t="shared" ca="1" si="4806"/>
        <v/>
      </c>
      <c r="EC33" s="395">
        <f ca="1">SUMPRODUCT((HG3:HG54=EB33)*(HJ3:HJ54=EB34)*(HK3:HK54="W"))+SUMPRODUCT((HG3:HG54=EB33)*(HJ3:HJ54=EB35)*(HK3:HK54="W"))+SUMPRODUCT((HG3:HG54=EB33)*(HJ3:HJ54=EB31)*(HK3:HK54="W"))+SUMPRODUCT((HG3:HG54=EB33)*(HJ3:HJ54=EB32)*(HK3:HK54="W"))+SUMPRODUCT((HG3:HG54=EB34)*(HJ3:HJ54=EB33)*(HL3:HL54="W"))+SUMPRODUCT((HG3:HG54=EB35)*(HJ3:HJ54=EB33)*(HL3:HL54="W"))+SUMPRODUCT((HG3:HG54=EB31)*(HJ3:HJ54=EB33)*(HL3:HL54="W"))+SUMPRODUCT((HG3:HG54=EB32)*(HJ3:HJ54=EB33)*(HL3:HL54="W"))</f>
        <v>0</v>
      </c>
      <c r="ED33" s="395">
        <f ca="1">SUMPRODUCT((HG3:HG54=EB33)*(HJ3:HJ54=EB34)*(HK3:HK54="D"))+SUMPRODUCT((HG3:HG54=EB33)*(HJ3:HJ54=EB35)*(HK3:HK54="D"))+SUMPRODUCT((HG3:HG54=EB33)*(HJ3:HJ54=EB31)*(HK3:HK54="D"))+SUMPRODUCT((HG3:HG54=EB33)*(HJ3:HJ54=EB32)*(HK3:HK54="D"))+SUMPRODUCT((HG3:HG54=EB34)*(HJ3:HJ54=EB33)*(HK3:HK54="D"))+SUMPRODUCT((HG3:HG54=EB35)*(HJ3:HJ54=EB33)*(HK3:HK54="D"))+SUMPRODUCT((HG3:HG54=EB31)*(HJ3:HJ54=EB33)*(HK3:HK54="D"))+SUMPRODUCT((HG3:HG54=EB32)*(HJ3:HJ54=EB33)*(HK3:HK54="D"))</f>
        <v>0</v>
      </c>
      <c r="EE33" s="395">
        <f ca="1">SUMPRODUCT((HG3:HG54=EB33)*(HJ3:HJ54=EB34)*(HK3:HK54="L"))+SUMPRODUCT((HG3:HG54=EB33)*(HJ3:HJ54=EB35)*(HK3:HK54="L"))+SUMPRODUCT((HG3:HG54=EB33)*(HJ3:HJ54=EB31)*(HK3:HK54="L"))+SUMPRODUCT((HG3:HG54=EB33)*(HJ3:HJ54=EB32)*(HK3:HK54="L"))+SUMPRODUCT((HG3:HG54=EB34)*(HJ3:HJ54=EB33)*(HL3:HL54="L"))+SUMPRODUCT((HG3:HG54=EB35)*(HJ3:HJ54=EB33)*(HL3:HL54="L"))+SUMPRODUCT((HG3:HG54=EB31)*(HJ3:HJ54=EB33)*(HL3:HL54="L"))+SUMPRODUCT((HG3:HG54=EB32)*(HJ3:HJ54=EB33)*(HL3:HL54="L"))</f>
        <v>0</v>
      </c>
      <c r="EF33" s="395">
        <f ca="1">SUMPRODUCT((HG3:HG54=EB33)*(HJ3:HJ54=EB34)*HH3:HH54)+SUMPRODUCT((HG3:HG54=EB33)*(HJ3:HJ54=EB35)*HH3:HH54)+SUMPRODUCT((HG3:HG54=EB33)*(HJ3:HJ54=EB31)*HH3:HH54)+SUMPRODUCT((HG3:HG54=EB33)*(HJ3:HJ54=EB32)*HH3:HH54)+SUMPRODUCT((HG3:HG54=EB34)*(HJ3:HJ54=EB33)*HI3:HI54)+SUMPRODUCT((HG3:HG54=EB35)*(HJ3:HJ54=EB33)*HI3:HI54)+SUMPRODUCT((HG3:HG54=EB31)*(HJ3:HJ54=EB33)*HI3:HI54)+SUMPRODUCT((HG3:HG54=EB32)*(HJ3:HJ54=EB33)*HI3:HI54)</f>
        <v>0</v>
      </c>
      <c r="EG33" s="395">
        <f ca="1">SUMPRODUCT((HG3:HG54=EB33)*(HJ3:HJ54=EB34)*HI3:HI54)+SUMPRODUCT((HG3:HG54=EB33)*(HJ3:HJ54=EB35)*HI3:HI54)+SUMPRODUCT((HG3:HG54=EB33)*(HJ3:HJ54=EB31)*HI3:HI54)+SUMPRODUCT((HG3:HG54=EB33)*(HJ3:HJ54=EB32)*HI3:HI54)+SUMPRODUCT((HG3:HG54=EB34)*(HJ3:HJ54=EB33)*HH3:HH54)+SUMPRODUCT((HG3:HG54=EB35)*(HJ3:HJ54=EB33)*HH3:HH54)+SUMPRODUCT((HG3:HG54=EB31)*(HJ3:HJ54=EB33)*HH3:HH54)+SUMPRODUCT((HG3:HG54=EB32)*(HJ3:HJ54=EB33)*HH3:HH54)</f>
        <v>0</v>
      </c>
      <c r="EH33" s="395">
        <f ca="1">EF33-EG33+1000</f>
        <v>1000</v>
      </c>
      <c r="EI33" s="395" t="str">
        <f t="shared" ca="1" si="4596"/>
        <v/>
      </c>
      <c r="EJ33" s="395" t="str">
        <f ca="1">IF(EB33&lt;&gt;"",VLOOKUP(EB33,DI4:DO52,7,FALSE),"")</f>
        <v/>
      </c>
      <c r="EK33" s="395" t="str">
        <f ca="1">IF(EB33&lt;&gt;"",VLOOKUP(EB33,DI4:DO52,5,FALSE),"")</f>
        <v/>
      </c>
      <c r="EL33" s="395" t="str">
        <f ca="1">IF(EB33&lt;&gt;"",VLOOKUP(EB33,DI4:DQ52,9,FALSE),"")</f>
        <v/>
      </c>
      <c r="EM33" s="395" t="str">
        <f t="shared" ca="1" si="4597"/>
        <v/>
      </c>
      <c r="EN33" s="395" t="str">
        <f ca="1">IF(EB33&lt;&gt;"",RANK(EM33,EM31:EM35),"")</f>
        <v/>
      </c>
      <c r="EO33" s="395" t="str">
        <f ca="1">IF(EB33&lt;&gt;"",SUMPRODUCT((EM31:EM35=EM33)*(EH31:EH35&gt;EH33)),"")</f>
        <v/>
      </c>
      <c r="EP33" s="395" t="str">
        <f ca="1">IF(EB33&lt;&gt;"",SUMPRODUCT((EM31:EM35=EM33)*(EH31:EH35=EH33)*(EF31:EF35&gt;EF33)),"")</f>
        <v/>
      </c>
      <c r="EQ33" s="395" t="str">
        <f ca="1">IF(EB33&lt;&gt;"",SUMPRODUCT((EM31:EM35=EM33)*(EH31:EH35=EH33)*(EF31:EF35=EF33)*(EJ31:EJ35&gt;EJ33)),"")</f>
        <v/>
      </c>
      <c r="ER33" s="395" t="str">
        <f ca="1">IF(EB33&lt;&gt;"",SUMPRODUCT((EM31:EM35=EM33)*(EH31:EH35=EH33)*(EF31:EF35=EF33)*(EJ31:EJ35=EJ33)*(EK31:EK35&gt;EK33)),"")</f>
        <v/>
      </c>
      <c r="ES33" s="395" t="str">
        <f ca="1">IF(EB33&lt;&gt;"",SUMPRODUCT((EM31:EM35=EM33)*(EH31:EH35=EH33)*(EF31:EF35=EF33)*(EJ31:EJ35=EJ33)*(EK31:EK35=EK33)*(EL31:EL35&gt;EL33)),"")</f>
        <v/>
      </c>
      <c r="ET33" s="395" t="str">
        <f ca="1">IF(EB33&lt;&gt;"",IF(ET85&lt;&gt;"",IF(U82=3,ET85,IF(U82=4,SUM(EN33:ES33),ET85+U82)),SUM(EN33:ES33)),"")</f>
        <v/>
      </c>
      <c r="EU33" s="395" t="str">
        <f ca="1">IF(EB33&lt;&gt;"",INDEX(EB31:EB35,MATCH(3,ET31:ET35,0),0),"")</f>
        <v/>
      </c>
      <c r="EV33" s="395" t="str">
        <f ca="1">IF(DX32&lt;&gt;"",DX32,"")</f>
        <v/>
      </c>
      <c r="EW33" s="395">
        <f ca="1">SUMPRODUCT((HG3:HG54=EV33)*(HJ3:HJ54=EV34)*(HK3:HK54="W"))+SUMPRODUCT((HG3:HG54=EV33)*(HJ3:HJ54=EV35)*(HK3:HK54="W"))+SUMPRODUCT((HG3:HG54=EV33)*(HJ3:HJ54=EV32)*(HK3:HK54="W"))+SUMPRODUCT((HG3:HG54=EV34)*(HJ3:HJ54=EV33)*(HL3:HL54="W"))+SUMPRODUCT((HG3:HG54=EV35)*(HJ3:HJ54=EV33)*(HL3:HL54="W"))+SUMPRODUCT((HG3:HG54=EV32)*(HJ3:HJ54=EV33)*(HL3:HL54="W"))</f>
        <v>0</v>
      </c>
      <c r="EX33" s="395">
        <f ca="1">SUMPRODUCT((HG3:HG54=EV33)*(HJ3:HJ54=EV34)*(HK3:HK54="D"))+SUMPRODUCT((HG3:HG54=EV33)*(HJ3:HJ54=EV35)*(HK3:HK54="D"))+SUMPRODUCT((HG3:HG54=EV33)*(HJ3:HJ54=EV32)*(HK3:HK54="D"))+SUMPRODUCT((HG3:HG54=EV34)*(HJ3:HJ54=EV33)*(HK3:HK54="D"))+SUMPRODUCT((HG3:HG54=EV35)*(HJ3:HJ54=EV33)*(HK3:HK54="D"))+SUMPRODUCT((HG3:HG54=EV32)*(HJ3:HJ54=EV33)*(HK3:HK54="D"))</f>
        <v>0</v>
      </c>
      <c r="EY33" s="395">
        <f ca="1">SUMPRODUCT((HG3:HG54=EV33)*(HJ3:HJ54=EV34)*(HK3:HK54="L"))+SUMPRODUCT((HG3:HG54=EV33)*(HJ3:HJ54=EV35)*(HK3:HK54="L"))+SUMPRODUCT((HG3:HG54=EV33)*(HJ3:HJ54=EV32)*(HK3:HK54="L"))+SUMPRODUCT((HG3:HG54=EV34)*(HJ3:HJ54=EV33)*(HL3:HL54="L"))+SUMPRODUCT((HG3:HG54=EV35)*(HJ3:HJ54=EV33)*(HL3:HL54="L"))+SUMPRODUCT((HG3:HG54=EV32)*(HJ3:HJ54=EV33)*(HL3:HL54="L"))</f>
        <v>0</v>
      </c>
      <c r="EZ33" s="395">
        <f ca="1">SUMPRODUCT((HG3:HG54=EV33)*(HJ3:HJ54=EV34)*HH3:HH54)+SUMPRODUCT((HG3:HG54=EV33)*(HJ3:HJ54=EV35)*HH3:HH54)+SUMPRODUCT((HG3:HG54=EV33)*(HJ3:HJ54=EV31)*HH3:HH54)+SUMPRODUCT((HG3:HG54=EV33)*(HJ3:HJ54=EV32)*HH3:HH54)+SUMPRODUCT((HG3:HG54=EV34)*(HJ3:HJ54=EV33)*HI3:HI54)+SUMPRODUCT((HG3:HG54=EV35)*(HJ3:HJ54=EV33)*HI3:HI54)+SUMPRODUCT((HG3:HG54=EV31)*(HJ3:HJ54=EV33)*HI3:HI54)+SUMPRODUCT((HG3:HG54=EV32)*(HJ3:HJ54=EV33)*HI3:HI54)</f>
        <v>0</v>
      </c>
      <c r="FA33" s="395">
        <f ca="1">SUMPRODUCT((HG3:HG54=EV33)*(HJ3:HJ54=EV34)*HI3:HI54)+SUMPRODUCT((HG3:HG54=EV33)*(HJ3:HJ54=EV35)*HI3:HI54)+SUMPRODUCT((HG3:HG54=EV33)*(HJ3:HJ54=EV31)*HI3:HI54)+SUMPRODUCT((HG3:HG54=EV33)*(HJ3:HJ54=EV32)*HI3:HI54)+SUMPRODUCT((HG3:HG54=EV34)*(HJ3:HJ54=EV33)*HH3:HH54)+SUMPRODUCT((HG3:HG54=EV35)*(HJ3:HJ54=EV33)*HH3:HH54)+SUMPRODUCT((HG3:HG54=EV31)*(HJ3:HJ54=EV33)*HH3:HH54)+SUMPRODUCT((HG3:HG54=EV32)*(HJ3:HJ54=EV33)*HH3:HH54)</f>
        <v>0</v>
      </c>
      <c r="FB33" s="395">
        <f ca="1">EZ33-FA33+1000</f>
        <v>1000</v>
      </c>
      <c r="FC33" s="395" t="str">
        <f t="shared" ca="1" si="4807"/>
        <v/>
      </c>
      <c r="FD33" s="395" t="str">
        <f ca="1">IF(EV33&lt;&gt;"",VLOOKUP(EV33,DI4:DO52,7,FALSE),"")</f>
        <v/>
      </c>
      <c r="FE33" s="395" t="str">
        <f ca="1">IF(EV33&lt;&gt;"",VLOOKUP(EV33,DI4:DO52,5,FALSE),"")</f>
        <v/>
      </c>
      <c r="FF33" s="395" t="str">
        <f ca="1">IF(EV33&lt;&gt;"",VLOOKUP(EV33,DI4:DQ52,9,FALSE),"")</f>
        <v/>
      </c>
      <c r="FG33" s="395" t="str">
        <f t="shared" ca="1" si="4808"/>
        <v/>
      </c>
      <c r="FH33" s="395" t="str">
        <f ca="1">IF(EV33&lt;&gt;"",RANK(FG33,FG31:FG35),"")</f>
        <v/>
      </c>
      <c r="FI33" s="395" t="str">
        <f ca="1">IF(EV33&lt;&gt;"",SUMPRODUCT((FG31:FG35=FG33)*(FB31:FB35&gt;FB33)),"")</f>
        <v/>
      </c>
      <c r="FJ33" s="395" t="str">
        <f ca="1">IF(EV33&lt;&gt;"",SUMPRODUCT((FG31:FG35=FG33)*(FB31:FB35=FB33)*(EZ31:EZ35&gt;EZ33)),"")</f>
        <v/>
      </c>
      <c r="FK33" s="395" t="str">
        <f ca="1">IF(EV33&lt;&gt;"",SUMPRODUCT((FG31:FG35=FG33)*(FB31:FB35=FB33)*(EZ31:EZ35=EZ33)*(FD31:FD35&gt;FD33)),"")</f>
        <v/>
      </c>
      <c r="FL33" s="395" t="str">
        <f ca="1">IF(EV33&lt;&gt;"",SUMPRODUCT((FG31:FG35=FG33)*(FB31:FB35=FB33)*(EZ31:EZ35=EZ33)*(FD31:FD35=FD33)*(FE31:FE35&gt;FE33)),"")</f>
        <v/>
      </c>
      <c r="FM33" s="395" t="str">
        <f ca="1">IF(EV33&lt;&gt;"",SUMPRODUCT((FG31:FG35=FG33)*(FB31:FB35=FB33)*(EZ31:EZ35=EZ33)*(FD31:FD35=FD33)*(FE31:FE35=FE33)*(FF31:FF35&gt;FF33)),"")</f>
        <v/>
      </c>
      <c r="FN33" s="395" t="str">
        <f ca="1">IF(EV33&lt;&gt;"",IF(FN85&lt;&gt;"",IF(EU82=3,FN85,FN85+EU82),SUM(FH33:FM33)+1),"")</f>
        <v/>
      </c>
      <c r="FO33" s="395" t="str">
        <f ca="1">IF(EV33&lt;&gt;"",INDEX(EV32:EV35,MATCH(3,FN32:FN35,0),0),"")</f>
        <v/>
      </c>
      <c r="FP33" s="395" t="str">
        <f ca="1">IF(DY31&lt;&gt;"",DY31,"")</f>
        <v/>
      </c>
      <c r="FQ33" s="395">
        <f ca="1">SUMPRODUCT((HG3:HG54=FP33)*(HJ3:HJ54=FP34)*(HK3:HK54="W"))+SUMPRODUCT((HG3:HG54=FP33)*(HJ3:HJ54=FP35)*(HK3:HK54="W"))+SUMPRODUCT((HG3:HG54=FP33)*(HJ3:HJ54=FP36)*(HK3:HK54="W"))+SUMPRODUCT((HG3:HG54=FP34)*(HJ3:HJ54=FP33)*(HL3:HL54="W"))+SUMPRODUCT((HG3:HG54=FP35)*(HJ3:HJ54=FP33)*(HL3:HL54="W"))+SUMPRODUCT((HG3:HG54=FP36)*(HJ3:HJ54=FP33)*(HL3:HL54="W"))</f>
        <v>0</v>
      </c>
      <c r="FR33" s="395">
        <f ca="1">SUMPRODUCT((HG3:HG54=FP33)*(HJ3:HJ54=FP34)*(HK3:HK54="D"))+SUMPRODUCT((HG3:HG54=FP33)*(HJ3:HJ54=FP35)*(HK3:HK54="D"))+SUMPRODUCT((HG3:HG54=FP33)*(HJ3:HJ54=FP36)*(HK3:HK54="D"))+SUMPRODUCT((HG3:HG54=FP34)*(HJ3:HJ54=FP33)*(HK3:HK54="D"))+SUMPRODUCT((HG3:HG54=FP35)*(HJ3:HJ54=FP33)*(HK3:HK54="D"))+SUMPRODUCT((HG3:HG54=FP36)*(HJ3:HJ54=FP33)*(HK3:HK54="D"))</f>
        <v>0</v>
      </c>
      <c r="FS33" s="395">
        <f ca="1">SUMPRODUCT((HG3:HG54=FP33)*(HJ3:HJ54=FP34)*(HK3:HK54="L"))+SUMPRODUCT((HG3:HG54=FP33)*(HJ3:HJ54=FP35)*(HK3:HK54="L"))+SUMPRODUCT((HG3:HG54=FP33)*(HJ3:HJ54=FP36)*(HK3:HK54="L"))+SUMPRODUCT((HG3:HG54=FP34)*(HJ3:HJ54=FP33)*(HL3:HL54="L"))+SUMPRODUCT((HG3:HG54=FP35)*(HJ3:HJ54=FP33)*(HL3:HL54="L"))+SUMPRODUCT((HG3:HG54=FP36)*(HJ3:HJ54=FP33)*(HL3:HL54="L"))</f>
        <v>0</v>
      </c>
      <c r="FT33" s="395">
        <f ca="1">SUMPRODUCT((HG3:HG54=FP33)*(HJ3:HJ54=FP34)*HH3:HH54)+SUMPRODUCT((HG3:HG54=FP33)*(HJ3:HJ54=FP35)*HH3:HH54)+SUMPRODUCT((HG3:HG54=FP33)*(HJ3:HJ54=FP31)*HH3:HH54)+SUMPRODUCT((HG3:HG54=FP33)*(HJ3:HJ54=FP32)*HH3:HH54)+SUMPRODUCT((HG3:HG54=FP34)*(HJ3:HJ54=FP33)*HI3:HI54)+SUMPRODUCT((HG3:HG54=FP35)*(HJ3:HJ54=FP33)*HI3:HI54)+SUMPRODUCT((HG3:HG54=FP31)*(HJ3:HJ54=FP33)*HI3:HI54)+SUMPRODUCT((HG3:HG54=FP32)*(HJ3:HJ54=FP33)*HI3:HI54)</f>
        <v>0</v>
      </c>
      <c r="FU33" s="395">
        <f ca="1">SUMPRODUCT((HG3:HG54=FP33)*(HJ3:HJ54=FP34)*HI3:HI54)+SUMPRODUCT((HG3:HG54=FP33)*(HJ3:HJ54=FP35)*HI3:HI54)+SUMPRODUCT((HG3:HG54=FP33)*(HJ3:HJ54=FP31)*HI3:HI54)+SUMPRODUCT((HG3:HG54=FP33)*(HJ3:HJ54=FP32)*HI3:HI54)+SUMPRODUCT((HG3:HG54=FP34)*(HJ3:HJ54=FP33)*HH3:HH54)+SUMPRODUCT((HG3:HG54=FP35)*(HJ3:HJ54=FP33)*HH3:HH54)+SUMPRODUCT((HG3:HG54=FP31)*(HJ3:HJ54=FP33)*HH3:HH54)+SUMPRODUCT((HG3:HG54=FP32)*(HJ3:HJ54=FP33)*HH3:HH54)</f>
        <v>0</v>
      </c>
      <c r="FV33" s="395">
        <f ca="1">FT33-FU33+1000</f>
        <v>1000</v>
      </c>
      <c r="FW33" s="395" t="str">
        <f t="shared" ref="FW33:FW34" ca="1" si="5054">IF(FP33&lt;&gt;"",FQ33*3+FR33*1,"")</f>
        <v/>
      </c>
      <c r="FX33" s="395" t="str">
        <f ca="1">IF(FP33&lt;&gt;"",VLOOKUP(FP33,DI4:DO52,7,FALSE),"")</f>
        <v/>
      </c>
      <c r="FY33" s="395" t="str">
        <f ca="1">IF(FP33&lt;&gt;"",VLOOKUP(FP33,DI4:DO52,5,FALSE),"")</f>
        <v/>
      </c>
      <c r="FZ33" s="395" t="str">
        <f ca="1">IF(FP33&lt;&gt;"",VLOOKUP(FP33,DI4:DQ52,9,FALSE),"")</f>
        <v/>
      </c>
      <c r="GA33" s="395" t="str">
        <f t="shared" ref="GA33:GA34" ca="1" si="5055">FW33</f>
        <v/>
      </c>
      <c r="GB33" s="395" t="str">
        <f ca="1">IF(FP33&lt;&gt;"",RANK(GA33,GA32:GA35),"")</f>
        <v/>
      </c>
      <c r="GC33" s="395" t="str">
        <f ca="1">IF(FP33&lt;&gt;"",SUMPRODUCT((GA31:GA35=GA33)*(FV31:FV35&gt;FV33)),"")</f>
        <v/>
      </c>
      <c r="GD33" s="395" t="str">
        <f ca="1">IF(FP33&lt;&gt;"",SUMPRODUCT((GA31:GA35=GA33)*(FV31:FV35=FV33)*(FT31:FT35&gt;FT33)),"")</f>
        <v/>
      </c>
      <c r="GE33" s="395" t="str">
        <f ca="1">IF(FP33&lt;&gt;"",SUMPRODUCT((GA31:GA35=GA33)*(FV31:FV35=FV33)*(FT31:FT35=FT33)*(FX31:FX35&gt;FX33)),"")</f>
        <v/>
      </c>
      <c r="GF33" s="395" t="str">
        <f ca="1">IF(FP33&lt;&gt;"",SUMPRODUCT((GA31:GA35=GA33)*(FV31:FV35=FV33)*(FT31:FT35=FT33)*(FX31:FX35=FX33)*(FY31:FY35&gt;FY33)),"")</f>
        <v/>
      </c>
      <c r="GG33" s="395" t="str">
        <f ca="1">IF(FP33&lt;&gt;"",SUMPRODUCT((GA31:GA35=GA33)*(FV31:FV35=FV33)*(FT31:FT35=FT33)*(FX31:FX35=FX33)*(FY31:FY35=FY33)*(FZ31:FZ35&gt;FZ33)),"")</f>
        <v/>
      </c>
      <c r="GH33" s="395" t="str">
        <f ca="1">IF(FP33&lt;&gt;"",SUM(GB33:GG33)+2,"")</f>
        <v/>
      </c>
      <c r="GI33" s="395" t="str">
        <f ca="1">IF(FP33&lt;&gt;"",INDEX(FP33:FP35,MATCH(3,GH33:GH35,0),0),"")</f>
        <v/>
      </c>
      <c r="HD33" s="395" t="str">
        <f ca="1">IF(GI33&lt;&gt;"",GI33,IF(FO33&lt;&gt;"",FO33,IF(EU33&lt;&gt;"",EU33,DU33)))</f>
        <v>Urawa Red Diamonds</v>
      </c>
      <c r="HE33" s="395">
        <v>3</v>
      </c>
      <c r="HF33" s="395">
        <v>31</v>
      </c>
      <c r="HG33" s="395" t="str">
        <f t="shared" si="25"/>
        <v>Salzburg</v>
      </c>
      <c r="HH33" s="395">
        <f ca="1">IF(HG2&lt;&gt;"",IF(OFFSET('Game Board'!O38,0,HH1)&lt;&gt;"",OFFSET('Game Board'!O38,0,HH1),0),"")</f>
        <v>2</v>
      </c>
      <c r="HI33" s="395">
        <f ca="1">IF(HG2&lt;&gt;"",IF(OFFSET('Game Board'!P38,0,HH1)&lt;&gt;"",OFFSET('Game Board'!P38,0,HH1),0),"")</f>
        <v>1</v>
      </c>
      <c r="HJ33" s="395" t="str">
        <f t="shared" si="26"/>
        <v>Al Hilal</v>
      </c>
      <c r="HK33" s="395" t="str">
        <f ca="1">IF(AND(OFFSET('Game Board'!O38,0,HH1)&lt;&gt;"",OFFSET('Game Board'!P38,0,HH1)&lt;&gt;""),IF(HH33&gt;HI33,"W",IF(HH33=HI33,"D","L")),"")</f>
        <v>W</v>
      </c>
      <c r="HL33" s="395" t="str">
        <f t="shared" ca="1" si="27"/>
        <v>L</v>
      </c>
      <c r="HN33" s="395">
        <f ca="1">VLOOKUP(HO33,LJ31:LK35,2,FALSE)</f>
        <v>1</v>
      </c>
      <c r="HO33" s="398" t="str">
        <f t="shared" si="4598"/>
        <v>Monterrey</v>
      </c>
      <c r="HP33" s="395">
        <f ca="1">SUMPRODUCT((LM3:LM54=HO33)*(LQ3:LQ54="W"))+SUMPRODUCT((LP3:LP54=HO33)*(LR3:LR54="W"))</f>
        <v>2</v>
      </c>
      <c r="HQ33" s="395">
        <f ca="1">SUMPRODUCT((LM3:LM54=HO33)*(LQ3:LQ54="D"))+SUMPRODUCT((LP3:LP54=HO33)*(LR3:LR54="D"))</f>
        <v>1</v>
      </c>
      <c r="HR33" s="395">
        <f ca="1">SUMPRODUCT((LM3:LM54=HO33)*(LQ3:LQ54="L"))+SUMPRODUCT((LP3:LP54=HO33)*(LR3:LR54="L"))</f>
        <v>0</v>
      </c>
      <c r="HS33" s="395">
        <f ca="1">SUMIF(LM3:LM72,HO33,LN3:LN72)+SUMIF(LP3:LP72,HO33,LO3:LO72)</f>
        <v>9</v>
      </c>
      <c r="HT33" s="395">
        <f ca="1">SUMIF(LP3:LP72,HO33,LN3:LN72)+SUMIF(LM3:LM72,HO33,LO3:LO72)</f>
        <v>4</v>
      </c>
      <c r="HU33" s="395">
        <f t="shared" ca="1" si="4599"/>
        <v>1005</v>
      </c>
      <c r="HV33" s="395">
        <f t="shared" ca="1" si="4600"/>
        <v>7</v>
      </c>
      <c r="HW33" s="401">
        <f t="shared" si="266"/>
        <v>12</v>
      </c>
      <c r="HX33" s="395">
        <f ca="1">IF(COUNTIF(HV31:HV35,4)&lt;&gt;4,RANK(HV33,HV31:HV35),HV85)</f>
        <v>1</v>
      </c>
      <c r="HZ33" s="395">
        <f ca="1">SUMPRODUCT((HX31:HX34=HX33)*(HW31:HW34&lt;HW33))+HX33</f>
        <v>1</v>
      </c>
      <c r="IA33" s="398" t="str">
        <f ca="1">INDEX(HO31:HO35,MATCH(3,HZ31:HZ35,0),0)</f>
        <v>Urawa Red Diamonds</v>
      </c>
      <c r="IB33" s="395">
        <f ca="1">INDEX(HX31:HX35,MATCH(IA33,HO31:HO35,0),0)</f>
        <v>3</v>
      </c>
      <c r="IC33" s="395" t="str">
        <f ca="1">IF(AND(IC32&lt;&gt;"",IB33=1),IA33,"")</f>
        <v/>
      </c>
      <c r="ID33" s="395" t="str">
        <f ca="1">IF(AND(ID32&lt;&gt;"",IB34=2),IA34,"")</f>
        <v/>
      </c>
      <c r="IE33" s="395" t="str">
        <f ca="1">IF(AND(IE32&lt;&gt;"",IB35=3),IA35,"")</f>
        <v/>
      </c>
      <c r="IH33" s="395" t="str">
        <f t="shared" ca="1" si="4809"/>
        <v/>
      </c>
      <c r="II33" s="395">
        <f ca="1">SUMPRODUCT((LM3:LM54=IH33)*(LP3:LP54=IH34)*(LQ3:LQ54="W"))+SUMPRODUCT((LM3:LM54=IH33)*(LP3:LP54=IH35)*(LQ3:LQ54="W"))+SUMPRODUCT((LM3:LM54=IH33)*(LP3:LP54=IH31)*(LQ3:LQ54="W"))+SUMPRODUCT((LM3:LM54=IH33)*(LP3:LP54=IH32)*(LQ3:LQ54="W"))+SUMPRODUCT((LM3:LM54=IH34)*(LP3:LP54=IH33)*(LR3:LR54="W"))+SUMPRODUCT((LM3:LM54=IH35)*(LP3:LP54=IH33)*(LR3:LR54="W"))+SUMPRODUCT((LM3:LM54=IH31)*(LP3:LP54=IH33)*(LR3:LR54="W"))+SUMPRODUCT((LM3:LM54=IH32)*(LP3:LP54=IH33)*(LR3:LR54="W"))</f>
        <v>0</v>
      </c>
      <c r="IJ33" s="395">
        <f ca="1">SUMPRODUCT((LM3:LM54=IH33)*(LP3:LP54=IH34)*(LQ3:LQ54="D"))+SUMPRODUCT((LM3:LM54=IH33)*(LP3:LP54=IH35)*(LQ3:LQ54="D"))+SUMPRODUCT((LM3:LM54=IH33)*(LP3:LP54=IH31)*(LQ3:LQ54="D"))+SUMPRODUCT((LM3:LM54=IH33)*(LP3:LP54=IH32)*(LQ3:LQ54="D"))+SUMPRODUCT((LM3:LM54=IH34)*(LP3:LP54=IH33)*(LQ3:LQ54="D"))+SUMPRODUCT((LM3:LM54=IH35)*(LP3:LP54=IH33)*(LQ3:LQ54="D"))+SUMPRODUCT((LM3:LM54=IH31)*(LP3:LP54=IH33)*(LQ3:LQ54="D"))+SUMPRODUCT((LM3:LM54=IH32)*(LP3:LP54=IH33)*(LQ3:LQ54="D"))</f>
        <v>0</v>
      </c>
      <c r="IK33" s="395">
        <f ca="1">SUMPRODUCT((LM3:LM54=IH33)*(LP3:LP54=IH34)*(LQ3:LQ54="L"))+SUMPRODUCT((LM3:LM54=IH33)*(LP3:LP54=IH35)*(LQ3:LQ54="L"))+SUMPRODUCT((LM3:LM54=IH33)*(LP3:LP54=IH31)*(LQ3:LQ54="L"))+SUMPRODUCT((LM3:LM54=IH33)*(LP3:LP54=IH32)*(LQ3:LQ54="L"))+SUMPRODUCT((LM3:LM54=IH34)*(LP3:LP54=IH33)*(LR3:LR54="L"))+SUMPRODUCT((LM3:LM54=IH35)*(LP3:LP54=IH33)*(LR3:LR54="L"))+SUMPRODUCT((LM3:LM54=IH31)*(LP3:LP54=IH33)*(LR3:LR54="L"))+SUMPRODUCT((LM3:LM54=IH32)*(LP3:LP54=IH33)*(LR3:LR54="L"))</f>
        <v>0</v>
      </c>
      <c r="IL33" s="395">
        <f ca="1">SUMPRODUCT((LM3:LM54=IH33)*(LP3:LP54=IH34)*LN3:LN54)+SUMPRODUCT((LM3:LM54=IH33)*(LP3:LP54=IH35)*LN3:LN54)+SUMPRODUCT((LM3:LM54=IH33)*(LP3:LP54=IH31)*LN3:LN54)+SUMPRODUCT((LM3:LM54=IH33)*(LP3:LP54=IH32)*LN3:LN54)+SUMPRODUCT((LM3:LM54=IH34)*(LP3:LP54=IH33)*LO3:LO54)+SUMPRODUCT((LM3:LM54=IH35)*(LP3:LP54=IH33)*LO3:LO54)+SUMPRODUCT((LM3:LM54=IH31)*(LP3:LP54=IH33)*LO3:LO54)+SUMPRODUCT((LM3:LM54=IH32)*(LP3:LP54=IH33)*LO3:LO54)</f>
        <v>0</v>
      </c>
      <c r="IM33" s="395">
        <f ca="1">SUMPRODUCT((LM3:LM54=IH33)*(LP3:LP54=IH34)*LO3:LO54)+SUMPRODUCT((LM3:LM54=IH33)*(LP3:LP54=IH35)*LO3:LO54)+SUMPRODUCT((LM3:LM54=IH33)*(LP3:LP54=IH31)*LO3:LO54)+SUMPRODUCT((LM3:LM54=IH33)*(LP3:LP54=IH32)*LO3:LO54)+SUMPRODUCT((LM3:LM54=IH34)*(LP3:LP54=IH33)*LN3:LN54)+SUMPRODUCT((LM3:LM54=IH35)*(LP3:LP54=IH33)*LN3:LN54)+SUMPRODUCT((LM3:LM54=IH31)*(LP3:LP54=IH33)*LN3:LN54)+SUMPRODUCT((LM3:LM54=IH32)*(LP3:LP54=IH33)*LN3:LN54)</f>
        <v>0</v>
      </c>
      <c r="IN33" s="395">
        <f ca="1">IL33-IM33+1000</f>
        <v>1000</v>
      </c>
      <c r="IO33" s="395" t="str">
        <f t="shared" ca="1" si="4601"/>
        <v/>
      </c>
      <c r="IP33" s="395" t="str">
        <f ca="1">IF(IH33&lt;&gt;"",VLOOKUP(IH33,HO4:HU52,7,FALSE),"")</f>
        <v/>
      </c>
      <c r="IQ33" s="395" t="str">
        <f ca="1">IF(IH33&lt;&gt;"",VLOOKUP(IH33,HO4:HU52,5,FALSE),"")</f>
        <v/>
      </c>
      <c r="IR33" s="395" t="str">
        <f ca="1">IF(IH33&lt;&gt;"",VLOOKUP(IH33,HO4:HW52,9,FALSE),"")</f>
        <v/>
      </c>
      <c r="IS33" s="395" t="str">
        <f t="shared" ca="1" si="4602"/>
        <v/>
      </c>
      <c r="IT33" s="395" t="str">
        <f ca="1">IF(IH33&lt;&gt;"",RANK(IS33,IS31:IS35),"")</f>
        <v/>
      </c>
      <c r="IU33" s="395" t="str">
        <f ca="1">IF(IH33&lt;&gt;"",SUMPRODUCT((IS31:IS35=IS33)*(IN31:IN35&gt;IN33)),"")</f>
        <v/>
      </c>
      <c r="IV33" s="395" t="str">
        <f ca="1">IF(IH33&lt;&gt;"",SUMPRODUCT((IS31:IS35=IS33)*(IN31:IN35=IN33)*(IL31:IL35&gt;IL33)),"")</f>
        <v/>
      </c>
      <c r="IW33" s="395" t="str">
        <f ca="1">IF(IH33&lt;&gt;"",SUMPRODUCT((IS31:IS35=IS33)*(IN31:IN35=IN33)*(IL31:IL35=IL33)*(IP31:IP35&gt;IP33)),"")</f>
        <v/>
      </c>
      <c r="IX33" s="395" t="str">
        <f ca="1">IF(IH33&lt;&gt;"",SUMPRODUCT((IS31:IS35=IS33)*(IN31:IN35=IN33)*(IL31:IL35=IL33)*(IP31:IP35=IP33)*(IQ31:IQ35&gt;IQ33)),"")</f>
        <v/>
      </c>
      <c r="IY33" s="395" t="str">
        <f ca="1">IF(IH33&lt;&gt;"",SUMPRODUCT((IS31:IS35=IS33)*(IN31:IN35=IN33)*(IL31:IL35=IL33)*(IP31:IP35=IP33)*(IQ31:IQ35=IQ33)*(IR31:IR35&gt;IR33)),"")</f>
        <v/>
      </c>
      <c r="IZ33" s="395" t="str">
        <f ca="1">IF(IH33&lt;&gt;"",IF(IZ85&lt;&gt;"",IF(U82=3,IZ85,IF(U82=4,SUM(IT33:IY33),IZ85+U82)),SUM(IT33:IY33)),"")</f>
        <v/>
      </c>
      <c r="JA33" s="395" t="str">
        <f ca="1">IF(IH33&lt;&gt;"",INDEX(IH31:IH35,MATCH(3,IZ31:IZ35,0),0),"")</f>
        <v/>
      </c>
      <c r="JB33" s="395" t="str">
        <f ca="1">IF(ID32&lt;&gt;"",ID32,"")</f>
        <v/>
      </c>
      <c r="JC33" s="395">
        <f ca="1">SUMPRODUCT((LM3:LM54=JB33)*(LP3:LP54=JB34)*(LQ3:LQ54="W"))+SUMPRODUCT((LM3:LM54=JB33)*(LP3:LP54=JB35)*(LQ3:LQ54="W"))+SUMPRODUCT((LM3:LM54=JB33)*(LP3:LP54=JB32)*(LQ3:LQ54="W"))+SUMPRODUCT((LM3:LM54=JB34)*(LP3:LP54=JB33)*(LR3:LR54="W"))+SUMPRODUCT((LM3:LM54=JB35)*(LP3:LP54=JB33)*(LR3:LR54="W"))+SUMPRODUCT((LM3:LM54=JB32)*(LP3:LP54=JB33)*(LR3:LR54="W"))</f>
        <v>0</v>
      </c>
      <c r="JD33" s="395">
        <f ca="1">SUMPRODUCT((LM3:LM54=JB33)*(LP3:LP54=JB34)*(LQ3:LQ54="D"))+SUMPRODUCT((LM3:LM54=JB33)*(LP3:LP54=JB35)*(LQ3:LQ54="D"))+SUMPRODUCT((LM3:LM54=JB33)*(LP3:LP54=JB32)*(LQ3:LQ54="D"))+SUMPRODUCT((LM3:LM54=JB34)*(LP3:LP54=JB33)*(LQ3:LQ54="D"))+SUMPRODUCT((LM3:LM54=JB35)*(LP3:LP54=JB33)*(LQ3:LQ54="D"))+SUMPRODUCT((LM3:LM54=JB32)*(LP3:LP54=JB33)*(LQ3:LQ54="D"))</f>
        <v>0</v>
      </c>
      <c r="JE33" s="395">
        <f ca="1">SUMPRODUCT((LM3:LM54=JB33)*(LP3:LP54=JB34)*(LQ3:LQ54="L"))+SUMPRODUCT((LM3:LM54=JB33)*(LP3:LP54=JB35)*(LQ3:LQ54="L"))+SUMPRODUCT((LM3:LM54=JB33)*(LP3:LP54=JB32)*(LQ3:LQ54="L"))+SUMPRODUCT((LM3:LM54=JB34)*(LP3:LP54=JB33)*(LR3:LR54="L"))+SUMPRODUCT((LM3:LM54=JB35)*(LP3:LP54=JB33)*(LR3:LR54="L"))+SUMPRODUCT((LM3:LM54=JB32)*(LP3:LP54=JB33)*(LR3:LR54="L"))</f>
        <v>0</v>
      </c>
      <c r="JF33" s="395">
        <f ca="1">SUMPRODUCT((LM3:LM54=JB33)*(LP3:LP54=JB34)*LN3:LN54)+SUMPRODUCT((LM3:LM54=JB33)*(LP3:LP54=JB35)*LN3:LN54)+SUMPRODUCT((LM3:LM54=JB33)*(LP3:LP54=JB31)*LN3:LN54)+SUMPRODUCT((LM3:LM54=JB33)*(LP3:LP54=JB32)*LN3:LN54)+SUMPRODUCT((LM3:LM54=JB34)*(LP3:LP54=JB33)*LO3:LO54)+SUMPRODUCT((LM3:LM54=JB35)*(LP3:LP54=JB33)*LO3:LO54)+SUMPRODUCT((LM3:LM54=JB31)*(LP3:LP54=JB33)*LO3:LO54)+SUMPRODUCT((LM3:LM54=JB32)*(LP3:LP54=JB33)*LO3:LO54)</f>
        <v>0</v>
      </c>
      <c r="JG33" s="395">
        <f ca="1">SUMPRODUCT((LM3:LM54=JB33)*(LP3:LP54=JB34)*LO3:LO54)+SUMPRODUCT((LM3:LM54=JB33)*(LP3:LP54=JB35)*LO3:LO54)+SUMPRODUCT((LM3:LM54=JB33)*(LP3:LP54=JB31)*LO3:LO54)+SUMPRODUCT((LM3:LM54=JB33)*(LP3:LP54=JB32)*LO3:LO54)+SUMPRODUCT((LM3:LM54=JB34)*(LP3:LP54=JB33)*LN3:LN54)+SUMPRODUCT((LM3:LM54=JB35)*(LP3:LP54=JB33)*LN3:LN54)+SUMPRODUCT((LM3:LM54=JB31)*(LP3:LP54=JB33)*LN3:LN54)+SUMPRODUCT((LM3:LM54=JB32)*(LP3:LP54=JB33)*LN3:LN54)</f>
        <v>0</v>
      </c>
      <c r="JH33" s="395">
        <f ca="1">JF33-JG33+1000</f>
        <v>1000</v>
      </c>
      <c r="JI33" s="395" t="str">
        <f t="shared" ca="1" si="4810"/>
        <v/>
      </c>
      <c r="JJ33" s="395" t="str">
        <f ca="1">IF(JB33&lt;&gt;"",VLOOKUP(JB33,HO4:HU52,7,FALSE),"")</f>
        <v/>
      </c>
      <c r="JK33" s="395" t="str">
        <f ca="1">IF(JB33&lt;&gt;"",VLOOKUP(JB33,HO4:HU52,5,FALSE),"")</f>
        <v/>
      </c>
      <c r="JL33" s="395" t="str">
        <f ca="1">IF(JB33&lt;&gt;"",VLOOKUP(JB33,HO4:HW52,9,FALSE),"")</f>
        <v/>
      </c>
      <c r="JM33" s="395" t="str">
        <f t="shared" ca="1" si="4811"/>
        <v/>
      </c>
      <c r="JN33" s="395" t="str">
        <f ca="1">IF(JB33&lt;&gt;"",RANK(JM33,JM31:JM35),"")</f>
        <v/>
      </c>
      <c r="JO33" s="395" t="str">
        <f ca="1">IF(JB33&lt;&gt;"",SUMPRODUCT((JM31:JM35=JM33)*(JH31:JH35&gt;JH33)),"")</f>
        <v/>
      </c>
      <c r="JP33" s="395" t="str">
        <f ca="1">IF(JB33&lt;&gt;"",SUMPRODUCT((JM31:JM35=JM33)*(JH31:JH35=JH33)*(JF31:JF35&gt;JF33)),"")</f>
        <v/>
      </c>
      <c r="JQ33" s="395" t="str">
        <f ca="1">IF(JB33&lt;&gt;"",SUMPRODUCT((JM31:JM35=JM33)*(JH31:JH35=JH33)*(JF31:JF35=JF33)*(JJ31:JJ35&gt;JJ33)),"")</f>
        <v/>
      </c>
      <c r="JR33" s="395" t="str">
        <f ca="1">IF(JB33&lt;&gt;"",SUMPRODUCT((JM31:JM35=JM33)*(JH31:JH35=JH33)*(JF31:JF35=JF33)*(JJ31:JJ35=JJ33)*(JK31:JK35&gt;JK33)),"")</f>
        <v/>
      </c>
      <c r="JS33" s="395" t="str">
        <f ca="1">IF(JB33&lt;&gt;"",SUMPRODUCT((JM31:JM35=JM33)*(JH31:JH35=JH33)*(JF31:JF35=JF33)*(JJ31:JJ35=JJ33)*(JK31:JK35=JK33)*(JL31:JL35&gt;JL33)),"")</f>
        <v/>
      </c>
      <c r="JT33" s="395" t="str">
        <f ca="1">IF(JB33&lt;&gt;"",IF(JT85&lt;&gt;"",IF(JA82=3,JT85,JT85+JA82),SUM(JN33:JS33)+1),"")</f>
        <v/>
      </c>
      <c r="JU33" s="395" t="str">
        <f ca="1">IF(JB33&lt;&gt;"",INDEX(JB32:JB35,MATCH(3,JT32:JT35,0),0),"")</f>
        <v/>
      </c>
      <c r="JV33" s="395" t="str">
        <f ca="1">IF(IE31&lt;&gt;"",IE31,"")</f>
        <v/>
      </c>
      <c r="JW33" s="395">
        <f ca="1">SUMPRODUCT((LM3:LM54=JV33)*(LP3:LP54=JV34)*(LQ3:LQ54="W"))+SUMPRODUCT((LM3:LM54=JV33)*(LP3:LP54=JV35)*(LQ3:LQ54="W"))+SUMPRODUCT((LM3:LM54=JV33)*(LP3:LP54=JV36)*(LQ3:LQ54="W"))+SUMPRODUCT((LM3:LM54=JV34)*(LP3:LP54=JV33)*(LR3:LR54="W"))+SUMPRODUCT((LM3:LM54=JV35)*(LP3:LP54=JV33)*(LR3:LR54="W"))+SUMPRODUCT((LM3:LM54=JV36)*(LP3:LP54=JV33)*(LR3:LR54="W"))</f>
        <v>0</v>
      </c>
      <c r="JX33" s="395">
        <f ca="1">SUMPRODUCT((LM3:LM54=JV33)*(LP3:LP54=JV34)*(LQ3:LQ54="D"))+SUMPRODUCT((LM3:LM54=JV33)*(LP3:LP54=JV35)*(LQ3:LQ54="D"))+SUMPRODUCT((LM3:LM54=JV33)*(LP3:LP54=JV36)*(LQ3:LQ54="D"))+SUMPRODUCT((LM3:LM54=JV34)*(LP3:LP54=JV33)*(LQ3:LQ54="D"))+SUMPRODUCT((LM3:LM54=JV35)*(LP3:LP54=JV33)*(LQ3:LQ54="D"))+SUMPRODUCT((LM3:LM54=JV36)*(LP3:LP54=JV33)*(LQ3:LQ54="D"))</f>
        <v>0</v>
      </c>
      <c r="JY33" s="395">
        <f ca="1">SUMPRODUCT((LM3:LM54=JV33)*(LP3:LP54=JV34)*(LQ3:LQ54="L"))+SUMPRODUCT((LM3:LM54=JV33)*(LP3:LP54=JV35)*(LQ3:LQ54="L"))+SUMPRODUCT((LM3:LM54=JV33)*(LP3:LP54=JV36)*(LQ3:LQ54="L"))+SUMPRODUCT((LM3:LM54=JV34)*(LP3:LP54=JV33)*(LR3:LR54="L"))+SUMPRODUCT((LM3:LM54=JV35)*(LP3:LP54=JV33)*(LR3:LR54="L"))+SUMPRODUCT((LM3:LM54=JV36)*(LP3:LP54=JV33)*(LR3:LR54="L"))</f>
        <v>0</v>
      </c>
      <c r="JZ33" s="395">
        <f ca="1">SUMPRODUCT((LM3:LM54=JV33)*(LP3:LP54=JV34)*LN3:LN54)+SUMPRODUCT((LM3:LM54=JV33)*(LP3:LP54=JV35)*LN3:LN54)+SUMPRODUCT((LM3:LM54=JV33)*(LP3:LP54=JV31)*LN3:LN54)+SUMPRODUCT((LM3:LM54=JV33)*(LP3:LP54=JV32)*LN3:LN54)+SUMPRODUCT((LM3:LM54=JV34)*(LP3:LP54=JV33)*LO3:LO54)+SUMPRODUCT((LM3:LM54=JV35)*(LP3:LP54=JV33)*LO3:LO54)+SUMPRODUCT((LM3:LM54=JV31)*(LP3:LP54=JV33)*LO3:LO54)+SUMPRODUCT((LM3:LM54=JV32)*(LP3:LP54=JV33)*LO3:LO54)</f>
        <v>0</v>
      </c>
      <c r="KA33" s="395">
        <f ca="1">SUMPRODUCT((LM3:LM54=JV33)*(LP3:LP54=JV34)*LO3:LO54)+SUMPRODUCT((LM3:LM54=JV33)*(LP3:LP54=JV35)*LO3:LO54)+SUMPRODUCT((LM3:LM54=JV33)*(LP3:LP54=JV31)*LO3:LO54)+SUMPRODUCT((LM3:LM54=JV33)*(LP3:LP54=JV32)*LO3:LO54)+SUMPRODUCT((LM3:LM54=JV34)*(LP3:LP54=JV33)*LN3:LN54)+SUMPRODUCT((LM3:LM54=JV35)*(LP3:LP54=JV33)*LN3:LN54)+SUMPRODUCT((LM3:LM54=JV31)*(LP3:LP54=JV33)*LN3:LN54)+SUMPRODUCT((LM3:LM54=JV32)*(LP3:LP54=JV33)*LN3:LN54)</f>
        <v>0</v>
      </c>
      <c r="KB33" s="395">
        <f ca="1">JZ33-KA33+1000</f>
        <v>1000</v>
      </c>
      <c r="KC33" s="395" t="str">
        <f t="shared" ref="KC33:KC34" ca="1" si="5056">IF(JV33&lt;&gt;"",JW33*3+JX33*1,"")</f>
        <v/>
      </c>
      <c r="KD33" s="395" t="str">
        <f ca="1">IF(JV33&lt;&gt;"",VLOOKUP(JV33,HO4:HU52,7,FALSE),"")</f>
        <v/>
      </c>
      <c r="KE33" s="395" t="str">
        <f ca="1">IF(JV33&lt;&gt;"",VLOOKUP(JV33,HO4:HU52,5,FALSE),"")</f>
        <v/>
      </c>
      <c r="KF33" s="395" t="str">
        <f ca="1">IF(JV33&lt;&gt;"",VLOOKUP(JV33,HO4:HW52,9,FALSE),"")</f>
        <v/>
      </c>
      <c r="KG33" s="395" t="str">
        <f t="shared" ref="KG33:KG34" ca="1" si="5057">KC33</f>
        <v/>
      </c>
      <c r="KH33" s="395" t="str">
        <f ca="1">IF(JV33&lt;&gt;"",RANK(KG33,KG32:KG35),"")</f>
        <v/>
      </c>
      <c r="KI33" s="395" t="str">
        <f ca="1">IF(JV33&lt;&gt;"",SUMPRODUCT((KG31:KG35=KG33)*(KB31:KB35&gt;KB33)),"")</f>
        <v/>
      </c>
      <c r="KJ33" s="395" t="str">
        <f ca="1">IF(JV33&lt;&gt;"",SUMPRODUCT((KG31:KG35=KG33)*(KB31:KB35=KB33)*(JZ31:JZ35&gt;JZ33)),"")</f>
        <v/>
      </c>
      <c r="KK33" s="395" t="str">
        <f ca="1">IF(JV33&lt;&gt;"",SUMPRODUCT((KG31:KG35=KG33)*(KB31:KB35=KB33)*(JZ31:JZ35=JZ33)*(KD31:KD35&gt;KD33)),"")</f>
        <v/>
      </c>
      <c r="KL33" s="395" t="str">
        <f ca="1">IF(JV33&lt;&gt;"",SUMPRODUCT((KG31:KG35=KG33)*(KB31:KB35=KB33)*(JZ31:JZ35=JZ33)*(KD31:KD35=KD33)*(KE31:KE35&gt;KE33)),"")</f>
        <v/>
      </c>
      <c r="KM33" s="395" t="str">
        <f ca="1">IF(JV33&lt;&gt;"",SUMPRODUCT((KG31:KG35=KG33)*(KB31:KB35=KB33)*(JZ31:JZ35=JZ33)*(KD31:KD35=KD33)*(KE31:KE35=KE33)*(KF31:KF35&gt;KF33)),"")</f>
        <v/>
      </c>
      <c r="KN33" s="395" t="str">
        <f ca="1">IF(JV33&lt;&gt;"",SUM(KH33:KM33)+2,"")</f>
        <v/>
      </c>
      <c r="KO33" s="395" t="str">
        <f ca="1">IF(JV33&lt;&gt;"",INDEX(JV33:JV35,MATCH(3,KN33:KN35,0),0),"")</f>
        <v/>
      </c>
      <c r="LJ33" s="395" t="str">
        <f ca="1">IF(KO33&lt;&gt;"",KO33,IF(JU33&lt;&gt;"",JU33,IF(JA33&lt;&gt;"",JA33,IA33)))</f>
        <v>Urawa Red Diamonds</v>
      </c>
      <c r="LK33" s="395">
        <v>3</v>
      </c>
      <c r="LL33" s="395">
        <v>31</v>
      </c>
      <c r="LM33" s="395" t="str">
        <f t="shared" si="28"/>
        <v>Salzburg</v>
      </c>
      <c r="LN33" s="395">
        <f ca="1">IF(OFFSET('Game Board'!O38,0,LN1)&lt;&gt;"",OFFSET('Game Board'!O38,0,LN1),0)</f>
        <v>2</v>
      </c>
      <c r="LO33" s="395">
        <f ca="1">IF(OFFSET('Game Board'!P38,0,LN1)&lt;&gt;"",OFFSET('Game Board'!P38,0,LN1),0)</f>
        <v>2</v>
      </c>
      <c r="LP33" s="395" t="str">
        <f t="shared" si="29"/>
        <v>Al Hilal</v>
      </c>
      <c r="LQ33" s="395" t="str">
        <f ca="1">IF(AND(OFFSET('Game Board'!O38,0,LN1)&lt;&gt;"",OFFSET('Game Board'!P38,0,LN1)&lt;&gt;""),IF(LN33&gt;LO33,"W",IF(LN33=LO33,"D","L")),"")</f>
        <v>D</v>
      </c>
      <c r="LR33" s="395" t="str">
        <f t="shared" ca="1" si="30"/>
        <v>D</v>
      </c>
      <c r="LT33" s="395">
        <f ca="1">VLOOKUP(LU33,PP31:PQ35,2,FALSE)</f>
        <v>4</v>
      </c>
      <c r="LU33" s="398" t="str">
        <f t="shared" si="4603"/>
        <v>Monterrey</v>
      </c>
      <c r="LV33" s="395">
        <f ca="1">SUMPRODUCT((PS3:PS54=LU33)*(PW3:PW54="W"))+SUMPRODUCT((PV3:PV54=LU33)*(PX3:PX54="W"))</f>
        <v>0</v>
      </c>
      <c r="LW33" s="395">
        <f ca="1">SUMPRODUCT((PS3:PS54=LU33)*(PW3:PW54="D"))+SUMPRODUCT((PV3:PV54=LU33)*(PX3:PX54="D"))</f>
        <v>1</v>
      </c>
      <c r="LX33" s="395">
        <f ca="1">SUMPRODUCT((PS3:PS54=LU33)*(PW3:PW54="L"))+SUMPRODUCT((PV3:PV54=LU33)*(PX3:PX54="L"))</f>
        <v>2</v>
      </c>
      <c r="LY33" s="395">
        <f t="shared" ref="LY33" ca="1" si="5058">SUMIF(PS3:PS72,LU33,PT3:PT72)+SUMIF(PV3:PV72,LU33,PU3:PU72)</f>
        <v>3</v>
      </c>
      <c r="LZ33" s="395">
        <f t="shared" ref="LZ33" ca="1" si="5059">SUMIF(PV3:PV72,LU33,PT3:PT72)+SUMIF(PS3:PS72,LU33,PU3:PU72)</f>
        <v>5</v>
      </c>
      <c r="MA33" s="395">
        <f t="shared" ca="1" si="4606"/>
        <v>998</v>
      </c>
      <c r="MB33" s="395">
        <f t="shared" ca="1" si="4607"/>
        <v>1</v>
      </c>
      <c r="MC33" s="401">
        <f t="shared" si="36"/>
        <v>12</v>
      </c>
      <c r="MD33" s="395">
        <f t="shared" ref="MD33" ca="1" si="5060">IF(COUNTIF(MB31:MB35,4)&lt;&gt;4,RANK(MB33,MB31:MB35),MB85)</f>
        <v>4</v>
      </c>
      <c r="MF33" s="395">
        <f t="shared" ref="MF33" ca="1" si="5061">SUMPRODUCT((MD31:MD34=MD33)*(MC31:MC34&lt;MC33))+MD33</f>
        <v>4</v>
      </c>
      <c r="MG33" s="398" t="str">
        <f t="shared" ref="MG33" ca="1" si="5062">INDEX(LU31:LU35,MATCH(3,MF31:MF35,0),0)</f>
        <v>River Plate</v>
      </c>
      <c r="MH33" s="395">
        <f t="shared" ref="MH33" ca="1" si="5063">INDEX(MD31:MD35,MATCH(MG33,LU31:LU35,0),0)</f>
        <v>2</v>
      </c>
      <c r="MI33" s="395" t="str">
        <f t="shared" ref="MI33:MI34" ca="1" si="5064">IF(AND(MI32&lt;&gt;"",MH33=1),MG33,"")</f>
        <v/>
      </c>
      <c r="MJ33" s="395" t="str">
        <f t="shared" ref="MJ33:MJ34" ca="1" si="5065">IF(AND(MJ32&lt;&gt;"",MH34=2),MG34,"")</f>
        <v/>
      </c>
      <c r="MK33" s="395" t="str">
        <f t="shared" ref="MK33" ca="1" si="5066">IF(AND(MK32&lt;&gt;"",MH35=3),MG35,"")</f>
        <v/>
      </c>
      <c r="MN33" s="395" t="str">
        <f t="shared" ca="1" si="4616"/>
        <v/>
      </c>
      <c r="MO33" s="395">
        <f ca="1">SUMPRODUCT((PS3:PS54=MN33)*(PV3:PV54=MN34)*(PW3:PW54="W"))+SUMPRODUCT((PS3:PS54=MN33)*(PV3:PV54=MN35)*(PW3:PW54="W"))+SUMPRODUCT((PS3:PS54=MN33)*(PV3:PV54=MN31)*(PW3:PW54="W"))+SUMPRODUCT((PS3:PS54=MN33)*(PV3:PV54=MN32)*(PW3:PW54="W"))+SUMPRODUCT((PS3:PS54=MN34)*(PV3:PV54=MN33)*(PX3:PX54="W"))+SUMPRODUCT((PS3:PS54=MN35)*(PV3:PV54=MN33)*(PX3:PX54="W"))+SUMPRODUCT((PS3:PS54=MN31)*(PV3:PV54=MN33)*(PX3:PX54="W"))+SUMPRODUCT((PS3:PS54=MN32)*(PV3:PV54=MN33)*(PX3:PX54="W"))</f>
        <v>0</v>
      </c>
      <c r="MP33" s="395">
        <f ca="1">SUMPRODUCT((PS3:PS54=MN33)*(PV3:PV54=MN34)*(PW3:PW54="D"))+SUMPRODUCT((PS3:PS54=MN33)*(PV3:PV54=MN35)*(PW3:PW54="D"))+SUMPRODUCT((PS3:PS54=MN33)*(PV3:PV54=MN31)*(PW3:PW54="D"))+SUMPRODUCT((PS3:PS54=MN33)*(PV3:PV54=MN32)*(PW3:PW54="D"))+SUMPRODUCT((PS3:PS54=MN34)*(PV3:PV54=MN33)*(PW3:PW54="D"))+SUMPRODUCT((PS3:PS54=MN35)*(PV3:PV54=MN33)*(PW3:PW54="D"))+SUMPRODUCT((PS3:PS54=MN31)*(PV3:PV54=MN33)*(PW3:PW54="D"))+SUMPRODUCT((PS3:PS54=MN32)*(PV3:PV54=MN33)*(PW3:PW54="D"))</f>
        <v>0</v>
      </c>
      <c r="MQ33" s="395">
        <f ca="1">SUMPRODUCT((PS3:PS54=MN33)*(PV3:PV54=MN34)*(PW3:PW54="L"))+SUMPRODUCT((PS3:PS54=MN33)*(PV3:PV54=MN35)*(PW3:PW54="L"))+SUMPRODUCT((PS3:PS54=MN33)*(PV3:PV54=MN31)*(PW3:PW54="L"))+SUMPRODUCT((PS3:PS54=MN33)*(PV3:PV54=MN32)*(PW3:PW54="L"))+SUMPRODUCT((PS3:PS54=MN34)*(PV3:PV54=MN33)*(PX3:PX54="L"))+SUMPRODUCT((PS3:PS54=MN35)*(PV3:PV54=MN33)*(PX3:PX54="L"))+SUMPRODUCT((PS3:PS54=MN31)*(PV3:PV54=MN33)*(PX3:PX54="L"))+SUMPRODUCT((PS3:PS54=MN32)*(PV3:PV54=MN33)*(PX3:PX54="L"))</f>
        <v>0</v>
      </c>
      <c r="MR33" s="395">
        <f ca="1">SUMPRODUCT((PS3:PS54=MN33)*(PV3:PV54=MN34)*PT3:PT54)+SUMPRODUCT((PS3:PS54=MN33)*(PV3:PV54=MN35)*PT3:PT54)+SUMPRODUCT((PS3:PS54=MN33)*(PV3:PV54=MN31)*PT3:PT54)+SUMPRODUCT((PS3:PS54=MN33)*(PV3:PV54=MN32)*PT3:PT54)+SUMPRODUCT((PS3:PS54=MN34)*(PV3:PV54=MN33)*PU3:PU54)+SUMPRODUCT((PS3:PS54=MN35)*(PV3:PV54=MN33)*PU3:PU54)+SUMPRODUCT((PS3:PS54=MN31)*(PV3:PV54=MN33)*PU3:PU54)+SUMPRODUCT((PS3:PS54=MN32)*(PV3:PV54=MN33)*PU3:PU54)</f>
        <v>0</v>
      </c>
      <c r="MS33" s="395">
        <f ca="1">SUMPRODUCT((PS3:PS54=MN33)*(PV3:PV54=MN34)*PU3:PU54)+SUMPRODUCT((PS3:PS54=MN33)*(PV3:PV54=MN35)*PU3:PU54)+SUMPRODUCT((PS3:PS54=MN33)*(PV3:PV54=MN31)*PU3:PU54)+SUMPRODUCT((PS3:PS54=MN33)*(PV3:PV54=MN32)*PU3:PU54)+SUMPRODUCT((PS3:PS54=MN34)*(PV3:PV54=MN33)*PT3:PT54)+SUMPRODUCT((PS3:PS54=MN35)*(PV3:PV54=MN33)*PT3:PT54)+SUMPRODUCT((PS3:PS54=MN31)*(PV3:PV54=MN33)*PT3:PT54)+SUMPRODUCT((PS3:PS54=MN32)*(PV3:PV54=MN33)*PT3:PT54)</f>
        <v>0</v>
      </c>
      <c r="MT33" s="395">
        <f t="shared" ca="1" si="4617"/>
        <v>1000</v>
      </c>
      <c r="MU33" s="395" t="str">
        <f t="shared" ca="1" si="4618"/>
        <v/>
      </c>
      <c r="MV33" s="395" t="str">
        <f ca="1">IF(MN33&lt;&gt;"",VLOOKUP(MN33,LU4:MA52,7,FALSE),"")</f>
        <v/>
      </c>
      <c r="MW33" s="395" t="str">
        <f ca="1">IF(MN33&lt;&gt;"",VLOOKUP(MN33,LU4:MA52,5,FALSE),"")</f>
        <v/>
      </c>
      <c r="MX33" s="395" t="str">
        <f ca="1">IF(MN33&lt;&gt;"",VLOOKUP(MN33,LU4:MC52,9,FALSE),"")</f>
        <v/>
      </c>
      <c r="MY33" s="395" t="str">
        <f t="shared" ca="1" si="4619"/>
        <v/>
      </c>
      <c r="MZ33" s="395" t="str">
        <f t="shared" ref="MZ33" ca="1" si="5067">IF(MN33&lt;&gt;"",RANK(MY33,MY31:MY35),"")</f>
        <v/>
      </c>
      <c r="NA33" s="395" t="str">
        <f t="shared" ref="NA33" ca="1" si="5068">IF(MN33&lt;&gt;"",SUMPRODUCT((MY31:MY35=MY33)*(MT31:MT35&gt;MT33)),"")</f>
        <v/>
      </c>
      <c r="NB33" s="395" t="str">
        <f t="shared" ref="NB33" ca="1" si="5069">IF(MN33&lt;&gt;"",SUMPRODUCT((MY31:MY35=MY33)*(MT31:MT35=MT33)*(MR31:MR35&gt;MR33)),"")</f>
        <v/>
      </c>
      <c r="NC33" s="395" t="str">
        <f t="shared" ref="NC33" ca="1" si="5070">IF(MN33&lt;&gt;"",SUMPRODUCT((MY31:MY35=MY33)*(MT31:MT35=MT33)*(MR31:MR35=MR33)*(MV31:MV35&gt;MV33)),"")</f>
        <v/>
      </c>
      <c r="ND33" s="395" t="str">
        <f t="shared" ref="ND33" ca="1" si="5071">IF(MN33&lt;&gt;"",SUMPRODUCT((MY31:MY35=MY33)*(MT31:MT35=MT33)*(MR31:MR35=MR33)*(MV31:MV35=MV33)*(MW31:MW35&gt;MW33)),"")</f>
        <v/>
      </c>
      <c r="NE33" s="395" t="str">
        <f t="shared" ref="NE33" ca="1" si="5072">IF(MN33&lt;&gt;"",SUMPRODUCT((MY31:MY35=MY33)*(MT31:MT35=MT33)*(MR31:MR35=MR33)*(MV31:MV35=MV33)*(MW31:MW35=MW33)*(MX31:MX35&gt;MX33)),"")</f>
        <v/>
      </c>
      <c r="NF33" s="395" t="str">
        <f ca="1">IF(MN33&lt;&gt;"",IF(NF85&lt;&gt;"",IF(U82=3,NF85,IF(U82=4,SUM(MZ33:NE33),NF85+U82)),SUM(MZ33:NE33)),"")</f>
        <v/>
      </c>
      <c r="NG33" s="395" t="str">
        <f t="shared" ref="NG33" ca="1" si="5073">IF(MN33&lt;&gt;"",INDEX(MN31:MN35,MATCH(3,NF31:NF35,0),0),"")</f>
        <v/>
      </c>
      <c r="NH33" s="395" t="str">
        <f t="shared" ca="1" si="4829"/>
        <v>River Plate</v>
      </c>
      <c r="NI33" s="395">
        <f ca="1">SUMPRODUCT((PS3:PS54=NH33)*(PV3:PV54=NH34)*(PW3:PW54="W"))+SUMPRODUCT((PS3:PS54=NH33)*(PV3:PV54=NH35)*(PW3:PW54="W"))+SUMPRODUCT((PS3:PS54=NH33)*(PV3:PV54=NH32)*(PW3:PW54="W"))+SUMPRODUCT((PS3:PS54=NH34)*(PV3:PV54=NH33)*(PX3:PX54="W"))+SUMPRODUCT((PS3:PS54=NH35)*(PV3:PV54=NH33)*(PX3:PX54="W"))+SUMPRODUCT((PS3:PS54=NH32)*(PV3:PV54=NH33)*(PX3:PX54="W"))</f>
        <v>1</v>
      </c>
      <c r="NJ33" s="395">
        <f ca="1">SUMPRODUCT((PS3:PS54=NH33)*(PV3:PV54=NH34)*(PW3:PW54="D"))+SUMPRODUCT((PS3:PS54=NH33)*(PV3:PV54=NH35)*(PW3:PW54="D"))+SUMPRODUCT((PS3:PS54=NH33)*(PV3:PV54=NH32)*(PW3:PW54="D"))+SUMPRODUCT((PS3:PS54=NH34)*(PV3:PV54=NH33)*(PW3:PW54="D"))+SUMPRODUCT((PS3:PS54=NH35)*(PV3:PV54=NH33)*(PW3:PW54="D"))+SUMPRODUCT((PS3:PS54=NH32)*(PV3:PV54=NH33)*(PW3:PW54="D"))</f>
        <v>0</v>
      </c>
      <c r="NK33" s="395">
        <f ca="1">SUMPRODUCT((PS3:PS54=NH33)*(PV3:PV54=NH34)*(PW3:PW54="L"))+SUMPRODUCT((PS3:PS54=NH33)*(PV3:PV54=NH35)*(PW3:PW54="L"))+SUMPRODUCT((PS3:PS54=NH33)*(PV3:PV54=NH32)*(PW3:PW54="L"))+SUMPRODUCT((PS3:PS54=NH34)*(PV3:PV54=NH33)*(PX3:PX54="L"))+SUMPRODUCT((PS3:PS54=NH35)*(PV3:PV54=NH33)*(PX3:PX54="L"))+SUMPRODUCT((PS3:PS54=NH32)*(PV3:PV54=NH33)*(PX3:PX54="L"))</f>
        <v>0</v>
      </c>
      <c r="NL33" s="395">
        <f ca="1">SUMPRODUCT((PS3:PS54=NH33)*(PV3:PV54=NH34)*PT3:PT54)+SUMPRODUCT((PS3:PS54=NH33)*(PV3:PV54=NH35)*PT3:PT54)+SUMPRODUCT((PS3:PS54=NH33)*(PV3:PV54=NH31)*PT3:PT54)+SUMPRODUCT((PS3:PS54=NH33)*(PV3:PV54=NH32)*PT3:PT54)+SUMPRODUCT((PS3:PS54=NH34)*(PV3:PV54=NH33)*PU3:PU54)+SUMPRODUCT((PS3:PS54=NH35)*(PV3:PV54=NH33)*PU3:PU54)+SUMPRODUCT((PS3:PS54=NH31)*(PV3:PV54=NH33)*PU3:PU54)+SUMPRODUCT((PS3:PS54=NH32)*(PV3:PV54=NH33)*PU3:PU54)</f>
        <v>3</v>
      </c>
      <c r="NM33" s="395">
        <f ca="1">SUMPRODUCT((PS3:PS54=NH33)*(PV3:PV54=NH34)*PU3:PU54)+SUMPRODUCT((PS3:PS54=NH33)*(PV3:PV54=NH35)*PU3:PU54)+SUMPRODUCT((PS3:PS54=NH33)*(PV3:PV54=NH31)*PU3:PU54)+SUMPRODUCT((PS3:PS54=NH33)*(PV3:PV54=NH32)*PU3:PU54)+SUMPRODUCT((PS3:PS54=NH34)*(PV3:PV54=NH33)*PT3:PT54)+SUMPRODUCT((PS3:PS54=NH35)*(PV3:PV54=NH33)*PT3:PT54)+SUMPRODUCT((PS3:PS54=NH31)*(PV3:PV54=NH33)*PT3:PT54)+SUMPRODUCT((PS3:PS54=NH32)*(PV3:PV54=NH33)*PT3:PT54)</f>
        <v>1</v>
      </c>
      <c r="NN33" s="395">
        <f t="shared" ca="1" si="4830"/>
        <v>1002</v>
      </c>
      <c r="NO33" s="395">
        <f t="shared" ca="1" si="4831"/>
        <v>3</v>
      </c>
      <c r="NP33" s="395">
        <f ca="1">IF(NH33&lt;&gt;"",VLOOKUP(NH33,LU4:MA52,7,FALSE),"")</f>
        <v>999</v>
      </c>
      <c r="NQ33" s="395">
        <f ca="1">IF(NH33&lt;&gt;"",VLOOKUP(NH33,LU4:MA52,5,FALSE),"")</f>
        <v>3</v>
      </c>
      <c r="NR33" s="395">
        <f ca="1">IF(NH33&lt;&gt;"",VLOOKUP(NH33,LU4:MC52,9,FALSE),"")</f>
        <v>25</v>
      </c>
      <c r="NS33" s="395">
        <f t="shared" ca="1" si="4832"/>
        <v>3</v>
      </c>
      <c r="NT33" s="395">
        <f t="shared" ref="NT33" ca="1" si="5074">IF(NH33&lt;&gt;"",RANK(NS33,NS31:NS35),"")</f>
        <v>1</v>
      </c>
      <c r="NU33" s="395">
        <f t="shared" ref="NU33" ca="1" si="5075">IF(NH33&lt;&gt;"",SUMPRODUCT((NS31:NS35=NS33)*(NN31:NN35&gt;NN33)),"")</f>
        <v>0</v>
      </c>
      <c r="NV33" s="395">
        <f t="shared" ref="NV33" ca="1" si="5076">IF(NH33&lt;&gt;"",SUMPRODUCT((NS31:NS35=NS33)*(NN31:NN35=NN33)*(NL31:NL35&gt;NL33)),"")</f>
        <v>0</v>
      </c>
      <c r="NW33" s="395">
        <f t="shared" ref="NW33" ca="1" si="5077">IF(NH33&lt;&gt;"",SUMPRODUCT((NS31:NS35=NS33)*(NN31:NN35=NN33)*(NL31:NL35=NL33)*(NP31:NP35&gt;NP33)),"")</f>
        <v>0</v>
      </c>
      <c r="NX33" s="395">
        <f t="shared" ref="NX33" ca="1" si="5078">IF(NH33&lt;&gt;"",SUMPRODUCT((NS31:NS35=NS33)*(NN31:NN35=NN33)*(NL31:NL35=NL33)*(NP31:NP35=NP33)*(NQ31:NQ35&gt;NQ33)),"")</f>
        <v>0</v>
      </c>
      <c r="NY33" s="395">
        <f t="shared" ref="NY33" ca="1" si="5079">IF(NH33&lt;&gt;"",SUMPRODUCT((NS31:NS35=NS33)*(NN31:NN35=NN33)*(NL31:NL35=NL33)*(NP31:NP35=NP33)*(NQ31:NQ35=NQ33)*(NR31:NR35&gt;NR33)),"")</f>
        <v>0</v>
      </c>
      <c r="NZ33" s="395">
        <f t="shared" ref="NZ33" ca="1" si="5080">IF(NH33&lt;&gt;"",IF(NZ85&lt;&gt;"",IF(NG82=3,NZ85,NZ85+NG82),SUM(NT33:NY33)+1),"")</f>
        <v>2</v>
      </c>
      <c r="OA33" s="395" t="str">
        <f t="shared" ref="OA33" ca="1" si="5081">IF(NH33&lt;&gt;"",INDEX(NH32:NH35,MATCH(3,NZ32:NZ35,0),0),"")</f>
        <v>Internazionale</v>
      </c>
      <c r="OB33" s="395" t="str">
        <f t="shared" ref="OB33:OB34" ca="1" si="5082">IF(MK31&lt;&gt;"",MK31,"")</f>
        <v/>
      </c>
      <c r="OC33" s="395">
        <f ca="1">SUMPRODUCT((PS3:PS54=OB33)*(PV3:PV54=OB34)*(PW3:PW54="W"))+SUMPRODUCT((PS3:PS54=OB33)*(PV3:PV54=OB35)*(PW3:PW54="W"))+SUMPRODUCT((PS3:PS54=OB33)*(PV3:PV54=OB36)*(PW3:PW54="W"))+SUMPRODUCT((PS3:PS54=OB34)*(PV3:PV54=OB33)*(PX3:PX54="W"))+SUMPRODUCT((PS3:PS54=OB35)*(PV3:PV54=OB33)*(PX3:PX54="W"))+SUMPRODUCT((PS3:PS54=OB36)*(PV3:PV54=OB33)*(PX3:PX54="W"))</f>
        <v>0</v>
      </c>
      <c r="OD33" s="395">
        <f ca="1">SUMPRODUCT((PS3:PS54=OB33)*(PV3:PV54=OB34)*(PW3:PW54="D"))+SUMPRODUCT((PS3:PS54=OB33)*(PV3:PV54=OB35)*(PW3:PW54="D"))+SUMPRODUCT((PS3:PS54=OB33)*(PV3:PV54=OB36)*(PW3:PW54="D"))+SUMPRODUCT((PS3:PS54=OB34)*(PV3:PV54=OB33)*(PW3:PW54="D"))+SUMPRODUCT((PS3:PS54=OB35)*(PV3:PV54=OB33)*(PW3:PW54="D"))+SUMPRODUCT((PS3:PS54=OB36)*(PV3:PV54=OB33)*(PW3:PW54="D"))</f>
        <v>0</v>
      </c>
      <c r="OE33" s="395">
        <f ca="1">SUMPRODUCT((PS3:PS54=OB33)*(PV3:PV54=OB34)*(PW3:PW54="L"))+SUMPRODUCT((PS3:PS54=OB33)*(PV3:PV54=OB35)*(PW3:PW54="L"))+SUMPRODUCT((PS3:PS54=OB33)*(PV3:PV54=OB36)*(PW3:PW54="L"))+SUMPRODUCT((PS3:PS54=OB34)*(PV3:PV54=OB33)*(PX3:PX54="L"))+SUMPRODUCT((PS3:PS54=OB35)*(PV3:PV54=OB33)*(PX3:PX54="L"))+SUMPRODUCT((PS3:PS54=OB36)*(PV3:PV54=OB33)*(PX3:PX54="L"))</f>
        <v>0</v>
      </c>
      <c r="OF33" s="395">
        <f ca="1">SUMPRODUCT((PS3:PS54=OB33)*(PV3:PV54=OB34)*PT3:PT54)+SUMPRODUCT((PS3:PS54=OB33)*(PV3:PV54=OB35)*PT3:PT54)+SUMPRODUCT((PS3:PS54=OB33)*(PV3:PV54=OB31)*PT3:PT54)+SUMPRODUCT((PS3:PS54=OB33)*(PV3:PV54=OB32)*PT3:PT54)+SUMPRODUCT((PS3:PS54=OB34)*(PV3:PV54=OB33)*PU3:PU54)+SUMPRODUCT((PS3:PS54=OB35)*(PV3:PV54=OB33)*PU3:PU54)+SUMPRODUCT((PS3:PS54=OB31)*(PV3:PV54=OB33)*PU3:PU54)+SUMPRODUCT((PS3:PS54=OB32)*(PV3:PV54=OB33)*PU3:PU54)</f>
        <v>0</v>
      </c>
      <c r="OG33" s="395">
        <f ca="1">SUMPRODUCT((PS3:PS54=OB33)*(PV3:PV54=OB34)*PU3:PU54)+SUMPRODUCT((PS3:PS54=OB33)*(PV3:PV54=OB35)*PU3:PU54)+SUMPRODUCT((PS3:PS54=OB33)*(PV3:PV54=OB31)*PU3:PU54)+SUMPRODUCT((PS3:PS54=OB33)*(PV3:PV54=OB32)*PU3:PU54)+SUMPRODUCT((PS3:PS54=OB34)*(PV3:PV54=OB33)*PT3:PT54)+SUMPRODUCT((PS3:PS54=OB35)*(PV3:PV54=OB33)*PT3:PT54)+SUMPRODUCT((PS3:PS54=OB31)*(PV3:PV54=OB33)*PT3:PT54)+SUMPRODUCT((PS3:PS54=OB32)*(PV3:PV54=OB33)*PT3:PT54)</f>
        <v>0</v>
      </c>
      <c r="OH33" s="395">
        <f t="shared" ref="OH33:OH34" ca="1" si="5083">OF33-OG33+1000</f>
        <v>1000</v>
      </c>
      <c r="OI33" s="395" t="str">
        <f t="shared" ref="OI33:OI34" ca="1" si="5084">IF(OB33&lt;&gt;"",OC33*3+OD33*1,"")</f>
        <v/>
      </c>
      <c r="OJ33" s="395" t="str">
        <f ca="1">IF(OB33&lt;&gt;"",VLOOKUP(OB33,LU4:MA52,7,FALSE),"")</f>
        <v/>
      </c>
      <c r="OK33" s="395" t="str">
        <f ca="1">IF(OB33&lt;&gt;"",VLOOKUP(OB33,LU4:MA52,5,FALSE),"")</f>
        <v/>
      </c>
      <c r="OL33" s="395" t="str">
        <f ca="1">IF(OB33&lt;&gt;"",VLOOKUP(OB33,LU4:MC52,9,FALSE),"")</f>
        <v/>
      </c>
      <c r="OM33" s="395" t="str">
        <f t="shared" ref="OM33:OM34" ca="1" si="5085">OI33</f>
        <v/>
      </c>
      <c r="ON33" s="395" t="str">
        <f t="shared" ref="ON33" ca="1" si="5086">IF(OB33&lt;&gt;"",RANK(OM33,OM32:OM35),"")</f>
        <v/>
      </c>
      <c r="OO33" s="395" t="str">
        <f t="shared" ref="OO33" ca="1" si="5087">IF(OB33&lt;&gt;"",SUMPRODUCT((OM31:OM35=OM33)*(OH31:OH35&gt;OH33)),"")</f>
        <v/>
      </c>
      <c r="OP33" s="395" t="str">
        <f t="shared" ref="OP33" ca="1" si="5088">IF(OB33&lt;&gt;"",SUMPRODUCT((OM31:OM35=OM33)*(OH31:OH35=OH33)*(OF31:OF35&gt;OF33)),"")</f>
        <v/>
      </c>
      <c r="OQ33" s="395" t="str">
        <f t="shared" ref="OQ33" ca="1" si="5089">IF(OB33&lt;&gt;"",SUMPRODUCT((OM31:OM35=OM33)*(OH31:OH35=OH33)*(OF31:OF35=OF33)*(OJ31:OJ35&gt;OJ33)),"")</f>
        <v/>
      </c>
      <c r="OR33" s="395" t="str">
        <f t="shared" ref="OR33" ca="1" si="5090">IF(OB33&lt;&gt;"",SUMPRODUCT((OM31:OM35=OM33)*(OH31:OH35=OH33)*(OF31:OF35=OF33)*(OJ31:OJ35=OJ33)*(OK31:OK35&gt;OK33)),"")</f>
        <v/>
      </c>
      <c r="OS33" s="395" t="str">
        <f t="shared" ref="OS33" ca="1" si="5091">IF(OB33&lt;&gt;"",SUMPRODUCT((OM31:OM35=OM33)*(OH31:OH35=OH33)*(OF31:OF35=OF33)*(OJ31:OJ35=OJ33)*(OK31:OK35=OK33)*(OL31:OL35&gt;OL33)),"")</f>
        <v/>
      </c>
      <c r="OT33" s="395" t="str">
        <f t="shared" ref="OT33:OT34" ca="1" si="5092">IF(OB33&lt;&gt;"",SUM(ON33:OS33)+2,"")</f>
        <v/>
      </c>
      <c r="OU33" s="395" t="str">
        <f t="shared" ref="OU33" ca="1" si="5093">IF(OB33&lt;&gt;"",INDEX(OB33:OB35,MATCH(3,OT33:OT35,0),0),"")</f>
        <v/>
      </c>
      <c r="PP33" s="395" t="str">
        <f t="shared" ref="PP33" ca="1" si="5094">IF(OU33&lt;&gt;"",OU33,IF(OA33&lt;&gt;"",OA33,IF(NG33&lt;&gt;"",NG33,MG33)))</f>
        <v>Internazionale</v>
      </c>
      <c r="PQ33" s="395">
        <v>3</v>
      </c>
      <c r="PR33" s="395">
        <v>31</v>
      </c>
      <c r="PS33" s="395" t="str">
        <f t="shared" si="0"/>
        <v>Salzburg</v>
      </c>
      <c r="PT33" s="395">
        <f ca="1">IF(OFFSET('Game Board'!O38,0,PT1)&lt;&gt;"",OFFSET('Game Board'!O38,0,PT1),0)</f>
        <v>0</v>
      </c>
      <c r="PU33" s="395">
        <f ca="1">IF(OFFSET('Game Board'!P38,0,PT1)&lt;&gt;"",OFFSET('Game Board'!P38,0,PT1),0)</f>
        <v>1</v>
      </c>
      <c r="PV33" s="395" t="str">
        <f t="shared" si="1"/>
        <v>Al Hilal</v>
      </c>
      <c r="PW33" s="395" t="str">
        <f ca="1">IF(AND(OFFSET('Game Board'!O38,0,PT1)&lt;&gt;"",OFFSET('Game Board'!P38,0,PT1)&lt;&gt;""),IF(PT33&gt;PU33,"W",IF(PT33=PU33,"D","L")),"")</f>
        <v>L</v>
      </c>
      <c r="PX33" s="395" t="str">
        <f t="shared" ca="1" si="2565"/>
        <v>W</v>
      </c>
      <c r="PZ33" s="395">
        <f ca="1">VLOOKUP(QA33,TV31:TW35,2,FALSE)</f>
        <v>3</v>
      </c>
      <c r="QA33" s="398" t="str">
        <f t="shared" si="4628"/>
        <v>Monterrey</v>
      </c>
      <c r="QB33" s="395">
        <f ca="1">SUMPRODUCT((TY3:TY54=QA33)*(UC3:UC54="W"))+SUMPRODUCT((UB3:UB54=QA33)*(UD3:UD54="W"))</f>
        <v>0</v>
      </c>
      <c r="QC33" s="395">
        <f ca="1">SUMPRODUCT((TY3:TY54=QA33)*(UC3:UC54="D"))+SUMPRODUCT((UB3:UB54=QA33)*(UD3:UD54="D"))</f>
        <v>0</v>
      </c>
      <c r="QD33" s="395">
        <f ca="1">SUMPRODUCT((TY3:TY54=QA33)*(UC3:UC54="L"))+SUMPRODUCT((UB3:UB54=QA33)*(UD3:UD54="L"))</f>
        <v>0</v>
      </c>
      <c r="QE33" s="395">
        <f t="shared" ref="QE33" ca="1" si="5095">SUMIF(TY3:TY72,QA33,TZ3:TZ72)+SUMIF(UB3:UB72,QA33,UA3:UA72)</f>
        <v>0</v>
      </c>
      <c r="QF33" s="395">
        <f t="shared" ref="QF33" ca="1" si="5096">SUMIF(UB3:UB72,QA33,TZ3:TZ72)+SUMIF(TY3:TY72,QA33,UA3:UA72)</f>
        <v>0</v>
      </c>
      <c r="QG33" s="395">
        <f t="shared" ca="1" si="4631"/>
        <v>1000</v>
      </c>
      <c r="QH33" s="395">
        <f t="shared" ca="1" si="4632"/>
        <v>0</v>
      </c>
      <c r="QI33" s="401">
        <f t="shared" si="63"/>
        <v>12</v>
      </c>
      <c r="QJ33" s="395">
        <f t="shared" ref="QJ33" ca="1" si="5097">IF(COUNTIF(QH31:QH35,4)&lt;&gt;4,RANK(QH33,QH31:QH35),QH85)</f>
        <v>1</v>
      </c>
      <c r="QL33" s="395">
        <f t="shared" ref="QL33" ca="1" si="5098">SUMPRODUCT((QJ31:QJ34=QJ33)*(QI31:QI34&lt;QI33))+QJ33</f>
        <v>2</v>
      </c>
      <c r="QM33" s="398" t="str">
        <f t="shared" ref="QM33" ca="1" si="5099">INDEX(QA31:QA35,MATCH(3,QL31:QL35,0),0)</f>
        <v>Internazionale</v>
      </c>
      <c r="QN33" s="395">
        <f t="shared" ref="QN33" ca="1" si="5100">INDEX(QJ31:QJ35,MATCH(QM33,QA31:QA35,0),0)</f>
        <v>1</v>
      </c>
      <c r="QO33" s="395" t="str">
        <f t="shared" ref="QO33:QO34" ca="1" si="5101">IF(AND(QO32&lt;&gt;"",QN33=1),QM33,"")</f>
        <v>Internazionale</v>
      </c>
      <c r="QP33" s="395" t="str">
        <f t="shared" ref="QP33:QP34" ca="1" si="5102">IF(AND(QP32&lt;&gt;"",QN34=2),QM34,"")</f>
        <v/>
      </c>
      <c r="QQ33" s="395" t="str">
        <f t="shared" ref="QQ33" ca="1" si="5103">IF(AND(QQ32&lt;&gt;"",QN35=3),QM35,"")</f>
        <v/>
      </c>
      <c r="QT33" s="395" t="str">
        <f t="shared" ca="1" si="4641"/>
        <v>Internazionale</v>
      </c>
      <c r="QU33" s="395">
        <f ca="1">SUMPRODUCT((TY3:TY54=QT33)*(UB3:UB54=QT34)*(UC3:UC54="W"))+SUMPRODUCT((TY3:TY54=QT33)*(UB3:UB54=QT35)*(UC3:UC54="W"))+SUMPRODUCT((TY3:TY54=QT33)*(UB3:UB54=QT31)*(UC3:UC54="W"))+SUMPRODUCT((TY3:TY54=QT33)*(UB3:UB54=QT32)*(UC3:UC54="W"))+SUMPRODUCT((TY3:TY54=QT34)*(UB3:UB54=QT33)*(UD3:UD54="W"))+SUMPRODUCT((TY3:TY54=QT35)*(UB3:UB54=QT33)*(UD3:UD54="W"))+SUMPRODUCT((TY3:TY54=QT31)*(UB3:UB54=QT33)*(UD3:UD54="W"))+SUMPRODUCT((TY3:TY54=QT32)*(UB3:UB54=QT33)*(UD3:UD54="W"))</f>
        <v>0</v>
      </c>
      <c r="QV33" s="395">
        <f ca="1">SUMPRODUCT((TY3:TY54=QT33)*(UB3:UB54=QT34)*(UC3:UC54="D"))+SUMPRODUCT((TY3:TY54=QT33)*(UB3:UB54=QT35)*(UC3:UC54="D"))+SUMPRODUCT((TY3:TY54=QT33)*(UB3:UB54=QT31)*(UC3:UC54="D"))+SUMPRODUCT((TY3:TY54=QT33)*(UB3:UB54=QT32)*(UC3:UC54="D"))+SUMPRODUCT((TY3:TY54=QT34)*(UB3:UB54=QT33)*(UC3:UC54="D"))+SUMPRODUCT((TY3:TY54=QT35)*(UB3:UB54=QT33)*(UC3:UC54="D"))+SUMPRODUCT((TY3:TY54=QT31)*(UB3:UB54=QT33)*(UC3:UC54="D"))+SUMPRODUCT((TY3:TY54=QT32)*(UB3:UB54=QT33)*(UC3:UC54="D"))</f>
        <v>0</v>
      </c>
      <c r="QW33" s="395">
        <f ca="1">SUMPRODUCT((TY3:TY54=QT33)*(UB3:UB54=QT34)*(UC3:UC54="L"))+SUMPRODUCT((TY3:TY54=QT33)*(UB3:UB54=QT35)*(UC3:UC54="L"))+SUMPRODUCT((TY3:TY54=QT33)*(UB3:UB54=QT31)*(UC3:UC54="L"))+SUMPRODUCT((TY3:TY54=QT33)*(UB3:UB54=QT32)*(UC3:UC54="L"))+SUMPRODUCT((TY3:TY54=QT34)*(UB3:UB54=QT33)*(UD3:UD54="L"))+SUMPRODUCT((TY3:TY54=QT35)*(UB3:UB54=QT33)*(UD3:UD54="L"))+SUMPRODUCT((TY3:TY54=QT31)*(UB3:UB54=QT33)*(UD3:UD54="L"))+SUMPRODUCT((TY3:TY54=QT32)*(UB3:UB54=QT33)*(UD3:UD54="L"))</f>
        <v>0</v>
      </c>
      <c r="QX33" s="395">
        <f ca="1">SUMPRODUCT((TY3:TY54=QT33)*(UB3:UB54=QT34)*TZ3:TZ54)+SUMPRODUCT((TY3:TY54=QT33)*(UB3:UB54=QT35)*TZ3:TZ54)+SUMPRODUCT((TY3:TY54=QT33)*(UB3:UB54=QT31)*TZ3:TZ54)+SUMPRODUCT((TY3:TY54=QT33)*(UB3:UB54=QT32)*TZ3:TZ54)+SUMPRODUCT((TY3:TY54=QT34)*(UB3:UB54=QT33)*UA3:UA54)+SUMPRODUCT((TY3:TY54=QT35)*(UB3:UB54=QT33)*UA3:UA54)+SUMPRODUCT((TY3:TY54=QT31)*(UB3:UB54=QT33)*UA3:UA54)+SUMPRODUCT((TY3:TY54=QT32)*(UB3:UB54=QT33)*UA3:UA54)</f>
        <v>0</v>
      </c>
      <c r="QY33" s="395">
        <f ca="1">SUMPRODUCT((TY3:TY54=QT33)*(UB3:UB54=QT34)*UA3:UA54)+SUMPRODUCT((TY3:TY54=QT33)*(UB3:UB54=QT35)*UA3:UA54)+SUMPRODUCT((TY3:TY54=QT33)*(UB3:UB54=QT31)*UA3:UA54)+SUMPRODUCT((TY3:TY54=QT33)*(UB3:UB54=QT32)*UA3:UA54)+SUMPRODUCT((TY3:TY54=QT34)*(UB3:UB54=QT33)*TZ3:TZ54)+SUMPRODUCT((TY3:TY54=QT35)*(UB3:UB54=QT33)*TZ3:TZ54)+SUMPRODUCT((TY3:TY54=QT31)*(UB3:UB54=QT33)*TZ3:TZ54)+SUMPRODUCT((TY3:TY54=QT32)*(UB3:UB54=QT33)*TZ3:TZ54)</f>
        <v>0</v>
      </c>
      <c r="QZ33" s="395">
        <f t="shared" ca="1" si="4642"/>
        <v>1000</v>
      </c>
      <c r="RA33" s="395">
        <f t="shared" ca="1" si="4643"/>
        <v>0</v>
      </c>
      <c r="RB33" s="395">
        <f ca="1">IF(QT33&lt;&gt;"",VLOOKUP(QT33,QA4:QG52,7,FALSE),"")</f>
        <v>1000</v>
      </c>
      <c r="RC33" s="395">
        <f ca="1">IF(QT33&lt;&gt;"",VLOOKUP(QT33,QA4:QG52,5,FALSE),"")</f>
        <v>0</v>
      </c>
      <c r="RD33" s="395">
        <f ca="1">IF(QT33&lt;&gt;"",VLOOKUP(QT33,QA4:QI52,9,FALSE),"")</f>
        <v>21</v>
      </c>
      <c r="RE33" s="395">
        <f t="shared" ca="1" si="4644"/>
        <v>0</v>
      </c>
      <c r="RF33" s="395">
        <f t="shared" ref="RF33" ca="1" si="5104">IF(QT33&lt;&gt;"",RANK(RE33,RE31:RE35),"")</f>
        <v>1</v>
      </c>
      <c r="RG33" s="395">
        <f t="shared" ref="RG33" ca="1" si="5105">IF(QT33&lt;&gt;"",SUMPRODUCT((RE31:RE35=RE33)*(QZ31:QZ35&gt;QZ33)),"")</f>
        <v>0</v>
      </c>
      <c r="RH33" s="395">
        <f t="shared" ref="RH33" ca="1" si="5106">IF(QT33&lt;&gt;"",SUMPRODUCT((RE31:RE35=RE33)*(QZ31:QZ35=QZ33)*(QX31:QX35&gt;QX33)),"")</f>
        <v>0</v>
      </c>
      <c r="RI33" s="395">
        <f t="shared" ref="RI33" ca="1" si="5107">IF(QT33&lt;&gt;"",SUMPRODUCT((RE31:RE35=RE33)*(QZ31:QZ35=QZ33)*(QX31:QX35=QX33)*(RB31:RB35&gt;RB33)),"")</f>
        <v>0</v>
      </c>
      <c r="RJ33" s="395">
        <f t="shared" ref="RJ33" ca="1" si="5108">IF(QT33&lt;&gt;"",SUMPRODUCT((RE31:RE35=RE33)*(QZ31:QZ35=QZ33)*(QX31:QX35=QX33)*(RB31:RB35=RB33)*(RC31:RC35&gt;RC33)),"")</f>
        <v>0</v>
      </c>
      <c r="RK33" s="395">
        <f t="shared" ref="RK33" ca="1" si="5109">IF(QT33&lt;&gt;"",SUMPRODUCT((RE31:RE35=RE33)*(QZ31:QZ35=QZ33)*(QX31:QX35=QX33)*(RB31:RB35=RB33)*(RC31:RC35=RC33)*(RD31:RD35&gt;RD33)),"")</f>
        <v>1</v>
      </c>
      <c r="RL33" s="395">
        <f ca="1">IF(QT33&lt;&gt;"",IF(RL85&lt;&gt;"",IF(U82=3,RL85,IF(U82=4,SUM(RF33:RK33),RL85+U82)),SUM(RF33:RK33)),"")</f>
        <v>2</v>
      </c>
      <c r="RM33" s="395" t="str">
        <f t="shared" ref="RM33" ca="1" si="5110">IF(QT33&lt;&gt;"",INDEX(QT31:QT35,MATCH(3,RL31:RL35,0),0),"")</f>
        <v>Monterrey</v>
      </c>
      <c r="RN33" s="395" t="str">
        <f t="shared" ca="1" si="4859"/>
        <v/>
      </c>
      <c r="RO33" s="395">
        <f ca="1">SUMPRODUCT((TY3:TY54=RN33)*(UB3:UB54=RN34)*(UC3:UC54="W"))+SUMPRODUCT((TY3:TY54=RN33)*(UB3:UB54=RN35)*(UC3:UC54="W"))+SUMPRODUCT((TY3:TY54=RN33)*(UB3:UB54=RN32)*(UC3:UC54="W"))+SUMPRODUCT((TY3:TY54=RN34)*(UB3:UB54=RN33)*(UD3:UD54="W"))+SUMPRODUCT((TY3:TY54=RN35)*(UB3:UB54=RN33)*(UD3:UD54="W"))+SUMPRODUCT((TY3:TY54=RN32)*(UB3:UB54=RN33)*(UD3:UD54="W"))</f>
        <v>0</v>
      </c>
      <c r="RP33" s="395">
        <f ca="1">SUMPRODUCT((TY3:TY54=RN33)*(UB3:UB54=RN34)*(UC3:UC54="D"))+SUMPRODUCT((TY3:TY54=RN33)*(UB3:UB54=RN35)*(UC3:UC54="D"))+SUMPRODUCT((TY3:TY54=RN33)*(UB3:UB54=RN32)*(UC3:UC54="D"))+SUMPRODUCT((TY3:TY54=RN34)*(UB3:UB54=RN33)*(UC3:UC54="D"))+SUMPRODUCT((TY3:TY54=RN35)*(UB3:UB54=RN33)*(UC3:UC54="D"))+SUMPRODUCT((TY3:TY54=RN32)*(UB3:UB54=RN33)*(UC3:UC54="D"))</f>
        <v>0</v>
      </c>
      <c r="RQ33" s="395">
        <f ca="1">SUMPRODUCT((TY3:TY54=RN33)*(UB3:UB54=RN34)*(UC3:UC54="L"))+SUMPRODUCT((TY3:TY54=RN33)*(UB3:UB54=RN35)*(UC3:UC54="L"))+SUMPRODUCT((TY3:TY54=RN33)*(UB3:UB54=RN32)*(UC3:UC54="L"))+SUMPRODUCT((TY3:TY54=RN34)*(UB3:UB54=RN33)*(UD3:UD54="L"))+SUMPRODUCT((TY3:TY54=RN35)*(UB3:UB54=RN33)*(UD3:UD54="L"))+SUMPRODUCT((TY3:TY54=RN32)*(UB3:UB54=RN33)*(UD3:UD54="L"))</f>
        <v>0</v>
      </c>
      <c r="RR33" s="395">
        <f ca="1">SUMPRODUCT((TY3:TY54=RN33)*(UB3:UB54=RN34)*TZ3:TZ54)+SUMPRODUCT((TY3:TY54=RN33)*(UB3:UB54=RN35)*TZ3:TZ54)+SUMPRODUCT((TY3:TY54=RN33)*(UB3:UB54=RN31)*TZ3:TZ54)+SUMPRODUCT((TY3:TY54=RN33)*(UB3:UB54=RN32)*TZ3:TZ54)+SUMPRODUCT((TY3:TY54=RN34)*(UB3:UB54=RN33)*UA3:UA54)+SUMPRODUCT((TY3:TY54=RN35)*(UB3:UB54=RN33)*UA3:UA54)+SUMPRODUCT((TY3:TY54=RN31)*(UB3:UB54=RN33)*UA3:UA54)+SUMPRODUCT((TY3:TY54=RN32)*(UB3:UB54=RN33)*UA3:UA54)</f>
        <v>0</v>
      </c>
      <c r="RS33" s="395">
        <f ca="1">SUMPRODUCT((TY3:TY54=RN33)*(UB3:UB54=RN34)*UA3:UA54)+SUMPRODUCT((TY3:TY54=RN33)*(UB3:UB54=RN35)*UA3:UA54)+SUMPRODUCT((TY3:TY54=RN33)*(UB3:UB54=RN31)*UA3:UA54)+SUMPRODUCT((TY3:TY54=RN33)*(UB3:UB54=RN32)*UA3:UA54)+SUMPRODUCT((TY3:TY54=RN34)*(UB3:UB54=RN33)*TZ3:TZ54)+SUMPRODUCT((TY3:TY54=RN35)*(UB3:UB54=RN33)*TZ3:TZ54)+SUMPRODUCT((TY3:TY54=RN31)*(UB3:UB54=RN33)*TZ3:TZ54)+SUMPRODUCT((TY3:TY54=RN32)*(UB3:UB54=RN33)*TZ3:TZ54)</f>
        <v>0</v>
      </c>
      <c r="RT33" s="395">
        <f t="shared" ca="1" si="4860"/>
        <v>1000</v>
      </c>
      <c r="RU33" s="395" t="str">
        <f t="shared" ca="1" si="4861"/>
        <v/>
      </c>
      <c r="RV33" s="395" t="str">
        <f ca="1">IF(RN33&lt;&gt;"",VLOOKUP(RN33,QA4:QG52,7,FALSE),"")</f>
        <v/>
      </c>
      <c r="RW33" s="395" t="str">
        <f ca="1">IF(RN33&lt;&gt;"",VLOOKUP(RN33,QA4:QG52,5,FALSE),"")</f>
        <v/>
      </c>
      <c r="RX33" s="395" t="str">
        <f ca="1">IF(RN33&lt;&gt;"",VLOOKUP(RN33,QA4:QI52,9,FALSE),"")</f>
        <v/>
      </c>
      <c r="RY33" s="395" t="str">
        <f t="shared" ca="1" si="4862"/>
        <v/>
      </c>
      <c r="RZ33" s="395" t="str">
        <f t="shared" ref="RZ33" ca="1" si="5111">IF(RN33&lt;&gt;"",RANK(RY33,RY31:RY35),"")</f>
        <v/>
      </c>
      <c r="SA33" s="395" t="str">
        <f t="shared" ref="SA33" ca="1" si="5112">IF(RN33&lt;&gt;"",SUMPRODUCT((RY31:RY35=RY33)*(RT31:RT35&gt;RT33)),"")</f>
        <v/>
      </c>
      <c r="SB33" s="395" t="str">
        <f t="shared" ref="SB33" ca="1" si="5113">IF(RN33&lt;&gt;"",SUMPRODUCT((RY31:RY35=RY33)*(RT31:RT35=RT33)*(RR31:RR35&gt;RR33)),"")</f>
        <v/>
      </c>
      <c r="SC33" s="395" t="str">
        <f t="shared" ref="SC33" ca="1" si="5114">IF(RN33&lt;&gt;"",SUMPRODUCT((RY31:RY35=RY33)*(RT31:RT35=RT33)*(RR31:RR35=RR33)*(RV31:RV35&gt;RV33)),"")</f>
        <v/>
      </c>
      <c r="SD33" s="395" t="str">
        <f t="shared" ref="SD33" ca="1" si="5115">IF(RN33&lt;&gt;"",SUMPRODUCT((RY31:RY35=RY33)*(RT31:RT35=RT33)*(RR31:RR35=RR33)*(RV31:RV35=RV33)*(RW31:RW35&gt;RW33)),"")</f>
        <v/>
      </c>
      <c r="SE33" s="395" t="str">
        <f t="shared" ref="SE33" ca="1" si="5116">IF(RN33&lt;&gt;"",SUMPRODUCT((RY31:RY35=RY33)*(RT31:RT35=RT33)*(RR31:RR35=RR33)*(RV31:RV35=RV33)*(RW31:RW35=RW33)*(RX31:RX35&gt;RX33)),"")</f>
        <v/>
      </c>
      <c r="SF33" s="395" t="str">
        <f t="shared" ref="SF33" ca="1" si="5117">IF(RN33&lt;&gt;"",IF(SF85&lt;&gt;"",IF(RM82=3,SF85,SF85+RM82),SUM(RZ33:SE33)+1),"")</f>
        <v/>
      </c>
      <c r="SG33" s="395" t="str">
        <f t="shared" ref="SG33" ca="1" si="5118">IF(RN33&lt;&gt;"",INDEX(RN32:RN35,MATCH(3,SF32:SF35,0),0),"")</f>
        <v/>
      </c>
      <c r="SH33" s="395" t="str">
        <f t="shared" ref="SH33:SH34" ca="1" si="5119">IF(QQ31&lt;&gt;"",QQ31,"")</f>
        <v/>
      </c>
      <c r="SI33" s="395">
        <f ca="1">SUMPRODUCT((TY3:TY54=SH33)*(UB3:UB54=SH34)*(UC3:UC54="W"))+SUMPRODUCT((TY3:TY54=SH33)*(UB3:UB54=SH35)*(UC3:UC54="W"))+SUMPRODUCT((TY3:TY54=SH33)*(UB3:UB54=SH36)*(UC3:UC54="W"))+SUMPRODUCT((TY3:TY54=SH34)*(UB3:UB54=SH33)*(UD3:UD54="W"))+SUMPRODUCT((TY3:TY54=SH35)*(UB3:UB54=SH33)*(UD3:UD54="W"))+SUMPRODUCT((TY3:TY54=SH36)*(UB3:UB54=SH33)*(UD3:UD54="W"))</f>
        <v>0</v>
      </c>
      <c r="SJ33" s="395">
        <f ca="1">SUMPRODUCT((TY3:TY54=SH33)*(UB3:UB54=SH34)*(UC3:UC54="D"))+SUMPRODUCT((TY3:TY54=SH33)*(UB3:UB54=SH35)*(UC3:UC54="D"))+SUMPRODUCT((TY3:TY54=SH33)*(UB3:UB54=SH36)*(UC3:UC54="D"))+SUMPRODUCT((TY3:TY54=SH34)*(UB3:UB54=SH33)*(UC3:UC54="D"))+SUMPRODUCT((TY3:TY54=SH35)*(UB3:UB54=SH33)*(UC3:UC54="D"))+SUMPRODUCT((TY3:TY54=SH36)*(UB3:UB54=SH33)*(UC3:UC54="D"))</f>
        <v>0</v>
      </c>
      <c r="SK33" s="395">
        <f ca="1">SUMPRODUCT((TY3:TY54=SH33)*(UB3:UB54=SH34)*(UC3:UC54="L"))+SUMPRODUCT((TY3:TY54=SH33)*(UB3:UB54=SH35)*(UC3:UC54="L"))+SUMPRODUCT((TY3:TY54=SH33)*(UB3:UB54=SH36)*(UC3:UC54="L"))+SUMPRODUCT((TY3:TY54=SH34)*(UB3:UB54=SH33)*(UD3:UD54="L"))+SUMPRODUCT((TY3:TY54=SH35)*(UB3:UB54=SH33)*(UD3:UD54="L"))+SUMPRODUCT((TY3:TY54=SH36)*(UB3:UB54=SH33)*(UD3:UD54="L"))</f>
        <v>0</v>
      </c>
      <c r="SL33" s="395">
        <f ca="1">SUMPRODUCT((TY3:TY54=SH33)*(UB3:UB54=SH34)*TZ3:TZ54)+SUMPRODUCT((TY3:TY54=SH33)*(UB3:UB54=SH35)*TZ3:TZ54)+SUMPRODUCT((TY3:TY54=SH33)*(UB3:UB54=SH31)*TZ3:TZ54)+SUMPRODUCT((TY3:TY54=SH33)*(UB3:UB54=SH32)*TZ3:TZ54)+SUMPRODUCT((TY3:TY54=SH34)*(UB3:UB54=SH33)*UA3:UA54)+SUMPRODUCT((TY3:TY54=SH35)*(UB3:UB54=SH33)*UA3:UA54)+SUMPRODUCT((TY3:TY54=SH31)*(UB3:UB54=SH33)*UA3:UA54)+SUMPRODUCT((TY3:TY54=SH32)*(UB3:UB54=SH33)*UA3:UA54)</f>
        <v>0</v>
      </c>
      <c r="SM33" s="395">
        <f ca="1">SUMPRODUCT((TY3:TY54=SH33)*(UB3:UB54=SH34)*UA3:UA54)+SUMPRODUCT((TY3:TY54=SH33)*(UB3:UB54=SH35)*UA3:UA54)+SUMPRODUCT((TY3:TY54=SH33)*(UB3:UB54=SH31)*UA3:UA54)+SUMPRODUCT((TY3:TY54=SH33)*(UB3:UB54=SH32)*UA3:UA54)+SUMPRODUCT((TY3:TY54=SH34)*(UB3:UB54=SH33)*TZ3:TZ54)+SUMPRODUCT((TY3:TY54=SH35)*(UB3:UB54=SH33)*TZ3:TZ54)+SUMPRODUCT((TY3:TY54=SH31)*(UB3:UB54=SH33)*TZ3:TZ54)+SUMPRODUCT((TY3:TY54=SH32)*(UB3:UB54=SH33)*TZ3:TZ54)</f>
        <v>0</v>
      </c>
      <c r="SN33" s="395">
        <f t="shared" ref="SN33:SN34" ca="1" si="5120">SL33-SM33+1000</f>
        <v>1000</v>
      </c>
      <c r="SO33" s="395" t="str">
        <f t="shared" ref="SO33:SO34" ca="1" si="5121">IF(SH33&lt;&gt;"",SI33*3+SJ33*1,"")</f>
        <v/>
      </c>
      <c r="SP33" s="395" t="str">
        <f ca="1">IF(SH33&lt;&gt;"",VLOOKUP(SH33,QA4:QG52,7,FALSE),"")</f>
        <v/>
      </c>
      <c r="SQ33" s="395" t="str">
        <f ca="1">IF(SH33&lt;&gt;"",VLOOKUP(SH33,QA4:QG52,5,FALSE),"")</f>
        <v/>
      </c>
      <c r="SR33" s="395" t="str">
        <f ca="1">IF(SH33&lt;&gt;"",VLOOKUP(SH33,QA4:QI52,9,FALSE),"")</f>
        <v/>
      </c>
      <c r="SS33" s="395" t="str">
        <f t="shared" ref="SS33:SS34" ca="1" si="5122">SO33</f>
        <v/>
      </c>
      <c r="ST33" s="395" t="str">
        <f t="shared" ref="ST33" ca="1" si="5123">IF(SH33&lt;&gt;"",RANK(SS33,SS32:SS35),"")</f>
        <v/>
      </c>
      <c r="SU33" s="395" t="str">
        <f t="shared" ref="SU33" ca="1" si="5124">IF(SH33&lt;&gt;"",SUMPRODUCT((SS31:SS35=SS33)*(SN31:SN35&gt;SN33)),"")</f>
        <v/>
      </c>
      <c r="SV33" s="395" t="str">
        <f t="shared" ref="SV33" ca="1" si="5125">IF(SH33&lt;&gt;"",SUMPRODUCT((SS31:SS35=SS33)*(SN31:SN35=SN33)*(SL31:SL35&gt;SL33)),"")</f>
        <v/>
      </c>
      <c r="SW33" s="395" t="str">
        <f t="shared" ref="SW33" ca="1" si="5126">IF(SH33&lt;&gt;"",SUMPRODUCT((SS31:SS35=SS33)*(SN31:SN35=SN33)*(SL31:SL35=SL33)*(SP31:SP35&gt;SP33)),"")</f>
        <v/>
      </c>
      <c r="SX33" s="395" t="str">
        <f t="shared" ref="SX33" ca="1" si="5127">IF(SH33&lt;&gt;"",SUMPRODUCT((SS31:SS35=SS33)*(SN31:SN35=SN33)*(SL31:SL35=SL33)*(SP31:SP35=SP33)*(SQ31:SQ35&gt;SQ33)),"")</f>
        <v/>
      </c>
      <c r="SY33" s="395" t="str">
        <f t="shared" ref="SY33" ca="1" si="5128">IF(SH33&lt;&gt;"",SUMPRODUCT((SS31:SS35=SS33)*(SN31:SN35=SN33)*(SL31:SL35=SL33)*(SP31:SP35=SP33)*(SQ31:SQ35=SQ33)*(SR31:SR35&gt;SR33)),"")</f>
        <v/>
      </c>
      <c r="SZ33" s="395" t="str">
        <f t="shared" ref="SZ33:SZ34" ca="1" si="5129">IF(SH33&lt;&gt;"",SUM(ST33:SY33)+2,"")</f>
        <v/>
      </c>
      <c r="TA33" s="395" t="str">
        <f t="shared" ref="TA33" ca="1" si="5130">IF(SH33&lt;&gt;"",INDEX(SH33:SH35,MATCH(3,SZ33:SZ35,0),0),"")</f>
        <v/>
      </c>
      <c r="TV33" s="395" t="str">
        <f t="shared" ref="TV33" ca="1" si="5131">IF(TA33&lt;&gt;"",TA33,IF(SG33&lt;&gt;"",SG33,IF(RM33&lt;&gt;"",RM33,QM33)))</f>
        <v>Monterrey</v>
      </c>
      <c r="TW33" s="395">
        <v>3</v>
      </c>
      <c r="TX33" s="395">
        <v>31</v>
      </c>
      <c r="TY33" s="395" t="str">
        <f t="shared" si="3"/>
        <v>Salzburg</v>
      </c>
      <c r="TZ33" s="395">
        <f ca="1">IF(OFFSET('Game Board'!O38,0,TZ1)&lt;&gt;"",OFFSET('Game Board'!O38,0,TZ1),0)</f>
        <v>0</v>
      </c>
      <c r="UA33" s="395">
        <f ca="1">IF(OFFSET('Game Board'!P38,0,TZ1)&lt;&gt;"",OFFSET('Game Board'!P38,0,TZ1),0)</f>
        <v>0</v>
      </c>
      <c r="UB33" s="395" t="str">
        <f t="shared" si="4"/>
        <v>Al Hilal</v>
      </c>
      <c r="UC33" s="395" t="str">
        <f ca="1">IF(AND(OFFSET('Game Board'!O38,0,TZ1)&lt;&gt;"",OFFSET('Game Board'!P38,0,TZ1)&lt;&gt;""),IF(TZ33&gt;UA33,"W",IF(TZ33=UA33,"D","L")),"")</f>
        <v/>
      </c>
      <c r="UD33" s="395" t="str">
        <f t="shared" ca="1" si="2597"/>
        <v/>
      </c>
      <c r="UF33" s="395">
        <f ca="1">VLOOKUP(UG33,YB31:YC35,2,FALSE)</f>
        <v>3</v>
      </c>
      <c r="UG33" s="398" t="str">
        <f t="shared" si="4653"/>
        <v>Monterrey</v>
      </c>
      <c r="UH33" s="395">
        <f ca="1">SUMPRODUCT((YE3:YE54=UG33)*(YI3:YI54="W"))+SUMPRODUCT((YH3:YH54=UG33)*(YJ3:YJ54="W"))</f>
        <v>0</v>
      </c>
      <c r="UI33" s="395">
        <f ca="1">SUMPRODUCT((YE3:YE54=UG33)*(YI3:YI54="D"))+SUMPRODUCT((YH3:YH54=UG33)*(YJ3:YJ54="D"))</f>
        <v>0</v>
      </c>
      <c r="UJ33" s="395">
        <f ca="1">SUMPRODUCT((YE3:YE54=UG33)*(YI3:YI54="L"))+SUMPRODUCT((YH3:YH54=UG33)*(YJ3:YJ54="L"))</f>
        <v>0</v>
      </c>
      <c r="UK33" s="395">
        <f t="shared" ref="UK33" ca="1" si="5132">SUMIF(YE3:YE72,UG33,YF3:YF72)+SUMIF(YH3:YH72,UG33,YG3:YG72)</f>
        <v>0</v>
      </c>
      <c r="UL33" s="395">
        <f t="shared" ref="UL33" ca="1" si="5133">SUMIF(YH3:YH72,UG33,YF3:YF72)+SUMIF(YE3:YE72,UG33,YG3:YG72)</f>
        <v>0</v>
      </c>
      <c r="UM33" s="395">
        <f t="shared" ca="1" si="4656"/>
        <v>1000</v>
      </c>
      <c r="UN33" s="395">
        <f t="shared" ca="1" si="4657"/>
        <v>0</v>
      </c>
      <c r="UO33" s="401">
        <f t="shared" si="90"/>
        <v>12</v>
      </c>
      <c r="UP33" s="395">
        <f t="shared" ref="UP33" ca="1" si="5134">IF(COUNTIF(UN31:UN35,4)&lt;&gt;4,RANK(UN33,UN31:UN35),UN85)</f>
        <v>1</v>
      </c>
      <c r="UR33" s="395">
        <f t="shared" ref="UR33" ca="1" si="5135">SUMPRODUCT((UP31:UP34=UP33)*(UO31:UO34&lt;UO33))+UP33</f>
        <v>2</v>
      </c>
      <c r="US33" s="398" t="str">
        <f t="shared" ref="US33" ca="1" si="5136">INDEX(UG31:UG35,MATCH(3,UR31:UR35,0),0)</f>
        <v>Internazionale</v>
      </c>
      <c r="UT33" s="395">
        <f t="shared" ref="UT33" ca="1" si="5137">INDEX(UP31:UP35,MATCH(US33,UG31:UG35,0),0)</f>
        <v>1</v>
      </c>
      <c r="UU33" s="395" t="str">
        <f t="shared" ref="UU33:UU34" ca="1" si="5138">IF(AND(UU32&lt;&gt;"",UT33=1),US33,"")</f>
        <v>Internazionale</v>
      </c>
      <c r="UV33" s="395" t="str">
        <f t="shared" ref="UV33:UV34" ca="1" si="5139">IF(AND(UV32&lt;&gt;"",UT34=2),US34,"")</f>
        <v/>
      </c>
      <c r="UW33" s="395" t="str">
        <f t="shared" ref="UW33" ca="1" si="5140">IF(AND(UW32&lt;&gt;"",UT35=3),US35,"")</f>
        <v/>
      </c>
      <c r="UZ33" s="395" t="str">
        <f t="shared" ca="1" si="4666"/>
        <v>Internazionale</v>
      </c>
      <c r="VA33" s="395">
        <f ca="1">SUMPRODUCT((YE3:YE54=UZ33)*(YH3:YH54=UZ34)*(YI3:YI54="W"))+SUMPRODUCT((YE3:YE54=UZ33)*(YH3:YH54=UZ35)*(YI3:YI54="W"))+SUMPRODUCT((YE3:YE54=UZ33)*(YH3:YH54=UZ31)*(YI3:YI54="W"))+SUMPRODUCT((YE3:YE54=UZ33)*(YH3:YH54=UZ32)*(YI3:YI54="W"))+SUMPRODUCT((YE3:YE54=UZ34)*(YH3:YH54=UZ33)*(YJ3:YJ54="W"))+SUMPRODUCT((YE3:YE54=UZ35)*(YH3:YH54=UZ33)*(YJ3:YJ54="W"))+SUMPRODUCT((YE3:YE54=UZ31)*(YH3:YH54=UZ33)*(YJ3:YJ54="W"))+SUMPRODUCT((YE3:YE54=UZ32)*(YH3:YH54=UZ33)*(YJ3:YJ54="W"))</f>
        <v>0</v>
      </c>
      <c r="VB33" s="395">
        <f ca="1">SUMPRODUCT((YE3:YE54=UZ33)*(YH3:YH54=UZ34)*(YI3:YI54="D"))+SUMPRODUCT((YE3:YE54=UZ33)*(YH3:YH54=UZ35)*(YI3:YI54="D"))+SUMPRODUCT((YE3:YE54=UZ33)*(YH3:YH54=UZ31)*(YI3:YI54="D"))+SUMPRODUCT((YE3:YE54=UZ33)*(YH3:YH54=UZ32)*(YI3:YI54="D"))+SUMPRODUCT((YE3:YE54=UZ34)*(YH3:YH54=UZ33)*(YI3:YI54="D"))+SUMPRODUCT((YE3:YE54=UZ35)*(YH3:YH54=UZ33)*(YI3:YI54="D"))+SUMPRODUCT((YE3:YE54=UZ31)*(YH3:YH54=UZ33)*(YI3:YI54="D"))+SUMPRODUCT((YE3:YE54=UZ32)*(YH3:YH54=UZ33)*(YI3:YI54="D"))</f>
        <v>0</v>
      </c>
      <c r="VC33" s="395">
        <f ca="1">SUMPRODUCT((YE3:YE54=UZ33)*(YH3:YH54=UZ34)*(YI3:YI54="L"))+SUMPRODUCT((YE3:YE54=UZ33)*(YH3:YH54=UZ35)*(YI3:YI54="L"))+SUMPRODUCT((YE3:YE54=UZ33)*(YH3:YH54=UZ31)*(YI3:YI54="L"))+SUMPRODUCT((YE3:YE54=UZ33)*(YH3:YH54=UZ32)*(YI3:YI54="L"))+SUMPRODUCT((YE3:YE54=UZ34)*(YH3:YH54=UZ33)*(YJ3:YJ54="L"))+SUMPRODUCT((YE3:YE54=UZ35)*(YH3:YH54=UZ33)*(YJ3:YJ54="L"))+SUMPRODUCT((YE3:YE54=UZ31)*(YH3:YH54=UZ33)*(YJ3:YJ54="L"))+SUMPRODUCT((YE3:YE54=UZ32)*(YH3:YH54=UZ33)*(YJ3:YJ54="L"))</f>
        <v>0</v>
      </c>
      <c r="VD33" s="395">
        <f ca="1">SUMPRODUCT((YE3:YE54=UZ33)*(YH3:YH54=UZ34)*YF3:YF54)+SUMPRODUCT((YE3:YE54=UZ33)*(YH3:YH54=UZ35)*YF3:YF54)+SUMPRODUCT((YE3:YE54=UZ33)*(YH3:YH54=UZ31)*YF3:YF54)+SUMPRODUCT((YE3:YE54=UZ33)*(YH3:YH54=UZ32)*YF3:YF54)+SUMPRODUCT((YE3:YE54=UZ34)*(YH3:YH54=UZ33)*YG3:YG54)+SUMPRODUCT((YE3:YE54=UZ35)*(YH3:YH54=UZ33)*YG3:YG54)+SUMPRODUCT((YE3:YE54=UZ31)*(YH3:YH54=UZ33)*YG3:YG54)+SUMPRODUCT((YE3:YE54=UZ32)*(YH3:YH54=UZ33)*YG3:YG54)</f>
        <v>0</v>
      </c>
      <c r="VE33" s="395">
        <f ca="1">SUMPRODUCT((YE3:YE54=UZ33)*(YH3:YH54=UZ34)*YG3:YG54)+SUMPRODUCT((YE3:YE54=UZ33)*(YH3:YH54=UZ35)*YG3:YG54)+SUMPRODUCT((YE3:YE54=UZ33)*(YH3:YH54=UZ31)*YG3:YG54)+SUMPRODUCT((YE3:YE54=UZ33)*(YH3:YH54=UZ32)*YG3:YG54)+SUMPRODUCT((YE3:YE54=UZ34)*(YH3:YH54=UZ33)*YF3:YF54)+SUMPRODUCT((YE3:YE54=UZ35)*(YH3:YH54=UZ33)*YF3:YF54)+SUMPRODUCT((YE3:YE54=UZ31)*(YH3:YH54=UZ33)*YF3:YF54)+SUMPRODUCT((YE3:YE54=UZ32)*(YH3:YH54=UZ33)*YF3:YF54)</f>
        <v>0</v>
      </c>
      <c r="VF33" s="395">
        <f t="shared" ca="1" si="4667"/>
        <v>1000</v>
      </c>
      <c r="VG33" s="395">
        <f t="shared" ca="1" si="4668"/>
        <v>0</v>
      </c>
      <c r="VH33" s="395">
        <f ca="1">IF(UZ33&lt;&gt;"",VLOOKUP(UZ33,UG4:UM52,7,FALSE),"")</f>
        <v>1000</v>
      </c>
      <c r="VI33" s="395">
        <f ca="1">IF(UZ33&lt;&gt;"",VLOOKUP(UZ33,UG4:UM52,5,FALSE),"")</f>
        <v>0</v>
      </c>
      <c r="VJ33" s="395">
        <f ca="1">IF(UZ33&lt;&gt;"",VLOOKUP(UZ33,UG4:UO52,9,FALSE),"")</f>
        <v>21</v>
      </c>
      <c r="VK33" s="395">
        <f t="shared" ca="1" si="4669"/>
        <v>0</v>
      </c>
      <c r="VL33" s="395">
        <f t="shared" ref="VL33" ca="1" si="5141">IF(UZ33&lt;&gt;"",RANK(VK33,VK31:VK35),"")</f>
        <v>1</v>
      </c>
      <c r="VM33" s="395">
        <f t="shared" ref="VM33" ca="1" si="5142">IF(UZ33&lt;&gt;"",SUMPRODUCT((VK31:VK35=VK33)*(VF31:VF35&gt;VF33)),"")</f>
        <v>0</v>
      </c>
      <c r="VN33" s="395">
        <f t="shared" ref="VN33" ca="1" si="5143">IF(UZ33&lt;&gt;"",SUMPRODUCT((VK31:VK35=VK33)*(VF31:VF35=VF33)*(VD31:VD35&gt;VD33)),"")</f>
        <v>0</v>
      </c>
      <c r="VO33" s="395">
        <f t="shared" ref="VO33" ca="1" si="5144">IF(UZ33&lt;&gt;"",SUMPRODUCT((VK31:VK35=VK33)*(VF31:VF35=VF33)*(VD31:VD35=VD33)*(VH31:VH35&gt;VH33)),"")</f>
        <v>0</v>
      </c>
      <c r="VP33" s="395">
        <f t="shared" ref="VP33" ca="1" si="5145">IF(UZ33&lt;&gt;"",SUMPRODUCT((VK31:VK35=VK33)*(VF31:VF35=VF33)*(VD31:VD35=VD33)*(VH31:VH35=VH33)*(VI31:VI35&gt;VI33)),"")</f>
        <v>0</v>
      </c>
      <c r="VQ33" s="395">
        <f t="shared" ref="VQ33" ca="1" si="5146">IF(UZ33&lt;&gt;"",SUMPRODUCT((VK31:VK35=VK33)*(VF31:VF35=VF33)*(VD31:VD35=VD33)*(VH31:VH35=VH33)*(VI31:VI35=VI33)*(VJ31:VJ35&gt;VJ33)),"")</f>
        <v>1</v>
      </c>
      <c r="VR33" s="395">
        <f ca="1">IF(UZ33&lt;&gt;"",IF(VR85&lt;&gt;"",IF(U82=3,VR85,IF(U82=4,SUM(VL33:VQ33),VR85+U82)),SUM(VL33:VQ33)),"")</f>
        <v>2</v>
      </c>
      <c r="VS33" s="395" t="str">
        <f t="shared" ref="VS33" ca="1" si="5147">IF(UZ33&lt;&gt;"",INDEX(UZ31:UZ35,MATCH(3,VR31:VR35,0),0),"")</f>
        <v>Monterrey</v>
      </c>
      <c r="VT33" s="395" t="str">
        <f t="shared" ca="1" si="4889"/>
        <v/>
      </c>
      <c r="VU33" s="395">
        <f ca="1">SUMPRODUCT((YE3:YE54=VT33)*(YH3:YH54=VT34)*(YI3:YI54="W"))+SUMPRODUCT((YE3:YE54=VT33)*(YH3:YH54=VT35)*(YI3:YI54="W"))+SUMPRODUCT((YE3:YE54=VT33)*(YH3:YH54=VT32)*(YI3:YI54="W"))+SUMPRODUCT((YE3:YE54=VT34)*(YH3:YH54=VT33)*(YJ3:YJ54="W"))+SUMPRODUCT((YE3:YE54=VT35)*(YH3:YH54=VT33)*(YJ3:YJ54="W"))+SUMPRODUCT((YE3:YE54=VT32)*(YH3:YH54=VT33)*(YJ3:YJ54="W"))</f>
        <v>0</v>
      </c>
      <c r="VV33" s="395">
        <f ca="1">SUMPRODUCT((YE3:YE54=VT33)*(YH3:YH54=VT34)*(YI3:YI54="D"))+SUMPRODUCT((YE3:YE54=VT33)*(YH3:YH54=VT35)*(YI3:YI54="D"))+SUMPRODUCT((YE3:YE54=VT33)*(YH3:YH54=VT32)*(YI3:YI54="D"))+SUMPRODUCT((YE3:YE54=VT34)*(YH3:YH54=VT33)*(YI3:YI54="D"))+SUMPRODUCT((YE3:YE54=VT35)*(YH3:YH54=VT33)*(YI3:YI54="D"))+SUMPRODUCT((YE3:YE54=VT32)*(YH3:YH54=VT33)*(YI3:YI54="D"))</f>
        <v>0</v>
      </c>
      <c r="VW33" s="395">
        <f ca="1">SUMPRODUCT((YE3:YE54=VT33)*(YH3:YH54=VT34)*(YI3:YI54="L"))+SUMPRODUCT((YE3:YE54=VT33)*(YH3:YH54=VT35)*(YI3:YI54="L"))+SUMPRODUCT((YE3:YE54=VT33)*(YH3:YH54=VT32)*(YI3:YI54="L"))+SUMPRODUCT((YE3:YE54=VT34)*(YH3:YH54=VT33)*(YJ3:YJ54="L"))+SUMPRODUCT((YE3:YE54=VT35)*(YH3:YH54=VT33)*(YJ3:YJ54="L"))+SUMPRODUCT((YE3:YE54=VT32)*(YH3:YH54=VT33)*(YJ3:YJ54="L"))</f>
        <v>0</v>
      </c>
      <c r="VX33" s="395">
        <f ca="1">SUMPRODUCT((YE3:YE54=VT33)*(YH3:YH54=VT34)*YF3:YF54)+SUMPRODUCT((YE3:YE54=VT33)*(YH3:YH54=VT35)*YF3:YF54)+SUMPRODUCT((YE3:YE54=VT33)*(YH3:YH54=VT31)*YF3:YF54)+SUMPRODUCT((YE3:YE54=VT33)*(YH3:YH54=VT32)*YF3:YF54)+SUMPRODUCT((YE3:YE54=VT34)*(YH3:YH54=VT33)*YG3:YG54)+SUMPRODUCT((YE3:YE54=VT35)*(YH3:YH54=VT33)*YG3:YG54)+SUMPRODUCT((YE3:YE54=VT31)*(YH3:YH54=VT33)*YG3:YG54)+SUMPRODUCT((YE3:YE54=VT32)*(YH3:YH54=VT33)*YG3:YG54)</f>
        <v>0</v>
      </c>
      <c r="VY33" s="395">
        <f ca="1">SUMPRODUCT((YE3:YE54=VT33)*(YH3:YH54=VT34)*YG3:YG54)+SUMPRODUCT((YE3:YE54=VT33)*(YH3:YH54=VT35)*YG3:YG54)+SUMPRODUCT((YE3:YE54=VT33)*(YH3:YH54=VT31)*YG3:YG54)+SUMPRODUCT((YE3:YE54=VT33)*(YH3:YH54=VT32)*YG3:YG54)+SUMPRODUCT((YE3:YE54=VT34)*(YH3:YH54=VT33)*YF3:YF54)+SUMPRODUCT((YE3:YE54=VT35)*(YH3:YH54=VT33)*YF3:YF54)+SUMPRODUCT((YE3:YE54=VT31)*(YH3:YH54=VT33)*YF3:YF54)+SUMPRODUCT((YE3:YE54=VT32)*(YH3:YH54=VT33)*YF3:YF54)</f>
        <v>0</v>
      </c>
      <c r="VZ33" s="395">
        <f t="shared" ca="1" si="4890"/>
        <v>1000</v>
      </c>
      <c r="WA33" s="395" t="str">
        <f t="shared" ca="1" si="4891"/>
        <v/>
      </c>
      <c r="WB33" s="395" t="str">
        <f ca="1">IF(VT33&lt;&gt;"",VLOOKUP(VT33,UG4:UM52,7,FALSE),"")</f>
        <v/>
      </c>
      <c r="WC33" s="395" t="str">
        <f ca="1">IF(VT33&lt;&gt;"",VLOOKUP(VT33,UG4:UM52,5,FALSE),"")</f>
        <v/>
      </c>
      <c r="WD33" s="395" t="str">
        <f ca="1">IF(VT33&lt;&gt;"",VLOOKUP(VT33,UG4:UO52,9,FALSE),"")</f>
        <v/>
      </c>
      <c r="WE33" s="395" t="str">
        <f t="shared" ca="1" si="4892"/>
        <v/>
      </c>
      <c r="WF33" s="395" t="str">
        <f t="shared" ref="WF33" ca="1" si="5148">IF(VT33&lt;&gt;"",RANK(WE33,WE31:WE35),"")</f>
        <v/>
      </c>
      <c r="WG33" s="395" t="str">
        <f t="shared" ref="WG33" ca="1" si="5149">IF(VT33&lt;&gt;"",SUMPRODUCT((WE31:WE35=WE33)*(VZ31:VZ35&gt;VZ33)),"")</f>
        <v/>
      </c>
      <c r="WH33" s="395" t="str">
        <f t="shared" ref="WH33" ca="1" si="5150">IF(VT33&lt;&gt;"",SUMPRODUCT((WE31:WE35=WE33)*(VZ31:VZ35=VZ33)*(VX31:VX35&gt;VX33)),"")</f>
        <v/>
      </c>
      <c r="WI33" s="395" t="str">
        <f t="shared" ref="WI33" ca="1" si="5151">IF(VT33&lt;&gt;"",SUMPRODUCT((WE31:WE35=WE33)*(VZ31:VZ35=VZ33)*(VX31:VX35=VX33)*(WB31:WB35&gt;WB33)),"")</f>
        <v/>
      </c>
      <c r="WJ33" s="395" t="str">
        <f t="shared" ref="WJ33" ca="1" si="5152">IF(VT33&lt;&gt;"",SUMPRODUCT((WE31:WE35=WE33)*(VZ31:VZ35=VZ33)*(VX31:VX35=VX33)*(WB31:WB35=WB33)*(WC31:WC35&gt;WC33)),"")</f>
        <v/>
      </c>
      <c r="WK33" s="395" t="str">
        <f t="shared" ref="WK33" ca="1" si="5153">IF(VT33&lt;&gt;"",SUMPRODUCT((WE31:WE35=WE33)*(VZ31:VZ35=VZ33)*(VX31:VX35=VX33)*(WB31:WB35=WB33)*(WC31:WC35=WC33)*(WD31:WD35&gt;WD33)),"")</f>
        <v/>
      </c>
      <c r="WL33" s="395" t="str">
        <f t="shared" ref="WL33" ca="1" si="5154">IF(VT33&lt;&gt;"",IF(WL85&lt;&gt;"",IF(VS82=3,WL85,WL85+VS82),SUM(WF33:WK33)+1),"")</f>
        <v/>
      </c>
      <c r="WM33" s="395" t="str">
        <f t="shared" ref="WM33" ca="1" si="5155">IF(VT33&lt;&gt;"",INDEX(VT32:VT35,MATCH(3,WL32:WL35,0),0),"")</f>
        <v/>
      </c>
      <c r="WN33" s="395" t="str">
        <f t="shared" ref="WN33:WN34" ca="1" si="5156">IF(UW31&lt;&gt;"",UW31,"")</f>
        <v/>
      </c>
      <c r="WO33" s="395">
        <f ca="1">SUMPRODUCT((YE3:YE54=WN33)*(YH3:YH54=WN34)*(YI3:YI54="W"))+SUMPRODUCT((YE3:YE54=WN33)*(YH3:YH54=WN35)*(YI3:YI54="W"))+SUMPRODUCT((YE3:YE54=WN33)*(YH3:YH54=WN36)*(YI3:YI54="W"))+SUMPRODUCT((YE3:YE54=WN34)*(YH3:YH54=WN33)*(YJ3:YJ54="W"))+SUMPRODUCT((YE3:YE54=WN35)*(YH3:YH54=WN33)*(YJ3:YJ54="W"))+SUMPRODUCT((YE3:YE54=WN36)*(YH3:YH54=WN33)*(YJ3:YJ54="W"))</f>
        <v>0</v>
      </c>
      <c r="WP33" s="395">
        <f ca="1">SUMPRODUCT((YE3:YE54=WN33)*(YH3:YH54=WN34)*(YI3:YI54="D"))+SUMPRODUCT((YE3:YE54=WN33)*(YH3:YH54=WN35)*(YI3:YI54="D"))+SUMPRODUCT((YE3:YE54=WN33)*(YH3:YH54=WN36)*(YI3:YI54="D"))+SUMPRODUCT((YE3:YE54=WN34)*(YH3:YH54=WN33)*(YI3:YI54="D"))+SUMPRODUCT((YE3:YE54=WN35)*(YH3:YH54=WN33)*(YI3:YI54="D"))+SUMPRODUCT((YE3:YE54=WN36)*(YH3:YH54=WN33)*(YI3:YI54="D"))</f>
        <v>0</v>
      </c>
      <c r="WQ33" s="395">
        <f ca="1">SUMPRODUCT((YE3:YE54=WN33)*(YH3:YH54=WN34)*(YI3:YI54="L"))+SUMPRODUCT((YE3:YE54=WN33)*(YH3:YH54=WN35)*(YI3:YI54="L"))+SUMPRODUCT((YE3:YE54=WN33)*(YH3:YH54=WN36)*(YI3:YI54="L"))+SUMPRODUCT((YE3:YE54=WN34)*(YH3:YH54=WN33)*(YJ3:YJ54="L"))+SUMPRODUCT((YE3:YE54=WN35)*(YH3:YH54=WN33)*(YJ3:YJ54="L"))+SUMPRODUCT((YE3:YE54=WN36)*(YH3:YH54=WN33)*(YJ3:YJ54="L"))</f>
        <v>0</v>
      </c>
      <c r="WR33" s="395">
        <f ca="1">SUMPRODUCT((YE3:YE54=WN33)*(YH3:YH54=WN34)*YF3:YF54)+SUMPRODUCT((YE3:YE54=WN33)*(YH3:YH54=WN35)*YF3:YF54)+SUMPRODUCT((YE3:YE54=WN33)*(YH3:YH54=WN31)*YF3:YF54)+SUMPRODUCT((YE3:YE54=WN33)*(YH3:YH54=WN32)*YF3:YF54)+SUMPRODUCT((YE3:YE54=WN34)*(YH3:YH54=WN33)*YG3:YG54)+SUMPRODUCT((YE3:YE54=WN35)*(YH3:YH54=WN33)*YG3:YG54)+SUMPRODUCT((YE3:YE54=WN31)*(YH3:YH54=WN33)*YG3:YG54)+SUMPRODUCT((YE3:YE54=WN32)*(YH3:YH54=WN33)*YG3:YG54)</f>
        <v>0</v>
      </c>
      <c r="WS33" s="395">
        <f ca="1">SUMPRODUCT((YE3:YE54=WN33)*(YH3:YH54=WN34)*YG3:YG54)+SUMPRODUCT((YE3:YE54=WN33)*(YH3:YH54=WN35)*YG3:YG54)+SUMPRODUCT((YE3:YE54=WN33)*(YH3:YH54=WN31)*YG3:YG54)+SUMPRODUCT((YE3:YE54=WN33)*(YH3:YH54=WN32)*YG3:YG54)+SUMPRODUCT((YE3:YE54=WN34)*(YH3:YH54=WN33)*YF3:YF54)+SUMPRODUCT((YE3:YE54=WN35)*(YH3:YH54=WN33)*YF3:YF54)+SUMPRODUCT((YE3:YE54=WN31)*(YH3:YH54=WN33)*YF3:YF54)+SUMPRODUCT((YE3:YE54=WN32)*(YH3:YH54=WN33)*YF3:YF54)</f>
        <v>0</v>
      </c>
      <c r="WT33" s="395">
        <f t="shared" ref="WT33:WT34" ca="1" si="5157">WR33-WS33+1000</f>
        <v>1000</v>
      </c>
      <c r="WU33" s="395" t="str">
        <f t="shared" ref="WU33:WU34" ca="1" si="5158">IF(WN33&lt;&gt;"",WO33*3+WP33*1,"")</f>
        <v/>
      </c>
      <c r="WV33" s="395" t="str">
        <f ca="1">IF(WN33&lt;&gt;"",VLOOKUP(WN33,UG4:UM52,7,FALSE),"")</f>
        <v/>
      </c>
      <c r="WW33" s="395" t="str">
        <f ca="1">IF(WN33&lt;&gt;"",VLOOKUP(WN33,UG4:UM52,5,FALSE),"")</f>
        <v/>
      </c>
      <c r="WX33" s="395" t="str">
        <f ca="1">IF(WN33&lt;&gt;"",VLOOKUP(WN33,UG4:UO52,9,FALSE),"")</f>
        <v/>
      </c>
      <c r="WY33" s="395" t="str">
        <f t="shared" ref="WY33:WY34" ca="1" si="5159">WU33</f>
        <v/>
      </c>
      <c r="WZ33" s="395" t="str">
        <f t="shared" ref="WZ33" ca="1" si="5160">IF(WN33&lt;&gt;"",RANK(WY33,WY32:WY35),"")</f>
        <v/>
      </c>
      <c r="XA33" s="395" t="str">
        <f t="shared" ref="XA33" ca="1" si="5161">IF(WN33&lt;&gt;"",SUMPRODUCT((WY31:WY35=WY33)*(WT31:WT35&gt;WT33)),"")</f>
        <v/>
      </c>
      <c r="XB33" s="395" t="str">
        <f t="shared" ref="XB33" ca="1" si="5162">IF(WN33&lt;&gt;"",SUMPRODUCT((WY31:WY35=WY33)*(WT31:WT35=WT33)*(WR31:WR35&gt;WR33)),"")</f>
        <v/>
      </c>
      <c r="XC33" s="395" t="str">
        <f t="shared" ref="XC33" ca="1" si="5163">IF(WN33&lt;&gt;"",SUMPRODUCT((WY31:WY35=WY33)*(WT31:WT35=WT33)*(WR31:WR35=WR33)*(WV31:WV35&gt;WV33)),"")</f>
        <v/>
      </c>
      <c r="XD33" s="395" t="str">
        <f t="shared" ref="XD33" ca="1" si="5164">IF(WN33&lt;&gt;"",SUMPRODUCT((WY31:WY35=WY33)*(WT31:WT35=WT33)*(WR31:WR35=WR33)*(WV31:WV35=WV33)*(WW31:WW35&gt;WW33)),"")</f>
        <v/>
      </c>
      <c r="XE33" s="395" t="str">
        <f t="shared" ref="XE33" ca="1" si="5165">IF(WN33&lt;&gt;"",SUMPRODUCT((WY31:WY35=WY33)*(WT31:WT35=WT33)*(WR31:WR35=WR33)*(WV31:WV35=WV33)*(WW31:WW35=WW33)*(WX31:WX35&gt;WX33)),"")</f>
        <v/>
      </c>
      <c r="XF33" s="395" t="str">
        <f t="shared" ref="XF33:XF34" ca="1" si="5166">IF(WN33&lt;&gt;"",SUM(WZ33:XE33)+2,"")</f>
        <v/>
      </c>
      <c r="XG33" s="395" t="str">
        <f t="shared" ref="XG33" ca="1" si="5167">IF(WN33&lt;&gt;"",INDEX(WN33:WN35,MATCH(3,XF33:XF35,0),0),"")</f>
        <v/>
      </c>
      <c r="YB33" s="395" t="str">
        <f t="shared" ref="YB33" ca="1" si="5168">IF(XG33&lt;&gt;"",XG33,IF(WM33&lt;&gt;"",WM33,IF(VS33&lt;&gt;"",VS33,US33)))</f>
        <v>Monterrey</v>
      </c>
      <c r="YC33" s="395">
        <v>3</v>
      </c>
      <c r="YD33" s="395">
        <v>31</v>
      </c>
      <c r="YE33" s="395" t="str">
        <f t="shared" si="6"/>
        <v>Salzburg</v>
      </c>
      <c r="YF33" s="395">
        <f ca="1">IF(OFFSET('Game Board'!O38,0,YF1)&lt;&gt;"",OFFSET('Game Board'!O38,0,YF1),0)</f>
        <v>0</v>
      </c>
      <c r="YG33" s="395">
        <f ca="1">IF(OFFSET('Game Board'!P38,0,YF1)&lt;&gt;"",OFFSET('Game Board'!P38,0,YF1),0)</f>
        <v>0</v>
      </c>
      <c r="YH33" s="395" t="str">
        <f t="shared" si="7"/>
        <v>Al Hilal</v>
      </c>
      <c r="YI33" s="395" t="str">
        <f ca="1">IF(AND(OFFSET('Game Board'!O38,0,YF1)&lt;&gt;"",OFFSET('Game Board'!P38,0,YF1)&lt;&gt;""),IF(YF33&gt;YG33,"W",IF(YF33=YG33,"D","L")),"")</f>
        <v/>
      </c>
      <c r="YJ33" s="395" t="str">
        <f t="shared" ca="1" si="2629"/>
        <v/>
      </c>
      <c r="YL33" s="395">
        <f ca="1">VLOOKUP(YM33,ACH31:ACI35,2,FALSE)</f>
        <v>3</v>
      </c>
      <c r="YM33" s="398" t="str">
        <f t="shared" si="4678"/>
        <v>Monterrey</v>
      </c>
      <c r="YN33" s="395">
        <f ca="1">SUMPRODUCT((ACK3:ACK54=YM33)*(ACO3:ACO54="W"))+SUMPRODUCT((ACN3:ACN54=YM33)*(ACP3:ACP54="W"))</f>
        <v>0</v>
      </c>
      <c r="YO33" s="395">
        <f ca="1">SUMPRODUCT((ACK3:ACK54=YM33)*(ACO3:ACO54="D"))+SUMPRODUCT((ACN3:ACN54=YM33)*(ACP3:ACP54="D"))</f>
        <v>0</v>
      </c>
      <c r="YP33" s="395">
        <f ca="1">SUMPRODUCT((ACK3:ACK54=YM33)*(ACO3:ACO54="L"))+SUMPRODUCT((ACN3:ACN54=YM33)*(ACP3:ACP54="L"))</f>
        <v>0</v>
      </c>
      <c r="YQ33" s="395">
        <f t="shared" ref="YQ33" ca="1" si="5169">SUMIF(ACK3:ACK72,YM33,ACL3:ACL72)+SUMIF(ACN3:ACN72,YM33,ACM3:ACM72)</f>
        <v>0</v>
      </c>
      <c r="YR33" s="395">
        <f t="shared" ref="YR33" ca="1" si="5170">SUMIF(ACN3:ACN72,YM33,ACL3:ACL72)+SUMIF(ACK3:ACK72,YM33,ACM3:ACM72)</f>
        <v>0</v>
      </c>
      <c r="YS33" s="395">
        <f t="shared" ca="1" si="4681"/>
        <v>1000</v>
      </c>
      <c r="YT33" s="395">
        <f t="shared" ca="1" si="4682"/>
        <v>0</v>
      </c>
      <c r="YU33" s="401">
        <f t="shared" si="117"/>
        <v>12</v>
      </c>
      <c r="YV33" s="395">
        <f t="shared" ref="YV33" ca="1" si="5171">IF(COUNTIF(YT31:YT35,4)&lt;&gt;4,RANK(YT33,YT31:YT35),YT85)</f>
        <v>1</v>
      </c>
      <c r="YX33" s="395">
        <f t="shared" ref="YX33" ca="1" si="5172">SUMPRODUCT((YV31:YV34=YV33)*(YU31:YU34&lt;YU33))+YV33</f>
        <v>2</v>
      </c>
      <c r="YY33" s="398" t="str">
        <f t="shared" ref="YY33" ca="1" si="5173">INDEX(YM31:YM35,MATCH(3,YX31:YX35,0),0)</f>
        <v>Internazionale</v>
      </c>
      <c r="YZ33" s="395">
        <f t="shared" ref="YZ33" ca="1" si="5174">INDEX(YV31:YV35,MATCH(YY33,YM31:YM35,0),0)</f>
        <v>1</v>
      </c>
      <c r="ZA33" s="395" t="str">
        <f t="shared" ref="ZA33:ZA34" ca="1" si="5175">IF(AND(ZA32&lt;&gt;"",YZ33=1),YY33,"")</f>
        <v>Internazionale</v>
      </c>
      <c r="ZB33" s="395" t="str">
        <f t="shared" ref="ZB33:ZB34" ca="1" si="5176">IF(AND(ZB32&lt;&gt;"",YZ34=2),YY34,"")</f>
        <v/>
      </c>
      <c r="ZC33" s="395" t="str">
        <f t="shared" ref="ZC33" ca="1" si="5177">IF(AND(ZC32&lt;&gt;"",YZ35=3),YY35,"")</f>
        <v/>
      </c>
      <c r="ZF33" s="395" t="str">
        <f t="shared" ca="1" si="4691"/>
        <v>Internazionale</v>
      </c>
      <c r="ZG33" s="395">
        <f ca="1">SUMPRODUCT((ACK3:ACK54=ZF33)*(ACN3:ACN54=ZF34)*(ACO3:ACO54="W"))+SUMPRODUCT((ACK3:ACK54=ZF33)*(ACN3:ACN54=ZF35)*(ACO3:ACO54="W"))+SUMPRODUCT((ACK3:ACK54=ZF33)*(ACN3:ACN54=ZF31)*(ACO3:ACO54="W"))+SUMPRODUCT((ACK3:ACK54=ZF33)*(ACN3:ACN54=ZF32)*(ACO3:ACO54="W"))+SUMPRODUCT((ACK3:ACK54=ZF34)*(ACN3:ACN54=ZF33)*(ACP3:ACP54="W"))+SUMPRODUCT((ACK3:ACK54=ZF35)*(ACN3:ACN54=ZF33)*(ACP3:ACP54="W"))+SUMPRODUCT((ACK3:ACK54=ZF31)*(ACN3:ACN54=ZF33)*(ACP3:ACP54="W"))+SUMPRODUCT((ACK3:ACK54=ZF32)*(ACN3:ACN54=ZF33)*(ACP3:ACP54="W"))</f>
        <v>0</v>
      </c>
      <c r="ZH33" s="395">
        <f ca="1">SUMPRODUCT((ACK3:ACK54=ZF33)*(ACN3:ACN54=ZF34)*(ACO3:ACO54="D"))+SUMPRODUCT((ACK3:ACK54=ZF33)*(ACN3:ACN54=ZF35)*(ACO3:ACO54="D"))+SUMPRODUCT((ACK3:ACK54=ZF33)*(ACN3:ACN54=ZF31)*(ACO3:ACO54="D"))+SUMPRODUCT((ACK3:ACK54=ZF33)*(ACN3:ACN54=ZF32)*(ACO3:ACO54="D"))+SUMPRODUCT((ACK3:ACK54=ZF34)*(ACN3:ACN54=ZF33)*(ACO3:ACO54="D"))+SUMPRODUCT((ACK3:ACK54=ZF35)*(ACN3:ACN54=ZF33)*(ACO3:ACO54="D"))+SUMPRODUCT((ACK3:ACK54=ZF31)*(ACN3:ACN54=ZF33)*(ACO3:ACO54="D"))+SUMPRODUCT((ACK3:ACK54=ZF32)*(ACN3:ACN54=ZF33)*(ACO3:ACO54="D"))</f>
        <v>0</v>
      </c>
      <c r="ZI33" s="395">
        <f ca="1">SUMPRODUCT((ACK3:ACK54=ZF33)*(ACN3:ACN54=ZF34)*(ACO3:ACO54="L"))+SUMPRODUCT((ACK3:ACK54=ZF33)*(ACN3:ACN54=ZF35)*(ACO3:ACO54="L"))+SUMPRODUCT((ACK3:ACK54=ZF33)*(ACN3:ACN54=ZF31)*(ACO3:ACO54="L"))+SUMPRODUCT((ACK3:ACK54=ZF33)*(ACN3:ACN54=ZF32)*(ACO3:ACO54="L"))+SUMPRODUCT((ACK3:ACK54=ZF34)*(ACN3:ACN54=ZF33)*(ACP3:ACP54="L"))+SUMPRODUCT((ACK3:ACK54=ZF35)*(ACN3:ACN54=ZF33)*(ACP3:ACP54="L"))+SUMPRODUCT((ACK3:ACK54=ZF31)*(ACN3:ACN54=ZF33)*(ACP3:ACP54="L"))+SUMPRODUCT((ACK3:ACK54=ZF32)*(ACN3:ACN54=ZF33)*(ACP3:ACP54="L"))</f>
        <v>0</v>
      </c>
      <c r="ZJ33" s="395">
        <f ca="1">SUMPRODUCT((ACK3:ACK54=ZF33)*(ACN3:ACN54=ZF34)*ACL3:ACL54)+SUMPRODUCT((ACK3:ACK54=ZF33)*(ACN3:ACN54=ZF35)*ACL3:ACL54)+SUMPRODUCT((ACK3:ACK54=ZF33)*(ACN3:ACN54=ZF31)*ACL3:ACL54)+SUMPRODUCT((ACK3:ACK54=ZF33)*(ACN3:ACN54=ZF32)*ACL3:ACL54)+SUMPRODUCT((ACK3:ACK54=ZF34)*(ACN3:ACN54=ZF33)*ACM3:ACM54)+SUMPRODUCT((ACK3:ACK54=ZF35)*(ACN3:ACN54=ZF33)*ACM3:ACM54)+SUMPRODUCT((ACK3:ACK54=ZF31)*(ACN3:ACN54=ZF33)*ACM3:ACM54)+SUMPRODUCT((ACK3:ACK54=ZF32)*(ACN3:ACN54=ZF33)*ACM3:ACM54)</f>
        <v>0</v>
      </c>
      <c r="ZK33" s="395">
        <f ca="1">SUMPRODUCT((ACK3:ACK54=ZF33)*(ACN3:ACN54=ZF34)*ACM3:ACM54)+SUMPRODUCT((ACK3:ACK54=ZF33)*(ACN3:ACN54=ZF35)*ACM3:ACM54)+SUMPRODUCT((ACK3:ACK54=ZF33)*(ACN3:ACN54=ZF31)*ACM3:ACM54)+SUMPRODUCT((ACK3:ACK54=ZF33)*(ACN3:ACN54=ZF32)*ACM3:ACM54)+SUMPRODUCT((ACK3:ACK54=ZF34)*(ACN3:ACN54=ZF33)*ACL3:ACL54)+SUMPRODUCT((ACK3:ACK54=ZF35)*(ACN3:ACN54=ZF33)*ACL3:ACL54)+SUMPRODUCT((ACK3:ACK54=ZF31)*(ACN3:ACN54=ZF33)*ACL3:ACL54)+SUMPRODUCT((ACK3:ACK54=ZF32)*(ACN3:ACN54=ZF33)*ACL3:ACL54)</f>
        <v>0</v>
      </c>
      <c r="ZL33" s="395">
        <f t="shared" ca="1" si="4692"/>
        <v>1000</v>
      </c>
      <c r="ZM33" s="395">
        <f t="shared" ca="1" si="4693"/>
        <v>0</v>
      </c>
      <c r="ZN33" s="395">
        <f ca="1">IF(ZF33&lt;&gt;"",VLOOKUP(ZF33,YM4:YS52,7,FALSE),"")</f>
        <v>1000</v>
      </c>
      <c r="ZO33" s="395">
        <f ca="1">IF(ZF33&lt;&gt;"",VLOOKUP(ZF33,YM4:YS52,5,FALSE),"")</f>
        <v>0</v>
      </c>
      <c r="ZP33" s="395">
        <f ca="1">IF(ZF33&lt;&gt;"",VLOOKUP(ZF33,YM4:YU52,9,FALSE),"")</f>
        <v>21</v>
      </c>
      <c r="ZQ33" s="395">
        <f t="shared" ca="1" si="4694"/>
        <v>0</v>
      </c>
      <c r="ZR33" s="395">
        <f t="shared" ref="ZR33" ca="1" si="5178">IF(ZF33&lt;&gt;"",RANK(ZQ33,ZQ31:ZQ35),"")</f>
        <v>1</v>
      </c>
      <c r="ZS33" s="395">
        <f t="shared" ref="ZS33" ca="1" si="5179">IF(ZF33&lt;&gt;"",SUMPRODUCT((ZQ31:ZQ35=ZQ33)*(ZL31:ZL35&gt;ZL33)),"")</f>
        <v>0</v>
      </c>
      <c r="ZT33" s="395">
        <f t="shared" ref="ZT33" ca="1" si="5180">IF(ZF33&lt;&gt;"",SUMPRODUCT((ZQ31:ZQ35=ZQ33)*(ZL31:ZL35=ZL33)*(ZJ31:ZJ35&gt;ZJ33)),"")</f>
        <v>0</v>
      </c>
      <c r="ZU33" s="395">
        <f t="shared" ref="ZU33" ca="1" si="5181">IF(ZF33&lt;&gt;"",SUMPRODUCT((ZQ31:ZQ35=ZQ33)*(ZL31:ZL35=ZL33)*(ZJ31:ZJ35=ZJ33)*(ZN31:ZN35&gt;ZN33)),"")</f>
        <v>0</v>
      </c>
      <c r="ZV33" s="395">
        <f t="shared" ref="ZV33" ca="1" si="5182">IF(ZF33&lt;&gt;"",SUMPRODUCT((ZQ31:ZQ35=ZQ33)*(ZL31:ZL35=ZL33)*(ZJ31:ZJ35=ZJ33)*(ZN31:ZN35=ZN33)*(ZO31:ZO35&gt;ZO33)),"")</f>
        <v>0</v>
      </c>
      <c r="ZW33" s="395">
        <f t="shared" ref="ZW33" ca="1" si="5183">IF(ZF33&lt;&gt;"",SUMPRODUCT((ZQ31:ZQ35=ZQ33)*(ZL31:ZL35=ZL33)*(ZJ31:ZJ35=ZJ33)*(ZN31:ZN35=ZN33)*(ZO31:ZO35=ZO33)*(ZP31:ZP35&gt;ZP33)),"")</f>
        <v>1</v>
      </c>
      <c r="ZX33" s="395">
        <f ca="1">IF(ZF33&lt;&gt;"",IF(ZX85&lt;&gt;"",IF(U82=3,ZX85,IF(U82=4,SUM(ZR33:ZW33),ZX85+U82)),SUM(ZR33:ZW33)),"")</f>
        <v>2</v>
      </c>
      <c r="ZY33" s="395" t="str">
        <f t="shared" ref="ZY33" ca="1" si="5184">IF(ZF33&lt;&gt;"",INDEX(ZF31:ZF35,MATCH(3,ZX31:ZX35,0),0),"")</f>
        <v>Monterrey</v>
      </c>
      <c r="ZZ33" s="395" t="str">
        <f t="shared" ca="1" si="4919"/>
        <v/>
      </c>
      <c r="AAA33" s="395">
        <f ca="1">SUMPRODUCT((ACK3:ACK54=ZZ33)*(ACN3:ACN54=ZZ34)*(ACO3:ACO54="W"))+SUMPRODUCT((ACK3:ACK54=ZZ33)*(ACN3:ACN54=ZZ35)*(ACO3:ACO54="W"))+SUMPRODUCT((ACK3:ACK54=ZZ33)*(ACN3:ACN54=ZZ32)*(ACO3:ACO54="W"))+SUMPRODUCT((ACK3:ACK54=ZZ34)*(ACN3:ACN54=ZZ33)*(ACP3:ACP54="W"))+SUMPRODUCT((ACK3:ACK54=ZZ35)*(ACN3:ACN54=ZZ33)*(ACP3:ACP54="W"))+SUMPRODUCT((ACK3:ACK54=ZZ32)*(ACN3:ACN54=ZZ33)*(ACP3:ACP54="W"))</f>
        <v>0</v>
      </c>
      <c r="AAB33" s="395">
        <f ca="1">SUMPRODUCT((ACK3:ACK54=ZZ33)*(ACN3:ACN54=ZZ34)*(ACO3:ACO54="D"))+SUMPRODUCT((ACK3:ACK54=ZZ33)*(ACN3:ACN54=ZZ35)*(ACO3:ACO54="D"))+SUMPRODUCT((ACK3:ACK54=ZZ33)*(ACN3:ACN54=ZZ32)*(ACO3:ACO54="D"))+SUMPRODUCT((ACK3:ACK54=ZZ34)*(ACN3:ACN54=ZZ33)*(ACO3:ACO54="D"))+SUMPRODUCT((ACK3:ACK54=ZZ35)*(ACN3:ACN54=ZZ33)*(ACO3:ACO54="D"))+SUMPRODUCT((ACK3:ACK54=ZZ32)*(ACN3:ACN54=ZZ33)*(ACO3:ACO54="D"))</f>
        <v>0</v>
      </c>
      <c r="AAC33" s="395">
        <f ca="1">SUMPRODUCT((ACK3:ACK54=ZZ33)*(ACN3:ACN54=ZZ34)*(ACO3:ACO54="L"))+SUMPRODUCT((ACK3:ACK54=ZZ33)*(ACN3:ACN54=ZZ35)*(ACO3:ACO54="L"))+SUMPRODUCT((ACK3:ACK54=ZZ33)*(ACN3:ACN54=ZZ32)*(ACO3:ACO54="L"))+SUMPRODUCT((ACK3:ACK54=ZZ34)*(ACN3:ACN54=ZZ33)*(ACP3:ACP54="L"))+SUMPRODUCT((ACK3:ACK54=ZZ35)*(ACN3:ACN54=ZZ33)*(ACP3:ACP54="L"))+SUMPRODUCT((ACK3:ACK54=ZZ32)*(ACN3:ACN54=ZZ33)*(ACP3:ACP54="L"))</f>
        <v>0</v>
      </c>
      <c r="AAD33" s="395">
        <f ca="1">SUMPRODUCT((ACK3:ACK54=ZZ33)*(ACN3:ACN54=ZZ34)*ACL3:ACL54)+SUMPRODUCT((ACK3:ACK54=ZZ33)*(ACN3:ACN54=ZZ35)*ACL3:ACL54)+SUMPRODUCT((ACK3:ACK54=ZZ33)*(ACN3:ACN54=ZZ31)*ACL3:ACL54)+SUMPRODUCT((ACK3:ACK54=ZZ33)*(ACN3:ACN54=ZZ32)*ACL3:ACL54)+SUMPRODUCT((ACK3:ACK54=ZZ34)*(ACN3:ACN54=ZZ33)*ACM3:ACM54)+SUMPRODUCT((ACK3:ACK54=ZZ35)*(ACN3:ACN54=ZZ33)*ACM3:ACM54)+SUMPRODUCT((ACK3:ACK54=ZZ31)*(ACN3:ACN54=ZZ33)*ACM3:ACM54)+SUMPRODUCT((ACK3:ACK54=ZZ32)*(ACN3:ACN54=ZZ33)*ACM3:ACM54)</f>
        <v>0</v>
      </c>
      <c r="AAE33" s="395">
        <f ca="1">SUMPRODUCT((ACK3:ACK54=ZZ33)*(ACN3:ACN54=ZZ34)*ACM3:ACM54)+SUMPRODUCT((ACK3:ACK54=ZZ33)*(ACN3:ACN54=ZZ35)*ACM3:ACM54)+SUMPRODUCT((ACK3:ACK54=ZZ33)*(ACN3:ACN54=ZZ31)*ACM3:ACM54)+SUMPRODUCT((ACK3:ACK54=ZZ33)*(ACN3:ACN54=ZZ32)*ACM3:ACM54)+SUMPRODUCT((ACK3:ACK54=ZZ34)*(ACN3:ACN54=ZZ33)*ACL3:ACL54)+SUMPRODUCT((ACK3:ACK54=ZZ35)*(ACN3:ACN54=ZZ33)*ACL3:ACL54)+SUMPRODUCT((ACK3:ACK54=ZZ31)*(ACN3:ACN54=ZZ33)*ACL3:ACL54)+SUMPRODUCT((ACK3:ACK54=ZZ32)*(ACN3:ACN54=ZZ33)*ACL3:ACL54)</f>
        <v>0</v>
      </c>
      <c r="AAF33" s="395">
        <f t="shared" ca="1" si="4920"/>
        <v>1000</v>
      </c>
      <c r="AAG33" s="395" t="str">
        <f t="shared" ca="1" si="4921"/>
        <v/>
      </c>
      <c r="AAH33" s="395" t="str">
        <f ca="1">IF(ZZ33&lt;&gt;"",VLOOKUP(ZZ33,YM4:YS52,7,FALSE),"")</f>
        <v/>
      </c>
      <c r="AAI33" s="395" t="str">
        <f ca="1">IF(ZZ33&lt;&gt;"",VLOOKUP(ZZ33,YM4:YS52,5,FALSE),"")</f>
        <v/>
      </c>
      <c r="AAJ33" s="395" t="str">
        <f ca="1">IF(ZZ33&lt;&gt;"",VLOOKUP(ZZ33,YM4:YU52,9,FALSE),"")</f>
        <v/>
      </c>
      <c r="AAK33" s="395" t="str">
        <f t="shared" ca="1" si="4922"/>
        <v/>
      </c>
      <c r="AAL33" s="395" t="str">
        <f t="shared" ref="AAL33" ca="1" si="5185">IF(ZZ33&lt;&gt;"",RANK(AAK33,AAK31:AAK35),"")</f>
        <v/>
      </c>
      <c r="AAM33" s="395" t="str">
        <f t="shared" ref="AAM33" ca="1" si="5186">IF(ZZ33&lt;&gt;"",SUMPRODUCT((AAK31:AAK35=AAK33)*(AAF31:AAF35&gt;AAF33)),"")</f>
        <v/>
      </c>
      <c r="AAN33" s="395" t="str">
        <f t="shared" ref="AAN33" ca="1" si="5187">IF(ZZ33&lt;&gt;"",SUMPRODUCT((AAK31:AAK35=AAK33)*(AAF31:AAF35=AAF33)*(AAD31:AAD35&gt;AAD33)),"")</f>
        <v/>
      </c>
      <c r="AAO33" s="395" t="str">
        <f t="shared" ref="AAO33" ca="1" si="5188">IF(ZZ33&lt;&gt;"",SUMPRODUCT((AAK31:AAK35=AAK33)*(AAF31:AAF35=AAF33)*(AAD31:AAD35=AAD33)*(AAH31:AAH35&gt;AAH33)),"")</f>
        <v/>
      </c>
      <c r="AAP33" s="395" t="str">
        <f t="shared" ref="AAP33" ca="1" si="5189">IF(ZZ33&lt;&gt;"",SUMPRODUCT((AAK31:AAK35=AAK33)*(AAF31:AAF35=AAF33)*(AAD31:AAD35=AAD33)*(AAH31:AAH35=AAH33)*(AAI31:AAI35&gt;AAI33)),"")</f>
        <v/>
      </c>
      <c r="AAQ33" s="395" t="str">
        <f t="shared" ref="AAQ33" ca="1" si="5190">IF(ZZ33&lt;&gt;"",SUMPRODUCT((AAK31:AAK35=AAK33)*(AAF31:AAF35=AAF33)*(AAD31:AAD35=AAD33)*(AAH31:AAH35=AAH33)*(AAI31:AAI35=AAI33)*(AAJ31:AAJ35&gt;AAJ33)),"")</f>
        <v/>
      </c>
      <c r="AAR33" s="395" t="str">
        <f t="shared" ref="AAR33" ca="1" si="5191">IF(ZZ33&lt;&gt;"",IF(AAR85&lt;&gt;"",IF(ZY82=3,AAR85,AAR85+ZY82),SUM(AAL33:AAQ33)+1),"")</f>
        <v/>
      </c>
      <c r="AAS33" s="395" t="str">
        <f t="shared" ref="AAS33" ca="1" si="5192">IF(ZZ33&lt;&gt;"",INDEX(ZZ32:ZZ35,MATCH(3,AAR32:AAR35,0),0),"")</f>
        <v/>
      </c>
      <c r="AAT33" s="395" t="str">
        <f t="shared" ref="AAT33:AAT34" ca="1" si="5193">IF(ZC31&lt;&gt;"",ZC31,"")</f>
        <v/>
      </c>
      <c r="AAU33" s="395">
        <f ca="1">SUMPRODUCT((ACK3:ACK54=AAT33)*(ACN3:ACN54=AAT34)*(ACO3:ACO54="W"))+SUMPRODUCT((ACK3:ACK54=AAT33)*(ACN3:ACN54=AAT35)*(ACO3:ACO54="W"))+SUMPRODUCT((ACK3:ACK54=AAT33)*(ACN3:ACN54=AAT36)*(ACO3:ACO54="W"))+SUMPRODUCT((ACK3:ACK54=AAT34)*(ACN3:ACN54=AAT33)*(ACP3:ACP54="W"))+SUMPRODUCT((ACK3:ACK54=AAT35)*(ACN3:ACN54=AAT33)*(ACP3:ACP54="W"))+SUMPRODUCT((ACK3:ACK54=AAT36)*(ACN3:ACN54=AAT33)*(ACP3:ACP54="W"))</f>
        <v>0</v>
      </c>
      <c r="AAV33" s="395">
        <f ca="1">SUMPRODUCT((ACK3:ACK54=AAT33)*(ACN3:ACN54=AAT34)*(ACO3:ACO54="D"))+SUMPRODUCT((ACK3:ACK54=AAT33)*(ACN3:ACN54=AAT35)*(ACO3:ACO54="D"))+SUMPRODUCT((ACK3:ACK54=AAT33)*(ACN3:ACN54=AAT36)*(ACO3:ACO54="D"))+SUMPRODUCT((ACK3:ACK54=AAT34)*(ACN3:ACN54=AAT33)*(ACO3:ACO54="D"))+SUMPRODUCT((ACK3:ACK54=AAT35)*(ACN3:ACN54=AAT33)*(ACO3:ACO54="D"))+SUMPRODUCT((ACK3:ACK54=AAT36)*(ACN3:ACN54=AAT33)*(ACO3:ACO54="D"))</f>
        <v>0</v>
      </c>
      <c r="AAW33" s="395">
        <f ca="1">SUMPRODUCT((ACK3:ACK54=AAT33)*(ACN3:ACN54=AAT34)*(ACO3:ACO54="L"))+SUMPRODUCT((ACK3:ACK54=AAT33)*(ACN3:ACN54=AAT35)*(ACO3:ACO54="L"))+SUMPRODUCT((ACK3:ACK54=AAT33)*(ACN3:ACN54=AAT36)*(ACO3:ACO54="L"))+SUMPRODUCT((ACK3:ACK54=AAT34)*(ACN3:ACN54=AAT33)*(ACP3:ACP54="L"))+SUMPRODUCT((ACK3:ACK54=AAT35)*(ACN3:ACN54=AAT33)*(ACP3:ACP54="L"))+SUMPRODUCT((ACK3:ACK54=AAT36)*(ACN3:ACN54=AAT33)*(ACP3:ACP54="L"))</f>
        <v>0</v>
      </c>
      <c r="AAX33" s="395">
        <f ca="1">SUMPRODUCT((ACK3:ACK54=AAT33)*(ACN3:ACN54=AAT34)*ACL3:ACL54)+SUMPRODUCT((ACK3:ACK54=AAT33)*(ACN3:ACN54=AAT35)*ACL3:ACL54)+SUMPRODUCT((ACK3:ACK54=AAT33)*(ACN3:ACN54=AAT31)*ACL3:ACL54)+SUMPRODUCT((ACK3:ACK54=AAT33)*(ACN3:ACN54=AAT32)*ACL3:ACL54)+SUMPRODUCT((ACK3:ACK54=AAT34)*(ACN3:ACN54=AAT33)*ACM3:ACM54)+SUMPRODUCT((ACK3:ACK54=AAT35)*(ACN3:ACN54=AAT33)*ACM3:ACM54)+SUMPRODUCT((ACK3:ACK54=AAT31)*(ACN3:ACN54=AAT33)*ACM3:ACM54)+SUMPRODUCT((ACK3:ACK54=AAT32)*(ACN3:ACN54=AAT33)*ACM3:ACM54)</f>
        <v>0</v>
      </c>
      <c r="AAY33" s="395">
        <f ca="1">SUMPRODUCT((ACK3:ACK54=AAT33)*(ACN3:ACN54=AAT34)*ACM3:ACM54)+SUMPRODUCT((ACK3:ACK54=AAT33)*(ACN3:ACN54=AAT35)*ACM3:ACM54)+SUMPRODUCT((ACK3:ACK54=AAT33)*(ACN3:ACN54=AAT31)*ACM3:ACM54)+SUMPRODUCT((ACK3:ACK54=AAT33)*(ACN3:ACN54=AAT32)*ACM3:ACM54)+SUMPRODUCT((ACK3:ACK54=AAT34)*(ACN3:ACN54=AAT33)*ACL3:ACL54)+SUMPRODUCT((ACK3:ACK54=AAT35)*(ACN3:ACN54=AAT33)*ACL3:ACL54)+SUMPRODUCT((ACK3:ACK54=AAT31)*(ACN3:ACN54=AAT33)*ACL3:ACL54)+SUMPRODUCT((ACK3:ACK54=AAT32)*(ACN3:ACN54=AAT33)*ACL3:ACL54)</f>
        <v>0</v>
      </c>
      <c r="AAZ33" s="395">
        <f t="shared" ref="AAZ33:AAZ34" ca="1" si="5194">AAX33-AAY33+1000</f>
        <v>1000</v>
      </c>
      <c r="ABA33" s="395" t="str">
        <f t="shared" ref="ABA33:ABA34" ca="1" si="5195">IF(AAT33&lt;&gt;"",AAU33*3+AAV33*1,"")</f>
        <v/>
      </c>
      <c r="ABB33" s="395" t="str">
        <f ca="1">IF(AAT33&lt;&gt;"",VLOOKUP(AAT33,YM4:YS52,7,FALSE),"")</f>
        <v/>
      </c>
      <c r="ABC33" s="395" t="str">
        <f ca="1">IF(AAT33&lt;&gt;"",VLOOKUP(AAT33,YM4:YS52,5,FALSE),"")</f>
        <v/>
      </c>
      <c r="ABD33" s="395" t="str">
        <f ca="1">IF(AAT33&lt;&gt;"",VLOOKUP(AAT33,YM4:YU52,9,FALSE),"")</f>
        <v/>
      </c>
      <c r="ABE33" s="395" t="str">
        <f t="shared" ref="ABE33:ABE34" ca="1" si="5196">ABA33</f>
        <v/>
      </c>
      <c r="ABF33" s="395" t="str">
        <f t="shared" ref="ABF33" ca="1" si="5197">IF(AAT33&lt;&gt;"",RANK(ABE33,ABE32:ABE35),"")</f>
        <v/>
      </c>
      <c r="ABG33" s="395" t="str">
        <f t="shared" ref="ABG33" ca="1" si="5198">IF(AAT33&lt;&gt;"",SUMPRODUCT((ABE31:ABE35=ABE33)*(AAZ31:AAZ35&gt;AAZ33)),"")</f>
        <v/>
      </c>
      <c r="ABH33" s="395" t="str">
        <f t="shared" ref="ABH33" ca="1" si="5199">IF(AAT33&lt;&gt;"",SUMPRODUCT((ABE31:ABE35=ABE33)*(AAZ31:AAZ35=AAZ33)*(AAX31:AAX35&gt;AAX33)),"")</f>
        <v/>
      </c>
      <c r="ABI33" s="395" t="str">
        <f t="shared" ref="ABI33" ca="1" si="5200">IF(AAT33&lt;&gt;"",SUMPRODUCT((ABE31:ABE35=ABE33)*(AAZ31:AAZ35=AAZ33)*(AAX31:AAX35=AAX33)*(ABB31:ABB35&gt;ABB33)),"")</f>
        <v/>
      </c>
      <c r="ABJ33" s="395" t="str">
        <f t="shared" ref="ABJ33" ca="1" si="5201">IF(AAT33&lt;&gt;"",SUMPRODUCT((ABE31:ABE35=ABE33)*(AAZ31:AAZ35=AAZ33)*(AAX31:AAX35=AAX33)*(ABB31:ABB35=ABB33)*(ABC31:ABC35&gt;ABC33)),"")</f>
        <v/>
      </c>
      <c r="ABK33" s="395" t="str">
        <f t="shared" ref="ABK33" ca="1" si="5202">IF(AAT33&lt;&gt;"",SUMPRODUCT((ABE31:ABE35=ABE33)*(AAZ31:AAZ35=AAZ33)*(AAX31:AAX35=AAX33)*(ABB31:ABB35=ABB33)*(ABC31:ABC35=ABC33)*(ABD31:ABD35&gt;ABD33)),"")</f>
        <v/>
      </c>
      <c r="ABL33" s="395" t="str">
        <f t="shared" ref="ABL33:ABL34" ca="1" si="5203">IF(AAT33&lt;&gt;"",SUM(ABF33:ABK33)+2,"")</f>
        <v/>
      </c>
      <c r="ABM33" s="395" t="str">
        <f t="shared" ref="ABM33" ca="1" si="5204">IF(AAT33&lt;&gt;"",INDEX(AAT33:AAT35,MATCH(3,ABL33:ABL35,0),0),"")</f>
        <v/>
      </c>
      <c r="ACH33" s="395" t="str">
        <f t="shared" ref="ACH33" ca="1" si="5205">IF(ABM33&lt;&gt;"",ABM33,IF(AAS33&lt;&gt;"",AAS33,IF(ZY33&lt;&gt;"",ZY33,YY33)))</f>
        <v>Monterrey</v>
      </c>
      <c r="ACI33" s="395">
        <v>3</v>
      </c>
      <c r="ACJ33" s="395">
        <v>31</v>
      </c>
      <c r="ACK33" s="395" t="str">
        <f t="shared" si="9"/>
        <v>Salzburg</v>
      </c>
      <c r="ACL33" s="395">
        <f ca="1">IF(OFFSET('Game Board'!O38,0,ACL1)&lt;&gt;"",OFFSET('Game Board'!O38,0,ACL1),0)</f>
        <v>0</v>
      </c>
      <c r="ACM33" s="395">
        <f ca="1">IF(OFFSET('Game Board'!P38,0,ACL1)&lt;&gt;"",OFFSET('Game Board'!P38,0,ACL1),0)</f>
        <v>0</v>
      </c>
      <c r="ACN33" s="395" t="str">
        <f t="shared" si="10"/>
        <v>Al Hilal</v>
      </c>
      <c r="ACO33" s="395" t="str">
        <f ca="1">IF(AND(OFFSET('Game Board'!O38,0,ACL1)&lt;&gt;"",OFFSET('Game Board'!P38,0,ACL1)&lt;&gt;""),IF(ACL33&gt;ACM33,"W",IF(ACL33=ACM33,"D","L")),"")</f>
        <v/>
      </c>
      <c r="ACP33" s="395" t="str">
        <f t="shared" ca="1" si="2661"/>
        <v/>
      </c>
      <c r="ACR33" s="395">
        <f ca="1">VLOOKUP(ACS33,AGN31:AGO35,2,FALSE)</f>
        <v>3</v>
      </c>
      <c r="ACS33" s="398" t="str">
        <f t="shared" si="4703"/>
        <v>Monterrey</v>
      </c>
      <c r="ACT33" s="395">
        <f ca="1">SUMPRODUCT((AGQ3:AGQ54=ACS33)*(AGU3:AGU54="W"))+SUMPRODUCT((AGT3:AGT54=ACS33)*(AGV3:AGV54="W"))</f>
        <v>0</v>
      </c>
      <c r="ACU33" s="395">
        <f ca="1">SUMPRODUCT((AGQ3:AGQ54=ACS33)*(AGU3:AGU54="D"))+SUMPRODUCT((AGT3:AGT54=ACS33)*(AGV3:AGV54="D"))</f>
        <v>0</v>
      </c>
      <c r="ACV33" s="395">
        <f ca="1">SUMPRODUCT((AGQ3:AGQ54=ACS33)*(AGU3:AGU54="L"))+SUMPRODUCT((AGT3:AGT54=ACS33)*(AGV3:AGV54="L"))</f>
        <v>0</v>
      </c>
      <c r="ACW33" s="395">
        <f t="shared" ref="ACW33" ca="1" si="5206">SUMIF(AGQ3:AGQ72,ACS33,AGR3:AGR72)+SUMIF(AGT3:AGT72,ACS33,AGS3:AGS72)</f>
        <v>0</v>
      </c>
      <c r="ACX33" s="395">
        <f t="shared" ref="ACX33" ca="1" si="5207">SUMIF(AGT3:AGT72,ACS33,AGR3:AGR72)+SUMIF(AGQ3:AGQ72,ACS33,AGS3:AGS72)</f>
        <v>0</v>
      </c>
      <c r="ACY33" s="395">
        <f t="shared" ca="1" si="4706"/>
        <v>1000</v>
      </c>
      <c r="ACZ33" s="395">
        <f t="shared" ca="1" si="4707"/>
        <v>0</v>
      </c>
      <c r="ADA33" s="401">
        <f t="shared" si="144"/>
        <v>12</v>
      </c>
      <c r="ADB33" s="395">
        <f t="shared" ref="ADB33" ca="1" si="5208">IF(COUNTIF(ACZ31:ACZ35,4)&lt;&gt;4,RANK(ACZ33,ACZ31:ACZ35),ACZ85)</f>
        <v>1</v>
      </c>
      <c r="ADD33" s="395">
        <f t="shared" ref="ADD33" ca="1" si="5209">SUMPRODUCT((ADB31:ADB34=ADB33)*(ADA31:ADA34&lt;ADA33))+ADB33</f>
        <v>2</v>
      </c>
      <c r="ADE33" s="398" t="str">
        <f t="shared" ref="ADE33" ca="1" si="5210">INDEX(ACS31:ACS35,MATCH(3,ADD31:ADD35,0),0)</f>
        <v>Internazionale</v>
      </c>
      <c r="ADF33" s="395">
        <f t="shared" ref="ADF33" ca="1" si="5211">INDEX(ADB31:ADB35,MATCH(ADE33,ACS31:ACS35,0),0)</f>
        <v>1</v>
      </c>
      <c r="ADG33" s="395" t="str">
        <f t="shared" ref="ADG33:ADG34" ca="1" si="5212">IF(AND(ADG32&lt;&gt;"",ADF33=1),ADE33,"")</f>
        <v>Internazionale</v>
      </c>
      <c r="ADH33" s="395" t="str">
        <f t="shared" ref="ADH33:ADH34" ca="1" si="5213">IF(AND(ADH32&lt;&gt;"",ADF34=2),ADE34,"")</f>
        <v/>
      </c>
      <c r="ADI33" s="395" t="str">
        <f t="shared" ref="ADI33" ca="1" si="5214">IF(AND(ADI32&lt;&gt;"",ADF35=3),ADE35,"")</f>
        <v/>
      </c>
      <c r="ADL33" s="395" t="str">
        <f t="shared" ca="1" si="4716"/>
        <v>Internazionale</v>
      </c>
      <c r="ADM33" s="395">
        <f ca="1">SUMPRODUCT((AGQ3:AGQ54=ADL33)*(AGT3:AGT54=ADL34)*(AGU3:AGU54="W"))+SUMPRODUCT((AGQ3:AGQ54=ADL33)*(AGT3:AGT54=ADL35)*(AGU3:AGU54="W"))+SUMPRODUCT((AGQ3:AGQ54=ADL33)*(AGT3:AGT54=ADL31)*(AGU3:AGU54="W"))+SUMPRODUCT((AGQ3:AGQ54=ADL33)*(AGT3:AGT54=ADL32)*(AGU3:AGU54="W"))+SUMPRODUCT((AGQ3:AGQ54=ADL34)*(AGT3:AGT54=ADL33)*(AGV3:AGV54="W"))+SUMPRODUCT((AGQ3:AGQ54=ADL35)*(AGT3:AGT54=ADL33)*(AGV3:AGV54="W"))+SUMPRODUCT((AGQ3:AGQ54=ADL31)*(AGT3:AGT54=ADL33)*(AGV3:AGV54="W"))+SUMPRODUCT((AGQ3:AGQ54=ADL32)*(AGT3:AGT54=ADL33)*(AGV3:AGV54="W"))</f>
        <v>0</v>
      </c>
      <c r="ADN33" s="395">
        <f ca="1">SUMPRODUCT((AGQ3:AGQ54=ADL33)*(AGT3:AGT54=ADL34)*(AGU3:AGU54="D"))+SUMPRODUCT((AGQ3:AGQ54=ADL33)*(AGT3:AGT54=ADL35)*(AGU3:AGU54="D"))+SUMPRODUCT((AGQ3:AGQ54=ADL33)*(AGT3:AGT54=ADL31)*(AGU3:AGU54="D"))+SUMPRODUCT((AGQ3:AGQ54=ADL33)*(AGT3:AGT54=ADL32)*(AGU3:AGU54="D"))+SUMPRODUCT((AGQ3:AGQ54=ADL34)*(AGT3:AGT54=ADL33)*(AGU3:AGU54="D"))+SUMPRODUCT((AGQ3:AGQ54=ADL35)*(AGT3:AGT54=ADL33)*(AGU3:AGU54="D"))+SUMPRODUCT((AGQ3:AGQ54=ADL31)*(AGT3:AGT54=ADL33)*(AGU3:AGU54="D"))+SUMPRODUCT((AGQ3:AGQ54=ADL32)*(AGT3:AGT54=ADL33)*(AGU3:AGU54="D"))</f>
        <v>0</v>
      </c>
      <c r="ADO33" s="395">
        <f ca="1">SUMPRODUCT((AGQ3:AGQ54=ADL33)*(AGT3:AGT54=ADL34)*(AGU3:AGU54="L"))+SUMPRODUCT((AGQ3:AGQ54=ADL33)*(AGT3:AGT54=ADL35)*(AGU3:AGU54="L"))+SUMPRODUCT((AGQ3:AGQ54=ADL33)*(AGT3:AGT54=ADL31)*(AGU3:AGU54="L"))+SUMPRODUCT((AGQ3:AGQ54=ADL33)*(AGT3:AGT54=ADL32)*(AGU3:AGU54="L"))+SUMPRODUCT((AGQ3:AGQ54=ADL34)*(AGT3:AGT54=ADL33)*(AGV3:AGV54="L"))+SUMPRODUCT((AGQ3:AGQ54=ADL35)*(AGT3:AGT54=ADL33)*(AGV3:AGV54="L"))+SUMPRODUCT((AGQ3:AGQ54=ADL31)*(AGT3:AGT54=ADL33)*(AGV3:AGV54="L"))+SUMPRODUCT((AGQ3:AGQ54=ADL32)*(AGT3:AGT54=ADL33)*(AGV3:AGV54="L"))</f>
        <v>0</v>
      </c>
      <c r="ADP33" s="395">
        <f ca="1">SUMPRODUCT((AGQ3:AGQ54=ADL33)*(AGT3:AGT54=ADL34)*AGR3:AGR54)+SUMPRODUCT((AGQ3:AGQ54=ADL33)*(AGT3:AGT54=ADL35)*AGR3:AGR54)+SUMPRODUCT((AGQ3:AGQ54=ADL33)*(AGT3:AGT54=ADL31)*AGR3:AGR54)+SUMPRODUCT((AGQ3:AGQ54=ADL33)*(AGT3:AGT54=ADL32)*AGR3:AGR54)+SUMPRODUCT((AGQ3:AGQ54=ADL34)*(AGT3:AGT54=ADL33)*AGS3:AGS54)+SUMPRODUCT((AGQ3:AGQ54=ADL35)*(AGT3:AGT54=ADL33)*AGS3:AGS54)+SUMPRODUCT((AGQ3:AGQ54=ADL31)*(AGT3:AGT54=ADL33)*AGS3:AGS54)+SUMPRODUCT((AGQ3:AGQ54=ADL32)*(AGT3:AGT54=ADL33)*AGS3:AGS54)</f>
        <v>0</v>
      </c>
      <c r="ADQ33" s="395">
        <f ca="1">SUMPRODUCT((AGQ3:AGQ54=ADL33)*(AGT3:AGT54=ADL34)*AGS3:AGS54)+SUMPRODUCT((AGQ3:AGQ54=ADL33)*(AGT3:AGT54=ADL35)*AGS3:AGS54)+SUMPRODUCT((AGQ3:AGQ54=ADL33)*(AGT3:AGT54=ADL31)*AGS3:AGS54)+SUMPRODUCT((AGQ3:AGQ54=ADL33)*(AGT3:AGT54=ADL32)*AGS3:AGS54)+SUMPRODUCT((AGQ3:AGQ54=ADL34)*(AGT3:AGT54=ADL33)*AGR3:AGR54)+SUMPRODUCT((AGQ3:AGQ54=ADL35)*(AGT3:AGT54=ADL33)*AGR3:AGR54)+SUMPRODUCT((AGQ3:AGQ54=ADL31)*(AGT3:AGT54=ADL33)*AGR3:AGR54)+SUMPRODUCT((AGQ3:AGQ54=ADL32)*(AGT3:AGT54=ADL33)*AGR3:AGR54)</f>
        <v>0</v>
      </c>
      <c r="ADR33" s="395">
        <f t="shared" ca="1" si="4717"/>
        <v>1000</v>
      </c>
      <c r="ADS33" s="395">
        <f t="shared" ca="1" si="4718"/>
        <v>0</v>
      </c>
      <c r="ADT33" s="395">
        <f ca="1">IF(ADL33&lt;&gt;"",VLOOKUP(ADL33,ACS4:ACY52,7,FALSE),"")</f>
        <v>1000</v>
      </c>
      <c r="ADU33" s="395">
        <f ca="1">IF(ADL33&lt;&gt;"",VLOOKUP(ADL33,ACS4:ACY52,5,FALSE),"")</f>
        <v>0</v>
      </c>
      <c r="ADV33" s="395">
        <f ca="1">IF(ADL33&lt;&gt;"",VLOOKUP(ADL33,ACS4:ADA52,9,FALSE),"")</f>
        <v>21</v>
      </c>
      <c r="ADW33" s="395">
        <f t="shared" ca="1" si="4719"/>
        <v>0</v>
      </c>
      <c r="ADX33" s="395">
        <f t="shared" ref="ADX33" ca="1" si="5215">IF(ADL33&lt;&gt;"",RANK(ADW33,ADW31:ADW35),"")</f>
        <v>1</v>
      </c>
      <c r="ADY33" s="395">
        <f t="shared" ref="ADY33" ca="1" si="5216">IF(ADL33&lt;&gt;"",SUMPRODUCT((ADW31:ADW35=ADW33)*(ADR31:ADR35&gt;ADR33)),"")</f>
        <v>0</v>
      </c>
      <c r="ADZ33" s="395">
        <f t="shared" ref="ADZ33" ca="1" si="5217">IF(ADL33&lt;&gt;"",SUMPRODUCT((ADW31:ADW35=ADW33)*(ADR31:ADR35=ADR33)*(ADP31:ADP35&gt;ADP33)),"")</f>
        <v>0</v>
      </c>
      <c r="AEA33" s="395">
        <f t="shared" ref="AEA33" ca="1" si="5218">IF(ADL33&lt;&gt;"",SUMPRODUCT((ADW31:ADW35=ADW33)*(ADR31:ADR35=ADR33)*(ADP31:ADP35=ADP33)*(ADT31:ADT35&gt;ADT33)),"")</f>
        <v>0</v>
      </c>
      <c r="AEB33" s="395">
        <f t="shared" ref="AEB33" ca="1" si="5219">IF(ADL33&lt;&gt;"",SUMPRODUCT((ADW31:ADW35=ADW33)*(ADR31:ADR35=ADR33)*(ADP31:ADP35=ADP33)*(ADT31:ADT35=ADT33)*(ADU31:ADU35&gt;ADU33)),"")</f>
        <v>0</v>
      </c>
      <c r="AEC33" s="395">
        <f t="shared" ref="AEC33" ca="1" si="5220">IF(ADL33&lt;&gt;"",SUMPRODUCT((ADW31:ADW35=ADW33)*(ADR31:ADR35=ADR33)*(ADP31:ADP35=ADP33)*(ADT31:ADT35=ADT33)*(ADU31:ADU35=ADU33)*(ADV31:ADV35&gt;ADV33)),"")</f>
        <v>1</v>
      </c>
      <c r="AED33" s="395">
        <f ca="1">IF(ADL33&lt;&gt;"",IF(AED85&lt;&gt;"",IF(U82=3,AED85,IF(U82=4,SUM(ADX33:AEC33),AED85+U82)),SUM(ADX33:AEC33)),"")</f>
        <v>2</v>
      </c>
      <c r="AEE33" s="395" t="str">
        <f t="shared" ref="AEE33" ca="1" si="5221">IF(ADL33&lt;&gt;"",INDEX(ADL31:ADL35,MATCH(3,AED31:AED35,0),0),"")</f>
        <v>Monterrey</v>
      </c>
      <c r="AEF33" s="395" t="str">
        <f t="shared" ca="1" si="4949"/>
        <v/>
      </c>
      <c r="AEG33" s="395">
        <f ca="1">SUMPRODUCT((AGQ3:AGQ54=AEF33)*(AGT3:AGT54=AEF34)*(AGU3:AGU54="W"))+SUMPRODUCT((AGQ3:AGQ54=AEF33)*(AGT3:AGT54=AEF35)*(AGU3:AGU54="W"))+SUMPRODUCT((AGQ3:AGQ54=AEF33)*(AGT3:AGT54=AEF32)*(AGU3:AGU54="W"))+SUMPRODUCT((AGQ3:AGQ54=AEF34)*(AGT3:AGT54=AEF33)*(AGV3:AGV54="W"))+SUMPRODUCT((AGQ3:AGQ54=AEF35)*(AGT3:AGT54=AEF33)*(AGV3:AGV54="W"))+SUMPRODUCT((AGQ3:AGQ54=AEF32)*(AGT3:AGT54=AEF33)*(AGV3:AGV54="W"))</f>
        <v>0</v>
      </c>
      <c r="AEH33" s="395">
        <f ca="1">SUMPRODUCT((AGQ3:AGQ54=AEF33)*(AGT3:AGT54=AEF34)*(AGU3:AGU54="D"))+SUMPRODUCT((AGQ3:AGQ54=AEF33)*(AGT3:AGT54=AEF35)*(AGU3:AGU54="D"))+SUMPRODUCT((AGQ3:AGQ54=AEF33)*(AGT3:AGT54=AEF32)*(AGU3:AGU54="D"))+SUMPRODUCT((AGQ3:AGQ54=AEF34)*(AGT3:AGT54=AEF33)*(AGU3:AGU54="D"))+SUMPRODUCT((AGQ3:AGQ54=AEF35)*(AGT3:AGT54=AEF33)*(AGU3:AGU54="D"))+SUMPRODUCT((AGQ3:AGQ54=AEF32)*(AGT3:AGT54=AEF33)*(AGU3:AGU54="D"))</f>
        <v>0</v>
      </c>
      <c r="AEI33" s="395">
        <f ca="1">SUMPRODUCT((AGQ3:AGQ54=AEF33)*(AGT3:AGT54=AEF34)*(AGU3:AGU54="L"))+SUMPRODUCT((AGQ3:AGQ54=AEF33)*(AGT3:AGT54=AEF35)*(AGU3:AGU54="L"))+SUMPRODUCT((AGQ3:AGQ54=AEF33)*(AGT3:AGT54=AEF32)*(AGU3:AGU54="L"))+SUMPRODUCT((AGQ3:AGQ54=AEF34)*(AGT3:AGT54=AEF33)*(AGV3:AGV54="L"))+SUMPRODUCT((AGQ3:AGQ54=AEF35)*(AGT3:AGT54=AEF33)*(AGV3:AGV54="L"))+SUMPRODUCT((AGQ3:AGQ54=AEF32)*(AGT3:AGT54=AEF33)*(AGV3:AGV54="L"))</f>
        <v>0</v>
      </c>
      <c r="AEJ33" s="395">
        <f ca="1">SUMPRODUCT((AGQ3:AGQ54=AEF33)*(AGT3:AGT54=AEF34)*AGR3:AGR54)+SUMPRODUCT((AGQ3:AGQ54=AEF33)*(AGT3:AGT54=AEF35)*AGR3:AGR54)+SUMPRODUCT((AGQ3:AGQ54=AEF33)*(AGT3:AGT54=AEF31)*AGR3:AGR54)+SUMPRODUCT((AGQ3:AGQ54=AEF33)*(AGT3:AGT54=AEF32)*AGR3:AGR54)+SUMPRODUCT((AGQ3:AGQ54=AEF34)*(AGT3:AGT54=AEF33)*AGS3:AGS54)+SUMPRODUCT((AGQ3:AGQ54=AEF35)*(AGT3:AGT54=AEF33)*AGS3:AGS54)+SUMPRODUCT((AGQ3:AGQ54=AEF31)*(AGT3:AGT54=AEF33)*AGS3:AGS54)+SUMPRODUCT((AGQ3:AGQ54=AEF32)*(AGT3:AGT54=AEF33)*AGS3:AGS54)</f>
        <v>0</v>
      </c>
      <c r="AEK33" s="395">
        <f ca="1">SUMPRODUCT((AGQ3:AGQ54=AEF33)*(AGT3:AGT54=AEF34)*AGS3:AGS54)+SUMPRODUCT((AGQ3:AGQ54=AEF33)*(AGT3:AGT54=AEF35)*AGS3:AGS54)+SUMPRODUCT((AGQ3:AGQ54=AEF33)*(AGT3:AGT54=AEF31)*AGS3:AGS54)+SUMPRODUCT((AGQ3:AGQ54=AEF33)*(AGT3:AGT54=AEF32)*AGS3:AGS54)+SUMPRODUCT((AGQ3:AGQ54=AEF34)*(AGT3:AGT54=AEF33)*AGR3:AGR54)+SUMPRODUCT((AGQ3:AGQ54=AEF35)*(AGT3:AGT54=AEF33)*AGR3:AGR54)+SUMPRODUCT((AGQ3:AGQ54=AEF31)*(AGT3:AGT54=AEF33)*AGR3:AGR54)+SUMPRODUCT((AGQ3:AGQ54=AEF32)*(AGT3:AGT54=AEF33)*AGR3:AGR54)</f>
        <v>0</v>
      </c>
      <c r="AEL33" s="395">
        <f t="shared" ca="1" si="4950"/>
        <v>1000</v>
      </c>
      <c r="AEM33" s="395" t="str">
        <f t="shared" ca="1" si="4951"/>
        <v/>
      </c>
      <c r="AEN33" s="395" t="str">
        <f ca="1">IF(AEF33&lt;&gt;"",VLOOKUP(AEF33,ACS4:ACY52,7,FALSE),"")</f>
        <v/>
      </c>
      <c r="AEO33" s="395" t="str">
        <f ca="1">IF(AEF33&lt;&gt;"",VLOOKUP(AEF33,ACS4:ACY52,5,FALSE),"")</f>
        <v/>
      </c>
      <c r="AEP33" s="395" t="str">
        <f ca="1">IF(AEF33&lt;&gt;"",VLOOKUP(AEF33,ACS4:ADA52,9,FALSE),"")</f>
        <v/>
      </c>
      <c r="AEQ33" s="395" t="str">
        <f t="shared" ca="1" si="4952"/>
        <v/>
      </c>
      <c r="AER33" s="395" t="str">
        <f t="shared" ref="AER33" ca="1" si="5222">IF(AEF33&lt;&gt;"",RANK(AEQ33,AEQ31:AEQ35),"")</f>
        <v/>
      </c>
      <c r="AES33" s="395" t="str">
        <f t="shared" ref="AES33" ca="1" si="5223">IF(AEF33&lt;&gt;"",SUMPRODUCT((AEQ31:AEQ35=AEQ33)*(AEL31:AEL35&gt;AEL33)),"")</f>
        <v/>
      </c>
      <c r="AET33" s="395" t="str">
        <f t="shared" ref="AET33" ca="1" si="5224">IF(AEF33&lt;&gt;"",SUMPRODUCT((AEQ31:AEQ35=AEQ33)*(AEL31:AEL35=AEL33)*(AEJ31:AEJ35&gt;AEJ33)),"")</f>
        <v/>
      </c>
      <c r="AEU33" s="395" t="str">
        <f t="shared" ref="AEU33" ca="1" si="5225">IF(AEF33&lt;&gt;"",SUMPRODUCT((AEQ31:AEQ35=AEQ33)*(AEL31:AEL35=AEL33)*(AEJ31:AEJ35=AEJ33)*(AEN31:AEN35&gt;AEN33)),"")</f>
        <v/>
      </c>
      <c r="AEV33" s="395" t="str">
        <f t="shared" ref="AEV33" ca="1" si="5226">IF(AEF33&lt;&gt;"",SUMPRODUCT((AEQ31:AEQ35=AEQ33)*(AEL31:AEL35=AEL33)*(AEJ31:AEJ35=AEJ33)*(AEN31:AEN35=AEN33)*(AEO31:AEO35&gt;AEO33)),"")</f>
        <v/>
      </c>
      <c r="AEW33" s="395" t="str">
        <f t="shared" ref="AEW33" ca="1" si="5227">IF(AEF33&lt;&gt;"",SUMPRODUCT((AEQ31:AEQ35=AEQ33)*(AEL31:AEL35=AEL33)*(AEJ31:AEJ35=AEJ33)*(AEN31:AEN35=AEN33)*(AEO31:AEO35=AEO33)*(AEP31:AEP35&gt;AEP33)),"")</f>
        <v/>
      </c>
      <c r="AEX33" s="395" t="str">
        <f t="shared" ref="AEX33" ca="1" si="5228">IF(AEF33&lt;&gt;"",IF(AEX85&lt;&gt;"",IF(AEE82=3,AEX85,AEX85+AEE82),SUM(AER33:AEW33)+1),"")</f>
        <v/>
      </c>
      <c r="AEY33" s="395" t="str">
        <f t="shared" ref="AEY33" ca="1" si="5229">IF(AEF33&lt;&gt;"",INDEX(AEF32:AEF35,MATCH(3,AEX32:AEX35,0),0),"")</f>
        <v/>
      </c>
      <c r="AEZ33" s="395" t="str">
        <f t="shared" ref="AEZ33:AEZ34" ca="1" si="5230">IF(ADI31&lt;&gt;"",ADI31,"")</f>
        <v/>
      </c>
      <c r="AFA33" s="395">
        <f ca="1">SUMPRODUCT((AGQ3:AGQ54=AEZ33)*(AGT3:AGT54=AEZ34)*(AGU3:AGU54="W"))+SUMPRODUCT((AGQ3:AGQ54=AEZ33)*(AGT3:AGT54=AEZ35)*(AGU3:AGU54="W"))+SUMPRODUCT((AGQ3:AGQ54=AEZ33)*(AGT3:AGT54=AEZ36)*(AGU3:AGU54="W"))+SUMPRODUCT((AGQ3:AGQ54=AEZ34)*(AGT3:AGT54=AEZ33)*(AGV3:AGV54="W"))+SUMPRODUCT((AGQ3:AGQ54=AEZ35)*(AGT3:AGT54=AEZ33)*(AGV3:AGV54="W"))+SUMPRODUCT((AGQ3:AGQ54=AEZ36)*(AGT3:AGT54=AEZ33)*(AGV3:AGV54="W"))</f>
        <v>0</v>
      </c>
      <c r="AFB33" s="395">
        <f ca="1">SUMPRODUCT((AGQ3:AGQ54=AEZ33)*(AGT3:AGT54=AEZ34)*(AGU3:AGU54="D"))+SUMPRODUCT((AGQ3:AGQ54=AEZ33)*(AGT3:AGT54=AEZ35)*(AGU3:AGU54="D"))+SUMPRODUCT((AGQ3:AGQ54=AEZ33)*(AGT3:AGT54=AEZ36)*(AGU3:AGU54="D"))+SUMPRODUCT((AGQ3:AGQ54=AEZ34)*(AGT3:AGT54=AEZ33)*(AGU3:AGU54="D"))+SUMPRODUCT((AGQ3:AGQ54=AEZ35)*(AGT3:AGT54=AEZ33)*(AGU3:AGU54="D"))+SUMPRODUCT((AGQ3:AGQ54=AEZ36)*(AGT3:AGT54=AEZ33)*(AGU3:AGU54="D"))</f>
        <v>0</v>
      </c>
      <c r="AFC33" s="395">
        <f ca="1">SUMPRODUCT((AGQ3:AGQ54=AEZ33)*(AGT3:AGT54=AEZ34)*(AGU3:AGU54="L"))+SUMPRODUCT((AGQ3:AGQ54=AEZ33)*(AGT3:AGT54=AEZ35)*(AGU3:AGU54="L"))+SUMPRODUCT((AGQ3:AGQ54=AEZ33)*(AGT3:AGT54=AEZ36)*(AGU3:AGU54="L"))+SUMPRODUCT((AGQ3:AGQ54=AEZ34)*(AGT3:AGT54=AEZ33)*(AGV3:AGV54="L"))+SUMPRODUCT((AGQ3:AGQ54=AEZ35)*(AGT3:AGT54=AEZ33)*(AGV3:AGV54="L"))+SUMPRODUCT((AGQ3:AGQ54=AEZ36)*(AGT3:AGT54=AEZ33)*(AGV3:AGV54="L"))</f>
        <v>0</v>
      </c>
      <c r="AFD33" s="395">
        <f ca="1">SUMPRODUCT((AGQ3:AGQ54=AEZ33)*(AGT3:AGT54=AEZ34)*AGR3:AGR54)+SUMPRODUCT((AGQ3:AGQ54=AEZ33)*(AGT3:AGT54=AEZ35)*AGR3:AGR54)+SUMPRODUCT((AGQ3:AGQ54=AEZ33)*(AGT3:AGT54=AEZ31)*AGR3:AGR54)+SUMPRODUCT((AGQ3:AGQ54=AEZ33)*(AGT3:AGT54=AEZ32)*AGR3:AGR54)+SUMPRODUCT((AGQ3:AGQ54=AEZ34)*(AGT3:AGT54=AEZ33)*AGS3:AGS54)+SUMPRODUCT((AGQ3:AGQ54=AEZ35)*(AGT3:AGT54=AEZ33)*AGS3:AGS54)+SUMPRODUCT((AGQ3:AGQ54=AEZ31)*(AGT3:AGT54=AEZ33)*AGS3:AGS54)+SUMPRODUCT((AGQ3:AGQ54=AEZ32)*(AGT3:AGT54=AEZ33)*AGS3:AGS54)</f>
        <v>0</v>
      </c>
      <c r="AFE33" s="395">
        <f ca="1">SUMPRODUCT((AGQ3:AGQ54=AEZ33)*(AGT3:AGT54=AEZ34)*AGS3:AGS54)+SUMPRODUCT((AGQ3:AGQ54=AEZ33)*(AGT3:AGT54=AEZ35)*AGS3:AGS54)+SUMPRODUCT((AGQ3:AGQ54=AEZ33)*(AGT3:AGT54=AEZ31)*AGS3:AGS54)+SUMPRODUCT((AGQ3:AGQ54=AEZ33)*(AGT3:AGT54=AEZ32)*AGS3:AGS54)+SUMPRODUCT((AGQ3:AGQ54=AEZ34)*(AGT3:AGT54=AEZ33)*AGR3:AGR54)+SUMPRODUCT((AGQ3:AGQ54=AEZ35)*(AGT3:AGT54=AEZ33)*AGR3:AGR54)+SUMPRODUCT((AGQ3:AGQ54=AEZ31)*(AGT3:AGT54=AEZ33)*AGR3:AGR54)+SUMPRODUCT((AGQ3:AGQ54=AEZ32)*(AGT3:AGT54=AEZ33)*AGR3:AGR54)</f>
        <v>0</v>
      </c>
      <c r="AFF33" s="395">
        <f t="shared" ref="AFF33:AFF34" ca="1" si="5231">AFD33-AFE33+1000</f>
        <v>1000</v>
      </c>
      <c r="AFG33" s="395" t="str">
        <f t="shared" ref="AFG33:AFG34" ca="1" si="5232">IF(AEZ33&lt;&gt;"",AFA33*3+AFB33*1,"")</f>
        <v/>
      </c>
      <c r="AFH33" s="395" t="str">
        <f ca="1">IF(AEZ33&lt;&gt;"",VLOOKUP(AEZ33,ACS4:ACY52,7,FALSE),"")</f>
        <v/>
      </c>
      <c r="AFI33" s="395" t="str">
        <f ca="1">IF(AEZ33&lt;&gt;"",VLOOKUP(AEZ33,ACS4:ACY52,5,FALSE),"")</f>
        <v/>
      </c>
      <c r="AFJ33" s="395" t="str">
        <f ca="1">IF(AEZ33&lt;&gt;"",VLOOKUP(AEZ33,ACS4:ADA52,9,FALSE),"")</f>
        <v/>
      </c>
      <c r="AFK33" s="395" t="str">
        <f t="shared" ref="AFK33:AFK34" ca="1" si="5233">AFG33</f>
        <v/>
      </c>
      <c r="AFL33" s="395" t="str">
        <f t="shared" ref="AFL33" ca="1" si="5234">IF(AEZ33&lt;&gt;"",RANK(AFK33,AFK32:AFK35),"")</f>
        <v/>
      </c>
      <c r="AFM33" s="395" t="str">
        <f t="shared" ref="AFM33" ca="1" si="5235">IF(AEZ33&lt;&gt;"",SUMPRODUCT((AFK31:AFK35=AFK33)*(AFF31:AFF35&gt;AFF33)),"")</f>
        <v/>
      </c>
      <c r="AFN33" s="395" t="str">
        <f t="shared" ref="AFN33" ca="1" si="5236">IF(AEZ33&lt;&gt;"",SUMPRODUCT((AFK31:AFK35=AFK33)*(AFF31:AFF35=AFF33)*(AFD31:AFD35&gt;AFD33)),"")</f>
        <v/>
      </c>
      <c r="AFO33" s="395" t="str">
        <f t="shared" ref="AFO33" ca="1" si="5237">IF(AEZ33&lt;&gt;"",SUMPRODUCT((AFK31:AFK35=AFK33)*(AFF31:AFF35=AFF33)*(AFD31:AFD35=AFD33)*(AFH31:AFH35&gt;AFH33)),"")</f>
        <v/>
      </c>
      <c r="AFP33" s="395" t="str">
        <f t="shared" ref="AFP33" ca="1" si="5238">IF(AEZ33&lt;&gt;"",SUMPRODUCT((AFK31:AFK35=AFK33)*(AFF31:AFF35=AFF33)*(AFD31:AFD35=AFD33)*(AFH31:AFH35=AFH33)*(AFI31:AFI35&gt;AFI33)),"")</f>
        <v/>
      </c>
      <c r="AFQ33" s="395" t="str">
        <f t="shared" ref="AFQ33" ca="1" si="5239">IF(AEZ33&lt;&gt;"",SUMPRODUCT((AFK31:AFK35=AFK33)*(AFF31:AFF35=AFF33)*(AFD31:AFD35=AFD33)*(AFH31:AFH35=AFH33)*(AFI31:AFI35=AFI33)*(AFJ31:AFJ35&gt;AFJ33)),"")</f>
        <v/>
      </c>
      <c r="AFR33" s="395" t="str">
        <f t="shared" ref="AFR33:AFR34" ca="1" si="5240">IF(AEZ33&lt;&gt;"",SUM(AFL33:AFQ33)+2,"")</f>
        <v/>
      </c>
      <c r="AFS33" s="395" t="str">
        <f t="shared" ref="AFS33" ca="1" si="5241">IF(AEZ33&lt;&gt;"",INDEX(AEZ33:AEZ35,MATCH(3,AFR33:AFR35,0),0),"")</f>
        <v/>
      </c>
      <c r="AGN33" s="395" t="str">
        <f t="shared" ref="AGN33" ca="1" si="5242">IF(AFS33&lt;&gt;"",AFS33,IF(AEY33&lt;&gt;"",AEY33,IF(AEE33&lt;&gt;"",AEE33,ADE33)))</f>
        <v>Monterrey</v>
      </c>
      <c r="AGO33" s="395">
        <v>3</v>
      </c>
      <c r="AGP33" s="395">
        <v>31</v>
      </c>
      <c r="AGQ33" s="395" t="str">
        <f t="shared" si="12"/>
        <v>Salzburg</v>
      </c>
      <c r="AGR33" s="395">
        <f ca="1">IF(OFFSET('Game Board'!O38,0,AGR1)&lt;&gt;"",OFFSET('Game Board'!O38,0,AGR1),0)</f>
        <v>0</v>
      </c>
      <c r="AGS33" s="395">
        <f ca="1">IF(OFFSET('Game Board'!P38,0,AGR1)&lt;&gt;"",OFFSET('Game Board'!P38,0,AGR1),0)</f>
        <v>0</v>
      </c>
      <c r="AGT33" s="395" t="str">
        <f t="shared" si="13"/>
        <v>Al Hilal</v>
      </c>
      <c r="AGU33" s="395" t="str">
        <f ca="1">IF(AND(OFFSET('Game Board'!O38,0,AGR1)&lt;&gt;"",OFFSET('Game Board'!P38,0,AGR1)&lt;&gt;""),IF(AGR33&gt;AGS33,"W",IF(AGR33=AGS33,"D","L")),"")</f>
        <v/>
      </c>
      <c r="AGV33" s="395" t="str">
        <f t="shared" ca="1" si="2693"/>
        <v/>
      </c>
      <c r="AGX33" s="395">
        <f ca="1">VLOOKUP(AGY33,AKT31:AKU35,2,FALSE)</f>
        <v>3</v>
      </c>
      <c r="AGY33" s="398" t="str">
        <f t="shared" si="4728"/>
        <v>Monterrey</v>
      </c>
      <c r="AGZ33" s="395">
        <f ca="1">SUMPRODUCT((AKW3:AKW54=AGY33)*(ALA3:ALA54="W"))+SUMPRODUCT((AKZ3:AKZ54=AGY33)*(ALB3:ALB54="W"))</f>
        <v>0</v>
      </c>
      <c r="AHA33" s="395">
        <f ca="1">SUMPRODUCT((AKW3:AKW54=AGY33)*(ALA3:ALA54="D"))+SUMPRODUCT((AKZ3:AKZ54=AGY33)*(ALB3:ALB54="D"))</f>
        <v>0</v>
      </c>
      <c r="AHB33" s="395">
        <f ca="1">SUMPRODUCT((AKW3:AKW54=AGY33)*(ALA3:ALA54="L"))+SUMPRODUCT((AKZ3:AKZ54=AGY33)*(ALB3:ALB54="L"))</f>
        <v>0</v>
      </c>
      <c r="AHC33" s="395">
        <f t="shared" ref="AHC33" ca="1" si="5243">SUMIF(AKW3:AKW72,AGY33,AKX3:AKX72)+SUMIF(AKZ3:AKZ72,AGY33,AKY3:AKY72)</f>
        <v>0</v>
      </c>
      <c r="AHD33" s="395">
        <f t="shared" ref="AHD33" ca="1" si="5244">SUMIF(AKZ3:AKZ72,AGY33,AKX3:AKX72)+SUMIF(AKW3:AKW72,AGY33,AKY3:AKY72)</f>
        <v>0</v>
      </c>
      <c r="AHE33" s="395">
        <f t="shared" ca="1" si="4731"/>
        <v>1000</v>
      </c>
      <c r="AHF33" s="395">
        <f t="shared" ca="1" si="4732"/>
        <v>0</v>
      </c>
      <c r="AHG33" s="401">
        <f t="shared" si="171"/>
        <v>12</v>
      </c>
      <c r="AHH33" s="395">
        <f t="shared" ref="AHH33" ca="1" si="5245">IF(COUNTIF(AHF31:AHF35,4)&lt;&gt;4,RANK(AHF33,AHF31:AHF35),AHF85)</f>
        <v>1</v>
      </c>
      <c r="AHJ33" s="395">
        <f t="shared" ref="AHJ33" ca="1" si="5246">SUMPRODUCT((AHH31:AHH34=AHH33)*(AHG31:AHG34&lt;AHG33))+AHH33</f>
        <v>2</v>
      </c>
      <c r="AHK33" s="398" t="str">
        <f t="shared" ref="AHK33" ca="1" si="5247">INDEX(AGY31:AGY35,MATCH(3,AHJ31:AHJ35,0),0)</f>
        <v>Internazionale</v>
      </c>
      <c r="AHL33" s="395">
        <f t="shared" ref="AHL33" ca="1" si="5248">INDEX(AHH31:AHH35,MATCH(AHK33,AGY31:AGY35,0),0)</f>
        <v>1</v>
      </c>
      <c r="AHM33" s="395" t="str">
        <f t="shared" ref="AHM33:AHM34" ca="1" si="5249">IF(AND(AHM32&lt;&gt;"",AHL33=1),AHK33,"")</f>
        <v>Internazionale</v>
      </c>
      <c r="AHN33" s="395" t="str">
        <f t="shared" ref="AHN33:AHN34" ca="1" si="5250">IF(AND(AHN32&lt;&gt;"",AHL34=2),AHK34,"")</f>
        <v/>
      </c>
      <c r="AHO33" s="395" t="str">
        <f t="shared" ref="AHO33" ca="1" si="5251">IF(AND(AHO32&lt;&gt;"",AHL35=3),AHK35,"")</f>
        <v/>
      </c>
      <c r="AHR33" s="395" t="str">
        <f t="shared" ca="1" si="4741"/>
        <v>Internazionale</v>
      </c>
      <c r="AHS33" s="395">
        <f ca="1">SUMPRODUCT((AKW3:AKW54=AHR33)*(AKZ3:AKZ54=AHR34)*(ALA3:ALA54="W"))+SUMPRODUCT((AKW3:AKW54=AHR33)*(AKZ3:AKZ54=AHR35)*(ALA3:ALA54="W"))+SUMPRODUCT((AKW3:AKW54=AHR33)*(AKZ3:AKZ54=AHR31)*(ALA3:ALA54="W"))+SUMPRODUCT((AKW3:AKW54=AHR33)*(AKZ3:AKZ54=AHR32)*(ALA3:ALA54="W"))+SUMPRODUCT((AKW3:AKW54=AHR34)*(AKZ3:AKZ54=AHR33)*(ALB3:ALB54="W"))+SUMPRODUCT((AKW3:AKW54=AHR35)*(AKZ3:AKZ54=AHR33)*(ALB3:ALB54="W"))+SUMPRODUCT((AKW3:AKW54=AHR31)*(AKZ3:AKZ54=AHR33)*(ALB3:ALB54="W"))+SUMPRODUCT((AKW3:AKW54=AHR32)*(AKZ3:AKZ54=AHR33)*(ALB3:ALB54="W"))</f>
        <v>0</v>
      </c>
      <c r="AHT33" s="395">
        <f ca="1">SUMPRODUCT((AKW3:AKW54=AHR33)*(AKZ3:AKZ54=AHR34)*(ALA3:ALA54="D"))+SUMPRODUCT((AKW3:AKW54=AHR33)*(AKZ3:AKZ54=AHR35)*(ALA3:ALA54="D"))+SUMPRODUCT((AKW3:AKW54=AHR33)*(AKZ3:AKZ54=AHR31)*(ALA3:ALA54="D"))+SUMPRODUCT((AKW3:AKW54=AHR33)*(AKZ3:AKZ54=AHR32)*(ALA3:ALA54="D"))+SUMPRODUCT((AKW3:AKW54=AHR34)*(AKZ3:AKZ54=AHR33)*(ALA3:ALA54="D"))+SUMPRODUCT((AKW3:AKW54=AHR35)*(AKZ3:AKZ54=AHR33)*(ALA3:ALA54="D"))+SUMPRODUCT((AKW3:AKW54=AHR31)*(AKZ3:AKZ54=AHR33)*(ALA3:ALA54="D"))+SUMPRODUCT((AKW3:AKW54=AHR32)*(AKZ3:AKZ54=AHR33)*(ALA3:ALA54="D"))</f>
        <v>0</v>
      </c>
      <c r="AHU33" s="395">
        <f ca="1">SUMPRODUCT((AKW3:AKW54=AHR33)*(AKZ3:AKZ54=AHR34)*(ALA3:ALA54="L"))+SUMPRODUCT((AKW3:AKW54=AHR33)*(AKZ3:AKZ54=AHR35)*(ALA3:ALA54="L"))+SUMPRODUCT((AKW3:AKW54=AHR33)*(AKZ3:AKZ54=AHR31)*(ALA3:ALA54="L"))+SUMPRODUCT((AKW3:AKW54=AHR33)*(AKZ3:AKZ54=AHR32)*(ALA3:ALA54="L"))+SUMPRODUCT((AKW3:AKW54=AHR34)*(AKZ3:AKZ54=AHR33)*(ALB3:ALB54="L"))+SUMPRODUCT((AKW3:AKW54=AHR35)*(AKZ3:AKZ54=AHR33)*(ALB3:ALB54="L"))+SUMPRODUCT((AKW3:AKW54=AHR31)*(AKZ3:AKZ54=AHR33)*(ALB3:ALB54="L"))+SUMPRODUCT((AKW3:AKW54=AHR32)*(AKZ3:AKZ54=AHR33)*(ALB3:ALB54="L"))</f>
        <v>0</v>
      </c>
      <c r="AHV33" s="395">
        <f ca="1">SUMPRODUCT((AKW3:AKW54=AHR33)*(AKZ3:AKZ54=AHR34)*AKX3:AKX54)+SUMPRODUCT((AKW3:AKW54=AHR33)*(AKZ3:AKZ54=AHR35)*AKX3:AKX54)+SUMPRODUCT((AKW3:AKW54=AHR33)*(AKZ3:AKZ54=AHR31)*AKX3:AKX54)+SUMPRODUCT((AKW3:AKW54=AHR33)*(AKZ3:AKZ54=AHR32)*AKX3:AKX54)+SUMPRODUCT((AKW3:AKW54=AHR34)*(AKZ3:AKZ54=AHR33)*AKY3:AKY54)+SUMPRODUCT((AKW3:AKW54=AHR35)*(AKZ3:AKZ54=AHR33)*AKY3:AKY54)+SUMPRODUCT((AKW3:AKW54=AHR31)*(AKZ3:AKZ54=AHR33)*AKY3:AKY54)+SUMPRODUCT((AKW3:AKW54=AHR32)*(AKZ3:AKZ54=AHR33)*AKY3:AKY54)</f>
        <v>0</v>
      </c>
      <c r="AHW33" s="395">
        <f ca="1">SUMPRODUCT((AKW3:AKW54=AHR33)*(AKZ3:AKZ54=AHR34)*AKY3:AKY54)+SUMPRODUCT((AKW3:AKW54=AHR33)*(AKZ3:AKZ54=AHR35)*AKY3:AKY54)+SUMPRODUCT((AKW3:AKW54=AHR33)*(AKZ3:AKZ54=AHR31)*AKY3:AKY54)+SUMPRODUCT((AKW3:AKW54=AHR33)*(AKZ3:AKZ54=AHR32)*AKY3:AKY54)+SUMPRODUCT((AKW3:AKW54=AHR34)*(AKZ3:AKZ54=AHR33)*AKX3:AKX54)+SUMPRODUCT((AKW3:AKW54=AHR35)*(AKZ3:AKZ54=AHR33)*AKX3:AKX54)+SUMPRODUCT((AKW3:AKW54=AHR31)*(AKZ3:AKZ54=AHR33)*AKX3:AKX54)+SUMPRODUCT((AKW3:AKW54=AHR32)*(AKZ3:AKZ54=AHR33)*AKX3:AKX54)</f>
        <v>0</v>
      </c>
      <c r="AHX33" s="395">
        <f t="shared" ca="1" si="4742"/>
        <v>1000</v>
      </c>
      <c r="AHY33" s="395">
        <f t="shared" ca="1" si="4743"/>
        <v>0</v>
      </c>
      <c r="AHZ33" s="395">
        <f ca="1">IF(AHR33&lt;&gt;"",VLOOKUP(AHR33,AGY4:AHE52,7,FALSE),"")</f>
        <v>1000</v>
      </c>
      <c r="AIA33" s="395">
        <f ca="1">IF(AHR33&lt;&gt;"",VLOOKUP(AHR33,AGY4:AHE52,5,FALSE),"")</f>
        <v>0</v>
      </c>
      <c r="AIB33" s="395">
        <f ca="1">IF(AHR33&lt;&gt;"",VLOOKUP(AHR33,AGY4:AHG52,9,FALSE),"")</f>
        <v>21</v>
      </c>
      <c r="AIC33" s="395">
        <f t="shared" ca="1" si="4744"/>
        <v>0</v>
      </c>
      <c r="AID33" s="395">
        <f t="shared" ref="AID33" ca="1" si="5252">IF(AHR33&lt;&gt;"",RANK(AIC33,AIC31:AIC35),"")</f>
        <v>1</v>
      </c>
      <c r="AIE33" s="395">
        <f t="shared" ref="AIE33" ca="1" si="5253">IF(AHR33&lt;&gt;"",SUMPRODUCT((AIC31:AIC35=AIC33)*(AHX31:AHX35&gt;AHX33)),"")</f>
        <v>0</v>
      </c>
      <c r="AIF33" s="395">
        <f t="shared" ref="AIF33" ca="1" si="5254">IF(AHR33&lt;&gt;"",SUMPRODUCT((AIC31:AIC35=AIC33)*(AHX31:AHX35=AHX33)*(AHV31:AHV35&gt;AHV33)),"")</f>
        <v>0</v>
      </c>
      <c r="AIG33" s="395">
        <f t="shared" ref="AIG33" ca="1" si="5255">IF(AHR33&lt;&gt;"",SUMPRODUCT((AIC31:AIC35=AIC33)*(AHX31:AHX35=AHX33)*(AHV31:AHV35=AHV33)*(AHZ31:AHZ35&gt;AHZ33)),"")</f>
        <v>0</v>
      </c>
      <c r="AIH33" s="395">
        <f t="shared" ref="AIH33" ca="1" si="5256">IF(AHR33&lt;&gt;"",SUMPRODUCT((AIC31:AIC35=AIC33)*(AHX31:AHX35=AHX33)*(AHV31:AHV35=AHV33)*(AHZ31:AHZ35=AHZ33)*(AIA31:AIA35&gt;AIA33)),"")</f>
        <v>0</v>
      </c>
      <c r="AII33" s="395">
        <f t="shared" ref="AII33" ca="1" si="5257">IF(AHR33&lt;&gt;"",SUMPRODUCT((AIC31:AIC35=AIC33)*(AHX31:AHX35=AHX33)*(AHV31:AHV35=AHV33)*(AHZ31:AHZ35=AHZ33)*(AIA31:AIA35=AIA33)*(AIB31:AIB35&gt;AIB33)),"")</f>
        <v>1</v>
      </c>
      <c r="AIJ33" s="395">
        <f ca="1">IF(AHR33&lt;&gt;"",IF(AIJ85&lt;&gt;"",IF(U82=3,AIJ85,IF(U82=4,SUM(AID33:AII33),AIJ85+U82)),SUM(AID33:AII33)),"")</f>
        <v>2</v>
      </c>
      <c r="AIK33" s="395" t="str">
        <f t="shared" ref="AIK33" ca="1" si="5258">IF(AHR33&lt;&gt;"",INDEX(AHR31:AHR35,MATCH(3,AIJ31:AIJ35,0),0),"")</f>
        <v>Monterrey</v>
      </c>
      <c r="AIL33" s="395" t="str">
        <f t="shared" ca="1" si="4979"/>
        <v/>
      </c>
      <c r="AIM33" s="395">
        <f ca="1">SUMPRODUCT((AKW3:AKW54=AIL33)*(AKZ3:AKZ54=AIL34)*(ALA3:ALA54="W"))+SUMPRODUCT((AKW3:AKW54=AIL33)*(AKZ3:AKZ54=AIL35)*(ALA3:ALA54="W"))+SUMPRODUCT((AKW3:AKW54=AIL33)*(AKZ3:AKZ54=AIL32)*(ALA3:ALA54="W"))+SUMPRODUCT((AKW3:AKW54=AIL34)*(AKZ3:AKZ54=AIL33)*(ALB3:ALB54="W"))+SUMPRODUCT((AKW3:AKW54=AIL35)*(AKZ3:AKZ54=AIL33)*(ALB3:ALB54="W"))+SUMPRODUCT((AKW3:AKW54=AIL32)*(AKZ3:AKZ54=AIL33)*(ALB3:ALB54="W"))</f>
        <v>0</v>
      </c>
      <c r="AIN33" s="395">
        <f ca="1">SUMPRODUCT((AKW3:AKW54=AIL33)*(AKZ3:AKZ54=AIL34)*(ALA3:ALA54="D"))+SUMPRODUCT((AKW3:AKW54=AIL33)*(AKZ3:AKZ54=AIL35)*(ALA3:ALA54="D"))+SUMPRODUCT((AKW3:AKW54=AIL33)*(AKZ3:AKZ54=AIL32)*(ALA3:ALA54="D"))+SUMPRODUCT((AKW3:AKW54=AIL34)*(AKZ3:AKZ54=AIL33)*(ALA3:ALA54="D"))+SUMPRODUCT((AKW3:AKW54=AIL35)*(AKZ3:AKZ54=AIL33)*(ALA3:ALA54="D"))+SUMPRODUCT((AKW3:AKW54=AIL32)*(AKZ3:AKZ54=AIL33)*(ALA3:ALA54="D"))</f>
        <v>0</v>
      </c>
      <c r="AIO33" s="395">
        <f ca="1">SUMPRODUCT((AKW3:AKW54=AIL33)*(AKZ3:AKZ54=AIL34)*(ALA3:ALA54="L"))+SUMPRODUCT((AKW3:AKW54=AIL33)*(AKZ3:AKZ54=AIL35)*(ALA3:ALA54="L"))+SUMPRODUCT((AKW3:AKW54=AIL33)*(AKZ3:AKZ54=AIL32)*(ALA3:ALA54="L"))+SUMPRODUCT((AKW3:AKW54=AIL34)*(AKZ3:AKZ54=AIL33)*(ALB3:ALB54="L"))+SUMPRODUCT((AKW3:AKW54=AIL35)*(AKZ3:AKZ54=AIL33)*(ALB3:ALB54="L"))+SUMPRODUCT((AKW3:AKW54=AIL32)*(AKZ3:AKZ54=AIL33)*(ALB3:ALB54="L"))</f>
        <v>0</v>
      </c>
      <c r="AIP33" s="395">
        <f ca="1">SUMPRODUCT((AKW3:AKW54=AIL33)*(AKZ3:AKZ54=AIL34)*AKX3:AKX54)+SUMPRODUCT((AKW3:AKW54=AIL33)*(AKZ3:AKZ54=AIL35)*AKX3:AKX54)+SUMPRODUCT((AKW3:AKW54=AIL33)*(AKZ3:AKZ54=AIL31)*AKX3:AKX54)+SUMPRODUCT((AKW3:AKW54=AIL33)*(AKZ3:AKZ54=AIL32)*AKX3:AKX54)+SUMPRODUCT((AKW3:AKW54=AIL34)*(AKZ3:AKZ54=AIL33)*AKY3:AKY54)+SUMPRODUCT((AKW3:AKW54=AIL35)*(AKZ3:AKZ54=AIL33)*AKY3:AKY54)+SUMPRODUCT((AKW3:AKW54=AIL31)*(AKZ3:AKZ54=AIL33)*AKY3:AKY54)+SUMPRODUCT((AKW3:AKW54=AIL32)*(AKZ3:AKZ54=AIL33)*AKY3:AKY54)</f>
        <v>0</v>
      </c>
      <c r="AIQ33" s="395">
        <f ca="1">SUMPRODUCT((AKW3:AKW54=AIL33)*(AKZ3:AKZ54=AIL34)*AKY3:AKY54)+SUMPRODUCT((AKW3:AKW54=AIL33)*(AKZ3:AKZ54=AIL35)*AKY3:AKY54)+SUMPRODUCT((AKW3:AKW54=AIL33)*(AKZ3:AKZ54=AIL31)*AKY3:AKY54)+SUMPRODUCT((AKW3:AKW54=AIL33)*(AKZ3:AKZ54=AIL32)*AKY3:AKY54)+SUMPRODUCT((AKW3:AKW54=AIL34)*(AKZ3:AKZ54=AIL33)*AKX3:AKX54)+SUMPRODUCT((AKW3:AKW54=AIL35)*(AKZ3:AKZ54=AIL33)*AKX3:AKX54)+SUMPRODUCT((AKW3:AKW54=AIL31)*(AKZ3:AKZ54=AIL33)*AKX3:AKX54)+SUMPRODUCT((AKW3:AKW54=AIL32)*(AKZ3:AKZ54=AIL33)*AKX3:AKX54)</f>
        <v>0</v>
      </c>
      <c r="AIR33" s="395">
        <f t="shared" ca="1" si="4980"/>
        <v>1000</v>
      </c>
      <c r="AIS33" s="395" t="str">
        <f t="shared" ca="1" si="4981"/>
        <v/>
      </c>
      <c r="AIT33" s="395" t="str">
        <f ca="1">IF(AIL33&lt;&gt;"",VLOOKUP(AIL33,AGY4:AHE52,7,FALSE),"")</f>
        <v/>
      </c>
      <c r="AIU33" s="395" t="str">
        <f ca="1">IF(AIL33&lt;&gt;"",VLOOKUP(AIL33,AGY4:AHE52,5,FALSE),"")</f>
        <v/>
      </c>
      <c r="AIV33" s="395" t="str">
        <f ca="1">IF(AIL33&lt;&gt;"",VLOOKUP(AIL33,AGY4:AHG52,9,FALSE),"")</f>
        <v/>
      </c>
      <c r="AIW33" s="395" t="str">
        <f t="shared" ca="1" si="4982"/>
        <v/>
      </c>
      <c r="AIX33" s="395" t="str">
        <f t="shared" ref="AIX33" ca="1" si="5259">IF(AIL33&lt;&gt;"",RANK(AIW33,AIW31:AIW35),"")</f>
        <v/>
      </c>
      <c r="AIY33" s="395" t="str">
        <f t="shared" ref="AIY33" ca="1" si="5260">IF(AIL33&lt;&gt;"",SUMPRODUCT((AIW31:AIW35=AIW33)*(AIR31:AIR35&gt;AIR33)),"")</f>
        <v/>
      </c>
      <c r="AIZ33" s="395" t="str">
        <f t="shared" ref="AIZ33" ca="1" si="5261">IF(AIL33&lt;&gt;"",SUMPRODUCT((AIW31:AIW35=AIW33)*(AIR31:AIR35=AIR33)*(AIP31:AIP35&gt;AIP33)),"")</f>
        <v/>
      </c>
      <c r="AJA33" s="395" t="str">
        <f t="shared" ref="AJA33" ca="1" si="5262">IF(AIL33&lt;&gt;"",SUMPRODUCT((AIW31:AIW35=AIW33)*(AIR31:AIR35=AIR33)*(AIP31:AIP35=AIP33)*(AIT31:AIT35&gt;AIT33)),"")</f>
        <v/>
      </c>
      <c r="AJB33" s="395" t="str">
        <f t="shared" ref="AJB33" ca="1" si="5263">IF(AIL33&lt;&gt;"",SUMPRODUCT((AIW31:AIW35=AIW33)*(AIR31:AIR35=AIR33)*(AIP31:AIP35=AIP33)*(AIT31:AIT35=AIT33)*(AIU31:AIU35&gt;AIU33)),"")</f>
        <v/>
      </c>
      <c r="AJC33" s="395" t="str">
        <f t="shared" ref="AJC33" ca="1" si="5264">IF(AIL33&lt;&gt;"",SUMPRODUCT((AIW31:AIW35=AIW33)*(AIR31:AIR35=AIR33)*(AIP31:AIP35=AIP33)*(AIT31:AIT35=AIT33)*(AIU31:AIU35=AIU33)*(AIV31:AIV35&gt;AIV33)),"")</f>
        <v/>
      </c>
      <c r="AJD33" s="395" t="str">
        <f t="shared" ref="AJD33" ca="1" si="5265">IF(AIL33&lt;&gt;"",IF(AJD85&lt;&gt;"",IF(AIK82=3,AJD85,AJD85+AIK82),SUM(AIX33:AJC33)+1),"")</f>
        <v/>
      </c>
      <c r="AJE33" s="395" t="str">
        <f t="shared" ref="AJE33" ca="1" si="5266">IF(AIL33&lt;&gt;"",INDEX(AIL32:AIL35,MATCH(3,AJD32:AJD35,0),0),"")</f>
        <v/>
      </c>
      <c r="AJF33" s="395" t="str">
        <f t="shared" ref="AJF33:AJF34" ca="1" si="5267">IF(AHO31&lt;&gt;"",AHO31,"")</f>
        <v/>
      </c>
      <c r="AJG33" s="395">
        <f ca="1">SUMPRODUCT((AKW3:AKW54=AJF33)*(AKZ3:AKZ54=AJF34)*(ALA3:ALA54="W"))+SUMPRODUCT((AKW3:AKW54=AJF33)*(AKZ3:AKZ54=AJF35)*(ALA3:ALA54="W"))+SUMPRODUCT((AKW3:AKW54=AJF33)*(AKZ3:AKZ54=AJF36)*(ALA3:ALA54="W"))+SUMPRODUCT((AKW3:AKW54=AJF34)*(AKZ3:AKZ54=AJF33)*(ALB3:ALB54="W"))+SUMPRODUCT((AKW3:AKW54=AJF35)*(AKZ3:AKZ54=AJF33)*(ALB3:ALB54="W"))+SUMPRODUCT((AKW3:AKW54=AJF36)*(AKZ3:AKZ54=AJF33)*(ALB3:ALB54="W"))</f>
        <v>0</v>
      </c>
      <c r="AJH33" s="395">
        <f ca="1">SUMPRODUCT((AKW3:AKW54=AJF33)*(AKZ3:AKZ54=AJF34)*(ALA3:ALA54="D"))+SUMPRODUCT((AKW3:AKW54=AJF33)*(AKZ3:AKZ54=AJF35)*(ALA3:ALA54="D"))+SUMPRODUCT((AKW3:AKW54=AJF33)*(AKZ3:AKZ54=AJF36)*(ALA3:ALA54="D"))+SUMPRODUCT((AKW3:AKW54=AJF34)*(AKZ3:AKZ54=AJF33)*(ALA3:ALA54="D"))+SUMPRODUCT((AKW3:AKW54=AJF35)*(AKZ3:AKZ54=AJF33)*(ALA3:ALA54="D"))+SUMPRODUCT((AKW3:AKW54=AJF36)*(AKZ3:AKZ54=AJF33)*(ALA3:ALA54="D"))</f>
        <v>0</v>
      </c>
      <c r="AJI33" s="395">
        <f ca="1">SUMPRODUCT((AKW3:AKW54=AJF33)*(AKZ3:AKZ54=AJF34)*(ALA3:ALA54="L"))+SUMPRODUCT((AKW3:AKW54=AJF33)*(AKZ3:AKZ54=AJF35)*(ALA3:ALA54="L"))+SUMPRODUCT((AKW3:AKW54=AJF33)*(AKZ3:AKZ54=AJF36)*(ALA3:ALA54="L"))+SUMPRODUCT((AKW3:AKW54=AJF34)*(AKZ3:AKZ54=AJF33)*(ALB3:ALB54="L"))+SUMPRODUCT((AKW3:AKW54=AJF35)*(AKZ3:AKZ54=AJF33)*(ALB3:ALB54="L"))+SUMPRODUCT((AKW3:AKW54=AJF36)*(AKZ3:AKZ54=AJF33)*(ALB3:ALB54="L"))</f>
        <v>0</v>
      </c>
      <c r="AJJ33" s="395">
        <f ca="1">SUMPRODUCT((AKW3:AKW54=AJF33)*(AKZ3:AKZ54=AJF34)*AKX3:AKX54)+SUMPRODUCT((AKW3:AKW54=AJF33)*(AKZ3:AKZ54=AJF35)*AKX3:AKX54)+SUMPRODUCT((AKW3:AKW54=AJF33)*(AKZ3:AKZ54=AJF31)*AKX3:AKX54)+SUMPRODUCT((AKW3:AKW54=AJF33)*(AKZ3:AKZ54=AJF32)*AKX3:AKX54)+SUMPRODUCT((AKW3:AKW54=AJF34)*(AKZ3:AKZ54=AJF33)*AKY3:AKY54)+SUMPRODUCT((AKW3:AKW54=AJF35)*(AKZ3:AKZ54=AJF33)*AKY3:AKY54)+SUMPRODUCT((AKW3:AKW54=AJF31)*(AKZ3:AKZ54=AJF33)*AKY3:AKY54)+SUMPRODUCT((AKW3:AKW54=AJF32)*(AKZ3:AKZ54=AJF33)*AKY3:AKY54)</f>
        <v>0</v>
      </c>
      <c r="AJK33" s="395">
        <f ca="1">SUMPRODUCT((AKW3:AKW54=AJF33)*(AKZ3:AKZ54=AJF34)*AKY3:AKY54)+SUMPRODUCT((AKW3:AKW54=AJF33)*(AKZ3:AKZ54=AJF35)*AKY3:AKY54)+SUMPRODUCT((AKW3:AKW54=AJF33)*(AKZ3:AKZ54=AJF31)*AKY3:AKY54)+SUMPRODUCT((AKW3:AKW54=AJF33)*(AKZ3:AKZ54=AJF32)*AKY3:AKY54)+SUMPRODUCT((AKW3:AKW54=AJF34)*(AKZ3:AKZ54=AJF33)*AKX3:AKX54)+SUMPRODUCT((AKW3:AKW54=AJF35)*(AKZ3:AKZ54=AJF33)*AKX3:AKX54)+SUMPRODUCT((AKW3:AKW54=AJF31)*(AKZ3:AKZ54=AJF33)*AKX3:AKX54)+SUMPRODUCT((AKW3:AKW54=AJF32)*(AKZ3:AKZ54=AJF33)*AKX3:AKX54)</f>
        <v>0</v>
      </c>
      <c r="AJL33" s="395">
        <f t="shared" ref="AJL33:AJL34" ca="1" si="5268">AJJ33-AJK33+1000</f>
        <v>1000</v>
      </c>
      <c r="AJM33" s="395" t="str">
        <f t="shared" ref="AJM33:AJM34" ca="1" si="5269">IF(AJF33&lt;&gt;"",AJG33*3+AJH33*1,"")</f>
        <v/>
      </c>
      <c r="AJN33" s="395" t="str">
        <f ca="1">IF(AJF33&lt;&gt;"",VLOOKUP(AJF33,AGY4:AHE52,7,FALSE),"")</f>
        <v/>
      </c>
      <c r="AJO33" s="395" t="str">
        <f ca="1">IF(AJF33&lt;&gt;"",VLOOKUP(AJF33,AGY4:AHE52,5,FALSE),"")</f>
        <v/>
      </c>
      <c r="AJP33" s="395" t="str">
        <f ca="1">IF(AJF33&lt;&gt;"",VLOOKUP(AJF33,AGY4:AHG52,9,FALSE),"")</f>
        <v/>
      </c>
      <c r="AJQ33" s="395" t="str">
        <f t="shared" ref="AJQ33:AJQ34" ca="1" si="5270">AJM33</f>
        <v/>
      </c>
      <c r="AJR33" s="395" t="str">
        <f t="shared" ref="AJR33" ca="1" si="5271">IF(AJF33&lt;&gt;"",RANK(AJQ33,AJQ32:AJQ35),"")</f>
        <v/>
      </c>
      <c r="AJS33" s="395" t="str">
        <f t="shared" ref="AJS33" ca="1" si="5272">IF(AJF33&lt;&gt;"",SUMPRODUCT((AJQ31:AJQ35=AJQ33)*(AJL31:AJL35&gt;AJL33)),"")</f>
        <v/>
      </c>
      <c r="AJT33" s="395" t="str">
        <f t="shared" ref="AJT33" ca="1" si="5273">IF(AJF33&lt;&gt;"",SUMPRODUCT((AJQ31:AJQ35=AJQ33)*(AJL31:AJL35=AJL33)*(AJJ31:AJJ35&gt;AJJ33)),"")</f>
        <v/>
      </c>
      <c r="AJU33" s="395" t="str">
        <f t="shared" ref="AJU33" ca="1" si="5274">IF(AJF33&lt;&gt;"",SUMPRODUCT((AJQ31:AJQ35=AJQ33)*(AJL31:AJL35=AJL33)*(AJJ31:AJJ35=AJJ33)*(AJN31:AJN35&gt;AJN33)),"")</f>
        <v/>
      </c>
      <c r="AJV33" s="395" t="str">
        <f t="shared" ref="AJV33" ca="1" si="5275">IF(AJF33&lt;&gt;"",SUMPRODUCT((AJQ31:AJQ35=AJQ33)*(AJL31:AJL35=AJL33)*(AJJ31:AJJ35=AJJ33)*(AJN31:AJN35=AJN33)*(AJO31:AJO35&gt;AJO33)),"")</f>
        <v/>
      </c>
      <c r="AJW33" s="395" t="str">
        <f t="shared" ref="AJW33" ca="1" si="5276">IF(AJF33&lt;&gt;"",SUMPRODUCT((AJQ31:AJQ35=AJQ33)*(AJL31:AJL35=AJL33)*(AJJ31:AJJ35=AJJ33)*(AJN31:AJN35=AJN33)*(AJO31:AJO35=AJO33)*(AJP31:AJP35&gt;AJP33)),"")</f>
        <v/>
      </c>
      <c r="AJX33" s="395" t="str">
        <f t="shared" ref="AJX33:AJX34" ca="1" si="5277">IF(AJF33&lt;&gt;"",SUM(AJR33:AJW33)+2,"")</f>
        <v/>
      </c>
      <c r="AJY33" s="395" t="str">
        <f t="shared" ref="AJY33" ca="1" si="5278">IF(AJF33&lt;&gt;"",INDEX(AJF33:AJF35,MATCH(3,AJX33:AJX35,0),0),"")</f>
        <v/>
      </c>
      <c r="AKT33" s="395" t="str">
        <f t="shared" ref="AKT33" ca="1" si="5279">IF(AJY33&lt;&gt;"",AJY33,IF(AJE33&lt;&gt;"",AJE33,IF(AIK33&lt;&gt;"",AIK33,AHK33)))</f>
        <v>Monterrey</v>
      </c>
      <c r="AKU33" s="395">
        <v>3</v>
      </c>
      <c r="AKV33" s="395">
        <v>31</v>
      </c>
      <c r="AKW33" s="395" t="str">
        <f t="shared" si="15"/>
        <v>Salzburg</v>
      </c>
      <c r="AKX33" s="395">
        <f ca="1">IF(OFFSET('Game Board'!O38,0,AKX1)&lt;&gt;"",OFFSET('Game Board'!O38,0,AKX1),0)</f>
        <v>0</v>
      </c>
      <c r="AKY33" s="395">
        <f ca="1">IF(OFFSET('Game Board'!P38,0,AKX1)&lt;&gt;"",OFFSET('Game Board'!P38,0,AKX1),0)</f>
        <v>0</v>
      </c>
      <c r="AKZ33" s="395" t="str">
        <f t="shared" si="16"/>
        <v>Al Hilal</v>
      </c>
      <c r="ALA33" s="395" t="str">
        <f ca="1">IF(AND(OFFSET('Game Board'!O38,0,AKX1)&lt;&gt;"",OFFSET('Game Board'!P38,0,AKX1)&lt;&gt;""),IF(AKX33&gt;AKY33,"W",IF(AKX33=AKY33,"D","L")),"")</f>
        <v/>
      </c>
      <c r="ALB33" s="395" t="str">
        <f t="shared" ca="1" si="2725"/>
        <v/>
      </c>
      <c r="ALD33" s="395">
        <f ca="1">VLOOKUP(ALE33,AOZ31:APA35,2,FALSE)</f>
        <v>3</v>
      </c>
      <c r="ALE33" s="398" t="str">
        <f t="shared" si="4753"/>
        <v>Monterrey</v>
      </c>
      <c r="ALF33" s="395">
        <f ca="1">SUMPRODUCT((APC3:APC54=ALE33)*(APG3:APG54="W"))+SUMPRODUCT((APF3:APF54=ALE33)*(APH3:APH54="W"))</f>
        <v>0</v>
      </c>
      <c r="ALG33" s="395">
        <f ca="1">SUMPRODUCT((APC3:APC54=ALE33)*(APG3:APG54="D"))+SUMPRODUCT((APF3:APF54=ALE33)*(APH3:APH54="D"))</f>
        <v>0</v>
      </c>
      <c r="ALH33" s="395">
        <f ca="1">SUMPRODUCT((APC3:APC54=ALE33)*(APG3:APG54="L"))+SUMPRODUCT((APF3:APF54=ALE33)*(APH3:APH54="L"))</f>
        <v>0</v>
      </c>
      <c r="ALI33" s="395">
        <f t="shared" ref="ALI33" ca="1" si="5280">SUMIF(APC3:APC72,ALE33,APD3:APD72)+SUMIF(APF3:APF72,ALE33,APE3:APE72)</f>
        <v>0</v>
      </c>
      <c r="ALJ33" s="395">
        <f t="shared" ref="ALJ33" ca="1" si="5281">SUMIF(APF3:APF72,ALE33,APD3:APD72)+SUMIF(APC3:APC72,ALE33,APE3:APE72)</f>
        <v>0</v>
      </c>
      <c r="ALK33" s="395">
        <f t="shared" ca="1" si="4756"/>
        <v>1000</v>
      </c>
      <c r="ALL33" s="395">
        <f t="shared" ca="1" si="4757"/>
        <v>0</v>
      </c>
      <c r="ALM33" s="401">
        <f t="shared" si="198"/>
        <v>12</v>
      </c>
      <c r="ALN33" s="395">
        <f t="shared" ref="ALN33" ca="1" si="5282">IF(COUNTIF(ALL31:ALL35,4)&lt;&gt;4,RANK(ALL33,ALL31:ALL35),ALL85)</f>
        <v>1</v>
      </c>
      <c r="ALP33" s="395">
        <f t="shared" ref="ALP33" ca="1" si="5283">SUMPRODUCT((ALN31:ALN34=ALN33)*(ALM31:ALM34&lt;ALM33))+ALN33</f>
        <v>2</v>
      </c>
      <c r="ALQ33" s="398" t="str">
        <f t="shared" ref="ALQ33" ca="1" si="5284">INDEX(ALE31:ALE35,MATCH(3,ALP31:ALP35,0),0)</f>
        <v>Internazionale</v>
      </c>
      <c r="ALR33" s="395">
        <f t="shared" ref="ALR33" ca="1" si="5285">INDEX(ALN31:ALN35,MATCH(ALQ33,ALE31:ALE35,0),0)</f>
        <v>1</v>
      </c>
      <c r="ALS33" s="395" t="str">
        <f t="shared" ref="ALS33:ALS34" ca="1" si="5286">IF(AND(ALS32&lt;&gt;"",ALR33=1),ALQ33,"")</f>
        <v>Internazionale</v>
      </c>
      <c r="ALT33" s="395" t="str">
        <f t="shared" ref="ALT33:ALT34" ca="1" si="5287">IF(AND(ALT32&lt;&gt;"",ALR34=2),ALQ34,"")</f>
        <v/>
      </c>
      <c r="ALU33" s="395" t="str">
        <f t="shared" ref="ALU33" ca="1" si="5288">IF(AND(ALU32&lt;&gt;"",ALR35=3),ALQ35,"")</f>
        <v/>
      </c>
      <c r="ALX33" s="395" t="str">
        <f t="shared" ca="1" si="4766"/>
        <v>Internazionale</v>
      </c>
      <c r="ALY33" s="395">
        <f ca="1">SUMPRODUCT((APC3:APC54=ALX33)*(APF3:APF54=ALX34)*(APG3:APG54="W"))+SUMPRODUCT((APC3:APC54=ALX33)*(APF3:APF54=ALX35)*(APG3:APG54="W"))+SUMPRODUCT((APC3:APC54=ALX33)*(APF3:APF54=ALX31)*(APG3:APG54="W"))+SUMPRODUCT((APC3:APC54=ALX33)*(APF3:APF54=ALX32)*(APG3:APG54="W"))+SUMPRODUCT((APC3:APC54=ALX34)*(APF3:APF54=ALX33)*(APH3:APH54="W"))+SUMPRODUCT((APC3:APC54=ALX35)*(APF3:APF54=ALX33)*(APH3:APH54="W"))+SUMPRODUCT((APC3:APC54=ALX31)*(APF3:APF54=ALX33)*(APH3:APH54="W"))+SUMPRODUCT((APC3:APC54=ALX32)*(APF3:APF54=ALX33)*(APH3:APH54="W"))</f>
        <v>0</v>
      </c>
      <c r="ALZ33" s="395">
        <f ca="1">SUMPRODUCT((APC3:APC54=ALX33)*(APF3:APF54=ALX34)*(APG3:APG54="D"))+SUMPRODUCT((APC3:APC54=ALX33)*(APF3:APF54=ALX35)*(APG3:APG54="D"))+SUMPRODUCT((APC3:APC54=ALX33)*(APF3:APF54=ALX31)*(APG3:APG54="D"))+SUMPRODUCT((APC3:APC54=ALX33)*(APF3:APF54=ALX32)*(APG3:APG54="D"))+SUMPRODUCT((APC3:APC54=ALX34)*(APF3:APF54=ALX33)*(APG3:APG54="D"))+SUMPRODUCT((APC3:APC54=ALX35)*(APF3:APF54=ALX33)*(APG3:APG54="D"))+SUMPRODUCT((APC3:APC54=ALX31)*(APF3:APF54=ALX33)*(APG3:APG54="D"))+SUMPRODUCT((APC3:APC54=ALX32)*(APF3:APF54=ALX33)*(APG3:APG54="D"))</f>
        <v>0</v>
      </c>
      <c r="AMA33" s="395">
        <f ca="1">SUMPRODUCT((APC3:APC54=ALX33)*(APF3:APF54=ALX34)*(APG3:APG54="L"))+SUMPRODUCT((APC3:APC54=ALX33)*(APF3:APF54=ALX35)*(APG3:APG54="L"))+SUMPRODUCT((APC3:APC54=ALX33)*(APF3:APF54=ALX31)*(APG3:APG54="L"))+SUMPRODUCT((APC3:APC54=ALX33)*(APF3:APF54=ALX32)*(APG3:APG54="L"))+SUMPRODUCT((APC3:APC54=ALX34)*(APF3:APF54=ALX33)*(APH3:APH54="L"))+SUMPRODUCT((APC3:APC54=ALX35)*(APF3:APF54=ALX33)*(APH3:APH54="L"))+SUMPRODUCT((APC3:APC54=ALX31)*(APF3:APF54=ALX33)*(APH3:APH54="L"))+SUMPRODUCT((APC3:APC54=ALX32)*(APF3:APF54=ALX33)*(APH3:APH54="L"))</f>
        <v>0</v>
      </c>
      <c r="AMB33" s="395">
        <f ca="1">SUMPRODUCT((APC3:APC54=ALX33)*(APF3:APF54=ALX34)*APD3:APD54)+SUMPRODUCT((APC3:APC54=ALX33)*(APF3:APF54=ALX35)*APD3:APD54)+SUMPRODUCT((APC3:APC54=ALX33)*(APF3:APF54=ALX31)*APD3:APD54)+SUMPRODUCT((APC3:APC54=ALX33)*(APF3:APF54=ALX32)*APD3:APD54)+SUMPRODUCT((APC3:APC54=ALX34)*(APF3:APF54=ALX33)*APE3:APE54)+SUMPRODUCT((APC3:APC54=ALX35)*(APF3:APF54=ALX33)*APE3:APE54)+SUMPRODUCT((APC3:APC54=ALX31)*(APF3:APF54=ALX33)*APE3:APE54)+SUMPRODUCT((APC3:APC54=ALX32)*(APF3:APF54=ALX33)*APE3:APE54)</f>
        <v>0</v>
      </c>
      <c r="AMC33" s="395">
        <f ca="1">SUMPRODUCT((APC3:APC54=ALX33)*(APF3:APF54=ALX34)*APE3:APE54)+SUMPRODUCT((APC3:APC54=ALX33)*(APF3:APF54=ALX35)*APE3:APE54)+SUMPRODUCT((APC3:APC54=ALX33)*(APF3:APF54=ALX31)*APE3:APE54)+SUMPRODUCT((APC3:APC54=ALX33)*(APF3:APF54=ALX32)*APE3:APE54)+SUMPRODUCT((APC3:APC54=ALX34)*(APF3:APF54=ALX33)*APD3:APD54)+SUMPRODUCT((APC3:APC54=ALX35)*(APF3:APF54=ALX33)*APD3:APD54)+SUMPRODUCT((APC3:APC54=ALX31)*(APF3:APF54=ALX33)*APD3:APD54)+SUMPRODUCT((APC3:APC54=ALX32)*(APF3:APF54=ALX33)*APD3:APD54)</f>
        <v>0</v>
      </c>
      <c r="AMD33" s="395">
        <f t="shared" ca="1" si="4767"/>
        <v>1000</v>
      </c>
      <c r="AME33" s="395">
        <f t="shared" ca="1" si="4768"/>
        <v>0</v>
      </c>
      <c r="AMF33" s="395">
        <f ca="1">IF(ALX33&lt;&gt;"",VLOOKUP(ALX33,ALE4:ALK52,7,FALSE),"")</f>
        <v>1000</v>
      </c>
      <c r="AMG33" s="395">
        <f ca="1">IF(ALX33&lt;&gt;"",VLOOKUP(ALX33,ALE4:ALK52,5,FALSE),"")</f>
        <v>0</v>
      </c>
      <c r="AMH33" s="395">
        <f ca="1">IF(ALX33&lt;&gt;"",VLOOKUP(ALX33,ALE4:ALM52,9,FALSE),"")</f>
        <v>21</v>
      </c>
      <c r="AMI33" s="395">
        <f t="shared" ca="1" si="4769"/>
        <v>0</v>
      </c>
      <c r="AMJ33" s="395">
        <f t="shared" ref="AMJ33" ca="1" si="5289">IF(ALX33&lt;&gt;"",RANK(AMI33,AMI31:AMI35),"")</f>
        <v>1</v>
      </c>
      <c r="AMK33" s="395">
        <f t="shared" ref="AMK33" ca="1" si="5290">IF(ALX33&lt;&gt;"",SUMPRODUCT((AMI31:AMI35=AMI33)*(AMD31:AMD35&gt;AMD33)),"")</f>
        <v>0</v>
      </c>
      <c r="AML33" s="395">
        <f t="shared" ref="AML33" ca="1" si="5291">IF(ALX33&lt;&gt;"",SUMPRODUCT((AMI31:AMI35=AMI33)*(AMD31:AMD35=AMD33)*(AMB31:AMB35&gt;AMB33)),"")</f>
        <v>0</v>
      </c>
      <c r="AMM33" s="395">
        <f t="shared" ref="AMM33" ca="1" si="5292">IF(ALX33&lt;&gt;"",SUMPRODUCT((AMI31:AMI35=AMI33)*(AMD31:AMD35=AMD33)*(AMB31:AMB35=AMB33)*(AMF31:AMF35&gt;AMF33)),"")</f>
        <v>0</v>
      </c>
      <c r="AMN33" s="395">
        <f t="shared" ref="AMN33" ca="1" si="5293">IF(ALX33&lt;&gt;"",SUMPRODUCT((AMI31:AMI35=AMI33)*(AMD31:AMD35=AMD33)*(AMB31:AMB35=AMB33)*(AMF31:AMF35=AMF33)*(AMG31:AMG35&gt;AMG33)),"")</f>
        <v>0</v>
      </c>
      <c r="AMO33" s="395">
        <f t="shared" ref="AMO33" ca="1" si="5294">IF(ALX33&lt;&gt;"",SUMPRODUCT((AMI31:AMI35=AMI33)*(AMD31:AMD35=AMD33)*(AMB31:AMB35=AMB33)*(AMF31:AMF35=AMF33)*(AMG31:AMG35=AMG33)*(AMH31:AMH35&gt;AMH33)),"")</f>
        <v>1</v>
      </c>
      <c r="AMP33" s="395">
        <f ca="1">IF(ALX33&lt;&gt;"",IF(AMP85&lt;&gt;"",IF(U82=3,AMP85,IF(U82=4,SUM(AMJ33:AMO33),AMP85+U82)),SUM(AMJ33:AMO33)),"")</f>
        <v>2</v>
      </c>
      <c r="AMQ33" s="395" t="str">
        <f t="shared" ref="AMQ33" ca="1" si="5295">IF(ALX33&lt;&gt;"",INDEX(ALX31:ALX35,MATCH(3,AMP31:AMP35,0),0),"")</f>
        <v>Monterrey</v>
      </c>
      <c r="AMR33" s="395" t="str">
        <f t="shared" ca="1" si="5009"/>
        <v/>
      </c>
      <c r="AMS33" s="395">
        <f ca="1">SUMPRODUCT((APC3:APC54=AMR33)*(APF3:APF54=AMR34)*(APG3:APG54="W"))+SUMPRODUCT((APC3:APC54=AMR33)*(APF3:APF54=AMR35)*(APG3:APG54="W"))+SUMPRODUCT((APC3:APC54=AMR33)*(APF3:APF54=AMR32)*(APG3:APG54="W"))+SUMPRODUCT((APC3:APC54=AMR34)*(APF3:APF54=AMR33)*(APH3:APH54="W"))+SUMPRODUCT((APC3:APC54=AMR35)*(APF3:APF54=AMR33)*(APH3:APH54="W"))+SUMPRODUCT((APC3:APC54=AMR32)*(APF3:APF54=AMR33)*(APH3:APH54="W"))</f>
        <v>0</v>
      </c>
      <c r="AMT33" s="395">
        <f ca="1">SUMPRODUCT((APC3:APC54=AMR33)*(APF3:APF54=AMR34)*(APG3:APG54="D"))+SUMPRODUCT((APC3:APC54=AMR33)*(APF3:APF54=AMR35)*(APG3:APG54="D"))+SUMPRODUCT((APC3:APC54=AMR33)*(APF3:APF54=AMR32)*(APG3:APG54="D"))+SUMPRODUCT((APC3:APC54=AMR34)*(APF3:APF54=AMR33)*(APG3:APG54="D"))+SUMPRODUCT((APC3:APC54=AMR35)*(APF3:APF54=AMR33)*(APG3:APG54="D"))+SUMPRODUCT((APC3:APC54=AMR32)*(APF3:APF54=AMR33)*(APG3:APG54="D"))</f>
        <v>0</v>
      </c>
      <c r="AMU33" s="395">
        <f ca="1">SUMPRODUCT((APC3:APC54=AMR33)*(APF3:APF54=AMR34)*(APG3:APG54="L"))+SUMPRODUCT((APC3:APC54=AMR33)*(APF3:APF54=AMR35)*(APG3:APG54="L"))+SUMPRODUCT((APC3:APC54=AMR33)*(APF3:APF54=AMR32)*(APG3:APG54="L"))+SUMPRODUCT((APC3:APC54=AMR34)*(APF3:APF54=AMR33)*(APH3:APH54="L"))+SUMPRODUCT((APC3:APC54=AMR35)*(APF3:APF54=AMR33)*(APH3:APH54="L"))+SUMPRODUCT((APC3:APC54=AMR32)*(APF3:APF54=AMR33)*(APH3:APH54="L"))</f>
        <v>0</v>
      </c>
      <c r="AMV33" s="395">
        <f ca="1">SUMPRODUCT((APC3:APC54=AMR33)*(APF3:APF54=AMR34)*APD3:APD54)+SUMPRODUCT((APC3:APC54=AMR33)*(APF3:APF54=AMR35)*APD3:APD54)+SUMPRODUCT((APC3:APC54=AMR33)*(APF3:APF54=AMR31)*APD3:APD54)+SUMPRODUCT((APC3:APC54=AMR33)*(APF3:APF54=AMR32)*APD3:APD54)+SUMPRODUCT((APC3:APC54=AMR34)*(APF3:APF54=AMR33)*APE3:APE54)+SUMPRODUCT((APC3:APC54=AMR35)*(APF3:APF54=AMR33)*APE3:APE54)+SUMPRODUCT((APC3:APC54=AMR31)*(APF3:APF54=AMR33)*APE3:APE54)+SUMPRODUCT((APC3:APC54=AMR32)*(APF3:APF54=AMR33)*APE3:APE54)</f>
        <v>0</v>
      </c>
      <c r="AMW33" s="395">
        <f ca="1">SUMPRODUCT((APC3:APC54=AMR33)*(APF3:APF54=AMR34)*APE3:APE54)+SUMPRODUCT((APC3:APC54=AMR33)*(APF3:APF54=AMR35)*APE3:APE54)+SUMPRODUCT((APC3:APC54=AMR33)*(APF3:APF54=AMR31)*APE3:APE54)+SUMPRODUCT((APC3:APC54=AMR33)*(APF3:APF54=AMR32)*APE3:APE54)+SUMPRODUCT((APC3:APC54=AMR34)*(APF3:APF54=AMR33)*APD3:APD54)+SUMPRODUCT((APC3:APC54=AMR35)*(APF3:APF54=AMR33)*APD3:APD54)+SUMPRODUCT((APC3:APC54=AMR31)*(APF3:APF54=AMR33)*APD3:APD54)+SUMPRODUCT((APC3:APC54=AMR32)*(APF3:APF54=AMR33)*APD3:APD54)</f>
        <v>0</v>
      </c>
      <c r="AMX33" s="395">
        <f t="shared" ca="1" si="5010"/>
        <v>1000</v>
      </c>
      <c r="AMY33" s="395" t="str">
        <f t="shared" ca="1" si="5011"/>
        <v/>
      </c>
      <c r="AMZ33" s="395" t="str">
        <f ca="1">IF(AMR33&lt;&gt;"",VLOOKUP(AMR33,ALE4:ALK52,7,FALSE),"")</f>
        <v/>
      </c>
      <c r="ANA33" s="395" t="str">
        <f ca="1">IF(AMR33&lt;&gt;"",VLOOKUP(AMR33,ALE4:ALK52,5,FALSE),"")</f>
        <v/>
      </c>
      <c r="ANB33" s="395" t="str">
        <f ca="1">IF(AMR33&lt;&gt;"",VLOOKUP(AMR33,ALE4:ALM52,9,FALSE),"")</f>
        <v/>
      </c>
      <c r="ANC33" s="395" t="str">
        <f t="shared" ca="1" si="5012"/>
        <v/>
      </c>
      <c r="AND33" s="395" t="str">
        <f t="shared" ref="AND33" ca="1" si="5296">IF(AMR33&lt;&gt;"",RANK(ANC33,ANC31:ANC35),"")</f>
        <v/>
      </c>
      <c r="ANE33" s="395" t="str">
        <f t="shared" ref="ANE33" ca="1" si="5297">IF(AMR33&lt;&gt;"",SUMPRODUCT((ANC31:ANC35=ANC33)*(AMX31:AMX35&gt;AMX33)),"")</f>
        <v/>
      </c>
      <c r="ANF33" s="395" t="str">
        <f t="shared" ref="ANF33" ca="1" si="5298">IF(AMR33&lt;&gt;"",SUMPRODUCT((ANC31:ANC35=ANC33)*(AMX31:AMX35=AMX33)*(AMV31:AMV35&gt;AMV33)),"")</f>
        <v/>
      </c>
      <c r="ANG33" s="395" t="str">
        <f t="shared" ref="ANG33" ca="1" si="5299">IF(AMR33&lt;&gt;"",SUMPRODUCT((ANC31:ANC35=ANC33)*(AMX31:AMX35=AMX33)*(AMV31:AMV35=AMV33)*(AMZ31:AMZ35&gt;AMZ33)),"")</f>
        <v/>
      </c>
      <c r="ANH33" s="395" t="str">
        <f t="shared" ref="ANH33" ca="1" si="5300">IF(AMR33&lt;&gt;"",SUMPRODUCT((ANC31:ANC35=ANC33)*(AMX31:AMX35=AMX33)*(AMV31:AMV35=AMV33)*(AMZ31:AMZ35=AMZ33)*(ANA31:ANA35&gt;ANA33)),"")</f>
        <v/>
      </c>
      <c r="ANI33" s="395" t="str">
        <f t="shared" ref="ANI33" ca="1" si="5301">IF(AMR33&lt;&gt;"",SUMPRODUCT((ANC31:ANC35=ANC33)*(AMX31:AMX35=AMX33)*(AMV31:AMV35=AMV33)*(AMZ31:AMZ35=AMZ33)*(ANA31:ANA35=ANA33)*(ANB31:ANB35&gt;ANB33)),"")</f>
        <v/>
      </c>
      <c r="ANJ33" s="395" t="str">
        <f t="shared" ref="ANJ33" ca="1" si="5302">IF(AMR33&lt;&gt;"",IF(ANJ85&lt;&gt;"",IF(AMQ82=3,ANJ85,ANJ85+AMQ82),SUM(AND33:ANI33)+1),"")</f>
        <v/>
      </c>
      <c r="ANK33" s="395" t="str">
        <f t="shared" ref="ANK33" ca="1" si="5303">IF(AMR33&lt;&gt;"",INDEX(AMR32:AMR35,MATCH(3,ANJ32:ANJ35,0),0),"")</f>
        <v/>
      </c>
      <c r="ANL33" s="395" t="str">
        <f t="shared" ref="ANL33:ANL34" ca="1" si="5304">IF(ALU31&lt;&gt;"",ALU31,"")</f>
        <v/>
      </c>
      <c r="ANM33" s="395">
        <f ca="1">SUMPRODUCT((APC3:APC54=ANL33)*(APF3:APF54=ANL34)*(APG3:APG54="W"))+SUMPRODUCT((APC3:APC54=ANL33)*(APF3:APF54=ANL35)*(APG3:APG54="W"))+SUMPRODUCT((APC3:APC54=ANL33)*(APF3:APF54=ANL36)*(APG3:APG54="W"))+SUMPRODUCT((APC3:APC54=ANL34)*(APF3:APF54=ANL33)*(APH3:APH54="W"))+SUMPRODUCT((APC3:APC54=ANL35)*(APF3:APF54=ANL33)*(APH3:APH54="W"))+SUMPRODUCT((APC3:APC54=ANL36)*(APF3:APF54=ANL33)*(APH3:APH54="W"))</f>
        <v>0</v>
      </c>
      <c r="ANN33" s="395">
        <f ca="1">SUMPRODUCT((APC3:APC54=ANL33)*(APF3:APF54=ANL34)*(APG3:APG54="D"))+SUMPRODUCT((APC3:APC54=ANL33)*(APF3:APF54=ANL35)*(APG3:APG54="D"))+SUMPRODUCT((APC3:APC54=ANL33)*(APF3:APF54=ANL36)*(APG3:APG54="D"))+SUMPRODUCT((APC3:APC54=ANL34)*(APF3:APF54=ANL33)*(APG3:APG54="D"))+SUMPRODUCT((APC3:APC54=ANL35)*(APF3:APF54=ANL33)*(APG3:APG54="D"))+SUMPRODUCT((APC3:APC54=ANL36)*(APF3:APF54=ANL33)*(APG3:APG54="D"))</f>
        <v>0</v>
      </c>
      <c r="ANO33" s="395">
        <f ca="1">SUMPRODUCT((APC3:APC54=ANL33)*(APF3:APF54=ANL34)*(APG3:APG54="L"))+SUMPRODUCT((APC3:APC54=ANL33)*(APF3:APF54=ANL35)*(APG3:APG54="L"))+SUMPRODUCT((APC3:APC54=ANL33)*(APF3:APF54=ANL36)*(APG3:APG54="L"))+SUMPRODUCT((APC3:APC54=ANL34)*(APF3:APF54=ANL33)*(APH3:APH54="L"))+SUMPRODUCT((APC3:APC54=ANL35)*(APF3:APF54=ANL33)*(APH3:APH54="L"))+SUMPRODUCT((APC3:APC54=ANL36)*(APF3:APF54=ANL33)*(APH3:APH54="L"))</f>
        <v>0</v>
      </c>
      <c r="ANP33" s="395">
        <f ca="1">SUMPRODUCT((APC3:APC54=ANL33)*(APF3:APF54=ANL34)*APD3:APD54)+SUMPRODUCT((APC3:APC54=ANL33)*(APF3:APF54=ANL35)*APD3:APD54)+SUMPRODUCT((APC3:APC54=ANL33)*(APF3:APF54=ANL31)*APD3:APD54)+SUMPRODUCT((APC3:APC54=ANL33)*(APF3:APF54=ANL32)*APD3:APD54)+SUMPRODUCT((APC3:APC54=ANL34)*(APF3:APF54=ANL33)*APE3:APE54)+SUMPRODUCT((APC3:APC54=ANL35)*(APF3:APF54=ANL33)*APE3:APE54)+SUMPRODUCT((APC3:APC54=ANL31)*(APF3:APF54=ANL33)*APE3:APE54)+SUMPRODUCT((APC3:APC54=ANL32)*(APF3:APF54=ANL33)*APE3:APE54)</f>
        <v>0</v>
      </c>
      <c r="ANQ33" s="395">
        <f ca="1">SUMPRODUCT((APC3:APC54=ANL33)*(APF3:APF54=ANL34)*APE3:APE54)+SUMPRODUCT((APC3:APC54=ANL33)*(APF3:APF54=ANL35)*APE3:APE54)+SUMPRODUCT((APC3:APC54=ANL33)*(APF3:APF54=ANL31)*APE3:APE54)+SUMPRODUCT((APC3:APC54=ANL33)*(APF3:APF54=ANL32)*APE3:APE54)+SUMPRODUCT((APC3:APC54=ANL34)*(APF3:APF54=ANL33)*APD3:APD54)+SUMPRODUCT((APC3:APC54=ANL35)*(APF3:APF54=ANL33)*APD3:APD54)+SUMPRODUCT((APC3:APC54=ANL31)*(APF3:APF54=ANL33)*APD3:APD54)+SUMPRODUCT((APC3:APC54=ANL32)*(APF3:APF54=ANL33)*APD3:APD54)</f>
        <v>0</v>
      </c>
      <c r="ANR33" s="395">
        <f t="shared" ref="ANR33:ANR34" ca="1" si="5305">ANP33-ANQ33+1000</f>
        <v>1000</v>
      </c>
      <c r="ANS33" s="395" t="str">
        <f t="shared" ref="ANS33:ANS34" ca="1" si="5306">IF(ANL33&lt;&gt;"",ANM33*3+ANN33*1,"")</f>
        <v/>
      </c>
      <c r="ANT33" s="395" t="str">
        <f ca="1">IF(ANL33&lt;&gt;"",VLOOKUP(ANL33,ALE4:ALK52,7,FALSE),"")</f>
        <v/>
      </c>
      <c r="ANU33" s="395" t="str">
        <f ca="1">IF(ANL33&lt;&gt;"",VLOOKUP(ANL33,ALE4:ALK52,5,FALSE),"")</f>
        <v/>
      </c>
      <c r="ANV33" s="395" t="str">
        <f ca="1">IF(ANL33&lt;&gt;"",VLOOKUP(ANL33,ALE4:ALM52,9,FALSE),"")</f>
        <v/>
      </c>
      <c r="ANW33" s="395" t="str">
        <f t="shared" ref="ANW33:ANW34" ca="1" si="5307">ANS33</f>
        <v/>
      </c>
      <c r="ANX33" s="395" t="str">
        <f t="shared" ref="ANX33" ca="1" si="5308">IF(ANL33&lt;&gt;"",RANK(ANW33,ANW32:ANW35),"")</f>
        <v/>
      </c>
      <c r="ANY33" s="395" t="str">
        <f t="shared" ref="ANY33" ca="1" si="5309">IF(ANL33&lt;&gt;"",SUMPRODUCT((ANW31:ANW35=ANW33)*(ANR31:ANR35&gt;ANR33)),"")</f>
        <v/>
      </c>
      <c r="ANZ33" s="395" t="str">
        <f t="shared" ref="ANZ33" ca="1" si="5310">IF(ANL33&lt;&gt;"",SUMPRODUCT((ANW31:ANW35=ANW33)*(ANR31:ANR35=ANR33)*(ANP31:ANP35&gt;ANP33)),"")</f>
        <v/>
      </c>
      <c r="AOA33" s="395" t="str">
        <f t="shared" ref="AOA33" ca="1" si="5311">IF(ANL33&lt;&gt;"",SUMPRODUCT((ANW31:ANW35=ANW33)*(ANR31:ANR35=ANR33)*(ANP31:ANP35=ANP33)*(ANT31:ANT35&gt;ANT33)),"")</f>
        <v/>
      </c>
      <c r="AOB33" s="395" t="str">
        <f t="shared" ref="AOB33" ca="1" si="5312">IF(ANL33&lt;&gt;"",SUMPRODUCT((ANW31:ANW35=ANW33)*(ANR31:ANR35=ANR33)*(ANP31:ANP35=ANP33)*(ANT31:ANT35=ANT33)*(ANU31:ANU35&gt;ANU33)),"")</f>
        <v/>
      </c>
      <c r="AOC33" s="395" t="str">
        <f t="shared" ref="AOC33" ca="1" si="5313">IF(ANL33&lt;&gt;"",SUMPRODUCT((ANW31:ANW35=ANW33)*(ANR31:ANR35=ANR33)*(ANP31:ANP35=ANP33)*(ANT31:ANT35=ANT33)*(ANU31:ANU35=ANU33)*(ANV31:ANV35&gt;ANV33)),"")</f>
        <v/>
      </c>
      <c r="AOD33" s="395" t="str">
        <f t="shared" ref="AOD33:AOD34" ca="1" si="5314">IF(ANL33&lt;&gt;"",SUM(ANX33:AOC33)+2,"")</f>
        <v/>
      </c>
      <c r="AOE33" s="395" t="str">
        <f t="shared" ref="AOE33" ca="1" si="5315">IF(ANL33&lt;&gt;"",INDEX(ANL33:ANL35,MATCH(3,AOD33:AOD35,0),0),"")</f>
        <v/>
      </c>
      <c r="AOZ33" s="395" t="str">
        <f t="shared" ref="AOZ33" ca="1" si="5316">IF(AOE33&lt;&gt;"",AOE33,IF(ANK33&lt;&gt;"",ANK33,IF(AMQ33&lt;&gt;"",AMQ33,ALQ33)))</f>
        <v>Monterrey</v>
      </c>
      <c r="APA33" s="395">
        <v>3</v>
      </c>
      <c r="APB33" s="395">
        <v>31</v>
      </c>
      <c r="APC33" s="395" t="str">
        <f t="shared" si="18"/>
        <v>Salzburg</v>
      </c>
      <c r="APD33" s="395">
        <f ca="1">IF(OFFSET('Game Board'!O38,0,APD1)&lt;&gt;"",OFFSET('Game Board'!O38,0,APD1),0)</f>
        <v>0</v>
      </c>
      <c r="APE33" s="395">
        <f ca="1">IF(OFFSET('Game Board'!P38,0,APD1)&lt;&gt;"",OFFSET('Game Board'!P38,0,APD1),0)</f>
        <v>0</v>
      </c>
      <c r="APF33" s="395" t="str">
        <f t="shared" si="19"/>
        <v>Al Hilal</v>
      </c>
      <c r="APG33" s="395" t="str">
        <f ca="1">IF(AND(OFFSET('Game Board'!O38,0,APD1)&lt;&gt;"",OFFSET('Game Board'!P38,0,APD1)&lt;&gt;""),IF(APD33&gt;APE33,"W",IF(APD33=APE33,"D","L")),"")</f>
        <v/>
      </c>
      <c r="APH33" s="395" t="str">
        <f t="shared" ca="1" si="2757"/>
        <v/>
      </c>
      <c r="APJ33" s="395">
        <f ca="1">VLOOKUP(APK33,ATF31:ATG35,2,FALSE)</f>
        <v>3</v>
      </c>
      <c r="APK33" s="398" t="str">
        <f t="shared" si="4778"/>
        <v>Monterrey</v>
      </c>
      <c r="APL33" s="395">
        <f ca="1">SUMPRODUCT((ATI3:ATI54=APK33)*(ATM3:ATM54="W"))+SUMPRODUCT((ATL3:ATL54=APK33)*(ATN3:ATN54="W"))</f>
        <v>0</v>
      </c>
      <c r="APM33" s="395">
        <f ca="1">SUMPRODUCT((ATI3:ATI54=APK33)*(ATM3:ATM54="D"))+SUMPRODUCT((ATL3:ATL54=APK33)*(ATN3:ATN54="D"))</f>
        <v>0</v>
      </c>
      <c r="APN33" s="395">
        <f ca="1">SUMPRODUCT((ATI3:ATI54=APK33)*(ATM3:ATM54="L"))+SUMPRODUCT((ATL3:ATL54=APK33)*(ATN3:ATN54="L"))</f>
        <v>0</v>
      </c>
      <c r="APO33" s="395">
        <f t="shared" ref="APO33" ca="1" si="5317">SUMIF(ATI3:ATI72,APK33,ATJ3:ATJ72)+SUMIF(ATL3:ATL72,APK33,ATK3:ATK72)</f>
        <v>0</v>
      </c>
      <c r="APP33" s="395">
        <f t="shared" ref="APP33" ca="1" si="5318">SUMIF(ATL3:ATL72,APK33,ATJ3:ATJ72)+SUMIF(ATI3:ATI72,APK33,ATK3:ATK72)</f>
        <v>0</v>
      </c>
      <c r="APQ33" s="395">
        <f t="shared" ca="1" si="4781"/>
        <v>1000</v>
      </c>
      <c r="APR33" s="395">
        <f t="shared" ca="1" si="4782"/>
        <v>0</v>
      </c>
      <c r="APS33" s="401">
        <f t="shared" si="225"/>
        <v>12</v>
      </c>
      <c r="APT33" s="395">
        <f t="shared" ref="APT33" ca="1" si="5319">IF(COUNTIF(APR31:APR35,4)&lt;&gt;4,RANK(APR33,APR31:APR35),APR85)</f>
        <v>1</v>
      </c>
      <c r="APV33" s="395">
        <f t="shared" ref="APV33" ca="1" si="5320">SUMPRODUCT((APT31:APT34=APT33)*(APS31:APS34&lt;APS33))+APT33</f>
        <v>2</v>
      </c>
      <c r="APW33" s="398" t="str">
        <f t="shared" ref="APW33" ca="1" si="5321">INDEX(APK31:APK35,MATCH(3,APV31:APV35,0),0)</f>
        <v>Internazionale</v>
      </c>
      <c r="APX33" s="395">
        <f t="shared" ref="APX33" ca="1" si="5322">INDEX(APT31:APT35,MATCH(APW33,APK31:APK35,0),0)</f>
        <v>1</v>
      </c>
      <c r="APY33" s="395" t="str">
        <f t="shared" ref="APY33:APY34" ca="1" si="5323">IF(AND(APY32&lt;&gt;"",APX33=1),APW33,"")</f>
        <v>Internazionale</v>
      </c>
      <c r="APZ33" s="395" t="str">
        <f t="shared" ref="APZ33:APZ34" ca="1" si="5324">IF(AND(APZ32&lt;&gt;"",APX34=2),APW34,"")</f>
        <v/>
      </c>
      <c r="AQA33" s="395" t="str">
        <f t="shared" ref="AQA33" ca="1" si="5325">IF(AND(AQA32&lt;&gt;"",APX35=3),APW35,"")</f>
        <v/>
      </c>
      <c r="AQD33" s="395" t="str">
        <f t="shared" ca="1" si="4791"/>
        <v>Internazionale</v>
      </c>
      <c r="AQE33" s="395">
        <f ca="1">SUMPRODUCT((ATI3:ATI54=AQD33)*(ATL3:ATL54=AQD34)*(ATM3:ATM54="W"))+SUMPRODUCT((ATI3:ATI54=AQD33)*(ATL3:ATL54=AQD35)*(ATM3:ATM54="W"))+SUMPRODUCT((ATI3:ATI54=AQD33)*(ATL3:ATL54=AQD31)*(ATM3:ATM54="W"))+SUMPRODUCT((ATI3:ATI54=AQD33)*(ATL3:ATL54=AQD32)*(ATM3:ATM54="W"))+SUMPRODUCT((ATI3:ATI54=AQD34)*(ATL3:ATL54=AQD33)*(ATN3:ATN54="W"))+SUMPRODUCT((ATI3:ATI54=AQD35)*(ATL3:ATL54=AQD33)*(ATN3:ATN54="W"))+SUMPRODUCT((ATI3:ATI54=AQD31)*(ATL3:ATL54=AQD33)*(ATN3:ATN54="W"))+SUMPRODUCT((ATI3:ATI54=AQD32)*(ATL3:ATL54=AQD33)*(ATN3:ATN54="W"))</f>
        <v>0</v>
      </c>
      <c r="AQF33" s="395">
        <f ca="1">SUMPRODUCT((ATI3:ATI54=AQD33)*(ATL3:ATL54=AQD34)*(ATM3:ATM54="D"))+SUMPRODUCT((ATI3:ATI54=AQD33)*(ATL3:ATL54=AQD35)*(ATM3:ATM54="D"))+SUMPRODUCT((ATI3:ATI54=AQD33)*(ATL3:ATL54=AQD31)*(ATM3:ATM54="D"))+SUMPRODUCT((ATI3:ATI54=AQD33)*(ATL3:ATL54=AQD32)*(ATM3:ATM54="D"))+SUMPRODUCT((ATI3:ATI54=AQD34)*(ATL3:ATL54=AQD33)*(ATM3:ATM54="D"))+SUMPRODUCT((ATI3:ATI54=AQD35)*(ATL3:ATL54=AQD33)*(ATM3:ATM54="D"))+SUMPRODUCT((ATI3:ATI54=AQD31)*(ATL3:ATL54=AQD33)*(ATM3:ATM54="D"))+SUMPRODUCT((ATI3:ATI54=AQD32)*(ATL3:ATL54=AQD33)*(ATM3:ATM54="D"))</f>
        <v>0</v>
      </c>
      <c r="AQG33" s="395">
        <f ca="1">SUMPRODUCT((ATI3:ATI54=AQD33)*(ATL3:ATL54=AQD34)*(ATM3:ATM54="L"))+SUMPRODUCT((ATI3:ATI54=AQD33)*(ATL3:ATL54=AQD35)*(ATM3:ATM54="L"))+SUMPRODUCT((ATI3:ATI54=AQD33)*(ATL3:ATL54=AQD31)*(ATM3:ATM54="L"))+SUMPRODUCT((ATI3:ATI54=AQD33)*(ATL3:ATL54=AQD32)*(ATM3:ATM54="L"))+SUMPRODUCT((ATI3:ATI54=AQD34)*(ATL3:ATL54=AQD33)*(ATN3:ATN54="L"))+SUMPRODUCT((ATI3:ATI54=AQD35)*(ATL3:ATL54=AQD33)*(ATN3:ATN54="L"))+SUMPRODUCT((ATI3:ATI54=AQD31)*(ATL3:ATL54=AQD33)*(ATN3:ATN54="L"))+SUMPRODUCT((ATI3:ATI54=AQD32)*(ATL3:ATL54=AQD33)*(ATN3:ATN54="L"))</f>
        <v>0</v>
      </c>
      <c r="AQH33" s="395">
        <f ca="1">SUMPRODUCT((ATI3:ATI54=AQD33)*(ATL3:ATL54=AQD34)*ATJ3:ATJ54)+SUMPRODUCT((ATI3:ATI54=AQD33)*(ATL3:ATL54=AQD35)*ATJ3:ATJ54)+SUMPRODUCT((ATI3:ATI54=AQD33)*(ATL3:ATL54=AQD31)*ATJ3:ATJ54)+SUMPRODUCT((ATI3:ATI54=AQD33)*(ATL3:ATL54=AQD32)*ATJ3:ATJ54)+SUMPRODUCT((ATI3:ATI54=AQD34)*(ATL3:ATL54=AQD33)*ATK3:ATK54)+SUMPRODUCT((ATI3:ATI54=AQD35)*(ATL3:ATL54=AQD33)*ATK3:ATK54)+SUMPRODUCT((ATI3:ATI54=AQD31)*(ATL3:ATL54=AQD33)*ATK3:ATK54)+SUMPRODUCT((ATI3:ATI54=AQD32)*(ATL3:ATL54=AQD33)*ATK3:ATK54)</f>
        <v>0</v>
      </c>
      <c r="AQI33" s="395">
        <f ca="1">SUMPRODUCT((ATI3:ATI54=AQD33)*(ATL3:ATL54=AQD34)*ATK3:ATK54)+SUMPRODUCT((ATI3:ATI54=AQD33)*(ATL3:ATL54=AQD35)*ATK3:ATK54)+SUMPRODUCT((ATI3:ATI54=AQD33)*(ATL3:ATL54=AQD31)*ATK3:ATK54)+SUMPRODUCT((ATI3:ATI54=AQD33)*(ATL3:ATL54=AQD32)*ATK3:ATK54)+SUMPRODUCT((ATI3:ATI54=AQD34)*(ATL3:ATL54=AQD33)*ATJ3:ATJ54)+SUMPRODUCT((ATI3:ATI54=AQD35)*(ATL3:ATL54=AQD33)*ATJ3:ATJ54)+SUMPRODUCT((ATI3:ATI54=AQD31)*(ATL3:ATL54=AQD33)*ATJ3:ATJ54)+SUMPRODUCT((ATI3:ATI54=AQD32)*(ATL3:ATL54=AQD33)*ATJ3:ATJ54)</f>
        <v>0</v>
      </c>
      <c r="AQJ33" s="395">
        <f t="shared" ca="1" si="4792"/>
        <v>1000</v>
      </c>
      <c r="AQK33" s="395">
        <f t="shared" ca="1" si="4793"/>
        <v>0</v>
      </c>
      <c r="AQL33" s="395">
        <f ca="1">IF(AQD33&lt;&gt;"",VLOOKUP(AQD33,APK4:APQ52,7,FALSE),"")</f>
        <v>1000</v>
      </c>
      <c r="AQM33" s="395">
        <f ca="1">IF(AQD33&lt;&gt;"",VLOOKUP(AQD33,APK4:APQ52,5,FALSE),"")</f>
        <v>0</v>
      </c>
      <c r="AQN33" s="395">
        <f ca="1">IF(AQD33&lt;&gt;"",VLOOKUP(AQD33,APK4:APS52,9,FALSE),"")</f>
        <v>21</v>
      </c>
      <c r="AQO33" s="395">
        <f t="shared" ca="1" si="4794"/>
        <v>0</v>
      </c>
      <c r="AQP33" s="395">
        <f t="shared" ref="AQP33" ca="1" si="5326">IF(AQD33&lt;&gt;"",RANK(AQO33,AQO31:AQO35),"")</f>
        <v>1</v>
      </c>
      <c r="AQQ33" s="395">
        <f t="shared" ref="AQQ33" ca="1" si="5327">IF(AQD33&lt;&gt;"",SUMPRODUCT((AQO31:AQO35=AQO33)*(AQJ31:AQJ35&gt;AQJ33)),"")</f>
        <v>0</v>
      </c>
      <c r="AQR33" s="395">
        <f t="shared" ref="AQR33" ca="1" si="5328">IF(AQD33&lt;&gt;"",SUMPRODUCT((AQO31:AQO35=AQO33)*(AQJ31:AQJ35=AQJ33)*(AQH31:AQH35&gt;AQH33)),"")</f>
        <v>0</v>
      </c>
      <c r="AQS33" s="395">
        <f t="shared" ref="AQS33" ca="1" si="5329">IF(AQD33&lt;&gt;"",SUMPRODUCT((AQO31:AQO35=AQO33)*(AQJ31:AQJ35=AQJ33)*(AQH31:AQH35=AQH33)*(AQL31:AQL35&gt;AQL33)),"")</f>
        <v>0</v>
      </c>
      <c r="AQT33" s="395">
        <f t="shared" ref="AQT33" ca="1" si="5330">IF(AQD33&lt;&gt;"",SUMPRODUCT((AQO31:AQO35=AQO33)*(AQJ31:AQJ35=AQJ33)*(AQH31:AQH35=AQH33)*(AQL31:AQL35=AQL33)*(AQM31:AQM35&gt;AQM33)),"")</f>
        <v>0</v>
      </c>
      <c r="AQU33" s="395">
        <f t="shared" ref="AQU33" ca="1" si="5331">IF(AQD33&lt;&gt;"",SUMPRODUCT((AQO31:AQO35=AQO33)*(AQJ31:AQJ35=AQJ33)*(AQH31:AQH35=AQH33)*(AQL31:AQL35=AQL33)*(AQM31:AQM35=AQM33)*(AQN31:AQN35&gt;AQN33)),"")</f>
        <v>1</v>
      </c>
      <c r="AQV33" s="395">
        <f ca="1">IF(AQD33&lt;&gt;"",IF(AQV85&lt;&gt;"",IF(U82=3,AQV85,IF(U82=4,SUM(AQP33:AQU33),AQV85+U82)),SUM(AQP33:AQU33)),"")</f>
        <v>2</v>
      </c>
      <c r="AQW33" s="395" t="str">
        <f t="shared" ref="AQW33" ca="1" si="5332">IF(AQD33&lt;&gt;"",INDEX(AQD31:AQD35,MATCH(3,AQV31:AQV35,0),0),"")</f>
        <v>Monterrey</v>
      </c>
      <c r="AQX33" s="395" t="str">
        <f t="shared" ca="1" si="5039"/>
        <v/>
      </c>
      <c r="AQY33" s="395">
        <f ca="1">SUMPRODUCT((ATI3:ATI54=AQX33)*(ATL3:ATL54=AQX34)*(ATM3:ATM54="W"))+SUMPRODUCT((ATI3:ATI54=AQX33)*(ATL3:ATL54=AQX35)*(ATM3:ATM54="W"))+SUMPRODUCT((ATI3:ATI54=AQX33)*(ATL3:ATL54=AQX32)*(ATM3:ATM54="W"))+SUMPRODUCT((ATI3:ATI54=AQX34)*(ATL3:ATL54=AQX33)*(ATN3:ATN54="W"))+SUMPRODUCT((ATI3:ATI54=AQX35)*(ATL3:ATL54=AQX33)*(ATN3:ATN54="W"))+SUMPRODUCT((ATI3:ATI54=AQX32)*(ATL3:ATL54=AQX33)*(ATN3:ATN54="W"))</f>
        <v>0</v>
      </c>
      <c r="AQZ33" s="395">
        <f ca="1">SUMPRODUCT((ATI3:ATI54=AQX33)*(ATL3:ATL54=AQX34)*(ATM3:ATM54="D"))+SUMPRODUCT((ATI3:ATI54=AQX33)*(ATL3:ATL54=AQX35)*(ATM3:ATM54="D"))+SUMPRODUCT((ATI3:ATI54=AQX33)*(ATL3:ATL54=AQX32)*(ATM3:ATM54="D"))+SUMPRODUCT((ATI3:ATI54=AQX34)*(ATL3:ATL54=AQX33)*(ATM3:ATM54="D"))+SUMPRODUCT((ATI3:ATI54=AQX35)*(ATL3:ATL54=AQX33)*(ATM3:ATM54="D"))+SUMPRODUCT((ATI3:ATI54=AQX32)*(ATL3:ATL54=AQX33)*(ATM3:ATM54="D"))</f>
        <v>0</v>
      </c>
      <c r="ARA33" s="395">
        <f ca="1">SUMPRODUCT((ATI3:ATI54=AQX33)*(ATL3:ATL54=AQX34)*(ATM3:ATM54="L"))+SUMPRODUCT((ATI3:ATI54=AQX33)*(ATL3:ATL54=AQX35)*(ATM3:ATM54="L"))+SUMPRODUCT((ATI3:ATI54=AQX33)*(ATL3:ATL54=AQX32)*(ATM3:ATM54="L"))+SUMPRODUCT((ATI3:ATI54=AQX34)*(ATL3:ATL54=AQX33)*(ATN3:ATN54="L"))+SUMPRODUCT((ATI3:ATI54=AQX35)*(ATL3:ATL54=AQX33)*(ATN3:ATN54="L"))+SUMPRODUCT((ATI3:ATI54=AQX32)*(ATL3:ATL54=AQX33)*(ATN3:ATN54="L"))</f>
        <v>0</v>
      </c>
      <c r="ARB33" s="395">
        <f ca="1">SUMPRODUCT((ATI3:ATI54=AQX33)*(ATL3:ATL54=AQX34)*ATJ3:ATJ54)+SUMPRODUCT((ATI3:ATI54=AQX33)*(ATL3:ATL54=AQX35)*ATJ3:ATJ54)+SUMPRODUCT((ATI3:ATI54=AQX33)*(ATL3:ATL54=AQX31)*ATJ3:ATJ54)+SUMPRODUCT((ATI3:ATI54=AQX33)*(ATL3:ATL54=AQX32)*ATJ3:ATJ54)+SUMPRODUCT((ATI3:ATI54=AQX34)*(ATL3:ATL54=AQX33)*ATK3:ATK54)+SUMPRODUCT((ATI3:ATI54=AQX35)*(ATL3:ATL54=AQX33)*ATK3:ATK54)+SUMPRODUCT((ATI3:ATI54=AQX31)*(ATL3:ATL54=AQX33)*ATK3:ATK54)+SUMPRODUCT((ATI3:ATI54=AQX32)*(ATL3:ATL54=AQX33)*ATK3:ATK54)</f>
        <v>0</v>
      </c>
      <c r="ARC33" s="395">
        <f ca="1">SUMPRODUCT((ATI3:ATI54=AQX33)*(ATL3:ATL54=AQX34)*ATK3:ATK54)+SUMPRODUCT((ATI3:ATI54=AQX33)*(ATL3:ATL54=AQX35)*ATK3:ATK54)+SUMPRODUCT((ATI3:ATI54=AQX33)*(ATL3:ATL54=AQX31)*ATK3:ATK54)+SUMPRODUCT((ATI3:ATI54=AQX33)*(ATL3:ATL54=AQX32)*ATK3:ATK54)+SUMPRODUCT((ATI3:ATI54=AQX34)*(ATL3:ATL54=AQX33)*ATJ3:ATJ54)+SUMPRODUCT((ATI3:ATI54=AQX35)*(ATL3:ATL54=AQX33)*ATJ3:ATJ54)+SUMPRODUCT((ATI3:ATI54=AQX31)*(ATL3:ATL54=AQX33)*ATJ3:ATJ54)+SUMPRODUCT((ATI3:ATI54=AQX32)*(ATL3:ATL54=AQX33)*ATJ3:ATJ54)</f>
        <v>0</v>
      </c>
      <c r="ARD33" s="395">
        <f t="shared" ca="1" si="5040"/>
        <v>1000</v>
      </c>
      <c r="ARE33" s="395" t="str">
        <f t="shared" ca="1" si="5041"/>
        <v/>
      </c>
      <c r="ARF33" s="395" t="str">
        <f ca="1">IF(AQX33&lt;&gt;"",VLOOKUP(AQX33,APK4:APQ52,7,FALSE),"")</f>
        <v/>
      </c>
      <c r="ARG33" s="395" t="str">
        <f ca="1">IF(AQX33&lt;&gt;"",VLOOKUP(AQX33,APK4:APQ52,5,FALSE),"")</f>
        <v/>
      </c>
      <c r="ARH33" s="395" t="str">
        <f ca="1">IF(AQX33&lt;&gt;"",VLOOKUP(AQX33,APK4:APS52,9,FALSE),"")</f>
        <v/>
      </c>
      <c r="ARI33" s="395" t="str">
        <f t="shared" ca="1" si="5042"/>
        <v/>
      </c>
      <c r="ARJ33" s="395" t="str">
        <f t="shared" ref="ARJ33" ca="1" si="5333">IF(AQX33&lt;&gt;"",RANK(ARI33,ARI31:ARI35),"")</f>
        <v/>
      </c>
      <c r="ARK33" s="395" t="str">
        <f t="shared" ref="ARK33" ca="1" si="5334">IF(AQX33&lt;&gt;"",SUMPRODUCT((ARI31:ARI35=ARI33)*(ARD31:ARD35&gt;ARD33)),"")</f>
        <v/>
      </c>
      <c r="ARL33" s="395" t="str">
        <f t="shared" ref="ARL33" ca="1" si="5335">IF(AQX33&lt;&gt;"",SUMPRODUCT((ARI31:ARI35=ARI33)*(ARD31:ARD35=ARD33)*(ARB31:ARB35&gt;ARB33)),"")</f>
        <v/>
      </c>
      <c r="ARM33" s="395" t="str">
        <f t="shared" ref="ARM33" ca="1" si="5336">IF(AQX33&lt;&gt;"",SUMPRODUCT((ARI31:ARI35=ARI33)*(ARD31:ARD35=ARD33)*(ARB31:ARB35=ARB33)*(ARF31:ARF35&gt;ARF33)),"")</f>
        <v/>
      </c>
      <c r="ARN33" s="395" t="str">
        <f t="shared" ref="ARN33" ca="1" si="5337">IF(AQX33&lt;&gt;"",SUMPRODUCT((ARI31:ARI35=ARI33)*(ARD31:ARD35=ARD33)*(ARB31:ARB35=ARB33)*(ARF31:ARF35=ARF33)*(ARG31:ARG35&gt;ARG33)),"")</f>
        <v/>
      </c>
      <c r="ARO33" s="395" t="str">
        <f t="shared" ref="ARO33" ca="1" si="5338">IF(AQX33&lt;&gt;"",SUMPRODUCT((ARI31:ARI35=ARI33)*(ARD31:ARD35=ARD33)*(ARB31:ARB35=ARB33)*(ARF31:ARF35=ARF33)*(ARG31:ARG35=ARG33)*(ARH31:ARH35&gt;ARH33)),"")</f>
        <v/>
      </c>
      <c r="ARP33" s="395" t="str">
        <f t="shared" ref="ARP33" ca="1" si="5339">IF(AQX33&lt;&gt;"",IF(ARP85&lt;&gt;"",IF(AQW82=3,ARP85,ARP85+AQW82),SUM(ARJ33:ARO33)+1),"")</f>
        <v/>
      </c>
      <c r="ARQ33" s="395" t="str">
        <f t="shared" ref="ARQ33" ca="1" si="5340">IF(AQX33&lt;&gt;"",INDEX(AQX32:AQX35,MATCH(3,ARP32:ARP35,0),0),"")</f>
        <v/>
      </c>
      <c r="ARR33" s="395" t="str">
        <f t="shared" ref="ARR33:ARR34" ca="1" si="5341">IF(AQA31&lt;&gt;"",AQA31,"")</f>
        <v/>
      </c>
      <c r="ARS33" s="395">
        <f ca="1">SUMPRODUCT((ATI3:ATI54=ARR33)*(ATL3:ATL54=ARR34)*(ATM3:ATM54="W"))+SUMPRODUCT((ATI3:ATI54=ARR33)*(ATL3:ATL54=ARR35)*(ATM3:ATM54="W"))+SUMPRODUCT((ATI3:ATI54=ARR33)*(ATL3:ATL54=ARR36)*(ATM3:ATM54="W"))+SUMPRODUCT((ATI3:ATI54=ARR34)*(ATL3:ATL54=ARR33)*(ATN3:ATN54="W"))+SUMPRODUCT((ATI3:ATI54=ARR35)*(ATL3:ATL54=ARR33)*(ATN3:ATN54="W"))+SUMPRODUCT((ATI3:ATI54=ARR36)*(ATL3:ATL54=ARR33)*(ATN3:ATN54="W"))</f>
        <v>0</v>
      </c>
      <c r="ART33" s="395">
        <f ca="1">SUMPRODUCT((ATI3:ATI54=ARR33)*(ATL3:ATL54=ARR34)*(ATM3:ATM54="D"))+SUMPRODUCT((ATI3:ATI54=ARR33)*(ATL3:ATL54=ARR35)*(ATM3:ATM54="D"))+SUMPRODUCT((ATI3:ATI54=ARR33)*(ATL3:ATL54=ARR36)*(ATM3:ATM54="D"))+SUMPRODUCT((ATI3:ATI54=ARR34)*(ATL3:ATL54=ARR33)*(ATM3:ATM54="D"))+SUMPRODUCT((ATI3:ATI54=ARR35)*(ATL3:ATL54=ARR33)*(ATM3:ATM54="D"))+SUMPRODUCT((ATI3:ATI54=ARR36)*(ATL3:ATL54=ARR33)*(ATM3:ATM54="D"))</f>
        <v>0</v>
      </c>
      <c r="ARU33" s="395">
        <f ca="1">SUMPRODUCT((ATI3:ATI54=ARR33)*(ATL3:ATL54=ARR34)*(ATM3:ATM54="L"))+SUMPRODUCT((ATI3:ATI54=ARR33)*(ATL3:ATL54=ARR35)*(ATM3:ATM54="L"))+SUMPRODUCT((ATI3:ATI54=ARR33)*(ATL3:ATL54=ARR36)*(ATM3:ATM54="L"))+SUMPRODUCT((ATI3:ATI54=ARR34)*(ATL3:ATL54=ARR33)*(ATN3:ATN54="L"))+SUMPRODUCT((ATI3:ATI54=ARR35)*(ATL3:ATL54=ARR33)*(ATN3:ATN54="L"))+SUMPRODUCT((ATI3:ATI54=ARR36)*(ATL3:ATL54=ARR33)*(ATN3:ATN54="L"))</f>
        <v>0</v>
      </c>
      <c r="ARV33" s="395">
        <f ca="1">SUMPRODUCT((ATI3:ATI54=ARR33)*(ATL3:ATL54=ARR34)*ATJ3:ATJ54)+SUMPRODUCT((ATI3:ATI54=ARR33)*(ATL3:ATL54=ARR35)*ATJ3:ATJ54)+SUMPRODUCT((ATI3:ATI54=ARR33)*(ATL3:ATL54=ARR31)*ATJ3:ATJ54)+SUMPRODUCT((ATI3:ATI54=ARR33)*(ATL3:ATL54=ARR32)*ATJ3:ATJ54)+SUMPRODUCT((ATI3:ATI54=ARR34)*(ATL3:ATL54=ARR33)*ATK3:ATK54)+SUMPRODUCT((ATI3:ATI54=ARR35)*(ATL3:ATL54=ARR33)*ATK3:ATK54)+SUMPRODUCT((ATI3:ATI54=ARR31)*(ATL3:ATL54=ARR33)*ATK3:ATK54)+SUMPRODUCT((ATI3:ATI54=ARR32)*(ATL3:ATL54=ARR33)*ATK3:ATK54)</f>
        <v>0</v>
      </c>
      <c r="ARW33" s="395">
        <f ca="1">SUMPRODUCT((ATI3:ATI54=ARR33)*(ATL3:ATL54=ARR34)*ATK3:ATK54)+SUMPRODUCT((ATI3:ATI54=ARR33)*(ATL3:ATL54=ARR35)*ATK3:ATK54)+SUMPRODUCT((ATI3:ATI54=ARR33)*(ATL3:ATL54=ARR31)*ATK3:ATK54)+SUMPRODUCT((ATI3:ATI54=ARR33)*(ATL3:ATL54=ARR32)*ATK3:ATK54)+SUMPRODUCT((ATI3:ATI54=ARR34)*(ATL3:ATL54=ARR33)*ATJ3:ATJ54)+SUMPRODUCT((ATI3:ATI54=ARR35)*(ATL3:ATL54=ARR33)*ATJ3:ATJ54)+SUMPRODUCT((ATI3:ATI54=ARR31)*(ATL3:ATL54=ARR33)*ATJ3:ATJ54)+SUMPRODUCT((ATI3:ATI54=ARR32)*(ATL3:ATL54=ARR33)*ATJ3:ATJ54)</f>
        <v>0</v>
      </c>
      <c r="ARX33" s="395">
        <f t="shared" ref="ARX33:ARX34" ca="1" si="5342">ARV33-ARW33+1000</f>
        <v>1000</v>
      </c>
      <c r="ARY33" s="395" t="str">
        <f t="shared" ref="ARY33:ARY34" ca="1" si="5343">IF(ARR33&lt;&gt;"",ARS33*3+ART33*1,"")</f>
        <v/>
      </c>
      <c r="ARZ33" s="395" t="str">
        <f ca="1">IF(ARR33&lt;&gt;"",VLOOKUP(ARR33,APK4:APQ52,7,FALSE),"")</f>
        <v/>
      </c>
      <c r="ASA33" s="395" t="str">
        <f ca="1">IF(ARR33&lt;&gt;"",VLOOKUP(ARR33,APK4:APQ52,5,FALSE),"")</f>
        <v/>
      </c>
      <c r="ASB33" s="395" t="str">
        <f ca="1">IF(ARR33&lt;&gt;"",VLOOKUP(ARR33,APK4:APS52,9,FALSE),"")</f>
        <v/>
      </c>
      <c r="ASC33" s="395" t="str">
        <f t="shared" ref="ASC33:ASC34" ca="1" si="5344">ARY33</f>
        <v/>
      </c>
      <c r="ASD33" s="395" t="str">
        <f t="shared" ref="ASD33" ca="1" si="5345">IF(ARR33&lt;&gt;"",RANK(ASC33,ASC32:ASC35),"")</f>
        <v/>
      </c>
      <c r="ASE33" s="395" t="str">
        <f t="shared" ref="ASE33" ca="1" si="5346">IF(ARR33&lt;&gt;"",SUMPRODUCT((ASC31:ASC35=ASC33)*(ARX31:ARX35&gt;ARX33)),"")</f>
        <v/>
      </c>
      <c r="ASF33" s="395" t="str">
        <f t="shared" ref="ASF33" ca="1" si="5347">IF(ARR33&lt;&gt;"",SUMPRODUCT((ASC31:ASC35=ASC33)*(ARX31:ARX35=ARX33)*(ARV31:ARV35&gt;ARV33)),"")</f>
        <v/>
      </c>
      <c r="ASG33" s="395" t="str">
        <f t="shared" ref="ASG33" ca="1" si="5348">IF(ARR33&lt;&gt;"",SUMPRODUCT((ASC31:ASC35=ASC33)*(ARX31:ARX35=ARX33)*(ARV31:ARV35=ARV33)*(ARZ31:ARZ35&gt;ARZ33)),"")</f>
        <v/>
      </c>
      <c r="ASH33" s="395" t="str">
        <f t="shared" ref="ASH33" ca="1" si="5349">IF(ARR33&lt;&gt;"",SUMPRODUCT((ASC31:ASC35=ASC33)*(ARX31:ARX35=ARX33)*(ARV31:ARV35=ARV33)*(ARZ31:ARZ35=ARZ33)*(ASA31:ASA35&gt;ASA33)),"")</f>
        <v/>
      </c>
      <c r="ASI33" s="395" t="str">
        <f t="shared" ref="ASI33" ca="1" si="5350">IF(ARR33&lt;&gt;"",SUMPRODUCT((ASC31:ASC35=ASC33)*(ARX31:ARX35=ARX33)*(ARV31:ARV35=ARV33)*(ARZ31:ARZ35=ARZ33)*(ASA31:ASA35=ASA33)*(ASB31:ASB35&gt;ASB33)),"")</f>
        <v/>
      </c>
      <c r="ASJ33" s="395" t="str">
        <f t="shared" ref="ASJ33:ASJ34" ca="1" si="5351">IF(ARR33&lt;&gt;"",SUM(ASD33:ASI33)+2,"")</f>
        <v/>
      </c>
      <c r="ASK33" s="395" t="str">
        <f t="shared" ref="ASK33" ca="1" si="5352">IF(ARR33&lt;&gt;"",INDEX(ARR33:ARR35,MATCH(3,ASJ33:ASJ35,0),0),"")</f>
        <v/>
      </c>
      <c r="ATF33" s="395" t="str">
        <f t="shared" ref="ATF33" ca="1" si="5353">IF(ASK33&lt;&gt;"",ASK33,IF(ARQ33&lt;&gt;"",ARQ33,IF(AQW33&lt;&gt;"",AQW33,APW33)))</f>
        <v>Monterrey</v>
      </c>
      <c r="ATG33" s="395">
        <v>3</v>
      </c>
      <c r="ATH33" s="395">
        <v>31</v>
      </c>
      <c r="ATI33" s="395" t="str">
        <f t="shared" si="21"/>
        <v>Salzburg</v>
      </c>
      <c r="ATJ33" s="395">
        <f ca="1">IF(OFFSET('Game Board'!O38,0,ATJ1)&lt;&gt;"",OFFSET('Game Board'!O38,0,ATJ1),0)</f>
        <v>0</v>
      </c>
      <c r="ATK33" s="395">
        <f ca="1">IF(OFFSET('Game Board'!P38,0,ATJ1)&lt;&gt;"",OFFSET('Game Board'!P38,0,ATJ1),0)</f>
        <v>0</v>
      </c>
      <c r="ATL33" s="395" t="str">
        <f t="shared" si="22"/>
        <v>Al Hilal</v>
      </c>
      <c r="ATM33" s="395" t="str">
        <f ca="1">IF(AND(OFFSET('Game Board'!O38,0,ATJ1)&lt;&gt;"",OFFSET('Game Board'!P38,0,ATJ1)&lt;&gt;""),IF(ATJ33&gt;ATK33,"W",IF(ATJ33=ATK33,"D","L")),"")</f>
        <v/>
      </c>
      <c r="ATN33" s="395" t="str">
        <f t="shared" ca="1" si="2789"/>
        <v/>
      </c>
    </row>
    <row r="34" spans="2:1211" x14ac:dyDescent="0.25">
      <c r="B34" s="395">
        <f>VLOOKUP(C34,CX31:CY35,2,FALSE)</f>
        <v>2</v>
      </c>
      <c r="C34" s="398" t="str">
        <f>'Tournament Setup'!D25</f>
        <v>Internazionale</v>
      </c>
      <c r="D34" s="395">
        <f>SUMPRODUCT((DA3:DA54=C34)*(DE3:DE54="W"))+SUMPRODUCT((DD3:DD54=C34)*(DF3:DF54="W"))</f>
        <v>1</v>
      </c>
      <c r="E34" s="395">
        <f>SUMPRODUCT((DA3:DA54=C34)*(DE3:DE54="D"))+SUMPRODUCT((DD3:DD54=C34)*(DF3:DF54="D"))</f>
        <v>2</v>
      </c>
      <c r="F34" s="395">
        <f>SUMPRODUCT((DA3:DA54=C34)*(DE3:DE54="L"))+SUMPRODUCT((DD3:DD54=C34)*(DF3:DF54="L"))</f>
        <v>0</v>
      </c>
      <c r="G34" s="395">
        <f>SUMIF(DA3:DA72,C34,DB3:DB72)+SUMIF(DD3:DD72,C34,DC3:DC72)</f>
        <v>7</v>
      </c>
      <c r="H34" s="395">
        <f>SUMIF(DD3:DD72,C34,DB3:DB72)+SUMIF(DA3:DA72,C34,DC3:DC72)</f>
        <v>4</v>
      </c>
      <c r="I34" s="395">
        <f t="shared" si="4589"/>
        <v>1003</v>
      </c>
      <c r="J34" s="395">
        <f t="shared" si="4590"/>
        <v>5</v>
      </c>
      <c r="K34" s="401">
        <v>21</v>
      </c>
      <c r="L34" s="395">
        <f>IF(COUNTIF(J31:J35,4)&lt;&gt;4,RANK(J34,J31:J35),J86)</f>
        <v>2</v>
      </c>
      <c r="N34" s="395">
        <f>SUMPRODUCT((L31:L34=L34)*(K31:K34&lt;K34))+L34</f>
        <v>2</v>
      </c>
      <c r="O34" s="398" t="str">
        <f>INDEX(C31:C35,MATCH(4,N31:N35,0),0)</f>
        <v>Monterrey</v>
      </c>
      <c r="P34" s="395">
        <f>INDEX(L31:L35,MATCH(O34,C31:C35,0),0)</f>
        <v>4</v>
      </c>
      <c r="Q34" s="395" t="str">
        <f>IF(AND(Q33&lt;&gt;"",P34=1),O34,"")</f>
        <v/>
      </c>
      <c r="R34" s="395" t="str">
        <f>IF(AND(R33&lt;&gt;"",P35=2),O35,"")</f>
        <v/>
      </c>
      <c r="V34" s="395" t="str">
        <f t="shared" si="4803"/>
        <v/>
      </c>
      <c r="W34" s="395">
        <f>SUMPRODUCT((DA3:DA54=V34)*(DD3:DD54=V35)*(DE3:DE54="W"))+SUMPRODUCT((DA3:DA54=V34)*(DD3:DD54=V31)*(DE3:DE54="W"))+SUMPRODUCT((DA3:DA54=V34)*(DD3:DD54=V32)*(DE3:DE54="W"))+SUMPRODUCT((DA3:DA54=V34)*(DD3:DD54=V33)*(DE3:DE54="W"))+SUMPRODUCT((DA3:DA54=V35)*(DD3:DD54=V34)*(DF3:DF54="W"))+SUMPRODUCT((DA3:DA54=V31)*(DD3:DD54=V34)*(DF3:DF54="W"))+SUMPRODUCT((DA3:DA54=V32)*(DD3:DD54=V34)*(DF3:DF54="W"))+SUMPRODUCT((DA3:DA54=V33)*(DD3:DD54=V34)*(DF3:DF54="W"))</f>
        <v>0</v>
      </c>
      <c r="X34" s="395">
        <f>SUMPRODUCT((DA3:DA54=V34)*(DD3:DD54=V35)*(DE3:DE54="D"))+SUMPRODUCT((DA3:DA54=V34)*(DD3:DD54=V31)*(DE3:DE54="D"))+SUMPRODUCT((DA3:DA54=V34)*(DD3:DD54=V32)*(DE3:DE54="D"))+SUMPRODUCT((DA3:DA54=V34)*(DD3:DD54=V33)*(DE3:DE54="D"))+SUMPRODUCT((DA3:DA54=V35)*(DD3:DD54=V34)*(DE3:DE54="D"))+SUMPRODUCT((DA3:DA54=V31)*(DD3:DD54=V34)*(DE3:DE54="D"))+SUMPRODUCT((DA3:DA54=V32)*(DD3:DD54=V34)*(DE3:DE54="D"))+SUMPRODUCT((DA3:DA54=V33)*(DD3:DD54=V34)*(DE3:DE54="D"))</f>
        <v>0</v>
      </c>
      <c r="Y34" s="395">
        <f>SUMPRODUCT((DA3:DA54=V34)*(DD3:DD54=V35)*(DE3:DE54="L"))+SUMPRODUCT((DA3:DA54=V34)*(DD3:DD54=V31)*(DE3:DE54="L"))+SUMPRODUCT((DA3:DA54=V34)*(DD3:DD54=V32)*(DE3:DE54="L"))+SUMPRODUCT((DA3:DA54=V34)*(DD3:DD54=V33)*(DE3:DE54="L"))+SUMPRODUCT((DA3:DA54=V35)*(DD3:DD54=V34)*(DF3:DF54="L"))+SUMPRODUCT((DA3:DA54=V31)*(DD3:DD54=V34)*(DF3:DF54="L"))+SUMPRODUCT((DA3:DA54=V32)*(DD3:DD54=V34)*(DF3:DF54="L"))+SUMPRODUCT((DA3:DA54=V33)*(DD3:DD54=V34)*(DF3:DF54="L"))</f>
        <v>0</v>
      </c>
      <c r="Z34" s="395">
        <f>SUMPRODUCT((DA3:DA54=V34)*(DD3:DD54=V35)*DB3:DB54)+SUMPRODUCT((DA3:DA54=V34)*(DD3:DD54=V31)*DB3:DB54)+SUMPRODUCT((DA3:DA54=V34)*(DD3:DD54=V32)*DB3:DB54)+SUMPRODUCT((DA3:DA54=V34)*(DD3:DD54=V33)*DB3:DB54)+SUMPRODUCT((DA3:DA54=V35)*(DD3:DD54=V34)*DC3:DC54)+SUMPRODUCT((DA3:DA54=V31)*(DD3:DD54=V34)*DC3:DC54)+SUMPRODUCT((DA3:DA54=V32)*(DD3:DD54=V34)*DC3:DC54)+SUMPRODUCT((DA3:DA54=V33)*(DD3:DD54=V34)*DC3:DC54)</f>
        <v>0</v>
      </c>
      <c r="AA34" s="395">
        <f>SUMPRODUCT((DA3:DA54=V34)*(DD3:DD54=V35)*DC3:DC54)+SUMPRODUCT((DA3:DA54=V34)*(DD3:DD54=V31)*DC3:DC54)+SUMPRODUCT((DA3:DA54=V34)*(DD3:DD54=V32)*DC3:DC54)+SUMPRODUCT((DA3:DA54=V34)*(DD3:DD54=V33)*DC3:DC54)+SUMPRODUCT((DA3:DA54=V35)*(DD3:DD54=V34)*DB3:DB54)+SUMPRODUCT((DA3:DA54=V31)*(DD3:DD54=V34)*DB3:DB54)+SUMPRODUCT((DA3:DA54=V32)*(DD3:DD54=V34)*DB3:DB54)+SUMPRODUCT((DA3:DA54=V33)*(DD3:DD54=V34)*DB3:DB54)</f>
        <v>0</v>
      </c>
      <c r="AB34" s="395">
        <f>Z34-AA34+1000</f>
        <v>1000</v>
      </c>
      <c r="AC34" s="395" t="str">
        <f t="shared" si="4591"/>
        <v/>
      </c>
      <c r="AD34" s="395" t="str">
        <f>IF(V34&lt;&gt;"",VLOOKUP(V34,C4:I52,7,FALSE),"")</f>
        <v/>
      </c>
      <c r="AE34" s="395" t="str">
        <f>IF(V34&lt;&gt;"",VLOOKUP(V34,C4:I52,5,FALSE),"")</f>
        <v/>
      </c>
      <c r="AF34" s="395" t="str">
        <f>IF(V34&lt;&gt;"",VLOOKUP(V34,C4:K52,9,FALSE),"")</f>
        <v/>
      </c>
      <c r="AG34" s="395" t="str">
        <f t="shared" si="4592"/>
        <v/>
      </c>
      <c r="AH34" s="395" t="str">
        <f>IF(V34&lt;&gt;"",RANK(AG34,AG31:AG35),"")</f>
        <v/>
      </c>
      <c r="AI34" s="395" t="str">
        <f>IF(V34&lt;&gt;"",SUMPRODUCT((AG31:AG35=AG34)*(AB31:AB35&gt;AB34)),"")</f>
        <v/>
      </c>
      <c r="AJ34" s="395" t="str">
        <f>IF(V34&lt;&gt;"",SUMPRODUCT((AG31:AG35=AG34)*(AB31:AB35=AB34)*(Z31:Z35&gt;Z34)),"")</f>
        <v/>
      </c>
      <c r="AK34" s="395" t="str">
        <f>IF(V34&lt;&gt;"",SUMPRODUCT((AG31:AG35=AG34)*(AB31:AB35=AB34)*(Z31:Z35=Z34)*(AD31:AD35&gt;AD34)),"")</f>
        <v/>
      </c>
      <c r="AL34" s="395" t="str">
        <f>IF(V34&lt;&gt;"",SUMPRODUCT((AG31:AG35=AG34)*(AB31:AB35=AB34)*(Z31:Z35=Z34)*(AD31:AD35=AD34)*(AE31:AE35&gt;AE34)),"")</f>
        <v/>
      </c>
      <c r="AM34" s="395" t="str">
        <f>IF(V34&lt;&gt;"",SUMPRODUCT((AG31:AG35=AG34)*(AB31:AB35=AB34)*(Z31:Z35=Z34)*(AD31:AD35=AD34)*(AE31:AE35=AE34)*(AF31:AF35&gt;AF34)),"")</f>
        <v/>
      </c>
      <c r="AN34" s="395" t="str">
        <f>IF(V34&lt;&gt;"",IF(AN86&lt;&gt;"",IF(U82=3,AN86,IF(U82=4,SUM(AH34:AM34),AN86+U82)),SUM(AH34:AM34)),"")</f>
        <v/>
      </c>
      <c r="AO34" s="395" t="str">
        <f>IF(V34&lt;&gt;"",INDEX(V31:V35,MATCH(4,AN31:AN35,0),0),"")</f>
        <v/>
      </c>
      <c r="AP34" s="395" t="str">
        <f>IF(R33&lt;&gt;"",R33,"")</f>
        <v/>
      </c>
      <c r="AQ34" s="395" t="str">
        <f>IF(AP34&lt;&gt;"",SUMPRODUCT((DA3:DA54=AP34)*(DD3:DD54=AP35)*(DE3:DE54="W"))+SUMPRODUCT((DA3:DA54=AP34)*(DD3:DD54=AP32)*(DE3:DE54="W"))+SUMPRODUCT((DA3:DA54=AP34)*(DD3:DD54=AP33)*(DE3:DE54="W"))+SUMPRODUCT((DA3:DA54=AP35)*(DD3:DD54=AP34)*(DF3:DF54="W"))+SUMPRODUCT((DA3:DA54=AP32)*(DD3:DD54=AP34)*(DF3:DF54="W"))+SUMPRODUCT((DA3:DA54=AP33)*(DD3:DD54=AP34)*(DF3:DF54="W")),"")</f>
        <v/>
      </c>
      <c r="AR34" s="395" t="str">
        <f>IF(AP34&lt;&gt;"",SUMPRODUCT((DA3:DA54=AP34)*(DD3:DD54=AP35)*(DE3:DE54="D"))+SUMPRODUCT((DA3:DA54=AP34)*(DD3:DD54=AP32)*(DE3:DE54="D"))+SUMPRODUCT((DA3:DA54=AP34)*(DD3:DD54=AP33)*(DE3:DE54="D"))+SUMPRODUCT((DA3:DA54=AP35)*(DD3:DD54=AP34)*(DE3:DE54="D"))+SUMPRODUCT((DA3:DA54=AP32)*(DD3:DD54=AP34)*(DE3:DE54="D"))+SUMPRODUCT((DA3:DA54=AP33)*(DD3:DD54=AP34)*(DE3:DE54="D")),"")</f>
        <v/>
      </c>
      <c r="AS34" s="395" t="str">
        <f>IF(AP34&lt;&gt;"",SUMPRODUCT((DA3:DA54=AP34)*(DD3:DD54=AP35)*(DE3:DE54="L"))+SUMPRODUCT((DA3:DA54=AP34)*(DD3:DD54=AP32)*(DE3:DE54="L"))+SUMPRODUCT((DA3:DA54=AP34)*(DD3:DD54=AP33)*(DE3:DE54="L"))+SUMPRODUCT((DA3:DA54=AP35)*(DD3:DD54=AP34)*(DF3:DF54="L"))+SUMPRODUCT((DA3:DA54=AP32)*(DD3:DD54=AP34)*(DF3:DF54="L"))+SUMPRODUCT((DA3:DA54=AP33)*(DD3:DD54=AP34)*(DF3:DF54="L")),"")</f>
        <v/>
      </c>
      <c r="AT34" s="395">
        <f>SUMPRODUCT((DA3:DA54=AP34)*(DD3:DD54=AP35)*DB3:DB54)+SUMPRODUCT((DA3:DA54=AP34)*(DD3:DD54=AP31)*DB3:DB54)+SUMPRODUCT((DA3:DA54=AP34)*(DD3:DD54=AP32)*DB3:DB54)+SUMPRODUCT((DA3:DA54=AP34)*(DD3:DD54=AP33)*DB3:DB54)+SUMPRODUCT((DA3:DA54=AP35)*(DD3:DD54=AP34)*DC3:DC54)+SUMPRODUCT((DA3:DA54=AP31)*(DD3:DD54=AP34)*DC3:DC54)+SUMPRODUCT((DA3:DA54=AP32)*(DD3:DD54=AP34)*DC3:DC54)+SUMPRODUCT((DA3:DA54=AP33)*(DD3:DD54=AP34)*DC3:DC54)</f>
        <v>0</v>
      </c>
      <c r="AU34" s="395">
        <f>SUMPRODUCT((DA3:DA54=AP34)*(DD3:DD54=AP35)*DC3:DC54)+SUMPRODUCT((DA3:DA54=AP34)*(DD3:DD54=AP31)*DC3:DC54)+SUMPRODUCT((DA3:DA54=AP34)*(DD3:DD54=AP32)*DC3:DC54)+SUMPRODUCT((DA3:DA54=AP34)*(DD3:DD54=AP33)*DC3:DC54)+SUMPRODUCT((DA3:DA54=AP35)*(DD3:DD54=AP34)*DB3:DB54)+SUMPRODUCT((DA3:DA54=AP31)*(DD3:DD54=AP34)*DB3:DB54)+SUMPRODUCT((DA3:DA54=AP32)*(DD3:DD54=AP34)*DB3:DB54)+SUMPRODUCT((DA3:DA54=AP33)*(DD3:DD54=AP34)*DB3:DB54)</f>
        <v>0</v>
      </c>
      <c r="AV34" s="395">
        <f>AT34-AU34+1000</f>
        <v>1000</v>
      </c>
      <c r="AW34" s="395" t="str">
        <f t="shared" si="4804"/>
        <v/>
      </c>
      <c r="AX34" s="395" t="str">
        <f>IF(AP34&lt;&gt;"",VLOOKUP(AP34,C4:I52,7,FALSE),"")</f>
        <v/>
      </c>
      <c r="AY34" s="395" t="str">
        <f>IF(AP34&lt;&gt;"",VLOOKUP(AP34,C4:I52,5,FALSE),"")</f>
        <v/>
      </c>
      <c r="AZ34" s="395" t="str">
        <f>IF(AP34&lt;&gt;"",VLOOKUP(AP34,C4:K52,9,FALSE),"")</f>
        <v/>
      </c>
      <c r="BA34" s="395" t="str">
        <f t="shared" si="4805"/>
        <v/>
      </c>
      <c r="BB34" s="395" t="str">
        <f>IF(AP34&lt;&gt;"",RANK(BA34,BA31:BA35),"")</f>
        <v/>
      </c>
      <c r="BC34" s="395" t="str">
        <f>IF(AP34&lt;&gt;"",SUMPRODUCT((BA31:BA35=BA34)*(AV31:AV35&gt;AV34)),"")</f>
        <v/>
      </c>
      <c r="BD34" s="395" t="str">
        <f>IF(AP34&lt;&gt;"",SUMPRODUCT((BA31:BA35=BA34)*(AV31:AV35=AV34)*(AT31:AT35&gt;AT34)),"")</f>
        <v/>
      </c>
      <c r="BE34" s="395" t="str">
        <f>IF(AP34&lt;&gt;"",SUMPRODUCT((BA31:BA35=BA34)*(AV31:AV35=AV34)*(AT31:AT35=AT34)*(AX31:AX35&gt;AX34)),"")</f>
        <v/>
      </c>
      <c r="BF34" s="395" t="str">
        <f>IF(AP34&lt;&gt;"",SUMPRODUCT((BA31:BA35=BA34)*(AV31:AV35=AV34)*(AT31:AT35=AT34)*(AX31:AX35=AX34)*(AY31:AY35&gt;AY34)),"")</f>
        <v/>
      </c>
      <c r="BG34" s="395" t="str">
        <f>IF(AP34&lt;&gt;"",SUMPRODUCT((BA31:BA35=BA34)*(AV31:AV35=AV34)*(AT31:AT35=AT34)*(AX31:AX35=AX34)*(AY31:AY35=AY34)*(AZ31:AZ35&gt;AZ34)),"")</f>
        <v/>
      </c>
      <c r="BH34" s="395" t="str">
        <f>IF(AP34&lt;&gt;"",IF(BH86&lt;&gt;"",IF(AO82=3,BH86,BH86+AO82),SUM(BB34:BG34)+1),"")</f>
        <v/>
      </c>
      <c r="BI34" s="395" t="str">
        <f>IF(AP34&lt;&gt;"",INDEX(AP32:AP35,MATCH(4,BH32:BH35,0),0),"")</f>
        <v/>
      </c>
      <c r="BJ34" s="395" t="str">
        <f>IF(S32&lt;&gt;"",S32,"")</f>
        <v/>
      </c>
      <c r="BK34" s="395">
        <f>SUMPRODUCT((DA3:DA54=BJ34)*(DD3:DD54=BJ35)*(DE3:DE54="W"))+SUMPRODUCT((DA3:DA54=BJ34)*(DD3:DD54=BJ36)*(DE3:DE54="W"))+SUMPRODUCT((DA3:DA54=BJ34)*(DD3:DD54=BJ33)*(DE3:DE54="W"))+SUMPRODUCT((DA3:DA54=BJ35)*(DD3:DD54=BJ34)*(DF3:DF54="W"))+SUMPRODUCT((DA3:DA54=BJ36)*(DD3:DD54=BJ34)*(DF3:DF54="W"))+SUMPRODUCT((DA3:DA54=BJ33)*(DD3:DD54=BJ34)*(DF3:DF54="W"))</f>
        <v>0</v>
      </c>
      <c r="BL34" s="395">
        <f>SUMPRODUCT((DA3:DA54=BJ34)*(DD3:DD54=BJ35)*(DE3:DE54="D"))+SUMPRODUCT((DA3:DA54=BJ34)*(DD3:DD54=BJ36)*(DE3:DE54="D"))+SUMPRODUCT((DA3:DA54=BJ34)*(DD3:DD54=BJ33)*(DE3:DE54="D"))+SUMPRODUCT((DA3:DA54=BJ35)*(DD3:DD54=BJ34)*(DE3:DE54="D"))+SUMPRODUCT((DA3:DA54=BJ36)*(DD3:DD54=BJ34)*(DE3:DE54="D"))+SUMPRODUCT((DA3:DA54=BJ33)*(DD3:DD54=BJ34)*(DE3:DE54="D"))</f>
        <v>0</v>
      </c>
      <c r="BM34" s="395">
        <f>SUMPRODUCT((DA3:DA54=BJ34)*(DD3:DD54=BJ35)*(DE3:DE54="L"))+SUMPRODUCT((DA3:DA54=BJ34)*(DD3:DD54=BJ36)*(DE3:DE54="L"))+SUMPRODUCT((DA3:DA54=BJ34)*(DD3:DD54=BJ33)*(DE3:DE54="L"))+SUMPRODUCT((DA3:DA54=BJ35)*(DD3:DD54=BJ34)*(DF3:DF54="L"))+SUMPRODUCT((DA3:DA54=BJ36)*(DD3:DD54=BJ34)*(DF3:DF54="L"))+SUMPRODUCT((DA3:DA54=BJ33)*(DD3:DD54=BJ34)*(DF3:DF54="L"))</f>
        <v>0</v>
      </c>
      <c r="BN34" s="395">
        <f>SUMPRODUCT((DA3:DA54=BJ34)*(DD3:DD54=BJ35)*DB3:DB54)+SUMPRODUCT((DA3:DA54=BJ34)*(DD3:DD54=BJ31)*DB3:DB54)+SUMPRODUCT((DA3:DA54=BJ34)*(DD3:DD54=BJ32)*DB3:DB54)+SUMPRODUCT((DA3:DA54=BJ34)*(DD3:DD54=BJ33)*DB3:DB54)+SUMPRODUCT((DA3:DA54=BJ35)*(DD3:DD54=BJ34)*DC3:DC54)+SUMPRODUCT((DA3:DA54=BJ31)*(DD3:DD54=BJ34)*DC3:DC54)+SUMPRODUCT((DA3:DA54=BJ32)*(DD3:DD54=BJ34)*DC3:DC54)+SUMPRODUCT((DA3:DA54=BJ33)*(DD3:DD54=BJ34)*DC3:DC54)</f>
        <v>0</v>
      </c>
      <c r="BO34" s="395">
        <f>SUMPRODUCT((DA3:DA54=BJ34)*(DD3:DD54=BJ35)*DC3:DC54)+SUMPRODUCT((DA3:DA54=BJ34)*(DD3:DD54=BJ31)*DC3:DC54)+SUMPRODUCT((DA3:DA54=BJ34)*(DD3:DD54=BJ32)*DC3:DC54)+SUMPRODUCT((DA3:DA54=BJ34)*(DD3:DD54=BJ33)*DC3:DC54)+SUMPRODUCT((DA3:DA54=BJ35)*(DD3:DD54=BJ34)*DB3:DB54)+SUMPRODUCT((DA3:DA54=BJ31)*(DD3:DD54=BJ34)*DB3:DB54)+SUMPRODUCT((DA3:DA54=BJ32)*(DD3:DD54=BJ34)*DB3:DB54)+SUMPRODUCT((DA3:DA54=BJ33)*(DD3:DD54=BJ34)*DB3:DB54)</f>
        <v>0</v>
      </c>
      <c r="BP34" s="395">
        <f>BN34-BO34+1000</f>
        <v>1000</v>
      </c>
      <c r="BQ34" s="395" t="str">
        <f t="shared" si="5052"/>
        <v/>
      </c>
      <c r="BR34" s="395" t="str">
        <f>IF(BJ34&lt;&gt;"",VLOOKUP(BJ34,C4:I52,7,FALSE),"")</f>
        <v/>
      </c>
      <c r="BS34" s="395" t="str">
        <f>IF(BJ34&lt;&gt;"",VLOOKUP(BJ34,C4:I52,5,FALSE),"")</f>
        <v/>
      </c>
      <c r="BT34" s="395" t="str">
        <f>IF(BJ34&lt;&gt;"",VLOOKUP(BJ34,C4:K52,9,FALSE),"")</f>
        <v/>
      </c>
      <c r="BU34" s="395" t="str">
        <f t="shared" si="5053"/>
        <v/>
      </c>
      <c r="BV34" s="395" t="str">
        <f>IF(BJ34&lt;&gt;"",RANK(BU34,BU32:BU35),"")</f>
        <v/>
      </c>
      <c r="BW34" s="395" t="str">
        <f>IF(BJ34&lt;&gt;"",SUMPRODUCT((BU31:BU35=BU34)*(BP31:BP35&gt;BP34)),"")</f>
        <v/>
      </c>
      <c r="BX34" s="395" t="str">
        <f>IF(BJ34&lt;&gt;"",SUMPRODUCT((BU31:BU35=BU34)*(BP31:BP35=BP34)*(BN31:BN35&gt;BN34)),"")</f>
        <v/>
      </c>
      <c r="BY34" s="395" t="str">
        <f>IF(BJ34&lt;&gt;"",SUMPRODUCT((BU31:BU35=BU34)*(BP31:BP35=BP34)*(BN31:BN35=BN34)*(BR31:BR35&gt;BR34)),"")</f>
        <v/>
      </c>
      <c r="BZ34" s="395" t="str">
        <f>IF(BJ34&lt;&gt;"",SUMPRODUCT((BU31:BU35=BU34)*(BP31:BP35=BP34)*(BN31:BN35=BN34)*(BR31:BR35=BR34)*(BS31:BS35&gt;BS34)),"")</f>
        <v/>
      </c>
      <c r="CA34" s="395" t="str">
        <f>IF(BJ34&lt;&gt;"",SUMPRODUCT((BU31:BU35=BU34)*(BP31:BP35=BP34)*(BN31:BN35=BN34)*(BR31:BR35=BR34)*(BS31:BS35=BS34)*(BT31:BT35&gt;BT34)),"")</f>
        <v/>
      </c>
      <c r="CB34" s="395" t="str">
        <f>IF(BJ34&lt;&gt;"",SUM(BV34:CA34)+2,"")</f>
        <v/>
      </c>
      <c r="CC34" s="395" t="str">
        <f>IF(BJ34&lt;&gt;"",INDEX(BJ33:BJ35,MATCH(4,CB33:CB35,0),0),"")</f>
        <v/>
      </c>
      <c r="CD34" s="395" t="str">
        <f>IF(T31&lt;&gt;"",T31,"")</f>
        <v/>
      </c>
      <c r="CE34" s="395">
        <f>SUMPRODUCT((DA3:DA54=V34)*(DD3:DD54=V35)*(DE3:DE54="W"))+SUMPRODUCT((DA3:DA54=V34)*(DD3:DD54=V31)*(DE3:DE54="W"))+SUMPRODUCT((DA3:DA54=V34)*(DD3:DD54=V32)*(DE3:DE54="W"))+SUMPRODUCT((DA3:DA54=V34)*(DD3:DD54=V33)*(DE3:DE54="W"))+SUMPRODUCT((DA3:DA54=V35)*(DD3:DD54=V34)*(DF3:DF54="W"))+SUMPRODUCT((DA3:DA54=V31)*(DD3:DD54=V34)*(DF3:DF54="W"))+SUMPRODUCT((DA3:DA54=V32)*(DD3:DD54=V34)*(DF3:DF54="W"))+SUMPRODUCT((DA3:DA54=V33)*(DD3:DD54=V34)*(DF3:DF54="W"))</f>
        <v>0</v>
      </c>
      <c r="CF34" s="395">
        <f>SUMPRODUCT((DA3:DA54=V34)*(DD3:DD54=V35)*(DE3:DE54="D"))+SUMPRODUCT((DA3:DA54=V34)*(DD3:DD54=V31)*(DE3:DE54="D"))+SUMPRODUCT((DA3:DA54=V34)*(DD3:DD54=V32)*(DE3:DE54="D"))+SUMPRODUCT((DA3:DA54=V34)*(DD3:DD54=V33)*(DE3:DE54="D"))+SUMPRODUCT((DA3:DA54=V35)*(DD3:DD54=V34)*(DE3:DE54="D"))+SUMPRODUCT((DA3:DA54=V31)*(DD3:DD54=V34)*(DE3:DE54="D"))+SUMPRODUCT((DA3:DA54=V32)*(DD3:DD54=V34)*(DE3:DE54="D"))+SUMPRODUCT((DA3:DA54=V33)*(DD3:DD54=V34)*(DE3:DE54="D"))</f>
        <v>0</v>
      </c>
      <c r="CG34" s="395">
        <f>SUMPRODUCT((DA3:DA54=V34)*(DD3:DD54=V35)*(DE3:DE54="L"))+SUMPRODUCT((DA3:DA54=V34)*(DD3:DD54=V31)*(DE3:DE54="L"))+SUMPRODUCT((DA3:DA54=V34)*(DD3:DD54=V32)*(DE3:DE54="L"))+SUMPRODUCT((DA3:DA54=V34)*(DD3:DD54=V33)*(DE3:DE54="L"))+SUMPRODUCT((DA3:DA54=V35)*(DD3:DD54=V34)*(DF3:DF54="L"))+SUMPRODUCT((DA3:DA54=V31)*(DD3:DD54=V34)*(DF3:DF54="L"))+SUMPRODUCT((DA3:DA54=V32)*(DD3:DD54=V34)*(DF3:DF54="L"))+SUMPRODUCT((DA3:DA54=V33)*(DD3:DD54=V34)*(DF3:DF54="L"))</f>
        <v>0</v>
      </c>
      <c r="CH34" s="395">
        <f>SUMPRODUCT((DA3:DA54=CD34)*(DD3:DD54=CD35)*DB3:DB54)+SUMPRODUCT((DA3:DA54=CD34)*(DD3:DD54=CD31)*DB3:DB54)+SUMPRODUCT((DA3:DA54=CD34)*(DD3:DD54=CD32)*DB3:DB54)+SUMPRODUCT((DA3:DA54=CD34)*(DD3:DD54=CD33)*DB3:DB54)+SUMPRODUCT((DA3:DA54=CD35)*(DD3:DD54=CD34)*DC3:DC54)+SUMPRODUCT((DA3:DA54=CD31)*(DD3:DD54=CD34)*DC3:DC54)+SUMPRODUCT((DA3:DA54=CD32)*(DD3:DD54=CD34)*DC3:DC54)+SUMPRODUCT((DA3:DA54=CD33)*(DD3:DD54=CD34)*DC3:DC54)</f>
        <v>0</v>
      </c>
      <c r="CI34" s="395">
        <f>SUMPRODUCT((DA3:DA54=CD34)*(DD3:DD54=CD35)*DC3:DC54)+SUMPRODUCT((DA3:DA54=CD34)*(DD3:DD54=CD31)*DC3:DC54)+SUMPRODUCT((DA3:DA54=CD34)*(DD3:DD54=CD32)*DC3:DC54)+SUMPRODUCT((DA3:DA54=CD34)*(DD3:DD54=CD33)*DC3:DC54)+SUMPRODUCT((DA3:DA54=CD35)*(DD3:DD54=CD34)*DB3:DB54)+SUMPRODUCT((DA3:DA54=CD31)*(DD3:DD54=CD34)*DB3:DB54)+SUMPRODUCT((DA3:DA54=CD32)*(DD3:DD54=CD34)*DB3:DB54)+SUMPRODUCT((DA3:DA54=CD33)*(DD3:DD54=CD34)*DB3:DB54)</f>
        <v>0</v>
      </c>
      <c r="CJ34" s="395">
        <f>CH34-CI34+1000</f>
        <v>1000</v>
      </c>
      <c r="CK34" s="395" t="str">
        <f t="shared" ref="CK34" si="5354">IF(CD34&lt;&gt;"",CE34*3+CF34*1,"")</f>
        <v/>
      </c>
      <c r="CL34" s="395" t="str">
        <f>IF(CD34&lt;&gt;"",VLOOKUP(CD34,C4:I52,7,FALSE),"")</f>
        <v/>
      </c>
      <c r="CM34" s="395" t="str">
        <f>IF(CD34&lt;&gt;"",VLOOKUP(CD34,C4:I52,5,FALSE),"")</f>
        <v/>
      </c>
      <c r="CN34" s="395" t="str">
        <f>IF(CD34&lt;&gt;"",VLOOKUP(CD34,C4:K52,9,FALSE),"")</f>
        <v/>
      </c>
      <c r="CO34" s="395" t="str">
        <f t="shared" ref="CO34" si="5355">CK34</f>
        <v/>
      </c>
      <c r="CP34" s="395" t="str">
        <f>IF(CD34&lt;&gt;"",RANK(CO34,AG31:AG35),"")</f>
        <v/>
      </c>
      <c r="CQ34" s="395" t="str">
        <f>IF(CD34&lt;&gt;"",SUMPRODUCT((CO31:CO35=CO34)*(CJ31:CJ35&gt;CJ34)),"")</f>
        <v/>
      </c>
      <c r="CR34" s="395" t="str">
        <f>IF(CD34&lt;&gt;"",SUMPRODUCT((CO31:CO35=CO34)*(CJ31:CJ35=CJ34)*(CH31:CH35&gt;CH34)),"")</f>
        <v/>
      </c>
      <c r="CS34" s="395" t="str">
        <f>IF(CD34&lt;&gt;"",SUMPRODUCT((CO31:CO35=CO34)*(CJ31:CJ35=CJ34)*(CH31:CH35=CH34)*(CL31:CL35&gt;CL34)),"")</f>
        <v/>
      </c>
      <c r="CT34" s="395" t="str">
        <f>IF(CD34&lt;&gt;"",SUMPRODUCT((CO31:CO35=CO34)*(CJ31:CJ35=CJ34)*(CH31:CH35=CH34)*(CL31:CL35=CL34)*(CM31:CM35&gt;CM34)),"")</f>
        <v/>
      </c>
      <c r="CU34" s="395" t="str">
        <f>IF(CD34&lt;&gt;"",SUMPRODUCT((CO31:CO35=CO34)*(CJ31:CJ35=CJ34)*(CH31:CH35=CH34)*(CL31:CL35=CL34)*(CM31:CM35=CM34)*(CN31:CN35&gt;CN34)),"")</f>
        <v/>
      </c>
      <c r="CV34" s="395" t="str">
        <f>IF(CD34&lt;&gt;"",SUM(CP34:CU34)+3,"")</f>
        <v/>
      </c>
      <c r="CW34" s="395" t="str">
        <f>IF(CD34&lt;&gt;"",INDEX(V31:V35,MATCH(1,AN31:AN35,0),0),"")</f>
        <v/>
      </c>
      <c r="CX34" s="395" t="str">
        <f>IF(CW34&lt;&gt;"",CW34,IF(CC34&lt;&gt;"",CC34,IF(BI34&lt;&gt;"",BI34,IF(AO34&lt;&gt;"",AO34,O34))))</f>
        <v>Monterrey</v>
      </c>
      <c r="CY34" s="395">
        <v>4</v>
      </c>
      <c r="CZ34" s="395">
        <v>32</v>
      </c>
      <c r="DA34" s="395" t="str">
        <f>'Game Board'!F39</f>
        <v>Manchester City</v>
      </c>
      <c r="DB34" s="395">
        <f>IF(DA2&lt;&gt;"",IF(AND('Game Board'!G39&lt;&gt;"",'Game Board'!H39&lt;&gt;""),'Game Board'!G39,0),"")</f>
        <v>3</v>
      </c>
      <c r="DC34" s="395">
        <f>IF(DA2&lt;&gt;"",IF(AND('Game Board'!G39&lt;&gt;"",'Game Board'!H39&lt;&gt;""),'Game Board'!H39,0),"")</f>
        <v>2</v>
      </c>
      <c r="DD34" s="395" t="str">
        <f>'Game Board'!I39</f>
        <v>Al Ain</v>
      </c>
      <c r="DE34" s="395" t="str">
        <f>IF(AND('Game Board'!G39&lt;&gt;"",'Game Board'!H39&lt;&gt;""),IF(DB34&gt;DC34,"W",IF(DB34=DC34,"D","L")),"")</f>
        <v>W</v>
      </c>
      <c r="DF34" s="395" t="str">
        <f t="shared" si="24"/>
        <v>L</v>
      </c>
      <c r="DH34" s="395">
        <f ca="1">VLOOKUP(DI34,HD31:HE35,2,FALSE)</f>
        <v>1</v>
      </c>
      <c r="DI34" s="398" t="str">
        <f t="shared" si="4593"/>
        <v>Internazionale</v>
      </c>
      <c r="DJ34" s="395">
        <f ca="1">SUMPRODUCT((HG3:HG54=DI34)*(HK3:HK54="W"))+SUMPRODUCT((HJ3:HJ54=DI34)*(HL3:HL54="W"))</f>
        <v>3</v>
      </c>
      <c r="DK34" s="395">
        <f ca="1">SUMPRODUCT((HG3:HG54=DI34)*(HK3:HK54="D"))+SUMPRODUCT((HJ3:HJ54=DI34)*(HL3:HL54="D"))</f>
        <v>0</v>
      </c>
      <c r="DL34" s="395">
        <f ca="1">SUMPRODUCT((HG3:HG54=DI34)*(HK3:HK54="L"))+SUMPRODUCT((HJ3:HJ54=DI34)*(HL3:HL54="L"))</f>
        <v>0</v>
      </c>
      <c r="DM34" s="395">
        <f ca="1">SUMIF(HG3:HG72,DI34,HH3:HH72)+SUMIF(HJ3:HJ72,DI34,HI3:HI72)</f>
        <v>9</v>
      </c>
      <c r="DN34" s="395">
        <f ca="1">SUMIF(HJ3:HJ72,DI34,HH3:HH72)+SUMIF(HG3:HG72,DI34,HI3:HI72)</f>
        <v>5</v>
      </c>
      <c r="DO34" s="395">
        <f t="shared" ca="1" si="4594"/>
        <v>1004</v>
      </c>
      <c r="DP34" s="395">
        <f t="shared" ca="1" si="4595"/>
        <v>9</v>
      </c>
      <c r="DQ34" s="401">
        <f t="shared" si="257"/>
        <v>21</v>
      </c>
      <c r="DR34" s="395">
        <f ca="1">IF(COUNTIF(DP31:DP35,4)&lt;&gt;4,RANK(DP34,DP31:DP35),DP86)</f>
        <v>1</v>
      </c>
      <c r="DT34" s="395">
        <f ca="1">SUMPRODUCT((DR31:DR34=DR34)*(DQ31:DQ34&lt;DQ34))+DR34</f>
        <v>1</v>
      </c>
      <c r="DU34" s="398" t="str">
        <f ca="1">INDEX(DI31:DI35,MATCH(4,DT31:DT35,0),0)</f>
        <v>Monterrey</v>
      </c>
      <c r="DV34" s="395">
        <f ca="1">INDEX(DR31:DR35,MATCH(DU34,DI31:DI35,0),0)</f>
        <v>4</v>
      </c>
      <c r="DW34" s="395" t="str">
        <f ca="1">IF(AND(DW33&lt;&gt;"",DV34=1),DU34,"")</f>
        <v/>
      </c>
      <c r="DX34" s="395" t="str">
        <f ca="1">IF(AND(DX33&lt;&gt;"",DV35=2),DU35,"")</f>
        <v/>
      </c>
      <c r="EB34" s="395" t="str">
        <f t="shared" ca="1" si="4806"/>
        <v/>
      </c>
      <c r="EC34" s="395">
        <f ca="1">SUMPRODUCT((HG3:HG54=EB34)*(HJ3:HJ54=EB35)*(HK3:HK54="W"))+SUMPRODUCT((HG3:HG54=EB34)*(HJ3:HJ54=EB31)*(HK3:HK54="W"))+SUMPRODUCT((HG3:HG54=EB34)*(HJ3:HJ54=EB32)*(HK3:HK54="W"))+SUMPRODUCT((HG3:HG54=EB34)*(HJ3:HJ54=EB33)*(HK3:HK54="W"))+SUMPRODUCT((HG3:HG54=EB35)*(HJ3:HJ54=EB34)*(HL3:HL54="W"))+SUMPRODUCT((HG3:HG54=EB31)*(HJ3:HJ54=EB34)*(HL3:HL54="W"))+SUMPRODUCT((HG3:HG54=EB32)*(HJ3:HJ54=EB34)*(HL3:HL54="W"))+SUMPRODUCT((HG3:HG54=EB33)*(HJ3:HJ54=EB34)*(HL3:HL54="W"))</f>
        <v>0</v>
      </c>
      <c r="ED34" s="395">
        <f ca="1">SUMPRODUCT((HG3:HG54=EB34)*(HJ3:HJ54=EB35)*(HK3:HK54="D"))+SUMPRODUCT((HG3:HG54=EB34)*(HJ3:HJ54=EB31)*(HK3:HK54="D"))+SUMPRODUCT((HG3:HG54=EB34)*(HJ3:HJ54=EB32)*(HK3:HK54="D"))+SUMPRODUCT((HG3:HG54=EB34)*(HJ3:HJ54=EB33)*(HK3:HK54="D"))+SUMPRODUCT((HG3:HG54=EB35)*(HJ3:HJ54=EB34)*(HK3:HK54="D"))+SUMPRODUCT((HG3:HG54=EB31)*(HJ3:HJ54=EB34)*(HK3:HK54="D"))+SUMPRODUCT((HG3:HG54=EB32)*(HJ3:HJ54=EB34)*(HK3:HK54="D"))+SUMPRODUCT((HG3:HG54=EB33)*(HJ3:HJ54=EB34)*(HK3:HK54="D"))</f>
        <v>0</v>
      </c>
      <c r="EE34" s="395">
        <f ca="1">SUMPRODUCT((HG3:HG54=EB34)*(HJ3:HJ54=EB35)*(HK3:HK54="L"))+SUMPRODUCT((HG3:HG54=EB34)*(HJ3:HJ54=EB31)*(HK3:HK54="L"))+SUMPRODUCT((HG3:HG54=EB34)*(HJ3:HJ54=EB32)*(HK3:HK54="L"))+SUMPRODUCT((HG3:HG54=EB34)*(HJ3:HJ54=EB33)*(HK3:HK54="L"))+SUMPRODUCT((HG3:HG54=EB35)*(HJ3:HJ54=EB34)*(HL3:HL54="L"))+SUMPRODUCT((HG3:HG54=EB31)*(HJ3:HJ54=EB34)*(HL3:HL54="L"))+SUMPRODUCT((HG3:HG54=EB32)*(HJ3:HJ54=EB34)*(HL3:HL54="L"))+SUMPRODUCT((HG3:HG54=EB33)*(HJ3:HJ54=EB34)*(HL3:HL54="L"))</f>
        <v>0</v>
      </c>
      <c r="EF34" s="395">
        <f ca="1">SUMPRODUCT((HG3:HG54=EB34)*(HJ3:HJ54=EB35)*HH3:HH54)+SUMPRODUCT((HG3:HG54=EB34)*(HJ3:HJ54=EB31)*HH3:HH54)+SUMPRODUCT((HG3:HG54=EB34)*(HJ3:HJ54=EB32)*HH3:HH54)+SUMPRODUCT((HG3:HG54=EB34)*(HJ3:HJ54=EB33)*HH3:HH54)+SUMPRODUCT((HG3:HG54=EB35)*(HJ3:HJ54=EB34)*HI3:HI54)+SUMPRODUCT((HG3:HG54=EB31)*(HJ3:HJ54=EB34)*HI3:HI54)+SUMPRODUCT((HG3:HG54=EB32)*(HJ3:HJ54=EB34)*HI3:HI54)+SUMPRODUCT((HG3:HG54=EB33)*(HJ3:HJ54=EB34)*HI3:HI54)</f>
        <v>0</v>
      </c>
      <c r="EG34" s="395">
        <f ca="1">SUMPRODUCT((HG3:HG54=EB34)*(HJ3:HJ54=EB35)*HI3:HI54)+SUMPRODUCT((HG3:HG54=EB34)*(HJ3:HJ54=EB31)*HI3:HI54)+SUMPRODUCT((HG3:HG54=EB34)*(HJ3:HJ54=EB32)*HI3:HI54)+SUMPRODUCT((HG3:HG54=EB34)*(HJ3:HJ54=EB33)*HI3:HI54)+SUMPRODUCT((HG3:HG54=EB35)*(HJ3:HJ54=EB34)*HH3:HH54)+SUMPRODUCT((HG3:HG54=EB31)*(HJ3:HJ54=EB34)*HH3:HH54)+SUMPRODUCT((HG3:HG54=EB32)*(HJ3:HJ54=EB34)*HH3:HH54)+SUMPRODUCT((HG3:HG54=EB33)*(HJ3:HJ54=EB34)*HH3:HH54)</f>
        <v>0</v>
      </c>
      <c r="EH34" s="395">
        <f ca="1">EF34-EG34+1000</f>
        <v>1000</v>
      </c>
      <c r="EI34" s="395" t="str">
        <f t="shared" ca="1" si="4596"/>
        <v/>
      </c>
      <c r="EJ34" s="395" t="str">
        <f ca="1">IF(EB34&lt;&gt;"",VLOOKUP(EB34,DI4:DO52,7,FALSE),"")</f>
        <v/>
      </c>
      <c r="EK34" s="395" t="str">
        <f ca="1">IF(EB34&lt;&gt;"",VLOOKUP(EB34,DI4:DO52,5,FALSE),"")</f>
        <v/>
      </c>
      <c r="EL34" s="395" t="str">
        <f ca="1">IF(EB34&lt;&gt;"",VLOOKUP(EB34,DI4:DQ52,9,FALSE),"")</f>
        <v/>
      </c>
      <c r="EM34" s="395" t="str">
        <f t="shared" ca="1" si="4597"/>
        <v/>
      </c>
      <c r="EN34" s="395" t="str">
        <f ca="1">IF(EB34&lt;&gt;"",RANK(EM34,EM31:EM35),"")</f>
        <v/>
      </c>
      <c r="EO34" s="395" t="str">
        <f ca="1">IF(EB34&lt;&gt;"",SUMPRODUCT((EM31:EM35=EM34)*(EH31:EH35&gt;EH34)),"")</f>
        <v/>
      </c>
      <c r="EP34" s="395" t="str">
        <f ca="1">IF(EB34&lt;&gt;"",SUMPRODUCT((EM31:EM35=EM34)*(EH31:EH35=EH34)*(EF31:EF35&gt;EF34)),"")</f>
        <v/>
      </c>
      <c r="EQ34" s="395" t="str">
        <f ca="1">IF(EB34&lt;&gt;"",SUMPRODUCT((EM31:EM35=EM34)*(EH31:EH35=EH34)*(EF31:EF35=EF34)*(EJ31:EJ35&gt;EJ34)),"")</f>
        <v/>
      </c>
      <c r="ER34" s="395" t="str">
        <f ca="1">IF(EB34&lt;&gt;"",SUMPRODUCT((EM31:EM35=EM34)*(EH31:EH35=EH34)*(EF31:EF35=EF34)*(EJ31:EJ35=EJ34)*(EK31:EK35&gt;EK34)),"")</f>
        <v/>
      </c>
      <c r="ES34" s="395" t="str">
        <f ca="1">IF(EB34&lt;&gt;"",SUMPRODUCT((EM31:EM35=EM34)*(EH31:EH35=EH34)*(EF31:EF35=EF34)*(EJ31:EJ35=EJ34)*(EK31:EK35=EK34)*(EL31:EL35&gt;EL34)),"")</f>
        <v/>
      </c>
      <c r="ET34" s="395" t="str">
        <f ca="1">IF(EB34&lt;&gt;"",IF(ET86&lt;&gt;"",IF(U82=3,ET86,IF(U82=4,SUM(EN34:ES34),ET86+U82)),SUM(EN34:ES34)),"")</f>
        <v/>
      </c>
      <c r="EU34" s="395" t="str">
        <f ca="1">IF(EB34&lt;&gt;"",INDEX(EB31:EB35,MATCH(4,ET31:ET35,0),0),"")</f>
        <v/>
      </c>
      <c r="EV34" s="395" t="str">
        <f ca="1">IF(DX33&lt;&gt;"",DX33,"")</f>
        <v/>
      </c>
      <c r="EW34" s="395" t="str">
        <f ca="1">IF(EV34&lt;&gt;"",SUMPRODUCT((HG3:HG54=EV34)*(HJ3:HJ54=EV35)*(HK3:HK54="W"))+SUMPRODUCT((HG3:HG54=EV34)*(HJ3:HJ54=EV32)*(HK3:HK54="W"))+SUMPRODUCT((HG3:HG54=EV34)*(HJ3:HJ54=EV33)*(HK3:HK54="W"))+SUMPRODUCT((HG3:HG54=EV35)*(HJ3:HJ54=EV34)*(HL3:HL54="W"))+SUMPRODUCT((HG3:HG54=EV32)*(HJ3:HJ54=EV34)*(HL3:HL54="W"))+SUMPRODUCT((HG3:HG54=EV33)*(HJ3:HJ54=EV34)*(HL3:HL54="W")),"")</f>
        <v/>
      </c>
      <c r="EX34" s="395" t="str">
        <f ca="1">IF(EV34&lt;&gt;"",SUMPRODUCT((HG3:HG54=EV34)*(HJ3:HJ54=EV35)*(HK3:HK54="D"))+SUMPRODUCT((HG3:HG54=EV34)*(HJ3:HJ54=EV32)*(HK3:HK54="D"))+SUMPRODUCT((HG3:HG54=EV34)*(HJ3:HJ54=EV33)*(HK3:HK54="D"))+SUMPRODUCT((HG3:HG54=EV35)*(HJ3:HJ54=EV34)*(HK3:HK54="D"))+SUMPRODUCT((HG3:HG54=EV32)*(HJ3:HJ54=EV34)*(HK3:HK54="D"))+SUMPRODUCT((HG3:HG54=EV33)*(HJ3:HJ54=EV34)*(HK3:HK54="D")),"")</f>
        <v/>
      </c>
      <c r="EY34" s="395" t="str">
        <f ca="1">IF(EV34&lt;&gt;"",SUMPRODUCT((HG3:HG54=EV34)*(HJ3:HJ54=EV35)*(HK3:HK54="L"))+SUMPRODUCT((HG3:HG54=EV34)*(HJ3:HJ54=EV32)*(HK3:HK54="L"))+SUMPRODUCT((HG3:HG54=EV34)*(HJ3:HJ54=EV33)*(HK3:HK54="L"))+SUMPRODUCT((HG3:HG54=EV35)*(HJ3:HJ54=EV34)*(HL3:HL54="L"))+SUMPRODUCT((HG3:HG54=EV32)*(HJ3:HJ54=EV34)*(HL3:HL54="L"))+SUMPRODUCT((HG3:HG54=EV33)*(HJ3:HJ54=EV34)*(HL3:HL54="L")),"")</f>
        <v/>
      </c>
      <c r="EZ34" s="395">
        <f ca="1">SUMPRODUCT((HG3:HG54=EV34)*(HJ3:HJ54=EV35)*HH3:HH54)+SUMPRODUCT((HG3:HG54=EV34)*(HJ3:HJ54=EV31)*HH3:HH54)+SUMPRODUCT((HG3:HG54=EV34)*(HJ3:HJ54=EV32)*HH3:HH54)+SUMPRODUCT((HG3:HG54=EV34)*(HJ3:HJ54=EV33)*HH3:HH54)+SUMPRODUCT((HG3:HG54=EV35)*(HJ3:HJ54=EV34)*HI3:HI54)+SUMPRODUCT((HG3:HG54=EV31)*(HJ3:HJ54=EV34)*HI3:HI54)+SUMPRODUCT((HG3:HG54=EV32)*(HJ3:HJ54=EV34)*HI3:HI54)+SUMPRODUCT((HG3:HG54=EV33)*(HJ3:HJ54=EV34)*HI3:HI54)</f>
        <v>0</v>
      </c>
      <c r="FA34" s="395">
        <f ca="1">SUMPRODUCT((HG3:HG54=EV34)*(HJ3:HJ54=EV35)*HI3:HI54)+SUMPRODUCT((HG3:HG54=EV34)*(HJ3:HJ54=EV31)*HI3:HI54)+SUMPRODUCT((HG3:HG54=EV34)*(HJ3:HJ54=EV32)*HI3:HI54)+SUMPRODUCT((HG3:HG54=EV34)*(HJ3:HJ54=EV33)*HI3:HI54)+SUMPRODUCT((HG3:HG54=EV35)*(HJ3:HJ54=EV34)*HH3:HH54)+SUMPRODUCT((HG3:HG54=EV31)*(HJ3:HJ54=EV34)*HH3:HH54)+SUMPRODUCT((HG3:HG54=EV32)*(HJ3:HJ54=EV34)*HH3:HH54)+SUMPRODUCT((HG3:HG54=EV33)*(HJ3:HJ54=EV34)*HH3:HH54)</f>
        <v>0</v>
      </c>
      <c r="FB34" s="395">
        <f ca="1">EZ34-FA34+1000</f>
        <v>1000</v>
      </c>
      <c r="FC34" s="395" t="str">
        <f t="shared" ca="1" si="4807"/>
        <v/>
      </c>
      <c r="FD34" s="395" t="str">
        <f ca="1">IF(EV34&lt;&gt;"",VLOOKUP(EV34,DI4:DO52,7,FALSE),"")</f>
        <v/>
      </c>
      <c r="FE34" s="395" t="str">
        <f ca="1">IF(EV34&lt;&gt;"",VLOOKUP(EV34,DI4:DO52,5,FALSE),"")</f>
        <v/>
      </c>
      <c r="FF34" s="395" t="str">
        <f ca="1">IF(EV34&lt;&gt;"",VLOOKUP(EV34,DI4:DQ52,9,FALSE),"")</f>
        <v/>
      </c>
      <c r="FG34" s="395" t="str">
        <f t="shared" ca="1" si="4808"/>
        <v/>
      </c>
      <c r="FH34" s="395" t="str">
        <f ca="1">IF(EV34&lt;&gt;"",RANK(FG34,FG31:FG35),"")</f>
        <v/>
      </c>
      <c r="FI34" s="395" t="str">
        <f ca="1">IF(EV34&lt;&gt;"",SUMPRODUCT((FG31:FG35=FG34)*(FB31:FB35&gt;FB34)),"")</f>
        <v/>
      </c>
      <c r="FJ34" s="395" t="str">
        <f ca="1">IF(EV34&lt;&gt;"",SUMPRODUCT((FG31:FG35=FG34)*(FB31:FB35=FB34)*(EZ31:EZ35&gt;EZ34)),"")</f>
        <v/>
      </c>
      <c r="FK34" s="395" t="str">
        <f ca="1">IF(EV34&lt;&gt;"",SUMPRODUCT((FG31:FG35=FG34)*(FB31:FB35=FB34)*(EZ31:EZ35=EZ34)*(FD31:FD35&gt;FD34)),"")</f>
        <v/>
      </c>
      <c r="FL34" s="395" t="str">
        <f ca="1">IF(EV34&lt;&gt;"",SUMPRODUCT((FG31:FG35=FG34)*(FB31:FB35=FB34)*(EZ31:EZ35=EZ34)*(FD31:FD35=FD34)*(FE31:FE35&gt;FE34)),"")</f>
        <v/>
      </c>
      <c r="FM34" s="395" t="str">
        <f ca="1">IF(EV34&lt;&gt;"",SUMPRODUCT((FG31:FG35=FG34)*(FB31:FB35=FB34)*(EZ31:EZ35=EZ34)*(FD31:FD35=FD34)*(FE31:FE35=FE34)*(FF31:FF35&gt;FF34)),"")</f>
        <v/>
      </c>
      <c r="FN34" s="395" t="str">
        <f ca="1">IF(EV34&lt;&gt;"",IF(FN86&lt;&gt;"",IF(EU82=3,FN86,FN86+EU82),SUM(FH34:FM34)+1),"")</f>
        <v/>
      </c>
      <c r="FO34" s="395" t="str">
        <f ca="1">IF(EV34&lt;&gt;"",INDEX(EV32:EV35,MATCH(4,FN32:FN35,0),0),"")</f>
        <v/>
      </c>
      <c r="FP34" s="395" t="str">
        <f ca="1">IF(DY32&lt;&gt;"",DY32,"")</f>
        <v/>
      </c>
      <c r="FQ34" s="395">
        <f ca="1">SUMPRODUCT((HG3:HG54=FP34)*(HJ3:HJ54=FP35)*(HK3:HK54="W"))+SUMPRODUCT((HG3:HG54=FP34)*(HJ3:HJ54=FP36)*(HK3:HK54="W"))+SUMPRODUCT((HG3:HG54=FP34)*(HJ3:HJ54=FP33)*(HK3:HK54="W"))+SUMPRODUCT((HG3:HG54=FP35)*(HJ3:HJ54=FP34)*(HL3:HL54="W"))+SUMPRODUCT((HG3:HG54=FP36)*(HJ3:HJ54=FP34)*(HL3:HL54="W"))+SUMPRODUCT((HG3:HG54=FP33)*(HJ3:HJ54=FP34)*(HL3:HL54="W"))</f>
        <v>0</v>
      </c>
      <c r="FR34" s="395">
        <f ca="1">SUMPRODUCT((HG3:HG54=FP34)*(HJ3:HJ54=FP35)*(HK3:HK54="D"))+SUMPRODUCT((HG3:HG54=FP34)*(HJ3:HJ54=FP36)*(HK3:HK54="D"))+SUMPRODUCT((HG3:HG54=FP34)*(HJ3:HJ54=FP33)*(HK3:HK54="D"))+SUMPRODUCT((HG3:HG54=FP35)*(HJ3:HJ54=FP34)*(HK3:HK54="D"))+SUMPRODUCT((HG3:HG54=FP36)*(HJ3:HJ54=FP34)*(HK3:HK54="D"))+SUMPRODUCT((HG3:HG54=FP33)*(HJ3:HJ54=FP34)*(HK3:HK54="D"))</f>
        <v>0</v>
      </c>
      <c r="FS34" s="395">
        <f ca="1">SUMPRODUCT((HG3:HG54=FP34)*(HJ3:HJ54=FP35)*(HK3:HK54="L"))+SUMPRODUCT((HG3:HG54=FP34)*(HJ3:HJ54=FP36)*(HK3:HK54="L"))+SUMPRODUCT((HG3:HG54=FP34)*(HJ3:HJ54=FP33)*(HK3:HK54="L"))+SUMPRODUCT((HG3:HG54=FP35)*(HJ3:HJ54=FP34)*(HL3:HL54="L"))+SUMPRODUCT((HG3:HG54=FP36)*(HJ3:HJ54=FP34)*(HL3:HL54="L"))+SUMPRODUCT((HG3:HG54=FP33)*(HJ3:HJ54=FP34)*(HL3:HL54="L"))</f>
        <v>0</v>
      </c>
      <c r="FT34" s="395">
        <f ca="1">SUMPRODUCT((HG3:HG54=FP34)*(HJ3:HJ54=FP35)*HH3:HH54)+SUMPRODUCT((HG3:HG54=FP34)*(HJ3:HJ54=FP31)*HH3:HH54)+SUMPRODUCT((HG3:HG54=FP34)*(HJ3:HJ54=FP32)*HH3:HH54)+SUMPRODUCT((HG3:HG54=FP34)*(HJ3:HJ54=FP33)*HH3:HH54)+SUMPRODUCT((HG3:HG54=FP35)*(HJ3:HJ54=FP34)*HI3:HI54)+SUMPRODUCT((HG3:HG54=FP31)*(HJ3:HJ54=FP34)*HI3:HI54)+SUMPRODUCT((HG3:HG54=FP32)*(HJ3:HJ54=FP34)*HI3:HI54)+SUMPRODUCT((HG3:HG54=FP33)*(HJ3:HJ54=FP34)*HI3:HI54)</f>
        <v>0</v>
      </c>
      <c r="FU34" s="395">
        <f ca="1">SUMPRODUCT((HG3:HG54=FP34)*(HJ3:HJ54=FP35)*HI3:HI54)+SUMPRODUCT((HG3:HG54=FP34)*(HJ3:HJ54=FP31)*HI3:HI54)+SUMPRODUCT((HG3:HG54=FP34)*(HJ3:HJ54=FP32)*HI3:HI54)+SUMPRODUCT((HG3:HG54=FP34)*(HJ3:HJ54=FP33)*HI3:HI54)+SUMPRODUCT((HG3:HG54=FP35)*(HJ3:HJ54=FP34)*HH3:HH54)+SUMPRODUCT((HG3:HG54=FP31)*(HJ3:HJ54=FP34)*HH3:HH54)+SUMPRODUCT((HG3:HG54=FP32)*(HJ3:HJ54=FP34)*HH3:HH54)+SUMPRODUCT((HG3:HG54=FP33)*(HJ3:HJ54=FP34)*HH3:HH54)</f>
        <v>0</v>
      </c>
      <c r="FV34" s="395">
        <f ca="1">FT34-FU34+1000</f>
        <v>1000</v>
      </c>
      <c r="FW34" s="395" t="str">
        <f t="shared" ca="1" si="5054"/>
        <v/>
      </c>
      <c r="FX34" s="395" t="str">
        <f ca="1">IF(FP34&lt;&gt;"",VLOOKUP(FP34,DI4:DO52,7,FALSE),"")</f>
        <v/>
      </c>
      <c r="FY34" s="395" t="str">
        <f ca="1">IF(FP34&lt;&gt;"",VLOOKUP(FP34,DI4:DO52,5,FALSE),"")</f>
        <v/>
      </c>
      <c r="FZ34" s="395" t="str">
        <f ca="1">IF(FP34&lt;&gt;"",VLOOKUP(FP34,DI4:DQ52,9,FALSE),"")</f>
        <v/>
      </c>
      <c r="GA34" s="395" t="str">
        <f t="shared" ca="1" si="5055"/>
        <v/>
      </c>
      <c r="GB34" s="395" t="str">
        <f ca="1">IF(FP34&lt;&gt;"",RANK(GA34,GA32:GA35),"")</f>
        <v/>
      </c>
      <c r="GC34" s="395" t="str">
        <f ca="1">IF(FP34&lt;&gt;"",SUMPRODUCT((GA31:GA35=GA34)*(FV31:FV35&gt;FV34)),"")</f>
        <v/>
      </c>
      <c r="GD34" s="395" t="str">
        <f ca="1">IF(FP34&lt;&gt;"",SUMPRODUCT((GA31:GA35=GA34)*(FV31:FV35=FV34)*(FT31:FT35&gt;FT34)),"")</f>
        <v/>
      </c>
      <c r="GE34" s="395" t="str">
        <f ca="1">IF(FP34&lt;&gt;"",SUMPRODUCT((GA31:GA35=GA34)*(FV31:FV35=FV34)*(FT31:FT35=FT34)*(FX31:FX35&gt;FX34)),"")</f>
        <v/>
      </c>
      <c r="GF34" s="395" t="str">
        <f ca="1">IF(FP34&lt;&gt;"",SUMPRODUCT((GA31:GA35=GA34)*(FV31:FV35=FV34)*(FT31:FT35=FT34)*(FX31:FX35=FX34)*(FY31:FY35&gt;FY34)),"")</f>
        <v/>
      </c>
      <c r="GG34" s="395" t="str">
        <f ca="1">IF(FP34&lt;&gt;"",SUMPRODUCT((GA31:GA35=GA34)*(FV31:FV35=FV34)*(FT31:FT35=FT34)*(FX31:FX35=FX34)*(FY31:FY35=FY34)*(FZ31:FZ35&gt;FZ34)),"")</f>
        <v/>
      </c>
      <c r="GH34" s="395" t="str">
        <f ca="1">IF(FP34&lt;&gt;"",SUM(GB34:GG34)+2,"")</f>
        <v/>
      </c>
      <c r="GI34" s="395" t="str">
        <f ca="1">IF(FP34&lt;&gt;"",INDEX(FP33:FP35,MATCH(4,GH33:GH35,0),0),"")</f>
        <v/>
      </c>
      <c r="GJ34" s="395" t="str">
        <f>IF(DZ31&lt;&gt;"",DZ31,"")</f>
        <v/>
      </c>
      <c r="GK34" s="395">
        <f ca="1">SUMPRODUCT((HG3:HG54=EB34)*(HJ3:HJ54=EB35)*(HK3:HK54="W"))+SUMPRODUCT((HG3:HG54=EB34)*(HJ3:HJ54=EB31)*(HK3:HK54="W"))+SUMPRODUCT((HG3:HG54=EB34)*(HJ3:HJ54=EB32)*(HK3:HK54="W"))+SUMPRODUCT((HG3:HG54=EB34)*(HJ3:HJ54=EB33)*(HK3:HK54="W"))+SUMPRODUCT((HG3:HG54=EB35)*(HJ3:HJ54=EB34)*(HL3:HL54="W"))+SUMPRODUCT((HG3:HG54=EB31)*(HJ3:HJ54=EB34)*(HL3:HL54="W"))+SUMPRODUCT((HG3:HG54=EB32)*(HJ3:HJ54=EB34)*(HL3:HL54="W"))+SUMPRODUCT((HG3:HG54=EB33)*(HJ3:HJ54=EB34)*(HL3:HL54="W"))</f>
        <v>0</v>
      </c>
      <c r="GL34" s="395">
        <f ca="1">SUMPRODUCT((HG3:HG54=EB34)*(HJ3:HJ54=EB35)*(HK3:HK54="D"))+SUMPRODUCT((HG3:HG54=EB34)*(HJ3:HJ54=EB31)*(HK3:HK54="D"))+SUMPRODUCT((HG3:HG54=EB34)*(HJ3:HJ54=EB32)*(HK3:HK54="D"))+SUMPRODUCT((HG3:HG54=EB34)*(HJ3:HJ54=EB33)*(HK3:HK54="D"))+SUMPRODUCT((HG3:HG54=EB35)*(HJ3:HJ54=EB34)*(HK3:HK54="D"))+SUMPRODUCT((HG3:HG54=EB31)*(HJ3:HJ54=EB34)*(HK3:HK54="D"))+SUMPRODUCT((HG3:HG54=EB32)*(HJ3:HJ54=EB34)*(HK3:HK54="D"))+SUMPRODUCT((HG3:HG54=EB33)*(HJ3:HJ54=EB34)*(HK3:HK54="D"))</f>
        <v>0</v>
      </c>
      <c r="GM34" s="395">
        <f ca="1">SUMPRODUCT((HG3:HG54=EB34)*(HJ3:HJ54=EB35)*(HK3:HK54="L"))+SUMPRODUCT((HG3:HG54=EB34)*(HJ3:HJ54=EB31)*(HK3:HK54="L"))+SUMPRODUCT((HG3:HG54=EB34)*(HJ3:HJ54=EB32)*(HK3:HK54="L"))+SUMPRODUCT((HG3:HG54=EB34)*(HJ3:HJ54=EB33)*(HK3:HK54="L"))+SUMPRODUCT((HG3:HG54=EB35)*(HJ3:HJ54=EB34)*(HL3:HL54="L"))+SUMPRODUCT((HG3:HG54=EB31)*(HJ3:HJ54=EB34)*(HL3:HL54="L"))+SUMPRODUCT((HG3:HG54=EB32)*(HJ3:HJ54=EB34)*(HL3:HL54="L"))+SUMPRODUCT((HG3:HG54=EB33)*(HJ3:HJ54=EB34)*(HL3:HL54="L"))</f>
        <v>0</v>
      </c>
      <c r="GN34" s="395">
        <f ca="1">SUMPRODUCT((HG3:HG54=GJ34)*(HJ3:HJ54=GJ35)*HH3:HH54)+SUMPRODUCT((HG3:HG54=GJ34)*(HJ3:HJ54=GJ31)*HH3:HH54)+SUMPRODUCT((HG3:HG54=GJ34)*(HJ3:HJ54=GJ32)*HH3:HH54)+SUMPRODUCT((HG3:HG54=GJ34)*(HJ3:HJ54=GJ33)*HH3:HH54)+SUMPRODUCT((HG3:HG54=GJ35)*(HJ3:HJ54=GJ34)*HI3:HI54)+SUMPRODUCT((HG3:HG54=GJ31)*(HJ3:HJ54=GJ34)*HI3:HI54)+SUMPRODUCT((HG3:HG54=GJ32)*(HJ3:HJ54=GJ34)*HI3:HI54)+SUMPRODUCT((HG3:HG54=GJ33)*(HJ3:HJ54=GJ34)*HI3:HI54)</f>
        <v>0</v>
      </c>
      <c r="GO34" s="395">
        <f ca="1">SUMPRODUCT((HG3:HG54=GJ34)*(HJ3:HJ54=GJ35)*HI3:HI54)+SUMPRODUCT((HG3:HG54=GJ34)*(HJ3:HJ54=GJ31)*HI3:HI54)+SUMPRODUCT((HG3:HG54=GJ34)*(HJ3:HJ54=GJ32)*HI3:HI54)+SUMPRODUCT((HG3:HG54=GJ34)*(HJ3:HJ54=GJ33)*HI3:HI54)+SUMPRODUCT((HG3:HG54=GJ35)*(HJ3:HJ54=GJ34)*HH3:HH54)+SUMPRODUCT((HG3:HG54=GJ31)*(HJ3:HJ54=GJ34)*HH3:HH54)+SUMPRODUCT((HG3:HG54=GJ32)*(HJ3:HJ54=GJ34)*HH3:HH54)+SUMPRODUCT((HG3:HG54=GJ33)*(HJ3:HJ54=GJ34)*HH3:HH54)</f>
        <v>0</v>
      </c>
      <c r="GP34" s="395">
        <f ca="1">GN34-GO34+1000</f>
        <v>1000</v>
      </c>
      <c r="GQ34" s="395" t="str">
        <f t="shared" ref="GQ34" si="5356">IF(GJ34&lt;&gt;"",GK34*3+GL34*1,"")</f>
        <v/>
      </c>
      <c r="GR34" s="395" t="str">
        <f>IF(GJ34&lt;&gt;"",VLOOKUP(GJ34,DI4:DO52,7,FALSE),"")</f>
        <v/>
      </c>
      <c r="GS34" s="395" t="str">
        <f>IF(GJ34&lt;&gt;"",VLOOKUP(GJ34,DI4:DO52,5,FALSE),"")</f>
        <v/>
      </c>
      <c r="GT34" s="395" t="str">
        <f>IF(GJ34&lt;&gt;"",VLOOKUP(GJ34,DI4:DQ52,9,FALSE),"")</f>
        <v/>
      </c>
      <c r="GU34" s="395" t="str">
        <f t="shared" ref="GU34" si="5357">GQ34</f>
        <v/>
      </c>
      <c r="GV34" s="395" t="str">
        <f>IF(GJ34&lt;&gt;"",RANK(GU34,EM31:EM35),"")</f>
        <v/>
      </c>
      <c r="GW34" s="395" t="str">
        <f>IF(GJ34&lt;&gt;"",SUMPRODUCT((GU31:GU35=GU34)*(GP31:GP35&gt;GP34)),"")</f>
        <v/>
      </c>
      <c r="GX34" s="395" t="str">
        <f>IF(GJ34&lt;&gt;"",SUMPRODUCT((GU31:GU35=GU34)*(GP31:GP35=GP34)*(GN31:GN35&gt;GN34)),"")</f>
        <v/>
      </c>
      <c r="GY34" s="395" t="str">
        <f>IF(GJ34&lt;&gt;"",SUMPRODUCT((GU31:GU35=GU34)*(GP31:GP35=GP34)*(GN31:GN35=GN34)*(GR31:GR35&gt;GR34)),"")</f>
        <v/>
      </c>
      <c r="GZ34" s="395" t="str">
        <f>IF(GJ34&lt;&gt;"",SUMPRODUCT((GU31:GU35=GU34)*(GP31:GP35=GP34)*(GN31:GN35=GN34)*(GR31:GR35=GR34)*(GS31:GS35&gt;GS34)),"")</f>
        <v/>
      </c>
      <c r="HA34" s="395" t="str">
        <f>IF(GJ34&lt;&gt;"",SUMPRODUCT((GU31:GU35=GU34)*(GP31:GP35=GP34)*(GN31:GN35=GN34)*(GR31:GR35=GR34)*(GS31:GS35=GS34)*(GT31:GT35&gt;GT34)),"")</f>
        <v/>
      </c>
      <c r="HB34" s="395" t="str">
        <f>IF(GJ34&lt;&gt;"",SUM(GV34:HA34)+3,"")</f>
        <v/>
      </c>
      <c r="HC34" s="395" t="str">
        <f>IF(GJ34&lt;&gt;"",INDEX(EB31:EB35,MATCH(1,ET31:ET35,0),0),"")</f>
        <v/>
      </c>
      <c r="HD34" s="395" t="str">
        <f ca="1">IF(HC34&lt;&gt;"",HC34,IF(GI34&lt;&gt;"",GI34,IF(FO34&lt;&gt;"",FO34,IF(EU34&lt;&gt;"",EU34,DU34))))</f>
        <v>Monterrey</v>
      </c>
      <c r="HE34" s="395">
        <v>4</v>
      </c>
      <c r="HF34" s="395">
        <v>32</v>
      </c>
      <c r="HG34" s="395" t="str">
        <f t="shared" si="25"/>
        <v>Manchester City</v>
      </c>
      <c r="HH34" s="395">
        <f ca="1">IF(HG2&lt;&gt;"",IF(OFFSET('Game Board'!O39,0,HH1)&lt;&gt;"",OFFSET('Game Board'!O39,0,HH1),0),"")</f>
        <v>2</v>
      </c>
      <c r="HI34" s="395">
        <f ca="1">IF(HG2&lt;&gt;"",IF(OFFSET('Game Board'!P39,0,HH1)&lt;&gt;"",OFFSET('Game Board'!P39,0,HH1),0),"")</f>
        <v>0</v>
      </c>
      <c r="HJ34" s="395" t="str">
        <f t="shared" si="26"/>
        <v>Al Ain</v>
      </c>
      <c r="HK34" s="395" t="str">
        <f ca="1">IF(AND(OFFSET('Game Board'!O39,0,HH1)&lt;&gt;"",OFFSET('Game Board'!P39,0,HH1)&lt;&gt;""),IF(HH34&gt;HI34,"W",IF(HH34=HI34,"D","L")),"")</f>
        <v>W</v>
      </c>
      <c r="HL34" s="395" t="str">
        <f t="shared" ca="1" si="27"/>
        <v>L</v>
      </c>
      <c r="HN34" s="395">
        <f ca="1">VLOOKUP(HO34,LJ31:LK35,2,FALSE)</f>
        <v>2</v>
      </c>
      <c r="HO34" s="398" t="str">
        <f t="shared" si="4598"/>
        <v>Internazionale</v>
      </c>
      <c r="HP34" s="395">
        <f ca="1">SUMPRODUCT((LM3:LM54=HO34)*(LQ3:LQ54="W"))+SUMPRODUCT((LP3:LP54=HO34)*(LR3:LR54="W"))</f>
        <v>1</v>
      </c>
      <c r="HQ34" s="395">
        <f ca="1">SUMPRODUCT((LM3:LM54=HO34)*(LQ3:LQ54="D"))+SUMPRODUCT((LP3:LP54=HO34)*(LR3:LR54="D"))</f>
        <v>1</v>
      </c>
      <c r="HR34" s="395">
        <f ca="1">SUMPRODUCT((LM3:LM54=HO34)*(LQ3:LQ54="L"))+SUMPRODUCT((LP3:LP54=HO34)*(LR3:LR54="L"))</f>
        <v>1</v>
      </c>
      <c r="HS34" s="395">
        <f ca="1">SUMIF(LM3:LM72,HO34,LN3:LN72)+SUMIF(LP3:LP72,HO34,LO3:LO72)</f>
        <v>3</v>
      </c>
      <c r="HT34" s="395">
        <f ca="1">SUMIF(LP3:LP72,HO34,LN3:LN72)+SUMIF(LM3:LM72,HO34,LO3:LO72)</f>
        <v>4</v>
      </c>
      <c r="HU34" s="395">
        <f t="shared" ca="1" si="4599"/>
        <v>999</v>
      </c>
      <c r="HV34" s="395">
        <f t="shared" ca="1" si="4600"/>
        <v>4</v>
      </c>
      <c r="HW34" s="401">
        <f t="shared" si="266"/>
        <v>21</v>
      </c>
      <c r="HX34" s="395">
        <f ca="1">IF(COUNTIF(HV31:HV35,4)&lt;&gt;4,RANK(HV34,HV31:HV35),HV86)</f>
        <v>2</v>
      </c>
      <c r="HZ34" s="395">
        <f ca="1">SUMPRODUCT((HX31:HX34=HX34)*(HW31:HW34&lt;HW34))+HX34</f>
        <v>2</v>
      </c>
      <c r="IA34" s="398" t="str">
        <f ca="1">INDEX(HO31:HO35,MATCH(4,HZ31:HZ35,0),0)</f>
        <v>River Plate</v>
      </c>
      <c r="IB34" s="395">
        <f ca="1">INDEX(HX31:HX35,MATCH(IA34,HO31:HO35,0),0)</f>
        <v>4</v>
      </c>
      <c r="IC34" s="395" t="str">
        <f ca="1">IF(AND(IC33&lt;&gt;"",IB34=1),IA34,"")</f>
        <v/>
      </c>
      <c r="ID34" s="395" t="str">
        <f ca="1">IF(AND(ID33&lt;&gt;"",IB35=2),IA35,"")</f>
        <v/>
      </c>
      <c r="IH34" s="395" t="str">
        <f t="shared" ca="1" si="4809"/>
        <v/>
      </c>
      <c r="II34" s="395">
        <f ca="1">SUMPRODUCT((LM3:LM54=IH34)*(LP3:LP54=IH35)*(LQ3:LQ54="W"))+SUMPRODUCT((LM3:LM54=IH34)*(LP3:LP54=IH31)*(LQ3:LQ54="W"))+SUMPRODUCT((LM3:LM54=IH34)*(LP3:LP54=IH32)*(LQ3:LQ54="W"))+SUMPRODUCT((LM3:LM54=IH34)*(LP3:LP54=IH33)*(LQ3:LQ54="W"))+SUMPRODUCT((LM3:LM54=IH35)*(LP3:LP54=IH34)*(LR3:LR54="W"))+SUMPRODUCT((LM3:LM54=IH31)*(LP3:LP54=IH34)*(LR3:LR54="W"))+SUMPRODUCT((LM3:LM54=IH32)*(LP3:LP54=IH34)*(LR3:LR54="W"))+SUMPRODUCT((LM3:LM54=IH33)*(LP3:LP54=IH34)*(LR3:LR54="W"))</f>
        <v>0</v>
      </c>
      <c r="IJ34" s="395">
        <f ca="1">SUMPRODUCT((LM3:LM54=IH34)*(LP3:LP54=IH35)*(LQ3:LQ54="D"))+SUMPRODUCT((LM3:LM54=IH34)*(LP3:LP54=IH31)*(LQ3:LQ54="D"))+SUMPRODUCT((LM3:LM54=IH34)*(LP3:LP54=IH32)*(LQ3:LQ54="D"))+SUMPRODUCT((LM3:LM54=IH34)*(LP3:LP54=IH33)*(LQ3:LQ54="D"))+SUMPRODUCT((LM3:LM54=IH35)*(LP3:LP54=IH34)*(LQ3:LQ54="D"))+SUMPRODUCT((LM3:LM54=IH31)*(LP3:LP54=IH34)*(LQ3:LQ54="D"))+SUMPRODUCT((LM3:LM54=IH32)*(LP3:LP54=IH34)*(LQ3:LQ54="D"))+SUMPRODUCT((LM3:LM54=IH33)*(LP3:LP54=IH34)*(LQ3:LQ54="D"))</f>
        <v>0</v>
      </c>
      <c r="IK34" s="395">
        <f ca="1">SUMPRODUCT((LM3:LM54=IH34)*(LP3:LP54=IH35)*(LQ3:LQ54="L"))+SUMPRODUCT((LM3:LM54=IH34)*(LP3:LP54=IH31)*(LQ3:LQ54="L"))+SUMPRODUCT((LM3:LM54=IH34)*(LP3:LP54=IH32)*(LQ3:LQ54="L"))+SUMPRODUCT((LM3:LM54=IH34)*(LP3:LP54=IH33)*(LQ3:LQ54="L"))+SUMPRODUCT((LM3:LM54=IH35)*(LP3:LP54=IH34)*(LR3:LR54="L"))+SUMPRODUCT((LM3:LM54=IH31)*(LP3:LP54=IH34)*(LR3:LR54="L"))+SUMPRODUCT((LM3:LM54=IH32)*(LP3:LP54=IH34)*(LR3:LR54="L"))+SUMPRODUCT((LM3:LM54=IH33)*(LP3:LP54=IH34)*(LR3:LR54="L"))</f>
        <v>0</v>
      </c>
      <c r="IL34" s="395">
        <f ca="1">SUMPRODUCT((LM3:LM54=IH34)*(LP3:LP54=IH35)*LN3:LN54)+SUMPRODUCT((LM3:LM54=IH34)*(LP3:LP54=IH31)*LN3:LN54)+SUMPRODUCT((LM3:LM54=IH34)*(LP3:LP54=IH32)*LN3:LN54)+SUMPRODUCT((LM3:LM54=IH34)*(LP3:LP54=IH33)*LN3:LN54)+SUMPRODUCT((LM3:LM54=IH35)*(LP3:LP54=IH34)*LO3:LO54)+SUMPRODUCT((LM3:LM54=IH31)*(LP3:LP54=IH34)*LO3:LO54)+SUMPRODUCT((LM3:LM54=IH32)*(LP3:LP54=IH34)*LO3:LO54)+SUMPRODUCT((LM3:LM54=IH33)*(LP3:LP54=IH34)*LO3:LO54)</f>
        <v>0</v>
      </c>
      <c r="IM34" s="395">
        <f ca="1">SUMPRODUCT((LM3:LM54=IH34)*(LP3:LP54=IH35)*LO3:LO54)+SUMPRODUCT((LM3:LM54=IH34)*(LP3:LP54=IH31)*LO3:LO54)+SUMPRODUCT((LM3:LM54=IH34)*(LP3:LP54=IH32)*LO3:LO54)+SUMPRODUCT((LM3:LM54=IH34)*(LP3:LP54=IH33)*LO3:LO54)+SUMPRODUCT((LM3:LM54=IH35)*(LP3:LP54=IH34)*LN3:LN54)+SUMPRODUCT((LM3:LM54=IH31)*(LP3:LP54=IH34)*LN3:LN54)+SUMPRODUCT((LM3:LM54=IH32)*(LP3:LP54=IH34)*LN3:LN54)+SUMPRODUCT((LM3:LM54=IH33)*(LP3:LP54=IH34)*LN3:LN54)</f>
        <v>0</v>
      </c>
      <c r="IN34" s="395">
        <f ca="1">IL34-IM34+1000</f>
        <v>1000</v>
      </c>
      <c r="IO34" s="395" t="str">
        <f t="shared" ca="1" si="4601"/>
        <v/>
      </c>
      <c r="IP34" s="395" t="str">
        <f ca="1">IF(IH34&lt;&gt;"",VLOOKUP(IH34,HO4:HU52,7,FALSE),"")</f>
        <v/>
      </c>
      <c r="IQ34" s="395" t="str">
        <f ca="1">IF(IH34&lt;&gt;"",VLOOKUP(IH34,HO4:HU52,5,FALSE),"")</f>
        <v/>
      </c>
      <c r="IR34" s="395" t="str">
        <f ca="1">IF(IH34&lt;&gt;"",VLOOKUP(IH34,HO4:HW52,9,FALSE),"")</f>
        <v/>
      </c>
      <c r="IS34" s="395" t="str">
        <f t="shared" ca="1" si="4602"/>
        <v/>
      </c>
      <c r="IT34" s="395" t="str">
        <f ca="1">IF(IH34&lt;&gt;"",RANK(IS34,IS31:IS35),"")</f>
        <v/>
      </c>
      <c r="IU34" s="395" t="str">
        <f ca="1">IF(IH34&lt;&gt;"",SUMPRODUCT((IS31:IS35=IS34)*(IN31:IN35&gt;IN34)),"")</f>
        <v/>
      </c>
      <c r="IV34" s="395" t="str">
        <f ca="1">IF(IH34&lt;&gt;"",SUMPRODUCT((IS31:IS35=IS34)*(IN31:IN35=IN34)*(IL31:IL35&gt;IL34)),"")</f>
        <v/>
      </c>
      <c r="IW34" s="395" t="str">
        <f ca="1">IF(IH34&lt;&gt;"",SUMPRODUCT((IS31:IS35=IS34)*(IN31:IN35=IN34)*(IL31:IL35=IL34)*(IP31:IP35&gt;IP34)),"")</f>
        <v/>
      </c>
      <c r="IX34" s="395" t="str">
        <f ca="1">IF(IH34&lt;&gt;"",SUMPRODUCT((IS31:IS35=IS34)*(IN31:IN35=IN34)*(IL31:IL35=IL34)*(IP31:IP35=IP34)*(IQ31:IQ35&gt;IQ34)),"")</f>
        <v/>
      </c>
      <c r="IY34" s="395" t="str">
        <f ca="1">IF(IH34&lt;&gt;"",SUMPRODUCT((IS31:IS35=IS34)*(IN31:IN35=IN34)*(IL31:IL35=IL34)*(IP31:IP35=IP34)*(IQ31:IQ35=IQ34)*(IR31:IR35&gt;IR34)),"")</f>
        <v/>
      </c>
      <c r="IZ34" s="395" t="str">
        <f ca="1">IF(IH34&lt;&gt;"",IF(IZ86&lt;&gt;"",IF(U82=3,IZ86,IF(U82=4,SUM(IT34:IY34),IZ86+U82)),SUM(IT34:IY34)),"")</f>
        <v/>
      </c>
      <c r="JA34" s="395" t="str">
        <f ca="1">IF(IH34&lt;&gt;"",INDEX(IH31:IH35,MATCH(4,IZ31:IZ35,0),0),"")</f>
        <v/>
      </c>
      <c r="JB34" s="395" t="str">
        <f ca="1">IF(ID33&lt;&gt;"",ID33,"")</f>
        <v/>
      </c>
      <c r="JC34" s="395" t="str">
        <f ca="1">IF(JB34&lt;&gt;"",SUMPRODUCT((LM3:LM54=JB34)*(LP3:LP54=JB35)*(LQ3:LQ54="W"))+SUMPRODUCT((LM3:LM54=JB34)*(LP3:LP54=JB32)*(LQ3:LQ54="W"))+SUMPRODUCT((LM3:LM54=JB34)*(LP3:LP54=JB33)*(LQ3:LQ54="W"))+SUMPRODUCT((LM3:LM54=JB35)*(LP3:LP54=JB34)*(LR3:LR54="W"))+SUMPRODUCT((LM3:LM54=JB32)*(LP3:LP54=JB34)*(LR3:LR54="W"))+SUMPRODUCT((LM3:LM54=JB33)*(LP3:LP54=JB34)*(LR3:LR54="W")),"")</f>
        <v/>
      </c>
      <c r="JD34" s="395" t="str">
        <f ca="1">IF(JB34&lt;&gt;"",SUMPRODUCT((LM3:LM54=JB34)*(LP3:LP54=JB35)*(LQ3:LQ54="D"))+SUMPRODUCT((LM3:LM54=JB34)*(LP3:LP54=JB32)*(LQ3:LQ54="D"))+SUMPRODUCT((LM3:LM54=JB34)*(LP3:LP54=JB33)*(LQ3:LQ54="D"))+SUMPRODUCT((LM3:LM54=JB35)*(LP3:LP54=JB34)*(LQ3:LQ54="D"))+SUMPRODUCT((LM3:LM54=JB32)*(LP3:LP54=JB34)*(LQ3:LQ54="D"))+SUMPRODUCT((LM3:LM54=JB33)*(LP3:LP54=JB34)*(LQ3:LQ54="D")),"")</f>
        <v/>
      </c>
      <c r="JE34" s="395" t="str">
        <f ca="1">IF(JB34&lt;&gt;"",SUMPRODUCT((LM3:LM54=JB34)*(LP3:LP54=JB35)*(LQ3:LQ54="L"))+SUMPRODUCT((LM3:LM54=JB34)*(LP3:LP54=JB32)*(LQ3:LQ54="L"))+SUMPRODUCT((LM3:LM54=JB34)*(LP3:LP54=JB33)*(LQ3:LQ54="L"))+SUMPRODUCT((LM3:LM54=JB35)*(LP3:LP54=JB34)*(LR3:LR54="L"))+SUMPRODUCT((LM3:LM54=JB32)*(LP3:LP54=JB34)*(LR3:LR54="L"))+SUMPRODUCT((LM3:LM54=JB33)*(LP3:LP54=JB34)*(LR3:LR54="L")),"")</f>
        <v/>
      </c>
      <c r="JF34" s="395">
        <f ca="1">SUMPRODUCT((LM3:LM54=JB34)*(LP3:LP54=JB35)*LN3:LN54)+SUMPRODUCT((LM3:LM54=JB34)*(LP3:LP54=JB31)*LN3:LN54)+SUMPRODUCT((LM3:LM54=JB34)*(LP3:LP54=JB32)*LN3:LN54)+SUMPRODUCT((LM3:LM54=JB34)*(LP3:LP54=JB33)*LN3:LN54)+SUMPRODUCT((LM3:LM54=JB35)*(LP3:LP54=JB34)*LO3:LO54)+SUMPRODUCT((LM3:LM54=JB31)*(LP3:LP54=JB34)*LO3:LO54)+SUMPRODUCT((LM3:LM54=JB32)*(LP3:LP54=JB34)*LO3:LO54)+SUMPRODUCT((LM3:LM54=JB33)*(LP3:LP54=JB34)*LO3:LO54)</f>
        <v>0</v>
      </c>
      <c r="JG34" s="395">
        <f ca="1">SUMPRODUCT((LM3:LM54=JB34)*(LP3:LP54=JB35)*LO3:LO54)+SUMPRODUCT((LM3:LM54=JB34)*(LP3:LP54=JB31)*LO3:LO54)+SUMPRODUCT((LM3:LM54=JB34)*(LP3:LP54=JB32)*LO3:LO54)+SUMPRODUCT((LM3:LM54=JB34)*(LP3:LP54=JB33)*LO3:LO54)+SUMPRODUCT((LM3:LM54=JB35)*(LP3:LP54=JB34)*LN3:LN54)+SUMPRODUCT((LM3:LM54=JB31)*(LP3:LP54=JB34)*LN3:LN54)+SUMPRODUCT((LM3:LM54=JB32)*(LP3:LP54=JB34)*LN3:LN54)+SUMPRODUCT((LM3:LM54=JB33)*(LP3:LP54=JB34)*LN3:LN54)</f>
        <v>0</v>
      </c>
      <c r="JH34" s="395">
        <f ca="1">JF34-JG34+1000</f>
        <v>1000</v>
      </c>
      <c r="JI34" s="395" t="str">
        <f t="shared" ca="1" si="4810"/>
        <v/>
      </c>
      <c r="JJ34" s="395" t="str">
        <f ca="1">IF(JB34&lt;&gt;"",VLOOKUP(JB34,HO4:HU52,7,FALSE),"")</f>
        <v/>
      </c>
      <c r="JK34" s="395" t="str">
        <f ca="1">IF(JB34&lt;&gt;"",VLOOKUP(JB34,HO4:HU52,5,FALSE),"")</f>
        <v/>
      </c>
      <c r="JL34" s="395" t="str">
        <f ca="1">IF(JB34&lt;&gt;"",VLOOKUP(JB34,HO4:HW52,9,FALSE),"")</f>
        <v/>
      </c>
      <c r="JM34" s="395" t="str">
        <f t="shared" ca="1" si="4811"/>
        <v/>
      </c>
      <c r="JN34" s="395" t="str">
        <f ca="1">IF(JB34&lt;&gt;"",RANK(JM34,JM31:JM35),"")</f>
        <v/>
      </c>
      <c r="JO34" s="395" t="str">
        <f ca="1">IF(JB34&lt;&gt;"",SUMPRODUCT((JM31:JM35=JM34)*(JH31:JH35&gt;JH34)),"")</f>
        <v/>
      </c>
      <c r="JP34" s="395" t="str">
        <f ca="1">IF(JB34&lt;&gt;"",SUMPRODUCT((JM31:JM35=JM34)*(JH31:JH35=JH34)*(JF31:JF35&gt;JF34)),"")</f>
        <v/>
      </c>
      <c r="JQ34" s="395" t="str">
        <f ca="1">IF(JB34&lt;&gt;"",SUMPRODUCT((JM31:JM35=JM34)*(JH31:JH35=JH34)*(JF31:JF35=JF34)*(JJ31:JJ35&gt;JJ34)),"")</f>
        <v/>
      </c>
      <c r="JR34" s="395" t="str">
        <f ca="1">IF(JB34&lt;&gt;"",SUMPRODUCT((JM31:JM35=JM34)*(JH31:JH35=JH34)*(JF31:JF35=JF34)*(JJ31:JJ35=JJ34)*(JK31:JK35&gt;JK34)),"")</f>
        <v/>
      </c>
      <c r="JS34" s="395" t="str">
        <f ca="1">IF(JB34&lt;&gt;"",SUMPRODUCT((JM31:JM35=JM34)*(JH31:JH35=JH34)*(JF31:JF35=JF34)*(JJ31:JJ35=JJ34)*(JK31:JK35=JK34)*(JL31:JL35&gt;JL34)),"")</f>
        <v/>
      </c>
      <c r="JT34" s="395" t="str">
        <f ca="1">IF(JB34&lt;&gt;"",IF(JT86&lt;&gt;"",IF(JA82=3,JT86,JT86+JA82),SUM(JN34:JS34)+1),"")</f>
        <v/>
      </c>
      <c r="JU34" s="395" t="str">
        <f ca="1">IF(JB34&lt;&gt;"",INDEX(JB32:JB35,MATCH(4,JT32:JT35,0),0),"")</f>
        <v/>
      </c>
      <c r="JV34" s="395" t="str">
        <f ca="1">IF(IE32&lt;&gt;"",IE32,"")</f>
        <v/>
      </c>
      <c r="JW34" s="395">
        <f ca="1">SUMPRODUCT((LM3:LM54=JV34)*(LP3:LP54=JV35)*(LQ3:LQ54="W"))+SUMPRODUCT((LM3:LM54=JV34)*(LP3:LP54=JV36)*(LQ3:LQ54="W"))+SUMPRODUCT((LM3:LM54=JV34)*(LP3:LP54=JV33)*(LQ3:LQ54="W"))+SUMPRODUCT((LM3:LM54=JV35)*(LP3:LP54=JV34)*(LR3:LR54="W"))+SUMPRODUCT((LM3:LM54=JV36)*(LP3:LP54=JV34)*(LR3:LR54="W"))+SUMPRODUCT((LM3:LM54=JV33)*(LP3:LP54=JV34)*(LR3:LR54="W"))</f>
        <v>0</v>
      </c>
      <c r="JX34" s="395">
        <f ca="1">SUMPRODUCT((LM3:LM54=JV34)*(LP3:LP54=JV35)*(LQ3:LQ54="D"))+SUMPRODUCT((LM3:LM54=JV34)*(LP3:LP54=JV36)*(LQ3:LQ54="D"))+SUMPRODUCT((LM3:LM54=JV34)*(LP3:LP54=JV33)*(LQ3:LQ54="D"))+SUMPRODUCT((LM3:LM54=JV35)*(LP3:LP54=JV34)*(LQ3:LQ54="D"))+SUMPRODUCT((LM3:LM54=JV36)*(LP3:LP54=JV34)*(LQ3:LQ54="D"))+SUMPRODUCT((LM3:LM54=JV33)*(LP3:LP54=JV34)*(LQ3:LQ54="D"))</f>
        <v>0</v>
      </c>
      <c r="JY34" s="395">
        <f ca="1">SUMPRODUCT((LM3:LM54=JV34)*(LP3:LP54=JV35)*(LQ3:LQ54="L"))+SUMPRODUCT((LM3:LM54=JV34)*(LP3:LP54=JV36)*(LQ3:LQ54="L"))+SUMPRODUCT((LM3:LM54=JV34)*(LP3:LP54=JV33)*(LQ3:LQ54="L"))+SUMPRODUCT((LM3:LM54=JV35)*(LP3:LP54=JV34)*(LR3:LR54="L"))+SUMPRODUCT((LM3:LM54=JV36)*(LP3:LP54=JV34)*(LR3:LR54="L"))+SUMPRODUCT((LM3:LM54=JV33)*(LP3:LP54=JV34)*(LR3:LR54="L"))</f>
        <v>0</v>
      </c>
      <c r="JZ34" s="395">
        <f ca="1">SUMPRODUCT((LM3:LM54=JV34)*(LP3:LP54=JV35)*LN3:LN54)+SUMPRODUCT((LM3:LM54=JV34)*(LP3:LP54=JV31)*LN3:LN54)+SUMPRODUCT((LM3:LM54=JV34)*(LP3:LP54=JV32)*LN3:LN54)+SUMPRODUCT((LM3:LM54=JV34)*(LP3:LP54=JV33)*LN3:LN54)+SUMPRODUCT((LM3:LM54=JV35)*(LP3:LP54=JV34)*LO3:LO54)+SUMPRODUCT((LM3:LM54=JV31)*(LP3:LP54=JV34)*LO3:LO54)+SUMPRODUCT((LM3:LM54=JV32)*(LP3:LP54=JV34)*LO3:LO54)+SUMPRODUCT((LM3:LM54=JV33)*(LP3:LP54=JV34)*LO3:LO54)</f>
        <v>0</v>
      </c>
      <c r="KA34" s="395">
        <f ca="1">SUMPRODUCT((LM3:LM54=JV34)*(LP3:LP54=JV35)*LO3:LO54)+SUMPRODUCT((LM3:LM54=JV34)*(LP3:LP54=JV31)*LO3:LO54)+SUMPRODUCT((LM3:LM54=JV34)*(LP3:LP54=JV32)*LO3:LO54)+SUMPRODUCT((LM3:LM54=JV34)*(LP3:LP54=JV33)*LO3:LO54)+SUMPRODUCT((LM3:LM54=JV35)*(LP3:LP54=JV34)*LN3:LN54)+SUMPRODUCT((LM3:LM54=JV31)*(LP3:LP54=JV34)*LN3:LN54)+SUMPRODUCT((LM3:LM54=JV32)*(LP3:LP54=JV34)*LN3:LN54)+SUMPRODUCT((LM3:LM54=JV33)*(LP3:LP54=JV34)*LN3:LN54)</f>
        <v>0</v>
      </c>
      <c r="KB34" s="395">
        <f ca="1">JZ34-KA34+1000</f>
        <v>1000</v>
      </c>
      <c r="KC34" s="395" t="str">
        <f t="shared" ca="1" si="5056"/>
        <v/>
      </c>
      <c r="KD34" s="395" t="str">
        <f ca="1">IF(JV34&lt;&gt;"",VLOOKUP(JV34,HO4:HU52,7,FALSE),"")</f>
        <v/>
      </c>
      <c r="KE34" s="395" t="str">
        <f ca="1">IF(JV34&lt;&gt;"",VLOOKUP(JV34,HO4:HU52,5,FALSE),"")</f>
        <v/>
      </c>
      <c r="KF34" s="395" t="str">
        <f ca="1">IF(JV34&lt;&gt;"",VLOOKUP(JV34,HO4:HW52,9,FALSE),"")</f>
        <v/>
      </c>
      <c r="KG34" s="395" t="str">
        <f t="shared" ca="1" si="5057"/>
        <v/>
      </c>
      <c r="KH34" s="395" t="str">
        <f ca="1">IF(JV34&lt;&gt;"",RANK(KG34,KG32:KG35),"")</f>
        <v/>
      </c>
      <c r="KI34" s="395" t="str">
        <f ca="1">IF(JV34&lt;&gt;"",SUMPRODUCT((KG31:KG35=KG34)*(KB31:KB35&gt;KB34)),"")</f>
        <v/>
      </c>
      <c r="KJ34" s="395" t="str">
        <f ca="1">IF(JV34&lt;&gt;"",SUMPRODUCT((KG31:KG35=KG34)*(KB31:KB35=KB34)*(JZ31:JZ35&gt;JZ34)),"")</f>
        <v/>
      </c>
      <c r="KK34" s="395" t="str">
        <f ca="1">IF(JV34&lt;&gt;"",SUMPRODUCT((KG31:KG35=KG34)*(KB31:KB35=KB34)*(JZ31:JZ35=JZ34)*(KD31:KD35&gt;KD34)),"")</f>
        <v/>
      </c>
      <c r="KL34" s="395" t="str">
        <f ca="1">IF(JV34&lt;&gt;"",SUMPRODUCT((KG31:KG35=KG34)*(KB31:KB35=KB34)*(JZ31:JZ35=JZ34)*(KD31:KD35=KD34)*(KE31:KE35&gt;KE34)),"")</f>
        <v/>
      </c>
      <c r="KM34" s="395" t="str">
        <f ca="1">IF(JV34&lt;&gt;"",SUMPRODUCT((KG31:KG35=KG34)*(KB31:KB35=KB34)*(JZ31:JZ35=JZ34)*(KD31:KD35=KD34)*(KE31:KE35=KE34)*(KF31:KF35&gt;KF34)),"")</f>
        <v/>
      </c>
      <c r="KN34" s="395" t="str">
        <f ca="1">IF(JV34&lt;&gt;"",SUM(KH34:KM34)+2,"")</f>
        <v/>
      </c>
      <c r="KO34" s="395" t="str">
        <f ca="1">IF(JV34&lt;&gt;"",INDEX(JV33:JV35,MATCH(4,KN33:KN35,0),0),"")</f>
        <v/>
      </c>
      <c r="KP34" s="395" t="str">
        <f>IF(IF31&lt;&gt;"",IF31,"")</f>
        <v/>
      </c>
      <c r="KQ34" s="395">
        <f ca="1">SUMPRODUCT((LM3:LM54=IH34)*(LP3:LP54=IH35)*(LQ3:LQ54="W"))+SUMPRODUCT((LM3:LM54=IH34)*(LP3:LP54=IH31)*(LQ3:LQ54="W"))+SUMPRODUCT((LM3:LM54=IH34)*(LP3:LP54=IH32)*(LQ3:LQ54="W"))+SUMPRODUCT((LM3:LM54=IH34)*(LP3:LP54=IH33)*(LQ3:LQ54="W"))+SUMPRODUCT((LM3:LM54=IH35)*(LP3:LP54=IH34)*(LR3:LR54="W"))+SUMPRODUCT((LM3:LM54=IH31)*(LP3:LP54=IH34)*(LR3:LR54="W"))+SUMPRODUCT((LM3:LM54=IH32)*(LP3:LP54=IH34)*(LR3:LR54="W"))+SUMPRODUCT((LM3:LM54=IH33)*(LP3:LP54=IH34)*(LR3:LR54="W"))</f>
        <v>0</v>
      </c>
      <c r="KR34" s="395">
        <f ca="1">SUMPRODUCT((LM3:LM54=IH34)*(LP3:LP54=IH35)*(LQ3:LQ54="D"))+SUMPRODUCT((LM3:LM54=IH34)*(LP3:LP54=IH31)*(LQ3:LQ54="D"))+SUMPRODUCT((LM3:LM54=IH34)*(LP3:LP54=IH32)*(LQ3:LQ54="D"))+SUMPRODUCT((LM3:LM54=IH34)*(LP3:LP54=IH33)*(LQ3:LQ54="D"))+SUMPRODUCT((LM3:LM54=IH35)*(LP3:LP54=IH34)*(LQ3:LQ54="D"))+SUMPRODUCT((LM3:LM54=IH31)*(LP3:LP54=IH34)*(LQ3:LQ54="D"))+SUMPRODUCT((LM3:LM54=IH32)*(LP3:LP54=IH34)*(LQ3:LQ54="D"))+SUMPRODUCT((LM3:LM54=IH33)*(LP3:LP54=IH34)*(LQ3:LQ54="D"))</f>
        <v>0</v>
      </c>
      <c r="KS34" s="395">
        <f ca="1">SUMPRODUCT((LM3:LM54=IH34)*(LP3:LP54=IH35)*(LQ3:LQ54="L"))+SUMPRODUCT((LM3:LM54=IH34)*(LP3:LP54=IH31)*(LQ3:LQ54="L"))+SUMPRODUCT((LM3:LM54=IH34)*(LP3:LP54=IH32)*(LQ3:LQ54="L"))+SUMPRODUCT((LM3:LM54=IH34)*(LP3:LP54=IH33)*(LQ3:LQ54="L"))+SUMPRODUCT((LM3:LM54=IH35)*(LP3:LP54=IH34)*(LR3:LR54="L"))+SUMPRODUCT((LM3:LM54=IH31)*(LP3:LP54=IH34)*(LR3:LR54="L"))+SUMPRODUCT((LM3:LM54=IH32)*(LP3:LP54=IH34)*(LR3:LR54="L"))+SUMPRODUCT((LM3:LM54=IH33)*(LP3:LP54=IH34)*(LR3:LR54="L"))</f>
        <v>0</v>
      </c>
      <c r="KT34" s="395">
        <f ca="1">SUMPRODUCT((LM3:LM54=KP34)*(LP3:LP54=KP35)*LN3:LN54)+SUMPRODUCT((LM3:LM54=KP34)*(LP3:LP54=KP31)*LN3:LN54)+SUMPRODUCT((LM3:LM54=KP34)*(LP3:LP54=KP32)*LN3:LN54)+SUMPRODUCT((LM3:LM54=KP34)*(LP3:LP54=KP33)*LN3:LN54)+SUMPRODUCT((LM3:LM54=KP35)*(LP3:LP54=KP34)*LO3:LO54)+SUMPRODUCT((LM3:LM54=KP31)*(LP3:LP54=KP34)*LO3:LO54)+SUMPRODUCT((LM3:LM54=KP32)*(LP3:LP54=KP34)*LO3:LO54)+SUMPRODUCT((LM3:LM54=KP33)*(LP3:LP54=KP34)*LO3:LO54)</f>
        <v>0</v>
      </c>
      <c r="KU34" s="395">
        <f ca="1">SUMPRODUCT((LM3:LM54=KP34)*(LP3:LP54=KP35)*LO3:LO54)+SUMPRODUCT((LM3:LM54=KP34)*(LP3:LP54=KP31)*LO3:LO54)+SUMPRODUCT((LM3:LM54=KP34)*(LP3:LP54=KP32)*LO3:LO54)+SUMPRODUCT((LM3:LM54=KP34)*(LP3:LP54=KP33)*LO3:LO54)+SUMPRODUCT((LM3:LM54=KP35)*(LP3:LP54=KP34)*LN3:LN54)+SUMPRODUCT((LM3:LM54=KP31)*(LP3:LP54=KP34)*LN3:LN54)+SUMPRODUCT((LM3:LM54=KP32)*(LP3:LP54=KP34)*LN3:LN54)+SUMPRODUCT((LM3:LM54=KP33)*(LP3:LP54=KP34)*LN3:LN54)</f>
        <v>0</v>
      </c>
      <c r="KV34" s="395">
        <f ca="1">KT34-KU34+1000</f>
        <v>1000</v>
      </c>
      <c r="KW34" s="395" t="str">
        <f t="shared" ref="KW34" si="5358">IF(KP34&lt;&gt;"",KQ34*3+KR34*1,"")</f>
        <v/>
      </c>
      <c r="KX34" s="395" t="str">
        <f>IF(KP34&lt;&gt;"",VLOOKUP(KP34,HO4:HU52,7,FALSE),"")</f>
        <v/>
      </c>
      <c r="KY34" s="395" t="str">
        <f>IF(KP34&lt;&gt;"",VLOOKUP(KP34,HO4:HU52,5,FALSE),"")</f>
        <v/>
      </c>
      <c r="KZ34" s="395" t="str">
        <f>IF(KP34&lt;&gt;"",VLOOKUP(KP34,HO4:HW52,9,FALSE),"")</f>
        <v/>
      </c>
      <c r="LA34" s="395" t="str">
        <f t="shared" ref="LA34" si="5359">KW34</f>
        <v/>
      </c>
      <c r="LB34" s="395" t="str">
        <f>IF(KP34&lt;&gt;"",RANK(LA34,IS31:IS35),"")</f>
        <v/>
      </c>
      <c r="LC34" s="395" t="str">
        <f>IF(KP34&lt;&gt;"",SUMPRODUCT((LA31:LA35=LA34)*(KV31:KV35&gt;KV34)),"")</f>
        <v/>
      </c>
      <c r="LD34" s="395" t="str">
        <f>IF(KP34&lt;&gt;"",SUMPRODUCT((LA31:LA35=LA34)*(KV31:KV35=KV34)*(KT31:KT35&gt;KT34)),"")</f>
        <v/>
      </c>
      <c r="LE34" s="395" t="str">
        <f>IF(KP34&lt;&gt;"",SUMPRODUCT((LA31:LA35=LA34)*(KV31:KV35=KV34)*(KT31:KT35=KT34)*(KX31:KX35&gt;KX34)),"")</f>
        <v/>
      </c>
      <c r="LF34" s="395" t="str">
        <f>IF(KP34&lt;&gt;"",SUMPRODUCT((LA31:LA35=LA34)*(KV31:KV35=KV34)*(KT31:KT35=KT34)*(KX31:KX35=KX34)*(KY31:KY35&gt;KY34)),"")</f>
        <v/>
      </c>
      <c r="LG34" s="395" t="str">
        <f>IF(KP34&lt;&gt;"",SUMPRODUCT((LA31:LA35=LA34)*(KV31:KV35=KV34)*(KT31:KT35=KT34)*(KX31:KX35=KX34)*(KY31:KY35=KY34)*(KZ31:KZ35&gt;KZ34)),"")</f>
        <v/>
      </c>
      <c r="LH34" s="395" t="str">
        <f>IF(KP34&lt;&gt;"",SUM(LB34:LG34)+3,"")</f>
        <v/>
      </c>
      <c r="LI34" s="395" t="str">
        <f>IF(KP34&lt;&gt;"",INDEX(IH31:IH35,MATCH(1,IZ31:IZ35,0),0),"")</f>
        <v/>
      </c>
      <c r="LJ34" s="395" t="str">
        <f ca="1">IF(LI34&lt;&gt;"",LI34,IF(KO34&lt;&gt;"",KO34,IF(JU34&lt;&gt;"",JU34,IF(JA34&lt;&gt;"",JA34,IA34))))</f>
        <v>River Plate</v>
      </c>
      <c r="LK34" s="395">
        <v>4</v>
      </c>
      <c r="LL34" s="395">
        <v>32</v>
      </c>
      <c r="LM34" s="395" t="str">
        <f t="shared" si="28"/>
        <v>Manchester City</v>
      </c>
      <c r="LN34" s="395">
        <f ca="1">IF(OFFSET('Game Board'!O39,0,LN1)&lt;&gt;"",OFFSET('Game Board'!O39,0,LN1),0)</f>
        <v>2</v>
      </c>
      <c r="LO34" s="395">
        <f ca="1">IF(OFFSET('Game Board'!P39,0,LN1)&lt;&gt;"",OFFSET('Game Board'!P39,0,LN1),0)</f>
        <v>3</v>
      </c>
      <c r="LP34" s="395" t="str">
        <f t="shared" si="29"/>
        <v>Al Ain</v>
      </c>
      <c r="LQ34" s="395" t="str">
        <f ca="1">IF(AND(OFFSET('Game Board'!O39,0,LN1)&lt;&gt;"",OFFSET('Game Board'!P39,0,LN1)&lt;&gt;""),IF(LN34&gt;LO34,"W",IF(LN34=LO34,"D","L")),"")</f>
        <v>L</v>
      </c>
      <c r="LR34" s="395" t="str">
        <f t="shared" ca="1" si="30"/>
        <v>W</v>
      </c>
      <c r="LT34" s="395">
        <f ca="1">VLOOKUP(LU34,PP31:PQ35,2,FALSE)</f>
        <v>3</v>
      </c>
      <c r="LU34" s="398" t="str">
        <f t="shared" si="4603"/>
        <v>Internazionale</v>
      </c>
      <c r="LV34" s="395">
        <f ca="1">SUMPRODUCT((PS3:PS54=LU34)*(PW3:PW54="W"))+SUMPRODUCT((PV3:PV54=LU34)*(PX3:PX54="W"))</f>
        <v>1</v>
      </c>
      <c r="LW34" s="395">
        <f ca="1">SUMPRODUCT((PS3:PS54=LU34)*(PW3:PW54="D"))+SUMPRODUCT((PV3:PV54=LU34)*(PX3:PX54="D"))</f>
        <v>1</v>
      </c>
      <c r="LX34" s="395">
        <f ca="1">SUMPRODUCT((PS3:PS54=LU34)*(PW3:PW54="L"))+SUMPRODUCT((PV3:PV54=LU34)*(PX3:PX54="L"))</f>
        <v>1</v>
      </c>
      <c r="LY34" s="395">
        <f t="shared" ref="LY34" ca="1" si="5360">SUMIF(PS3:PS72,LU34,PT3:PT72)+SUMIF(PV3:PV72,LU34,PU3:PU72)</f>
        <v>6</v>
      </c>
      <c r="LZ34" s="395">
        <f t="shared" ref="LZ34" ca="1" si="5361">SUMIF(PV3:PV72,LU34,PT3:PT72)+SUMIF(PS3:PS72,LU34,PU3:PU72)</f>
        <v>7</v>
      </c>
      <c r="MA34" s="395">
        <f t="shared" ca="1" si="4606"/>
        <v>999</v>
      </c>
      <c r="MB34" s="395">
        <f t="shared" ca="1" si="4607"/>
        <v>4</v>
      </c>
      <c r="MC34" s="401">
        <f t="shared" si="36"/>
        <v>21</v>
      </c>
      <c r="MD34" s="395">
        <f t="shared" ref="MD34" ca="1" si="5362">IF(COUNTIF(MB31:MB35,4)&lt;&gt;4,RANK(MB34,MB31:MB35),MB86)</f>
        <v>2</v>
      </c>
      <c r="MF34" s="395">
        <f t="shared" ref="MF34" ca="1" si="5363">SUMPRODUCT((MD31:MD34=MD34)*(MC31:MC34&lt;MC34))+MD34</f>
        <v>2</v>
      </c>
      <c r="MG34" s="398" t="str">
        <f t="shared" ref="MG34" ca="1" si="5364">INDEX(LU31:LU35,MATCH(4,MF31:MF35,0),0)</f>
        <v>Monterrey</v>
      </c>
      <c r="MH34" s="395">
        <f t="shared" ref="MH34" ca="1" si="5365">INDEX(MD31:MD35,MATCH(MG34,LU31:LU35,0),0)</f>
        <v>4</v>
      </c>
      <c r="MI34" s="395" t="str">
        <f t="shared" ca="1" si="5064"/>
        <v/>
      </c>
      <c r="MJ34" s="395" t="str">
        <f t="shared" ca="1" si="5065"/>
        <v/>
      </c>
      <c r="MN34" s="395" t="str">
        <f t="shared" ca="1" si="4616"/>
        <v/>
      </c>
      <c r="MO34" s="395">
        <f ca="1">SUMPRODUCT((PS3:PS54=MN34)*(PV3:PV54=MN35)*(PW3:PW54="W"))+SUMPRODUCT((PS3:PS54=MN34)*(PV3:PV54=MN31)*(PW3:PW54="W"))+SUMPRODUCT((PS3:PS54=MN34)*(PV3:PV54=MN32)*(PW3:PW54="W"))+SUMPRODUCT((PS3:PS54=MN34)*(PV3:PV54=MN33)*(PW3:PW54="W"))+SUMPRODUCT((PS3:PS54=MN35)*(PV3:PV54=MN34)*(PX3:PX54="W"))+SUMPRODUCT((PS3:PS54=MN31)*(PV3:PV54=MN34)*(PX3:PX54="W"))+SUMPRODUCT((PS3:PS54=MN32)*(PV3:PV54=MN34)*(PX3:PX54="W"))+SUMPRODUCT((PS3:PS54=MN33)*(PV3:PV54=MN34)*(PX3:PX54="W"))</f>
        <v>0</v>
      </c>
      <c r="MP34" s="395">
        <f ca="1">SUMPRODUCT((PS3:PS54=MN34)*(PV3:PV54=MN35)*(PW3:PW54="D"))+SUMPRODUCT((PS3:PS54=MN34)*(PV3:PV54=MN31)*(PW3:PW54="D"))+SUMPRODUCT((PS3:PS54=MN34)*(PV3:PV54=MN32)*(PW3:PW54="D"))+SUMPRODUCT((PS3:PS54=MN34)*(PV3:PV54=MN33)*(PW3:PW54="D"))+SUMPRODUCT((PS3:PS54=MN35)*(PV3:PV54=MN34)*(PW3:PW54="D"))+SUMPRODUCT((PS3:PS54=MN31)*(PV3:PV54=MN34)*(PW3:PW54="D"))+SUMPRODUCT((PS3:PS54=MN32)*(PV3:PV54=MN34)*(PW3:PW54="D"))+SUMPRODUCT((PS3:PS54=MN33)*(PV3:PV54=MN34)*(PW3:PW54="D"))</f>
        <v>0</v>
      </c>
      <c r="MQ34" s="395">
        <f ca="1">SUMPRODUCT((PS3:PS54=MN34)*(PV3:PV54=MN35)*(PW3:PW54="L"))+SUMPRODUCT((PS3:PS54=MN34)*(PV3:PV54=MN31)*(PW3:PW54="L"))+SUMPRODUCT((PS3:PS54=MN34)*(PV3:PV54=MN32)*(PW3:PW54="L"))+SUMPRODUCT((PS3:PS54=MN34)*(PV3:PV54=MN33)*(PW3:PW54="L"))+SUMPRODUCT((PS3:PS54=MN35)*(PV3:PV54=MN34)*(PX3:PX54="L"))+SUMPRODUCT((PS3:PS54=MN31)*(PV3:PV54=MN34)*(PX3:PX54="L"))+SUMPRODUCT((PS3:PS54=MN32)*(PV3:PV54=MN34)*(PX3:PX54="L"))+SUMPRODUCT((PS3:PS54=MN33)*(PV3:PV54=MN34)*(PX3:PX54="L"))</f>
        <v>0</v>
      </c>
      <c r="MR34" s="395">
        <f ca="1">SUMPRODUCT((PS3:PS54=MN34)*(PV3:PV54=MN35)*PT3:PT54)+SUMPRODUCT((PS3:PS54=MN34)*(PV3:PV54=MN31)*PT3:PT54)+SUMPRODUCT((PS3:PS54=MN34)*(PV3:PV54=MN32)*PT3:PT54)+SUMPRODUCT((PS3:PS54=MN34)*(PV3:PV54=MN33)*PT3:PT54)+SUMPRODUCT((PS3:PS54=MN35)*(PV3:PV54=MN34)*PU3:PU54)+SUMPRODUCT((PS3:PS54=MN31)*(PV3:PV54=MN34)*PU3:PU54)+SUMPRODUCT((PS3:PS54=MN32)*(PV3:PV54=MN34)*PU3:PU54)+SUMPRODUCT((PS3:PS54=MN33)*(PV3:PV54=MN34)*PU3:PU54)</f>
        <v>0</v>
      </c>
      <c r="MS34" s="395">
        <f ca="1">SUMPRODUCT((PS3:PS54=MN34)*(PV3:PV54=MN35)*PU3:PU54)+SUMPRODUCT((PS3:PS54=MN34)*(PV3:PV54=MN31)*PU3:PU54)+SUMPRODUCT((PS3:PS54=MN34)*(PV3:PV54=MN32)*PU3:PU54)+SUMPRODUCT((PS3:PS54=MN34)*(PV3:PV54=MN33)*PU3:PU54)+SUMPRODUCT((PS3:PS54=MN35)*(PV3:PV54=MN34)*PT3:PT54)+SUMPRODUCT((PS3:PS54=MN31)*(PV3:PV54=MN34)*PT3:PT54)+SUMPRODUCT((PS3:PS54=MN32)*(PV3:PV54=MN34)*PT3:PT54)+SUMPRODUCT((PS3:PS54=MN33)*(PV3:PV54=MN34)*PT3:PT54)</f>
        <v>0</v>
      </c>
      <c r="MT34" s="395">
        <f t="shared" ca="1" si="4617"/>
        <v>1000</v>
      </c>
      <c r="MU34" s="395" t="str">
        <f t="shared" ca="1" si="4618"/>
        <v/>
      </c>
      <c r="MV34" s="395" t="str">
        <f ca="1">IF(MN34&lt;&gt;"",VLOOKUP(MN34,LU4:MA52,7,FALSE),"")</f>
        <v/>
      </c>
      <c r="MW34" s="395" t="str">
        <f ca="1">IF(MN34&lt;&gt;"",VLOOKUP(MN34,LU4:MA52,5,FALSE),"")</f>
        <v/>
      </c>
      <c r="MX34" s="395" t="str">
        <f ca="1">IF(MN34&lt;&gt;"",VLOOKUP(MN34,LU4:MC52,9,FALSE),"")</f>
        <v/>
      </c>
      <c r="MY34" s="395" t="str">
        <f t="shared" ca="1" si="4619"/>
        <v/>
      </c>
      <c r="MZ34" s="395" t="str">
        <f t="shared" ref="MZ34" ca="1" si="5366">IF(MN34&lt;&gt;"",RANK(MY34,MY31:MY35),"")</f>
        <v/>
      </c>
      <c r="NA34" s="395" t="str">
        <f t="shared" ref="NA34" ca="1" si="5367">IF(MN34&lt;&gt;"",SUMPRODUCT((MY31:MY35=MY34)*(MT31:MT35&gt;MT34)),"")</f>
        <v/>
      </c>
      <c r="NB34" s="395" t="str">
        <f t="shared" ref="NB34" ca="1" si="5368">IF(MN34&lt;&gt;"",SUMPRODUCT((MY31:MY35=MY34)*(MT31:MT35=MT34)*(MR31:MR35&gt;MR34)),"")</f>
        <v/>
      </c>
      <c r="NC34" s="395" t="str">
        <f t="shared" ref="NC34" ca="1" si="5369">IF(MN34&lt;&gt;"",SUMPRODUCT((MY31:MY35=MY34)*(MT31:MT35=MT34)*(MR31:MR35=MR34)*(MV31:MV35&gt;MV34)),"")</f>
        <v/>
      </c>
      <c r="ND34" s="395" t="str">
        <f t="shared" ref="ND34" ca="1" si="5370">IF(MN34&lt;&gt;"",SUMPRODUCT((MY31:MY35=MY34)*(MT31:MT35=MT34)*(MR31:MR35=MR34)*(MV31:MV35=MV34)*(MW31:MW35&gt;MW34)),"")</f>
        <v/>
      </c>
      <c r="NE34" s="395" t="str">
        <f t="shared" ref="NE34" ca="1" si="5371">IF(MN34&lt;&gt;"",SUMPRODUCT((MY31:MY35=MY34)*(MT31:MT35=MT34)*(MR31:MR35=MR34)*(MV31:MV35=MV34)*(MW31:MW35=MW34)*(MX31:MX35&gt;MX34)),"")</f>
        <v/>
      </c>
      <c r="NF34" s="395" t="str">
        <f ca="1">IF(MN34&lt;&gt;"",IF(NF86&lt;&gt;"",IF(U82=3,NF86,IF(U82=4,SUM(MZ34:NE34),NF86+U82)),SUM(MZ34:NE34)),"")</f>
        <v/>
      </c>
      <c r="NG34" s="395" t="str">
        <f t="shared" ref="NG34" ca="1" si="5372">IF(MN34&lt;&gt;"",INDEX(MN31:MN35,MATCH(4,NF31:NF35,0),0),"")</f>
        <v/>
      </c>
      <c r="NH34" s="395" t="str">
        <f t="shared" ca="1" si="4829"/>
        <v/>
      </c>
      <c r="NI34" s="395" t="str">
        <f ca="1">IF(NH34&lt;&gt;"",SUMPRODUCT((PS3:PS54=NH34)*(PV3:PV54=NH35)*(PW3:PW54="W"))+SUMPRODUCT((PS3:PS54=NH34)*(PV3:PV54=NH32)*(PW3:PW54="W"))+SUMPRODUCT((PS3:PS54=NH34)*(PV3:PV54=NH33)*(PW3:PW54="W"))+SUMPRODUCT((PS3:PS54=NH35)*(PV3:PV54=NH34)*(PX3:PX54="W"))+SUMPRODUCT((PS3:PS54=NH32)*(PV3:PV54=NH34)*(PX3:PX54="W"))+SUMPRODUCT((PS3:PS54=NH33)*(PV3:PV54=NH34)*(PX3:PX54="W")),"")</f>
        <v/>
      </c>
      <c r="NJ34" s="395" t="str">
        <f ca="1">IF(NH34&lt;&gt;"",SUMPRODUCT((PS3:PS54=NH34)*(PV3:PV54=NH35)*(PW3:PW54="D"))+SUMPRODUCT((PS3:PS54=NH34)*(PV3:PV54=NH32)*(PW3:PW54="D"))+SUMPRODUCT((PS3:PS54=NH34)*(PV3:PV54=NH33)*(PW3:PW54="D"))+SUMPRODUCT((PS3:PS54=NH35)*(PV3:PV54=NH34)*(PW3:PW54="D"))+SUMPRODUCT((PS3:PS54=NH32)*(PV3:PV54=NH34)*(PW3:PW54="D"))+SUMPRODUCT((PS3:PS54=NH33)*(PV3:PV54=NH34)*(PW3:PW54="D")),"")</f>
        <v/>
      </c>
      <c r="NK34" s="395" t="str">
        <f ca="1">IF(NH34&lt;&gt;"",SUMPRODUCT((PS3:PS54=NH34)*(PV3:PV54=NH35)*(PW3:PW54="L"))+SUMPRODUCT((PS3:PS54=NH34)*(PV3:PV54=NH32)*(PW3:PW54="L"))+SUMPRODUCT((PS3:PS54=NH34)*(PV3:PV54=NH33)*(PW3:PW54="L"))+SUMPRODUCT((PS3:PS54=NH35)*(PV3:PV54=NH34)*(PX3:PX54="L"))+SUMPRODUCT((PS3:PS54=NH32)*(PV3:PV54=NH34)*(PX3:PX54="L"))+SUMPRODUCT((PS3:PS54=NH33)*(PV3:PV54=NH34)*(PX3:PX54="L")),"")</f>
        <v/>
      </c>
      <c r="NL34" s="395">
        <f ca="1">SUMPRODUCT((PS3:PS54=NH34)*(PV3:PV54=NH35)*PT3:PT54)+SUMPRODUCT((PS3:PS54=NH34)*(PV3:PV54=NH31)*PT3:PT54)+SUMPRODUCT((PS3:PS54=NH34)*(PV3:PV54=NH32)*PT3:PT54)+SUMPRODUCT((PS3:PS54=NH34)*(PV3:PV54=NH33)*PT3:PT54)+SUMPRODUCT((PS3:PS54=NH35)*(PV3:PV54=NH34)*PU3:PU54)+SUMPRODUCT((PS3:PS54=NH31)*(PV3:PV54=NH34)*PU3:PU54)+SUMPRODUCT((PS3:PS54=NH32)*(PV3:PV54=NH34)*PU3:PU54)+SUMPRODUCT((PS3:PS54=NH33)*(PV3:PV54=NH34)*PU3:PU54)</f>
        <v>0</v>
      </c>
      <c r="NM34" s="395">
        <f ca="1">SUMPRODUCT((PS3:PS54=NH34)*(PV3:PV54=NH35)*PU3:PU54)+SUMPRODUCT((PS3:PS54=NH34)*(PV3:PV54=NH31)*PU3:PU54)+SUMPRODUCT((PS3:PS54=NH34)*(PV3:PV54=NH32)*PU3:PU54)+SUMPRODUCT((PS3:PS54=NH34)*(PV3:PV54=NH33)*PU3:PU54)+SUMPRODUCT((PS3:PS54=NH35)*(PV3:PV54=NH34)*PT3:PT54)+SUMPRODUCT((PS3:PS54=NH31)*(PV3:PV54=NH34)*PT3:PT54)+SUMPRODUCT((PS3:PS54=NH32)*(PV3:PV54=NH34)*PT3:PT54)+SUMPRODUCT((PS3:PS54=NH33)*(PV3:PV54=NH34)*PT3:PT54)</f>
        <v>0</v>
      </c>
      <c r="NN34" s="395">
        <f t="shared" ca="1" si="4830"/>
        <v>1000</v>
      </c>
      <c r="NO34" s="395" t="str">
        <f t="shared" ca="1" si="4831"/>
        <v/>
      </c>
      <c r="NP34" s="395" t="str">
        <f ca="1">IF(NH34&lt;&gt;"",VLOOKUP(NH34,LU4:MA52,7,FALSE),"")</f>
        <v/>
      </c>
      <c r="NQ34" s="395" t="str">
        <f ca="1">IF(NH34&lt;&gt;"",VLOOKUP(NH34,LU4:MA52,5,FALSE),"")</f>
        <v/>
      </c>
      <c r="NR34" s="395" t="str">
        <f ca="1">IF(NH34&lt;&gt;"",VLOOKUP(NH34,LU4:MC52,9,FALSE),"")</f>
        <v/>
      </c>
      <c r="NS34" s="395" t="str">
        <f t="shared" ca="1" si="4832"/>
        <v/>
      </c>
      <c r="NT34" s="395" t="str">
        <f t="shared" ref="NT34" ca="1" si="5373">IF(NH34&lt;&gt;"",RANK(NS34,NS31:NS35),"")</f>
        <v/>
      </c>
      <c r="NU34" s="395" t="str">
        <f t="shared" ref="NU34" ca="1" si="5374">IF(NH34&lt;&gt;"",SUMPRODUCT((NS31:NS35=NS34)*(NN31:NN35&gt;NN34)),"")</f>
        <v/>
      </c>
      <c r="NV34" s="395" t="str">
        <f t="shared" ref="NV34" ca="1" si="5375">IF(NH34&lt;&gt;"",SUMPRODUCT((NS31:NS35=NS34)*(NN31:NN35=NN34)*(NL31:NL35&gt;NL34)),"")</f>
        <v/>
      </c>
      <c r="NW34" s="395" t="str">
        <f t="shared" ref="NW34" ca="1" si="5376">IF(NH34&lt;&gt;"",SUMPRODUCT((NS31:NS35=NS34)*(NN31:NN35=NN34)*(NL31:NL35=NL34)*(NP31:NP35&gt;NP34)),"")</f>
        <v/>
      </c>
      <c r="NX34" s="395" t="str">
        <f t="shared" ref="NX34" ca="1" si="5377">IF(NH34&lt;&gt;"",SUMPRODUCT((NS31:NS35=NS34)*(NN31:NN35=NN34)*(NL31:NL35=NL34)*(NP31:NP35=NP34)*(NQ31:NQ35&gt;NQ34)),"")</f>
        <v/>
      </c>
      <c r="NY34" s="395" t="str">
        <f t="shared" ref="NY34" ca="1" si="5378">IF(NH34&lt;&gt;"",SUMPRODUCT((NS31:NS35=NS34)*(NN31:NN35=NN34)*(NL31:NL35=NL34)*(NP31:NP35=NP34)*(NQ31:NQ35=NQ34)*(NR31:NR35&gt;NR34)),"")</f>
        <v/>
      </c>
      <c r="NZ34" s="395" t="str">
        <f t="shared" ref="NZ34" ca="1" si="5379">IF(NH34&lt;&gt;"",IF(NZ86&lt;&gt;"",IF(NG82=3,NZ86,NZ86+NG82),SUM(NT34:NY34)+1),"")</f>
        <v/>
      </c>
      <c r="OA34" s="395" t="str">
        <f t="shared" ref="OA34" ca="1" si="5380">IF(NH34&lt;&gt;"",INDEX(NH32:NH35,MATCH(4,NZ32:NZ35,0),0),"")</f>
        <v/>
      </c>
      <c r="OB34" s="395" t="str">
        <f t="shared" ca="1" si="5082"/>
        <v/>
      </c>
      <c r="OC34" s="395">
        <f ca="1">SUMPRODUCT((PS3:PS54=OB34)*(PV3:PV54=OB35)*(PW3:PW54="W"))+SUMPRODUCT((PS3:PS54=OB34)*(PV3:PV54=OB36)*(PW3:PW54="W"))+SUMPRODUCT((PS3:PS54=OB34)*(PV3:PV54=OB33)*(PW3:PW54="W"))+SUMPRODUCT((PS3:PS54=OB35)*(PV3:PV54=OB34)*(PX3:PX54="W"))+SUMPRODUCT((PS3:PS54=OB36)*(PV3:PV54=OB34)*(PX3:PX54="W"))+SUMPRODUCT((PS3:PS54=OB33)*(PV3:PV54=OB34)*(PX3:PX54="W"))</f>
        <v>0</v>
      </c>
      <c r="OD34" s="395">
        <f ca="1">SUMPRODUCT((PS3:PS54=OB34)*(PV3:PV54=OB35)*(PW3:PW54="D"))+SUMPRODUCT((PS3:PS54=OB34)*(PV3:PV54=OB36)*(PW3:PW54="D"))+SUMPRODUCT((PS3:PS54=OB34)*(PV3:PV54=OB33)*(PW3:PW54="D"))+SUMPRODUCT((PS3:PS54=OB35)*(PV3:PV54=OB34)*(PW3:PW54="D"))+SUMPRODUCT((PS3:PS54=OB36)*(PV3:PV54=OB34)*(PW3:PW54="D"))+SUMPRODUCT((PS3:PS54=OB33)*(PV3:PV54=OB34)*(PW3:PW54="D"))</f>
        <v>0</v>
      </c>
      <c r="OE34" s="395">
        <f ca="1">SUMPRODUCT((PS3:PS54=OB34)*(PV3:PV54=OB35)*(PW3:PW54="L"))+SUMPRODUCT((PS3:PS54=OB34)*(PV3:PV54=OB36)*(PW3:PW54="L"))+SUMPRODUCT((PS3:PS54=OB34)*(PV3:PV54=OB33)*(PW3:PW54="L"))+SUMPRODUCT((PS3:PS54=OB35)*(PV3:PV54=OB34)*(PX3:PX54="L"))+SUMPRODUCT((PS3:PS54=OB36)*(PV3:PV54=OB34)*(PX3:PX54="L"))+SUMPRODUCT((PS3:PS54=OB33)*(PV3:PV54=OB34)*(PX3:PX54="L"))</f>
        <v>0</v>
      </c>
      <c r="OF34" s="395">
        <f ca="1">SUMPRODUCT((PS3:PS54=OB34)*(PV3:PV54=OB35)*PT3:PT54)+SUMPRODUCT((PS3:PS54=OB34)*(PV3:PV54=OB31)*PT3:PT54)+SUMPRODUCT((PS3:PS54=OB34)*(PV3:PV54=OB32)*PT3:PT54)+SUMPRODUCT((PS3:PS54=OB34)*(PV3:PV54=OB33)*PT3:PT54)+SUMPRODUCT((PS3:PS54=OB35)*(PV3:PV54=OB34)*PU3:PU54)+SUMPRODUCT((PS3:PS54=OB31)*(PV3:PV54=OB34)*PU3:PU54)+SUMPRODUCT((PS3:PS54=OB32)*(PV3:PV54=OB34)*PU3:PU54)+SUMPRODUCT((PS3:PS54=OB33)*(PV3:PV54=OB34)*PU3:PU54)</f>
        <v>0</v>
      </c>
      <c r="OG34" s="395">
        <f ca="1">SUMPRODUCT((PS3:PS54=OB34)*(PV3:PV54=OB35)*PU3:PU54)+SUMPRODUCT((PS3:PS54=OB34)*(PV3:PV54=OB31)*PU3:PU54)+SUMPRODUCT((PS3:PS54=OB34)*(PV3:PV54=OB32)*PU3:PU54)+SUMPRODUCT((PS3:PS54=OB34)*(PV3:PV54=OB33)*PU3:PU54)+SUMPRODUCT((PS3:PS54=OB35)*(PV3:PV54=OB34)*PT3:PT54)+SUMPRODUCT((PS3:PS54=OB31)*(PV3:PV54=OB34)*PT3:PT54)+SUMPRODUCT((PS3:PS54=OB32)*(PV3:PV54=OB34)*PT3:PT54)+SUMPRODUCT((PS3:PS54=OB33)*(PV3:PV54=OB34)*PT3:PT54)</f>
        <v>0</v>
      </c>
      <c r="OH34" s="395">
        <f t="shared" ca="1" si="5083"/>
        <v>1000</v>
      </c>
      <c r="OI34" s="395" t="str">
        <f t="shared" ca="1" si="5084"/>
        <v/>
      </c>
      <c r="OJ34" s="395" t="str">
        <f ca="1">IF(OB34&lt;&gt;"",VLOOKUP(OB34,LU4:MA52,7,FALSE),"")</f>
        <v/>
      </c>
      <c r="OK34" s="395" t="str">
        <f ca="1">IF(OB34&lt;&gt;"",VLOOKUP(OB34,LU4:MA52,5,FALSE),"")</f>
        <v/>
      </c>
      <c r="OL34" s="395" t="str">
        <f ca="1">IF(OB34&lt;&gt;"",VLOOKUP(OB34,LU4:MC52,9,FALSE),"")</f>
        <v/>
      </c>
      <c r="OM34" s="395" t="str">
        <f t="shared" ca="1" si="5085"/>
        <v/>
      </c>
      <c r="ON34" s="395" t="str">
        <f t="shared" ref="ON34" ca="1" si="5381">IF(OB34&lt;&gt;"",RANK(OM34,OM32:OM35),"")</f>
        <v/>
      </c>
      <c r="OO34" s="395" t="str">
        <f t="shared" ref="OO34" ca="1" si="5382">IF(OB34&lt;&gt;"",SUMPRODUCT((OM31:OM35=OM34)*(OH31:OH35&gt;OH34)),"")</f>
        <v/>
      </c>
      <c r="OP34" s="395" t="str">
        <f t="shared" ref="OP34" ca="1" si="5383">IF(OB34&lt;&gt;"",SUMPRODUCT((OM31:OM35=OM34)*(OH31:OH35=OH34)*(OF31:OF35&gt;OF34)),"")</f>
        <v/>
      </c>
      <c r="OQ34" s="395" t="str">
        <f t="shared" ref="OQ34" ca="1" si="5384">IF(OB34&lt;&gt;"",SUMPRODUCT((OM31:OM35=OM34)*(OH31:OH35=OH34)*(OF31:OF35=OF34)*(OJ31:OJ35&gt;OJ34)),"")</f>
        <v/>
      </c>
      <c r="OR34" s="395" t="str">
        <f t="shared" ref="OR34" ca="1" si="5385">IF(OB34&lt;&gt;"",SUMPRODUCT((OM31:OM35=OM34)*(OH31:OH35=OH34)*(OF31:OF35=OF34)*(OJ31:OJ35=OJ34)*(OK31:OK35&gt;OK34)),"")</f>
        <v/>
      </c>
      <c r="OS34" s="395" t="str">
        <f t="shared" ref="OS34" ca="1" si="5386">IF(OB34&lt;&gt;"",SUMPRODUCT((OM31:OM35=OM34)*(OH31:OH35=OH34)*(OF31:OF35=OF34)*(OJ31:OJ35=OJ34)*(OK31:OK35=OK34)*(OL31:OL35&gt;OL34)),"")</f>
        <v/>
      </c>
      <c r="OT34" s="395" t="str">
        <f t="shared" ca="1" si="5092"/>
        <v/>
      </c>
      <c r="OU34" s="395" t="str">
        <f t="shared" ref="OU34" ca="1" si="5387">IF(OB34&lt;&gt;"",INDEX(OB33:OB35,MATCH(4,OT33:OT35,0),0),"")</f>
        <v/>
      </c>
      <c r="OV34" s="395" t="str">
        <f t="shared" ref="OV34" si="5388">IF(ML31&lt;&gt;"",ML31,"")</f>
        <v/>
      </c>
      <c r="OW34" s="395">
        <f ca="1">SUMPRODUCT((PS3:PS54=MN34)*(PV3:PV54=MN35)*(PW3:PW54="W"))+SUMPRODUCT((PS3:PS54=MN34)*(PV3:PV54=MN31)*(PW3:PW54="W"))+SUMPRODUCT((PS3:PS54=MN34)*(PV3:PV54=MN32)*(PW3:PW54="W"))+SUMPRODUCT((PS3:PS54=MN34)*(PV3:PV54=MN33)*(PW3:PW54="W"))+SUMPRODUCT((PS3:PS54=MN35)*(PV3:PV54=MN34)*(PX3:PX54="W"))+SUMPRODUCT((PS3:PS54=MN31)*(PV3:PV54=MN34)*(PX3:PX54="W"))+SUMPRODUCT((PS3:PS54=MN32)*(PV3:PV54=MN34)*(PX3:PX54="W"))+SUMPRODUCT((PS3:PS54=MN33)*(PV3:PV54=MN34)*(PX3:PX54="W"))</f>
        <v>0</v>
      </c>
      <c r="OX34" s="395">
        <f ca="1">SUMPRODUCT((PS3:PS54=MN34)*(PV3:PV54=MN35)*(PW3:PW54="D"))+SUMPRODUCT((PS3:PS54=MN34)*(PV3:PV54=MN31)*(PW3:PW54="D"))+SUMPRODUCT((PS3:PS54=MN34)*(PV3:PV54=MN32)*(PW3:PW54="D"))+SUMPRODUCT((PS3:PS54=MN34)*(PV3:PV54=MN33)*(PW3:PW54="D"))+SUMPRODUCT((PS3:PS54=MN35)*(PV3:PV54=MN34)*(PW3:PW54="D"))+SUMPRODUCT((PS3:PS54=MN31)*(PV3:PV54=MN34)*(PW3:PW54="D"))+SUMPRODUCT((PS3:PS54=MN32)*(PV3:PV54=MN34)*(PW3:PW54="D"))+SUMPRODUCT((PS3:PS54=MN33)*(PV3:PV54=MN34)*(PW3:PW54="D"))</f>
        <v>0</v>
      </c>
      <c r="OY34" s="395">
        <f ca="1">SUMPRODUCT((PS3:PS54=MN34)*(PV3:PV54=MN35)*(PW3:PW54="L"))+SUMPRODUCT((PS3:PS54=MN34)*(PV3:PV54=MN31)*(PW3:PW54="L"))+SUMPRODUCT((PS3:PS54=MN34)*(PV3:PV54=MN32)*(PW3:PW54="L"))+SUMPRODUCT((PS3:PS54=MN34)*(PV3:PV54=MN33)*(PW3:PW54="L"))+SUMPRODUCT((PS3:PS54=MN35)*(PV3:PV54=MN34)*(PX3:PX54="L"))+SUMPRODUCT((PS3:PS54=MN31)*(PV3:PV54=MN34)*(PX3:PX54="L"))+SUMPRODUCT((PS3:PS54=MN32)*(PV3:PV54=MN34)*(PX3:PX54="L"))+SUMPRODUCT((PS3:PS54=MN33)*(PV3:PV54=MN34)*(PX3:PX54="L"))</f>
        <v>0</v>
      </c>
      <c r="OZ34" s="395">
        <f ca="1">SUMPRODUCT((PS3:PS54=OV34)*(PV3:PV54=OV35)*PT3:PT54)+SUMPRODUCT((PS3:PS54=OV34)*(PV3:PV54=OV31)*PT3:PT54)+SUMPRODUCT((PS3:PS54=OV34)*(PV3:PV54=OV32)*PT3:PT54)+SUMPRODUCT((PS3:PS54=OV34)*(PV3:PV54=OV33)*PT3:PT54)+SUMPRODUCT((PS3:PS54=OV35)*(PV3:PV54=OV34)*PU3:PU54)+SUMPRODUCT((PS3:PS54=OV31)*(PV3:PV54=OV34)*PU3:PU54)+SUMPRODUCT((PS3:PS54=OV32)*(PV3:PV54=OV34)*PU3:PU54)+SUMPRODUCT((PS3:PS54=OV33)*(PV3:PV54=OV34)*PU3:PU54)</f>
        <v>0</v>
      </c>
      <c r="PA34" s="395">
        <f ca="1">SUMPRODUCT((PS3:PS54=OV34)*(PV3:PV54=OV35)*PU3:PU54)+SUMPRODUCT((PS3:PS54=OV34)*(PV3:PV54=OV31)*PU3:PU54)+SUMPRODUCT((PS3:PS54=OV34)*(PV3:PV54=OV32)*PU3:PU54)+SUMPRODUCT((PS3:PS54=OV34)*(PV3:PV54=OV33)*PU3:PU54)+SUMPRODUCT((PS3:PS54=OV35)*(PV3:PV54=OV34)*PT3:PT54)+SUMPRODUCT((PS3:PS54=OV31)*(PV3:PV54=OV34)*PT3:PT54)+SUMPRODUCT((PS3:PS54=OV32)*(PV3:PV54=OV34)*PT3:PT54)+SUMPRODUCT((PS3:PS54=OV33)*(PV3:PV54=OV34)*PT3:PT54)</f>
        <v>0</v>
      </c>
      <c r="PB34" s="395">
        <f t="shared" ref="PB34" ca="1" si="5389">OZ34-PA34+1000</f>
        <v>1000</v>
      </c>
      <c r="PC34" s="395" t="str">
        <f t="shared" ref="PC34" si="5390">IF(OV34&lt;&gt;"",OW34*3+OX34*1,"")</f>
        <v/>
      </c>
      <c r="PD34" s="395" t="str">
        <f>IF(OV34&lt;&gt;"",VLOOKUP(OV34,LU4:MA52,7,FALSE),"")</f>
        <v/>
      </c>
      <c r="PE34" s="395" t="str">
        <f>IF(OV34&lt;&gt;"",VLOOKUP(OV34,LU4:MA52,5,FALSE),"")</f>
        <v/>
      </c>
      <c r="PF34" s="395" t="str">
        <f>IF(OV34&lt;&gt;"",VLOOKUP(OV34,LU4:MC52,9,FALSE),"")</f>
        <v/>
      </c>
      <c r="PG34" s="395" t="str">
        <f t="shared" ref="PG34" si="5391">PC34</f>
        <v/>
      </c>
      <c r="PH34" s="395" t="str">
        <f t="shared" ref="PH34" si="5392">IF(OV34&lt;&gt;"",RANK(PG34,MY31:MY35),"")</f>
        <v/>
      </c>
      <c r="PI34" s="395" t="str">
        <f t="shared" ref="PI34" si="5393">IF(OV34&lt;&gt;"",SUMPRODUCT((PG31:PG35=PG34)*(PB31:PB35&gt;PB34)),"")</f>
        <v/>
      </c>
      <c r="PJ34" s="395" t="str">
        <f t="shared" ref="PJ34" si="5394">IF(OV34&lt;&gt;"",SUMPRODUCT((PG31:PG35=PG34)*(PB31:PB35=PB34)*(OZ31:OZ35&gt;OZ34)),"")</f>
        <v/>
      </c>
      <c r="PK34" s="395" t="str">
        <f t="shared" ref="PK34" si="5395">IF(OV34&lt;&gt;"",SUMPRODUCT((PG31:PG35=PG34)*(PB31:PB35=PB34)*(OZ31:OZ35=OZ34)*(PD31:PD35&gt;PD34)),"")</f>
        <v/>
      </c>
      <c r="PL34" s="395" t="str">
        <f t="shared" ref="PL34" si="5396">IF(OV34&lt;&gt;"",SUMPRODUCT((PG31:PG35=PG34)*(PB31:PB35=PB34)*(OZ31:OZ35=OZ34)*(PD31:PD35=PD34)*(PE31:PE35&gt;PE34)),"")</f>
        <v/>
      </c>
      <c r="PM34" s="395" t="str">
        <f t="shared" ref="PM34" si="5397">IF(OV34&lt;&gt;"",SUMPRODUCT((PG31:PG35=PG34)*(PB31:PB35=PB34)*(OZ31:OZ35=OZ34)*(PD31:PD35=PD34)*(PE31:PE35=PE34)*(PF31:PF35&gt;PF34)),"")</f>
        <v/>
      </c>
      <c r="PN34" s="395" t="str">
        <f t="shared" ref="PN34" si="5398">IF(OV34&lt;&gt;"",SUM(PH34:PM34)+3,"")</f>
        <v/>
      </c>
      <c r="PO34" s="395" t="str">
        <f t="shared" ref="PO34" si="5399">IF(OV34&lt;&gt;"",INDEX(MN31:MN35,MATCH(1,NF31:NF35,0),0),"")</f>
        <v/>
      </c>
      <c r="PP34" s="395" t="str">
        <f t="shared" ref="PP34" ca="1" si="5400">IF(PO34&lt;&gt;"",PO34,IF(OU34&lt;&gt;"",OU34,IF(OA34&lt;&gt;"",OA34,IF(NG34&lt;&gt;"",NG34,MG34))))</f>
        <v>Monterrey</v>
      </c>
      <c r="PQ34" s="395">
        <v>4</v>
      </c>
      <c r="PR34" s="395">
        <v>32</v>
      </c>
      <c r="PS34" s="395" t="str">
        <f t="shared" si="0"/>
        <v>Manchester City</v>
      </c>
      <c r="PT34" s="395">
        <f ca="1">IF(OFFSET('Game Board'!O39,0,PT1)&lt;&gt;"",OFFSET('Game Board'!O39,0,PT1),0)</f>
        <v>2</v>
      </c>
      <c r="PU34" s="395">
        <f ca="1">IF(OFFSET('Game Board'!P39,0,PT1)&lt;&gt;"",OFFSET('Game Board'!P39,0,PT1),0)</f>
        <v>3</v>
      </c>
      <c r="PV34" s="395" t="str">
        <f t="shared" si="1"/>
        <v>Al Ain</v>
      </c>
      <c r="PW34" s="395" t="str">
        <f ca="1">IF(AND(OFFSET('Game Board'!O39,0,PT1)&lt;&gt;"",OFFSET('Game Board'!P39,0,PT1)&lt;&gt;""),IF(PT34&gt;PU34,"W",IF(PT34=PU34,"D","L")),"")</f>
        <v>L</v>
      </c>
      <c r="PX34" s="395" t="str">
        <f t="shared" ca="1" si="2565"/>
        <v>W</v>
      </c>
      <c r="PZ34" s="395">
        <f ca="1">VLOOKUP(QA34,TV31:TW35,2,FALSE)</f>
        <v>2</v>
      </c>
      <c r="QA34" s="398" t="str">
        <f t="shared" si="4628"/>
        <v>Internazionale</v>
      </c>
      <c r="QB34" s="395">
        <f ca="1">SUMPRODUCT((TY3:TY54=QA34)*(UC3:UC54="W"))+SUMPRODUCT((UB3:UB54=QA34)*(UD3:UD54="W"))</f>
        <v>0</v>
      </c>
      <c r="QC34" s="395">
        <f ca="1">SUMPRODUCT((TY3:TY54=QA34)*(UC3:UC54="D"))+SUMPRODUCT((UB3:UB54=QA34)*(UD3:UD54="D"))</f>
        <v>0</v>
      </c>
      <c r="QD34" s="395">
        <f ca="1">SUMPRODUCT((TY3:TY54=QA34)*(UC3:UC54="L"))+SUMPRODUCT((UB3:UB54=QA34)*(UD3:UD54="L"))</f>
        <v>0</v>
      </c>
      <c r="QE34" s="395">
        <f t="shared" ref="QE34" ca="1" si="5401">SUMIF(TY3:TY72,QA34,TZ3:TZ72)+SUMIF(UB3:UB72,QA34,UA3:UA72)</f>
        <v>0</v>
      </c>
      <c r="QF34" s="395">
        <f t="shared" ref="QF34" ca="1" si="5402">SUMIF(UB3:UB72,QA34,TZ3:TZ72)+SUMIF(TY3:TY72,QA34,UA3:UA72)</f>
        <v>0</v>
      </c>
      <c r="QG34" s="395">
        <f t="shared" ca="1" si="4631"/>
        <v>1000</v>
      </c>
      <c r="QH34" s="395">
        <f t="shared" ca="1" si="4632"/>
        <v>0</v>
      </c>
      <c r="QI34" s="401">
        <f t="shared" si="63"/>
        <v>21</v>
      </c>
      <c r="QJ34" s="395">
        <f t="shared" ref="QJ34" ca="1" si="5403">IF(COUNTIF(QH31:QH35,4)&lt;&gt;4,RANK(QH34,QH31:QH35),QH86)</f>
        <v>1</v>
      </c>
      <c r="QL34" s="395">
        <f t="shared" ref="QL34" ca="1" si="5404">SUMPRODUCT((QJ31:QJ34=QJ34)*(QI31:QI34&lt;QI34))+QJ34</f>
        <v>3</v>
      </c>
      <c r="QM34" s="398" t="str">
        <f t="shared" ref="QM34" ca="1" si="5405">INDEX(QA31:QA35,MATCH(4,QL31:QL35,0),0)</f>
        <v>River Plate</v>
      </c>
      <c r="QN34" s="395">
        <f t="shared" ref="QN34" ca="1" si="5406">INDEX(QJ31:QJ35,MATCH(QM34,QA31:QA35,0),0)</f>
        <v>1</v>
      </c>
      <c r="QO34" s="395" t="str">
        <f t="shared" ca="1" si="5101"/>
        <v>River Plate</v>
      </c>
      <c r="QP34" s="395" t="str">
        <f t="shared" ca="1" si="5102"/>
        <v/>
      </c>
      <c r="QT34" s="395" t="str">
        <f t="shared" ca="1" si="4641"/>
        <v>River Plate</v>
      </c>
      <c r="QU34" s="395">
        <f ca="1">SUMPRODUCT((TY3:TY54=QT34)*(UB3:UB54=QT35)*(UC3:UC54="W"))+SUMPRODUCT((TY3:TY54=QT34)*(UB3:UB54=QT31)*(UC3:UC54="W"))+SUMPRODUCT((TY3:TY54=QT34)*(UB3:UB54=QT32)*(UC3:UC54="W"))+SUMPRODUCT((TY3:TY54=QT34)*(UB3:UB54=QT33)*(UC3:UC54="W"))+SUMPRODUCT((TY3:TY54=QT35)*(UB3:UB54=QT34)*(UD3:UD54="W"))+SUMPRODUCT((TY3:TY54=QT31)*(UB3:UB54=QT34)*(UD3:UD54="W"))+SUMPRODUCT((TY3:TY54=QT32)*(UB3:UB54=QT34)*(UD3:UD54="W"))+SUMPRODUCT((TY3:TY54=QT33)*(UB3:UB54=QT34)*(UD3:UD54="W"))</f>
        <v>0</v>
      </c>
      <c r="QV34" s="395">
        <f ca="1">SUMPRODUCT((TY3:TY54=QT34)*(UB3:UB54=QT35)*(UC3:UC54="D"))+SUMPRODUCT((TY3:TY54=QT34)*(UB3:UB54=QT31)*(UC3:UC54="D"))+SUMPRODUCT((TY3:TY54=QT34)*(UB3:UB54=QT32)*(UC3:UC54="D"))+SUMPRODUCT((TY3:TY54=QT34)*(UB3:UB54=QT33)*(UC3:UC54="D"))+SUMPRODUCT((TY3:TY54=QT35)*(UB3:UB54=QT34)*(UC3:UC54="D"))+SUMPRODUCT((TY3:TY54=QT31)*(UB3:UB54=QT34)*(UC3:UC54="D"))+SUMPRODUCT((TY3:TY54=QT32)*(UB3:UB54=QT34)*(UC3:UC54="D"))+SUMPRODUCT((TY3:TY54=QT33)*(UB3:UB54=QT34)*(UC3:UC54="D"))</f>
        <v>0</v>
      </c>
      <c r="QW34" s="395">
        <f ca="1">SUMPRODUCT((TY3:TY54=QT34)*(UB3:UB54=QT35)*(UC3:UC54="L"))+SUMPRODUCT((TY3:TY54=QT34)*(UB3:UB54=QT31)*(UC3:UC54="L"))+SUMPRODUCT((TY3:TY54=QT34)*(UB3:UB54=QT32)*(UC3:UC54="L"))+SUMPRODUCT((TY3:TY54=QT34)*(UB3:UB54=QT33)*(UC3:UC54="L"))+SUMPRODUCT((TY3:TY54=QT35)*(UB3:UB54=QT34)*(UD3:UD54="L"))+SUMPRODUCT((TY3:TY54=QT31)*(UB3:UB54=QT34)*(UD3:UD54="L"))+SUMPRODUCT((TY3:TY54=QT32)*(UB3:UB54=QT34)*(UD3:UD54="L"))+SUMPRODUCT((TY3:TY54=QT33)*(UB3:UB54=QT34)*(UD3:UD54="L"))</f>
        <v>0</v>
      </c>
      <c r="QX34" s="395">
        <f ca="1">SUMPRODUCT((TY3:TY54=QT34)*(UB3:UB54=QT35)*TZ3:TZ54)+SUMPRODUCT((TY3:TY54=QT34)*(UB3:UB54=QT31)*TZ3:TZ54)+SUMPRODUCT((TY3:TY54=QT34)*(UB3:UB54=QT32)*TZ3:TZ54)+SUMPRODUCT((TY3:TY54=QT34)*(UB3:UB54=QT33)*TZ3:TZ54)+SUMPRODUCT((TY3:TY54=QT35)*(UB3:UB54=QT34)*UA3:UA54)+SUMPRODUCT((TY3:TY54=QT31)*(UB3:UB54=QT34)*UA3:UA54)+SUMPRODUCT((TY3:TY54=QT32)*(UB3:UB54=QT34)*UA3:UA54)+SUMPRODUCT((TY3:TY54=QT33)*(UB3:UB54=QT34)*UA3:UA54)</f>
        <v>0</v>
      </c>
      <c r="QY34" s="395">
        <f ca="1">SUMPRODUCT((TY3:TY54=QT34)*(UB3:UB54=QT35)*UA3:UA54)+SUMPRODUCT((TY3:TY54=QT34)*(UB3:UB54=QT31)*UA3:UA54)+SUMPRODUCT((TY3:TY54=QT34)*(UB3:UB54=QT32)*UA3:UA54)+SUMPRODUCT((TY3:TY54=QT34)*(UB3:UB54=QT33)*UA3:UA54)+SUMPRODUCT((TY3:TY54=QT35)*(UB3:UB54=QT34)*TZ3:TZ54)+SUMPRODUCT((TY3:TY54=QT31)*(UB3:UB54=QT34)*TZ3:TZ54)+SUMPRODUCT((TY3:TY54=QT32)*(UB3:UB54=QT34)*TZ3:TZ54)+SUMPRODUCT((TY3:TY54=QT33)*(UB3:UB54=QT34)*TZ3:TZ54)</f>
        <v>0</v>
      </c>
      <c r="QZ34" s="395">
        <f t="shared" ca="1" si="4642"/>
        <v>1000</v>
      </c>
      <c r="RA34" s="395">
        <f t="shared" ca="1" si="4643"/>
        <v>0</v>
      </c>
      <c r="RB34" s="395">
        <f ca="1">IF(QT34&lt;&gt;"",VLOOKUP(QT34,QA4:QG52,7,FALSE),"")</f>
        <v>1000</v>
      </c>
      <c r="RC34" s="395">
        <f ca="1">IF(QT34&lt;&gt;"",VLOOKUP(QT34,QA4:QG52,5,FALSE),"")</f>
        <v>0</v>
      </c>
      <c r="RD34" s="395">
        <f ca="1">IF(QT34&lt;&gt;"",VLOOKUP(QT34,QA4:QI52,9,FALSE),"")</f>
        <v>25</v>
      </c>
      <c r="RE34" s="395">
        <f t="shared" ca="1" si="4644"/>
        <v>0</v>
      </c>
      <c r="RF34" s="395">
        <f t="shared" ref="RF34" ca="1" si="5407">IF(QT34&lt;&gt;"",RANK(RE34,RE31:RE35),"")</f>
        <v>1</v>
      </c>
      <c r="RG34" s="395">
        <f t="shared" ref="RG34" ca="1" si="5408">IF(QT34&lt;&gt;"",SUMPRODUCT((RE31:RE35=RE34)*(QZ31:QZ35&gt;QZ34)),"")</f>
        <v>0</v>
      </c>
      <c r="RH34" s="395">
        <f t="shared" ref="RH34" ca="1" si="5409">IF(QT34&lt;&gt;"",SUMPRODUCT((RE31:RE35=RE34)*(QZ31:QZ35=QZ34)*(QX31:QX35&gt;QX34)),"")</f>
        <v>0</v>
      </c>
      <c r="RI34" s="395">
        <f t="shared" ref="RI34" ca="1" si="5410">IF(QT34&lt;&gt;"",SUMPRODUCT((RE31:RE35=RE34)*(QZ31:QZ35=QZ34)*(QX31:QX35=QX34)*(RB31:RB35&gt;RB34)),"")</f>
        <v>0</v>
      </c>
      <c r="RJ34" s="395">
        <f t="shared" ref="RJ34" ca="1" si="5411">IF(QT34&lt;&gt;"",SUMPRODUCT((RE31:RE35=RE34)*(QZ31:QZ35=QZ34)*(QX31:QX35=QX34)*(RB31:RB35=RB34)*(RC31:RC35&gt;RC34)),"")</f>
        <v>0</v>
      </c>
      <c r="RK34" s="395">
        <f t="shared" ref="RK34" ca="1" si="5412">IF(QT34&lt;&gt;"",SUMPRODUCT((RE31:RE35=RE34)*(QZ31:QZ35=QZ34)*(QX31:QX35=QX34)*(RB31:RB35=RB34)*(RC31:RC35=RC34)*(RD31:RD35&gt;RD34)),"")</f>
        <v>0</v>
      </c>
      <c r="RL34" s="395">
        <f ca="1">IF(QT34&lt;&gt;"",IF(RL86&lt;&gt;"",IF(U82=3,RL86,IF(U82=4,SUM(RF34:RK34),RL86+U82)),SUM(RF34:RK34)),"")</f>
        <v>1</v>
      </c>
      <c r="RM34" s="395" t="str">
        <f t="shared" ref="RM34" ca="1" si="5413">IF(QT34&lt;&gt;"",INDEX(QT31:QT35,MATCH(4,RL31:RL35,0),0),"")</f>
        <v>Urawa Red Diamonds</v>
      </c>
      <c r="RN34" s="395" t="str">
        <f t="shared" ca="1" si="4859"/>
        <v/>
      </c>
      <c r="RO34" s="395" t="str">
        <f ca="1">IF(RN34&lt;&gt;"",SUMPRODUCT((TY3:TY54=RN34)*(UB3:UB54=RN35)*(UC3:UC54="W"))+SUMPRODUCT((TY3:TY54=RN34)*(UB3:UB54=RN32)*(UC3:UC54="W"))+SUMPRODUCT((TY3:TY54=RN34)*(UB3:UB54=RN33)*(UC3:UC54="W"))+SUMPRODUCT((TY3:TY54=RN35)*(UB3:UB54=RN34)*(UD3:UD54="W"))+SUMPRODUCT((TY3:TY54=RN32)*(UB3:UB54=RN34)*(UD3:UD54="W"))+SUMPRODUCT((TY3:TY54=RN33)*(UB3:UB54=RN34)*(UD3:UD54="W")),"")</f>
        <v/>
      </c>
      <c r="RP34" s="395" t="str">
        <f ca="1">IF(RN34&lt;&gt;"",SUMPRODUCT((TY3:TY54=RN34)*(UB3:UB54=RN35)*(UC3:UC54="D"))+SUMPRODUCT((TY3:TY54=RN34)*(UB3:UB54=RN32)*(UC3:UC54="D"))+SUMPRODUCT((TY3:TY54=RN34)*(UB3:UB54=RN33)*(UC3:UC54="D"))+SUMPRODUCT((TY3:TY54=RN35)*(UB3:UB54=RN34)*(UC3:UC54="D"))+SUMPRODUCT((TY3:TY54=RN32)*(UB3:UB54=RN34)*(UC3:UC54="D"))+SUMPRODUCT((TY3:TY54=RN33)*(UB3:UB54=RN34)*(UC3:UC54="D")),"")</f>
        <v/>
      </c>
      <c r="RQ34" s="395" t="str">
        <f ca="1">IF(RN34&lt;&gt;"",SUMPRODUCT((TY3:TY54=RN34)*(UB3:UB54=RN35)*(UC3:UC54="L"))+SUMPRODUCT((TY3:TY54=RN34)*(UB3:UB54=RN32)*(UC3:UC54="L"))+SUMPRODUCT((TY3:TY54=RN34)*(UB3:UB54=RN33)*(UC3:UC54="L"))+SUMPRODUCT((TY3:TY54=RN35)*(UB3:UB54=RN34)*(UD3:UD54="L"))+SUMPRODUCT((TY3:TY54=RN32)*(UB3:UB54=RN34)*(UD3:UD54="L"))+SUMPRODUCT((TY3:TY54=RN33)*(UB3:UB54=RN34)*(UD3:UD54="L")),"")</f>
        <v/>
      </c>
      <c r="RR34" s="395">
        <f ca="1">SUMPRODUCT((TY3:TY54=RN34)*(UB3:UB54=RN35)*TZ3:TZ54)+SUMPRODUCT((TY3:TY54=RN34)*(UB3:UB54=RN31)*TZ3:TZ54)+SUMPRODUCT((TY3:TY54=RN34)*(UB3:UB54=RN32)*TZ3:TZ54)+SUMPRODUCT((TY3:TY54=RN34)*(UB3:UB54=RN33)*TZ3:TZ54)+SUMPRODUCT((TY3:TY54=RN35)*(UB3:UB54=RN34)*UA3:UA54)+SUMPRODUCT((TY3:TY54=RN31)*(UB3:UB54=RN34)*UA3:UA54)+SUMPRODUCT((TY3:TY54=RN32)*(UB3:UB54=RN34)*UA3:UA54)+SUMPRODUCT((TY3:TY54=RN33)*(UB3:UB54=RN34)*UA3:UA54)</f>
        <v>0</v>
      </c>
      <c r="RS34" s="395">
        <f ca="1">SUMPRODUCT((TY3:TY54=RN34)*(UB3:UB54=RN35)*UA3:UA54)+SUMPRODUCT((TY3:TY54=RN34)*(UB3:UB54=RN31)*UA3:UA54)+SUMPRODUCT((TY3:TY54=RN34)*(UB3:UB54=RN32)*UA3:UA54)+SUMPRODUCT((TY3:TY54=RN34)*(UB3:UB54=RN33)*UA3:UA54)+SUMPRODUCT((TY3:TY54=RN35)*(UB3:UB54=RN34)*TZ3:TZ54)+SUMPRODUCT((TY3:TY54=RN31)*(UB3:UB54=RN34)*TZ3:TZ54)+SUMPRODUCT((TY3:TY54=RN32)*(UB3:UB54=RN34)*TZ3:TZ54)+SUMPRODUCT((TY3:TY54=RN33)*(UB3:UB54=RN34)*TZ3:TZ54)</f>
        <v>0</v>
      </c>
      <c r="RT34" s="395">
        <f t="shared" ca="1" si="4860"/>
        <v>1000</v>
      </c>
      <c r="RU34" s="395" t="str">
        <f t="shared" ca="1" si="4861"/>
        <v/>
      </c>
      <c r="RV34" s="395" t="str">
        <f ca="1">IF(RN34&lt;&gt;"",VLOOKUP(RN34,QA4:QG52,7,FALSE),"")</f>
        <v/>
      </c>
      <c r="RW34" s="395" t="str">
        <f ca="1">IF(RN34&lt;&gt;"",VLOOKUP(RN34,QA4:QG52,5,FALSE),"")</f>
        <v/>
      </c>
      <c r="RX34" s="395" t="str">
        <f ca="1">IF(RN34&lt;&gt;"",VLOOKUP(RN34,QA4:QI52,9,FALSE),"")</f>
        <v/>
      </c>
      <c r="RY34" s="395" t="str">
        <f t="shared" ca="1" si="4862"/>
        <v/>
      </c>
      <c r="RZ34" s="395" t="str">
        <f t="shared" ref="RZ34" ca="1" si="5414">IF(RN34&lt;&gt;"",RANK(RY34,RY31:RY35),"")</f>
        <v/>
      </c>
      <c r="SA34" s="395" t="str">
        <f t="shared" ref="SA34" ca="1" si="5415">IF(RN34&lt;&gt;"",SUMPRODUCT((RY31:RY35=RY34)*(RT31:RT35&gt;RT34)),"")</f>
        <v/>
      </c>
      <c r="SB34" s="395" t="str">
        <f t="shared" ref="SB34" ca="1" si="5416">IF(RN34&lt;&gt;"",SUMPRODUCT((RY31:RY35=RY34)*(RT31:RT35=RT34)*(RR31:RR35&gt;RR34)),"")</f>
        <v/>
      </c>
      <c r="SC34" s="395" t="str">
        <f t="shared" ref="SC34" ca="1" si="5417">IF(RN34&lt;&gt;"",SUMPRODUCT((RY31:RY35=RY34)*(RT31:RT35=RT34)*(RR31:RR35=RR34)*(RV31:RV35&gt;RV34)),"")</f>
        <v/>
      </c>
      <c r="SD34" s="395" t="str">
        <f t="shared" ref="SD34" ca="1" si="5418">IF(RN34&lt;&gt;"",SUMPRODUCT((RY31:RY35=RY34)*(RT31:RT35=RT34)*(RR31:RR35=RR34)*(RV31:RV35=RV34)*(RW31:RW35&gt;RW34)),"")</f>
        <v/>
      </c>
      <c r="SE34" s="395" t="str">
        <f t="shared" ref="SE34" ca="1" si="5419">IF(RN34&lt;&gt;"",SUMPRODUCT((RY31:RY35=RY34)*(RT31:RT35=RT34)*(RR31:RR35=RR34)*(RV31:RV35=RV34)*(RW31:RW35=RW34)*(RX31:RX35&gt;RX34)),"")</f>
        <v/>
      </c>
      <c r="SF34" s="395" t="str">
        <f t="shared" ref="SF34" ca="1" si="5420">IF(RN34&lt;&gt;"",IF(SF86&lt;&gt;"",IF(RM82=3,SF86,SF86+RM82),SUM(RZ34:SE34)+1),"")</f>
        <v/>
      </c>
      <c r="SG34" s="395" t="str">
        <f t="shared" ref="SG34" ca="1" si="5421">IF(RN34&lt;&gt;"",INDEX(RN32:RN35,MATCH(4,SF32:SF35,0),0),"")</f>
        <v/>
      </c>
      <c r="SH34" s="395" t="str">
        <f t="shared" ca="1" si="5119"/>
        <v/>
      </c>
      <c r="SI34" s="395">
        <f ca="1">SUMPRODUCT((TY3:TY54=SH34)*(UB3:UB54=SH35)*(UC3:UC54="W"))+SUMPRODUCT((TY3:TY54=SH34)*(UB3:UB54=SH36)*(UC3:UC54="W"))+SUMPRODUCT((TY3:TY54=SH34)*(UB3:UB54=SH33)*(UC3:UC54="W"))+SUMPRODUCT((TY3:TY54=SH35)*(UB3:UB54=SH34)*(UD3:UD54="W"))+SUMPRODUCT((TY3:TY54=SH36)*(UB3:UB54=SH34)*(UD3:UD54="W"))+SUMPRODUCT((TY3:TY54=SH33)*(UB3:UB54=SH34)*(UD3:UD54="W"))</f>
        <v>0</v>
      </c>
      <c r="SJ34" s="395">
        <f ca="1">SUMPRODUCT((TY3:TY54=SH34)*(UB3:UB54=SH35)*(UC3:UC54="D"))+SUMPRODUCT((TY3:TY54=SH34)*(UB3:UB54=SH36)*(UC3:UC54="D"))+SUMPRODUCT((TY3:TY54=SH34)*(UB3:UB54=SH33)*(UC3:UC54="D"))+SUMPRODUCT((TY3:TY54=SH35)*(UB3:UB54=SH34)*(UC3:UC54="D"))+SUMPRODUCT((TY3:TY54=SH36)*(UB3:UB54=SH34)*(UC3:UC54="D"))+SUMPRODUCT((TY3:TY54=SH33)*(UB3:UB54=SH34)*(UC3:UC54="D"))</f>
        <v>0</v>
      </c>
      <c r="SK34" s="395">
        <f ca="1">SUMPRODUCT((TY3:TY54=SH34)*(UB3:UB54=SH35)*(UC3:UC54="L"))+SUMPRODUCT((TY3:TY54=SH34)*(UB3:UB54=SH36)*(UC3:UC54="L"))+SUMPRODUCT((TY3:TY54=SH34)*(UB3:UB54=SH33)*(UC3:UC54="L"))+SUMPRODUCT((TY3:TY54=SH35)*(UB3:UB54=SH34)*(UD3:UD54="L"))+SUMPRODUCT((TY3:TY54=SH36)*(UB3:UB54=SH34)*(UD3:UD54="L"))+SUMPRODUCT((TY3:TY54=SH33)*(UB3:UB54=SH34)*(UD3:UD54="L"))</f>
        <v>0</v>
      </c>
      <c r="SL34" s="395">
        <f ca="1">SUMPRODUCT((TY3:TY54=SH34)*(UB3:UB54=SH35)*TZ3:TZ54)+SUMPRODUCT((TY3:TY54=SH34)*(UB3:UB54=SH31)*TZ3:TZ54)+SUMPRODUCT((TY3:TY54=SH34)*(UB3:UB54=SH32)*TZ3:TZ54)+SUMPRODUCT((TY3:TY54=SH34)*(UB3:UB54=SH33)*TZ3:TZ54)+SUMPRODUCT((TY3:TY54=SH35)*(UB3:UB54=SH34)*UA3:UA54)+SUMPRODUCT((TY3:TY54=SH31)*(UB3:UB54=SH34)*UA3:UA54)+SUMPRODUCT((TY3:TY54=SH32)*(UB3:UB54=SH34)*UA3:UA54)+SUMPRODUCT((TY3:TY54=SH33)*(UB3:UB54=SH34)*UA3:UA54)</f>
        <v>0</v>
      </c>
      <c r="SM34" s="395">
        <f ca="1">SUMPRODUCT((TY3:TY54=SH34)*(UB3:UB54=SH35)*UA3:UA54)+SUMPRODUCT((TY3:TY54=SH34)*(UB3:UB54=SH31)*UA3:UA54)+SUMPRODUCT((TY3:TY54=SH34)*(UB3:UB54=SH32)*UA3:UA54)+SUMPRODUCT((TY3:TY54=SH34)*(UB3:UB54=SH33)*UA3:UA54)+SUMPRODUCT((TY3:TY54=SH35)*(UB3:UB54=SH34)*TZ3:TZ54)+SUMPRODUCT((TY3:TY54=SH31)*(UB3:UB54=SH34)*TZ3:TZ54)+SUMPRODUCT((TY3:TY54=SH32)*(UB3:UB54=SH34)*TZ3:TZ54)+SUMPRODUCT((TY3:TY54=SH33)*(UB3:UB54=SH34)*TZ3:TZ54)</f>
        <v>0</v>
      </c>
      <c r="SN34" s="395">
        <f t="shared" ca="1" si="5120"/>
        <v>1000</v>
      </c>
      <c r="SO34" s="395" t="str">
        <f t="shared" ca="1" si="5121"/>
        <v/>
      </c>
      <c r="SP34" s="395" t="str">
        <f ca="1">IF(SH34&lt;&gt;"",VLOOKUP(SH34,QA4:QG52,7,FALSE),"")</f>
        <v/>
      </c>
      <c r="SQ34" s="395" t="str">
        <f ca="1">IF(SH34&lt;&gt;"",VLOOKUP(SH34,QA4:QG52,5,FALSE),"")</f>
        <v/>
      </c>
      <c r="SR34" s="395" t="str">
        <f ca="1">IF(SH34&lt;&gt;"",VLOOKUP(SH34,QA4:QI52,9,FALSE),"")</f>
        <v/>
      </c>
      <c r="SS34" s="395" t="str">
        <f t="shared" ca="1" si="5122"/>
        <v/>
      </c>
      <c r="ST34" s="395" t="str">
        <f t="shared" ref="ST34" ca="1" si="5422">IF(SH34&lt;&gt;"",RANK(SS34,SS32:SS35),"")</f>
        <v/>
      </c>
      <c r="SU34" s="395" t="str">
        <f t="shared" ref="SU34" ca="1" si="5423">IF(SH34&lt;&gt;"",SUMPRODUCT((SS31:SS35=SS34)*(SN31:SN35&gt;SN34)),"")</f>
        <v/>
      </c>
      <c r="SV34" s="395" t="str">
        <f t="shared" ref="SV34" ca="1" si="5424">IF(SH34&lt;&gt;"",SUMPRODUCT((SS31:SS35=SS34)*(SN31:SN35=SN34)*(SL31:SL35&gt;SL34)),"")</f>
        <v/>
      </c>
      <c r="SW34" s="395" t="str">
        <f t="shared" ref="SW34" ca="1" si="5425">IF(SH34&lt;&gt;"",SUMPRODUCT((SS31:SS35=SS34)*(SN31:SN35=SN34)*(SL31:SL35=SL34)*(SP31:SP35&gt;SP34)),"")</f>
        <v/>
      </c>
      <c r="SX34" s="395" t="str">
        <f t="shared" ref="SX34" ca="1" si="5426">IF(SH34&lt;&gt;"",SUMPRODUCT((SS31:SS35=SS34)*(SN31:SN35=SN34)*(SL31:SL35=SL34)*(SP31:SP35=SP34)*(SQ31:SQ35&gt;SQ34)),"")</f>
        <v/>
      </c>
      <c r="SY34" s="395" t="str">
        <f t="shared" ref="SY34" ca="1" si="5427">IF(SH34&lt;&gt;"",SUMPRODUCT((SS31:SS35=SS34)*(SN31:SN35=SN34)*(SL31:SL35=SL34)*(SP31:SP35=SP34)*(SQ31:SQ35=SQ34)*(SR31:SR35&gt;SR34)),"")</f>
        <v/>
      </c>
      <c r="SZ34" s="395" t="str">
        <f t="shared" ca="1" si="5129"/>
        <v/>
      </c>
      <c r="TA34" s="395" t="str">
        <f t="shared" ref="TA34" ca="1" si="5428">IF(SH34&lt;&gt;"",INDEX(SH33:SH35,MATCH(4,SZ33:SZ35,0),0),"")</f>
        <v/>
      </c>
      <c r="TB34" s="395" t="str">
        <f t="shared" ref="TB34" si="5429">IF(QR31&lt;&gt;"",QR31,"")</f>
        <v/>
      </c>
      <c r="TC34" s="395">
        <f ca="1">SUMPRODUCT((TY3:TY54=QT34)*(UB3:UB54=QT35)*(UC3:UC54="W"))+SUMPRODUCT((TY3:TY54=QT34)*(UB3:UB54=QT31)*(UC3:UC54="W"))+SUMPRODUCT((TY3:TY54=QT34)*(UB3:UB54=QT32)*(UC3:UC54="W"))+SUMPRODUCT((TY3:TY54=QT34)*(UB3:UB54=QT33)*(UC3:UC54="W"))+SUMPRODUCT((TY3:TY54=QT35)*(UB3:UB54=QT34)*(UD3:UD54="W"))+SUMPRODUCT((TY3:TY54=QT31)*(UB3:UB54=QT34)*(UD3:UD54="W"))+SUMPRODUCT((TY3:TY54=QT32)*(UB3:UB54=QT34)*(UD3:UD54="W"))+SUMPRODUCT((TY3:TY54=QT33)*(UB3:UB54=QT34)*(UD3:UD54="W"))</f>
        <v>0</v>
      </c>
      <c r="TD34" s="395">
        <f ca="1">SUMPRODUCT((TY3:TY54=QT34)*(UB3:UB54=QT35)*(UC3:UC54="D"))+SUMPRODUCT((TY3:TY54=QT34)*(UB3:UB54=QT31)*(UC3:UC54="D"))+SUMPRODUCT((TY3:TY54=QT34)*(UB3:UB54=QT32)*(UC3:UC54="D"))+SUMPRODUCT((TY3:TY54=QT34)*(UB3:UB54=QT33)*(UC3:UC54="D"))+SUMPRODUCT((TY3:TY54=QT35)*(UB3:UB54=QT34)*(UC3:UC54="D"))+SUMPRODUCT((TY3:TY54=QT31)*(UB3:UB54=QT34)*(UC3:UC54="D"))+SUMPRODUCT((TY3:TY54=QT32)*(UB3:UB54=QT34)*(UC3:UC54="D"))+SUMPRODUCT((TY3:TY54=QT33)*(UB3:UB54=QT34)*(UC3:UC54="D"))</f>
        <v>0</v>
      </c>
      <c r="TE34" s="395">
        <f ca="1">SUMPRODUCT((TY3:TY54=QT34)*(UB3:UB54=QT35)*(UC3:UC54="L"))+SUMPRODUCT((TY3:TY54=QT34)*(UB3:UB54=QT31)*(UC3:UC54="L"))+SUMPRODUCT((TY3:TY54=QT34)*(UB3:UB54=QT32)*(UC3:UC54="L"))+SUMPRODUCT((TY3:TY54=QT34)*(UB3:UB54=QT33)*(UC3:UC54="L"))+SUMPRODUCT((TY3:TY54=QT35)*(UB3:UB54=QT34)*(UD3:UD54="L"))+SUMPRODUCT((TY3:TY54=QT31)*(UB3:UB54=QT34)*(UD3:UD54="L"))+SUMPRODUCT((TY3:TY54=QT32)*(UB3:UB54=QT34)*(UD3:UD54="L"))+SUMPRODUCT((TY3:TY54=QT33)*(UB3:UB54=QT34)*(UD3:UD54="L"))</f>
        <v>0</v>
      </c>
      <c r="TF34" s="395">
        <f ca="1">SUMPRODUCT((TY3:TY54=TB34)*(UB3:UB54=TB35)*TZ3:TZ54)+SUMPRODUCT((TY3:TY54=TB34)*(UB3:UB54=TB31)*TZ3:TZ54)+SUMPRODUCT((TY3:TY54=TB34)*(UB3:UB54=TB32)*TZ3:TZ54)+SUMPRODUCT((TY3:TY54=TB34)*(UB3:UB54=TB33)*TZ3:TZ54)+SUMPRODUCT((TY3:TY54=TB35)*(UB3:UB54=TB34)*UA3:UA54)+SUMPRODUCT((TY3:TY54=TB31)*(UB3:UB54=TB34)*UA3:UA54)+SUMPRODUCT((TY3:TY54=TB32)*(UB3:UB54=TB34)*UA3:UA54)+SUMPRODUCT((TY3:TY54=TB33)*(UB3:UB54=TB34)*UA3:UA54)</f>
        <v>0</v>
      </c>
      <c r="TG34" s="395">
        <f ca="1">SUMPRODUCT((TY3:TY54=TB34)*(UB3:UB54=TB35)*UA3:UA54)+SUMPRODUCT((TY3:TY54=TB34)*(UB3:UB54=TB31)*UA3:UA54)+SUMPRODUCT((TY3:TY54=TB34)*(UB3:UB54=TB32)*UA3:UA54)+SUMPRODUCT((TY3:TY54=TB34)*(UB3:UB54=TB33)*UA3:UA54)+SUMPRODUCT((TY3:TY54=TB35)*(UB3:UB54=TB34)*TZ3:TZ54)+SUMPRODUCT((TY3:TY54=TB31)*(UB3:UB54=TB34)*TZ3:TZ54)+SUMPRODUCT((TY3:TY54=TB32)*(UB3:UB54=TB34)*TZ3:TZ54)+SUMPRODUCT((TY3:TY54=TB33)*(UB3:UB54=TB34)*TZ3:TZ54)</f>
        <v>0</v>
      </c>
      <c r="TH34" s="395">
        <f t="shared" ref="TH34" ca="1" si="5430">TF34-TG34+1000</f>
        <v>1000</v>
      </c>
      <c r="TI34" s="395" t="str">
        <f t="shared" ref="TI34" si="5431">IF(TB34&lt;&gt;"",TC34*3+TD34*1,"")</f>
        <v/>
      </c>
      <c r="TJ34" s="395" t="str">
        <f>IF(TB34&lt;&gt;"",VLOOKUP(TB34,QA4:QG52,7,FALSE),"")</f>
        <v/>
      </c>
      <c r="TK34" s="395" t="str">
        <f>IF(TB34&lt;&gt;"",VLOOKUP(TB34,QA4:QG52,5,FALSE),"")</f>
        <v/>
      </c>
      <c r="TL34" s="395" t="str">
        <f>IF(TB34&lt;&gt;"",VLOOKUP(TB34,QA4:QI52,9,FALSE),"")</f>
        <v/>
      </c>
      <c r="TM34" s="395" t="str">
        <f t="shared" ref="TM34" si="5432">TI34</f>
        <v/>
      </c>
      <c r="TN34" s="395" t="str">
        <f t="shared" ref="TN34" si="5433">IF(TB34&lt;&gt;"",RANK(TM34,RE31:RE35),"")</f>
        <v/>
      </c>
      <c r="TO34" s="395" t="str">
        <f t="shared" ref="TO34" si="5434">IF(TB34&lt;&gt;"",SUMPRODUCT((TM31:TM35=TM34)*(TH31:TH35&gt;TH34)),"")</f>
        <v/>
      </c>
      <c r="TP34" s="395" t="str">
        <f t="shared" ref="TP34" si="5435">IF(TB34&lt;&gt;"",SUMPRODUCT((TM31:TM35=TM34)*(TH31:TH35=TH34)*(TF31:TF35&gt;TF34)),"")</f>
        <v/>
      </c>
      <c r="TQ34" s="395" t="str">
        <f t="shared" ref="TQ34" si="5436">IF(TB34&lt;&gt;"",SUMPRODUCT((TM31:TM35=TM34)*(TH31:TH35=TH34)*(TF31:TF35=TF34)*(TJ31:TJ35&gt;TJ34)),"")</f>
        <v/>
      </c>
      <c r="TR34" s="395" t="str">
        <f t="shared" ref="TR34" si="5437">IF(TB34&lt;&gt;"",SUMPRODUCT((TM31:TM35=TM34)*(TH31:TH35=TH34)*(TF31:TF35=TF34)*(TJ31:TJ35=TJ34)*(TK31:TK35&gt;TK34)),"")</f>
        <v/>
      </c>
      <c r="TS34" s="395" t="str">
        <f t="shared" ref="TS34" si="5438">IF(TB34&lt;&gt;"",SUMPRODUCT((TM31:TM35=TM34)*(TH31:TH35=TH34)*(TF31:TF35=TF34)*(TJ31:TJ35=TJ34)*(TK31:TK35=TK34)*(TL31:TL35&gt;TL34)),"")</f>
        <v/>
      </c>
      <c r="TT34" s="395" t="str">
        <f t="shared" ref="TT34" si="5439">IF(TB34&lt;&gt;"",SUM(TN34:TS34)+3,"")</f>
        <v/>
      </c>
      <c r="TU34" s="395" t="str">
        <f t="shared" ref="TU34" si="5440">IF(TB34&lt;&gt;"",INDEX(QT31:QT35,MATCH(1,RL31:RL35,0),0),"")</f>
        <v/>
      </c>
      <c r="TV34" s="395" t="str">
        <f t="shared" ref="TV34" ca="1" si="5441">IF(TU34&lt;&gt;"",TU34,IF(TA34&lt;&gt;"",TA34,IF(SG34&lt;&gt;"",SG34,IF(RM34&lt;&gt;"",RM34,QM34))))</f>
        <v>Urawa Red Diamonds</v>
      </c>
      <c r="TW34" s="395">
        <v>4</v>
      </c>
      <c r="TX34" s="395">
        <v>32</v>
      </c>
      <c r="TY34" s="395" t="str">
        <f t="shared" si="3"/>
        <v>Manchester City</v>
      </c>
      <c r="TZ34" s="395">
        <f ca="1">IF(OFFSET('Game Board'!O39,0,TZ1)&lt;&gt;"",OFFSET('Game Board'!O39,0,TZ1),0)</f>
        <v>0</v>
      </c>
      <c r="UA34" s="395">
        <f ca="1">IF(OFFSET('Game Board'!P39,0,TZ1)&lt;&gt;"",OFFSET('Game Board'!P39,0,TZ1),0)</f>
        <v>0</v>
      </c>
      <c r="UB34" s="395" t="str">
        <f t="shared" si="4"/>
        <v>Al Ain</v>
      </c>
      <c r="UC34" s="395" t="str">
        <f ca="1">IF(AND(OFFSET('Game Board'!O39,0,TZ1)&lt;&gt;"",OFFSET('Game Board'!P39,0,TZ1)&lt;&gt;""),IF(TZ34&gt;UA34,"W",IF(TZ34=UA34,"D","L")),"")</f>
        <v/>
      </c>
      <c r="UD34" s="395" t="str">
        <f t="shared" ca="1" si="2597"/>
        <v/>
      </c>
      <c r="UF34" s="395">
        <f ca="1">VLOOKUP(UG34,YB31:YC35,2,FALSE)</f>
        <v>2</v>
      </c>
      <c r="UG34" s="398" t="str">
        <f t="shared" si="4653"/>
        <v>Internazionale</v>
      </c>
      <c r="UH34" s="395">
        <f ca="1">SUMPRODUCT((YE3:YE54=UG34)*(YI3:YI54="W"))+SUMPRODUCT((YH3:YH54=UG34)*(YJ3:YJ54="W"))</f>
        <v>0</v>
      </c>
      <c r="UI34" s="395">
        <f ca="1">SUMPRODUCT((YE3:YE54=UG34)*(YI3:YI54="D"))+SUMPRODUCT((YH3:YH54=UG34)*(YJ3:YJ54="D"))</f>
        <v>0</v>
      </c>
      <c r="UJ34" s="395">
        <f ca="1">SUMPRODUCT((YE3:YE54=UG34)*(YI3:YI54="L"))+SUMPRODUCT((YH3:YH54=UG34)*(YJ3:YJ54="L"))</f>
        <v>0</v>
      </c>
      <c r="UK34" s="395">
        <f t="shared" ref="UK34" ca="1" si="5442">SUMIF(YE3:YE72,UG34,YF3:YF72)+SUMIF(YH3:YH72,UG34,YG3:YG72)</f>
        <v>0</v>
      </c>
      <c r="UL34" s="395">
        <f t="shared" ref="UL34" ca="1" si="5443">SUMIF(YH3:YH72,UG34,YF3:YF72)+SUMIF(YE3:YE72,UG34,YG3:YG72)</f>
        <v>0</v>
      </c>
      <c r="UM34" s="395">
        <f t="shared" ca="1" si="4656"/>
        <v>1000</v>
      </c>
      <c r="UN34" s="395">
        <f t="shared" ca="1" si="4657"/>
        <v>0</v>
      </c>
      <c r="UO34" s="401">
        <f t="shared" si="90"/>
        <v>21</v>
      </c>
      <c r="UP34" s="395">
        <f t="shared" ref="UP34" ca="1" si="5444">IF(COUNTIF(UN31:UN35,4)&lt;&gt;4,RANK(UN34,UN31:UN35),UN86)</f>
        <v>1</v>
      </c>
      <c r="UR34" s="395">
        <f t="shared" ref="UR34" ca="1" si="5445">SUMPRODUCT((UP31:UP34=UP34)*(UO31:UO34&lt;UO34))+UP34</f>
        <v>3</v>
      </c>
      <c r="US34" s="398" t="str">
        <f t="shared" ref="US34" ca="1" si="5446">INDEX(UG31:UG35,MATCH(4,UR31:UR35,0),0)</f>
        <v>River Plate</v>
      </c>
      <c r="UT34" s="395">
        <f t="shared" ref="UT34" ca="1" si="5447">INDEX(UP31:UP35,MATCH(US34,UG31:UG35,0),0)</f>
        <v>1</v>
      </c>
      <c r="UU34" s="395" t="str">
        <f t="shared" ca="1" si="5138"/>
        <v>River Plate</v>
      </c>
      <c r="UV34" s="395" t="str">
        <f t="shared" ca="1" si="5139"/>
        <v/>
      </c>
      <c r="UZ34" s="395" t="str">
        <f t="shared" ca="1" si="4666"/>
        <v>River Plate</v>
      </c>
      <c r="VA34" s="395">
        <f ca="1">SUMPRODUCT((YE3:YE54=UZ34)*(YH3:YH54=UZ35)*(YI3:YI54="W"))+SUMPRODUCT((YE3:YE54=UZ34)*(YH3:YH54=UZ31)*(YI3:YI54="W"))+SUMPRODUCT((YE3:YE54=UZ34)*(YH3:YH54=UZ32)*(YI3:YI54="W"))+SUMPRODUCT((YE3:YE54=UZ34)*(YH3:YH54=UZ33)*(YI3:YI54="W"))+SUMPRODUCT((YE3:YE54=UZ35)*(YH3:YH54=UZ34)*(YJ3:YJ54="W"))+SUMPRODUCT((YE3:YE54=UZ31)*(YH3:YH54=UZ34)*(YJ3:YJ54="W"))+SUMPRODUCT((YE3:YE54=UZ32)*(YH3:YH54=UZ34)*(YJ3:YJ54="W"))+SUMPRODUCT((YE3:YE54=UZ33)*(YH3:YH54=UZ34)*(YJ3:YJ54="W"))</f>
        <v>0</v>
      </c>
      <c r="VB34" s="395">
        <f ca="1">SUMPRODUCT((YE3:YE54=UZ34)*(YH3:YH54=UZ35)*(YI3:YI54="D"))+SUMPRODUCT((YE3:YE54=UZ34)*(YH3:YH54=UZ31)*(YI3:YI54="D"))+SUMPRODUCT((YE3:YE54=UZ34)*(YH3:YH54=UZ32)*(YI3:YI54="D"))+SUMPRODUCT((YE3:YE54=UZ34)*(YH3:YH54=UZ33)*(YI3:YI54="D"))+SUMPRODUCT((YE3:YE54=UZ35)*(YH3:YH54=UZ34)*(YI3:YI54="D"))+SUMPRODUCT((YE3:YE54=UZ31)*(YH3:YH54=UZ34)*(YI3:YI54="D"))+SUMPRODUCT((YE3:YE54=UZ32)*(YH3:YH54=UZ34)*(YI3:YI54="D"))+SUMPRODUCT((YE3:YE54=UZ33)*(YH3:YH54=UZ34)*(YI3:YI54="D"))</f>
        <v>0</v>
      </c>
      <c r="VC34" s="395">
        <f ca="1">SUMPRODUCT((YE3:YE54=UZ34)*(YH3:YH54=UZ35)*(YI3:YI54="L"))+SUMPRODUCT((YE3:YE54=UZ34)*(YH3:YH54=UZ31)*(YI3:YI54="L"))+SUMPRODUCT((YE3:YE54=UZ34)*(YH3:YH54=UZ32)*(YI3:YI54="L"))+SUMPRODUCT((YE3:YE54=UZ34)*(YH3:YH54=UZ33)*(YI3:YI54="L"))+SUMPRODUCT((YE3:YE54=UZ35)*(YH3:YH54=UZ34)*(YJ3:YJ54="L"))+SUMPRODUCT((YE3:YE54=UZ31)*(YH3:YH54=UZ34)*(YJ3:YJ54="L"))+SUMPRODUCT((YE3:YE54=UZ32)*(YH3:YH54=UZ34)*(YJ3:YJ54="L"))+SUMPRODUCT((YE3:YE54=UZ33)*(YH3:YH54=UZ34)*(YJ3:YJ54="L"))</f>
        <v>0</v>
      </c>
      <c r="VD34" s="395">
        <f ca="1">SUMPRODUCT((YE3:YE54=UZ34)*(YH3:YH54=UZ35)*YF3:YF54)+SUMPRODUCT((YE3:YE54=UZ34)*(YH3:YH54=UZ31)*YF3:YF54)+SUMPRODUCT((YE3:YE54=UZ34)*(YH3:YH54=UZ32)*YF3:YF54)+SUMPRODUCT((YE3:YE54=UZ34)*(YH3:YH54=UZ33)*YF3:YF54)+SUMPRODUCT((YE3:YE54=UZ35)*(YH3:YH54=UZ34)*YG3:YG54)+SUMPRODUCT((YE3:YE54=UZ31)*(YH3:YH54=UZ34)*YG3:YG54)+SUMPRODUCT((YE3:YE54=UZ32)*(YH3:YH54=UZ34)*YG3:YG54)+SUMPRODUCT((YE3:YE54=UZ33)*(YH3:YH54=UZ34)*YG3:YG54)</f>
        <v>0</v>
      </c>
      <c r="VE34" s="395">
        <f ca="1">SUMPRODUCT((YE3:YE54=UZ34)*(YH3:YH54=UZ35)*YG3:YG54)+SUMPRODUCT((YE3:YE54=UZ34)*(YH3:YH54=UZ31)*YG3:YG54)+SUMPRODUCT((YE3:YE54=UZ34)*(YH3:YH54=UZ32)*YG3:YG54)+SUMPRODUCT((YE3:YE54=UZ34)*(YH3:YH54=UZ33)*YG3:YG54)+SUMPRODUCT((YE3:YE54=UZ35)*(YH3:YH54=UZ34)*YF3:YF54)+SUMPRODUCT((YE3:YE54=UZ31)*(YH3:YH54=UZ34)*YF3:YF54)+SUMPRODUCT((YE3:YE54=UZ32)*(YH3:YH54=UZ34)*YF3:YF54)+SUMPRODUCT((YE3:YE54=UZ33)*(YH3:YH54=UZ34)*YF3:YF54)</f>
        <v>0</v>
      </c>
      <c r="VF34" s="395">
        <f t="shared" ca="1" si="4667"/>
        <v>1000</v>
      </c>
      <c r="VG34" s="395">
        <f t="shared" ca="1" si="4668"/>
        <v>0</v>
      </c>
      <c r="VH34" s="395">
        <f ca="1">IF(UZ34&lt;&gt;"",VLOOKUP(UZ34,UG4:UM52,7,FALSE),"")</f>
        <v>1000</v>
      </c>
      <c r="VI34" s="395">
        <f ca="1">IF(UZ34&lt;&gt;"",VLOOKUP(UZ34,UG4:UM52,5,FALSE),"")</f>
        <v>0</v>
      </c>
      <c r="VJ34" s="395">
        <f ca="1">IF(UZ34&lt;&gt;"",VLOOKUP(UZ34,UG4:UO52,9,FALSE),"")</f>
        <v>25</v>
      </c>
      <c r="VK34" s="395">
        <f t="shared" ca="1" si="4669"/>
        <v>0</v>
      </c>
      <c r="VL34" s="395">
        <f t="shared" ref="VL34" ca="1" si="5448">IF(UZ34&lt;&gt;"",RANK(VK34,VK31:VK35),"")</f>
        <v>1</v>
      </c>
      <c r="VM34" s="395">
        <f t="shared" ref="VM34" ca="1" si="5449">IF(UZ34&lt;&gt;"",SUMPRODUCT((VK31:VK35=VK34)*(VF31:VF35&gt;VF34)),"")</f>
        <v>0</v>
      </c>
      <c r="VN34" s="395">
        <f t="shared" ref="VN34" ca="1" si="5450">IF(UZ34&lt;&gt;"",SUMPRODUCT((VK31:VK35=VK34)*(VF31:VF35=VF34)*(VD31:VD35&gt;VD34)),"")</f>
        <v>0</v>
      </c>
      <c r="VO34" s="395">
        <f t="shared" ref="VO34" ca="1" si="5451">IF(UZ34&lt;&gt;"",SUMPRODUCT((VK31:VK35=VK34)*(VF31:VF35=VF34)*(VD31:VD35=VD34)*(VH31:VH35&gt;VH34)),"")</f>
        <v>0</v>
      </c>
      <c r="VP34" s="395">
        <f t="shared" ref="VP34" ca="1" si="5452">IF(UZ34&lt;&gt;"",SUMPRODUCT((VK31:VK35=VK34)*(VF31:VF35=VF34)*(VD31:VD35=VD34)*(VH31:VH35=VH34)*(VI31:VI35&gt;VI34)),"")</f>
        <v>0</v>
      </c>
      <c r="VQ34" s="395">
        <f t="shared" ref="VQ34" ca="1" si="5453">IF(UZ34&lt;&gt;"",SUMPRODUCT((VK31:VK35=VK34)*(VF31:VF35=VF34)*(VD31:VD35=VD34)*(VH31:VH35=VH34)*(VI31:VI35=VI34)*(VJ31:VJ35&gt;VJ34)),"")</f>
        <v>0</v>
      </c>
      <c r="VR34" s="395">
        <f ca="1">IF(UZ34&lt;&gt;"",IF(VR86&lt;&gt;"",IF(U82=3,VR86,IF(U82=4,SUM(VL34:VQ34),VR86+U82)),SUM(VL34:VQ34)),"")</f>
        <v>1</v>
      </c>
      <c r="VS34" s="395" t="str">
        <f t="shared" ref="VS34" ca="1" si="5454">IF(UZ34&lt;&gt;"",INDEX(UZ31:UZ35,MATCH(4,VR31:VR35,0),0),"")</f>
        <v>Urawa Red Diamonds</v>
      </c>
      <c r="VT34" s="395" t="str">
        <f t="shared" ca="1" si="4889"/>
        <v/>
      </c>
      <c r="VU34" s="395" t="str">
        <f ca="1">IF(VT34&lt;&gt;"",SUMPRODUCT((YE3:YE54=VT34)*(YH3:YH54=VT35)*(YI3:YI54="W"))+SUMPRODUCT((YE3:YE54=VT34)*(YH3:YH54=VT32)*(YI3:YI54="W"))+SUMPRODUCT((YE3:YE54=VT34)*(YH3:YH54=VT33)*(YI3:YI54="W"))+SUMPRODUCT((YE3:YE54=VT35)*(YH3:YH54=VT34)*(YJ3:YJ54="W"))+SUMPRODUCT((YE3:YE54=VT32)*(YH3:YH54=VT34)*(YJ3:YJ54="W"))+SUMPRODUCT((YE3:YE54=VT33)*(YH3:YH54=VT34)*(YJ3:YJ54="W")),"")</f>
        <v/>
      </c>
      <c r="VV34" s="395" t="str">
        <f ca="1">IF(VT34&lt;&gt;"",SUMPRODUCT((YE3:YE54=VT34)*(YH3:YH54=VT35)*(YI3:YI54="D"))+SUMPRODUCT((YE3:YE54=VT34)*(YH3:YH54=VT32)*(YI3:YI54="D"))+SUMPRODUCT((YE3:YE54=VT34)*(YH3:YH54=VT33)*(YI3:YI54="D"))+SUMPRODUCT((YE3:YE54=VT35)*(YH3:YH54=VT34)*(YI3:YI54="D"))+SUMPRODUCT((YE3:YE54=VT32)*(YH3:YH54=VT34)*(YI3:YI54="D"))+SUMPRODUCT((YE3:YE54=VT33)*(YH3:YH54=VT34)*(YI3:YI54="D")),"")</f>
        <v/>
      </c>
      <c r="VW34" s="395" t="str">
        <f ca="1">IF(VT34&lt;&gt;"",SUMPRODUCT((YE3:YE54=VT34)*(YH3:YH54=VT35)*(YI3:YI54="L"))+SUMPRODUCT((YE3:YE54=VT34)*(YH3:YH54=VT32)*(YI3:YI54="L"))+SUMPRODUCT((YE3:YE54=VT34)*(YH3:YH54=VT33)*(YI3:YI54="L"))+SUMPRODUCT((YE3:YE54=VT35)*(YH3:YH54=VT34)*(YJ3:YJ54="L"))+SUMPRODUCT((YE3:YE54=VT32)*(YH3:YH54=VT34)*(YJ3:YJ54="L"))+SUMPRODUCT((YE3:YE54=VT33)*(YH3:YH54=VT34)*(YJ3:YJ54="L")),"")</f>
        <v/>
      </c>
      <c r="VX34" s="395">
        <f ca="1">SUMPRODUCT((YE3:YE54=VT34)*(YH3:YH54=VT35)*YF3:YF54)+SUMPRODUCT((YE3:YE54=VT34)*(YH3:YH54=VT31)*YF3:YF54)+SUMPRODUCT((YE3:YE54=VT34)*(YH3:YH54=VT32)*YF3:YF54)+SUMPRODUCT((YE3:YE54=VT34)*(YH3:YH54=VT33)*YF3:YF54)+SUMPRODUCT((YE3:YE54=VT35)*(YH3:YH54=VT34)*YG3:YG54)+SUMPRODUCT((YE3:YE54=VT31)*(YH3:YH54=VT34)*YG3:YG54)+SUMPRODUCT((YE3:YE54=VT32)*(YH3:YH54=VT34)*YG3:YG54)+SUMPRODUCT((YE3:YE54=VT33)*(YH3:YH54=VT34)*YG3:YG54)</f>
        <v>0</v>
      </c>
      <c r="VY34" s="395">
        <f ca="1">SUMPRODUCT((YE3:YE54=VT34)*(YH3:YH54=VT35)*YG3:YG54)+SUMPRODUCT((YE3:YE54=VT34)*(YH3:YH54=VT31)*YG3:YG54)+SUMPRODUCT((YE3:YE54=VT34)*(YH3:YH54=VT32)*YG3:YG54)+SUMPRODUCT((YE3:YE54=VT34)*(YH3:YH54=VT33)*YG3:YG54)+SUMPRODUCT((YE3:YE54=VT35)*(YH3:YH54=VT34)*YF3:YF54)+SUMPRODUCT((YE3:YE54=VT31)*(YH3:YH54=VT34)*YF3:YF54)+SUMPRODUCT((YE3:YE54=VT32)*(YH3:YH54=VT34)*YF3:YF54)+SUMPRODUCT((YE3:YE54=VT33)*(YH3:YH54=VT34)*YF3:YF54)</f>
        <v>0</v>
      </c>
      <c r="VZ34" s="395">
        <f t="shared" ca="1" si="4890"/>
        <v>1000</v>
      </c>
      <c r="WA34" s="395" t="str">
        <f t="shared" ca="1" si="4891"/>
        <v/>
      </c>
      <c r="WB34" s="395" t="str">
        <f ca="1">IF(VT34&lt;&gt;"",VLOOKUP(VT34,UG4:UM52,7,FALSE),"")</f>
        <v/>
      </c>
      <c r="WC34" s="395" t="str">
        <f ca="1">IF(VT34&lt;&gt;"",VLOOKUP(VT34,UG4:UM52,5,FALSE),"")</f>
        <v/>
      </c>
      <c r="WD34" s="395" t="str">
        <f ca="1">IF(VT34&lt;&gt;"",VLOOKUP(VT34,UG4:UO52,9,FALSE),"")</f>
        <v/>
      </c>
      <c r="WE34" s="395" t="str">
        <f t="shared" ca="1" si="4892"/>
        <v/>
      </c>
      <c r="WF34" s="395" t="str">
        <f t="shared" ref="WF34" ca="1" si="5455">IF(VT34&lt;&gt;"",RANK(WE34,WE31:WE35),"")</f>
        <v/>
      </c>
      <c r="WG34" s="395" t="str">
        <f t="shared" ref="WG34" ca="1" si="5456">IF(VT34&lt;&gt;"",SUMPRODUCT((WE31:WE35=WE34)*(VZ31:VZ35&gt;VZ34)),"")</f>
        <v/>
      </c>
      <c r="WH34" s="395" t="str">
        <f t="shared" ref="WH34" ca="1" si="5457">IF(VT34&lt;&gt;"",SUMPRODUCT((WE31:WE35=WE34)*(VZ31:VZ35=VZ34)*(VX31:VX35&gt;VX34)),"")</f>
        <v/>
      </c>
      <c r="WI34" s="395" t="str">
        <f t="shared" ref="WI34" ca="1" si="5458">IF(VT34&lt;&gt;"",SUMPRODUCT((WE31:WE35=WE34)*(VZ31:VZ35=VZ34)*(VX31:VX35=VX34)*(WB31:WB35&gt;WB34)),"")</f>
        <v/>
      </c>
      <c r="WJ34" s="395" t="str">
        <f t="shared" ref="WJ34" ca="1" si="5459">IF(VT34&lt;&gt;"",SUMPRODUCT((WE31:WE35=WE34)*(VZ31:VZ35=VZ34)*(VX31:VX35=VX34)*(WB31:WB35=WB34)*(WC31:WC35&gt;WC34)),"")</f>
        <v/>
      </c>
      <c r="WK34" s="395" t="str">
        <f t="shared" ref="WK34" ca="1" si="5460">IF(VT34&lt;&gt;"",SUMPRODUCT((WE31:WE35=WE34)*(VZ31:VZ35=VZ34)*(VX31:VX35=VX34)*(WB31:WB35=WB34)*(WC31:WC35=WC34)*(WD31:WD35&gt;WD34)),"")</f>
        <v/>
      </c>
      <c r="WL34" s="395" t="str">
        <f t="shared" ref="WL34" ca="1" si="5461">IF(VT34&lt;&gt;"",IF(WL86&lt;&gt;"",IF(VS82=3,WL86,WL86+VS82),SUM(WF34:WK34)+1),"")</f>
        <v/>
      </c>
      <c r="WM34" s="395" t="str">
        <f t="shared" ref="WM34" ca="1" si="5462">IF(VT34&lt;&gt;"",INDEX(VT32:VT35,MATCH(4,WL32:WL35,0),0),"")</f>
        <v/>
      </c>
      <c r="WN34" s="395" t="str">
        <f t="shared" ca="1" si="5156"/>
        <v/>
      </c>
      <c r="WO34" s="395">
        <f ca="1">SUMPRODUCT((YE3:YE54=WN34)*(YH3:YH54=WN35)*(YI3:YI54="W"))+SUMPRODUCT((YE3:YE54=WN34)*(YH3:YH54=WN36)*(YI3:YI54="W"))+SUMPRODUCT((YE3:YE54=WN34)*(YH3:YH54=WN33)*(YI3:YI54="W"))+SUMPRODUCT((YE3:YE54=WN35)*(YH3:YH54=WN34)*(YJ3:YJ54="W"))+SUMPRODUCT((YE3:YE54=WN36)*(YH3:YH54=WN34)*(YJ3:YJ54="W"))+SUMPRODUCT((YE3:YE54=WN33)*(YH3:YH54=WN34)*(YJ3:YJ54="W"))</f>
        <v>0</v>
      </c>
      <c r="WP34" s="395">
        <f ca="1">SUMPRODUCT((YE3:YE54=WN34)*(YH3:YH54=WN35)*(YI3:YI54="D"))+SUMPRODUCT((YE3:YE54=WN34)*(YH3:YH54=WN36)*(YI3:YI54="D"))+SUMPRODUCT((YE3:YE54=WN34)*(YH3:YH54=WN33)*(YI3:YI54="D"))+SUMPRODUCT((YE3:YE54=WN35)*(YH3:YH54=WN34)*(YI3:YI54="D"))+SUMPRODUCT((YE3:YE54=WN36)*(YH3:YH54=WN34)*(YI3:YI54="D"))+SUMPRODUCT((YE3:YE54=WN33)*(YH3:YH54=WN34)*(YI3:YI54="D"))</f>
        <v>0</v>
      </c>
      <c r="WQ34" s="395">
        <f ca="1">SUMPRODUCT((YE3:YE54=WN34)*(YH3:YH54=WN35)*(YI3:YI54="L"))+SUMPRODUCT((YE3:YE54=WN34)*(YH3:YH54=WN36)*(YI3:YI54="L"))+SUMPRODUCT((YE3:YE54=WN34)*(YH3:YH54=WN33)*(YI3:YI54="L"))+SUMPRODUCT((YE3:YE54=WN35)*(YH3:YH54=WN34)*(YJ3:YJ54="L"))+SUMPRODUCT((YE3:YE54=WN36)*(YH3:YH54=WN34)*(YJ3:YJ54="L"))+SUMPRODUCT((YE3:YE54=WN33)*(YH3:YH54=WN34)*(YJ3:YJ54="L"))</f>
        <v>0</v>
      </c>
      <c r="WR34" s="395">
        <f ca="1">SUMPRODUCT((YE3:YE54=WN34)*(YH3:YH54=WN35)*YF3:YF54)+SUMPRODUCT((YE3:YE54=WN34)*(YH3:YH54=WN31)*YF3:YF54)+SUMPRODUCT((YE3:YE54=WN34)*(YH3:YH54=WN32)*YF3:YF54)+SUMPRODUCT((YE3:YE54=WN34)*(YH3:YH54=WN33)*YF3:YF54)+SUMPRODUCT((YE3:YE54=WN35)*(YH3:YH54=WN34)*YG3:YG54)+SUMPRODUCT((YE3:YE54=WN31)*(YH3:YH54=WN34)*YG3:YG54)+SUMPRODUCT((YE3:YE54=WN32)*(YH3:YH54=WN34)*YG3:YG54)+SUMPRODUCT((YE3:YE54=WN33)*(YH3:YH54=WN34)*YG3:YG54)</f>
        <v>0</v>
      </c>
      <c r="WS34" s="395">
        <f ca="1">SUMPRODUCT((YE3:YE54=WN34)*(YH3:YH54=WN35)*YG3:YG54)+SUMPRODUCT((YE3:YE54=WN34)*(YH3:YH54=WN31)*YG3:YG54)+SUMPRODUCT((YE3:YE54=WN34)*(YH3:YH54=WN32)*YG3:YG54)+SUMPRODUCT((YE3:YE54=WN34)*(YH3:YH54=WN33)*YG3:YG54)+SUMPRODUCT((YE3:YE54=WN35)*(YH3:YH54=WN34)*YF3:YF54)+SUMPRODUCT((YE3:YE54=WN31)*(YH3:YH54=WN34)*YF3:YF54)+SUMPRODUCT((YE3:YE54=WN32)*(YH3:YH54=WN34)*YF3:YF54)+SUMPRODUCT((YE3:YE54=WN33)*(YH3:YH54=WN34)*YF3:YF54)</f>
        <v>0</v>
      </c>
      <c r="WT34" s="395">
        <f t="shared" ca="1" si="5157"/>
        <v>1000</v>
      </c>
      <c r="WU34" s="395" t="str">
        <f t="shared" ca="1" si="5158"/>
        <v/>
      </c>
      <c r="WV34" s="395" t="str">
        <f ca="1">IF(WN34&lt;&gt;"",VLOOKUP(WN34,UG4:UM52,7,FALSE),"")</f>
        <v/>
      </c>
      <c r="WW34" s="395" t="str">
        <f ca="1">IF(WN34&lt;&gt;"",VLOOKUP(WN34,UG4:UM52,5,FALSE),"")</f>
        <v/>
      </c>
      <c r="WX34" s="395" t="str">
        <f ca="1">IF(WN34&lt;&gt;"",VLOOKUP(WN34,UG4:UO52,9,FALSE),"")</f>
        <v/>
      </c>
      <c r="WY34" s="395" t="str">
        <f t="shared" ca="1" si="5159"/>
        <v/>
      </c>
      <c r="WZ34" s="395" t="str">
        <f t="shared" ref="WZ34" ca="1" si="5463">IF(WN34&lt;&gt;"",RANK(WY34,WY32:WY35),"")</f>
        <v/>
      </c>
      <c r="XA34" s="395" t="str">
        <f t="shared" ref="XA34" ca="1" si="5464">IF(WN34&lt;&gt;"",SUMPRODUCT((WY31:WY35=WY34)*(WT31:WT35&gt;WT34)),"")</f>
        <v/>
      </c>
      <c r="XB34" s="395" t="str">
        <f t="shared" ref="XB34" ca="1" si="5465">IF(WN34&lt;&gt;"",SUMPRODUCT((WY31:WY35=WY34)*(WT31:WT35=WT34)*(WR31:WR35&gt;WR34)),"")</f>
        <v/>
      </c>
      <c r="XC34" s="395" t="str">
        <f t="shared" ref="XC34" ca="1" si="5466">IF(WN34&lt;&gt;"",SUMPRODUCT((WY31:WY35=WY34)*(WT31:WT35=WT34)*(WR31:WR35=WR34)*(WV31:WV35&gt;WV34)),"")</f>
        <v/>
      </c>
      <c r="XD34" s="395" t="str">
        <f t="shared" ref="XD34" ca="1" si="5467">IF(WN34&lt;&gt;"",SUMPRODUCT((WY31:WY35=WY34)*(WT31:WT35=WT34)*(WR31:WR35=WR34)*(WV31:WV35=WV34)*(WW31:WW35&gt;WW34)),"")</f>
        <v/>
      </c>
      <c r="XE34" s="395" t="str">
        <f t="shared" ref="XE34" ca="1" si="5468">IF(WN34&lt;&gt;"",SUMPRODUCT((WY31:WY35=WY34)*(WT31:WT35=WT34)*(WR31:WR35=WR34)*(WV31:WV35=WV34)*(WW31:WW35=WW34)*(WX31:WX35&gt;WX34)),"")</f>
        <v/>
      </c>
      <c r="XF34" s="395" t="str">
        <f t="shared" ca="1" si="5166"/>
        <v/>
      </c>
      <c r="XG34" s="395" t="str">
        <f t="shared" ref="XG34" ca="1" si="5469">IF(WN34&lt;&gt;"",INDEX(WN33:WN35,MATCH(4,XF33:XF35,0),0),"")</f>
        <v/>
      </c>
      <c r="XH34" s="395" t="str">
        <f t="shared" ref="XH34" si="5470">IF(UX31&lt;&gt;"",UX31,"")</f>
        <v/>
      </c>
      <c r="XI34" s="395">
        <f ca="1">SUMPRODUCT((YE3:YE54=UZ34)*(YH3:YH54=UZ35)*(YI3:YI54="W"))+SUMPRODUCT((YE3:YE54=UZ34)*(YH3:YH54=UZ31)*(YI3:YI54="W"))+SUMPRODUCT((YE3:YE54=UZ34)*(YH3:YH54=UZ32)*(YI3:YI54="W"))+SUMPRODUCT((YE3:YE54=UZ34)*(YH3:YH54=UZ33)*(YI3:YI54="W"))+SUMPRODUCT((YE3:YE54=UZ35)*(YH3:YH54=UZ34)*(YJ3:YJ54="W"))+SUMPRODUCT((YE3:YE54=UZ31)*(YH3:YH54=UZ34)*(YJ3:YJ54="W"))+SUMPRODUCT((YE3:YE54=UZ32)*(YH3:YH54=UZ34)*(YJ3:YJ54="W"))+SUMPRODUCT((YE3:YE54=UZ33)*(YH3:YH54=UZ34)*(YJ3:YJ54="W"))</f>
        <v>0</v>
      </c>
      <c r="XJ34" s="395">
        <f ca="1">SUMPRODUCT((YE3:YE54=UZ34)*(YH3:YH54=UZ35)*(YI3:YI54="D"))+SUMPRODUCT((YE3:YE54=UZ34)*(YH3:YH54=UZ31)*(YI3:YI54="D"))+SUMPRODUCT((YE3:YE54=UZ34)*(YH3:YH54=UZ32)*(YI3:YI54="D"))+SUMPRODUCT((YE3:YE54=UZ34)*(YH3:YH54=UZ33)*(YI3:YI54="D"))+SUMPRODUCT((YE3:YE54=UZ35)*(YH3:YH54=UZ34)*(YI3:YI54="D"))+SUMPRODUCT((YE3:YE54=UZ31)*(YH3:YH54=UZ34)*(YI3:YI54="D"))+SUMPRODUCT((YE3:YE54=UZ32)*(YH3:YH54=UZ34)*(YI3:YI54="D"))+SUMPRODUCT((YE3:YE54=UZ33)*(YH3:YH54=UZ34)*(YI3:YI54="D"))</f>
        <v>0</v>
      </c>
      <c r="XK34" s="395">
        <f ca="1">SUMPRODUCT((YE3:YE54=UZ34)*(YH3:YH54=UZ35)*(YI3:YI54="L"))+SUMPRODUCT((YE3:YE54=UZ34)*(YH3:YH54=UZ31)*(YI3:YI54="L"))+SUMPRODUCT((YE3:YE54=UZ34)*(YH3:YH54=UZ32)*(YI3:YI54="L"))+SUMPRODUCT((YE3:YE54=UZ34)*(YH3:YH54=UZ33)*(YI3:YI54="L"))+SUMPRODUCT((YE3:YE54=UZ35)*(YH3:YH54=UZ34)*(YJ3:YJ54="L"))+SUMPRODUCT((YE3:YE54=UZ31)*(YH3:YH54=UZ34)*(YJ3:YJ54="L"))+SUMPRODUCT((YE3:YE54=UZ32)*(YH3:YH54=UZ34)*(YJ3:YJ54="L"))+SUMPRODUCT((YE3:YE54=UZ33)*(YH3:YH54=UZ34)*(YJ3:YJ54="L"))</f>
        <v>0</v>
      </c>
      <c r="XL34" s="395">
        <f ca="1">SUMPRODUCT((YE3:YE54=XH34)*(YH3:YH54=XH35)*YF3:YF54)+SUMPRODUCT((YE3:YE54=XH34)*(YH3:YH54=XH31)*YF3:YF54)+SUMPRODUCT((YE3:YE54=XH34)*(YH3:YH54=XH32)*YF3:YF54)+SUMPRODUCT((YE3:YE54=XH34)*(YH3:YH54=XH33)*YF3:YF54)+SUMPRODUCT((YE3:YE54=XH35)*(YH3:YH54=XH34)*YG3:YG54)+SUMPRODUCT((YE3:YE54=XH31)*(YH3:YH54=XH34)*YG3:YG54)+SUMPRODUCT((YE3:YE54=XH32)*(YH3:YH54=XH34)*YG3:YG54)+SUMPRODUCT((YE3:YE54=XH33)*(YH3:YH54=XH34)*YG3:YG54)</f>
        <v>0</v>
      </c>
      <c r="XM34" s="395">
        <f ca="1">SUMPRODUCT((YE3:YE54=XH34)*(YH3:YH54=XH35)*YG3:YG54)+SUMPRODUCT((YE3:YE54=XH34)*(YH3:YH54=XH31)*YG3:YG54)+SUMPRODUCT((YE3:YE54=XH34)*(YH3:YH54=XH32)*YG3:YG54)+SUMPRODUCT((YE3:YE54=XH34)*(YH3:YH54=XH33)*YG3:YG54)+SUMPRODUCT((YE3:YE54=XH35)*(YH3:YH54=XH34)*YF3:YF54)+SUMPRODUCT((YE3:YE54=XH31)*(YH3:YH54=XH34)*YF3:YF54)+SUMPRODUCT((YE3:YE54=XH32)*(YH3:YH54=XH34)*YF3:YF54)+SUMPRODUCT((YE3:YE54=XH33)*(YH3:YH54=XH34)*YF3:YF54)</f>
        <v>0</v>
      </c>
      <c r="XN34" s="395">
        <f t="shared" ref="XN34" ca="1" si="5471">XL34-XM34+1000</f>
        <v>1000</v>
      </c>
      <c r="XO34" s="395" t="str">
        <f t="shared" ref="XO34" si="5472">IF(XH34&lt;&gt;"",XI34*3+XJ34*1,"")</f>
        <v/>
      </c>
      <c r="XP34" s="395" t="str">
        <f>IF(XH34&lt;&gt;"",VLOOKUP(XH34,UG4:UM52,7,FALSE),"")</f>
        <v/>
      </c>
      <c r="XQ34" s="395" t="str">
        <f>IF(XH34&lt;&gt;"",VLOOKUP(XH34,UG4:UM52,5,FALSE),"")</f>
        <v/>
      </c>
      <c r="XR34" s="395" t="str">
        <f>IF(XH34&lt;&gt;"",VLOOKUP(XH34,UG4:UO52,9,FALSE),"")</f>
        <v/>
      </c>
      <c r="XS34" s="395" t="str">
        <f t="shared" ref="XS34" si="5473">XO34</f>
        <v/>
      </c>
      <c r="XT34" s="395" t="str">
        <f t="shared" ref="XT34" si="5474">IF(XH34&lt;&gt;"",RANK(XS34,VK31:VK35),"")</f>
        <v/>
      </c>
      <c r="XU34" s="395" t="str">
        <f t="shared" ref="XU34" si="5475">IF(XH34&lt;&gt;"",SUMPRODUCT((XS31:XS35=XS34)*(XN31:XN35&gt;XN34)),"")</f>
        <v/>
      </c>
      <c r="XV34" s="395" t="str">
        <f t="shared" ref="XV34" si="5476">IF(XH34&lt;&gt;"",SUMPRODUCT((XS31:XS35=XS34)*(XN31:XN35=XN34)*(XL31:XL35&gt;XL34)),"")</f>
        <v/>
      </c>
      <c r="XW34" s="395" t="str">
        <f t="shared" ref="XW34" si="5477">IF(XH34&lt;&gt;"",SUMPRODUCT((XS31:XS35=XS34)*(XN31:XN35=XN34)*(XL31:XL35=XL34)*(XP31:XP35&gt;XP34)),"")</f>
        <v/>
      </c>
      <c r="XX34" s="395" t="str">
        <f t="shared" ref="XX34" si="5478">IF(XH34&lt;&gt;"",SUMPRODUCT((XS31:XS35=XS34)*(XN31:XN35=XN34)*(XL31:XL35=XL34)*(XP31:XP35=XP34)*(XQ31:XQ35&gt;XQ34)),"")</f>
        <v/>
      </c>
      <c r="XY34" s="395" t="str">
        <f t="shared" ref="XY34" si="5479">IF(XH34&lt;&gt;"",SUMPRODUCT((XS31:XS35=XS34)*(XN31:XN35=XN34)*(XL31:XL35=XL34)*(XP31:XP35=XP34)*(XQ31:XQ35=XQ34)*(XR31:XR35&gt;XR34)),"")</f>
        <v/>
      </c>
      <c r="XZ34" s="395" t="str">
        <f t="shared" ref="XZ34" si="5480">IF(XH34&lt;&gt;"",SUM(XT34:XY34)+3,"")</f>
        <v/>
      </c>
      <c r="YA34" s="395" t="str">
        <f t="shared" ref="YA34" si="5481">IF(XH34&lt;&gt;"",INDEX(UZ31:UZ35,MATCH(1,VR31:VR35,0),0),"")</f>
        <v/>
      </c>
      <c r="YB34" s="395" t="str">
        <f t="shared" ref="YB34" ca="1" si="5482">IF(YA34&lt;&gt;"",YA34,IF(XG34&lt;&gt;"",XG34,IF(WM34&lt;&gt;"",WM34,IF(VS34&lt;&gt;"",VS34,US34))))</f>
        <v>Urawa Red Diamonds</v>
      </c>
      <c r="YC34" s="395">
        <v>4</v>
      </c>
      <c r="YD34" s="395">
        <v>32</v>
      </c>
      <c r="YE34" s="395" t="str">
        <f t="shared" si="6"/>
        <v>Manchester City</v>
      </c>
      <c r="YF34" s="395">
        <f ca="1">IF(OFFSET('Game Board'!O39,0,YF1)&lt;&gt;"",OFFSET('Game Board'!O39,0,YF1),0)</f>
        <v>0</v>
      </c>
      <c r="YG34" s="395">
        <f ca="1">IF(OFFSET('Game Board'!P39,0,YF1)&lt;&gt;"",OFFSET('Game Board'!P39,0,YF1),0)</f>
        <v>0</v>
      </c>
      <c r="YH34" s="395" t="str">
        <f t="shared" si="7"/>
        <v>Al Ain</v>
      </c>
      <c r="YI34" s="395" t="str">
        <f ca="1">IF(AND(OFFSET('Game Board'!O39,0,YF1)&lt;&gt;"",OFFSET('Game Board'!P39,0,YF1)&lt;&gt;""),IF(YF34&gt;YG34,"W",IF(YF34=YG34,"D","L")),"")</f>
        <v/>
      </c>
      <c r="YJ34" s="395" t="str">
        <f t="shared" ca="1" si="2629"/>
        <v/>
      </c>
      <c r="YL34" s="395">
        <f ca="1">VLOOKUP(YM34,ACH31:ACI35,2,FALSE)</f>
        <v>2</v>
      </c>
      <c r="YM34" s="398" t="str">
        <f t="shared" si="4678"/>
        <v>Internazionale</v>
      </c>
      <c r="YN34" s="395">
        <f ca="1">SUMPRODUCT((ACK3:ACK54=YM34)*(ACO3:ACO54="W"))+SUMPRODUCT((ACN3:ACN54=YM34)*(ACP3:ACP54="W"))</f>
        <v>0</v>
      </c>
      <c r="YO34" s="395">
        <f ca="1">SUMPRODUCT((ACK3:ACK54=YM34)*(ACO3:ACO54="D"))+SUMPRODUCT((ACN3:ACN54=YM34)*(ACP3:ACP54="D"))</f>
        <v>0</v>
      </c>
      <c r="YP34" s="395">
        <f ca="1">SUMPRODUCT((ACK3:ACK54=YM34)*(ACO3:ACO54="L"))+SUMPRODUCT((ACN3:ACN54=YM34)*(ACP3:ACP54="L"))</f>
        <v>0</v>
      </c>
      <c r="YQ34" s="395">
        <f t="shared" ref="YQ34" ca="1" si="5483">SUMIF(ACK3:ACK72,YM34,ACL3:ACL72)+SUMIF(ACN3:ACN72,YM34,ACM3:ACM72)</f>
        <v>0</v>
      </c>
      <c r="YR34" s="395">
        <f t="shared" ref="YR34" ca="1" si="5484">SUMIF(ACN3:ACN72,YM34,ACL3:ACL72)+SUMIF(ACK3:ACK72,YM34,ACM3:ACM72)</f>
        <v>0</v>
      </c>
      <c r="YS34" s="395">
        <f t="shared" ca="1" si="4681"/>
        <v>1000</v>
      </c>
      <c r="YT34" s="395">
        <f t="shared" ca="1" si="4682"/>
        <v>0</v>
      </c>
      <c r="YU34" s="401">
        <f t="shared" si="117"/>
        <v>21</v>
      </c>
      <c r="YV34" s="395">
        <f t="shared" ref="YV34" ca="1" si="5485">IF(COUNTIF(YT31:YT35,4)&lt;&gt;4,RANK(YT34,YT31:YT35),YT86)</f>
        <v>1</v>
      </c>
      <c r="YX34" s="395">
        <f t="shared" ref="YX34" ca="1" si="5486">SUMPRODUCT((YV31:YV34=YV34)*(YU31:YU34&lt;YU34))+YV34</f>
        <v>3</v>
      </c>
      <c r="YY34" s="398" t="str">
        <f t="shared" ref="YY34" ca="1" si="5487">INDEX(YM31:YM35,MATCH(4,YX31:YX35,0),0)</f>
        <v>River Plate</v>
      </c>
      <c r="YZ34" s="395">
        <f t="shared" ref="YZ34" ca="1" si="5488">INDEX(YV31:YV35,MATCH(YY34,YM31:YM35,0),0)</f>
        <v>1</v>
      </c>
      <c r="ZA34" s="395" t="str">
        <f t="shared" ca="1" si="5175"/>
        <v>River Plate</v>
      </c>
      <c r="ZB34" s="395" t="str">
        <f t="shared" ca="1" si="5176"/>
        <v/>
      </c>
      <c r="ZF34" s="395" t="str">
        <f t="shared" ca="1" si="4691"/>
        <v>River Plate</v>
      </c>
      <c r="ZG34" s="395">
        <f ca="1">SUMPRODUCT((ACK3:ACK54=ZF34)*(ACN3:ACN54=ZF35)*(ACO3:ACO54="W"))+SUMPRODUCT((ACK3:ACK54=ZF34)*(ACN3:ACN54=ZF31)*(ACO3:ACO54="W"))+SUMPRODUCT((ACK3:ACK54=ZF34)*(ACN3:ACN54=ZF32)*(ACO3:ACO54="W"))+SUMPRODUCT((ACK3:ACK54=ZF34)*(ACN3:ACN54=ZF33)*(ACO3:ACO54="W"))+SUMPRODUCT((ACK3:ACK54=ZF35)*(ACN3:ACN54=ZF34)*(ACP3:ACP54="W"))+SUMPRODUCT((ACK3:ACK54=ZF31)*(ACN3:ACN54=ZF34)*(ACP3:ACP54="W"))+SUMPRODUCT((ACK3:ACK54=ZF32)*(ACN3:ACN54=ZF34)*(ACP3:ACP54="W"))+SUMPRODUCT((ACK3:ACK54=ZF33)*(ACN3:ACN54=ZF34)*(ACP3:ACP54="W"))</f>
        <v>0</v>
      </c>
      <c r="ZH34" s="395">
        <f ca="1">SUMPRODUCT((ACK3:ACK54=ZF34)*(ACN3:ACN54=ZF35)*(ACO3:ACO54="D"))+SUMPRODUCT((ACK3:ACK54=ZF34)*(ACN3:ACN54=ZF31)*(ACO3:ACO54="D"))+SUMPRODUCT((ACK3:ACK54=ZF34)*(ACN3:ACN54=ZF32)*(ACO3:ACO54="D"))+SUMPRODUCT((ACK3:ACK54=ZF34)*(ACN3:ACN54=ZF33)*(ACO3:ACO54="D"))+SUMPRODUCT((ACK3:ACK54=ZF35)*(ACN3:ACN54=ZF34)*(ACO3:ACO54="D"))+SUMPRODUCT((ACK3:ACK54=ZF31)*(ACN3:ACN54=ZF34)*(ACO3:ACO54="D"))+SUMPRODUCT((ACK3:ACK54=ZF32)*(ACN3:ACN54=ZF34)*(ACO3:ACO54="D"))+SUMPRODUCT((ACK3:ACK54=ZF33)*(ACN3:ACN54=ZF34)*(ACO3:ACO54="D"))</f>
        <v>0</v>
      </c>
      <c r="ZI34" s="395">
        <f ca="1">SUMPRODUCT((ACK3:ACK54=ZF34)*(ACN3:ACN54=ZF35)*(ACO3:ACO54="L"))+SUMPRODUCT((ACK3:ACK54=ZF34)*(ACN3:ACN54=ZF31)*(ACO3:ACO54="L"))+SUMPRODUCT((ACK3:ACK54=ZF34)*(ACN3:ACN54=ZF32)*(ACO3:ACO54="L"))+SUMPRODUCT((ACK3:ACK54=ZF34)*(ACN3:ACN54=ZF33)*(ACO3:ACO54="L"))+SUMPRODUCT((ACK3:ACK54=ZF35)*(ACN3:ACN54=ZF34)*(ACP3:ACP54="L"))+SUMPRODUCT((ACK3:ACK54=ZF31)*(ACN3:ACN54=ZF34)*(ACP3:ACP54="L"))+SUMPRODUCT((ACK3:ACK54=ZF32)*(ACN3:ACN54=ZF34)*(ACP3:ACP54="L"))+SUMPRODUCT((ACK3:ACK54=ZF33)*(ACN3:ACN54=ZF34)*(ACP3:ACP54="L"))</f>
        <v>0</v>
      </c>
      <c r="ZJ34" s="395">
        <f ca="1">SUMPRODUCT((ACK3:ACK54=ZF34)*(ACN3:ACN54=ZF35)*ACL3:ACL54)+SUMPRODUCT((ACK3:ACK54=ZF34)*(ACN3:ACN54=ZF31)*ACL3:ACL54)+SUMPRODUCT((ACK3:ACK54=ZF34)*(ACN3:ACN54=ZF32)*ACL3:ACL54)+SUMPRODUCT((ACK3:ACK54=ZF34)*(ACN3:ACN54=ZF33)*ACL3:ACL54)+SUMPRODUCT((ACK3:ACK54=ZF35)*(ACN3:ACN54=ZF34)*ACM3:ACM54)+SUMPRODUCT((ACK3:ACK54=ZF31)*(ACN3:ACN54=ZF34)*ACM3:ACM54)+SUMPRODUCT((ACK3:ACK54=ZF32)*(ACN3:ACN54=ZF34)*ACM3:ACM54)+SUMPRODUCT((ACK3:ACK54=ZF33)*(ACN3:ACN54=ZF34)*ACM3:ACM54)</f>
        <v>0</v>
      </c>
      <c r="ZK34" s="395">
        <f ca="1">SUMPRODUCT((ACK3:ACK54=ZF34)*(ACN3:ACN54=ZF35)*ACM3:ACM54)+SUMPRODUCT((ACK3:ACK54=ZF34)*(ACN3:ACN54=ZF31)*ACM3:ACM54)+SUMPRODUCT((ACK3:ACK54=ZF34)*(ACN3:ACN54=ZF32)*ACM3:ACM54)+SUMPRODUCT((ACK3:ACK54=ZF34)*(ACN3:ACN54=ZF33)*ACM3:ACM54)+SUMPRODUCT((ACK3:ACK54=ZF35)*(ACN3:ACN54=ZF34)*ACL3:ACL54)+SUMPRODUCT((ACK3:ACK54=ZF31)*(ACN3:ACN54=ZF34)*ACL3:ACL54)+SUMPRODUCT((ACK3:ACK54=ZF32)*(ACN3:ACN54=ZF34)*ACL3:ACL54)+SUMPRODUCT((ACK3:ACK54=ZF33)*(ACN3:ACN54=ZF34)*ACL3:ACL54)</f>
        <v>0</v>
      </c>
      <c r="ZL34" s="395">
        <f t="shared" ca="1" si="4692"/>
        <v>1000</v>
      </c>
      <c r="ZM34" s="395">
        <f t="shared" ca="1" si="4693"/>
        <v>0</v>
      </c>
      <c r="ZN34" s="395">
        <f ca="1">IF(ZF34&lt;&gt;"",VLOOKUP(ZF34,YM4:YS52,7,FALSE),"")</f>
        <v>1000</v>
      </c>
      <c r="ZO34" s="395">
        <f ca="1">IF(ZF34&lt;&gt;"",VLOOKUP(ZF34,YM4:YS52,5,FALSE),"")</f>
        <v>0</v>
      </c>
      <c r="ZP34" s="395">
        <f ca="1">IF(ZF34&lt;&gt;"",VLOOKUP(ZF34,YM4:YU52,9,FALSE),"")</f>
        <v>25</v>
      </c>
      <c r="ZQ34" s="395">
        <f t="shared" ca="1" si="4694"/>
        <v>0</v>
      </c>
      <c r="ZR34" s="395">
        <f t="shared" ref="ZR34" ca="1" si="5489">IF(ZF34&lt;&gt;"",RANK(ZQ34,ZQ31:ZQ35),"")</f>
        <v>1</v>
      </c>
      <c r="ZS34" s="395">
        <f t="shared" ref="ZS34" ca="1" si="5490">IF(ZF34&lt;&gt;"",SUMPRODUCT((ZQ31:ZQ35=ZQ34)*(ZL31:ZL35&gt;ZL34)),"")</f>
        <v>0</v>
      </c>
      <c r="ZT34" s="395">
        <f t="shared" ref="ZT34" ca="1" si="5491">IF(ZF34&lt;&gt;"",SUMPRODUCT((ZQ31:ZQ35=ZQ34)*(ZL31:ZL35=ZL34)*(ZJ31:ZJ35&gt;ZJ34)),"")</f>
        <v>0</v>
      </c>
      <c r="ZU34" s="395">
        <f t="shared" ref="ZU34" ca="1" si="5492">IF(ZF34&lt;&gt;"",SUMPRODUCT((ZQ31:ZQ35=ZQ34)*(ZL31:ZL35=ZL34)*(ZJ31:ZJ35=ZJ34)*(ZN31:ZN35&gt;ZN34)),"")</f>
        <v>0</v>
      </c>
      <c r="ZV34" s="395">
        <f t="shared" ref="ZV34" ca="1" si="5493">IF(ZF34&lt;&gt;"",SUMPRODUCT((ZQ31:ZQ35=ZQ34)*(ZL31:ZL35=ZL34)*(ZJ31:ZJ35=ZJ34)*(ZN31:ZN35=ZN34)*(ZO31:ZO35&gt;ZO34)),"")</f>
        <v>0</v>
      </c>
      <c r="ZW34" s="395">
        <f t="shared" ref="ZW34" ca="1" si="5494">IF(ZF34&lt;&gt;"",SUMPRODUCT((ZQ31:ZQ35=ZQ34)*(ZL31:ZL35=ZL34)*(ZJ31:ZJ35=ZJ34)*(ZN31:ZN35=ZN34)*(ZO31:ZO35=ZO34)*(ZP31:ZP35&gt;ZP34)),"")</f>
        <v>0</v>
      </c>
      <c r="ZX34" s="395">
        <f ca="1">IF(ZF34&lt;&gt;"",IF(ZX86&lt;&gt;"",IF(U82=3,ZX86,IF(U82=4,SUM(ZR34:ZW34),ZX86+U82)),SUM(ZR34:ZW34)),"")</f>
        <v>1</v>
      </c>
      <c r="ZY34" s="395" t="str">
        <f t="shared" ref="ZY34" ca="1" si="5495">IF(ZF34&lt;&gt;"",INDEX(ZF31:ZF35,MATCH(4,ZX31:ZX35,0),0),"")</f>
        <v>Urawa Red Diamonds</v>
      </c>
      <c r="ZZ34" s="395" t="str">
        <f t="shared" ca="1" si="4919"/>
        <v/>
      </c>
      <c r="AAA34" s="395" t="str">
        <f ca="1">IF(ZZ34&lt;&gt;"",SUMPRODUCT((ACK3:ACK54=ZZ34)*(ACN3:ACN54=ZZ35)*(ACO3:ACO54="W"))+SUMPRODUCT((ACK3:ACK54=ZZ34)*(ACN3:ACN54=ZZ32)*(ACO3:ACO54="W"))+SUMPRODUCT((ACK3:ACK54=ZZ34)*(ACN3:ACN54=ZZ33)*(ACO3:ACO54="W"))+SUMPRODUCT((ACK3:ACK54=ZZ35)*(ACN3:ACN54=ZZ34)*(ACP3:ACP54="W"))+SUMPRODUCT((ACK3:ACK54=ZZ32)*(ACN3:ACN54=ZZ34)*(ACP3:ACP54="W"))+SUMPRODUCT((ACK3:ACK54=ZZ33)*(ACN3:ACN54=ZZ34)*(ACP3:ACP54="W")),"")</f>
        <v/>
      </c>
      <c r="AAB34" s="395" t="str">
        <f ca="1">IF(ZZ34&lt;&gt;"",SUMPRODUCT((ACK3:ACK54=ZZ34)*(ACN3:ACN54=ZZ35)*(ACO3:ACO54="D"))+SUMPRODUCT((ACK3:ACK54=ZZ34)*(ACN3:ACN54=ZZ32)*(ACO3:ACO54="D"))+SUMPRODUCT((ACK3:ACK54=ZZ34)*(ACN3:ACN54=ZZ33)*(ACO3:ACO54="D"))+SUMPRODUCT((ACK3:ACK54=ZZ35)*(ACN3:ACN54=ZZ34)*(ACO3:ACO54="D"))+SUMPRODUCT((ACK3:ACK54=ZZ32)*(ACN3:ACN54=ZZ34)*(ACO3:ACO54="D"))+SUMPRODUCT((ACK3:ACK54=ZZ33)*(ACN3:ACN54=ZZ34)*(ACO3:ACO54="D")),"")</f>
        <v/>
      </c>
      <c r="AAC34" s="395" t="str">
        <f ca="1">IF(ZZ34&lt;&gt;"",SUMPRODUCT((ACK3:ACK54=ZZ34)*(ACN3:ACN54=ZZ35)*(ACO3:ACO54="L"))+SUMPRODUCT((ACK3:ACK54=ZZ34)*(ACN3:ACN54=ZZ32)*(ACO3:ACO54="L"))+SUMPRODUCT((ACK3:ACK54=ZZ34)*(ACN3:ACN54=ZZ33)*(ACO3:ACO54="L"))+SUMPRODUCT((ACK3:ACK54=ZZ35)*(ACN3:ACN54=ZZ34)*(ACP3:ACP54="L"))+SUMPRODUCT((ACK3:ACK54=ZZ32)*(ACN3:ACN54=ZZ34)*(ACP3:ACP54="L"))+SUMPRODUCT((ACK3:ACK54=ZZ33)*(ACN3:ACN54=ZZ34)*(ACP3:ACP54="L")),"")</f>
        <v/>
      </c>
      <c r="AAD34" s="395">
        <f ca="1">SUMPRODUCT((ACK3:ACK54=ZZ34)*(ACN3:ACN54=ZZ35)*ACL3:ACL54)+SUMPRODUCT((ACK3:ACK54=ZZ34)*(ACN3:ACN54=ZZ31)*ACL3:ACL54)+SUMPRODUCT((ACK3:ACK54=ZZ34)*(ACN3:ACN54=ZZ32)*ACL3:ACL54)+SUMPRODUCT((ACK3:ACK54=ZZ34)*(ACN3:ACN54=ZZ33)*ACL3:ACL54)+SUMPRODUCT((ACK3:ACK54=ZZ35)*(ACN3:ACN54=ZZ34)*ACM3:ACM54)+SUMPRODUCT((ACK3:ACK54=ZZ31)*(ACN3:ACN54=ZZ34)*ACM3:ACM54)+SUMPRODUCT((ACK3:ACK54=ZZ32)*(ACN3:ACN54=ZZ34)*ACM3:ACM54)+SUMPRODUCT((ACK3:ACK54=ZZ33)*(ACN3:ACN54=ZZ34)*ACM3:ACM54)</f>
        <v>0</v>
      </c>
      <c r="AAE34" s="395">
        <f ca="1">SUMPRODUCT((ACK3:ACK54=ZZ34)*(ACN3:ACN54=ZZ35)*ACM3:ACM54)+SUMPRODUCT((ACK3:ACK54=ZZ34)*(ACN3:ACN54=ZZ31)*ACM3:ACM54)+SUMPRODUCT((ACK3:ACK54=ZZ34)*(ACN3:ACN54=ZZ32)*ACM3:ACM54)+SUMPRODUCT((ACK3:ACK54=ZZ34)*(ACN3:ACN54=ZZ33)*ACM3:ACM54)+SUMPRODUCT((ACK3:ACK54=ZZ35)*(ACN3:ACN54=ZZ34)*ACL3:ACL54)+SUMPRODUCT((ACK3:ACK54=ZZ31)*(ACN3:ACN54=ZZ34)*ACL3:ACL54)+SUMPRODUCT((ACK3:ACK54=ZZ32)*(ACN3:ACN54=ZZ34)*ACL3:ACL54)+SUMPRODUCT((ACK3:ACK54=ZZ33)*(ACN3:ACN54=ZZ34)*ACL3:ACL54)</f>
        <v>0</v>
      </c>
      <c r="AAF34" s="395">
        <f t="shared" ca="1" si="4920"/>
        <v>1000</v>
      </c>
      <c r="AAG34" s="395" t="str">
        <f t="shared" ca="1" si="4921"/>
        <v/>
      </c>
      <c r="AAH34" s="395" t="str">
        <f ca="1">IF(ZZ34&lt;&gt;"",VLOOKUP(ZZ34,YM4:YS52,7,FALSE),"")</f>
        <v/>
      </c>
      <c r="AAI34" s="395" t="str">
        <f ca="1">IF(ZZ34&lt;&gt;"",VLOOKUP(ZZ34,YM4:YS52,5,FALSE),"")</f>
        <v/>
      </c>
      <c r="AAJ34" s="395" t="str">
        <f ca="1">IF(ZZ34&lt;&gt;"",VLOOKUP(ZZ34,YM4:YU52,9,FALSE),"")</f>
        <v/>
      </c>
      <c r="AAK34" s="395" t="str">
        <f t="shared" ca="1" si="4922"/>
        <v/>
      </c>
      <c r="AAL34" s="395" t="str">
        <f t="shared" ref="AAL34" ca="1" si="5496">IF(ZZ34&lt;&gt;"",RANK(AAK34,AAK31:AAK35),"")</f>
        <v/>
      </c>
      <c r="AAM34" s="395" t="str">
        <f t="shared" ref="AAM34" ca="1" si="5497">IF(ZZ34&lt;&gt;"",SUMPRODUCT((AAK31:AAK35=AAK34)*(AAF31:AAF35&gt;AAF34)),"")</f>
        <v/>
      </c>
      <c r="AAN34" s="395" t="str">
        <f t="shared" ref="AAN34" ca="1" si="5498">IF(ZZ34&lt;&gt;"",SUMPRODUCT((AAK31:AAK35=AAK34)*(AAF31:AAF35=AAF34)*(AAD31:AAD35&gt;AAD34)),"")</f>
        <v/>
      </c>
      <c r="AAO34" s="395" t="str">
        <f t="shared" ref="AAO34" ca="1" si="5499">IF(ZZ34&lt;&gt;"",SUMPRODUCT((AAK31:AAK35=AAK34)*(AAF31:AAF35=AAF34)*(AAD31:AAD35=AAD34)*(AAH31:AAH35&gt;AAH34)),"")</f>
        <v/>
      </c>
      <c r="AAP34" s="395" t="str">
        <f t="shared" ref="AAP34" ca="1" si="5500">IF(ZZ34&lt;&gt;"",SUMPRODUCT((AAK31:AAK35=AAK34)*(AAF31:AAF35=AAF34)*(AAD31:AAD35=AAD34)*(AAH31:AAH35=AAH34)*(AAI31:AAI35&gt;AAI34)),"")</f>
        <v/>
      </c>
      <c r="AAQ34" s="395" t="str">
        <f t="shared" ref="AAQ34" ca="1" si="5501">IF(ZZ34&lt;&gt;"",SUMPRODUCT((AAK31:AAK35=AAK34)*(AAF31:AAF35=AAF34)*(AAD31:AAD35=AAD34)*(AAH31:AAH35=AAH34)*(AAI31:AAI35=AAI34)*(AAJ31:AAJ35&gt;AAJ34)),"")</f>
        <v/>
      </c>
      <c r="AAR34" s="395" t="str">
        <f t="shared" ref="AAR34" ca="1" si="5502">IF(ZZ34&lt;&gt;"",IF(AAR86&lt;&gt;"",IF(ZY82=3,AAR86,AAR86+ZY82),SUM(AAL34:AAQ34)+1),"")</f>
        <v/>
      </c>
      <c r="AAS34" s="395" t="str">
        <f t="shared" ref="AAS34" ca="1" si="5503">IF(ZZ34&lt;&gt;"",INDEX(ZZ32:ZZ35,MATCH(4,AAR32:AAR35,0),0),"")</f>
        <v/>
      </c>
      <c r="AAT34" s="395" t="str">
        <f t="shared" ca="1" si="5193"/>
        <v/>
      </c>
      <c r="AAU34" s="395">
        <f ca="1">SUMPRODUCT((ACK3:ACK54=AAT34)*(ACN3:ACN54=AAT35)*(ACO3:ACO54="W"))+SUMPRODUCT((ACK3:ACK54=AAT34)*(ACN3:ACN54=AAT36)*(ACO3:ACO54="W"))+SUMPRODUCT((ACK3:ACK54=AAT34)*(ACN3:ACN54=AAT33)*(ACO3:ACO54="W"))+SUMPRODUCT((ACK3:ACK54=AAT35)*(ACN3:ACN54=AAT34)*(ACP3:ACP54="W"))+SUMPRODUCT((ACK3:ACK54=AAT36)*(ACN3:ACN54=AAT34)*(ACP3:ACP54="W"))+SUMPRODUCT((ACK3:ACK54=AAT33)*(ACN3:ACN54=AAT34)*(ACP3:ACP54="W"))</f>
        <v>0</v>
      </c>
      <c r="AAV34" s="395">
        <f ca="1">SUMPRODUCT((ACK3:ACK54=AAT34)*(ACN3:ACN54=AAT35)*(ACO3:ACO54="D"))+SUMPRODUCT((ACK3:ACK54=AAT34)*(ACN3:ACN54=AAT36)*(ACO3:ACO54="D"))+SUMPRODUCT((ACK3:ACK54=AAT34)*(ACN3:ACN54=AAT33)*(ACO3:ACO54="D"))+SUMPRODUCT((ACK3:ACK54=AAT35)*(ACN3:ACN54=AAT34)*(ACO3:ACO54="D"))+SUMPRODUCT((ACK3:ACK54=AAT36)*(ACN3:ACN54=AAT34)*(ACO3:ACO54="D"))+SUMPRODUCT((ACK3:ACK54=AAT33)*(ACN3:ACN54=AAT34)*(ACO3:ACO54="D"))</f>
        <v>0</v>
      </c>
      <c r="AAW34" s="395">
        <f ca="1">SUMPRODUCT((ACK3:ACK54=AAT34)*(ACN3:ACN54=AAT35)*(ACO3:ACO54="L"))+SUMPRODUCT((ACK3:ACK54=AAT34)*(ACN3:ACN54=AAT36)*(ACO3:ACO54="L"))+SUMPRODUCT((ACK3:ACK54=AAT34)*(ACN3:ACN54=AAT33)*(ACO3:ACO54="L"))+SUMPRODUCT((ACK3:ACK54=AAT35)*(ACN3:ACN54=AAT34)*(ACP3:ACP54="L"))+SUMPRODUCT((ACK3:ACK54=AAT36)*(ACN3:ACN54=AAT34)*(ACP3:ACP54="L"))+SUMPRODUCT((ACK3:ACK54=AAT33)*(ACN3:ACN54=AAT34)*(ACP3:ACP54="L"))</f>
        <v>0</v>
      </c>
      <c r="AAX34" s="395">
        <f ca="1">SUMPRODUCT((ACK3:ACK54=AAT34)*(ACN3:ACN54=AAT35)*ACL3:ACL54)+SUMPRODUCT((ACK3:ACK54=AAT34)*(ACN3:ACN54=AAT31)*ACL3:ACL54)+SUMPRODUCT((ACK3:ACK54=AAT34)*(ACN3:ACN54=AAT32)*ACL3:ACL54)+SUMPRODUCT((ACK3:ACK54=AAT34)*(ACN3:ACN54=AAT33)*ACL3:ACL54)+SUMPRODUCT((ACK3:ACK54=AAT35)*(ACN3:ACN54=AAT34)*ACM3:ACM54)+SUMPRODUCT((ACK3:ACK54=AAT31)*(ACN3:ACN54=AAT34)*ACM3:ACM54)+SUMPRODUCT((ACK3:ACK54=AAT32)*(ACN3:ACN54=AAT34)*ACM3:ACM54)+SUMPRODUCT((ACK3:ACK54=AAT33)*(ACN3:ACN54=AAT34)*ACM3:ACM54)</f>
        <v>0</v>
      </c>
      <c r="AAY34" s="395">
        <f ca="1">SUMPRODUCT((ACK3:ACK54=AAT34)*(ACN3:ACN54=AAT35)*ACM3:ACM54)+SUMPRODUCT((ACK3:ACK54=AAT34)*(ACN3:ACN54=AAT31)*ACM3:ACM54)+SUMPRODUCT((ACK3:ACK54=AAT34)*(ACN3:ACN54=AAT32)*ACM3:ACM54)+SUMPRODUCT((ACK3:ACK54=AAT34)*(ACN3:ACN54=AAT33)*ACM3:ACM54)+SUMPRODUCT((ACK3:ACK54=AAT35)*(ACN3:ACN54=AAT34)*ACL3:ACL54)+SUMPRODUCT((ACK3:ACK54=AAT31)*(ACN3:ACN54=AAT34)*ACL3:ACL54)+SUMPRODUCT((ACK3:ACK54=AAT32)*(ACN3:ACN54=AAT34)*ACL3:ACL54)+SUMPRODUCT((ACK3:ACK54=AAT33)*(ACN3:ACN54=AAT34)*ACL3:ACL54)</f>
        <v>0</v>
      </c>
      <c r="AAZ34" s="395">
        <f t="shared" ca="1" si="5194"/>
        <v>1000</v>
      </c>
      <c r="ABA34" s="395" t="str">
        <f t="shared" ca="1" si="5195"/>
        <v/>
      </c>
      <c r="ABB34" s="395" t="str">
        <f ca="1">IF(AAT34&lt;&gt;"",VLOOKUP(AAT34,YM4:YS52,7,FALSE),"")</f>
        <v/>
      </c>
      <c r="ABC34" s="395" t="str">
        <f ca="1">IF(AAT34&lt;&gt;"",VLOOKUP(AAT34,YM4:YS52,5,FALSE),"")</f>
        <v/>
      </c>
      <c r="ABD34" s="395" t="str">
        <f ca="1">IF(AAT34&lt;&gt;"",VLOOKUP(AAT34,YM4:YU52,9,FALSE),"")</f>
        <v/>
      </c>
      <c r="ABE34" s="395" t="str">
        <f t="shared" ca="1" si="5196"/>
        <v/>
      </c>
      <c r="ABF34" s="395" t="str">
        <f t="shared" ref="ABF34" ca="1" si="5504">IF(AAT34&lt;&gt;"",RANK(ABE34,ABE32:ABE35),"")</f>
        <v/>
      </c>
      <c r="ABG34" s="395" t="str">
        <f t="shared" ref="ABG34" ca="1" si="5505">IF(AAT34&lt;&gt;"",SUMPRODUCT((ABE31:ABE35=ABE34)*(AAZ31:AAZ35&gt;AAZ34)),"")</f>
        <v/>
      </c>
      <c r="ABH34" s="395" t="str">
        <f t="shared" ref="ABH34" ca="1" si="5506">IF(AAT34&lt;&gt;"",SUMPRODUCT((ABE31:ABE35=ABE34)*(AAZ31:AAZ35=AAZ34)*(AAX31:AAX35&gt;AAX34)),"")</f>
        <v/>
      </c>
      <c r="ABI34" s="395" t="str">
        <f t="shared" ref="ABI34" ca="1" si="5507">IF(AAT34&lt;&gt;"",SUMPRODUCT((ABE31:ABE35=ABE34)*(AAZ31:AAZ35=AAZ34)*(AAX31:AAX35=AAX34)*(ABB31:ABB35&gt;ABB34)),"")</f>
        <v/>
      </c>
      <c r="ABJ34" s="395" t="str">
        <f t="shared" ref="ABJ34" ca="1" si="5508">IF(AAT34&lt;&gt;"",SUMPRODUCT((ABE31:ABE35=ABE34)*(AAZ31:AAZ35=AAZ34)*(AAX31:AAX35=AAX34)*(ABB31:ABB35=ABB34)*(ABC31:ABC35&gt;ABC34)),"")</f>
        <v/>
      </c>
      <c r="ABK34" s="395" t="str">
        <f t="shared" ref="ABK34" ca="1" si="5509">IF(AAT34&lt;&gt;"",SUMPRODUCT((ABE31:ABE35=ABE34)*(AAZ31:AAZ35=AAZ34)*(AAX31:AAX35=AAX34)*(ABB31:ABB35=ABB34)*(ABC31:ABC35=ABC34)*(ABD31:ABD35&gt;ABD34)),"")</f>
        <v/>
      </c>
      <c r="ABL34" s="395" t="str">
        <f t="shared" ca="1" si="5203"/>
        <v/>
      </c>
      <c r="ABM34" s="395" t="str">
        <f t="shared" ref="ABM34" ca="1" si="5510">IF(AAT34&lt;&gt;"",INDEX(AAT33:AAT35,MATCH(4,ABL33:ABL35,0),0),"")</f>
        <v/>
      </c>
      <c r="ABN34" s="395" t="str">
        <f t="shared" ref="ABN34" si="5511">IF(ZD31&lt;&gt;"",ZD31,"")</f>
        <v/>
      </c>
      <c r="ABO34" s="395">
        <f ca="1">SUMPRODUCT((ACK3:ACK54=ZF34)*(ACN3:ACN54=ZF35)*(ACO3:ACO54="W"))+SUMPRODUCT((ACK3:ACK54=ZF34)*(ACN3:ACN54=ZF31)*(ACO3:ACO54="W"))+SUMPRODUCT((ACK3:ACK54=ZF34)*(ACN3:ACN54=ZF32)*(ACO3:ACO54="W"))+SUMPRODUCT((ACK3:ACK54=ZF34)*(ACN3:ACN54=ZF33)*(ACO3:ACO54="W"))+SUMPRODUCT((ACK3:ACK54=ZF35)*(ACN3:ACN54=ZF34)*(ACP3:ACP54="W"))+SUMPRODUCT((ACK3:ACK54=ZF31)*(ACN3:ACN54=ZF34)*(ACP3:ACP54="W"))+SUMPRODUCT((ACK3:ACK54=ZF32)*(ACN3:ACN54=ZF34)*(ACP3:ACP54="W"))+SUMPRODUCT((ACK3:ACK54=ZF33)*(ACN3:ACN54=ZF34)*(ACP3:ACP54="W"))</f>
        <v>0</v>
      </c>
      <c r="ABP34" s="395">
        <f ca="1">SUMPRODUCT((ACK3:ACK54=ZF34)*(ACN3:ACN54=ZF35)*(ACO3:ACO54="D"))+SUMPRODUCT((ACK3:ACK54=ZF34)*(ACN3:ACN54=ZF31)*(ACO3:ACO54="D"))+SUMPRODUCT((ACK3:ACK54=ZF34)*(ACN3:ACN54=ZF32)*(ACO3:ACO54="D"))+SUMPRODUCT((ACK3:ACK54=ZF34)*(ACN3:ACN54=ZF33)*(ACO3:ACO54="D"))+SUMPRODUCT((ACK3:ACK54=ZF35)*(ACN3:ACN54=ZF34)*(ACO3:ACO54="D"))+SUMPRODUCT((ACK3:ACK54=ZF31)*(ACN3:ACN54=ZF34)*(ACO3:ACO54="D"))+SUMPRODUCT((ACK3:ACK54=ZF32)*(ACN3:ACN54=ZF34)*(ACO3:ACO54="D"))+SUMPRODUCT((ACK3:ACK54=ZF33)*(ACN3:ACN54=ZF34)*(ACO3:ACO54="D"))</f>
        <v>0</v>
      </c>
      <c r="ABQ34" s="395">
        <f ca="1">SUMPRODUCT((ACK3:ACK54=ZF34)*(ACN3:ACN54=ZF35)*(ACO3:ACO54="L"))+SUMPRODUCT((ACK3:ACK54=ZF34)*(ACN3:ACN54=ZF31)*(ACO3:ACO54="L"))+SUMPRODUCT((ACK3:ACK54=ZF34)*(ACN3:ACN54=ZF32)*(ACO3:ACO54="L"))+SUMPRODUCT((ACK3:ACK54=ZF34)*(ACN3:ACN54=ZF33)*(ACO3:ACO54="L"))+SUMPRODUCT((ACK3:ACK54=ZF35)*(ACN3:ACN54=ZF34)*(ACP3:ACP54="L"))+SUMPRODUCT((ACK3:ACK54=ZF31)*(ACN3:ACN54=ZF34)*(ACP3:ACP54="L"))+SUMPRODUCT((ACK3:ACK54=ZF32)*(ACN3:ACN54=ZF34)*(ACP3:ACP54="L"))+SUMPRODUCT((ACK3:ACK54=ZF33)*(ACN3:ACN54=ZF34)*(ACP3:ACP54="L"))</f>
        <v>0</v>
      </c>
      <c r="ABR34" s="395">
        <f ca="1">SUMPRODUCT((ACK3:ACK54=ABN34)*(ACN3:ACN54=ABN35)*ACL3:ACL54)+SUMPRODUCT((ACK3:ACK54=ABN34)*(ACN3:ACN54=ABN31)*ACL3:ACL54)+SUMPRODUCT((ACK3:ACK54=ABN34)*(ACN3:ACN54=ABN32)*ACL3:ACL54)+SUMPRODUCT((ACK3:ACK54=ABN34)*(ACN3:ACN54=ABN33)*ACL3:ACL54)+SUMPRODUCT((ACK3:ACK54=ABN35)*(ACN3:ACN54=ABN34)*ACM3:ACM54)+SUMPRODUCT((ACK3:ACK54=ABN31)*(ACN3:ACN54=ABN34)*ACM3:ACM54)+SUMPRODUCT((ACK3:ACK54=ABN32)*(ACN3:ACN54=ABN34)*ACM3:ACM54)+SUMPRODUCT((ACK3:ACK54=ABN33)*(ACN3:ACN54=ABN34)*ACM3:ACM54)</f>
        <v>0</v>
      </c>
      <c r="ABS34" s="395">
        <f ca="1">SUMPRODUCT((ACK3:ACK54=ABN34)*(ACN3:ACN54=ABN35)*ACM3:ACM54)+SUMPRODUCT((ACK3:ACK54=ABN34)*(ACN3:ACN54=ABN31)*ACM3:ACM54)+SUMPRODUCT((ACK3:ACK54=ABN34)*(ACN3:ACN54=ABN32)*ACM3:ACM54)+SUMPRODUCT((ACK3:ACK54=ABN34)*(ACN3:ACN54=ABN33)*ACM3:ACM54)+SUMPRODUCT((ACK3:ACK54=ABN35)*(ACN3:ACN54=ABN34)*ACL3:ACL54)+SUMPRODUCT((ACK3:ACK54=ABN31)*(ACN3:ACN54=ABN34)*ACL3:ACL54)+SUMPRODUCT((ACK3:ACK54=ABN32)*(ACN3:ACN54=ABN34)*ACL3:ACL54)+SUMPRODUCT((ACK3:ACK54=ABN33)*(ACN3:ACN54=ABN34)*ACL3:ACL54)</f>
        <v>0</v>
      </c>
      <c r="ABT34" s="395">
        <f t="shared" ref="ABT34" ca="1" si="5512">ABR34-ABS34+1000</f>
        <v>1000</v>
      </c>
      <c r="ABU34" s="395" t="str">
        <f t="shared" ref="ABU34" si="5513">IF(ABN34&lt;&gt;"",ABO34*3+ABP34*1,"")</f>
        <v/>
      </c>
      <c r="ABV34" s="395" t="str">
        <f>IF(ABN34&lt;&gt;"",VLOOKUP(ABN34,YM4:YS52,7,FALSE),"")</f>
        <v/>
      </c>
      <c r="ABW34" s="395" t="str">
        <f>IF(ABN34&lt;&gt;"",VLOOKUP(ABN34,YM4:YS52,5,FALSE),"")</f>
        <v/>
      </c>
      <c r="ABX34" s="395" t="str">
        <f>IF(ABN34&lt;&gt;"",VLOOKUP(ABN34,YM4:YU52,9,FALSE),"")</f>
        <v/>
      </c>
      <c r="ABY34" s="395" t="str">
        <f t="shared" ref="ABY34" si="5514">ABU34</f>
        <v/>
      </c>
      <c r="ABZ34" s="395" t="str">
        <f t="shared" ref="ABZ34" si="5515">IF(ABN34&lt;&gt;"",RANK(ABY34,ZQ31:ZQ35),"")</f>
        <v/>
      </c>
      <c r="ACA34" s="395" t="str">
        <f t="shared" ref="ACA34" si="5516">IF(ABN34&lt;&gt;"",SUMPRODUCT((ABY31:ABY35=ABY34)*(ABT31:ABT35&gt;ABT34)),"")</f>
        <v/>
      </c>
      <c r="ACB34" s="395" t="str">
        <f t="shared" ref="ACB34" si="5517">IF(ABN34&lt;&gt;"",SUMPRODUCT((ABY31:ABY35=ABY34)*(ABT31:ABT35=ABT34)*(ABR31:ABR35&gt;ABR34)),"")</f>
        <v/>
      </c>
      <c r="ACC34" s="395" t="str">
        <f t="shared" ref="ACC34" si="5518">IF(ABN34&lt;&gt;"",SUMPRODUCT((ABY31:ABY35=ABY34)*(ABT31:ABT35=ABT34)*(ABR31:ABR35=ABR34)*(ABV31:ABV35&gt;ABV34)),"")</f>
        <v/>
      </c>
      <c r="ACD34" s="395" t="str">
        <f t="shared" ref="ACD34" si="5519">IF(ABN34&lt;&gt;"",SUMPRODUCT((ABY31:ABY35=ABY34)*(ABT31:ABT35=ABT34)*(ABR31:ABR35=ABR34)*(ABV31:ABV35=ABV34)*(ABW31:ABW35&gt;ABW34)),"")</f>
        <v/>
      </c>
      <c r="ACE34" s="395" t="str">
        <f t="shared" ref="ACE34" si="5520">IF(ABN34&lt;&gt;"",SUMPRODUCT((ABY31:ABY35=ABY34)*(ABT31:ABT35=ABT34)*(ABR31:ABR35=ABR34)*(ABV31:ABV35=ABV34)*(ABW31:ABW35=ABW34)*(ABX31:ABX35&gt;ABX34)),"")</f>
        <v/>
      </c>
      <c r="ACF34" s="395" t="str">
        <f t="shared" ref="ACF34" si="5521">IF(ABN34&lt;&gt;"",SUM(ABZ34:ACE34)+3,"")</f>
        <v/>
      </c>
      <c r="ACG34" s="395" t="str">
        <f t="shared" ref="ACG34" si="5522">IF(ABN34&lt;&gt;"",INDEX(ZF31:ZF35,MATCH(1,ZX31:ZX35,0),0),"")</f>
        <v/>
      </c>
      <c r="ACH34" s="395" t="str">
        <f t="shared" ref="ACH34" ca="1" si="5523">IF(ACG34&lt;&gt;"",ACG34,IF(ABM34&lt;&gt;"",ABM34,IF(AAS34&lt;&gt;"",AAS34,IF(ZY34&lt;&gt;"",ZY34,YY34))))</f>
        <v>Urawa Red Diamonds</v>
      </c>
      <c r="ACI34" s="395">
        <v>4</v>
      </c>
      <c r="ACJ34" s="395">
        <v>32</v>
      </c>
      <c r="ACK34" s="395" t="str">
        <f t="shared" si="9"/>
        <v>Manchester City</v>
      </c>
      <c r="ACL34" s="395">
        <f ca="1">IF(OFFSET('Game Board'!O39,0,ACL1)&lt;&gt;"",OFFSET('Game Board'!O39,0,ACL1),0)</f>
        <v>0</v>
      </c>
      <c r="ACM34" s="395">
        <f ca="1">IF(OFFSET('Game Board'!P39,0,ACL1)&lt;&gt;"",OFFSET('Game Board'!P39,0,ACL1),0)</f>
        <v>0</v>
      </c>
      <c r="ACN34" s="395" t="str">
        <f t="shared" si="10"/>
        <v>Al Ain</v>
      </c>
      <c r="ACO34" s="395" t="str">
        <f ca="1">IF(AND(OFFSET('Game Board'!O39,0,ACL1)&lt;&gt;"",OFFSET('Game Board'!P39,0,ACL1)&lt;&gt;""),IF(ACL34&gt;ACM34,"W",IF(ACL34=ACM34,"D","L")),"")</f>
        <v/>
      </c>
      <c r="ACP34" s="395" t="str">
        <f t="shared" ca="1" si="2661"/>
        <v/>
      </c>
      <c r="ACR34" s="395">
        <f ca="1">VLOOKUP(ACS34,AGN31:AGO35,2,FALSE)</f>
        <v>2</v>
      </c>
      <c r="ACS34" s="398" t="str">
        <f t="shared" si="4703"/>
        <v>Internazionale</v>
      </c>
      <c r="ACT34" s="395">
        <f ca="1">SUMPRODUCT((AGQ3:AGQ54=ACS34)*(AGU3:AGU54="W"))+SUMPRODUCT((AGT3:AGT54=ACS34)*(AGV3:AGV54="W"))</f>
        <v>0</v>
      </c>
      <c r="ACU34" s="395">
        <f ca="1">SUMPRODUCT((AGQ3:AGQ54=ACS34)*(AGU3:AGU54="D"))+SUMPRODUCT((AGT3:AGT54=ACS34)*(AGV3:AGV54="D"))</f>
        <v>0</v>
      </c>
      <c r="ACV34" s="395">
        <f ca="1">SUMPRODUCT((AGQ3:AGQ54=ACS34)*(AGU3:AGU54="L"))+SUMPRODUCT((AGT3:AGT54=ACS34)*(AGV3:AGV54="L"))</f>
        <v>0</v>
      </c>
      <c r="ACW34" s="395">
        <f t="shared" ref="ACW34" ca="1" si="5524">SUMIF(AGQ3:AGQ72,ACS34,AGR3:AGR72)+SUMIF(AGT3:AGT72,ACS34,AGS3:AGS72)</f>
        <v>0</v>
      </c>
      <c r="ACX34" s="395">
        <f t="shared" ref="ACX34" ca="1" si="5525">SUMIF(AGT3:AGT72,ACS34,AGR3:AGR72)+SUMIF(AGQ3:AGQ72,ACS34,AGS3:AGS72)</f>
        <v>0</v>
      </c>
      <c r="ACY34" s="395">
        <f t="shared" ca="1" si="4706"/>
        <v>1000</v>
      </c>
      <c r="ACZ34" s="395">
        <f t="shared" ca="1" si="4707"/>
        <v>0</v>
      </c>
      <c r="ADA34" s="401">
        <f t="shared" si="144"/>
        <v>21</v>
      </c>
      <c r="ADB34" s="395">
        <f t="shared" ref="ADB34" ca="1" si="5526">IF(COUNTIF(ACZ31:ACZ35,4)&lt;&gt;4,RANK(ACZ34,ACZ31:ACZ35),ACZ86)</f>
        <v>1</v>
      </c>
      <c r="ADD34" s="395">
        <f t="shared" ref="ADD34" ca="1" si="5527">SUMPRODUCT((ADB31:ADB34=ADB34)*(ADA31:ADA34&lt;ADA34))+ADB34</f>
        <v>3</v>
      </c>
      <c r="ADE34" s="398" t="str">
        <f t="shared" ref="ADE34" ca="1" si="5528">INDEX(ACS31:ACS35,MATCH(4,ADD31:ADD35,0),0)</f>
        <v>River Plate</v>
      </c>
      <c r="ADF34" s="395">
        <f t="shared" ref="ADF34" ca="1" si="5529">INDEX(ADB31:ADB35,MATCH(ADE34,ACS31:ACS35,0),0)</f>
        <v>1</v>
      </c>
      <c r="ADG34" s="395" t="str">
        <f t="shared" ca="1" si="5212"/>
        <v>River Plate</v>
      </c>
      <c r="ADH34" s="395" t="str">
        <f t="shared" ca="1" si="5213"/>
        <v/>
      </c>
      <c r="ADL34" s="395" t="str">
        <f t="shared" ca="1" si="4716"/>
        <v>River Plate</v>
      </c>
      <c r="ADM34" s="395">
        <f ca="1">SUMPRODUCT((AGQ3:AGQ54=ADL34)*(AGT3:AGT54=ADL35)*(AGU3:AGU54="W"))+SUMPRODUCT((AGQ3:AGQ54=ADL34)*(AGT3:AGT54=ADL31)*(AGU3:AGU54="W"))+SUMPRODUCT((AGQ3:AGQ54=ADL34)*(AGT3:AGT54=ADL32)*(AGU3:AGU54="W"))+SUMPRODUCT((AGQ3:AGQ54=ADL34)*(AGT3:AGT54=ADL33)*(AGU3:AGU54="W"))+SUMPRODUCT((AGQ3:AGQ54=ADL35)*(AGT3:AGT54=ADL34)*(AGV3:AGV54="W"))+SUMPRODUCT((AGQ3:AGQ54=ADL31)*(AGT3:AGT54=ADL34)*(AGV3:AGV54="W"))+SUMPRODUCT((AGQ3:AGQ54=ADL32)*(AGT3:AGT54=ADL34)*(AGV3:AGV54="W"))+SUMPRODUCT((AGQ3:AGQ54=ADL33)*(AGT3:AGT54=ADL34)*(AGV3:AGV54="W"))</f>
        <v>0</v>
      </c>
      <c r="ADN34" s="395">
        <f ca="1">SUMPRODUCT((AGQ3:AGQ54=ADL34)*(AGT3:AGT54=ADL35)*(AGU3:AGU54="D"))+SUMPRODUCT((AGQ3:AGQ54=ADL34)*(AGT3:AGT54=ADL31)*(AGU3:AGU54="D"))+SUMPRODUCT((AGQ3:AGQ54=ADL34)*(AGT3:AGT54=ADL32)*(AGU3:AGU54="D"))+SUMPRODUCT((AGQ3:AGQ54=ADL34)*(AGT3:AGT54=ADL33)*(AGU3:AGU54="D"))+SUMPRODUCT((AGQ3:AGQ54=ADL35)*(AGT3:AGT54=ADL34)*(AGU3:AGU54="D"))+SUMPRODUCT((AGQ3:AGQ54=ADL31)*(AGT3:AGT54=ADL34)*(AGU3:AGU54="D"))+SUMPRODUCT((AGQ3:AGQ54=ADL32)*(AGT3:AGT54=ADL34)*(AGU3:AGU54="D"))+SUMPRODUCT((AGQ3:AGQ54=ADL33)*(AGT3:AGT54=ADL34)*(AGU3:AGU54="D"))</f>
        <v>0</v>
      </c>
      <c r="ADO34" s="395">
        <f ca="1">SUMPRODUCT((AGQ3:AGQ54=ADL34)*(AGT3:AGT54=ADL35)*(AGU3:AGU54="L"))+SUMPRODUCT((AGQ3:AGQ54=ADL34)*(AGT3:AGT54=ADL31)*(AGU3:AGU54="L"))+SUMPRODUCT((AGQ3:AGQ54=ADL34)*(AGT3:AGT54=ADL32)*(AGU3:AGU54="L"))+SUMPRODUCT((AGQ3:AGQ54=ADL34)*(AGT3:AGT54=ADL33)*(AGU3:AGU54="L"))+SUMPRODUCT((AGQ3:AGQ54=ADL35)*(AGT3:AGT54=ADL34)*(AGV3:AGV54="L"))+SUMPRODUCT((AGQ3:AGQ54=ADL31)*(AGT3:AGT54=ADL34)*(AGV3:AGV54="L"))+SUMPRODUCT((AGQ3:AGQ54=ADL32)*(AGT3:AGT54=ADL34)*(AGV3:AGV54="L"))+SUMPRODUCT((AGQ3:AGQ54=ADL33)*(AGT3:AGT54=ADL34)*(AGV3:AGV54="L"))</f>
        <v>0</v>
      </c>
      <c r="ADP34" s="395">
        <f ca="1">SUMPRODUCT((AGQ3:AGQ54=ADL34)*(AGT3:AGT54=ADL35)*AGR3:AGR54)+SUMPRODUCT((AGQ3:AGQ54=ADL34)*(AGT3:AGT54=ADL31)*AGR3:AGR54)+SUMPRODUCT((AGQ3:AGQ54=ADL34)*(AGT3:AGT54=ADL32)*AGR3:AGR54)+SUMPRODUCT((AGQ3:AGQ54=ADL34)*(AGT3:AGT54=ADL33)*AGR3:AGR54)+SUMPRODUCT((AGQ3:AGQ54=ADL35)*(AGT3:AGT54=ADL34)*AGS3:AGS54)+SUMPRODUCT((AGQ3:AGQ54=ADL31)*(AGT3:AGT54=ADL34)*AGS3:AGS54)+SUMPRODUCT((AGQ3:AGQ54=ADL32)*(AGT3:AGT54=ADL34)*AGS3:AGS54)+SUMPRODUCT((AGQ3:AGQ54=ADL33)*(AGT3:AGT54=ADL34)*AGS3:AGS54)</f>
        <v>0</v>
      </c>
      <c r="ADQ34" s="395">
        <f ca="1">SUMPRODUCT((AGQ3:AGQ54=ADL34)*(AGT3:AGT54=ADL35)*AGS3:AGS54)+SUMPRODUCT((AGQ3:AGQ54=ADL34)*(AGT3:AGT54=ADL31)*AGS3:AGS54)+SUMPRODUCT((AGQ3:AGQ54=ADL34)*(AGT3:AGT54=ADL32)*AGS3:AGS54)+SUMPRODUCT((AGQ3:AGQ54=ADL34)*(AGT3:AGT54=ADL33)*AGS3:AGS54)+SUMPRODUCT((AGQ3:AGQ54=ADL35)*(AGT3:AGT54=ADL34)*AGR3:AGR54)+SUMPRODUCT((AGQ3:AGQ54=ADL31)*(AGT3:AGT54=ADL34)*AGR3:AGR54)+SUMPRODUCT((AGQ3:AGQ54=ADL32)*(AGT3:AGT54=ADL34)*AGR3:AGR54)+SUMPRODUCT((AGQ3:AGQ54=ADL33)*(AGT3:AGT54=ADL34)*AGR3:AGR54)</f>
        <v>0</v>
      </c>
      <c r="ADR34" s="395">
        <f t="shared" ca="1" si="4717"/>
        <v>1000</v>
      </c>
      <c r="ADS34" s="395">
        <f t="shared" ca="1" si="4718"/>
        <v>0</v>
      </c>
      <c r="ADT34" s="395">
        <f ca="1">IF(ADL34&lt;&gt;"",VLOOKUP(ADL34,ACS4:ACY52,7,FALSE),"")</f>
        <v>1000</v>
      </c>
      <c r="ADU34" s="395">
        <f ca="1">IF(ADL34&lt;&gt;"",VLOOKUP(ADL34,ACS4:ACY52,5,FALSE),"")</f>
        <v>0</v>
      </c>
      <c r="ADV34" s="395">
        <f ca="1">IF(ADL34&lt;&gt;"",VLOOKUP(ADL34,ACS4:ADA52,9,FALSE),"")</f>
        <v>25</v>
      </c>
      <c r="ADW34" s="395">
        <f t="shared" ca="1" si="4719"/>
        <v>0</v>
      </c>
      <c r="ADX34" s="395">
        <f t="shared" ref="ADX34" ca="1" si="5530">IF(ADL34&lt;&gt;"",RANK(ADW34,ADW31:ADW35),"")</f>
        <v>1</v>
      </c>
      <c r="ADY34" s="395">
        <f t="shared" ref="ADY34" ca="1" si="5531">IF(ADL34&lt;&gt;"",SUMPRODUCT((ADW31:ADW35=ADW34)*(ADR31:ADR35&gt;ADR34)),"")</f>
        <v>0</v>
      </c>
      <c r="ADZ34" s="395">
        <f t="shared" ref="ADZ34" ca="1" si="5532">IF(ADL34&lt;&gt;"",SUMPRODUCT((ADW31:ADW35=ADW34)*(ADR31:ADR35=ADR34)*(ADP31:ADP35&gt;ADP34)),"")</f>
        <v>0</v>
      </c>
      <c r="AEA34" s="395">
        <f t="shared" ref="AEA34" ca="1" si="5533">IF(ADL34&lt;&gt;"",SUMPRODUCT((ADW31:ADW35=ADW34)*(ADR31:ADR35=ADR34)*(ADP31:ADP35=ADP34)*(ADT31:ADT35&gt;ADT34)),"")</f>
        <v>0</v>
      </c>
      <c r="AEB34" s="395">
        <f t="shared" ref="AEB34" ca="1" si="5534">IF(ADL34&lt;&gt;"",SUMPRODUCT((ADW31:ADW35=ADW34)*(ADR31:ADR35=ADR34)*(ADP31:ADP35=ADP34)*(ADT31:ADT35=ADT34)*(ADU31:ADU35&gt;ADU34)),"")</f>
        <v>0</v>
      </c>
      <c r="AEC34" s="395">
        <f t="shared" ref="AEC34" ca="1" si="5535">IF(ADL34&lt;&gt;"",SUMPRODUCT((ADW31:ADW35=ADW34)*(ADR31:ADR35=ADR34)*(ADP31:ADP35=ADP34)*(ADT31:ADT35=ADT34)*(ADU31:ADU35=ADU34)*(ADV31:ADV35&gt;ADV34)),"")</f>
        <v>0</v>
      </c>
      <c r="AED34" s="395">
        <f ca="1">IF(ADL34&lt;&gt;"",IF(AED86&lt;&gt;"",IF(U82=3,AED86,IF(U82=4,SUM(ADX34:AEC34),AED86+U82)),SUM(ADX34:AEC34)),"")</f>
        <v>1</v>
      </c>
      <c r="AEE34" s="395" t="str">
        <f t="shared" ref="AEE34" ca="1" si="5536">IF(ADL34&lt;&gt;"",INDEX(ADL31:ADL35,MATCH(4,AED31:AED35,0),0),"")</f>
        <v>Urawa Red Diamonds</v>
      </c>
      <c r="AEF34" s="395" t="str">
        <f t="shared" ca="1" si="4949"/>
        <v/>
      </c>
      <c r="AEG34" s="395" t="str">
        <f ca="1">IF(AEF34&lt;&gt;"",SUMPRODUCT((AGQ3:AGQ54=AEF34)*(AGT3:AGT54=AEF35)*(AGU3:AGU54="W"))+SUMPRODUCT((AGQ3:AGQ54=AEF34)*(AGT3:AGT54=AEF32)*(AGU3:AGU54="W"))+SUMPRODUCT((AGQ3:AGQ54=AEF34)*(AGT3:AGT54=AEF33)*(AGU3:AGU54="W"))+SUMPRODUCT((AGQ3:AGQ54=AEF35)*(AGT3:AGT54=AEF34)*(AGV3:AGV54="W"))+SUMPRODUCT((AGQ3:AGQ54=AEF32)*(AGT3:AGT54=AEF34)*(AGV3:AGV54="W"))+SUMPRODUCT((AGQ3:AGQ54=AEF33)*(AGT3:AGT54=AEF34)*(AGV3:AGV54="W")),"")</f>
        <v/>
      </c>
      <c r="AEH34" s="395" t="str">
        <f ca="1">IF(AEF34&lt;&gt;"",SUMPRODUCT((AGQ3:AGQ54=AEF34)*(AGT3:AGT54=AEF35)*(AGU3:AGU54="D"))+SUMPRODUCT((AGQ3:AGQ54=AEF34)*(AGT3:AGT54=AEF32)*(AGU3:AGU54="D"))+SUMPRODUCT((AGQ3:AGQ54=AEF34)*(AGT3:AGT54=AEF33)*(AGU3:AGU54="D"))+SUMPRODUCT((AGQ3:AGQ54=AEF35)*(AGT3:AGT54=AEF34)*(AGU3:AGU54="D"))+SUMPRODUCT((AGQ3:AGQ54=AEF32)*(AGT3:AGT54=AEF34)*(AGU3:AGU54="D"))+SUMPRODUCT((AGQ3:AGQ54=AEF33)*(AGT3:AGT54=AEF34)*(AGU3:AGU54="D")),"")</f>
        <v/>
      </c>
      <c r="AEI34" s="395" t="str">
        <f ca="1">IF(AEF34&lt;&gt;"",SUMPRODUCT((AGQ3:AGQ54=AEF34)*(AGT3:AGT54=AEF35)*(AGU3:AGU54="L"))+SUMPRODUCT((AGQ3:AGQ54=AEF34)*(AGT3:AGT54=AEF32)*(AGU3:AGU54="L"))+SUMPRODUCT((AGQ3:AGQ54=AEF34)*(AGT3:AGT54=AEF33)*(AGU3:AGU54="L"))+SUMPRODUCT((AGQ3:AGQ54=AEF35)*(AGT3:AGT54=AEF34)*(AGV3:AGV54="L"))+SUMPRODUCT((AGQ3:AGQ54=AEF32)*(AGT3:AGT54=AEF34)*(AGV3:AGV54="L"))+SUMPRODUCT((AGQ3:AGQ54=AEF33)*(AGT3:AGT54=AEF34)*(AGV3:AGV54="L")),"")</f>
        <v/>
      </c>
      <c r="AEJ34" s="395">
        <f ca="1">SUMPRODUCT((AGQ3:AGQ54=AEF34)*(AGT3:AGT54=AEF35)*AGR3:AGR54)+SUMPRODUCT((AGQ3:AGQ54=AEF34)*(AGT3:AGT54=AEF31)*AGR3:AGR54)+SUMPRODUCT((AGQ3:AGQ54=AEF34)*(AGT3:AGT54=AEF32)*AGR3:AGR54)+SUMPRODUCT((AGQ3:AGQ54=AEF34)*(AGT3:AGT54=AEF33)*AGR3:AGR54)+SUMPRODUCT((AGQ3:AGQ54=AEF35)*(AGT3:AGT54=AEF34)*AGS3:AGS54)+SUMPRODUCT((AGQ3:AGQ54=AEF31)*(AGT3:AGT54=AEF34)*AGS3:AGS54)+SUMPRODUCT((AGQ3:AGQ54=AEF32)*(AGT3:AGT54=AEF34)*AGS3:AGS54)+SUMPRODUCT((AGQ3:AGQ54=AEF33)*(AGT3:AGT54=AEF34)*AGS3:AGS54)</f>
        <v>0</v>
      </c>
      <c r="AEK34" s="395">
        <f ca="1">SUMPRODUCT((AGQ3:AGQ54=AEF34)*(AGT3:AGT54=AEF35)*AGS3:AGS54)+SUMPRODUCT((AGQ3:AGQ54=AEF34)*(AGT3:AGT54=AEF31)*AGS3:AGS54)+SUMPRODUCT((AGQ3:AGQ54=AEF34)*(AGT3:AGT54=AEF32)*AGS3:AGS54)+SUMPRODUCT((AGQ3:AGQ54=AEF34)*(AGT3:AGT54=AEF33)*AGS3:AGS54)+SUMPRODUCT((AGQ3:AGQ54=AEF35)*(AGT3:AGT54=AEF34)*AGR3:AGR54)+SUMPRODUCT((AGQ3:AGQ54=AEF31)*(AGT3:AGT54=AEF34)*AGR3:AGR54)+SUMPRODUCT((AGQ3:AGQ54=AEF32)*(AGT3:AGT54=AEF34)*AGR3:AGR54)+SUMPRODUCT((AGQ3:AGQ54=AEF33)*(AGT3:AGT54=AEF34)*AGR3:AGR54)</f>
        <v>0</v>
      </c>
      <c r="AEL34" s="395">
        <f t="shared" ca="1" si="4950"/>
        <v>1000</v>
      </c>
      <c r="AEM34" s="395" t="str">
        <f t="shared" ca="1" si="4951"/>
        <v/>
      </c>
      <c r="AEN34" s="395" t="str">
        <f ca="1">IF(AEF34&lt;&gt;"",VLOOKUP(AEF34,ACS4:ACY52,7,FALSE),"")</f>
        <v/>
      </c>
      <c r="AEO34" s="395" t="str">
        <f ca="1">IF(AEF34&lt;&gt;"",VLOOKUP(AEF34,ACS4:ACY52,5,FALSE),"")</f>
        <v/>
      </c>
      <c r="AEP34" s="395" t="str">
        <f ca="1">IF(AEF34&lt;&gt;"",VLOOKUP(AEF34,ACS4:ADA52,9,FALSE),"")</f>
        <v/>
      </c>
      <c r="AEQ34" s="395" t="str">
        <f t="shared" ca="1" si="4952"/>
        <v/>
      </c>
      <c r="AER34" s="395" t="str">
        <f t="shared" ref="AER34" ca="1" si="5537">IF(AEF34&lt;&gt;"",RANK(AEQ34,AEQ31:AEQ35),"")</f>
        <v/>
      </c>
      <c r="AES34" s="395" t="str">
        <f t="shared" ref="AES34" ca="1" si="5538">IF(AEF34&lt;&gt;"",SUMPRODUCT((AEQ31:AEQ35=AEQ34)*(AEL31:AEL35&gt;AEL34)),"")</f>
        <v/>
      </c>
      <c r="AET34" s="395" t="str">
        <f t="shared" ref="AET34" ca="1" si="5539">IF(AEF34&lt;&gt;"",SUMPRODUCT((AEQ31:AEQ35=AEQ34)*(AEL31:AEL35=AEL34)*(AEJ31:AEJ35&gt;AEJ34)),"")</f>
        <v/>
      </c>
      <c r="AEU34" s="395" t="str">
        <f t="shared" ref="AEU34" ca="1" si="5540">IF(AEF34&lt;&gt;"",SUMPRODUCT((AEQ31:AEQ35=AEQ34)*(AEL31:AEL35=AEL34)*(AEJ31:AEJ35=AEJ34)*(AEN31:AEN35&gt;AEN34)),"")</f>
        <v/>
      </c>
      <c r="AEV34" s="395" t="str">
        <f t="shared" ref="AEV34" ca="1" si="5541">IF(AEF34&lt;&gt;"",SUMPRODUCT((AEQ31:AEQ35=AEQ34)*(AEL31:AEL35=AEL34)*(AEJ31:AEJ35=AEJ34)*(AEN31:AEN35=AEN34)*(AEO31:AEO35&gt;AEO34)),"")</f>
        <v/>
      </c>
      <c r="AEW34" s="395" t="str">
        <f t="shared" ref="AEW34" ca="1" si="5542">IF(AEF34&lt;&gt;"",SUMPRODUCT((AEQ31:AEQ35=AEQ34)*(AEL31:AEL35=AEL34)*(AEJ31:AEJ35=AEJ34)*(AEN31:AEN35=AEN34)*(AEO31:AEO35=AEO34)*(AEP31:AEP35&gt;AEP34)),"")</f>
        <v/>
      </c>
      <c r="AEX34" s="395" t="str">
        <f t="shared" ref="AEX34" ca="1" si="5543">IF(AEF34&lt;&gt;"",IF(AEX86&lt;&gt;"",IF(AEE82=3,AEX86,AEX86+AEE82),SUM(AER34:AEW34)+1),"")</f>
        <v/>
      </c>
      <c r="AEY34" s="395" t="str">
        <f t="shared" ref="AEY34" ca="1" si="5544">IF(AEF34&lt;&gt;"",INDEX(AEF32:AEF35,MATCH(4,AEX32:AEX35,0),0),"")</f>
        <v/>
      </c>
      <c r="AEZ34" s="395" t="str">
        <f t="shared" ca="1" si="5230"/>
        <v/>
      </c>
      <c r="AFA34" s="395">
        <f ca="1">SUMPRODUCT((AGQ3:AGQ54=AEZ34)*(AGT3:AGT54=AEZ35)*(AGU3:AGU54="W"))+SUMPRODUCT((AGQ3:AGQ54=AEZ34)*(AGT3:AGT54=AEZ36)*(AGU3:AGU54="W"))+SUMPRODUCT((AGQ3:AGQ54=AEZ34)*(AGT3:AGT54=AEZ33)*(AGU3:AGU54="W"))+SUMPRODUCT((AGQ3:AGQ54=AEZ35)*(AGT3:AGT54=AEZ34)*(AGV3:AGV54="W"))+SUMPRODUCT((AGQ3:AGQ54=AEZ36)*(AGT3:AGT54=AEZ34)*(AGV3:AGV54="W"))+SUMPRODUCT((AGQ3:AGQ54=AEZ33)*(AGT3:AGT54=AEZ34)*(AGV3:AGV54="W"))</f>
        <v>0</v>
      </c>
      <c r="AFB34" s="395">
        <f ca="1">SUMPRODUCT((AGQ3:AGQ54=AEZ34)*(AGT3:AGT54=AEZ35)*(AGU3:AGU54="D"))+SUMPRODUCT((AGQ3:AGQ54=AEZ34)*(AGT3:AGT54=AEZ36)*(AGU3:AGU54="D"))+SUMPRODUCT((AGQ3:AGQ54=AEZ34)*(AGT3:AGT54=AEZ33)*(AGU3:AGU54="D"))+SUMPRODUCT((AGQ3:AGQ54=AEZ35)*(AGT3:AGT54=AEZ34)*(AGU3:AGU54="D"))+SUMPRODUCT((AGQ3:AGQ54=AEZ36)*(AGT3:AGT54=AEZ34)*(AGU3:AGU54="D"))+SUMPRODUCT((AGQ3:AGQ54=AEZ33)*(AGT3:AGT54=AEZ34)*(AGU3:AGU54="D"))</f>
        <v>0</v>
      </c>
      <c r="AFC34" s="395">
        <f ca="1">SUMPRODUCT((AGQ3:AGQ54=AEZ34)*(AGT3:AGT54=AEZ35)*(AGU3:AGU54="L"))+SUMPRODUCT((AGQ3:AGQ54=AEZ34)*(AGT3:AGT54=AEZ36)*(AGU3:AGU54="L"))+SUMPRODUCT((AGQ3:AGQ54=AEZ34)*(AGT3:AGT54=AEZ33)*(AGU3:AGU54="L"))+SUMPRODUCT((AGQ3:AGQ54=AEZ35)*(AGT3:AGT54=AEZ34)*(AGV3:AGV54="L"))+SUMPRODUCT((AGQ3:AGQ54=AEZ36)*(AGT3:AGT54=AEZ34)*(AGV3:AGV54="L"))+SUMPRODUCT((AGQ3:AGQ54=AEZ33)*(AGT3:AGT54=AEZ34)*(AGV3:AGV54="L"))</f>
        <v>0</v>
      </c>
      <c r="AFD34" s="395">
        <f ca="1">SUMPRODUCT((AGQ3:AGQ54=AEZ34)*(AGT3:AGT54=AEZ35)*AGR3:AGR54)+SUMPRODUCT((AGQ3:AGQ54=AEZ34)*(AGT3:AGT54=AEZ31)*AGR3:AGR54)+SUMPRODUCT((AGQ3:AGQ54=AEZ34)*(AGT3:AGT54=AEZ32)*AGR3:AGR54)+SUMPRODUCT((AGQ3:AGQ54=AEZ34)*(AGT3:AGT54=AEZ33)*AGR3:AGR54)+SUMPRODUCT((AGQ3:AGQ54=AEZ35)*(AGT3:AGT54=AEZ34)*AGS3:AGS54)+SUMPRODUCT((AGQ3:AGQ54=AEZ31)*(AGT3:AGT54=AEZ34)*AGS3:AGS54)+SUMPRODUCT((AGQ3:AGQ54=AEZ32)*(AGT3:AGT54=AEZ34)*AGS3:AGS54)+SUMPRODUCT((AGQ3:AGQ54=AEZ33)*(AGT3:AGT54=AEZ34)*AGS3:AGS54)</f>
        <v>0</v>
      </c>
      <c r="AFE34" s="395">
        <f ca="1">SUMPRODUCT((AGQ3:AGQ54=AEZ34)*(AGT3:AGT54=AEZ35)*AGS3:AGS54)+SUMPRODUCT((AGQ3:AGQ54=AEZ34)*(AGT3:AGT54=AEZ31)*AGS3:AGS54)+SUMPRODUCT((AGQ3:AGQ54=AEZ34)*(AGT3:AGT54=AEZ32)*AGS3:AGS54)+SUMPRODUCT((AGQ3:AGQ54=AEZ34)*(AGT3:AGT54=AEZ33)*AGS3:AGS54)+SUMPRODUCT((AGQ3:AGQ54=AEZ35)*(AGT3:AGT54=AEZ34)*AGR3:AGR54)+SUMPRODUCT((AGQ3:AGQ54=AEZ31)*(AGT3:AGT54=AEZ34)*AGR3:AGR54)+SUMPRODUCT((AGQ3:AGQ54=AEZ32)*(AGT3:AGT54=AEZ34)*AGR3:AGR54)+SUMPRODUCT((AGQ3:AGQ54=AEZ33)*(AGT3:AGT54=AEZ34)*AGR3:AGR54)</f>
        <v>0</v>
      </c>
      <c r="AFF34" s="395">
        <f t="shared" ca="1" si="5231"/>
        <v>1000</v>
      </c>
      <c r="AFG34" s="395" t="str">
        <f t="shared" ca="1" si="5232"/>
        <v/>
      </c>
      <c r="AFH34" s="395" t="str">
        <f ca="1">IF(AEZ34&lt;&gt;"",VLOOKUP(AEZ34,ACS4:ACY52,7,FALSE),"")</f>
        <v/>
      </c>
      <c r="AFI34" s="395" t="str">
        <f ca="1">IF(AEZ34&lt;&gt;"",VLOOKUP(AEZ34,ACS4:ACY52,5,FALSE),"")</f>
        <v/>
      </c>
      <c r="AFJ34" s="395" t="str">
        <f ca="1">IF(AEZ34&lt;&gt;"",VLOOKUP(AEZ34,ACS4:ADA52,9,FALSE),"")</f>
        <v/>
      </c>
      <c r="AFK34" s="395" t="str">
        <f t="shared" ca="1" si="5233"/>
        <v/>
      </c>
      <c r="AFL34" s="395" t="str">
        <f t="shared" ref="AFL34" ca="1" si="5545">IF(AEZ34&lt;&gt;"",RANK(AFK34,AFK32:AFK35),"")</f>
        <v/>
      </c>
      <c r="AFM34" s="395" t="str">
        <f t="shared" ref="AFM34" ca="1" si="5546">IF(AEZ34&lt;&gt;"",SUMPRODUCT((AFK31:AFK35=AFK34)*(AFF31:AFF35&gt;AFF34)),"")</f>
        <v/>
      </c>
      <c r="AFN34" s="395" t="str">
        <f t="shared" ref="AFN34" ca="1" si="5547">IF(AEZ34&lt;&gt;"",SUMPRODUCT((AFK31:AFK35=AFK34)*(AFF31:AFF35=AFF34)*(AFD31:AFD35&gt;AFD34)),"")</f>
        <v/>
      </c>
      <c r="AFO34" s="395" t="str">
        <f t="shared" ref="AFO34" ca="1" si="5548">IF(AEZ34&lt;&gt;"",SUMPRODUCT((AFK31:AFK35=AFK34)*(AFF31:AFF35=AFF34)*(AFD31:AFD35=AFD34)*(AFH31:AFH35&gt;AFH34)),"")</f>
        <v/>
      </c>
      <c r="AFP34" s="395" t="str">
        <f t="shared" ref="AFP34" ca="1" si="5549">IF(AEZ34&lt;&gt;"",SUMPRODUCT((AFK31:AFK35=AFK34)*(AFF31:AFF35=AFF34)*(AFD31:AFD35=AFD34)*(AFH31:AFH35=AFH34)*(AFI31:AFI35&gt;AFI34)),"")</f>
        <v/>
      </c>
      <c r="AFQ34" s="395" t="str">
        <f t="shared" ref="AFQ34" ca="1" si="5550">IF(AEZ34&lt;&gt;"",SUMPRODUCT((AFK31:AFK35=AFK34)*(AFF31:AFF35=AFF34)*(AFD31:AFD35=AFD34)*(AFH31:AFH35=AFH34)*(AFI31:AFI35=AFI34)*(AFJ31:AFJ35&gt;AFJ34)),"")</f>
        <v/>
      </c>
      <c r="AFR34" s="395" t="str">
        <f t="shared" ca="1" si="5240"/>
        <v/>
      </c>
      <c r="AFS34" s="395" t="str">
        <f t="shared" ref="AFS34" ca="1" si="5551">IF(AEZ34&lt;&gt;"",INDEX(AEZ33:AEZ35,MATCH(4,AFR33:AFR35,0),0),"")</f>
        <v/>
      </c>
      <c r="AFT34" s="395" t="str">
        <f t="shared" ref="AFT34" si="5552">IF(ADJ31&lt;&gt;"",ADJ31,"")</f>
        <v/>
      </c>
      <c r="AFU34" s="395">
        <f ca="1">SUMPRODUCT((AGQ3:AGQ54=ADL34)*(AGT3:AGT54=ADL35)*(AGU3:AGU54="W"))+SUMPRODUCT((AGQ3:AGQ54=ADL34)*(AGT3:AGT54=ADL31)*(AGU3:AGU54="W"))+SUMPRODUCT((AGQ3:AGQ54=ADL34)*(AGT3:AGT54=ADL32)*(AGU3:AGU54="W"))+SUMPRODUCT((AGQ3:AGQ54=ADL34)*(AGT3:AGT54=ADL33)*(AGU3:AGU54="W"))+SUMPRODUCT((AGQ3:AGQ54=ADL35)*(AGT3:AGT54=ADL34)*(AGV3:AGV54="W"))+SUMPRODUCT((AGQ3:AGQ54=ADL31)*(AGT3:AGT54=ADL34)*(AGV3:AGV54="W"))+SUMPRODUCT((AGQ3:AGQ54=ADL32)*(AGT3:AGT54=ADL34)*(AGV3:AGV54="W"))+SUMPRODUCT((AGQ3:AGQ54=ADL33)*(AGT3:AGT54=ADL34)*(AGV3:AGV54="W"))</f>
        <v>0</v>
      </c>
      <c r="AFV34" s="395">
        <f ca="1">SUMPRODUCT((AGQ3:AGQ54=ADL34)*(AGT3:AGT54=ADL35)*(AGU3:AGU54="D"))+SUMPRODUCT((AGQ3:AGQ54=ADL34)*(AGT3:AGT54=ADL31)*(AGU3:AGU54="D"))+SUMPRODUCT((AGQ3:AGQ54=ADL34)*(AGT3:AGT54=ADL32)*(AGU3:AGU54="D"))+SUMPRODUCT((AGQ3:AGQ54=ADL34)*(AGT3:AGT54=ADL33)*(AGU3:AGU54="D"))+SUMPRODUCT((AGQ3:AGQ54=ADL35)*(AGT3:AGT54=ADL34)*(AGU3:AGU54="D"))+SUMPRODUCT((AGQ3:AGQ54=ADL31)*(AGT3:AGT54=ADL34)*(AGU3:AGU54="D"))+SUMPRODUCT((AGQ3:AGQ54=ADL32)*(AGT3:AGT54=ADL34)*(AGU3:AGU54="D"))+SUMPRODUCT((AGQ3:AGQ54=ADL33)*(AGT3:AGT54=ADL34)*(AGU3:AGU54="D"))</f>
        <v>0</v>
      </c>
      <c r="AFW34" s="395">
        <f ca="1">SUMPRODUCT((AGQ3:AGQ54=ADL34)*(AGT3:AGT54=ADL35)*(AGU3:AGU54="L"))+SUMPRODUCT((AGQ3:AGQ54=ADL34)*(AGT3:AGT54=ADL31)*(AGU3:AGU54="L"))+SUMPRODUCT((AGQ3:AGQ54=ADL34)*(AGT3:AGT54=ADL32)*(AGU3:AGU54="L"))+SUMPRODUCT((AGQ3:AGQ54=ADL34)*(AGT3:AGT54=ADL33)*(AGU3:AGU54="L"))+SUMPRODUCT((AGQ3:AGQ54=ADL35)*(AGT3:AGT54=ADL34)*(AGV3:AGV54="L"))+SUMPRODUCT((AGQ3:AGQ54=ADL31)*(AGT3:AGT54=ADL34)*(AGV3:AGV54="L"))+SUMPRODUCT((AGQ3:AGQ54=ADL32)*(AGT3:AGT54=ADL34)*(AGV3:AGV54="L"))+SUMPRODUCT((AGQ3:AGQ54=ADL33)*(AGT3:AGT54=ADL34)*(AGV3:AGV54="L"))</f>
        <v>0</v>
      </c>
      <c r="AFX34" s="395">
        <f ca="1">SUMPRODUCT((AGQ3:AGQ54=AFT34)*(AGT3:AGT54=AFT35)*AGR3:AGR54)+SUMPRODUCT((AGQ3:AGQ54=AFT34)*(AGT3:AGT54=AFT31)*AGR3:AGR54)+SUMPRODUCT((AGQ3:AGQ54=AFT34)*(AGT3:AGT54=AFT32)*AGR3:AGR54)+SUMPRODUCT((AGQ3:AGQ54=AFT34)*(AGT3:AGT54=AFT33)*AGR3:AGR54)+SUMPRODUCT((AGQ3:AGQ54=AFT35)*(AGT3:AGT54=AFT34)*AGS3:AGS54)+SUMPRODUCT((AGQ3:AGQ54=AFT31)*(AGT3:AGT54=AFT34)*AGS3:AGS54)+SUMPRODUCT((AGQ3:AGQ54=AFT32)*(AGT3:AGT54=AFT34)*AGS3:AGS54)+SUMPRODUCT((AGQ3:AGQ54=AFT33)*(AGT3:AGT54=AFT34)*AGS3:AGS54)</f>
        <v>0</v>
      </c>
      <c r="AFY34" s="395">
        <f ca="1">SUMPRODUCT((AGQ3:AGQ54=AFT34)*(AGT3:AGT54=AFT35)*AGS3:AGS54)+SUMPRODUCT((AGQ3:AGQ54=AFT34)*(AGT3:AGT54=AFT31)*AGS3:AGS54)+SUMPRODUCT((AGQ3:AGQ54=AFT34)*(AGT3:AGT54=AFT32)*AGS3:AGS54)+SUMPRODUCT((AGQ3:AGQ54=AFT34)*(AGT3:AGT54=AFT33)*AGS3:AGS54)+SUMPRODUCT((AGQ3:AGQ54=AFT35)*(AGT3:AGT54=AFT34)*AGR3:AGR54)+SUMPRODUCT((AGQ3:AGQ54=AFT31)*(AGT3:AGT54=AFT34)*AGR3:AGR54)+SUMPRODUCT((AGQ3:AGQ54=AFT32)*(AGT3:AGT54=AFT34)*AGR3:AGR54)+SUMPRODUCT((AGQ3:AGQ54=AFT33)*(AGT3:AGT54=AFT34)*AGR3:AGR54)</f>
        <v>0</v>
      </c>
      <c r="AFZ34" s="395">
        <f t="shared" ref="AFZ34" ca="1" si="5553">AFX34-AFY34+1000</f>
        <v>1000</v>
      </c>
      <c r="AGA34" s="395" t="str">
        <f t="shared" ref="AGA34" si="5554">IF(AFT34&lt;&gt;"",AFU34*3+AFV34*1,"")</f>
        <v/>
      </c>
      <c r="AGB34" s="395" t="str">
        <f>IF(AFT34&lt;&gt;"",VLOOKUP(AFT34,ACS4:ACY52,7,FALSE),"")</f>
        <v/>
      </c>
      <c r="AGC34" s="395" t="str">
        <f>IF(AFT34&lt;&gt;"",VLOOKUP(AFT34,ACS4:ACY52,5,FALSE),"")</f>
        <v/>
      </c>
      <c r="AGD34" s="395" t="str">
        <f>IF(AFT34&lt;&gt;"",VLOOKUP(AFT34,ACS4:ADA52,9,FALSE),"")</f>
        <v/>
      </c>
      <c r="AGE34" s="395" t="str">
        <f t="shared" ref="AGE34" si="5555">AGA34</f>
        <v/>
      </c>
      <c r="AGF34" s="395" t="str">
        <f t="shared" ref="AGF34" si="5556">IF(AFT34&lt;&gt;"",RANK(AGE34,ADW31:ADW35),"")</f>
        <v/>
      </c>
      <c r="AGG34" s="395" t="str">
        <f t="shared" ref="AGG34" si="5557">IF(AFT34&lt;&gt;"",SUMPRODUCT((AGE31:AGE35=AGE34)*(AFZ31:AFZ35&gt;AFZ34)),"")</f>
        <v/>
      </c>
      <c r="AGH34" s="395" t="str">
        <f t="shared" ref="AGH34" si="5558">IF(AFT34&lt;&gt;"",SUMPRODUCT((AGE31:AGE35=AGE34)*(AFZ31:AFZ35=AFZ34)*(AFX31:AFX35&gt;AFX34)),"")</f>
        <v/>
      </c>
      <c r="AGI34" s="395" t="str">
        <f t="shared" ref="AGI34" si="5559">IF(AFT34&lt;&gt;"",SUMPRODUCT((AGE31:AGE35=AGE34)*(AFZ31:AFZ35=AFZ34)*(AFX31:AFX35=AFX34)*(AGB31:AGB35&gt;AGB34)),"")</f>
        <v/>
      </c>
      <c r="AGJ34" s="395" t="str">
        <f t="shared" ref="AGJ34" si="5560">IF(AFT34&lt;&gt;"",SUMPRODUCT((AGE31:AGE35=AGE34)*(AFZ31:AFZ35=AFZ34)*(AFX31:AFX35=AFX34)*(AGB31:AGB35=AGB34)*(AGC31:AGC35&gt;AGC34)),"")</f>
        <v/>
      </c>
      <c r="AGK34" s="395" t="str">
        <f t="shared" ref="AGK34" si="5561">IF(AFT34&lt;&gt;"",SUMPRODUCT((AGE31:AGE35=AGE34)*(AFZ31:AFZ35=AFZ34)*(AFX31:AFX35=AFX34)*(AGB31:AGB35=AGB34)*(AGC31:AGC35=AGC34)*(AGD31:AGD35&gt;AGD34)),"")</f>
        <v/>
      </c>
      <c r="AGL34" s="395" t="str">
        <f t="shared" ref="AGL34" si="5562">IF(AFT34&lt;&gt;"",SUM(AGF34:AGK34)+3,"")</f>
        <v/>
      </c>
      <c r="AGM34" s="395" t="str">
        <f t="shared" ref="AGM34" si="5563">IF(AFT34&lt;&gt;"",INDEX(ADL31:ADL35,MATCH(1,AED31:AED35,0),0),"")</f>
        <v/>
      </c>
      <c r="AGN34" s="395" t="str">
        <f t="shared" ref="AGN34" ca="1" si="5564">IF(AGM34&lt;&gt;"",AGM34,IF(AFS34&lt;&gt;"",AFS34,IF(AEY34&lt;&gt;"",AEY34,IF(AEE34&lt;&gt;"",AEE34,ADE34))))</f>
        <v>Urawa Red Diamonds</v>
      </c>
      <c r="AGO34" s="395">
        <v>4</v>
      </c>
      <c r="AGP34" s="395">
        <v>32</v>
      </c>
      <c r="AGQ34" s="395" t="str">
        <f t="shared" si="12"/>
        <v>Manchester City</v>
      </c>
      <c r="AGR34" s="395">
        <f ca="1">IF(OFFSET('Game Board'!O39,0,AGR1)&lt;&gt;"",OFFSET('Game Board'!O39,0,AGR1),0)</f>
        <v>0</v>
      </c>
      <c r="AGS34" s="395">
        <f ca="1">IF(OFFSET('Game Board'!P39,0,AGR1)&lt;&gt;"",OFFSET('Game Board'!P39,0,AGR1),0)</f>
        <v>0</v>
      </c>
      <c r="AGT34" s="395" t="str">
        <f t="shared" si="13"/>
        <v>Al Ain</v>
      </c>
      <c r="AGU34" s="395" t="str">
        <f ca="1">IF(AND(OFFSET('Game Board'!O39,0,AGR1)&lt;&gt;"",OFFSET('Game Board'!P39,0,AGR1)&lt;&gt;""),IF(AGR34&gt;AGS34,"W",IF(AGR34=AGS34,"D","L")),"")</f>
        <v/>
      </c>
      <c r="AGV34" s="395" t="str">
        <f t="shared" ca="1" si="2693"/>
        <v/>
      </c>
      <c r="AGX34" s="395">
        <f ca="1">VLOOKUP(AGY34,AKT31:AKU35,2,FALSE)</f>
        <v>2</v>
      </c>
      <c r="AGY34" s="398" t="str">
        <f t="shared" si="4728"/>
        <v>Internazionale</v>
      </c>
      <c r="AGZ34" s="395">
        <f ca="1">SUMPRODUCT((AKW3:AKW54=AGY34)*(ALA3:ALA54="W"))+SUMPRODUCT((AKZ3:AKZ54=AGY34)*(ALB3:ALB54="W"))</f>
        <v>0</v>
      </c>
      <c r="AHA34" s="395">
        <f ca="1">SUMPRODUCT((AKW3:AKW54=AGY34)*(ALA3:ALA54="D"))+SUMPRODUCT((AKZ3:AKZ54=AGY34)*(ALB3:ALB54="D"))</f>
        <v>0</v>
      </c>
      <c r="AHB34" s="395">
        <f ca="1">SUMPRODUCT((AKW3:AKW54=AGY34)*(ALA3:ALA54="L"))+SUMPRODUCT((AKZ3:AKZ54=AGY34)*(ALB3:ALB54="L"))</f>
        <v>0</v>
      </c>
      <c r="AHC34" s="395">
        <f t="shared" ref="AHC34" ca="1" si="5565">SUMIF(AKW3:AKW72,AGY34,AKX3:AKX72)+SUMIF(AKZ3:AKZ72,AGY34,AKY3:AKY72)</f>
        <v>0</v>
      </c>
      <c r="AHD34" s="395">
        <f t="shared" ref="AHD34" ca="1" si="5566">SUMIF(AKZ3:AKZ72,AGY34,AKX3:AKX72)+SUMIF(AKW3:AKW72,AGY34,AKY3:AKY72)</f>
        <v>0</v>
      </c>
      <c r="AHE34" s="395">
        <f t="shared" ca="1" si="4731"/>
        <v>1000</v>
      </c>
      <c r="AHF34" s="395">
        <f t="shared" ca="1" si="4732"/>
        <v>0</v>
      </c>
      <c r="AHG34" s="401">
        <f t="shared" si="171"/>
        <v>21</v>
      </c>
      <c r="AHH34" s="395">
        <f t="shared" ref="AHH34" ca="1" si="5567">IF(COUNTIF(AHF31:AHF35,4)&lt;&gt;4,RANK(AHF34,AHF31:AHF35),AHF86)</f>
        <v>1</v>
      </c>
      <c r="AHJ34" s="395">
        <f t="shared" ref="AHJ34" ca="1" si="5568">SUMPRODUCT((AHH31:AHH34=AHH34)*(AHG31:AHG34&lt;AHG34))+AHH34</f>
        <v>3</v>
      </c>
      <c r="AHK34" s="398" t="str">
        <f t="shared" ref="AHK34" ca="1" si="5569">INDEX(AGY31:AGY35,MATCH(4,AHJ31:AHJ35,0),0)</f>
        <v>River Plate</v>
      </c>
      <c r="AHL34" s="395">
        <f t="shared" ref="AHL34" ca="1" si="5570">INDEX(AHH31:AHH35,MATCH(AHK34,AGY31:AGY35,0),0)</f>
        <v>1</v>
      </c>
      <c r="AHM34" s="395" t="str">
        <f t="shared" ca="1" si="5249"/>
        <v>River Plate</v>
      </c>
      <c r="AHN34" s="395" t="str">
        <f t="shared" ca="1" si="5250"/>
        <v/>
      </c>
      <c r="AHR34" s="395" t="str">
        <f t="shared" ca="1" si="4741"/>
        <v>River Plate</v>
      </c>
      <c r="AHS34" s="395">
        <f ca="1">SUMPRODUCT((AKW3:AKW54=AHR34)*(AKZ3:AKZ54=AHR35)*(ALA3:ALA54="W"))+SUMPRODUCT((AKW3:AKW54=AHR34)*(AKZ3:AKZ54=AHR31)*(ALA3:ALA54="W"))+SUMPRODUCT((AKW3:AKW54=AHR34)*(AKZ3:AKZ54=AHR32)*(ALA3:ALA54="W"))+SUMPRODUCT((AKW3:AKW54=AHR34)*(AKZ3:AKZ54=AHR33)*(ALA3:ALA54="W"))+SUMPRODUCT((AKW3:AKW54=AHR35)*(AKZ3:AKZ54=AHR34)*(ALB3:ALB54="W"))+SUMPRODUCT((AKW3:AKW54=AHR31)*(AKZ3:AKZ54=AHR34)*(ALB3:ALB54="W"))+SUMPRODUCT((AKW3:AKW54=AHR32)*(AKZ3:AKZ54=AHR34)*(ALB3:ALB54="W"))+SUMPRODUCT((AKW3:AKW54=AHR33)*(AKZ3:AKZ54=AHR34)*(ALB3:ALB54="W"))</f>
        <v>0</v>
      </c>
      <c r="AHT34" s="395">
        <f ca="1">SUMPRODUCT((AKW3:AKW54=AHR34)*(AKZ3:AKZ54=AHR35)*(ALA3:ALA54="D"))+SUMPRODUCT((AKW3:AKW54=AHR34)*(AKZ3:AKZ54=AHR31)*(ALA3:ALA54="D"))+SUMPRODUCT((AKW3:AKW54=AHR34)*(AKZ3:AKZ54=AHR32)*(ALA3:ALA54="D"))+SUMPRODUCT((AKW3:AKW54=AHR34)*(AKZ3:AKZ54=AHR33)*(ALA3:ALA54="D"))+SUMPRODUCT((AKW3:AKW54=AHR35)*(AKZ3:AKZ54=AHR34)*(ALA3:ALA54="D"))+SUMPRODUCT((AKW3:AKW54=AHR31)*(AKZ3:AKZ54=AHR34)*(ALA3:ALA54="D"))+SUMPRODUCT((AKW3:AKW54=AHR32)*(AKZ3:AKZ54=AHR34)*(ALA3:ALA54="D"))+SUMPRODUCT((AKW3:AKW54=AHR33)*(AKZ3:AKZ54=AHR34)*(ALA3:ALA54="D"))</f>
        <v>0</v>
      </c>
      <c r="AHU34" s="395">
        <f ca="1">SUMPRODUCT((AKW3:AKW54=AHR34)*(AKZ3:AKZ54=AHR35)*(ALA3:ALA54="L"))+SUMPRODUCT((AKW3:AKW54=AHR34)*(AKZ3:AKZ54=AHR31)*(ALA3:ALA54="L"))+SUMPRODUCT((AKW3:AKW54=AHR34)*(AKZ3:AKZ54=AHR32)*(ALA3:ALA54="L"))+SUMPRODUCT((AKW3:AKW54=AHR34)*(AKZ3:AKZ54=AHR33)*(ALA3:ALA54="L"))+SUMPRODUCT((AKW3:AKW54=AHR35)*(AKZ3:AKZ54=AHR34)*(ALB3:ALB54="L"))+SUMPRODUCT((AKW3:AKW54=AHR31)*(AKZ3:AKZ54=AHR34)*(ALB3:ALB54="L"))+SUMPRODUCT((AKW3:AKW54=AHR32)*(AKZ3:AKZ54=AHR34)*(ALB3:ALB54="L"))+SUMPRODUCT((AKW3:AKW54=AHR33)*(AKZ3:AKZ54=AHR34)*(ALB3:ALB54="L"))</f>
        <v>0</v>
      </c>
      <c r="AHV34" s="395">
        <f ca="1">SUMPRODUCT((AKW3:AKW54=AHR34)*(AKZ3:AKZ54=AHR35)*AKX3:AKX54)+SUMPRODUCT((AKW3:AKW54=AHR34)*(AKZ3:AKZ54=AHR31)*AKX3:AKX54)+SUMPRODUCT((AKW3:AKW54=AHR34)*(AKZ3:AKZ54=AHR32)*AKX3:AKX54)+SUMPRODUCT((AKW3:AKW54=AHR34)*(AKZ3:AKZ54=AHR33)*AKX3:AKX54)+SUMPRODUCT((AKW3:AKW54=AHR35)*(AKZ3:AKZ54=AHR34)*AKY3:AKY54)+SUMPRODUCT((AKW3:AKW54=AHR31)*(AKZ3:AKZ54=AHR34)*AKY3:AKY54)+SUMPRODUCT((AKW3:AKW54=AHR32)*(AKZ3:AKZ54=AHR34)*AKY3:AKY54)+SUMPRODUCT((AKW3:AKW54=AHR33)*(AKZ3:AKZ54=AHR34)*AKY3:AKY54)</f>
        <v>0</v>
      </c>
      <c r="AHW34" s="395">
        <f ca="1">SUMPRODUCT((AKW3:AKW54=AHR34)*(AKZ3:AKZ54=AHR35)*AKY3:AKY54)+SUMPRODUCT((AKW3:AKW54=AHR34)*(AKZ3:AKZ54=AHR31)*AKY3:AKY54)+SUMPRODUCT((AKW3:AKW54=AHR34)*(AKZ3:AKZ54=AHR32)*AKY3:AKY54)+SUMPRODUCT((AKW3:AKW54=AHR34)*(AKZ3:AKZ54=AHR33)*AKY3:AKY54)+SUMPRODUCT((AKW3:AKW54=AHR35)*(AKZ3:AKZ54=AHR34)*AKX3:AKX54)+SUMPRODUCT((AKW3:AKW54=AHR31)*(AKZ3:AKZ54=AHR34)*AKX3:AKX54)+SUMPRODUCT((AKW3:AKW54=AHR32)*(AKZ3:AKZ54=AHR34)*AKX3:AKX54)+SUMPRODUCT((AKW3:AKW54=AHR33)*(AKZ3:AKZ54=AHR34)*AKX3:AKX54)</f>
        <v>0</v>
      </c>
      <c r="AHX34" s="395">
        <f t="shared" ca="1" si="4742"/>
        <v>1000</v>
      </c>
      <c r="AHY34" s="395">
        <f t="shared" ca="1" si="4743"/>
        <v>0</v>
      </c>
      <c r="AHZ34" s="395">
        <f ca="1">IF(AHR34&lt;&gt;"",VLOOKUP(AHR34,AGY4:AHE52,7,FALSE),"")</f>
        <v>1000</v>
      </c>
      <c r="AIA34" s="395">
        <f ca="1">IF(AHR34&lt;&gt;"",VLOOKUP(AHR34,AGY4:AHE52,5,FALSE),"")</f>
        <v>0</v>
      </c>
      <c r="AIB34" s="395">
        <f ca="1">IF(AHR34&lt;&gt;"",VLOOKUP(AHR34,AGY4:AHG52,9,FALSE),"")</f>
        <v>25</v>
      </c>
      <c r="AIC34" s="395">
        <f t="shared" ca="1" si="4744"/>
        <v>0</v>
      </c>
      <c r="AID34" s="395">
        <f t="shared" ref="AID34" ca="1" si="5571">IF(AHR34&lt;&gt;"",RANK(AIC34,AIC31:AIC35),"")</f>
        <v>1</v>
      </c>
      <c r="AIE34" s="395">
        <f t="shared" ref="AIE34" ca="1" si="5572">IF(AHR34&lt;&gt;"",SUMPRODUCT((AIC31:AIC35=AIC34)*(AHX31:AHX35&gt;AHX34)),"")</f>
        <v>0</v>
      </c>
      <c r="AIF34" s="395">
        <f t="shared" ref="AIF34" ca="1" si="5573">IF(AHR34&lt;&gt;"",SUMPRODUCT((AIC31:AIC35=AIC34)*(AHX31:AHX35=AHX34)*(AHV31:AHV35&gt;AHV34)),"")</f>
        <v>0</v>
      </c>
      <c r="AIG34" s="395">
        <f t="shared" ref="AIG34" ca="1" si="5574">IF(AHR34&lt;&gt;"",SUMPRODUCT((AIC31:AIC35=AIC34)*(AHX31:AHX35=AHX34)*(AHV31:AHV35=AHV34)*(AHZ31:AHZ35&gt;AHZ34)),"")</f>
        <v>0</v>
      </c>
      <c r="AIH34" s="395">
        <f t="shared" ref="AIH34" ca="1" si="5575">IF(AHR34&lt;&gt;"",SUMPRODUCT((AIC31:AIC35=AIC34)*(AHX31:AHX35=AHX34)*(AHV31:AHV35=AHV34)*(AHZ31:AHZ35=AHZ34)*(AIA31:AIA35&gt;AIA34)),"")</f>
        <v>0</v>
      </c>
      <c r="AII34" s="395">
        <f t="shared" ref="AII34" ca="1" si="5576">IF(AHR34&lt;&gt;"",SUMPRODUCT((AIC31:AIC35=AIC34)*(AHX31:AHX35=AHX34)*(AHV31:AHV35=AHV34)*(AHZ31:AHZ35=AHZ34)*(AIA31:AIA35=AIA34)*(AIB31:AIB35&gt;AIB34)),"")</f>
        <v>0</v>
      </c>
      <c r="AIJ34" s="395">
        <f ca="1">IF(AHR34&lt;&gt;"",IF(AIJ86&lt;&gt;"",IF(U82=3,AIJ86,IF(U82=4,SUM(AID34:AII34),AIJ86+U82)),SUM(AID34:AII34)),"")</f>
        <v>1</v>
      </c>
      <c r="AIK34" s="395" t="str">
        <f t="shared" ref="AIK34" ca="1" si="5577">IF(AHR34&lt;&gt;"",INDEX(AHR31:AHR35,MATCH(4,AIJ31:AIJ35,0),0),"")</f>
        <v>Urawa Red Diamonds</v>
      </c>
      <c r="AIL34" s="395" t="str">
        <f t="shared" ca="1" si="4979"/>
        <v/>
      </c>
      <c r="AIM34" s="395" t="str">
        <f ca="1">IF(AIL34&lt;&gt;"",SUMPRODUCT((AKW3:AKW54=AIL34)*(AKZ3:AKZ54=AIL35)*(ALA3:ALA54="W"))+SUMPRODUCT((AKW3:AKW54=AIL34)*(AKZ3:AKZ54=AIL32)*(ALA3:ALA54="W"))+SUMPRODUCT((AKW3:AKW54=AIL34)*(AKZ3:AKZ54=AIL33)*(ALA3:ALA54="W"))+SUMPRODUCT((AKW3:AKW54=AIL35)*(AKZ3:AKZ54=AIL34)*(ALB3:ALB54="W"))+SUMPRODUCT((AKW3:AKW54=AIL32)*(AKZ3:AKZ54=AIL34)*(ALB3:ALB54="W"))+SUMPRODUCT((AKW3:AKW54=AIL33)*(AKZ3:AKZ54=AIL34)*(ALB3:ALB54="W")),"")</f>
        <v/>
      </c>
      <c r="AIN34" s="395" t="str">
        <f ca="1">IF(AIL34&lt;&gt;"",SUMPRODUCT((AKW3:AKW54=AIL34)*(AKZ3:AKZ54=AIL35)*(ALA3:ALA54="D"))+SUMPRODUCT((AKW3:AKW54=AIL34)*(AKZ3:AKZ54=AIL32)*(ALA3:ALA54="D"))+SUMPRODUCT((AKW3:AKW54=AIL34)*(AKZ3:AKZ54=AIL33)*(ALA3:ALA54="D"))+SUMPRODUCT((AKW3:AKW54=AIL35)*(AKZ3:AKZ54=AIL34)*(ALA3:ALA54="D"))+SUMPRODUCT((AKW3:AKW54=AIL32)*(AKZ3:AKZ54=AIL34)*(ALA3:ALA54="D"))+SUMPRODUCT((AKW3:AKW54=AIL33)*(AKZ3:AKZ54=AIL34)*(ALA3:ALA54="D")),"")</f>
        <v/>
      </c>
      <c r="AIO34" s="395" t="str">
        <f ca="1">IF(AIL34&lt;&gt;"",SUMPRODUCT((AKW3:AKW54=AIL34)*(AKZ3:AKZ54=AIL35)*(ALA3:ALA54="L"))+SUMPRODUCT((AKW3:AKW54=AIL34)*(AKZ3:AKZ54=AIL32)*(ALA3:ALA54="L"))+SUMPRODUCT((AKW3:AKW54=AIL34)*(AKZ3:AKZ54=AIL33)*(ALA3:ALA54="L"))+SUMPRODUCT((AKW3:AKW54=AIL35)*(AKZ3:AKZ54=AIL34)*(ALB3:ALB54="L"))+SUMPRODUCT((AKW3:AKW54=AIL32)*(AKZ3:AKZ54=AIL34)*(ALB3:ALB54="L"))+SUMPRODUCT((AKW3:AKW54=AIL33)*(AKZ3:AKZ54=AIL34)*(ALB3:ALB54="L")),"")</f>
        <v/>
      </c>
      <c r="AIP34" s="395">
        <f ca="1">SUMPRODUCT((AKW3:AKW54=AIL34)*(AKZ3:AKZ54=AIL35)*AKX3:AKX54)+SUMPRODUCT((AKW3:AKW54=AIL34)*(AKZ3:AKZ54=AIL31)*AKX3:AKX54)+SUMPRODUCT((AKW3:AKW54=AIL34)*(AKZ3:AKZ54=AIL32)*AKX3:AKX54)+SUMPRODUCT((AKW3:AKW54=AIL34)*(AKZ3:AKZ54=AIL33)*AKX3:AKX54)+SUMPRODUCT((AKW3:AKW54=AIL35)*(AKZ3:AKZ54=AIL34)*AKY3:AKY54)+SUMPRODUCT((AKW3:AKW54=AIL31)*(AKZ3:AKZ54=AIL34)*AKY3:AKY54)+SUMPRODUCT((AKW3:AKW54=AIL32)*(AKZ3:AKZ54=AIL34)*AKY3:AKY54)+SUMPRODUCT((AKW3:AKW54=AIL33)*(AKZ3:AKZ54=AIL34)*AKY3:AKY54)</f>
        <v>0</v>
      </c>
      <c r="AIQ34" s="395">
        <f ca="1">SUMPRODUCT((AKW3:AKW54=AIL34)*(AKZ3:AKZ54=AIL35)*AKY3:AKY54)+SUMPRODUCT((AKW3:AKW54=AIL34)*(AKZ3:AKZ54=AIL31)*AKY3:AKY54)+SUMPRODUCT((AKW3:AKW54=AIL34)*(AKZ3:AKZ54=AIL32)*AKY3:AKY54)+SUMPRODUCT((AKW3:AKW54=AIL34)*(AKZ3:AKZ54=AIL33)*AKY3:AKY54)+SUMPRODUCT((AKW3:AKW54=AIL35)*(AKZ3:AKZ54=AIL34)*AKX3:AKX54)+SUMPRODUCT((AKW3:AKW54=AIL31)*(AKZ3:AKZ54=AIL34)*AKX3:AKX54)+SUMPRODUCT((AKW3:AKW54=AIL32)*(AKZ3:AKZ54=AIL34)*AKX3:AKX54)+SUMPRODUCT((AKW3:AKW54=AIL33)*(AKZ3:AKZ54=AIL34)*AKX3:AKX54)</f>
        <v>0</v>
      </c>
      <c r="AIR34" s="395">
        <f t="shared" ca="1" si="4980"/>
        <v>1000</v>
      </c>
      <c r="AIS34" s="395" t="str">
        <f t="shared" ca="1" si="4981"/>
        <v/>
      </c>
      <c r="AIT34" s="395" t="str">
        <f ca="1">IF(AIL34&lt;&gt;"",VLOOKUP(AIL34,AGY4:AHE52,7,FALSE),"")</f>
        <v/>
      </c>
      <c r="AIU34" s="395" t="str">
        <f ca="1">IF(AIL34&lt;&gt;"",VLOOKUP(AIL34,AGY4:AHE52,5,FALSE),"")</f>
        <v/>
      </c>
      <c r="AIV34" s="395" t="str">
        <f ca="1">IF(AIL34&lt;&gt;"",VLOOKUP(AIL34,AGY4:AHG52,9,FALSE),"")</f>
        <v/>
      </c>
      <c r="AIW34" s="395" t="str">
        <f t="shared" ca="1" si="4982"/>
        <v/>
      </c>
      <c r="AIX34" s="395" t="str">
        <f t="shared" ref="AIX34" ca="1" si="5578">IF(AIL34&lt;&gt;"",RANK(AIW34,AIW31:AIW35),"")</f>
        <v/>
      </c>
      <c r="AIY34" s="395" t="str">
        <f t="shared" ref="AIY34" ca="1" si="5579">IF(AIL34&lt;&gt;"",SUMPRODUCT((AIW31:AIW35=AIW34)*(AIR31:AIR35&gt;AIR34)),"")</f>
        <v/>
      </c>
      <c r="AIZ34" s="395" t="str">
        <f t="shared" ref="AIZ34" ca="1" si="5580">IF(AIL34&lt;&gt;"",SUMPRODUCT((AIW31:AIW35=AIW34)*(AIR31:AIR35=AIR34)*(AIP31:AIP35&gt;AIP34)),"")</f>
        <v/>
      </c>
      <c r="AJA34" s="395" t="str">
        <f t="shared" ref="AJA34" ca="1" si="5581">IF(AIL34&lt;&gt;"",SUMPRODUCT((AIW31:AIW35=AIW34)*(AIR31:AIR35=AIR34)*(AIP31:AIP35=AIP34)*(AIT31:AIT35&gt;AIT34)),"")</f>
        <v/>
      </c>
      <c r="AJB34" s="395" t="str">
        <f t="shared" ref="AJB34" ca="1" si="5582">IF(AIL34&lt;&gt;"",SUMPRODUCT((AIW31:AIW35=AIW34)*(AIR31:AIR35=AIR34)*(AIP31:AIP35=AIP34)*(AIT31:AIT35=AIT34)*(AIU31:AIU35&gt;AIU34)),"")</f>
        <v/>
      </c>
      <c r="AJC34" s="395" t="str">
        <f t="shared" ref="AJC34" ca="1" si="5583">IF(AIL34&lt;&gt;"",SUMPRODUCT((AIW31:AIW35=AIW34)*(AIR31:AIR35=AIR34)*(AIP31:AIP35=AIP34)*(AIT31:AIT35=AIT34)*(AIU31:AIU35=AIU34)*(AIV31:AIV35&gt;AIV34)),"")</f>
        <v/>
      </c>
      <c r="AJD34" s="395" t="str">
        <f t="shared" ref="AJD34" ca="1" si="5584">IF(AIL34&lt;&gt;"",IF(AJD86&lt;&gt;"",IF(AIK82=3,AJD86,AJD86+AIK82),SUM(AIX34:AJC34)+1),"")</f>
        <v/>
      </c>
      <c r="AJE34" s="395" t="str">
        <f t="shared" ref="AJE34" ca="1" si="5585">IF(AIL34&lt;&gt;"",INDEX(AIL32:AIL35,MATCH(4,AJD32:AJD35,0),0),"")</f>
        <v/>
      </c>
      <c r="AJF34" s="395" t="str">
        <f t="shared" ca="1" si="5267"/>
        <v/>
      </c>
      <c r="AJG34" s="395">
        <f ca="1">SUMPRODUCT((AKW3:AKW54=AJF34)*(AKZ3:AKZ54=AJF35)*(ALA3:ALA54="W"))+SUMPRODUCT((AKW3:AKW54=AJF34)*(AKZ3:AKZ54=AJF36)*(ALA3:ALA54="W"))+SUMPRODUCT((AKW3:AKW54=AJF34)*(AKZ3:AKZ54=AJF33)*(ALA3:ALA54="W"))+SUMPRODUCT((AKW3:AKW54=AJF35)*(AKZ3:AKZ54=AJF34)*(ALB3:ALB54="W"))+SUMPRODUCT((AKW3:AKW54=AJF36)*(AKZ3:AKZ54=AJF34)*(ALB3:ALB54="W"))+SUMPRODUCT((AKW3:AKW54=AJF33)*(AKZ3:AKZ54=AJF34)*(ALB3:ALB54="W"))</f>
        <v>0</v>
      </c>
      <c r="AJH34" s="395">
        <f ca="1">SUMPRODUCT((AKW3:AKW54=AJF34)*(AKZ3:AKZ54=AJF35)*(ALA3:ALA54="D"))+SUMPRODUCT((AKW3:AKW54=AJF34)*(AKZ3:AKZ54=AJF36)*(ALA3:ALA54="D"))+SUMPRODUCT((AKW3:AKW54=AJF34)*(AKZ3:AKZ54=AJF33)*(ALA3:ALA54="D"))+SUMPRODUCT((AKW3:AKW54=AJF35)*(AKZ3:AKZ54=AJF34)*(ALA3:ALA54="D"))+SUMPRODUCT((AKW3:AKW54=AJF36)*(AKZ3:AKZ54=AJF34)*(ALA3:ALA54="D"))+SUMPRODUCT((AKW3:AKW54=AJF33)*(AKZ3:AKZ54=AJF34)*(ALA3:ALA54="D"))</f>
        <v>0</v>
      </c>
      <c r="AJI34" s="395">
        <f ca="1">SUMPRODUCT((AKW3:AKW54=AJF34)*(AKZ3:AKZ54=AJF35)*(ALA3:ALA54="L"))+SUMPRODUCT((AKW3:AKW54=AJF34)*(AKZ3:AKZ54=AJF36)*(ALA3:ALA54="L"))+SUMPRODUCT((AKW3:AKW54=AJF34)*(AKZ3:AKZ54=AJF33)*(ALA3:ALA54="L"))+SUMPRODUCT((AKW3:AKW54=AJF35)*(AKZ3:AKZ54=AJF34)*(ALB3:ALB54="L"))+SUMPRODUCT((AKW3:AKW54=AJF36)*(AKZ3:AKZ54=AJF34)*(ALB3:ALB54="L"))+SUMPRODUCT((AKW3:AKW54=AJF33)*(AKZ3:AKZ54=AJF34)*(ALB3:ALB54="L"))</f>
        <v>0</v>
      </c>
      <c r="AJJ34" s="395">
        <f ca="1">SUMPRODUCT((AKW3:AKW54=AJF34)*(AKZ3:AKZ54=AJF35)*AKX3:AKX54)+SUMPRODUCT((AKW3:AKW54=AJF34)*(AKZ3:AKZ54=AJF31)*AKX3:AKX54)+SUMPRODUCT((AKW3:AKW54=AJF34)*(AKZ3:AKZ54=AJF32)*AKX3:AKX54)+SUMPRODUCT((AKW3:AKW54=AJF34)*(AKZ3:AKZ54=AJF33)*AKX3:AKX54)+SUMPRODUCT((AKW3:AKW54=AJF35)*(AKZ3:AKZ54=AJF34)*AKY3:AKY54)+SUMPRODUCT((AKW3:AKW54=AJF31)*(AKZ3:AKZ54=AJF34)*AKY3:AKY54)+SUMPRODUCT((AKW3:AKW54=AJF32)*(AKZ3:AKZ54=AJF34)*AKY3:AKY54)+SUMPRODUCT((AKW3:AKW54=AJF33)*(AKZ3:AKZ54=AJF34)*AKY3:AKY54)</f>
        <v>0</v>
      </c>
      <c r="AJK34" s="395">
        <f ca="1">SUMPRODUCT((AKW3:AKW54=AJF34)*(AKZ3:AKZ54=AJF35)*AKY3:AKY54)+SUMPRODUCT((AKW3:AKW54=AJF34)*(AKZ3:AKZ54=AJF31)*AKY3:AKY54)+SUMPRODUCT((AKW3:AKW54=AJF34)*(AKZ3:AKZ54=AJF32)*AKY3:AKY54)+SUMPRODUCT((AKW3:AKW54=AJF34)*(AKZ3:AKZ54=AJF33)*AKY3:AKY54)+SUMPRODUCT((AKW3:AKW54=AJF35)*(AKZ3:AKZ54=AJF34)*AKX3:AKX54)+SUMPRODUCT((AKW3:AKW54=AJF31)*(AKZ3:AKZ54=AJF34)*AKX3:AKX54)+SUMPRODUCT((AKW3:AKW54=AJF32)*(AKZ3:AKZ54=AJF34)*AKX3:AKX54)+SUMPRODUCT((AKW3:AKW54=AJF33)*(AKZ3:AKZ54=AJF34)*AKX3:AKX54)</f>
        <v>0</v>
      </c>
      <c r="AJL34" s="395">
        <f t="shared" ca="1" si="5268"/>
        <v>1000</v>
      </c>
      <c r="AJM34" s="395" t="str">
        <f t="shared" ca="1" si="5269"/>
        <v/>
      </c>
      <c r="AJN34" s="395" t="str">
        <f ca="1">IF(AJF34&lt;&gt;"",VLOOKUP(AJF34,AGY4:AHE52,7,FALSE),"")</f>
        <v/>
      </c>
      <c r="AJO34" s="395" t="str">
        <f ca="1">IF(AJF34&lt;&gt;"",VLOOKUP(AJF34,AGY4:AHE52,5,FALSE),"")</f>
        <v/>
      </c>
      <c r="AJP34" s="395" t="str">
        <f ca="1">IF(AJF34&lt;&gt;"",VLOOKUP(AJF34,AGY4:AHG52,9,FALSE),"")</f>
        <v/>
      </c>
      <c r="AJQ34" s="395" t="str">
        <f t="shared" ca="1" si="5270"/>
        <v/>
      </c>
      <c r="AJR34" s="395" t="str">
        <f t="shared" ref="AJR34" ca="1" si="5586">IF(AJF34&lt;&gt;"",RANK(AJQ34,AJQ32:AJQ35),"")</f>
        <v/>
      </c>
      <c r="AJS34" s="395" t="str">
        <f t="shared" ref="AJS34" ca="1" si="5587">IF(AJF34&lt;&gt;"",SUMPRODUCT((AJQ31:AJQ35=AJQ34)*(AJL31:AJL35&gt;AJL34)),"")</f>
        <v/>
      </c>
      <c r="AJT34" s="395" t="str">
        <f t="shared" ref="AJT34" ca="1" si="5588">IF(AJF34&lt;&gt;"",SUMPRODUCT((AJQ31:AJQ35=AJQ34)*(AJL31:AJL35=AJL34)*(AJJ31:AJJ35&gt;AJJ34)),"")</f>
        <v/>
      </c>
      <c r="AJU34" s="395" t="str">
        <f t="shared" ref="AJU34" ca="1" si="5589">IF(AJF34&lt;&gt;"",SUMPRODUCT((AJQ31:AJQ35=AJQ34)*(AJL31:AJL35=AJL34)*(AJJ31:AJJ35=AJJ34)*(AJN31:AJN35&gt;AJN34)),"")</f>
        <v/>
      </c>
      <c r="AJV34" s="395" t="str">
        <f t="shared" ref="AJV34" ca="1" si="5590">IF(AJF34&lt;&gt;"",SUMPRODUCT((AJQ31:AJQ35=AJQ34)*(AJL31:AJL35=AJL34)*(AJJ31:AJJ35=AJJ34)*(AJN31:AJN35=AJN34)*(AJO31:AJO35&gt;AJO34)),"")</f>
        <v/>
      </c>
      <c r="AJW34" s="395" t="str">
        <f t="shared" ref="AJW34" ca="1" si="5591">IF(AJF34&lt;&gt;"",SUMPRODUCT((AJQ31:AJQ35=AJQ34)*(AJL31:AJL35=AJL34)*(AJJ31:AJJ35=AJJ34)*(AJN31:AJN35=AJN34)*(AJO31:AJO35=AJO34)*(AJP31:AJP35&gt;AJP34)),"")</f>
        <v/>
      </c>
      <c r="AJX34" s="395" t="str">
        <f t="shared" ca="1" si="5277"/>
        <v/>
      </c>
      <c r="AJY34" s="395" t="str">
        <f t="shared" ref="AJY34" ca="1" si="5592">IF(AJF34&lt;&gt;"",INDEX(AJF33:AJF35,MATCH(4,AJX33:AJX35,0),0),"")</f>
        <v/>
      </c>
      <c r="AJZ34" s="395" t="str">
        <f t="shared" ref="AJZ34" si="5593">IF(AHP31&lt;&gt;"",AHP31,"")</f>
        <v/>
      </c>
      <c r="AKA34" s="395">
        <f ca="1">SUMPRODUCT((AKW3:AKW54=AHR34)*(AKZ3:AKZ54=AHR35)*(ALA3:ALA54="W"))+SUMPRODUCT((AKW3:AKW54=AHR34)*(AKZ3:AKZ54=AHR31)*(ALA3:ALA54="W"))+SUMPRODUCT((AKW3:AKW54=AHR34)*(AKZ3:AKZ54=AHR32)*(ALA3:ALA54="W"))+SUMPRODUCT((AKW3:AKW54=AHR34)*(AKZ3:AKZ54=AHR33)*(ALA3:ALA54="W"))+SUMPRODUCT((AKW3:AKW54=AHR35)*(AKZ3:AKZ54=AHR34)*(ALB3:ALB54="W"))+SUMPRODUCT((AKW3:AKW54=AHR31)*(AKZ3:AKZ54=AHR34)*(ALB3:ALB54="W"))+SUMPRODUCT((AKW3:AKW54=AHR32)*(AKZ3:AKZ54=AHR34)*(ALB3:ALB54="W"))+SUMPRODUCT((AKW3:AKW54=AHR33)*(AKZ3:AKZ54=AHR34)*(ALB3:ALB54="W"))</f>
        <v>0</v>
      </c>
      <c r="AKB34" s="395">
        <f ca="1">SUMPRODUCT((AKW3:AKW54=AHR34)*(AKZ3:AKZ54=AHR35)*(ALA3:ALA54="D"))+SUMPRODUCT((AKW3:AKW54=AHR34)*(AKZ3:AKZ54=AHR31)*(ALA3:ALA54="D"))+SUMPRODUCT((AKW3:AKW54=AHR34)*(AKZ3:AKZ54=AHR32)*(ALA3:ALA54="D"))+SUMPRODUCT((AKW3:AKW54=AHR34)*(AKZ3:AKZ54=AHR33)*(ALA3:ALA54="D"))+SUMPRODUCT((AKW3:AKW54=AHR35)*(AKZ3:AKZ54=AHR34)*(ALA3:ALA54="D"))+SUMPRODUCT((AKW3:AKW54=AHR31)*(AKZ3:AKZ54=AHR34)*(ALA3:ALA54="D"))+SUMPRODUCT((AKW3:AKW54=AHR32)*(AKZ3:AKZ54=AHR34)*(ALA3:ALA54="D"))+SUMPRODUCT((AKW3:AKW54=AHR33)*(AKZ3:AKZ54=AHR34)*(ALA3:ALA54="D"))</f>
        <v>0</v>
      </c>
      <c r="AKC34" s="395">
        <f ca="1">SUMPRODUCT((AKW3:AKW54=AHR34)*(AKZ3:AKZ54=AHR35)*(ALA3:ALA54="L"))+SUMPRODUCT((AKW3:AKW54=AHR34)*(AKZ3:AKZ54=AHR31)*(ALA3:ALA54="L"))+SUMPRODUCT((AKW3:AKW54=AHR34)*(AKZ3:AKZ54=AHR32)*(ALA3:ALA54="L"))+SUMPRODUCT((AKW3:AKW54=AHR34)*(AKZ3:AKZ54=AHR33)*(ALA3:ALA54="L"))+SUMPRODUCT((AKW3:AKW54=AHR35)*(AKZ3:AKZ54=AHR34)*(ALB3:ALB54="L"))+SUMPRODUCT((AKW3:AKW54=AHR31)*(AKZ3:AKZ54=AHR34)*(ALB3:ALB54="L"))+SUMPRODUCT((AKW3:AKW54=AHR32)*(AKZ3:AKZ54=AHR34)*(ALB3:ALB54="L"))+SUMPRODUCT((AKW3:AKW54=AHR33)*(AKZ3:AKZ54=AHR34)*(ALB3:ALB54="L"))</f>
        <v>0</v>
      </c>
      <c r="AKD34" s="395">
        <f ca="1">SUMPRODUCT((AKW3:AKW54=AJZ34)*(AKZ3:AKZ54=AJZ35)*AKX3:AKX54)+SUMPRODUCT((AKW3:AKW54=AJZ34)*(AKZ3:AKZ54=AJZ31)*AKX3:AKX54)+SUMPRODUCT((AKW3:AKW54=AJZ34)*(AKZ3:AKZ54=AJZ32)*AKX3:AKX54)+SUMPRODUCT((AKW3:AKW54=AJZ34)*(AKZ3:AKZ54=AJZ33)*AKX3:AKX54)+SUMPRODUCT((AKW3:AKW54=AJZ35)*(AKZ3:AKZ54=AJZ34)*AKY3:AKY54)+SUMPRODUCT((AKW3:AKW54=AJZ31)*(AKZ3:AKZ54=AJZ34)*AKY3:AKY54)+SUMPRODUCT((AKW3:AKW54=AJZ32)*(AKZ3:AKZ54=AJZ34)*AKY3:AKY54)+SUMPRODUCT((AKW3:AKW54=AJZ33)*(AKZ3:AKZ54=AJZ34)*AKY3:AKY54)</f>
        <v>0</v>
      </c>
      <c r="AKE34" s="395">
        <f ca="1">SUMPRODUCT((AKW3:AKW54=AJZ34)*(AKZ3:AKZ54=AJZ35)*AKY3:AKY54)+SUMPRODUCT((AKW3:AKW54=AJZ34)*(AKZ3:AKZ54=AJZ31)*AKY3:AKY54)+SUMPRODUCT((AKW3:AKW54=AJZ34)*(AKZ3:AKZ54=AJZ32)*AKY3:AKY54)+SUMPRODUCT((AKW3:AKW54=AJZ34)*(AKZ3:AKZ54=AJZ33)*AKY3:AKY54)+SUMPRODUCT((AKW3:AKW54=AJZ35)*(AKZ3:AKZ54=AJZ34)*AKX3:AKX54)+SUMPRODUCT((AKW3:AKW54=AJZ31)*(AKZ3:AKZ54=AJZ34)*AKX3:AKX54)+SUMPRODUCT((AKW3:AKW54=AJZ32)*(AKZ3:AKZ54=AJZ34)*AKX3:AKX54)+SUMPRODUCT((AKW3:AKW54=AJZ33)*(AKZ3:AKZ54=AJZ34)*AKX3:AKX54)</f>
        <v>0</v>
      </c>
      <c r="AKF34" s="395">
        <f t="shared" ref="AKF34" ca="1" si="5594">AKD34-AKE34+1000</f>
        <v>1000</v>
      </c>
      <c r="AKG34" s="395" t="str">
        <f t="shared" ref="AKG34" si="5595">IF(AJZ34&lt;&gt;"",AKA34*3+AKB34*1,"")</f>
        <v/>
      </c>
      <c r="AKH34" s="395" t="str">
        <f>IF(AJZ34&lt;&gt;"",VLOOKUP(AJZ34,AGY4:AHE52,7,FALSE),"")</f>
        <v/>
      </c>
      <c r="AKI34" s="395" t="str">
        <f>IF(AJZ34&lt;&gt;"",VLOOKUP(AJZ34,AGY4:AHE52,5,FALSE),"")</f>
        <v/>
      </c>
      <c r="AKJ34" s="395" t="str">
        <f>IF(AJZ34&lt;&gt;"",VLOOKUP(AJZ34,AGY4:AHG52,9,FALSE),"")</f>
        <v/>
      </c>
      <c r="AKK34" s="395" t="str">
        <f t="shared" ref="AKK34" si="5596">AKG34</f>
        <v/>
      </c>
      <c r="AKL34" s="395" t="str">
        <f t="shared" ref="AKL34" si="5597">IF(AJZ34&lt;&gt;"",RANK(AKK34,AIC31:AIC35),"")</f>
        <v/>
      </c>
      <c r="AKM34" s="395" t="str">
        <f t="shared" ref="AKM34" si="5598">IF(AJZ34&lt;&gt;"",SUMPRODUCT((AKK31:AKK35=AKK34)*(AKF31:AKF35&gt;AKF34)),"")</f>
        <v/>
      </c>
      <c r="AKN34" s="395" t="str">
        <f t="shared" ref="AKN34" si="5599">IF(AJZ34&lt;&gt;"",SUMPRODUCT((AKK31:AKK35=AKK34)*(AKF31:AKF35=AKF34)*(AKD31:AKD35&gt;AKD34)),"")</f>
        <v/>
      </c>
      <c r="AKO34" s="395" t="str">
        <f t="shared" ref="AKO34" si="5600">IF(AJZ34&lt;&gt;"",SUMPRODUCT((AKK31:AKK35=AKK34)*(AKF31:AKF35=AKF34)*(AKD31:AKD35=AKD34)*(AKH31:AKH35&gt;AKH34)),"")</f>
        <v/>
      </c>
      <c r="AKP34" s="395" t="str">
        <f t="shared" ref="AKP34" si="5601">IF(AJZ34&lt;&gt;"",SUMPRODUCT((AKK31:AKK35=AKK34)*(AKF31:AKF35=AKF34)*(AKD31:AKD35=AKD34)*(AKH31:AKH35=AKH34)*(AKI31:AKI35&gt;AKI34)),"")</f>
        <v/>
      </c>
      <c r="AKQ34" s="395" t="str">
        <f t="shared" ref="AKQ34" si="5602">IF(AJZ34&lt;&gt;"",SUMPRODUCT((AKK31:AKK35=AKK34)*(AKF31:AKF35=AKF34)*(AKD31:AKD35=AKD34)*(AKH31:AKH35=AKH34)*(AKI31:AKI35=AKI34)*(AKJ31:AKJ35&gt;AKJ34)),"")</f>
        <v/>
      </c>
      <c r="AKR34" s="395" t="str">
        <f t="shared" ref="AKR34" si="5603">IF(AJZ34&lt;&gt;"",SUM(AKL34:AKQ34)+3,"")</f>
        <v/>
      </c>
      <c r="AKS34" s="395" t="str">
        <f t="shared" ref="AKS34" si="5604">IF(AJZ34&lt;&gt;"",INDEX(AHR31:AHR35,MATCH(1,AIJ31:AIJ35,0),0),"")</f>
        <v/>
      </c>
      <c r="AKT34" s="395" t="str">
        <f t="shared" ref="AKT34" ca="1" si="5605">IF(AKS34&lt;&gt;"",AKS34,IF(AJY34&lt;&gt;"",AJY34,IF(AJE34&lt;&gt;"",AJE34,IF(AIK34&lt;&gt;"",AIK34,AHK34))))</f>
        <v>Urawa Red Diamonds</v>
      </c>
      <c r="AKU34" s="395">
        <v>4</v>
      </c>
      <c r="AKV34" s="395">
        <v>32</v>
      </c>
      <c r="AKW34" s="395" t="str">
        <f t="shared" si="15"/>
        <v>Manchester City</v>
      </c>
      <c r="AKX34" s="395">
        <f ca="1">IF(OFFSET('Game Board'!O39,0,AKX1)&lt;&gt;"",OFFSET('Game Board'!O39,0,AKX1),0)</f>
        <v>0</v>
      </c>
      <c r="AKY34" s="395">
        <f ca="1">IF(OFFSET('Game Board'!P39,0,AKX1)&lt;&gt;"",OFFSET('Game Board'!P39,0,AKX1),0)</f>
        <v>0</v>
      </c>
      <c r="AKZ34" s="395" t="str">
        <f t="shared" si="16"/>
        <v>Al Ain</v>
      </c>
      <c r="ALA34" s="395" t="str">
        <f ca="1">IF(AND(OFFSET('Game Board'!O39,0,AKX1)&lt;&gt;"",OFFSET('Game Board'!P39,0,AKX1)&lt;&gt;""),IF(AKX34&gt;AKY34,"W",IF(AKX34=AKY34,"D","L")),"")</f>
        <v/>
      </c>
      <c r="ALB34" s="395" t="str">
        <f t="shared" ca="1" si="2725"/>
        <v/>
      </c>
      <c r="ALD34" s="395">
        <f ca="1">VLOOKUP(ALE34,AOZ31:APA35,2,FALSE)</f>
        <v>2</v>
      </c>
      <c r="ALE34" s="398" t="str">
        <f t="shared" si="4753"/>
        <v>Internazionale</v>
      </c>
      <c r="ALF34" s="395">
        <f ca="1">SUMPRODUCT((APC3:APC54=ALE34)*(APG3:APG54="W"))+SUMPRODUCT((APF3:APF54=ALE34)*(APH3:APH54="W"))</f>
        <v>0</v>
      </c>
      <c r="ALG34" s="395">
        <f ca="1">SUMPRODUCT((APC3:APC54=ALE34)*(APG3:APG54="D"))+SUMPRODUCT((APF3:APF54=ALE34)*(APH3:APH54="D"))</f>
        <v>0</v>
      </c>
      <c r="ALH34" s="395">
        <f ca="1">SUMPRODUCT((APC3:APC54=ALE34)*(APG3:APG54="L"))+SUMPRODUCT((APF3:APF54=ALE34)*(APH3:APH54="L"))</f>
        <v>0</v>
      </c>
      <c r="ALI34" s="395">
        <f t="shared" ref="ALI34" ca="1" si="5606">SUMIF(APC3:APC72,ALE34,APD3:APD72)+SUMIF(APF3:APF72,ALE34,APE3:APE72)</f>
        <v>0</v>
      </c>
      <c r="ALJ34" s="395">
        <f t="shared" ref="ALJ34" ca="1" si="5607">SUMIF(APF3:APF72,ALE34,APD3:APD72)+SUMIF(APC3:APC72,ALE34,APE3:APE72)</f>
        <v>0</v>
      </c>
      <c r="ALK34" s="395">
        <f t="shared" ca="1" si="4756"/>
        <v>1000</v>
      </c>
      <c r="ALL34" s="395">
        <f t="shared" ca="1" si="4757"/>
        <v>0</v>
      </c>
      <c r="ALM34" s="401">
        <f t="shared" si="198"/>
        <v>21</v>
      </c>
      <c r="ALN34" s="395">
        <f t="shared" ref="ALN34" ca="1" si="5608">IF(COUNTIF(ALL31:ALL35,4)&lt;&gt;4,RANK(ALL34,ALL31:ALL35),ALL86)</f>
        <v>1</v>
      </c>
      <c r="ALP34" s="395">
        <f t="shared" ref="ALP34" ca="1" si="5609">SUMPRODUCT((ALN31:ALN34=ALN34)*(ALM31:ALM34&lt;ALM34))+ALN34</f>
        <v>3</v>
      </c>
      <c r="ALQ34" s="398" t="str">
        <f t="shared" ref="ALQ34" ca="1" si="5610">INDEX(ALE31:ALE35,MATCH(4,ALP31:ALP35,0),0)</f>
        <v>River Plate</v>
      </c>
      <c r="ALR34" s="395">
        <f t="shared" ref="ALR34" ca="1" si="5611">INDEX(ALN31:ALN35,MATCH(ALQ34,ALE31:ALE35,0),0)</f>
        <v>1</v>
      </c>
      <c r="ALS34" s="395" t="str">
        <f t="shared" ca="1" si="5286"/>
        <v>River Plate</v>
      </c>
      <c r="ALT34" s="395" t="str">
        <f t="shared" ca="1" si="5287"/>
        <v/>
      </c>
      <c r="ALX34" s="395" t="str">
        <f t="shared" ca="1" si="4766"/>
        <v>River Plate</v>
      </c>
      <c r="ALY34" s="395">
        <f ca="1">SUMPRODUCT((APC3:APC54=ALX34)*(APF3:APF54=ALX35)*(APG3:APG54="W"))+SUMPRODUCT((APC3:APC54=ALX34)*(APF3:APF54=ALX31)*(APG3:APG54="W"))+SUMPRODUCT((APC3:APC54=ALX34)*(APF3:APF54=ALX32)*(APG3:APG54="W"))+SUMPRODUCT((APC3:APC54=ALX34)*(APF3:APF54=ALX33)*(APG3:APG54="W"))+SUMPRODUCT((APC3:APC54=ALX35)*(APF3:APF54=ALX34)*(APH3:APH54="W"))+SUMPRODUCT((APC3:APC54=ALX31)*(APF3:APF54=ALX34)*(APH3:APH54="W"))+SUMPRODUCT((APC3:APC54=ALX32)*(APF3:APF54=ALX34)*(APH3:APH54="W"))+SUMPRODUCT((APC3:APC54=ALX33)*(APF3:APF54=ALX34)*(APH3:APH54="W"))</f>
        <v>0</v>
      </c>
      <c r="ALZ34" s="395">
        <f ca="1">SUMPRODUCT((APC3:APC54=ALX34)*(APF3:APF54=ALX35)*(APG3:APG54="D"))+SUMPRODUCT((APC3:APC54=ALX34)*(APF3:APF54=ALX31)*(APG3:APG54="D"))+SUMPRODUCT((APC3:APC54=ALX34)*(APF3:APF54=ALX32)*(APG3:APG54="D"))+SUMPRODUCT((APC3:APC54=ALX34)*(APF3:APF54=ALX33)*(APG3:APG54="D"))+SUMPRODUCT((APC3:APC54=ALX35)*(APF3:APF54=ALX34)*(APG3:APG54="D"))+SUMPRODUCT((APC3:APC54=ALX31)*(APF3:APF54=ALX34)*(APG3:APG54="D"))+SUMPRODUCT((APC3:APC54=ALX32)*(APF3:APF54=ALX34)*(APG3:APG54="D"))+SUMPRODUCT((APC3:APC54=ALX33)*(APF3:APF54=ALX34)*(APG3:APG54="D"))</f>
        <v>0</v>
      </c>
      <c r="AMA34" s="395">
        <f ca="1">SUMPRODUCT((APC3:APC54=ALX34)*(APF3:APF54=ALX35)*(APG3:APG54="L"))+SUMPRODUCT((APC3:APC54=ALX34)*(APF3:APF54=ALX31)*(APG3:APG54="L"))+SUMPRODUCT((APC3:APC54=ALX34)*(APF3:APF54=ALX32)*(APG3:APG54="L"))+SUMPRODUCT((APC3:APC54=ALX34)*(APF3:APF54=ALX33)*(APG3:APG54="L"))+SUMPRODUCT((APC3:APC54=ALX35)*(APF3:APF54=ALX34)*(APH3:APH54="L"))+SUMPRODUCT((APC3:APC54=ALX31)*(APF3:APF54=ALX34)*(APH3:APH54="L"))+SUMPRODUCT((APC3:APC54=ALX32)*(APF3:APF54=ALX34)*(APH3:APH54="L"))+SUMPRODUCT((APC3:APC54=ALX33)*(APF3:APF54=ALX34)*(APH3:APH54="L"))</f>
        <v>0</v>
      </c>
      <c r="AMB34" s="395">
        <f ca="1">SUMPRODUCT((APC3:APC54=ALX34)*(APF3:APF54=ALX35)*APD3:APD54)+SUMPRODUCT((APC3:APC54=ALX34)*(APF3:APF54=ALX31)*APD3:APD54)+SUMPRODUCT((APC3:APC54=ALX34)*(APF3:APF54=ALX32)*APD3:APD54)+SUMPRODUCT((APC3:APC54=ALX34)*(APF3:APF54=ALX33)*APD3:APD54)+SUMPRODUCT((APC3:APC54=ALX35)*(APF3:APF54=ALX34)*APE3:APE54)+SUMPRODUCT((APC3:APC54=ALX31)*(APF3:APF54=ALX34)*APE3:APE54)+SUMPRODUCT((APC3:APC54=ALX32)*(APF3:APF54=ALX34)*APE3:APE54)+SUMPRODUCT((APC3:APC54=ALX33)*(APF3:APF54=ALX34)*APE3:APE54)</f>
        <v>0</v>
      </c>
      <c r="AMC34" s="395">
        <f ca="1">SUMPRODUCT((APC3:APC54=ALX34)*(APF3:APF54=ALX35)*APE3:APE54)+SUMPRODUCT((APC3:APC54=ALX34)*(APF3:APF54=ALX31)*APE3:APE54)+SUMPRODUCT((APC3:APC54=ALX34)*(APF3:APF54=ALX32)*APE3:APE54)+SUMPRODUCT((APC3:APC54=ALX34)*(APF3:APF54=ALX33)*APE3:APE54)+SUMPRODUCT((APC3:APC54=ALX35)*(APF3:APF54=ALX34)*APD3:APD54)+SUMPRODUCT((APC3:APC54=ALX31)*(APF3:APF54=ALX34)*APD3:APD54)+SUMPRODUCT((APC3:APC54=ALX32)*(APF3:APF54=ALX34)*APD3:APD54)+SUMPRODUCT((APC3:APC54=ALX33)*(APF3:APF54=ALX34)*APD3:APD54)</f>
        <v>0</v>
      </c>
      <c r="AMD34" s="395">
        <f t="shared" ca="1" si="4767"/>
        <v>1000</v>
      </c>
      <c r="AME34" s="395">
        <f t="shared" ca="1" si="4768"/>
        <v>0</v>
      </c>
      <c r="AMF34" s="395">
        <f ca="1">IF(ALX34&lt;&gt;"",VLOOKUP(ALX34,ALE4:ALK52,7,FALSE),"")</f>
        <v>1000</v>
      </c>
      <c r="AMG34" s="395">
        <f ca="1">IF(ALX34&lt;&gt;"",VLOOKUP(ALX34,ALE4:ALK52,5,FALSE),"")</f>
        <v>0</v>
      </c>
      <c r="AMH34" s="395">
        <f ca="1">IF(ALX34&lt;&gt;"",VLOOKUP(ALX34,ALE4:ALM52,9,FALSE),"")</f>
        <v>25</v>
      </c>
      <c r="AMI34" s="395">
        <f t="shared" ca="1" si="4769"/>
        <v>0</v>
      </c>
      <c r="AMJ34" s="395">
        <f t="shared" ref="AMJ34" ca="1" si="5612">IF(ALX34&lt;&gt;"",RANK(AMI34,AMI31:AMI35),"")</f>
        <v>1</v>
      </c>
      <c r="AMK34" s="395">
        <f t="shared" ref="AMK34" ca="1" si="5613">IF(ALX34&lt;&gt;"",SUMPRODUCT((AMI31:AMI35=AMI34)*(AMD31:AMD35&gt;AMD34)),"")</f>
        <v>0</v>
      </c>
      <c r="AML34" s="395">
        <f t="shared" ref="AML34" ca="1" si="5614">IF(ALX34&lt;&gt;"",SUMPRODUCT((AMI31:AMI35=AMI34)*(AMD31:AMD35=AMD34)*(AMB31:AMB35&gt;AMB34)),"")</f>
        <v>0</v>
      </c>
      <c r="AMM34" s="395">
        <f t="shared" ref="AMM34" ca="1" si="5615">IF(ALX34&lt;&gt;"",SUMPRODUCT((AMI31:AMI35=AMI34)*(AMD31:AMD35=AMD34)*(AMB31:AMB35=AMB34)*(AMF31:AMF35&gt;AMF34)),"")</f>
        <v>0</v>
      </c>
      <c r="AMN34" s="395">
        <f t="shared" ref="AMN34" ca="1" si="5616">IF(ALX34&lt;&gt;"",SUMPRODUCT((AMI31:AMI35=AMI34)*(AMD31:AMD35=AMD34)*(AMB31:AMB35=AMB34)*(AMF31:AMF35=AMF34)*(AMG31:AMG35&gt;AMG34)),"")</f>
        <v>0</v>
      </c>
      <c r="AMO34" s="395">
        <f t="shared" ref="AMO34" ca="1" si="5617">IF(ALX34&lt;&gt;"",SUMPRODUCT((AMI31:AMI35=AMI34)*(AMD31:AMD35=AMD34)*(AMB31:AMB35=AMB34)*(AMF31:AMF35=AMF34)*(AMG31:AMG35=AMG34)*(AMH31:AMH35&gt;AMH34)),"")</f>
        <v>0</v>
      </c>
      <c r="AMP34" s="395">
        <f ca="1">IF(ALX34&lt;&gt;"",IF(AMP86&lt;&gt;"",IF(U82=3,AMP86,IF(U82=4,SUM(AMJ34:AMO34),AMP86+U82)),SUM(AMJ34:AMO34)),"")</f>
        <v>1</v>
      </c>
      <c r="AMQ34" s="395" t="str">
        <f t="shared" ref="AMQ34" ca="1" si="5618">IF(ALX34&lt;&gt;"",INDEX(ALX31:ALX35,MATCH(4,AMP31:AMP35,0),0),"")</f>
        <v>Urawa Red Diamonds</v>
      </c>
      <c r="AMR34" s="395" t="str">
        <f t="shared" ca="1" si="5009"/>
        <v/>
      </c>
      <c r="AMS34" s="395" t="str">
        <f ca="1">IF(AMR34&lt;&gt;"",SUMPRODUCT((APC3:APC54=AMR34)*(APF3:APF54=AMR35)*(APG3:APG54="W"))+SUMPRODUCT((APC3:APC54=AMR34)*(APF3:APF54=AMR32)*(APG3:APG54="W"))+SUMPRODUCT((APC3:APC54=AMR34)*(APF3:APF54=AMR33)*(APG3:APG54="W"))+SUMPRODUCT((APC3:APC54=AMR35)*(APF3:APF54=AMR34)*(APH3:APH54="W"))+SUMPRODUCT((APC3:APC54=AMR32)*(APF3:APF54=AMR34)*(APH3:APH54="W"))+SUMPRODUCT((APC3:APC54=AMR33)*(APF3:APF54=AMR34)*(APH3:APH54="W")),"")</f>
        <v/>
      </c>
      <c r="AMT34" s="395" t="str">
        <f ca="1">IF(AMR34&lt;&gt;"",SUMPRODUCT((APC3:APC54=AMR34)*(APF3:APF54=AMR35)*(APG3:APG54="D"))+SUMPRODUCT((APC3:APC54=AMR34)*(APF3:APF54=AMR32)*(APG3:APG54="D"))+SUMPRODUCT((APC3:APC54=AMR34)*(APF3:APF54=AMR33)*(APG3:APG54="D"))+SUMPRODUCT((APC3:APC54=AMR35)*(APF3:APF54=AMR34)*(APG3:APG54="D"))+SUMPRODUCT((APC3:APC54=AMR32)*(APF3:APF54=AMR34)*(APG3:APG54="D"))+SUMPRODUCT((APC3:APC54=AMR33)*(APF3:APF54=AMR34)*(APG3:APG54="D")),"")</f>
        <v/>
      </c>
      <c r="AMU34" s="395" t="str">
        <f ca="1">IF(AMR34&lt;&gt;"",SUMPRODUCT((APC3:APC54=AMR34)*(APF3:APF54=AMR35)*(APG3:APG54="L"))+SUMPRODUCT((APC3:APC54=AMR34)*(APF3:APF54=AMR32)*(APG3:APG54="L"))+SUMPRODUCT((APC3:APC54=AMR34)*(APF3:APF54=AMR33)*(APG3:APG54="L"))+SUMPRODUCT((APC3:APC54=AMR35)*(APF3:APF54=AMR34)*(APH3:APH54="L"))+SUMPRODUCT((APC3:APC54=AMR32)*(APF3:APF54=AMR34)*(APH3:APH54="L"))+SUMPRODUCT((APC3:APC54=AMR33)*(APF3:APF54=AMR34)*(APH3:APH54="L")),"")</f>
        <v/>
      </c>
      <c r="AMV34" s="395">
        <f ca="1">SUMPRODUCT((APC3:APC54=AMR34)*(APF3:APF54=AMR35)*APD3:APD54)+SUMPRODUCT((APC3:APC54=AMR34)*(APF3:APF54=AMR31)*APD3:APD54)+SUMPRODUCT((APC3:APC54=AMR34)*(APF3:APF54=AMR32)*APD3:APD54)+SUMPRODUCT((APC3:APC54=AMR34)*(APF3:APF54=AMR33)*APD3:APD54)+SUMPRODUCT((APC3:APC54=AMR35)*(APF3:APF54=AMR34)*APE3:APE54)+SUMPRODUCT((APC3:APC54=AMR31)*(APF3:APF54=AMR34)*APE3:APE54)+SUMPRODUCT((APC3:APC54=AMR32)*(APF3:APF54=AMR34)*APE3:APE54)+SUMPRODUCT((APC3:APC54=AMR33)*(APF3:APF54=AMR34)*APE3:APE54)</f>
        <v>0</v>
      </c>
      <c r="AMW34" s="395">
        <f ca="1">SUMPRODUCT((APC3:APC54=AMR34)*(APF3:APF54=AMR35)*APE3:APE54)+SUMPRODUCT((APC3:APC54=AMR34)*(APF3:APF54=AMR31)*APE3:APE54)+SUMPRODUCT((APC3:APC54=AMR34)*(APF3:APF54=AMR32)*APE3:APE54)+SUMPRODUCT((APC3:APC54=AMR34)*(APF3:APF54=AMR33)*APE3:APE54)+SUMPRODUCT((APC3:APC54=AMR35)*(APF3:APF54=AMR34)*APD3:APD54)+SUMPRODUCT((APC3:APC54=AMR31)*(APF3:APF54=AMR34)*APD3:APD54)+SUMPRODUCT((APC3:APC54=AMR32)*(APF3:APF54=AMR34)*APD3:APD54)+SUMPRODUCT((APC3:APC54=AMR33)*(APF3:APF54=AMR34)*APD3:APD54)</f>
        <v>0</v>
      </c>
      <c r="AMX34" s="395">
        <f t="shared" ca="1" si="5010"/>
        <v>1000</v>
      </c>
      <c r="AMY34" s="395" t="str">
        <f t="shared" ca="1" si="5011"/>
        <v/>
      </c>
      <c r="AMZ34" s="395" t="str">
        <f ca="1">IF(AMR34&lt;&gt;"",VLOOKUP(AMR34,ALE4:ALK52,7,FALSE),"")</f>
        <v/>
      </c>
      <c r="ANA34" s="395" t="str">
        <f ca="1">IF(AMR34&lt;&gt;"",VLOOKUP(AMR34,ALE4:ALK52,5,FALSE),"")</f>
        <v/>
      </c>
      <c r="ANB34" s="395" t="str">
        <f ca="1">IF(AMR34&lt;&gt;"",VLOOKUP(AMR34,ALE4:ALM52,9,FALSE),"")</f>
        <v/>
      </c>
      <c r="ANC34" s="395" t="str">
        <f t="shared" ca="1" si="5012"/>
        <v/>
      </c>
      <c r="AND34" s="395" t="str">
        <f t="shared" ref="AND34" ca="1" si="5619">IF(AMR34&lt;&gt;"",RANK(ANC34,ANC31:ANC35),"")</f>
        <v/>
      </c>
      <c r="ANE34" s="395" t="str">
        <f t="shared" ref="ANE34" ca="1" si="5620">IF(AMR34&lt;&gt;"",SUMPRODUCT((ANC31:ANC35=ANC34)*(AMX31:AMX35&gt;AMX34)),"")</f>
        <v/>
      </c>
      <c r="ANF34" s="395" t="str">
        <f t="shared" ref="ANF34" ca="1" si="5621">IF(AMR34&lt;&gt;"",SUMPRODUCT((ANC31:ANC35=ANC34)*(AMX31:AMX35=AMX34)*(AMV31:AMV35&gt;AMV34)),"")</f>
        <v/>
      </c>
      <c r="ANG34" s="395" t="str">
        <f t="shared" ref="ANG34" ca="1" si="5622">IF(AMR34&lt;&gt;"",SUMPRODUCT((ANC31:ANC35=ANC34)*(AMX31:AMX35=AMX34)*(AMV31:AMV35=AMV34)*(AMZ31:AMZ35&gt;AMZ34)),"")</f>
        <v/>
      </c>
      <c r="ANH34" s="395" t="str">
        <f t="shared" ref="ANH34" ca="1" si="5623">IF(AMR34&lt;&gt;"",SUMPRODUCT((ANC31:ANC35=ANC34)*(AMX31:AMX35=AMX34)*(AMV31:AMV35=AMV34)*(AMZ31:AMZ35=AMZ34)*(ANA31:ANA35&gt;ANA34)),"")</f>
        <v/>
      </c>
      <c r="ANI34" s="395" t="str">
        <f t="shared" ref="ANI34" ca="1" si="5624">IF(AMR34&lt;&gt;"",SUMPRODUCT((ANC31:ANC35=ANC34)*(AMX31:AMX35=AMX34)*(AMV31:AMV35=AMV34)*(AMZ31:AMZ35=AMZ34)*(ANA31:ANA35=ANA34)*(ANB31:ANB35&gt;ANB34)),"")</f>
        <v/>
      </c>
      <c r="ANJ34" s="395" t="str">
        <f t="shared" ref="ANJ34" ca="1" si="5625">IF(AMR34&lt;&gt;"",IF(ANJ86&lt;&gt;"",IF(AMQ82=3,ANJ86,ANJ86+AMQ82),SUM(AND34:ANI34)+1),"")</f>
        <v/>
      </c>
      <c r="ANK34" s="395" t="str">
        <f t="shared" ref="ANK34" ca="1" si="5626">IF(AMR34&lt;&gt;"",INDEX(AMR32:AMR35,MATCH(4,ANJ32:ANJ35,0),0),"")</f>
        <v/>
      </c>
      <c r="ANL34" s="395" t="str">
        <f t="shared" ca="1" si="5304"/>
        <v/>
      </c>
      <c r="ANM34" s="395">
        <f ca="1">SUMPRODUCT((APC3:APC54=ANL34)*(APF3:APF54=ANL35)*(APG3:APG54="W"))+SUMPRODUCT((APC3:APC54=ANL34)*(APF3:APF54=ANL36)*(APG3:APG54="W"))+SUMPRODUCT((APC3:APC54=ANL34)*(APF3:APF54=ANL33)*(APG3:APG54="W"))+SUMPRODUCT((APC3:APC54=ANL35)*(APF3:APF54=ANL34)*(APH3:APH54="W"))+SUMPRODUCT((APC3:APC54=ANL36)*(APF3:APF54=ANL34)*(APH3:APH54="W"))+SUMPRODUCT((APC3:APC54=ANL33)*(APF3:APF54=ANL34)*(APH3:APH54="W"))</f>
        <v>0</v>
      </c>
      <c r="ANN34" s="395">
        <f ca="1">SUMPRODUCT((APC3:APC54=ANL34)*(APF3:APF54=ANL35)*(APG3:APG54="D"))+SUMPRODUCT((APC3:APC54=ANL34)*(APF3:APF54=ANL36)*(APG3:APG54="D"))+SUMPRODUCT((APC3:APC54=ANL34)*(APF3:APF54=ANL33)*(APG3:APG54="D"))+SUMPRODUCT((APC3:APC54=ANL35)*(APF3:APF54=ANL34)*(APG3:APG54="D"))+SUMPRODUCT((APC3:APC54=ANL36)*(APF3:APF54=ANL34)*(APG3:APG54="D"))+SUMPRODUCT((APC3:APC54=ANL33)*(APF3:APF54=ANL34)*(APG3:APG54="D"))</f>
        <v>0</v>
      </c>
      <c r="ANO34" s="395">
        <f ca="1">SUMPRODUCT((APC3:APC54=ANL34)*(APF3:APF54=ANL35)*(APG3:APG54="L"))+SUMPRODUCT((APC3:APC54=ANL34)*(APF3:APF54=ANL36)*(APG3:APG54="L"))+SUMPRODUCT((APC3:APC54=ANL34)*(APF3:APF54=ANL33)*(APG3:APG54="L"))+SUMPRODUCT((APC3:APC54=ANL35)*(APF3:APF54=ANL34)*(APH3:APH54="L"))+SUMPRODUCT((APC3:APC54=ANL36)*(APF3:APF54=ANL34)*(APH3:APH54="L"))+SUMPRODUCT((APC3:APC54=ANL33)*(APF3:APF54=ANL34)*(APH3:APH54="L"))</f>
        <v>0</v>
      </c>
      <c r="ANP34" s="395">
        <f ca="1">SUMPRODUCT((APC3:APC54=ANL34)*(APF3:APF54=ANL35)*APD3:APD54)+SUMPRODUCT((APC3:APC54=ANL34)*(APF3:APF54=ANL31)*APD3:APD54)+SUMPRODUCT((APC3:APC54=ANL34)*(APF3:APF54=ANL32)*APD3:APD54)+SUMPRODUCT((APC3:APC54=ANL34)*(APF3:APF54=ANL33)*APD3:APD54)+SUMPRODUCT((APC3:APC54=ANL35)*(APF3:APF54=ANL34)*APE3:APE54)+SUMPRODUCT((APC3:APC54=ANL31)*(APF3:APF54=ANL34)*APE3:APE54)+SUMPRODUCT((APC3:APC54=ANL32)*(APF3:APF54=ANL34)*APE3:APE54)+SUMPRODUCT((APC3:APC54=ANL33)*(APF3:APF54=ANL34)*APE3:APE54)</f>
        <v>0</v>
      </c>
      <c r="ANQ34" s="395">
        <f ca="1">SUMPRODUCT((APC3:APC54=ANL34)*(APF3:APF54=ANL35)*APE3:APE54)+SUMPRODUCT((APC3:APC54=ANL34)*(APF3:APF54=ANL31)*APE3:APE54)+SUMPRODUCT((APC3:APC54=ANL34)*(APF3:APF54=ANL32)*APE3:APE54)+SUMPRODUCT((APC3:APC54=ANL34)*(APF3:APF54=ANL33)*APE3:APE54)+SUMPRODUCT((APC3:APC54=ANL35)*(APF3:APF54=ANL34)*APD3:APD54)+SUMPRODUCT((APC3:APC54=ANL31)*(APF3:APF54=ANL34)*APD3:APD54)+SUMPRODUCT((APC3:APC54=ANL32)*(APF3:APF54=ANL34)*APD3:APD54)+SUMPRODUCT((APC3:APC54=ANL33)*(APF3:APF54=ANL34)*APD3:APD54)</f>
        <v>0</v>
      </c>
      <c r="ANR34" s="395">
        <f t="shared" ca="1" si="5305"/>
        <v>1000</v>
      </c>
      <c r="ANS34" s="395" t="str">
        <f t="shared" ca="1" si="5306"/>
        <v/>
      </c>
      <c r="ANT34" s="395" t="str">
        <f ca="1">IF(ANL34&lt;&gt;"",VLOOKUP(ANL34,ALE4:ALK52,7,FALSE),"")</f>
        <v/>
      </c>
      <c r="ANU34" s="395" t="str">
        <f ca="1">IF(ANL34&lt;&gt;"",VLOOKUP(ANL34,ALE4:ALK52,5,FALSE),"")</f>
        <v/>
      </c>
      <c r="ANV34" s="395" t="str">
        <f ca="1">IF(ANL34&lt;&gt;"",VLOOKUP(ANL34,ALE4:ALM52,9,FALSE),"")</f>
        <v/>
      </c>
      <c r="ANW34" s="395" t="str">
        <f t="shared" ca="1" si="5307"/>
        <v/>
      </c>
      <c r="ANX34" s="395" t="str">
        <f t="shared" ref="ANX34" ca="1" si="5627">IF(ANL34&lt;&gt;"",RANK(ANW34,ANW32:ANW35),"")</f>
        <v/>
      </c>
      <c r="ANY34" s="395" t="str">
        <f t="shared" ref="ANY34" ca="1" si="5628">IF(ANL34&lt;&gt;"",SUMPRODUCT((ANW31:ANW35=ANW34)*(ANR31:ANR35&gt;ANR34)),"")</f>
        <v/>
      </c>
      <c r="ANZ34" s="395" t="str">
        <f t="shared" ref="ANZ34" ca="1" si="5629">IF(ANL34&lt;&gt;"",SUMPRODUCT((ANW31:ANW35=ANW34)*(ANR31:ANR35=ANR34)*(ANP31:ANP35&gt;ANP34)),"")</f>
        <v/>
      </c>
      <c r="AOA34" s="395" t="str">
        <f t="shared" ref="AOA34" ca="1" si="5630">IF(ANL34&lt;&gt;"",SUMPRODUCT((ANW31:ANW35=ANW34)*(ANR31:ANR35=ANR34)*(ANP31:ANP35=ANP34)*(ANT31:ANT35&gt;ANT34)),"")</f>
        <v/>
      </c>
      <c r="AOB34" s="395" t="str">
        <f t="shared" ref="AOB34" ca="1" si="5631">IF(ANL34&lt;&gt;"",SUMPRODUCT((ANW31:ANW35=ANW34)*(ANR31:ANR35=ANR34)*(ANP31:ANP35=ANP34)*(ANT31:ANT35=ANT34)*(ANU31:ANU35&gt;ANU34)),"")</f>
        <v/>
      </c>
      <c r="AOC34" s="395" t="str">
        <f t="shared" ref="AOC34" ca="1" si="5632">IF(ANL34&lt;&gt;"",SUMPRODUCT((ANW31:ANW35=ANW34)*(ANR31:ANR35=ANR34)*(ANP31:ANP35=ANP34)*(ANT31:ANT35=ANT34)*(ANU31:ANU35=ANU34)*(ANV31:ANV35&gt;ANV34)),"")</f>
        <v/>
      </c>
      <c r="AOD34" s="395" t="str">
        <f t="shared" ca="1" si="5314"/>
        <v/>
      </c>
      <c r="AOE34" s="395" t="str">
        <f t="shared" ref="AOE34" ca="1" si="5633">IF(ANL34&lt;&gt;"",INDEX(ANL33:ANL35,MATCH(4,AOD33:AOD35,0),0),"")</f>
        <v/>
      </c>
      <c r="AOF34" s="395" t="str">
        <f t="shared" ref="AOF34" si="5634">IF(ALV31&lt;&gt;"",ALV31,"")</f>
        <v/>
      </c>
      <c r="AOG34" s="395">
        <f ca="1">SUMPRODUCT((APC3:APC54=ALX34)*(APF3:APF54=ALX35)*(APG3:APG54="W"))+SUMPRODUCT((APC3:APC54=ALX34)*(APF3:APF54=ALX31)*(APG3:APG54="W"))+SUMPRODUCT((APC3:APC54=ALX34)*(APF3:APF54=ALX32)*(APG3:APG54="W"))+SUMPRODUCT((APC3:APC54=ALX34)*(APF3:APF54=ALX33)*(APG3:APG54="W"))+SUMPRODUCT((APC3:APC54=ALX35)*(APF3:APF54=ALX34)*(APH3:APH54="W"))+SUMPRODUCT((APC3:APC54=ALX31)*(APF3:APF54=ALX34)*(APH3:APH54="W"))+SUMPRODUCT((APC3:APC54=ALX32)*(APF3:APF54=ALX34)*(APH3:APH54="W"))+SUMPRODUCT((APC3:APC54=ALX33)*(APF3:APF54=ALX34)*(APH3:APH54="W"))</f>
        <v>0</v>
      </c>
      <c r="AOH34" s="395">
        <f ca="1">SUMPRODUCT((APC3:APC54=ALX34)*(APF3:APF54=ALX35)*(APG3:APG54="D"))+SUMPRODUCT((APC3:APC54=ALX34)*(APF3:APF54=ALX31)*(APG3:APG54="D"))+SUMPRODUCT((APC3:APC54=ALX34)*(APF3:APF54=ALX32)*(APG3:APG54="D"))+SUMPRODUCT((APC3:APC54=ALX34)*(APF3:APF54=ALX33)*(APG3:APG54="D"))+SUMPRODUCT((APC3:APC54=ALX35)*(APF3:APF54=ALX34)*(APG3:APG54="D"))+SUMPRODUCT((APC3:APC54=ALX31)*(APF3:APF54=ALX34)*(APG3:APG54="D"))+SUMPRODUCT((APC3:APC54=ALX32)*(APF3:APF54=ALX34)*(APG3:APG54="D"))+SUMPRODUCT((APC3:APC54=ALX33)*(APF3:APF54=ALX34)*(APG3:APG54="D"))</f>
        <v>0</v>
      </c>
      <c r="AOI34" s="395">
        <f ca="1">SUMPRODUCT((APC3:APC54=ALX34)*(APF3:APF54=ALX35)*(APG3:APG54="L"))+SUMPRODUCT((APC3:APC54=ALX34)*(APF3:APF54=ALX31)*(APG3:APG54="L"))+SUMPRODUCT((APC3:APC54=ALX34)*(APF3:APF54=ALX32)*(APG3:APG54="L"))+SUMPRODUCT((APC3:APC54=ALX34)*(APF3:APF54=ALX33)*(APG3:APG54="L"))+SUMPRODUCT((APC3:APC54=ALX35)*(APF3:APF54=ALX34)*(APH3:APH54="L"))+SUMPRODUCT((APC3:APC54=ALX31)*(APF3:APF54=ALX34)*(APH3:APH54="L"))+SUMPRODUCT((APC3:APC54=ALX32)*(APF3:APF54=ALX34)*(APH3:APH54="L"))+SUMPRODUCT((APC3:APC54=ALX33)*(APF3:APF54=ALX34)*(APH3:APH54="L"))</f>
        <v>0</v>
      </c>
      <c r="AOJ34" s="395">
        <f ca="1">SUMPRODUCT((APC3:APC54=AOF34)*(APF3:APF54=AOF35)*APD3:APD54)+SUMPRODUCT((APC3:APC54=AOF34)*(APF3:APF54=AOF31)*APD3:APD54)+SUMPRODUCT((APC3:APC54=AOF34)*(APF3:APF54=AOF32)*APD3:APD54)+SUMPRODUCT((APC3:APC54=AOF34)*(APF3:APF54=AOF33)*APD3:APD54)+SUMPRODUCT((APC3:APC54=AOF35)*(APF3:APF54=AOF34)*APE3:APE54)+SUMPRODUCT((APC3:APC54=AOF31)*(APF3:APF54=AOF34)*APE3:APE54)+SUMPRODUCT((APC3:APC54=AOF32)*(APF3:APF54=AOF34)*APE3:APE54)+SUMPRODUCT((APC3:APC54=AOF33)*(APF3:APF54=AOF34)*APE3:APE54)</f>
        <v>0</v>
      </c>
      <c r="AOK34" s="395">
        <f ca="1">SUMPRODUCT((APC3:APC54=AOF34)*(APF3:APF54=AOF35)*APE3:APE54)+SUMPRODUCT((APC3:APC54=AOF34)*(APF3:APF54=AOF31)*APE3:APE54)+SUMPRODUCT((APC3:APC54=AOF34)*(APF3:APF54=AOF32)*APE3:APE54)+SUMPRODUCT((APC3:APC54=AOF34)*(APF3:APF54=AOF33)*APE3:APE54)+SUMPRODUCT((APC3:APC54=AOF35)*(APF3:APF54=AOF34)*APD3:APD54)+SUMPRODUCT((APC3:APC54=AOF31)*(APF3:APF54=AOF34)*APD3:APD54)+SUMPRODUCT((APC3:APC54=AOF32)*(APF3:APF54=AOF34)*APD3:APD54)+SUMPRODUCT((APC3:APC54=AOF33)*(APF3:APF54=AOF34)*APD3:APD54)</f>
        <v>0</v>
      </c>
      <c r="AOL34" s="395">
        <f t="shared" ref="AOL34" ca="1" si="5635">AOJ34-AOK34+1000</f>
        <v>1000</v>
      </c>
      <c r="AOM34" s="395" t="str">
        <f t="shared" ref="AOM34" si="5636">IF(AOF34&lt;&gt;"",AOG34*3+AOH34*1,"")</f>
        <v/>
      </c>
      <c r="AON34" s="395" t="str">
        <f>IF(AOF34&lt;&gt;"",VLOOKUP(AOF34,ALE4:ALK52,7,FALSE),"")</f>
        <v/>
      </c>
      <c r="AOO34" s="395" t="str">
        <f>IF(AOF34&lt;&gt;"",VLOOKUP(AOF34,ALE4:ALK52,5,FALSE),"")</f>
        <v/>
      </c>
      <c r="AOP34" s="395" t="str">
        <f>IF(AOF34&lt;&gt;"",VLOOKUP(AOF34,ALE4:ALM52,9,FALSE),"")</f>
        <v/>
      </c>
      <c r="AOQ34" s="395" t="str">
        <f t="shared" ref="AOQ34" si="5637">AOM34</f>
        <v/>
      </c>
      <c r="AOR34" s="395" t="str">
        <f t="shared" ref="AOR34" si="5638">IF(AOF34&lt;&gt;"",RANK(AOQ34,AMI31:AMI35),"")</f>
        <v/>
      </c>
      <c r="AOS34" s="395" t="str">
        <f t="shared" ref="AOS34" si="5639">IF(AOF34&lt;&gt;"",SUMPRODUCT((AOQ31:AOQ35=AOQ34)*(AOL31:AOL35&gt;AOL34)),"")</f>
        <v/>
      </c>
      <c r="AOT34" s="395" t="str">
        <f t="shared" ref="AOT34" si="5640">IF(AOF34&lt;&gt;"",SUMPRODUCT((AOQ31:AOQ35=AOQ34)*(AOL31:AOL35=AOL34)*(AOJ31:AOJ35&gt;AOJ34)),"")</f>
        <v/>
      </c>
      <c r="AOU34" s="395" t="str">
        <f t="shared" ref="AOU34" si="5641">IF(AOF34&lt;&gt;"",SUMPRODUCT((AOQ31:AOQ35=AOQ34)*(AOL31:AOL35=AOL34)*(AOJ31:AOJ35=AOJ34)*(AON31:AON35&gt;AON34)),"")</f>
        <v/>
      </c>
      <c r="AOV34" s="395" t="str">
        <f t="shared" ref="AOV34" si="5642">IF(AOF34&lt;&gt;"",SUMPRODUCT((AOQ31:AOQ35=AOQ34)*(AOL31:AOL35=AOL34)*(AOJ31:AOJ35=AOJ34)*(AON31:AON35=AON34)*(AOO31:AOO35&gt;AOO34)),"")</f>
        <v/>
      </c>
      <c r="AOW34" s="395" t="str">
        <f t="shared" ref="AOW34" si="5643">IF(AOF34&lt;&gt;"",SUMPRODUCT((AOQ31:AOQ35=AOQ34)*(AOL31:AOL35=AOL34)*(AOJ31:AOJ35=AOJ34)*(AON31:AON35=AON34)*(AOO31:AOO35=AOO34)*(AOP31:AOP35&gt;AOP34)),"")</f>
        <v/>
      </c>
      <c r="AOX34" s="395" t="str">
        <f t="shared" ref="AOX34" si="5644">IF(AOF34&lt;&gt;"",SUM(AOR34:AOW34)+3,"")</f>
        <v/>
      </c>
      <c r="AOY34" s="395" t="str">
        <f t="shared" ref="AOY34" si="5645">IF(AOF34&lt;&gt;"",INDEX(ALX31:ALX35,MATCH(1,AMP31:AMP35,0),0),"")</f>
        <v/>
      </c>
      <c r="AOZ34" s="395" t="str">
        <f t="shared" ref="AOZ34" ca="1" si="5646">IF(AOY34&lt;&gt;"",AOY34,IF(AOE34&lt;&gt;"",AOE34,IF(ANK34&lt;&gt;"",ANK34,IF(AMQ34&lt;&gt;"",AMQ34,ALQ34))))</f>
        <v>Urawa Red Diamonds</v>
      </c>
      <c r="APA34" s="395">
        <v>4</v>
      </c>
      <c r="APB34" s="395">
        <v>32</v>
      </c>
      <c r="APC34" s="395" t="str">
        <f t="shared" si="18"/>
        <v>Manchester City</v>
      </c>
      <c r="APD34" s="395">
        <f ca="1">IF(OFFSET('Game Board'!O39,0,APD1)&lt;&gt;"",OFFSET('Game Board'!O39,0,APD1),0)</f>
        <v>0</v>
      </c>
      <c r="APE34" s="395">
        <f ca="1">IF(OFFSET('Game Board'!P39,0,APD1)&lt;&gt;"",OFFSET('Game Board'!P39,0,APD1),0)</f>
        <v>0</v>
      </c>
      <c r="APF34" s="395" t="str">
        <f t="shared" si="19"/>
        <v>Al Ain</v>
      </c>
      <c r="APG34" s="395" t="str">
        <f ca="1">IF(AND(OFFSET('Game Board'!O39,0,APD1)&lt;&gt;"",OFFSET('Game Board'!P39,0,APD1)&lt;&gt;""),IF(APD34&gt;APE34,"W",IF(APD34=APE34,"D","L")),"")</f>
        <v/>
      </c>
      <c r="APH34" s="395" t="str">
        <f t="shared" ca="1" si="2757"/>
        <v/>
      </c>
      <c r="APJ34" s="395">
        <f ca="1">VLOOKUP(APK34,ATF31:ATG35,2,FALSE)</f>
        <v>2</v>
      </c>
      <c r="APK34" s="398" t="str">
        <f t="shared" si="4778"/>
        <v>Internazionale</v>
      </c>
      <c r="APL34" s="395">
        <f ca="1">SUMPRODUCT((ATI3:ATI54=APK34)*(ATM3:ATM54="W"))+SUMPRODUCT((ATL3:ATL54=APK34)*(ATN3:ATN54="W"))</f>
        <v>0</v>
      </c>
      <c r="APM34" s="395">
        <f ca="1">SUMPRODUCT((ATI3:ATI54=APK34)*(ATM3:ATM54="D"))+SUMPRODUCT((ATL3:ATL54=APK34)*(ATN3:ATN54="D"))</f>
        <v>0</v>
      </c>
      <c r="APN34" s="395">
        <f ca="1">SUMPRODUCT((ATI3:ATI54=APK34)*(ATM3:ATM54="L"))+SUMPRODUCT((ATL3:ATL54=APK34)*(ATN3:ATN54="L"))</f>
        <v>0</v>
      </c>
      <c r="APO34" s="395">
        <f t="shared" ref="APO34" ca="1" si="5647">SUMIF(ATI3:ATI72,APK34,ATJ3:ATJ72)+SUMIF(ATL3:ATL72,APK34,ATK3:ATK72)</f>
        <v>0</v>
      </c>
      <c r="APP34" s="395">
        <f t="shared" ref="APP34" ca="1" si="5648">SUMIF(ATL3:ATL72,APK34,ATJ3:ATJ72)+SUMIF(ATI3:ATI72,APK34,ATK3:ATK72)</f>
        <v>0</v>
      </c>
      <c r="APQ34" s="395">
        <f t="shared" ca="1" si="4781"/>
        <v>1000</v>
      </c>
      <c r="APR34" s="395">
        <f t="shared" ca="1" si="4782"/>
        <v>0</v>
      </c>
      <c r="APS34" s="401">
        <f t="shared" si="225"/>
        <v>21</v>
      </c>
      <c r="APT34" s="395">
        <f t="shared" ref="APT34" ca="1" si="5649">IF(COUNTIF(APR31:APR35,4)&lt;&gt;4,RANK(APR34,APR31:APR35),APR86)</f>
        <v>1</v>
      </c>
      <c r="APV34" s="395">
        <f t="shared" ref="APV34" ca="1" si="5650">SUMPRODUCT((APT31:APT34=APT34)*(APS31:APS34&lt;APS34))+APT34</f>
        <v>3</v>
      </c>
      <c r="APW34" s="398" t="str">
        <f t="shared" ref="APW34" ca="1" si="5651">INDEX(APK31:APK35,MATCH(4,APV31:APV35,0),0)</f>
        <v>River Plate</v>
      </c>
      <c r="APX34" s="395">
        <f t="shared" ref="APX34" ca="1" si="5652">INDEX(APT31:APT35,MATCH(APW34,APK31:APK35,0),0)</f>
        <v>1</v>
      </c>
      <c r="APY34" s="395" t="str">
        <f t="shared" ca="1" si="5323"/>
        <v>River Plate</v>
      </c>
      <c r="APZ34" s="395" t="str">
        <f t="shared" ca="1" si="5324"/>
        <v/>
      </c>
      <c r="AQD34" s="395" t="str">
        <f t="shared" ca="1" si="4791"/>
        <v>River Plate</v>
      </c>
      <c r="AQE34" s="395">
        <f ca="1">SUMPRODUCT((ATI3:ATI54=AQD34)*(ATL3:ATL54=AQD35)*(ATM3:ATM54="W"))+SUMPRODUCT((ATI3:ATI54=AQD34)*(ATL3:ATL54=AQD31)*(ATM3:ATM54="W"))+SUMPRODUCT((ATI3:ATI54=AQD34)*(ATL3:ATL54=AQD32)*(ATM3:ATM54="W"))+SUMPRODUCT((ATI3:ATI54=AQD34)*(ATL3:ATL54=AQD33)*(ATM3:ATM54="W"))+SUMPRODUCT((ATI3:ATI54=AQD35)*(ATL3:ATL54=AQD34)*(ATN3:ATN54="W"))+SUMPRODUCT((ATI3:ATI54=AQD31)*(ATL3:ATL54=AQD34)*(ATN3:ATN54="W"))+SUMPRODUCT((ATI3:ATI54=AQD32)*(ATL3:ATL54=AQD34)*(ATN3:ATN54="W"))+SUMPRODUCT((ATI3:ATI54=AQD33)*(ATL3:ATL54=AQD34)*(ATN3:ATN54="W"))</f>
        <v>0</v>
      </c>
      <c r="AQF34" s="395">
        <f ca="1">SUMPRODUCT((ATI3:ATI54=AQD34)*(ATL3:ATL54=AQD35)*(ATM3:ATM54="D"))+SUMPRODUCT((ATI3:ATI54=AQD34)*(ATL3:ATL54=AQD31)*(ATM3:ATM54="D"))+SUMPRODUCT((ATI3:ATI54=AQD34)*(ATL3:ATL54=AQD32)*(ATM3:ATM54="D"))+SUMPRODUCT((ATI3:ATI54=AQD34)*(ATL3:ATL54=AQD33)*(ATM3:ATM54="D"))+SUMPRODUCT((ATI3:ATI54=AQD35)*(ATL3:ATL54=AQD34)*(ATM3:ATM54="D"))+SUMPRODUCT((ATI3:ATI54=AQD31)*(ATL3:ATL54=AQD34)*(ATM3:ATM54="D"))+SUMPRODUCT((ATI3:ATI54=AQD32)*(ATL3:ATL54=AQD34)*(ATM3:ATM54="D"))+SUMPRODUCT((ATI3:ATI54=AQD33)*(ATL3:ATL54=AQD34)*(ATM3:ATM54="D"))</f>
        <v>0</v>
      </c>
      <c r="AQG34" s="395">
        <f ca="1">SUMPRODUCT((ATI3:ATI54=AQD34)*(ATL3:ATL54=AQD35)*(ATM3:ATM54="L"))+SUMPRODUCT((ATI3:ATI54=AQD34)*(ATL3:ATL54=AQD31)*(ATM3:ATM54="L"))+SUMPRODUCT((ATI3:ATI54=AQD34)*(ATL3:ATL54=AQD32)*(ATM3:ATM54="L"))+SUMPRODUCT((ATI3:ATI54=AQD34)*(ATL3:ATL54=AQD33)*(ATM3:ATM54="L"))+SUMPRODUCT((ATI3:ATI54=AQD35)*(ATL3:ATL54=AQD34)*(ATN3:ATN54="L"))+SUMPRODUCT((ATI3:ATI54=AQD31)*(ATL3:ATL54=AQD34)*(ATN3:ATN54="L"))+SUMPRODUCT((ATI3:ATI54=AQD32)*(ATL3:ATL54=AQD34)*(ATN3:ATN54="L"))+SUMPRODUCT((ATI3:ATI54=AQD33)*(ATL3:ATL54=AQD34)*(ATN3:ATN54="L"))</f>
        <v>0</v>
      </c>
      <c r="AQH34" s="395">
        <f ca="1">SUMPRODUCT((ATI3:ATI54=AQD34)*(ATL3:ATL54=AQD35)*ATJ3:ATJ54)+SUMPRODUCT((ATI3:ATI54=AQD34)*(ATL3:ATL54=AQD31)*ATJ3:ATJ54)+SUMPRODUCT((ATI3:ATI54=AQD34)*(ATL3:ATL54=AQD32)*ATJ3:ATJ54)+SUMPRODUCT((ATI3:ATI54=AQD34)*(ATL3:ATL54=AQD33)*ATJ3:ATJ54)+SUMPRODUCT((ATI3:ATI54=AQD35)*(ATL3:ATL54=AQD34)*ATK3:ATK54)+SUMPRODUCT((ATI3:ATI54=AQD31)*(ATL3:ATL54=AQD34)*ATK3:ATK54)+SUMPRODUCT((ATI3:ATI54=AQD32)*(ATL3:ATL54=AQD34)*ATK3:ATK54)+SUMPRODUCT((ATI3:ATI54=AQD33)*(ATL3:ATL54=AQD34)*ATK3:ATK54)</f>
        <v>0</v>
      </c>
      <c r="AQI34" s="395">
        <f ca="1">SUMPRODUCT((ATI3:ATI54=AQD34)*(ATL3:ATL54=AQD35)*ATK3:ATK54)+SUMPRODUCT((ATI3:ATI54=AQD34)*(ATL3:ATL54=AQD31)*ATK3:ATK54)+SUMPRODUCT((ATI3:ATI54=AQD34)*(ATL3:ATL54=AQD32)*ATK3:ATK54)+SUMPRODUCT((ATI3:ATI54=AQD34)*(ATL3:ATL54=AQD33)*ATK3:ATK54)+SUMPRODUCT((ATI3:ATI54=AQD35)*(ATL3:ATL54=AQD34)*ATJ3:ATJ54)+SUMPRODUCT((ATI3:ATI54=AQD31)*(ATL3:ATL54=AQD34)*ATJ3:ATJ54)+SUMPRODUCT((ATI3:ATI54=AQD32)*(ATL3:ATL54=AQD34)*ATJ3:ATJ54)+SUMPRODUCT((ATI3:ATI54=AQD33)*(ATL3:ATL54=AQD34)*ATJ3:ATJ54)</f>
        <v>0</v>
      </c>
      <c r="AQJ34" s="395">
        <f t="shared" ca="1" si="4792"/>
        <v>1000</v>
      </c>
      <c r="AQK34" s="395">
        <f t="shared" ca="1" si="4793"/>
        <v>0</v>
      </c>
      <c r="AQL34" s="395">
        <f ca="1">IF(AQD34&lt;&gt;"",VLOOKUP(AQD34,APK4:APQ52,7,FALSE),"")</f>
        <v>1000</v>
      </c>
      <c r="AQM34" s="395">
        <f ca="1">IF(AQD34&lt;&gt;"",VLOOKUP(AQD34,APK4:APQ52,5,FALSE),"")</f>
        <v>0</v>
      </c>
      <c r="AQN34" s="395">
        <f ca="1">IF(AQD34&lt;&gt;"",VLOOKUP(AQD34,APK4:APS52,9,FALSE),"")</f>
        <v>25</v>
      </c>
      <c r="AQO34" s="395">
        <f t="shared" ca="1" si="4794"/>
        <v>0</v>
      </c>
      <c r="AQP34" s="395">
        <f t="shared" ref="AQP34" ca="1" si="5653">IF(AQD34&lt;&gt;"",RANK(AQO34,AQO31:AQO35),"")</f>
        <v>1</v>
      </c>
      <c r="AQQ34" s="395">
        <f t="shared" ref="AQQ34" ca="1" si="5654">IF(AQD34&lt;&gt;"",SUMPRODUCT((AQO31:AQO35=AQO34)*(AQJ31:AQJ35&gt;AQJ34)),"")</f>
        <v>0</v>
      </c>
      <c r="AQR34" s="395">
        <f t="shared" ref="AQR34" ca="1" si="5655">IF(AQD34&lt;&gt;"",SUMPRODUCT((AQO31:AQO35=AQO34)*(AQJ31:AQJ35=AQJ34)*(AQH31:AQH35&gt;AQH34)),"")</f>
        <v>0</v>
      </c>
      <c r="AQS34" s="395">
        <f t="shared" ref="AQS34" ca="1" si="5656">IF(AQD34&lt;&gt;"",SUMPRODUCT((AQO31:AQO35=AQO34)*(AQJ31:AQJ35=AQJ34)*(AQH31:AQH35=AQH34)*(AQL31:AQL35&gt;AQL34)),"")</f>
        <v>0</v>
      </c>
      <c r="AQT34" s="395">
        <f t="shared" ref="AQT34" ca="1" si="5657">IF(AQD34&lt;&gt;"",SUMPRODUCT((AQO31:AQO35=AQO34)*(AQJ31:AQJ35=AQJ34)*(AQH31:AQH35=AQH34)*(AQL31:AQL35=AQL34)*(AQM31:AQM35&gt;AQM34)),"")</f>
        <v>0</v>
      </c>
      <c r="AQU34" s="395">
        <f t="shared" ref="AQU34" ca="1" si="5658">IF(AQD34&lt;&gt;"",SUMPRODUCT((AQO31:AQO35=AQO34)*(AQJ31:AQJ35=AQJ34)*(AQH31:AQH35=AQH34)*(AQL31:AQL35=AQL34)*(AQM31:AQM35=AQM34)*(AQN31:AQN35&gt;AQN34)),"")</f>
        <v>0</v>
      </c>
      <c r="AQV34" s="395">
        <f ca="1">IF(AQD34&lt;&gt;"",IF(AQV86&lt;&gt;"",IF(U82=3,AQV86,IF(U82=4,SUM(AQP34:AQU34),AQV86+U82)),SUM(AQP34:AQU34)),"")</f>
        <v>1</v>
      </c>
      <c r="AQW34" s="395" t="str">
        <f t="shared" ref="AQW34" ca="1" si="5659">IF(AQD34&lt;&gt;"",INDEX(AQD31:AQD35,MATCH(4,AQV31:AQV35,0),0),"")</f>
        <v>Urawa Red Diamonds</v>
      </c>
      <c r="AQX34" s="395" t="str">
        <f t="shared" ca="1" si="5039"/>
        <v/>
      </c>
      <c r="AQY34" s="395" t="str">
        <f ca="1">IF(AQX34&lt;&gt;"",SUMPRODUCT((ATI3:ATI54=AQX34)*(ATL3:ATL54=AQX35)*(ATM3:ATM54="W"))+SUMPRODUCT((ATI3:ATI54=AQX34)*(ATL3:ATL54=AQX32)*(ATM3:ATM54="W"))+SUMPRODUCT((ATI3:ATI54=AQX34)*(ATL3:ATL54=AQX33)*(ATM3:ATM54="W"))+SUMPRODUCT((ATI3:ATI54=AQX35)*(ATL3:ATL54=AQX34)*(ATN3:ATN54="W"))+SUMPRODUCT((ATI3:ATI54=AQX32)*(ATL3:ATL54=AQX34)*(ATN3:ATN54="W"))+SUMPRODUCT((ATI3:ATI54=AQX33)*(ATL3:ATL54=AQX34)*(ATN3:ATN54="W")),"")</f>
        <v/>
      </c>
      <c r="AQZ34" s="395" t="str">
        <f ca="1">IF(AQX34&lt;&gt;"",SUMPRODUCT((ATI3:ATI54=AQX34)*(ATL3:ATL54=AQX35)*(ATM3:ATM54="D"))+SUMPRODUCT((ATI3:ATI54=AQX34)*(ATL3:ATL54=AQX32)*(ATM3:ATM54="D"))+SUMPRODUCT((ATI3:ATI54=AQX34)*(ATL3:ATL54=AQX33)*(ATM3:ATM54="D"))+SUMPRODUCT((ATI3:ATI54=AQX35)*(ATL3:ATL54=AQX34)*(ATM3:ATM54="D"))+SUMPRODUCT((ATI3:ATI54=AQX32)*(ATL3:ATL54=AQX34)*(ATM3:ATM54="D"))+SUMPRODUCT((ATI3:ATI54=AQX33)*(ATL3:ATL54=AQX34)*(ATM3:ATM54="D")),"")</f>
        <v/>
      </c>
      <c r="ARA34" s="395" t="str">
        <f ca="1">IF(AQX34&lt;&gt;"",SUMPRODUCT((ATI3:ATI54=AQX34)*(ATL3:ATL54=AQX35)*(ATM3:ATM54="L"))+SUMPRODUCT((ATI3:ATI54=AQX34)*(ATL3:ATL54=AQX32)*(ATM3:ATM54="L"))+SUMPRODUCT((ATI3:ATI54=AQX34)*(ATL3:ATL54=AQX33)*(ATM3:ATM54="L"))+SUMPRODUCT((ATI3:ATI54=AQX35)*(ATL3:ATL54=AQX34)*(ATN3:ATN54="L"))+SUMPRODUCT((ATI3:ATI54=AQX32)*(ATL3:ATL54=AQX34)*(ATN3:ATN54="L"))+SUMPRODUCT((ATI3:ATI54=AQX33)*(ATL3:ATL54=AQX34)*(ATN3:ATN54="L")),"")</f>
        <v/>
      </c>
      <c r="ARB34" s="395">
        <f ca="1">SUMPRODUCT((ATI3:ATI54=AQX34)*(ATL3:ATL54=AQX35)*ATJ3:ATJ54)+SUMPRODUCT((ATI3:ATI54=AQX34)*(ATL3:ATL54=AQX31)*ATJ3:ATJ54)+SUMPRODUCT((ATI3:ATI54=AQX34)*(ATL3:ATL54=AQX32)*ATJ3:ATJ54)+SUMPRODUCT((ATI3:ATI54=AQX34)*(ATL3:ATL54=AQX33)*ATJ3:ATJ54)+SUMPRODUCT((ATI3:ATI54=AQX35)*(ATL3:ATL54=AQX34)*ATK3:ATK54)+SUMPRODUCT((ATI3:ATI54=AQX31)*(ATL3:ATL54=AQX34)*ATK3:ATK54)+SUMPRODUCT((ATI3:ATI54=AQX32)*(ATL3:ATL54=AQX34)*ATK3:ATK54)+SUMPRODUCT((ATI3:ATI54=AQX33)*(ATL3:ATL54=AQX34)*ATK3:ATK54)</f>
        <v>0</v>
      </c>
      <c r="ARC34" s="395">
        <f ca="1">SUMPRODUCT((ATI3:ATI54=AQX34)*(ATL3:ATL54=AQX35)*ATK3:ATK54)+SUMPRODUCT((ATI3:ATI54=AQX34)*(ATL3:ATL54=AQX31)*ATK3:ATK54)+SUMPRODUCT((ATI3:ATI54=AQX34)*(ATL3:ATL54=AQX32)*ATK3:ATK54)+SUMPRODUCT((ATI3:ATI54=AQX34)*(ATL3:ATL54=AQX33)*ATK3:ATK54)+SUMPRODUCT((ATI3:ATI54=AQX35)*(ATL3:ATL54=AQX34)*ATJ3:ATJ54)+SUMPRODUCT((ATI3:ATI54=AQX31)*(ATL3:ATL54=AQX34)*ATJ3:ATJ54)+SUMPRODUCT((ATI3:ATI54=AQX32)*(ATL3:ATL54=AQX34)*ATJ3:ATJ54)+SUMPRODUCT((ATI3:ATI54=AQX33)*(ATL3:ATL54=AQX34)*ATJ3:ATJ54)</f>
        <v>0</v>
      </c>
      <c r="ARD34" s="395">
        <f t="shared" ca="1" si="5040"/>
        <v>1000</v>
      </c>
      <c r="ARE34" s="395" t="str">
        <f t="shared" ca="1" si="5041"/>
        <v/>
      </c>
      <c r="ARF34" s="395" t="str">
        <f ca="1">IF(AQX34&lt;&gt;"",VLOOKUP(AQX34,APK4:APQ52,7,FALSE),"")</f>
        <v/>
      </c>
      <c r="ARG34" s="395" t="str">
        <f ca="1">IF(AQX34&lt;&gt;"",VLOOKUP(AQX34,APK4:APQ52,5,FALSE),"")</f>
        <v/>
      </c>
      <c r="ARH34" s="395" t="str">
        <f ca="1">IF(AQX34&lt;&gt;"",VLOOKUP(AQX34,APK4:APS52,9,FALSE),"")</f>
        <v/>
      </c>
      <c r="ARI34" s="395" t="str">
        <f t="shared" ca="1" si="5042"/>
        <v/>
      </c>
      <c r="ARJ34" s="395" t="str">
        <f t="shared" ref="ARJ34" ca="1" si="5660">IF(AQX34&lt;&gt;"",RANK(ARI34,ARI31:ARI35),"")</f>
        <v/>
      </c>
      <c r="ARK34" s="395" t="str">
        <f t="shared" ref="ARK34" ca="1" si="5661">IF(AQX34&lt;&gt;"",SUMPRODUCT((ARI31:ARI35=ARI34)*(ARD31:ARD35&gt;ARD34)),"")</f>
        <v/>
      </c>
      <c r="ARL34" s="395" t="str">
        <f t="shared" ref="ARL34" ca="1" si="5662">IF(AQX34&lt;&gt;"",SUMPRODUCT((ARI31:ARI35=ARI34)*(ARD31:ARD35=ARD34)*(ARB31:ARB35&gt;ARB34)),"")</f>
        <v/>
      </c>
      <c r="ARM34" s="395" t="str">
        <f t="shared" ref="ARM34" ca="1" si="5663">IF(AQX34&lt;&gt;"",SUMPRODUCT((ARI31:ARI35=ARI34)*(ARD31:ARD35=ARD34)*(ARB31:ARB35=ARB34)*(ARF31:ARF35&gt;ARF34)),"")</f>
        <v/>
      </c>
      <c r="ARN34" s="395" t="str">
        <f t="shared" ref="ARN34" ca="1" si="5664">IF(AQX34&lt;&gt;"",SUMPRODUCT((ARI31:ARI35=ARI34)*(ARD31:ARD35=ARD34)*(ARB31:ARB35=ARB34)*(ARF31:ARF35=ARF34)*(ARG31:ARG35&gt;ARG34)),"")</f>
        <v/>
      </c>
      <c r="ARO34" s="395" t="str">
        <f t="shared" ref="ARO34" ca="1" si="5665">IF(AQX34&lt;&gt;"",SUMPRODUCT((ARI31:ARI35=ARI34)*(ARD31:ARD35=ARD34)*(ARB31:ARB35=ARB34)*(ARF31:ARF35=ARF34)*(ARG31:ARG35=ARG34)*(ARH31:ARH35&gt;ARH34)),"")</f>
        <v/>
      </c>
      <c r="ARP34" s="395" t="str">
        <f t="shared" ref="ARP34" ca="1" si="5666">IF(AQX34&lt;&gt;"",IF(ARP86&lt;&gt;"",IF(AQW82=3,ARP86,ARP86+AQW82),SUM(ARJ34:ARO34)+1),"")</f>
        <v/>
      </c>
      <c r="ARQ34" s="395" t="str">
        <f t="shared" ref="ARQ34" ca="1" si="5667">IF(AQX34&lt;&gt;"",INDEX(AQX32:AQX35,MATCH(4,ARP32:ARP35,0),0),"")</f>
        <v/>
      </c>
      <c r="ARR34" s="395" t="str">
        <f t="shared" ca="1" si="5341"/>
        <v/>
      </c>
      <c r="ARS34" s="395">
        <f ca="1">SUMPRODUCT((ATI3:ATI54=ARR34)*(ATL3:ATL54=ARR35)*(ATM3:ATM54="W"))+SUMPRODUCT((ATI3:ATI54=ARR34)*(ATL3:ATL54=ARR36)*(ATM3:ATM54="W"))+SUMPRODUCT((ATI3:ATI54=ARR34)*(ATL3:ATL54=ARR33)*(ATM3:ATM54="W"))+SUMPRODUCT((ATI3:ATI54=ARR35)*(ATL3:ATL54=ARR34)*(ATN3:ATN54="W"))+SUMPRODUCT((ATI3:ATI54=ARR36)*(ATL3:ATL54=ARR34)*(ATN3:ATN54="W"))+SUMPRODUCT((ATI3:ATI54=ARR33)*(ATL3:ATL54=ARR34)*(ATN3:ATN54="W"))</f>
        <v>0</v>
      </c>
      <c r="ART34" s="395">
        <f ca="1">SUMPRODUCT((ATI3:ATI54=ARR34)*(ATL3:ATL54=ARR35)*(ATM3:ATM54="D"))+SUMPRODUCT((ATI3:ATI54=ARR34)*(ATL3:ATL54=ARR36)*(ATM3:ATM54="D"))+SUMPRODUCT((ATI3:ATI54=ARR34)*(ATL3:ATL54=ARR33)*(ATM3:ATM54="D"))+SUMPRODUCT((ATI3:ATI54=ARR35)*(ATL3:ATL54=ARR34)*(ATM3:ATM54="D"))+SUMPRODUCT((ATI3:ATI54=ARR36)*(ATL3:ATL54=ARR34)*(ATM3:ATM54="D"))+SUMPRODUCT((ATI3:ATI54=ARR33)*(ATL3:ATL54=ARR34)*(ATM3:ATM54="D"))</f>
        <v>0</v>
      </c>
      <c r="ARU34" s="395">
        <f ca="1">SUMPRODUCT((ATI3:ATI54=ARR34)*(ATL3:ATL54=ARR35)*(ATM3:ATM54="L"))+SUMPRODUCT((ATI3:ATI54=ARR34)*(ATL3:ATL54=ARR36)*(ATM3:ATM54="L"))+SUMPRODUCT((ATI3:ATI54=ARR34)*(ATL3:ATL54=ARR33)*(ATM3:ATM54="L"))+SUMPRODUCT((ATI3:ATI54=ARR35)*(ATL3:ATL54=ARR34)*(ATN3:ATN54="L"))+SUMPRODUCT((ATI3:ATI54=ARR36)*(ATL3:ATL54=ARR34)*(ATN3:ATN54="L"))+SUMPRODUCT((ATI3:ATI54=ARR33)*(ATL3:ATL54=ARR34)*(ATN3:ATN54="L"))</f>
        <v>0</v>
      </c>
      <c r="ARV34" s="395">
        <f ca="1">SUMPRODUCT((ATI3:ATI54=ARR34)*(ATL3:ATL54=ARR35)*ATJ3:ATJ54)+SUMPRODUCT((ATI3:ATI54=ARR34)*(ATL3:ATL54=ARR31)*ATJ3:ATJ54)+SUMPRODUCT((ATI3:ATI54=ARR34)*(ATL3:ATL54=ARR32)*ATJ3:ATJ54)+SUMPRODUCT((ATI3:ATI54=ARR34)*(ATL3:ATL54=ARR33)*ATJ3:ATJ54)+SUMPRODUCT((ATI3:ATI54=ARR35)*(ATL3:ATL54=ARR34)*ATK3:ATK54)+SUMPRODUCT((ATI3:ATI54=ARR31)*(ATL3:ATL54=ARR34)*ATK3:ATK54)+SUMPRODUCT((ATI3:ATI54=ARR32)*(ATL3:ATL54=ARR34)*ATK3:ATK54)+SUMPRODUCT((ATI3:ATI54=ARR33)*(ATL3:ATL54=ARR34)*ATK3:ATK54)</f>
        <v>0</v>
      </c>
      <c r="ARW34" s="395">
        <f ca="1">SUMPRODUCT((ATI3:ATI54=ARR34)*(ATL3:ATL54=ARR35)*ATK3:ATK54)+SUMPRODUCT((ATI3:ATI54=ARR34)*(ATL3:ATL54=ARR31)*ATK3:ATK54)+SUMPRODUCT((ATI3:ATI54=ARR34)*(ATL3:ATL54=ARR32)*ATK3:ATK54)+SUMPRODUCT((ATI3:ATI54=ARR34)*(ATL3:ATL54=ARR33)*ATK3:ATK54)+SUMPRODUCT((ATI3:ATI54=ARR35)*(ATL3:ATL54=ARR34)*ATJ3:ATJ54)+SUMPRODUCT((ATI3:ATI54=ARR31)*(ATL3:ATL54=ARR34)*ATJ3:ATJ54)+SUMPRODUCT((ATI3:ATI54=ARR32)*(ATL3:ATL54=ARR34)*ATJ3:ATJ54)+SUMPRODUCT((ATI3:ATI54=ARR33)*(ATL3:ATL54=ARR34)*ATJ3:ATJ54)</f>
        <v>0</v>
      </c>
      <c r="ARX34" s="395">
        <f t="shared" ca="1" si="5342"/>
        <v>1000</v>
      </c>
      <c r="ARY34" s="395" t="str">
        <f t="shared" ca="1" si="5343"/>
        <v/>
      </c>
      <c r="ARZ34" s="395" t="str">
        <f ca="1">IF(ARR34&lt;&gt;"",VLOOKUP(ARR34,APK4:APQ52,7,FALSE),"")</f>
        <v/>
      </c>
      <c r="ASA34" s="395" t="str">
        <f ca="1">IF(ARR34&lt;&gt;"",VLOOKUP(ARR34,APK4:APQ52,5,FALSE),"")</f>
        <v/>
      </c>
      <c r="ASB34" s="395" t="str">
        <f ca="1">IF(ARR34&lt;&gt;"",VLOOKUP(ARR34,APK4:APS52,9,FALSE),"")</f>
        <v/>
      </c>
      <c r="ASC34" s="395" t="str">
        <f t="shared" ca="1" si="5344"/>
        <v/>
      </c>
      <c r="ASD34" s="395" t="str">
        <f t="shared" ref="ASD34" ca="1" si="5668">IF(ARR34&lt;&gt;"",RANK(ASC34,ASC32:ASC35),"")</f>
        <v/>
      </c>
      <c r="ASE34" s="395" t="str">
        <f t="shared" ref="ASE34" ca="1" si="5669">IF(ARR34&lt;&gt;"",SUMPRODUCT((ASC31:ASC35=ASC34)*(ARX31:ARX35&gt;ARX34)),"")</f>
        <v/>
      </c>
      <c r="ASF34" s="395" t="str">
        <f t="shared" ref="ASF34" ca="1" si="5670">IF(ARR34&lt;&gt;"",SUMPRODUCT((ASC31:ASC35=ASC34)*(ARX31:ARX35=ARX34)*(ARV31:ARV35&gt;ARV34)),"")</f>
        <v/>
      </c>
      <c r="ASG34" s="395" t="str">
        <f t="shared" ref="ASG34" ca="1" si="5671">IF(ARR34&lt;&gt;"",SUMPRODUCT((ASC31:ASC35=ASC34)*(ARX31:ARX35=ARX34)*(ARV31:ARV35=ARV34)*(ARZ31:ARZ35&gt;ARZ34)),"")</f>
        <v/>
      </c>
      <c r="ASH34" s="395" t="str">
        <f t="shared" ref="ASH34" ca="1" si="5672">IF(ARR34&lt;&gt;"",SUMPRODUCT((ASC31:ASC35=ASC34)*(ARX31:ARX35=ARX34)*(ARV31:ARV35=ARV34)*(ARZ31:ARZ35=ARZ34)*(ASA31:ASA35&gt;ASA34)),"")</f>
        <v/>
      </c>
      <c r="ASI34" s="395" t="str">
        <f t="shared" ref="ASI34" ca="1" si="5673">IF(ARR34&lt;&gt;"",SUMPRODUCT((ASC31:ASC35=ASC34)*(ARX31:ARX35=ARX34)*(ARV31:ARV35=ARV34)*(ARZ31:ARZ35=ARZ34)*(ASA31:ASA35=ASA34)*(ASB31:ASB35&gt;ASB34)),"")</f>
        <v/>
      </c>
      <c r="ASJ34" s="395" t="str">
        <f t="shared" ca="1" si="5351"/>
        <v/>
      </c>
      <c r="ASK34" s="395" t="str">
        <f t="shared" ref="ASK34" ca="1" si="5674">IF(ARR34&lt;&gt;"",INDEX(ARR33:ARR35,MATCH(4,ASJ33:ASJ35,0),0),"")</f>
        <v/>
      </c>
      <c r="ASL34" s="395" t="str">
        <f t="shared" ref="ASL34" si="5675">IF(AQB31&lt;&gt;"",AQB31,"")</f>
        <v/>
      </c>
      <c r="ASM34" s="395">
        <f ca="1">SUMPRODUCT((ATI3:ATI54=AQD34)*(ATL3:ATL54=AQD35)*(ATM3:ATM54="W"))+SUMPRODUCT((ATI3:ATI54=AQD34)*(ATL3:ATL54=AQD31)*(ATM3:ATM54="W"))+SUMPRODUCT((ATI3:ATI54=AQD34)*(ATL3:ATL54=AQD32)*(ATM3:ATM54="W"))+SUMPRODUCT((ATI3:ATI54=AQD34)*(ATL3:ATL54=AQD33)*(ATM3:ATM54="W"))+SUMPRODUCT((ATI3:ATI54=AQD35)*(ATL3:ATL54=AQD34)*(ATN3:ATN54="W"))+SUMPRODUCT((ATI3:ATI54=AQD31)*(ATL3:ATL54=AQD34)*(ATN3:ATN54="W"))+SUMPRODUCT((ATI3:ATI54=AQD32)*(ATL3:ATL54=AQD34)*(ATN3:ATN54="W"))+SUMPRODUCT((ATI3:ATI54=AQD33)*(ATL3:ATL54=AQD34)*(ATN3:ATN54="W"))</f>
        <v>0</v>
      </c>
      <c r="ASN34" s="395">
        <f ca="1">SUMPRODUCT((ATI3:ATI54=AQD34)*(ATL3:ATL54=AQD35)*(ATM3:ATM54="D"))+SUMPRODUCT((ATI3:ATI54=AQD34)*(ATL3:ATL54=AQD31)*(ATM3:ATM54="D"))+SUMPRODUCT((ATI3:ATI54=AQD34)*(ATL3:ATL54=AQD32)*(ATM3:ATM54="D"))+SUMPRODUCT((ATI3:ATI54=AQD34)*(ATL3:ATL54=AQD33)*(ATM3:ATM54="D"))+SUMPRODUCT((ATI3:ATI54=AQD35)*(ATL3:ATL54=AQD34)*(ATM3:ATM54="D"))+SUMPRODUCT((ATI3:ATI54=AQD31)*(ATL3:ATL54=AQD34)*(ATM3:ATM54="D"))+SUMPRODUCT((ATI3:ATI54=AQD32)*(ATL3:ATL54=AQD34)*(ATM3:ATM54="D"))+SUMPRODUCT((ATI3:ATI54=AQD33)*(ATL3:ATL54=AQD34)*(ATM3:ATM54="D"))</f>
        <v>0</v>
      </c>
      <c r="ASO34" s="395">
        <f ca="1">SUMPRODUCT((ATI3:ATI54=AQD34)*(ATL3:ATL54=AQD35)*(ATM3:ATM54="L"))+SUMPRODUCT((ATI3:ATI54=AQD34)*(ATL3:ATL54=AQD31)*(ATM3:ATM54="L"))+SUMPRODUCT((ATI3:ATI54=AQD34)*(ATL3:ATL54=AQD32)*(ATM3:ATM54="L"))+SUMPRODUCT((ATI3:ATI54=AQD34)*(ATL3:ATL54=AQD33)*(ATM3:ATM54="L"))+SUMPRODUCT((ATI3:ATI54=AQD35)*(ATL3:ATL54=AQD34)*(ATN3:ATN54="L"))+SUMPRODUCT((ATI3:ATI54=AQD31)*(ATL3:ATL54=AQD34)*(ATN3:ATN54="L"))+SUMPRODUCT((ATI3:ATI54=AQD32)*(ATL3:ATL54=AQD34)*(ATN3:ATN54="L"))+SUMPRODUCT((ATI3:ATI54=AQD33)*(ATL3:ATL54=AQD34)*(ATN3:ATN54="L"))</f>
        <v>0</v>
      </c>
      <c r="ASP34" s="395">
        <f ca="1">SUMPRODUCT((ATI3:ATI54=ASL34)*(ATL3:ATL54=ASL35)*ATJ3:ATJ54)+SUMPRODUCT((ATI3:ATI54=ASL34)*(ATL3:ATL54=ASL31)*ATJ3:ATJ54)+SUMPRODUCT((ATI3:ATI54=ASL34)*(ATL3:ATL54=ASL32)*ATJ3:ATJ54)+SUMPRODUCT((ATI3:ATI54=ASL34)*(ATL3:ATL54=ASL33)*ATJ3:ATJ54)+SUMPRODUCT((ATI3:ATI54=ASL35)*(ATL3:ATL54=ASL34)*ATK3:ATK54)+SUMPRODUCT((ATI3:ATI54=ASL31)*(ATL3:ATL54=ASL34)*ATK3:ATK54)+SUMPRODUCT((ATI3:ATI54=ASL32)*(ATL3:ATL54=ASL34)*ATK3:ATK54)+SUMPRODUCT((ATI3:ATI54=ASL33)*(ATL3:ATL54=ASL34)*ATK3:ATK54)</f>
        <v>0</v>
      </c>
      <c r="ASQ34" s="395">
        <f ca="1">SUMPRODUCT((ATI3:ATI54=ASL34)*(ATL3:ATL54=ASL35)*ATK3:ATK54)+SUMPRODUCT((ATI3:ATI54=ASL34)*(ATL3:ATL54=ASL31)*ATK3:ATK54)+SUMPRODUCT((ATI3:ATI54=ASL34)*(ATL3:ATL54=ASL32)*ATK3:ATK54)+SUMPRODUCT((ATI3:ATI54=ASL34)*(ATL3:ATL54=ASL33)*ATK3:ATK54)+SUMPRODUCT((ATI3:ATI54=ASL35)*(ATL3:ATL54=ASL34)*ATJ3:ATJ54)+SUMPRODUCT((ATI3:ATI54=ASL31)*(ATL3:ATL54=ASL34)*ATJ3:ATJ54)+SUMPRODUCT((ATI3:ATI54=ASL32)*(ATL3:ATL54=ASL34)*ATJ3:ATJ54)+SUMPRODUCT((ATI3:ATI54=ASL33)*(ATL3:ATL54=ASL34)*ATJ3:ATJ54)</f>
        <v>0</v>
      </c>
      <c r="ASR34" s="395">
        <f t="shared" ref="ASR34" ca="1" si="5676">ASP34-ASQ34+1000</f>
        <v>1000</v>
      </c>
      <c r="ASS34" s="395" t="str">
        <f t="shared" ref="ASS34" si="5677">IF(ASL34&lt;&gt;"",ASM34*3+ASN34*1,"")</f>
        <v/>
      </c>
      <c r="AST34" s="395" t="str">
        <f>IF(ASL34&lt;&gt;"",VLOOKUP(ASL34,APK4:APQ52,7,FALSE),"")</f>
        <v/>
      </c>
      <c r="ASU34" s="395" t="str">
        <f>IF(ASL34&lt;&gt;"",VLOOKUP(ASL34,APK4:APQ52,5,FALSE),"")</f>
        <v/>
      </c>
      <c r="ASV34" s="395" t="str">
        <f>IF(ASL34&lt;&gt;"",VLOOKUP(ASL34,APK4:APS52,9,FALSE),"")</f>
        <v/>
      </c>
      <c r="ASW34" s="395" t="str">
        <f t="shared" ref="ASW34" si="5678">ASS34</f>
        <v/>
      </c>
      <c r="ASX34" s="395" t="str">
        <f t="shared" ref="ASX34" si="5679">IF(ASL34&lt;&gt;"",RANK(ASW34,AQO31:AQO35),"")</f>
        <v/>
      </c>
      <c r="ASY34" s="395" t="str">
        <f t="shared" ref="ASY34" si="5680">IF(ASL34&lt;&gt;"",SUMPRODUCT((ASW31:ASW35=ASW34)*(ASR31:ASR35&gt;ASR34)),"")</f>
        <v/>
      </c>
      <c r="ASZ34" s="395" t="str">
        <f t="shared" ref="ASZ34" si="5681">IF(ASL34&lt;&gt;"",SUMPRODUCT((ASW31:ASW35=ASW34)*(ASR31:ASR35=ASR34)*(ASP31:ASP35&gt;ASP34)),"")</f>
        <v/>
      </c>
      <c r="ATA34" s="395" t="str">
        <f t="shared" ref="ATA34" si="5682">IF(ASL34&lt;&gt;"",SUMPRODUCT((ASW31:ASW35=ASW34)*(ASR31:ASR35=ASR34)*(ASP31:ASP35=ASP34)*(AST31:AST35&gt;AST34)),"")</f>
        <v/>
      </c>
      <c r="ATB34" s="395" t="str">
        <f t="shared" ref="ATB34" si="5683">IF(ASL34&lt;&gt;"",SUMPRODUCT((ASW31:ASW35=ASW34)*(ASR31:ASR35=ASR34)*(ASP31:ASP35=ASP34)*(AST31:AST35=AST34)*(ASU31:ASU35&gt;ASU34)),"")</f>
        <v/>
      </c>
      <c r="ATC34" s="395" t="str">
        <f t="shared" ref="ATC34" si="5684">IF(ASL34&lt;&gt;"",SUMPRODUCT((ASW31:ASW35=ASW34)*(ASR31:ASR35=ASR34)*(ASP31:ASP35=ASP34)*(AST31:AST35=AST34)*(ASU31:ASU35=ASU34)*(ASV31:ASV35&gt;ASV34)),"")</f>
        <v/>
      </c>
      <c r="ATD34" s="395" t="str">
        <f t="shared" ref="ATD34" si="5685">IF(ASL34&lt;&gt;"",SUM(ASX34:ATC34)+3,"")</f>
        <v/>
      </c>
      <c r="ATE34" s="395" t="str">
        <f t="shared" ref="ATE34" si="5686">IF(ASL34&lt;&gt;"",INDEX(AQD31:AQD35,MATCH(1,AQV31:AQV35,0),0),"")</f>
        <v/>
      </c>
      <c r="ATF34" s="395" t="str">
        <f t="shared" ref="ATF34" ca="1" si="5687">IF(ATE34&lt;&gt;"",ATE34,IF(ASK34&lt;&gt;"",ASK34,IF(ARQ34&lt;&gt;"",ARQ34,IF(AQW34&lt;&gt;"",AQW34,APW34))))</f>
        <v>Urawa Red Diamonds</v>
      </c>
      <c r="ATG34" s="395">
        <v>4</v>
      </c>
      <c r="ATH34" s="395">
        <v>32</v>
      </c>
      <c r="ATI34" s="395" t="str">
        <f t="shared" si="21"/>
        <v>Manchester City</v>
      </c>
      <c r="ATJ34" s="395">
        <f ca="1">IF(OFFSET('Game Board'!O39,0,ATJ1)&lt;&gt;"",OFFSET('Game Board'!O39,0,ATJ1),0)</f>
        <v>0</v>
      </c>
      <c r="ATK34" s="395">
        <f ca="1">IF(OFFSET('Game Board'!P39,0,ATJ1)&lt;&gt;"",OFFSET('Game Board'!P39,0,ATJ1),0)</f>
        <v>0</v>
      </c>
      <c r="ATL34" s="395" t="str">
        <f t="shared" si="22"/>
        <v>Al Ain</v>
      </c>
      <c r="ATM34" s="395" t="str">
        <f ca="1">IF(AND(OFFSET('Game Board'!O39,0,ATJ1)&lt;&gt;"",OFFSET('Game Board'!P39,0,ATJ1)&lt;&gt;""),IF(ATJ34&gt;ATK34,"W",IF(ATJ34=ATK34,"D","L")),"")</f>
        <v/>
      </c>
      <c r="ATN34" s="395" t="str">
        <f t="shared" ca="1" si="2789"/>
        <v/>
      </c>
    </row>
    <row r="35" spans="2:1211" x14ac:dyDescent="0.25">
      <c r="K35" s="401"/>
      <c r="CZ35" s="395">
        <v>33</v>
      </c>
      <c r="DA35" s="395" t="str">
        <f>'Game Board'!F40</f>
        <v>Seattle Sounders</v>
      </c>
      <c r="DB35" s="395">
        <f>IF(DA2&lt;&gt;"",IF(AND('Game Board'!G40&lt;&gt;"",'Game Board'!H40&lt;&gt;""),'Game Board'!G40,0),"")</f>
        <v>2</v>
      </c>
      <c r="DC35" s="395">
        <f>IF(DA2&lt;&gt;"",IF(AND('Game Board'!G40&lt;&gt;"",'Game Board'!H40&lt;&gt;""),'Game Board'!H40,0),"")</f>
        <v>3</v>
      </c>
      <c r="DD35" s="395" t="str">
        <f>'Game Board'!I40</f>
        <v>Paris Saint-Germain</v>
      </c>
      <c r="DE35" s="395" t="str">
        <f>IF(AND('Game Board'!G40&lt;&gt;"",'Game Board'!H40&lt;&gt;""),IF(DB35&gt;DC35,"W",IF(DB35=DC35,"D","L")),"")</f>
        <v>L</v>
      </c>
      <c r="DF35" s="395" t="str">
        <f t="shared" si="24"/>
        <v>W</v>
      </c>
      <c r="DQ35" s="401">
        <f t="shared" si="257"/>
        <v>0</v>
      </c>
      <c r="HF35" s="395">
        <v>33</v>
      </c>
      <c r="HG35" s="395" t="str">
        <f t="shared" si="25"/>
        <v>Seattle Sounders</v>
      </c>
      <c r="HH35" s="395">
        <f ca="1">IF(HG2&lt;&gt;"",IF(OFFSET('Game Board'!O40,0,HH1)&lt;&gt;"",OFFSET('Game Board'!O40,0,HH1),0),"")</f>
        <v>1</v>
      </c>
      <c r="HI35" s="395">
        <f ca="1">IF(HG2&lt;&gt;"",IF(OFFSET('Game Board'!P40,0,HH1)&lt;&gt;"",OFFSET('Game Board'!P40,0,HH1),0),"")</f>
        <v>2</v>
      </c>
      <c r="HJ35" s="395" t="str">
        <f t="shared" si="26"/>
        <v>Paris Saint-Germain</v>
      </c>
      <c r="HK35" s="395" t="str">
        <f ca="1">IF(AND(OFFSET('Game Board'!O40,0,HH1)&lt;&gt;"",OFFSET('Game Board'!P40,0,HH1)&lt;&gt;""),IF(HH35&gt;HI35,"W",IF(HH35=HI35,"D","L")),"")</f>
        <v>L</v>
      </c>
      <c r="HL35" s="395" t="str">
        <f t="shared" ca="1" si="27"/>
        <v>W</v>
      </c>
      <c r="HW35" s="401">
        <f t="shared" si="266"/>
        <v>0</v>
      </c>
      <c r="LL35" s="395">
        <v>33</v>
      </c>
      <c r="LM35" s="395" t="str">
        <f t="shared" si="28"/>
        <v>Seattle Sounders</v>
      </c>
      <c r="LN35" s="395">
        <f ca="1">IF(OFFSET('Game Board'!O40,0,LN1)&lt;&gt;"",OFFSET('Game Board'!O40,0,LN1),0)</f>
        <v>3</v>
      </c>
      <c r="LO35" s="395">
        <f ca="1">IF(OFFSET('Game Board'!P40,0,LN1)&lt;&gt;"",OFFSET('Game Board'!P40,0,LN1),0)</f>
        <v>1</v>
      </c>
      <c r="LP35" s="395" t="str">
        <f t="shared" si="29"/>
        <v>Paris Saint-Germain</v>
      </c>
      <c r="LQ35" s="395" t="str">
        <f ca="1">IF(AND(OFFSET('Game Board'!O40,0,LN1)&lt;&gt;"",OFFSET('Game Board'!P40,0,LN1)&lt;&gt;""),IF(LN35&gt;LO35,"W",IF(LN35=LO35,"D","L")),"")</f>
        <v>W</v>
      </c>
      <c r="LR35" s="395" t="str">
        <f t="shared" ca="1" si="30"/>
        <v>L</v>
      </c>
      <c r="MC35" s="401">
        <f t="shared" si="36"/>
        <v>0</v>
      </c>
      <c r="PR35" s="395">
        <v>33</v>
      </c>
      <c r="PS35" s="395" t="str">
        <f t="shared" si="0"/>
        <v>Seattle Sounders</v>
      </c>
      <c r="PT35" s="395">
        <f ca="1">IF(OFFSET('Game Board'!O40,0,PT1)&lt;&gt;"",OFFSET('Game Board'!O40,0,PT1),0)</f>
        <v>3</v>
      </c>
      <c r="PU35" s="395">
        <f ca="1">IF(OFFSET('Game Board'!P40,0,PT1)&lt;&gt;"",OFFSET('Game Board'!P40,0,PT1),0)</f>
        <v>3</v>
      </c>
      <c r="PV35" s="395" t="str">
        <f t="shared" si="1"/>
        <v>Paris Saint-Germain</v>
      </c>
      <c r="PW35" s="395" t="str">
        <f ca="1">IF(AND(OFFSET('Game Board'!O40,0,PT1)&lt;&gt;"",OFFSET('Game Board'!P40,0,PT1)&lt;&gt;""),IF(PT35&gt;PU35,"W",IF(PT35=PU35,"D","L")),"")</f>
        <v>D</v>
      </c>
      <c r="PX35" s="395" t="str">
        <f t="shared" ca="1" si="2565"/>
        <v>D</v>
      </c>
      <c r="QI35" s="401">
        <f t="shared" si="63"/>
        <v>0</v>
      </c>
      <c r="TX35" s="395">
        <v>33</v>
      </c>
      <c r="TY35" s="395" t="str">
        <f t="shared" si="3"/>
        <v>Seattle Sounders</v>
      </c>
      <c r="TZ35" s="395">
        <f ca="1">IF(OFFSET('Game Board'!O40,0,TZ1)&lt;&gt;"",OFFSET('Game Board'!O40,0,TZ1),0)</f>
        <v>0</v>
      </c>
      <c r="UA35" s="395">
        <f ca="1">IF(OFFSET('Game Board'!P40,0,TZ1)&lt;&gt;"",OFFSET('Game Board'!P40,0,TZ1),0)</f>
        <v>0</v>
      </c>
      <c r="UB35" s="395" t="str">
        <f t="shared" si="4"/>
        <v>Paris Saint-Germain</v>
      </c>
      <c r="UC35" s="395" t="str">
        <f ca="1">IF(AND(OFFSET('Game Board'!O40,0,TZ1)&lt;&gt;"",OFFSET('Game Board'!P40,0,TZ1)&lt;&gt;""),IF(TZ35&gt;UA35,"W",IF(TZ35=UA35,"D","L")),"")</f>
        <v/>
      </c>
      <c r="UD35" s="395" t="str">
        <f t="shared" ca="1" si="2597"/>
        <v/>
      </c>
      <c r="UO35" s="401">
        <f t="shared" si="90"/>
        <v>0</v>
      </c>
      <c r="YD35" s="395">
        <v>33</v>
      </c>
      <c r="YE35" s="395" t="str">
        <f t="shared" si="6"/>
        <v>Seattle Sounders</v>
      </c>
      <c r="YF35" s="395">
        <f ca="1">IF(OFFSET('Game Board'!O40,0,YF1)&lt;&gt;"",OFFSET('Game Board'!O40,0,YF1),0)</f>
        <v>0</v>
      </c>
      <c r="YG35" s="395">
        <f ca="1">IF(OFFSET('Game Board'!P40,0,YF1)&lt;&gt;"",OFFSET('Game Board'!P40,0,YF1),0)</f>
        <v>0</v>
      </c>
      <c r="YH35" s="395" t="str">
        <f t="shared" si="7"/>
        <v>Paris Saint-Germain</v>
      </c>
      <c r="YI35" s="395" t="str">
        <f ca="1">IF(AND(OFFSET('Game Board'!O40,0,YF1)&lt;&gt;"",OFFSET('Game Board'!P40,0,YF1)&lt;&gt;""),IF(YF35&gt;YG35,"W",IF(YF35=YG35,"D","L")),"")</f>
        <v/>
      </c>
      <c r="YJ35" s="395" t="str">
        <f t="shared" ca="1" si="2629"/>
        <v/>
      </c>
      <c r="YU35" s="401">
        <f t="shared" si="117"/>
        <v>0</v>
      </c>
      <c r="ACJ35" s="395">
        <v>33</v>
      </c>
      <c r="ACK35" s="395" t="str">
        <f t="shared" si="9"/>
        <v>Seattle Sounders</v>
      </c>
      <c r="ACL35" s="395">
        <f ca="1">IF(OFFSET('Game Board'!O40,0,ACL1)&lt;&gt;"",OFFSET('Game Board'!O40,0,ACL1),0)</f>
        <v>0</v>
      </c>
      <c r="ACM35" s="395">
        <f ca="1">IF(OFFSET('Game Board'!P40,0,ACL1)&lt;&gt;"",OFFSET('Game Board'!P40,0,ACL1),0)</f>
        <v>0</v>
      </c>
      <c r="ACN35" s="395" t="str">
        <f t="shared" si="10"/>
        <v>Paris Saint-Germain</v>
      </c>
      <c r="ACO35" s="395" t="str">
        <f ca="1">IF(AND(OFFSET('Game Board'!O40,0,ACL1)&lt;&gt;"",OFFSET('Game Board'!P40,0,ACL1)&lt;&gt;""),IF(ACL35&gt;ACM35,"W",IF(ACL35=ACM35,"D","L")),"")</f>
        <v/>
      </c>
      <c r="ACP35" s="395" t="str">
        <f t="shared" ca="1" si="2661"/>
        <v/>
      </c>
      <c r="ADA35" s="401">
        <f t="shared" si="144"/>
        <v>0</v>
      </c>
      <c r="AGP35" s="395">
        <v>33</v>
      </c>
      <c r="AGQ35" s="395" t="str">
        <f t="shared" si="12"/>
        <v>Seattle Sounders</v>
      </c>
      <c r="AGR35" s="395">
        <f ca="1">IF(OFFSET('Game Board'!O40,0,AGR1)&lt;&gt;"",OFFSET('Game Board'!O40,0,AGR1),0)</f>
        <v>0</v>
      </c>
      <c r="AGS35" s="395">
        <f ca="1">IF(OFFSET('Game Board'!P40,0,AGR1)&lt;&gt;"",OFFSET('Game Board'!P40,0,AGR1),0)</f>
        <v>0</v>
      </c>
      <c r="AGT35" s="395" t="str">
        <f t="shared" si="13"/>
        <v>Paris Saint-Germain</v>
      </c>
      <c r="AGU35" s="395" t="str">
        <f ca="1">IF(AND(OFFSET('Game Board'!O40,0,AGR1)&lt;&gt;"",OFFSET('Game Board'!P40,0,AGR1)&lt;&gt;""),IF(AGR35&gt;AGS35,"W",IF(AGR35=AGS35,"D","L")),"")</f>
        <v/>
      </c>
      <c r="AGV35" s="395" t="str">
        <f t="shared" ca="1" si="2693"/>
        <v/>
      </c>
      <c r="AHG35" s="401">
        <f t="shared" si="171"/>
        <v>0</v>
      </c>
      <c r="AKV35" s="395">
        <v>33</v>
      </c>
      <c r="AKW35" s="395" t="str">
        <f t="shared" si="15"/>
        <v>Seattle Sounders</v>
      </c>
      <c r="AKX35" s="395">
        <f ca="1">IF(OFFSET('Game Board'!O40,0,AKX1)&lt;&gt;"",OFFSET('Game Board'!O40,0,AKX1),0)</f>
        <v>0</v>
      </c>
      <c r="AKY35" s="395">
        <f ca="1">IF(OFFSET('Game Board'!P40,0,AKX1)&lt;&gt;"",OFFSET('Game Board'!P40,0,AKX1),0)</f>
        <v>0</v>
      </c>
      <c r="AKZ35" s="395" t="str">
        <f t="shared" si="16"/>
        <v>Paris Saint-Germain</v>
      </c>
      <c r="ALA35" s="395" t="str">
        <f ca="1">IF(AND(OFFSET('Game Board'!O40,0,AKX1)&lt;&gt;"",OFFSET('Game Board'!P40,0,AKX1)&lt;&gt;""),IF(AKX35&gt;AKY35,"W",IF(AKX35=AKY35,"D","L")),"")</f>
        <v/>
      </c>
      <c r="ALB35" s="395" t="str">
        <f t="shared" ca="1" si="2725"/>
        <v/>
      </c>
      <c r="ALM35" s="401">
        <f t="shared" si="198"/>
        <v>0</v>
      </c>
      <c r="APB35" s="395">
        <v>33</v>
      </c>
      <c r="APC35" s="395" t="str">
        <f t="shared" si="18"/>
        <v>Seattle Sounders</v>
      </c>
      <c r="APD35" s="395">
        <f ca="1">IF(OFFSET('Game Board'!O40,0,APD1)&lt;&gt;"",OFFSET('Game Board'!O40,0,APD1),0)</f>
        <v>0</v>
      </c>
      <c r="APE35" s="395">
        <f ca="1">IF(OFFSET('Game Board'!P40,0,APD1)&lt;&gt;"",OFFSET('Game Board'!P40,0,APD1),0)</f>
        <v>0</v>
      </c>
      <c r="APF35" s="395" t="str">
        <f t="shared" si="19"/>
        <v>Paris Saint-Germain</v>
      </c>
      <c r="APG35" s="395" t="str">
        <f ca="1">IF(AND(OFFSET('Game Board'!O40,0,APD1)&lt;&gt;"",OFFSET('Game Board'!P40,0,APD1)&lt;&gt;""),IF(APD35&gt;APE35,"W",IF(APD35=APE35,"D","L")),"")</f>
        <v/>
      </c>
      <c r="APH35" s="395" t="str">
        <f t="shared" ca="1" si="2757"/>
        <v/>
      </c>
      <c r="APS35" s="401">
        <f t="shared" si="225"/>
        <v>0</v>
      </c>
      <c r="ATH35" s="395">
        <v>33</v>
      </c>
      <c r="ATI35" s="395" t="str">
        <f t="shared" si="21"/>
        <v>Seattle Sounders</v>
      </c>
      <c r="ATJ35" s="395">
        <f ca="1">IF(OFFSET('Game Board'!O40,0,ATJ1)&lt;&gt;"",OFFSET('Game Board'!O40,0,ATJ1),0)</f>
        <v>0</v>
      </c>
      <c r="ATK35" s="395">
        <f ca="1">IF(OFFSET('Game Board'!P40,0,ATJ1)&lt;&gt;"",OFFSET('Game Board'!P40,0,ATJ1),0)</f>
        <v>0</v>
      </c>
      <c r="ATL35" s="395" t="str">
        <f t="shared" si="22"/>
        <v>Paris Saint-Germain</v>
      </c>
      <c r="ATM35" s="395" t="str">
        <f ca="1">IF(AND(OFFSET('Game Board'!O40,0,ATJ1)&lt;&gt;"",OFFSET('Game Board'!P40,0,ATJ1)&lt;&gt;""),IF(ATJ35&gt;ATK35,"W",IF(ATJ35=ATK35,"D","L")),"")</f>
        <v/>
      </c>
      <c r="ATN35" s="395" t="str">
        <f t="shared" ca="1" si="2789"/>
        <v/>
      </c>
    </row>
    <row r="36" spans="2:1211" x14ac:dyDescent="0.25">
      <c r="K36" s="401"/>
      <c r="CZ36" s="395">
        <v>34</v>
      </c>
      <c r="DA36" s="395" t="str">
        <f>'Game Board'!F41</f>
        <v>Atletico Madrid</v>
      </c>
      <c r="DB36" s="395">
        <f>IF(DA2&lt;&gt;"",IF(AND('Game Board'!G41&lt;&gt;"",'Game Board'!H41&lt;&gt;""),'Game Board'!G41,0),"")</f>
        <v>2</v>
      </c>
      <c r="DC36" s="395">
        <f>IF(DA2&lt;&gt;"",IF(AND('Game Board'!G41&lt;&gt;"",'Game Board'!H41&lt;&gt;""),'Game Board'!H41,0),"")</f>
        <v>3</v>
      </c>
      <c r="DD36" s="395" t="str">
        <f>'Game Board'!I41</f>
        <v>Botafogo</v>
      </c>
      <c r="DE36" s="395" t="str">
        <f>IF(AND('Game Board'!G41&lt;&gt;"",'Game Board'!H41&lt;&gt;""),IF(DB36&gt;DC36,"W",IF(DB36=DC36,"D","L")),"")</f>
        <v>L</v>
      </c>
      <c r="DF36" s="395" t="str">
        <f t="shared" si="24"/>
        <v>W</v>
      </c>
      <c r="DQ36" s="401">
        <f t="shared" si="257"/>
        <v>0</v>
      </c>
      <c r="HF36" s="395">
        <v>34</v>
      </c>
      <c r="HG36" s="395" t="str">
        <f t="shared" si="25"/>
        <v>Atletico Madrid</v>
      </c>
      <c r="HH36" s="395">
        <f ca="1">IF(HG2&lt;&gt;"",IF(OFFSET('Game Board'!O41,0,HH1)&lt;&gt;"",OFFSET('Game Board'!O41,0,HH1),0),"")</f>
        <v>1</v>
      </c>
      <c r="HI36" s="395">
        <f ca="1">IF(HG2&lt;&gt;"",IF(OFFSET('Game Board'!P41,0,HH1)&lt;&gt;"",OFFSET('Game Board'!P41,0,HH1),0),"")</f>
        <v>2</v>
      </c>
      <c r="HJ36" s="395" t="str">
        <f t="shared" si="26"/>
        <v>Botafogo</v>
      </c>
      <c r="HK36" s="395" t="str">
        <f ca="1">IF(AND(OFFSET('Game Board'!O41,0,HH1)&lt;&gt;"",OFFSET('Game Board'!P41,0,HH1)&lt;&gt;""),IF(HH36&gt;HI36,"W",IF(HH36=HI36,"D","L")),"")</f>
        <v>L</v>
      </c>
      <c r="HL36" s="395" t="str">
        <f t="shared" ca="1" si="27"/>
        <v>W</v>
      </c>
      <c r="HW36" s="401">
        <f t="shared" si="266"/>
        <v>0</v>
      </c>
      <c r="LL36" s="395">
        <v>34</v>
      </c>
      <c r="LM36" s="395" t="str">
        <f t="shared" si="28"/>
        <v>Atletico Madrid</v>
      </c>
      <c r="LN36" s="395">
        <f ca="1">IF(OFFSET('Game Board'!O41,0,LN1)&lt;&gt;"",OFFSET('Game Board'!O41,0,LN1),0)</f>
        <v>3</v>
      </c>
      <c r="LO36" s="395">
        <f ca="1">IF(OFFSET('Game Board'!P41,0,LN1)&lt;&gt;"",OFFSET('Game Board'!P41,0,LN1),0)</f>
        <v>3</v>
      </c>
      <c r="LP36" s="395" t="str">
        <f t="shared" si="29"/>
        <v>Botafogo</v>
      </c>
      <c r="LQ36" s="395" t="str">
        <f ca="1">IF(AND(OFFSET('Game Board'!O41,0,LN1)&lt;&gt;"",OFFSET('Game Board'!P41,0,LN1)&lt;&gt;""),IF(LN36&gt;LO36,"W",IF(LN36=LO36,"D","L")),"")</f>
        <v>D</v>
      </c>
      <c r="LR36" s="395" t="str">
        <f t="shared" ca="1" si="30"/>
        <v>D</v>
      </c>
      <c r="MC36" s="401">
        <f t="shared" si="36"/>
        <v>0</v>
      </c>
      <c r="PR36" s="395">
        <v>34</v>
      </c>
      <c r="PS36" s="395" t="str">
        <f t="shared" si="0"/>
        <v>Atletico Madrid</v>
      </c>
      <c r="PT36" s="395">
        <f ca="1">IF(OFFSET('Game Board'!O41,0,PT1)&lt;&gt;"",OFFSET('Game Board'!O41,0,PT1),0)</f>
        <v>3</v>
      </c>
      <c r="PU36" s="395">
        <f ca="1">IF(OFFSET('Game Board'!P41,0,PT1)&lt;&gt;"",OFFSET('Game Board'!P41,0,PT1),0)</f>
        <v>3</v>
      </c>
      <c r="PV36" s="395" t="str">
        <f t="shared" si="1"/>
        <v>Botafogo</v>
      </c>
      <c r="PW36" s="395" t="str">
        <f ca="1">IF(AND(OFFSET('Game Board'!O41,0,PT1)&lt;&gt;"",OFFSET('Game Board'!P41,0,PT1)&lt;&gt;""),IF(PT36&gt;PU36,"W",IF(PT36=PU36,"D","L")),"")</f>
        <v>D</v>
      </c>
      <c r="PX36" s="395" t="str">
        <f t="shared" ca="1" si="2565"/>
        <v>D</v>
      </c>
      <c r="QI36" s="401">
        <f t="shared" si="63"/>
        <v>0</v>
      </c>
      <c r="TX36" s="395">
        <v>34</v>
      </c>
      <c r="TY36" s="395" t="str">
        <f t="shared" si="3"/>
        <v>Atletico Madrid</v>
      </c>
      <c r="TZ36" s="395">
        <f ca="1">IF(OFFSET('Game Board'!O41,0,TZ1)&lt;&gt;"",OFFSET('Game Board'!O41,0,TZ1),0)</f>
        <v>0</v>
      </c>
      <c r="UA36" s="395">
        <f ca="1">IF(OFFSET('Game Board'!P41,0,TZ1)&lt;&gt;"",OFFSET('Game Board'!P41,0,TZ1),0)</f>
        <v>0</v>
      </c>
      <c r="UB36" s="395" t="str">
        <f t="shared" si="4"/>
        <v>Botafogo</v>
      </c>
      <c r="UC36" s="395" t="str">
        <f ca="1">IF(AND(OFFSET('Game Board'!O41,0,TZ1)&lt;&gt;"",OFFSET('Game Board'!P41,0,TZ1)&lt;&gt;""),IF(TZ36&gt;UA36,"W",IF(TZ36=UA36,"D","L")),"")</f>
        <v/>
      </c>
      <c r="UD36" s="395" t="str">
        <f t="shared" ca="1" si="2597"/>
        <v/>
      </c>
      <c r="UO36" s="401">
        <f t="shared" si="90"/>
        <v>0</v>
      </c>
      <c r="YD36" s="395">
        <v>34</v>
      </c>
      <c r="YE36" s="395" t="str">
        <f t="shared" si="6"/>
        <v>Atletico Madrid</v>
      </c>
      <c r="YF36" s="395">
        <f ca="1">IF(OFFSET('Game Board'!O41,0,YF1)&lt;&gt;"",OFFSET('Game Board'!O41,0,YF1),0)</f>
        <v>0</v>
      </c>
      <c r="YG36" s="395">
        <f ca="1">IF(OFFSET('Game Board'!P41,0,YF1)&lt;&gt;"",OFFSET('Game Board'!P41,0,YF1),0)</f>
        <v>0</v>
      </c>
      <c r="YH36" s="395" t="str">
        <f t="shared" si="7"/>
        <v>Botafogo</v>
      </c>
      <c r="YI36" s="395" t="str">
        <f ca="1">IF(AND(OFFSET('Game Board'!O41,0,YF1)&lt;&gt;"",OFFSET('Game Board'!P41,0,YF1)&lt;&gt;""),IF(YF36&gt;YG36,"W",IF(YF36=YG36,"D","L")),"")</f>
        <v/>
      </c>
      <c r="YJ36" s="395" t="str">
        <f t="shared" ca="1" si="2629"/>
        <v/>
      </c>
      <c r="YU36" s="401">
        <f t="shared" si="117"/>
        <v>0</v>
      </c>
      <c r="ACJ36" s="395">
        <v>34</v>
      </c>
      <c r="ACK36" s="395" t="str">
        <f t="shared" si="9"/>
        <v>Atletico Madrid</v>
      </c>
      <c r="ACL36" s="395">
        <f ca="1">IF(OFFSET('Game Board'!O41,0,ACL1)&lt;&gt;"",OFFSET('Game Board'!O41,0,ACL1),0)</f>
        <v>0</v>
      </c>
      <c r="ACM36" s="395">
        <f ca="1">IF(OFFSET('Game Board'!P41,0,ACL1)&lt;&gt;"",OFFSET('Game Board'!P41,0,ACL1),0)</f>
        <v>0</v>
      </c>
      <c r="ACN36" s="395" t="str">
        <f t="shared" si="10"/>
        <v>Botafogo</v>
      </c>
      <c r="ACO36" s="395" t="str">
        <f ca="1">IF(AND(OFFSET('Game Board'!O41,0,ACL1)&lt;&gt;"",OFFSET('Game Board'!P41,0,ACL1)&lt;&gt;""),IF(ACL36&gt;ACM36,"W",IF(ACL36=ACM36,"D","L")),"")</f>
        <v/>
      </c>
      <c r="ACP36" s="395" t="str">
        <f t="shared" ca="1" si="2661"/>
        <v/>
      </c>
      <c r="ADA36" s="401">
        <f t="shared" si="144"/>
        <v>0</v>
      </c>
      <c r="AGP36" s="395">
        <v>34</v>
      </c>
      <c r="AGQ36" s="395" t="str">
        <f t="shared" si="12"/>
        <v>Atletico Madrid</v>
      </c>
      <c r="AGR36" s="395">
        <f ca="1">IF(OFFSET('Game Board'!O41,0,AGR1)&lt;&gt;"",OFFSET('Game Board'!O41,0,AGR1),0)</f>
        <v>0</v>
      </c>
      <c r="AGS36" s="395">
        <f ca="1">IF(OFFSET('Game Board'!P41,0,AGR1)&lt;&gt;"",OFFSET('Game Board'!P41,0,AGR1),0)</f>
        <v>0</v>
      </c>
      <c r="AGT36" s="395" t="str">
        <f t="shared" si="13"/>
        <v>Botafogo</v>
      </c>
      <c r="AGU36" s="395" t="str">
        <f ca="1">IF(AND(OFFSET('Game Board'!O41,0,AGR1)&lt;&gt;"",OFFSET('Game Board'!P41,0,AGR1)&lt;&gt;""),IF(AGR36&gt;AGS36,"W",IF(AGR36=AGS36,"D","L")),"")</f>
        <v/>
      </c>
      <c r="AGV36" s="395" t="str">
        <f t="shared" ca="1" si="2693"/>
        <v/>
      </c>
      <c r="AHG36" s="401">
        <f t="shared" si="171"/>
        <v>0</v>
      </c>
      <c r="AKV36" s="395">
        <v>34</v>
      </c>
      <c r="AKW36" s="395" t="str">
        <f t="shared" si="15"/>
        <v>Atletico Madrid</v>
      </c>
      <c r="AKX36" s="395">
        <f ca="1">IF(OFFSET('Game Board'!O41,0,AKX1)&lt;&gt;"",OFFSET('Game Board'!O41,0,AKX1),0)</f>
        <v>0</v>
      </c>
      <c r="AKY36" s="395">
        <f ca="1">IF(OFFSET('Game Board'!P41,0,AKX1)&lt;&gt;"",OFFSET('Game Board'!P41,0,AKX1),0)</f>
        <v>0</v>
      </c>
      <c r="AKZ36" s="395" t="str">
        <f t="shared" si="16"/>
        <v>Botafogo</v>
      </c>
      <c r="ALA36" s="395" t="str">
        <f ca="1">IF(AND(OFFSET('Game Board'!O41,0,AKX1)&lt;&gt;"",OFFSET('Game Board'!P41,0,AKX1)&lt;&gt;""),IF(AKX36&gt;AKY36,"W",IF(AKX36=AKY36,"D","L")),"")</f>
        <v/>
      </c>
      <c r="ALB36" s="395" t="str">
        <f t="shared" ca="1" si="2725"/>
        <v/>
      </c>
      <c r="ALM36" s="401">
        <f t="shared" si="198"/>
        <v>0</v>
      </c>
      <c r="APB36" s="395">
        <v>34</v>
      </c>
      <c r="APC36" s="395" t="str">
        <f t="shared" si="18"/>
        <v>Atletico Madrid</v>
      </c>
      <c r="APD36" s="395">
        <f ca="1">IF(OFFSET('Game Board'!O41,0,APD1)&lt;&gt;"",OFFSET('Game Board'!O41,0,APD1),0)</f>
        <v>0</v>
      </c>
      <c r="APE36" s="395">
        <f ca="1">IF(OFFSET('Game Board'!P41,0,APD1)&lt;&gt;"",OFFSET('Game Board'!P41,0,APD1),0)</f>
        <v>0</v>
      </c>
      <c r="APF36" s="395" t="str">
        <f t="shared" si="19"/>
        <v>Botafogo</v>
      </c>
      <c r="APG36" s="395" t="str">
        <f ca="1">IF(AND(OFFSET('Game Board'!O41,0,APD1)&lt;&gt;"",OFFSET('Game Board'!P41,0,APD1)&lt;&gt;""),IF(APD36&gt;APE36,"W",IF(APD36=APE36,"D","L")),"")</f>
        <v/>
      </c>
      <c r="APH36" s="395" t="str">
        <f t="shared" ca="1" si="2757"/>
        <v/>
      </c>
      <c r="APS36" s="401">
        <f t="shared" si="225"/>
        <v>0</v>
      </c>
      <c r="ATH36" s="395">
        <v>34</v>
      </c>
      <c r="ATI36" s="395" t="str">
        <f t="shared" si="21"/>
        <v>Atletico Madrid</v>
      </c>
      <c r="ATJ36" s="395">
        <f ca="1">IF(OFFSET('Game Board'!O41,0,ATJ1)&lt;&gt;"",OFFSET('Game Board'!O41,0,ATJ1),0)</f>
        <v>0</v>
      </c>
      <c r="ATK36" s="395">
        <f ca="1">IF(OFFSET('Game Board'!P41,0,ATJ1)&lt;&gt;"",OFFSET('Game Board'!P41,0,ATJ1),0)</f>
        <v>0</v>
      </c>
      <c r="ATL36" s="395" t="str">
        <f t="shared" si="22"/>
        <v>Botafogo</v>
      </c>
      <c r="ATM36" s="395" t="str">
        <f ca="1">IF(AND(OFFSET('Game Board'!O41,0,ATJ1)&lt;&gt;"",OFFSET('Game Board'!P41,0,ATJ1)&lt;&gt;""),IF(ATJ36&gt;ATK36,"W",IF(ATJ36=ATK36,"D","L")),"")</f>
        <v/>
      </c>
      <c r="ATN36" s="395" t="str">
        <f t="shared" ca="1" si="2789"/>
        <v/>
      </c>
    </row>
    <row r="37" spans="2:1211" x14ac:dyDescent="0.25">
      <c r="B37" s="395">
        <f>VLOOKUP(C37,CX37:CY41,2,FALSE)</f>
        <v>1</v>
      </c>
      <c r="C37" s="398" t="str">
        <f>'Tournament Setup'!D26</f>
        <v>Fluminense</v>
      </c>
      <c r="D37" s="395">
        <f>SUMPRODUCT((DA3:DA54=C37)*(DE3:DE54="W"))+SUMPRODUCT((DD3:DD54=C37)*(DF3:DF54="W"))</f>
        <v>2</v>
      </c>
      <c r="E37" s="395">
        <f>SUMPRODUCT((DA3:DA54=C37)*(DE3:DE54="D"))+SUMPRODUCT((DD3:DD54=C37)*(DF3:DF54="D"))</f>
        <v>1</v>
      </c>
      <c r="F37" s="395">
        <f>SUMPRODUCT((DA3:DA54=C37)*(DE3:DE54="L"))+SUMPRODUCT((DD3:DD54=C37)*(DF3:DF54="L"))</f>
        <v>0</v>
      </c>
      <c r="G37" s="395">
        <f>SUMIF(DA3:DA72,C37,DB3:DB72)+SUMIF(DD3:DD72,C37,DC3:DC72)</f>
        <v>5</v>
      </c>
      <c r="H37" s="395">
        <f>SUMIF(DD3:DD72,C37,DB3:DB72)+SUMIF(DA3:DA72,C37,DC3:DC72)</f>
        <v>2</v>
      </c>
      <c r="I37" s="395">
        <f t="shared" ref="I37:I40" si="5688">G37-H37+1000</f>
        <v>1003</v>
      </c>
      <c r="J37" s="395">
        <f t="shared" ref="J37:J40" si="5689">D37*3+E37*1</f>
        <v>7</v>
      </c>
      <c r="K37" s="401">
        <v>26</v>
      </c>
      <c r="L37" s="395">
        <f>IF(COUNTIF(J37:J41,4)&lt;&gt;4,RANK(J37,J37:J41),J89)</f>
        <v>1</v>
      </c>
      <c r="N37" s="395">
        <f>SUMPRODUCT((L37:L40=L37)*(K37:K40&lt;K37))+L37</f>
        <v>1</v>
      </c>
      <c r="O37" s="398" t="str">
        <f>INDEX(C37:C41,MATCH(1,N37:N41,0),0)</f>
        <v>Fluminense</v>
      </c>
      <c r="P37" s="395">
        <f>INDEX(L37:L41,MATCH(O37,C37:C41,0),0)</f>
        <v>1</v>
      </c>
      <c r="Q37" s="395" t="str">
        <f>IF(P38=1,O37,"")</f>
        <v/>
      </c>
      <c r="R37" s="395" t="str">
        <f>IF(P39=2,O38,"")</f>
        <v/>
      </c>
      <c r="S37" s="395" t="str">
        <f>IF(P40=3,O39,"")</f>
        <v/>
      </c>
      <c r="T37" s="395" t="str">
        <f>IF(P41=4,O40,"")</f>
        <v/>
      </c>
      <c r="V37" s="395" t="str">
        <f>IF(Q37&lt;&gt;"",Q37,"")</f>
        <v/>
      </c>
      <c r="W37" s="395">
        <f>SUMPRODUCT((DA3:DA54=V37)*(DD3:DD54=V38)*(DE3:DE54="W"))+SUMPRODUCT((DA3:DA54=V37)*(DD3:DD54=V39)*(DE3:DE54="W"))+SUMPRODUCT((DA3:DA54=V37)*(DD3:DD54=V40)*(DE3:DE54="W"))+SUMPRODUCT((DA3:DA54=V37)*(DD3:DD54=V41)*(DE3:DE54="W"))+SUMPRODUCT((DA3:DA54=V38)*(DD3:DD54=V37)*(DF3:DF54="W"))+SUMPRODUCT((DA3:DA54=V39)*(DD3:DD54=V37)*(DF3:DF54="W"))+SUMPRODUCT((DA3:DA54=V40)*(DD3:DD54=V37)*(DF3:DF54="W"))+SUMPRODUCT((DA3:DA54=V41)*(DD3:DD54=V37)*(DF3:DF54="W"))</f>
        <v>0</v>
      </c>
      <c r="X37" s="395">
        <f>SUMPRODUCT((DA3:DA54=V37)*(DD3:DD54=V38)*(DE3:DE54="D"))+SUMPRODUCT((DA3:DA54=V37)*(DD3:DD54=V39)*(DE3:DE54="D"))+SUMPRODUCT((DA3:DA54=V37)*(DD3:DD54=V40)*(DE3:DE54="D"))+SUMPRODUCT((DA3:DA54=V37)*(DD3:DD54=V41)*(DE3:DE54="D"))+SUMPRODUCT((DA3:DA54=V38)*(DD3:DD54=V37)*(DE3:DE54="D"))+SUMPRODUCT((DA3:DA54=V39)*(DD3:DD54=V37)*(DE3:DE54="D"))+SUMPRODUCT((DA3:DA54=V40)*(DD3:DD54=V37)*(DE3:DE54="D"))+SUMPRODUCT((DA3:DA54=V41)*(DD3:DD54=V37)*(DE3:DE54="D"))</f>
        <v>0</v>
      </c>
      <c r="Y37" s="395">
        <f>SUMPRODUCT((DA3:DA54=V37)*(DD3:DD54=V38)*(DE3:DE54="L"))+SUMPRODUCT((DA3:DA54=V37)*(DD3:DD54=V39)*(DE3:DE54="L"))+SUMPRODUCT((DA3:DA54=V37)*(DD3:DD54=V40)*(DE3:DE54="L"))+SUMPRODUCT((DA3:DA54=V37)*(DD3:DD54=V41)*(DE3:DE54="L"))+SUMPRODUCT((DA3:DA54=V38)*(DD3:DD54=V37)*(DF3:DF54="L"))+SUMPRODUCT((DA3:DA54=V39)*(DD3:DD54=V37)*(DF3:DF54="L"))+SUMPRODUCT((DA3:DA54=V40)*(DD3:DD54=V37)*(DF3:DF54="L"))+SUMPRODUCT((DA3:DA54=V41)*(DD3:DD54=V37)*(DF3:DF54="L"))</f>
        <v>0</v>
      </c>
      <c r="Z37" s="395">
        <f>SUMPRODUCT((DA3:DA54=V37)*(DD3:DD54=V38)*DB3:DB54)+SUMPRODUCT((DA3:DA54=V37)*(DD3:DD54=V39)*DB3:DB54)+SUMPRODUCT((DA3:DA54=V37)*(DD3:DD54=V40)*DB3:DB54)+SUMPRODUCT((DA3:DA54=V37)*(DD3:DD54=V41)*DB3:DB54)+SUMPRODUCT((DA3:DA54=V38)*(DD3:DD54=V37)*DC3:DC54)+SUMPRODUCT((DA3:DA54=V39)*(DD3:DD54=V37)*DC3:DC54)+SUMPRODUCT((DA3:DA54=V40)*(DD3:DD54=V37)*DC3:DC54)+SUMPRODUCT((DA3:DA54=V41)*(DD3:DD54=V37)*DC3:DC54)</f>
        <v>0</v>
      </c>
      <c r="AA37" s="395">
        <f>SUMPRODUCT((DA3:DA54=V37)*(DD3:DD54=V38)*DC3:DC54)+SUMPRODUCT((DA3:DA54=V37)*(DD3:DD54=V39)*DC3:DC54)+SUMPRODUCT((DA3:DA54=V37)*(DD3:DD54=V40)*DC3:DC54)+SUMPRODUCT((DA3:DA54=V37)*(DD3:DD54=V41)*DC3:DC54)+SUMPRODUCT((DA3:DA54=V38)*(DD3:DD54=V37)*DB3:DB54)+SUMPRODUCT((DA3:DA54=V39)*(DD3:DD54=V37)*DB3:DB54)+SUMPRODUCT((DA3:DA54=V40)*(DD3:DD54=V37)*DB3:DB54)+SUMPRODUCT((DA3:DA54=V41)*(DD3:DD54=V37)*DB3:DB54)</f>
        <v>0</v>
      </c>
      <c r="AB37" s="395">
        <f>Z37-AA37+1000</f>
        <v>1000</v>
      </c>
      <c r="AC37" s="395" t="str">
        <f t="shared" ref="AC37:AC40" si="5690">IF(V37&lt;&gt;"",W37*3+X37*1,"")</f>
        <v/>
      </c>
      <c r="AD37" s="395" t="str">
        <f>IF(V37&lt;&gt;"",VLOOKUP(V37,C4:I52,7,FALSE),"")</f>
        <v/>
      </c>
      <c r="AE37" s="395" t="str">
        <f>IF(V37&lt;&gt;"",VLOOKUP(V37,C4:I52,5,FALSE),"")</f>
        <v/>
      </c>
      <c r="AF37" s="395" t="str">
        <f>IF(V37&lt;&gt;"",VLOOKUP(V37,C4:K52,9,FALSE),"")</f>
        <v/>
      </c>
      <c r="AG37" s="395" t="str">
        <f t="shared" ref="AG37:AG40" si="5691">AC37</f>
        <v/>
      </c>
      <c r="AH37" s="395" t="str">
        <f>IF(V37&lt;&gt;"",RANK(AG37,AG37:AG41),"")</f>
        <v/>
      </c>
      <c r="AI37" s="395" t="str">
        <f>IF(V37&lt;&gt;"",SUMPRODUCT((AG37:AG41=AG37)*(AB37:AB41&gt;AB37)),"")</f>
        <v/>
      </c>
      <c r="AJ37" s="395" t="str">
        <f>IF(V37&lt;&gt;"",SUMPRODUCT((AG37:AG41=AG37)*(AB37:AB41=AB37)*(Z37:Z41&gt;Z37)),"")</f>
        <v/>
      </c>
      <c r="AK37" s="395" t="str">
        <f>IF(V37&lt;&gt;"",SUMPRODUCT((AG37:AG41=AG37)*(AB37:AB41=AB37)*(Z37:Z41=Z37)*(AD37:AD41&gt;AD37)),"")</f>
        <v/>
      </c>
      <c r="AL37" s="395" t="str">
        <f>IF(V37&lt;&gt;"",SUMPRODUCT((AG37:AG41=AG37)*(AB37:AB41=AB37)*(Z37:Z41=Z37)*(AD37:AD41=AD37)*(AE37:AE41&gt;AE37)),"")</f>
        <v/>
      </c>
      <c r="AM37" s="395" t="str">
        <f>IF(V37&lt;&gt;"",SUMPRODUCT((AG37:AG41=AG37)*(AB37:AB41=AB37)*(Z37:Z41=Z37)*(AD37:AD41=AD37)*(AE37:AE41=AE37)*(AF37:AF41&gt;AF37)),"")</f>
        <v/>
      </c>
      <c r="AN37" s="395" t="str">
        <f>IF(V37&lt;&gt;"",IF(AN89&lt;&gt;"",IF(U88=3,AN89,AN89+U88),SUM(AH37:AM37)),"")</f>
        <v/>
      </c>
      <c r="AO37" s="395" t="str">
        <f>IF(V37&lt;&gt;"",INDEX(V37:V41,MATCH(1,AN37:AN41,0),0),"")</f>
        <v/>
      </c>
      <c r="CX37" s="395" t="str">
        <f>IF(AO37&lt;&gt;"",AO37,O37)</f>
        <v>Fluminense</v>
      </c>
      <c r="CY37" s="395">
        <v>1</v>
      </c>
      <c r="CZ37" s="395">
        <v>35</v>
      </c>
      <c r="DA37" s="395" t="str">
        <f>'Game Board'!F42</f>
        <v>Inter Miami</v>
      </c>
      <c r="DB37" s="395">
        <f>IF(DA2&lt;&gt;"",IF(AND('Game Board'!G42&lt;&gt;"",'Game Board'!H42&lt;&gt;""),'Game Board'!G42,0),"")</f>
        <v>2</v>
      </c>
      <c r="DC37" s="395">
        <f>IF(DA2&lt;&gt;"",IF(AND('Game Board'!G42&lt;&gt;"",'Game Board'!H42&lt;&gt;""),'Game Board'!H42,0),"")</f>
        <v>1</v>
      </c>
      <c r="DD37" s="395" t="str">
        <f>'Game Board'!I42</f>
        <v>Palmeiras</v>
      </c>
      <c r="DE37" s="395" t="str">
        <f>IF(AND('Game Board'!G42&lt;&gt;"",'Game Board'!H42&lt;&gt;""),IF(DB37&gt;DC37,"W",IF(DB37=DC37,"D","L")),"")</f>
        <v>W</v>
      </c>
      <c r="DF37" s="395" t="str">
        <f t="shared" si="24"/>
        <v>L</v>
      </c>
      <c r="DH37" s="395">
        <f ca="1">VLOOKUP(DI37,HD37:HE41,2,FALSE)</f>
        <v>1</v>
      </c>
      <c r="DI37" s="398" t="str">
        <f t="shared" ref="DI37:DI40" si="5692">C37</f>
        <v>Fluminense</v>
      </c>
      <c r="DJ37" s="395">
        <f ca="1">SUMPRODUCT((HG3:HG54=DI37)*(HK3:HK54="W"))+SUMPRODUCT((HJ3:HJ54=DI37)*(HL3:HL54="W"))</f>
        <v>3</v>
      </c>
      <c r="DK37" s="395">
        <f ca="1">SUMPRODUCT((HG3:HG54=DI37)*(HK3:HK54="D"))+SUMPRODUCT((HJ3:HJ54=DI37)*(HL3:HL54="D"))</f>
        <v>0</v>
      </c>
      <c r="DL37" s="395">
        <f ca="1">SUMPRODUCT((HG3:HG54=DI37)*(HK3:HK54="L"))+SUMPRODUCT((HJ3:HJ54=DI37)*(HL3:HL54="L"))</f>
        <v>0</v>
      </c>
      <c r="DM37" s="395">
        <f ca="1">SUMIF(HG3:HG72,DI37,HH3:HH72)+SUMIF(HJ3:HJ72,DI37,HI3:HI72)</f>
        <v>6</v>
      </c>
      <c r="DN37" s="395">
        <f ca="1">SUMIF(HJ3:HJ72,DI37,HH3:HH72)+SUMIF(HG3:HG72,DI37,HI3:HI72)</f>
        <v>2</v>
      </c>
      <c r="DO37" s="395">
        <f t="shared" ref="DO37:DO40" ca="1" si="5693">DM37-DN37+1000</f>
        <v>1004</v>
      </c>
      <c r="DP37" s="395">
        <f t="shared" ref="DP37:DP40" ca="1" si="5694">DJ37*3+DK37*1</f>
        <v>9</v>
      </c>
      <c r="DQ37" s="401">
        <f t="shared" si="257"/>
        <v>26</v>
      </c>
      <c r="DR37" s="395">
        <f ca="1">IF(COUNTIF(DP37:DP41,4)&lt;&gt;4,RANK(DP37,DP37:DP41),DP89)</f>
        <v>1</v>
      </c>
      <c r="DT37" s="395">
        <f ca="1">SUMPRODUCT((DR37:DR40=DR37)*(DQ37:DQ40&lt;DQ37))+DR37</f>
        <v>1</v>
      </c>
      <c r="DU37" s="398" t="str">
        <f ca="1">INDEX(DI37:DI41,MATCH(1,DT37:DT41,0),0)</f>
        <v>Fluminense</v>
      </c>
      <c r="DV37" s="395">
        <f ca="1">INDEX(DR37:DR41,MATCH(DU37,DI37:DI41,0),0)</f>
        <v>1</v>
      </c>
      <c r="DW37" s="395" t="str">
        <f ca="1">IF(DV38=1,DU37,"")</f>
        <v/>
      </c>
      <c r="DX37" s="395" t="str">
        <f ca="1">IF(DV39=2,DU38,"")</f>
        <v/>
      </c>
      <c r="DY37" s="395" t="str">
        <f ca="1">IF(DV40=3,DU39,"")</f>
        <v/>
      </c>
      <c r="DZ37" s="395" t="str">
        <f>IF(DV41=4,DU40,"")</f>
        <v/>
      </c>
      <c r="EB37" s="395" t="str">
        <f ca="1">IF(DW37&lt;&gt;"",DW37,"")</f>
        <v/>
      </c>
      <c r="EC37" s="395">
        <f ca="1">SUMPRODUCT((HG3:HG54=EB37)*(HJ3:HJ54=EB38)*(HK3:HK54="W"))+SUMPRODUCT((HG3:HG54=EB37)*(HJ3:HJ54=EB39)*(HK3:HK54="W"))+SUMPRODUCT((HG3:HG54=EB37)*(HJ3:HJ54=EB40)*(HK3:HK54="W"))+SUMPRODUCT((HG3:HG54=EB37)*(HJ3:HJ54=EB41)*(HK3:HK54="W"))+SUMPRODUCT((HG3:HG54=EB38)*(HJ3:HJ54=EB37)*(HL3:HL54="W"))+SUMPRODUCT((HG3:HG54=EB39)*(HJ3:HJ54=EB37)*(HL3:HL54="W"))+SUMPRODUCT((HG3:HG54=EB40)*(HJ3:HJ54=EB37)*(HL3:HL54="W"))+SUMPRODUCT((HG3:HG54=EB41)*(HJ3:HJ54=EB37)*(HL3:HL54="W"))</f>
        <v>0</v>
      </c>
      <c r="ED37" s="395">
        <f ca="1">SUMPRODUCT((HG3:HG54=EB37)*(HJ3:HJ54=EB38)*(HK3:HK54="D"))+SUMPRODUCT((HG3:HG54=EB37)*(HJ3:HJ54=EB39)*(HK3:HK54="D"))+SUMPRODUCT((HG3:HG54=EB37)*(HJ3:HJ54=EB40)*(HK3:HK54="D"))+SUMPRODUCT((HG3:HG54=EB37)*(HJ3:HJ54=EB41)*(HK3:HK54="D"))+SUMPRODUCT((HG3:HG54=EB38)*(HJ3:HJ54=EB37)*(HK3:HK54="D"))+SUMPRODUCT((HG3:HG54=EB39)*(HJ3:HJ54=EB37)*(HK3:HK54="D"))+SUMPRODUCT((HG3:HG54=EB40)*(HJ3:HJ54=EB37)*(HK3:HK54="D"))+SUMPRODUCT((HG3:HG54=EB41)*(HJ3:HJ54=EB37)*(HK3:HK54="D"))</f>
        <v>0</v>
      </c>
      <c r="EE37" s="395">
        <f ca="1">SUMPRODUCT((HG3:HG54=EB37)*(HJ3:HJ54=EB38)*(HK3:HK54="L"))+SUMPRODUCT((HG3:HG54=EB37)*(HJ3:HJ54=EB39)*(HK3:HK54="L"))+SUMPRODUCT((HG3:HG54=EB37)*(HJ3:HJ54=EB40)*(HK3:HK54="L"))+SUMPRODUCT((HG3:HG54=EB37)*(HJ3:HJ54=EB41)*(HK3:HK54="L"))+SUMPRODUCT((HG3:HG54=EB38)*(HJ3:HJ54=EB37)*(HL3:HL54="L"))+SUMPRODUCT((HG3:HG54=EB39)*(HJ3:HJ54=EB37)*(HL3:HL54="L"))+SUMPRODUCT((HG3:HG54=EB40)*(HJ3:HJ54=EB37)*(HL3:HL54="L"))+SUMPRODUCT((HG3:HG54=EB41)*(HJ3:HJ54=EB37)*(HL3:HL54="L"))</f>
        <v>0</v>
      </c>
      <c r="EF37" s="395">
        <f ca="1">SUMPRODUCT((HG3:HG54=EB37)*(HJ3:HJ54=EB38)*HH3:HH54)+SUMPRODUCT((HG3:HG54=EB37)*(HJ3:HJ54=EB39)*HH3:HH54)+SUMPRODUCT((HG3:HG54=EB37)*(HJ3:HJ54=EB40)*HH3:HH54)+SUMPRODUCT((HG3:HG54=EB37)*(HJ3:HJ54=EB41)*HH3:HH54)+SUMPRODUCT((HG3:HG54=EB38)*(HJ3:HJ54=EB37)*HI3:HI54)+SUMPRODUCT((HG3:HG54=EB39)*(HJ3:HJ54=EB37)*HI3:HI54)+SUMPRODUCT((HG3:HG54=EB40)*(HJ3:HJ54=EB37)*HI3:HI54)+SUMPRODUCT((HG3:HG54=EB41)*(HJ3:HJ54=EB37)*HI3:HI54)</f>
        <v>0</v>
      </c>
      <c r="EG37" s="395">
        <f ca="1">SUMPRODUCT((HG3:HG54=EB37)*(HJ3:HJ54=EB38)*HI3:HI54)+SUMPRODUCT((HG3:HG54=EB37)*(HJ3:HJ54=EB39)*HI3:HI54)+SUMPRODUCT((HG3:HG54=EB37)*(HJ3:HJ54=EB40)*HI3:HI54)+SUMPRODUCT((HG3:HG54=EB37)*(HJ3:HJ54=EB41)*HI3:HI54)+SUMPRODUCT((HG3:HG54=EB38)*(HJ3:HJ54=EB37)*HH3:HH54)+SUMPRODUCT((HG3:HG54=EB39)*(HJ3:HJ54=EB37)*HH3:HH54)+SUMPRODUCT((HG3:HG54=EB40)*(HJ3:HJ54=EB37)*HH3:HH54)+SUMPRODUCT((HG3:HG54=EB41)*(HJ3:HJ54=EB37)*HH3:HH54)</f>
        <v>0</v>
      </c>
      <c r="EH37" s="395">
        <f ca="1">EF37-EG37+1000</f>
        <v>1000</v>
      </c>
      <c r="EI37" s="395" t="str">
        <f t="shared" ref="EI37:EI40" ca="1" si="5695">IF(EB37&lt;&gt;"",EC37*3+ED37*1,"")</f>
        <v/>
      </c>
      <c r="EJ37" s="395" t="str">
        <f ca="1">IF(EB37&lt;&gt;"",VLOOKUP(EB37,DI4:DO52,7,FALSE),"")</f>
        <v/>
      </c>
      <c r="EK37" s="395" t="str">
        <f ca="1">IF(EB37&lt;&gt;"",VLOOKUP(EB37,DI4:DO52,5,FALSE),"")</f>
        <v/>
      </c>
      <c r="EL37" s="395" t="str">
        <f ca="1">IF(EB37&lt;&gt;"",VLOOKUP(EB37,DI4:DQ52,9,FALSE),"")</f>
        <v/>
      </c>
      <c r="EM37" s="395" t="str">
        <f t="shared" ref="EM37:EM40" ca="1" si="5696">EI37</f>
        <v/>
      </c>
      <c r="EN37" s="395" t="str">
        <f ca="1">IF(EB37&lt;&gt;"",RANK(EM37,EM37:EM41),"")</f>
        <v/>
      </c>
      <c r="EO37" s="395" t="str">
        <f ca="1">IF(EB37&lt;&gt;"",SUMPRODUCT((EM37:EM41=EM37)*(EH37:EH41&gt;EH37)),"")</f>
        <v/>
      </c>
      <c r="EP37" s="395" t="str">
        <f ca="1">IF(EB37&lt;&gt;"",SUMPRODUCT((EM37:EM41=EM37)*(EH37:EH41=EH37)*(EF37:EF41&gt;EF37)),"")</f>
        <v/>
      </c>
      <c r="EQ37" s="395" t="str">
        <f ca="1">IF(EB37&lt;&gt;"",SUMPRODUCT((EM37:EM41=EM37)*(EH37:EH41=EH37)*(EF37:EF41=EF37)*(EJ37:EJ41&gt;EJ37)),"")</f>
        <v/>
      </c>
      <c r="ER37" s="395" t="str">
        <f ca="1">IF(EB37&lt;&gt;"",SUMPRODUCT((EM37:EM41=EM37)*(EH37:EH41=EH37)*(EF37:EF41=EF37)*(EJ37:EJ41=EJ37)*(EK37:EK41&gt;EK37)),"")</f>
        <v/>
      </c>
      <c r="ES37" s="395" t="str">
        <f ca="1">IF(EB37&lt;&gt;"",SUMPRODUCT((EM37:EM41=EM37)*(EH37:EH41=EH37)*(EF37:EF41=EF37)*(EJ37:EJ41=EJ37)*(EK37:EK41=EK37)*(EL37:EL41&gt;EL37)),"")</f>
        <v/>
      </c>
      <c r="ET37" s="395" t="str">
        <f ca="1">IF(EB37&lt;&gt;"",IF(ET89&lt;&gt;"",IF(EA88=3,ET89,ET89+EA88),SUM(EN37:ES37)),"")</f>
        <v/>
      </c>
      <c r="EU37" s="395" t="str">
        <f ca="1">IF(EB37&lt;&gt;"",INDEX(EB37:EB41,MATCH(1,ET37:ET41,0),0),"")</f>
        <v/>
      </c>
      <c r="HD37" s="395" t="str">
        <f ca="1">IF(EU37&lt;&gt;"",EU37,DU37)</f>
        <v>Fluminense</v>
      </c>
      <c r="HE37" s="395">
        <v>1</v>
      </c>
      <c r="HF37" s="395">
        <v>35</v>
      </c>
      <c r="HG37" s="395" t="str">
        <f t="shared" si="25"/>
        <v>Inter Miami</v>
      </c>
      <c r="HH37" s="395">
        <f ca="1">IF(HG2&lt;&gt;"",IF(OFFSET('Game Board'!O42,0,HH1)&lt;&gt;"",OFFSET('Game Board'!O42,0,HH1),0),"")</f>
        <v>3</v>
      </c>
      <c r="HI37" s="395">
        <f ca="1">IF(HG2&lt;&gt;"",IF(OFFSET('Game Board'!P42,0,HH1)&lt;&gt;"",OFFSET('Game Board'!P42,0,HH1),0),"")</f>
        <v>1</v>
      </c>
      <c r="HJ37" s="395" t="str">
        <f t="shared" si="26"/>
        <v>Palmeiras</v>
      </c>
      <c r="HK37" s="395" t="str">
        <f ca="1">IF(AND(OFFSET('Game Board'!O42,0,HH1)&lt;&gt;"",OFFSET('Game Board'!P42,0,HH1)&lt;&gt;""),IF(HH37&gt;HI37,"W",IF(HH37=HI37,"D","L")),"")</f>
        <v>W</v>
      </c>
      <c r="HL37" s="395" t="str">
        <f t="shared" ca="1" si="27"/>
        <v>L</v>
      </c>
      <c r="HN37" s="395">
        <f ca="1">VLOOKUP(HO37,LJ37:LK41,2,FALSE)</f>
        <v>4</v>
      </c>
      <c r="HO37" s="398" t="str">
        <f t="shared" ref="HO37:HO40" si="5697">DI37</f>
        <v>Fluminense</v>
      </c>
      <c r="HP37" s="395">
        <f ca="1">SUMPRODUCT((LM3:LM54=HO37)*(LQ3:LQ54="W"))+SUMPRODUCT((LP3:LP54=HO37)*(LR3:LR54="W"))</f>
        <v>1</v>
      </c>
      <c r="HQ37" s="395">
        <f ca="1">SUMPRODUCT((LM3:LM54=HO37)*(LQ3:LQ54="D"))+SUMPRODUCT((LP3:LP54=HO37)*(LR3:LR54="D"))</f>
        <v>0</v>
      </c>
      <c r="HR37" s="395">
        <f ca="1">SUMPRODUCT((LM3:LM54=HO37)*(LQ3:LQ54="L"))+SUMPRODUCT((LP3:LP54=HO37)*(LR3:LR54="L"))</f>
        <v>2</v>
      </c>
      <c r="HS37" s="395">
        <f ca="1">SUMIF(LM3:LM72,HO37,LN3:LN72)+SUMIF(LP3:LP72,HO37,LO3:LO72)</f>
        <v>3</v>
      </c>
      <c r="HT37" s="395">
        <f ca="1">SUMIF(LP3:LP72,HO37,LN3:LN72)+SUMIF(LM3:LM72,HO37,LO3:LO72)</f>
        <v>5</v>
      </c>
      <c r="HU37" s="395">
        <f t="shared" ref="HU37:HU40" ca="1" si="5698">HS37-HT37+1000</f>
        <v>998</v>
      </c>
      <c r="HV37" s="395">
        <f t="shared" ref="HV37:HV40" ca="1" si="5699">HP37*3+HQ37*1</f>
        <v>3</v>
      </c>
      <c r="HW37" s="401">
        <f t="shared" si="266"/>
        <v>26</v>
      </c>
      <c r="HX37" s="395">
        <f ca="1">IF(COUNTIF(HV37:HV41,4)&lt;&gt;4,RANK(HV37,HV37:HV41),HV89)</f>
        <v>3</v>
      </c>
      <c r="HZ37" s="395">
        <f ca="1">SUMPRODUCT((HX37:HX40=HX37)*(HW37:HW40&lt;HW37))+HX37</f>
        <v>4</v>
      </c>
      <c r="IA37" s="398" t="str">
        <f ca="1">INDEX(HO37:HO41,MATCH(1,HZ37:HZ41,0),0)</f>
        <v>Mamelodi Sundowns</v>
      </c>
      <c r="IB37" s="395">
        <f ca="1">INDEX(HX37:HX41,MATCH(IA37,HO37:HO41,0),0)</f>
        <v>1</v>
      </c>
      <c r="IC37" s="395" t="str">
        <f ca="1">IF(IB38=1,IA37,"")</f>
        <v>Mamelodi Sundowns</v>
      </c>
      <c r="ID37" s="395" t="str">
        <f ca="1">IF(IB39=2,IA38,"")</f>
        <v/>
      </c>
      <c r="IE37" s="395" t="str">
        <f ca="1">IF(IB40=3,IA39,"")</f>
        <v>Borussia Dortmund</v>
      </c>
      <c r="IF37" s="395" t="str">
        <f>IF(IB41=4,IA40,"")</f>
        <v/>
      </c>
      <c r="IH37" s="395" t="str">
        <f ca="1">IF(IC37&lt;&gt;"",IC37,"")</f>
        <v>Mamelodi Sundowns</v>
      </c>
      <c r="II37" s="395">
        <f ca="1">SUMPRODUCT((LM3:LM54=IH37)*(LP3:LP54=IH38)*(LQ3:LQ54="W"))+SUMPRODUCT((LM3:LM54=IH37)*(LP3:LP54=IH39)*(LQ3:LQ54="W"))+SUMPRODUCT((LM3:LM54=IH37)*(LP3:LP54=IH40)*(LQ3:LQ54="W"))+SUMPRODUCT((LM3:LM54=IH37)*(LP3:LP54=IH41)*(LQ3:LQ54="W"))+SUMPRODUCT((LM3:LM54=IH38)*(LP3:LP54=IH37)*(LR3:LR54="W"))+SUMPRODUCT((LM3:LM54=IH39)*(LP3:LP54=IH37)*(LR3:LR54="W"))+SUMPRODUCT((LM3:LM54=IH40)*(LP3:LP54=IH37)*(LR3:LR54="W"))+SUMPRODUCT((LM3:LM54=IH41)*(LP3:LP54=IH37)*(LR3:LR54="W"))</f>
        <v>0</v>
      </c>
      <c r="IJ37" s="395">
        <f ca="1">SUMPRODUCT((LM3:LM54=IH37)*(LP3:LP54=IH38)*(LQ3:LQ54="D"))+SUMPRODUCT((LM3:LM54=IH37)*(LP3:LP54=IH39)*(LQ3:LQ54="D"))+SUMPRODUCT((LM3:LM54=IH37)*(LP3:LP54=IH40)*(LQ3:LQ54="D"))+SUMPRODUCT((LM3:LM54=IH37)*(LP3:LP54=IH41)*(LQ3:LQ54="D"))+SUMPRODUCT((LM3:LM54=IH38)*(LP3:LP54=IH37)*(LQ3:LQ54="D"))+SUMPRODUCT((LM3:LM54=IH39)*(LP3:LP54=IH37)*(LQ3:LQ54="D"))+SUMPRODUCT((LM3:LM54=IH40)*(LP3:LP54=IH37)*(LQ3:LQ54="D"))+SUMPRODUCT((LM3:LM54=IH41)*(LP3:LP54=IH37)*(LQ3:LQ54="D"))</f>
        <v>0</v>
      </c>
      <c r="IK37" s="395">
        <f ca="1">SUMPRODUCT((LM3:LM54=IH37)*(LP3:LP54=IH38)*(LQ3:LQ54="L"))+SUMPRODUCT((LM3:LM54=IH37)*(LP3:LP54=IH39)*(LQ3:LQ54="L"))+SUMPRODUCT((LM3:LM54=IH37)*(LP3:LP54=IH40)*(LQ3:LQ54="L"))+SUMPRODUCT((LM3:LM54=IH37)*(LP3:LP54=IH41)*(LQ3:LQ54="L"))+SUMPRODUCT((LM3:LM54=IH38)*(LP3:LP54=IH37)*(LR3:LR54="L"))+SUMPRODUCT((LM3:LM54=IH39)*(LP3:LP54=IH37)*(LR3:LR54="L"))+SUMPRODUCT((LM3:LM54=IH40)*(LP3:LP54=IH37)*(LR3:LR54="L"))+SUMPRODUCT((LM3:LM54=IH41)*(LP3:LP54=IH37)*(LR3:LR54="L"))</f>
        <v>1</v>
      </c>
      <c r="IL37" s="395">
        <f ca="1">SUMPRODUCT((LM3:LM54=IH37)*(LP3:LP54=IH38)*LN3:LN54)+SUMPRODUCT((LM3:LM54=IH37)*(LP3:LP54=IH39)*LN3:LN54)+SUMPRODUCT((LM3:LM54=IH37)*(LP3:LP54=IH40)*LN3:LN54)+SUMPRODUCT((LM3:LM54=IH37)*(LP3:LP54=IH41)*LN3:LN54)+SUMPRODUCT((LM3:LM54=IH38)*(LP3:LP54=IH37)*LO3:LO54)+SUMPRODUCT((LM3:LM54=IH39)*(LP3:LP54=IH37)*LO3:LO54)+SUMPRODUCT((LM3:LM54=IH40)*(LP3:LP54=IH37)*LO3:LO54)+SUMPRODUCT((LM3:LM54=IH41)*(LP3:LP54=IH37)*LO3:LO54)</f>
        <v>0</v>
      </c>
      <c r="IM37" s="395">
        <f ca="1">SUMPRODUCT((LM3:LM54=IH37)*(LP3:LP54=IH38)*LO3:LO54)+SUMPRODUCT((LM3:LM54=IH37)*(LP3:LP54=IH39)*LO3:LO54)+SUMPRODUCT((LM3:LM54=IH37)*(LP3:LP54=IH40)*LO3:LO54)+SUMPRODUCT((LM3:LM54=IH37)*(LP3:LP54=IH41)*LO3:LO54)+SUMPRODUCT((LM3:LM54=IH38)*(LP3:LP54=IH37)*LN3:LN54)+SUMPRODUCT((LM3:LM54=IH39)*(LP3:LP54=IH37)*LN3:LN54)+SUMPRODUCT((LM3:LM54=IH40)*(LP3:LP54=IH37)*LN3:LN54)+SUMPRODUCT((LM3:LM54=IH41)*(LP3:LP54=IH37)*LN3:LN54)</f>
        <v>1</v>
      </c>
      <c r="IN37" s="395">
        <f ca="1">IL37-IM37+1000</f>
        <v>999</v>
      </c>
      <c r="IO37" s="395">
        <f t="shared" ref="IO37:IO40" ca="1" si="5700">IF(IH37&lt;&gt;"",II37*3+IJ37*1,"")</f>
        <v>0</v>
      </c>
      <c r="IP37" s="395">
        <f ca="1">IF(IH37&lt;&gt;"",VLOOKUP(IH37,HO4:HU52,7,FALSE),"")</f>
        <v>1002</v>
      </c>
      <c r="IQ37" s="395">
        <f ca="1">IF(IH37&lt;&gt;"",VLOOKUP(IH37,HO4:HU52,5,FALSE),"")</f>
        <v>5</v>
      </c>
      <c r="IR37" s="395">
        <f ca="1">IF(IH37&lt;&gt;"",VLOOKUP(IH37,HO4:HW52,9,FALSE),"")</f>
        <v>3</v>
      </c>
      <c r="IS37" s="395">
        <f t="shared" ref="IS37:IS40" ca="1" si="5701">IO37</f>
        <v>0</v>
      </c>
      <c r="IT37" s="395">
        <f ca="1">IF(IH37&lt;&gt;"",RANK(IS37,IS37:IS41),"")</f>
        <v>2</v>
      </c>
      <c r="IU37" s="395">
        <f ca="1">IF(IH37&lt;&gt;"",SUMPRODUCT((IS37:IS41=IS37)*(IN37:IN41&gt;IN37)),"")</f>
        <v>0</v>
      </c>
      <c r="IV37" s="395">
        <f ca="1">IF(IH37&lt;&gt;"",SUMPRODUCT((IS37:IS41=IS37)*(IN37:IN41=IN37)*(IL37:IL41&gt;IL37)),"")</f>
        <v>0</v>
      </c>
      <c r="IW37" s="395">
        <f ca="1">IF(IH37&lt;&gt;"",SUMPRODUCT((IS37:IS41=IS37)*(IN37:IN41=IN37)*(IL37:IL41=IL37)*(IP37:IP41&gt;IP37)),"")</f>
        <v>0</v>
      </c>
      <c r="IX37" s="395">
        <f ca="1">IF(IH37&lt;&gt;"",SUMPRODUCT((IS37:IS41=IS37)*(IN37:IN41=IN37)*(IL37:IL41=IL37)*(IP37:IP41=IP37)*(IQ37:IQ41&gt;IQ37)),"")</f>
        <v>0</v>
      </c>
      <c r="IY37" s="395">
        <f ca="1">IF(IH37&lt;&gt;"",SUMPRODUCT((IS37:IS41=IS37)*(IN37:IN41=IN37)*(IL37:IL41=IL37)*(IP37:IP41=IP37)*(IQ37:IQ41=IQ37)*(IR37:IR41&gt;IR37)),"")</f>
        <v>0</v>
      </c>
      <c r="IZ37" s="395">
        <f ca="1">IF(IH37&lt;&gt;"",IF(IZ89&lt;&gt;"",IF(IG88=3,IZ89,IZ89+IG88),SUM(IT37:IY37)),"")</f>
        <v>2</v>
      </c>
      <c r="JA37" s="395" t="str">
        <f ca="1">IF(IH37&lt;&gt;"",INDEX(IH37:IH41,MATCH(1,IZ37:IZ41,0),0),"")</f>
        <v>Ulsan HD</v>
      </c>
      <c r="LJ37" s="395" t="str">
        <f ca="1">IF(JA37&lt;&gt;"",JA37,IA37)</f>
        <v>Ulsan HD</v>
      </c>
      <c r="LK37" s="395">
        <v>1</v>
      </c>
      <c r="LL37" s="395">
        <v>35</v>
      </c>
      <c r="LM37" s="395" t="str">
        <f t="shared" si="28"/>
        <v>Inter Miami</v>
      </c>
      <c r="LN37" s="395">
        <f ca="1">IF(OFFSET('Game Board'!O42,0,LN1)&lt;&gt;"",OFFSET('Game Board'!O42,0,LN1),0)</f>
        <v>0</v>
      </c>
      <c r="LO37" s="395">
        <f ca="1">IF(OFFSET('Game Board'!P42,0,LN1)&lt;&gt;"",OFFSET('Game Board'!P42,0,LN1),0)</f>
        <v>1</v>
      </c>
      <c r="LP37" s="395" t="str">
        <f t="shared" si="29"/>
        <v>Palmeiras</v>
      </c>
      <c r="LQ37" s="395" t="str">
        <f ca="1">IF(AND(OFFSET('Game Board'!O42,0,LN1)&lt;&gt;"",OFFSET('Game Board'!P42,0,LN1)&lt;&gt;""),IF(LN37&gt;LO37,"W",IF(LN37=LO37,"D","L")),"")</f>
        <v>L</v>
      </c>
      <c r="LR37" s="395" t="str">
        <f t="shared" ca="1" si="30"/>
        <v>W</v>
      </c>
      <c r="LT37" s="395">
        <f ca="1">VLOOKUP(LU37,PP37:PQ41,2,FALSE)</f>
        <v>4</v>
      </c>
      <c r="LU37" s="398" t="str">
        <f t="shared" ref="LU37:LU40" si="5702">HO37</f>
        <v>Fluminense</v>
      </c>
      <c r="LV37" s="395">
        <f ca="1">SUMPRODUCT((PS3:PS54=LU37)*(PW3:PW54="W"))+SUMPRODUCT((PV3:PV54=LU37)*(PX3:PX54="W"))</f>
        <v>0</v>
      </c>
      <c r="LW37" s="395">
        <f ca="1">SUMPRODUCT((PS3:PS54=LU37)*(PW3:PW54="D"))+SUMPRODUCT((PV3:PV54=LU37)*(PX3:PX54="D"))</f>
        <v>2</v>
      </c>
      <c r="LX37" s="395">
        <f ca="1">SUMPRODUCT((PS3:PS54=LU37)*(PW3:PW54="L"))+SUMPRODUCT((PV3:PV54=LU37)*(PX3:PX54="L"))</f>
        <v>1</v>
      </c>
      <c r="LY37" s="395">
        <f ca="1">SUMIF(PS3:PS72,LU37,PT3:PT72)+SUMIF(PV3:PV72,LU37,PU3:PU72)</f>
        <v>4</v>
      </c>
      <c r="LZ37" s="395">
        <f ca="1">SUMIF(PV3:PV72,LU37,PT3:PT72)+SUMIF(PS3:PS72,LU37,PU3:PU72)</f>
        <v>5</v>
      </c>
      <c r="MA37" s="395">
        <f t="shared" ref="MA37:MA40" ca="1" si="5703">LY37-LZ37+1000</f>
        <v>999</v>
      </c>
      <c r="MB37" s="395">
        <f t="shared" ref="MB37:MB40" ca="1" si="5704">LV37*3+LW37*1</f>
        <v>2</v>
      </c>
      <c r="MC37" s="401">
        <f t="shared" si="36"/>
        <v>26</v>
      </c>
      <c r="MD37" s="395">
        <f ca="1">IF(COUNTIF(MB37:MB41,4)&lt;&gt;4,RANK(MB37,MB37:MB41),MB89)</f>
        <v>4</v>
      </c>
      <c r="MF37" s="395">
        <f t="shared" ref="MF37" ca="1" si="5705">SUMPRODUCT((MD37:MD40=MD37)*(MC37:MC40&lt;MC37))+MD37</f>
        <v>4</v>
      </c>
      <c r="MG37" s="398" t="str">
        <f t="shared" ref="MG37" ca="1" si="5706">INDEX(LU37:LU41,MATCH(1,MF37:MF41,0),0)</f>
        <v>Borussia Dortmund</v>
      </c>
      <c r="MH37" s="395">
        <f t="shared" ref="MH37" ca="1" si="5707">INDEX(MD37:MD41,MATCH(MG37,LU37:LU41,0),0)</f>
        <v>1</v>
      </c>
      <c r="MI37" s="395" t="str">
        <f t="shared" ref="MI37" ca="1" si="5708">IF(MH38=1,MG37,"")</f>
        <v/>
      </c>
      <c r="MJ37" s="395" t="str">
        <f t="shared" ref="MJ37" ca="1" si="5709">IF(MH39=2,MG38,"")</f>
        <v/>
      </c>
      <c r="MK37" s="395" t="str">
        <f t="shared" ref="MK37" ca="1" si="5710">IF(MH40=3,MG39,"")</f>
        <v/>
      </c>
      <c r="ML37" s="395" t="str">
        <f t="shared" ref="ML37" si="5711">IF(MH41=4,MG40,"")</f>
        <v/>
      </c>
      <c r="MN37" s="395" t="str">
        <f t="shared" ref="MN37:MN40" ca="1" si="5712">IF(MI37&lt;&gt;"",MI37,"")</f>
        <v/>
      </c>
      <c r="MO37" s="395">
        <f ca="1">SUMPRODUCT((PS3:PS54=MN37)*(PV3:PV54=MN38)*(PW3:PW54="W"))+SUMPRODUCT((PS3:PS54=MN37)*(PV3:PV54=MN39)*(PW3:PW54="W"))+SUMPRODUCT((PS3:PS54=MN37)*(PV3:PV54=MN40)*(PW3:PW54="W"))+SUMPRODUCT((PS3:PS54=MN37)*(PV3:PV54=MN41)*(PW3:PW54="W"))+SUMPRODUCT((PS3:PS54=MN38)*(PV3:PV54=MN37)*(PX3:PX54="W"))+SUMPRODUCT((PS3:PS54=MN39)*(PV3:PV54=MN37)*(PX3:PX54="W"))+SUMPRODUCT((PS3:PS54=MN40)*(PV3:PV54=MN37)*(PX3:PX54="W"))+SUMPRODUCT((PS3:PS54=MN41)*(PV3:PV54=MN37)*(PX3:PX54="W"))</f>
        <v>0</v>
      </c>
      <c r="MP37" s="395">
        <f ca="1">SUMPRODUCT((PS3:PS54=MN37)*(PV3:PV54=MN38)*(PW3:PW54="D"))+SUMPRODUCT((PS3:PS54=MN37)*(PV3:PV54=MN39)*(PW3:PW54="D"))+SUMPRODUCT((PS3:PS54=MN37)*(PV3:PV54=MN40)*(PW3:PW54="D"))+SUMPRODUCT((PS3:PS54=MN37)*(PV3:PV54=MN41)*(PW3:PW54="D"))+SUMPRODUCT((PS3:PS54=MN38)*(PV3:PV54=MN37)*(PW3:PW54="D"))+SUMPRODUCT((PS3:PS54=MN39)*(PV3:PV54=MN37)*(PW3:PW54="D"))+SUMPRODUCT((PS3:PS54=MN40)*(PV3:PV54=MN37)*(PW3:PW54="D"))+SUMPRODUCT((PS3:PS54=MN41)*(PV3:PV54=MN37)*(PW3:PW54="D"))</f>
        <v>0</v>
      </c>
      <c r="MQ37" s="395">
        <f ca="1">SUMPRODUCT((PS3:PS54=MN37)*(PV3:PV54=MN38)*(PW3:PW54="L"))+SUMPRODUCT((PS3:PS54=MN37)*(PV3:PV54=MN39)*(PW3:PW54="L"))+SUMPRODUCT((PS3:PS54=MN37)*(PV3:PV54=MN40)*(PW3:PW54="L"))+SUMPRODUCT((PS3:PS54=MN37)*(PV3:PV54=MN41)*(PW3:PW54="L"))+SUMPRODUCT((PS3:PS54=MN38)*(PV3:PV54=MN37)*(PX3:PX54="L"))+SUMPRODUCT((PS3:PS54=MN39)*(PV3:PV54=MN37)*(PX3:PX54="L"))+SUMPRODUCT((PS3:PS54=MN40)*(PV3:PV54=MN37)*(PX3:PX54="L"))+SUMPRODUCT((PS3:PS54=MN41)*(PV3:PV54=MN37)*(PX3:PX54="L"))</f>
        <v>0</v>
      </c>
      <c r="MR37" s="395">
        <f ca="1">SUMPRODUCT((PS3:PS54=MN37)*(PV3:PV54=MN38)*PT3:PT54)+SUMPRODUCT((PS3:PS54=MN37)*(PV3:PV54=MN39)*PT3:PT54)+SUMPRODUCT((PS3:PS54=MN37)*(PV3:PV54=MN40)*PT3:PT54)+SUMPRODUCT((PS3:PS54=MN37)*(PV3:PV54=MN41)*PT3:PT54)+SUMPRODUCT((PS3:PS54=MN38)*(PV3:PV54=MN37)*PU3:PU54)+SUMPRODUCT((PS3:PS54=MN39)*(PV3:PV54=MN37)*PU3:PU54)+SUMPRODUCT((PS3:PS54=MN40)*(PV3:PV54=MN37)*PU3:PU54)+SUMPRODUCT((PS3:PS54=MN41)*(PV3:PV54=MN37)*PU3:PU54)</f>
        <v>0</v>
      </c>
      <c r="MS37" s="395">
        <f ca="1">SUMPRODUCT((PS3:PS54=MN37)*(PV3:PV54=MN38)*PU3:PU54)+SUMPRODUCT((PS3:PS54=MN37)*(PV3:PV54=MN39)*PU3:PU54)+SUMPRODUCT((PS3:PS54=MN37)*(PV3:PV54=MN40)*PU3:PU54)+SUMPRODUCT((PS3:PS54=MN37)*(PV3:PV54=MN41)*PU3:PU54)+SUMPRODUCT((PS3:PS54=MN38)*(PV3:PV54=MN37)*PT3:PT54)+SUMPRODUCT((PS3:PS54=MN39)*(PV3:PV54=MN37)*PT3:PT54)+SUMPRODUCT((PS3:PS54=MN40)*(PV3:PV54=MN37)*PT3:PT54)+SUMPRODUCT((PS3:PS54=MN41)*(PV3:PV54=MN37)*PT3:PT54)</f>
        <v>0</v>
      </c>
      <c r="MT37" s="395">
        <f t="shared" ref="MT37:MT40" ca="1" si="5713">MR37-MS37+1000</f>
        <v>1000</v>
      </c>
      <c r="MU37" s="395" t="str">
        <f t="shared" ref="MU37:MU40" ca="1" si="5714">IF(MN37&lt;&gt;"",MO37*3+MP37*1,"")</f>
        <v/>
      </c>
      <c r="MV37" s="395" t="str">
        <f ca="1">IF(MN37&lt;&gt;"",VLOOKUP(MN37,LU4:MA52,7,FALSE),"")</f>
        <v/>
      </c>
      <c r="MW37" s="395" t="str">
        <f ca="1">IF(MN37&lt;&gt;"",VLOOKUP(MN37,LU4:MA52,5,FALSE),"")</f>
        <v/>
      </c>
      <c r="MX37" s="395" t="str">
        <f ca="1">IF(MN37&lt;&gt;"",VLOOKUP(MN37,LU4:MC52,9,FALSE),"")</f>
        <v/>
      </c>
      <c r="MY37" s="395" t="str">
        <f t="shared" ref="MY37:MY40" ca="1" si="5715">MU37</f>
        <v/>
      </c>
      <c r="MZ37" s="395" t="str">
        <f t="shared" ref="MZ37" ca="1" si="5716">IF(MN37&lt;&gt;"",RANK(MY37,MY37:MY41),"")</f>
        <v/>
      </c>
      <c r="NA37" s="395" t="str">
        <f t="shared" ref="NA37" ca="1" si="5717">IF(MN37&lt;&gt;"",SUMPRODUCT((MY37:MY41=MY37)*(MT37:MT41&gt;MT37)),"")</f>
        <v/>
      </c>
      <c r="NB37" s="395" t="str">
        <f t="shared" ref="NB37" ca="1" si="5718">IF(MN37&lt;&gt;"",SUMPRODUCT((MY37:MY41=MY37)*(MT37:MT41=MT37)*(MR37:MR41&gt;MR37)),"")</f>
        <v/>
      </c>
      <c r="NC37" s="395" t="str">
        <f t="shared" ref="NC37" ca="1" si="5719">IF(MN37&lt;&gt;"",SUMPRODUCT((MY37:MY41=MY37)*(MT37:MT41=MT37)*(MR37:MR41=MR37)*(MV37:MV41&gt;MV37)),"")</f>
        <v/>
      </c>
      <c r="ND37" s="395" t="str">
        <f t="shared" ref="ND37" ca="1" si="5720">IF(MN37&lt;&gt;"",SUMPRODUCT((MY37:MY41=MY37)*(MT37:MT41=MT37)*(MR37:MR41=MR37)*(MV37:MV41=MV37)*(MW37:MW41&gt;MW37)),"")</f>
        <v/>
      </c>
      <c r="NE37" s="395" t="str">
        <f t="shared" ref="NE37" ca="1" si="5721">IF(MN37&lt;&gt;"",SUMPRODUCT((MY37:MY41=MY37)*(MT37:MT41=MT37)*(MR37:MR41=MR37)*(MV37:MV41=MV37)*(MW37:MW41=MW37)*(MX37:MX41&gt;MX37)),"")</f>
        <v/>
      </c>
      <c r="NF37" s="395" t="str">
        <f t="shared" ref="NF37" ca="1" si="5722">IF(MN37&lt;&gt;"",IF(NF89&lt;&gt;"",IF(MM88=3,NF89,NF89+MM88),SUM(MZ37:NE37)),"")</f>
        <v/>
      </c>
      <c r="NG37" s="395" t="str">
        <f t="shared" ref="NG37" ca="1" si="5723">IF(MN37&lt;&gt;"",INDEX(MN37:MN41,MATCH(1,NF37:NF41,0),0),"")</f>
        <v/>
      </c>
      <c r="PP37" s="395" t="str">
        <f t="shared" ref="PP37" ca="1" si="5724">IF(NG37&lt;&gt;"",NG37,MG37)</f>
        <v>Borussia Dortmund</v>
      </c>
      <c r="PQ37" s="395">
        <v>1</v>
      </c>
      <c r="PR37" s="395">
        <v>35</v>
      </c>
      <c r="PS37" s="395" t="str">
        <f t="shared" si="0"/>
        <v>Inter Miami</v>
      </c>
      <c r="PT37" s="395">
        <f ca="1">IF(OFFSET('Game Board'!O42,0,PT1)&lt;&gt;"",OFFSET('Game Board'!O42,0,PT1),0)</f>
        <v>3</v>
      </c>
      <c r="PU37" s="395">
        <f ca="1">IF(OFFSET('Game Board'!P42,0,PT1)&lt;&gt;"",OFFSET('Game Board'!P42,0,PT1),0)</f>
        <v>1</v>
      </c>
      <c r="PV37" s="395" t="str">
        <f t="shared" si="1"/>
        <v>Palmeiras</v>
      </c>
      <c r="PW37" s="395" t="str">
        <f ca="1">IF(AND(OFFSET('Game Board'!O42,0,PT1)&lt;&gt;"",OFFSET('Game Board'!P42,0,PT1)&lt;&gt;""),IF(PT37&gt;PU37,"W",IF(PT37=PU37,"D","L")),"")</f>
        <v>W</v>
      </c>
      <c r="PX37" s="395" t="str">
        <f t="shared" ca="1" si="2565"/>
        <v>L</v>
      </c>
      <c r="PZ37" s="395">
        <f ca="1">VLOOKUP(QA37,TV37:TW41,2,FALSE)</f>
        <v>1</v>
      </c>
      <c r="QA37" s="398" t="str">
        <f t="shared" ref="QA37:QA40" si="5725">LU37</f>
        <v>Fluminense</v>
      </c>
      <c r="QB37" s="395">
        <f ca="1">SUMPRODUCT((TY3:TY54=QA37)*(UC3:UC54="W"))+SUMPRODUCT((UB3:UB54=QA37)*(UD3:UD54="W"))</f>
        <v>0</v>
      </c>
      <c r="QC37" s="395">
        <f ca="1">SUMPRODUCT((TY3:TY54=QA37)*(UC3:UC54="D"))+SUMPRODUCT((UB3:UB54=QA37)*(UD3:UD54="D"))</f>
        <v>0</v>
      </c>
      <c r="QD37" s="395">
        <f ca="1">SUMPRODUCT((TY3:TY54=QA37)*(UC3:UC54="L"))+SUMPRODUCT((UB3:UB54=QA37)*(UD3:UD54="L"))</f>
        <v>0</v>
      </c>
      <c r="QE37" s="395">
        <f ca="1">SUMIF(TY3:TY72,QA37,TZ3:TZ72)+SUMIF(UB3:UB72,QA37,UA3:UA72)</f>
        <v>0</v>
      </c>
      <c r="QF37" s="395">
        <f ca="1">SUMIF(UB3:UB72,QA37,TZ3:TZ72)+SUMIF(TY3:TY72,QA37,UA3:UA72)</f>
        <v>0</v>
      </c>
      <c r="QG37" s="395">
        <f t="shared" ref="QG37:QG40" ca="1" si="5726">QE37-QF37+1000</f>
        <v>1000</v>
      </c>
      <c r="QH37" s="395">
        <f t="shared" ref="QH37:QH40" ca="1" si="5727">QB37*3+QC37*1</f>
        <v>0</v>
      </c>
      <c r="QI37" s="401">
        <f t="shared" si="63"/>
        <v>26</v>
      </c>
      <c r="QJ37" s="395">
        <f ca="1">IF(COUNTIF(QH37:QH41,4)&lt;&gt;4,RANK(QH37,QH37:QH41),QH89)</f>
        <v>1</v>
      </c>
      <c r="QL37" s="395">
        <f t="shared" ref="QL37" ca="1" si="5728">SUMPRODUCT((QJ37:QJ40=QJ37)*(QI37:QI40&lt;QI37))+QJ37</f>
        <v>4</v>
      </c>
      <c r="QM37" s="398" t="str">
        <f t="shared" ref="QM37" ca="1" si="5729">INDEX(QA37:QA41,MATCH(1,QL37:QL41,0),0)</f>
        <v>Mamelodi Sundowns</v>
      </c>
      <c r="QN37" s="395">
        <f t="shared" ref="QN37" ca="1" si="5730">INDEX(QJ37:QJ41,MATCH(QM37,QA37:QA41,0),0)</f>
        <v>1</v>
      </c>
      <c r="QO37" s="395" t="str">
        <f t="shared" ref="QO37" ca="1" si="5731">IF(QN38=1,QM37,"")</f>
        <v>Mamelodi Sundowns</v>
      </c>
      <c r="QP37" s="395" t="str">
        <f t="shared" ref="QP37" ca="1" si="5732">IF(QN39=2,QM38,"")</f>
        <v/>
      </c>
      <c r="QQ37" s="395" t="str">
        <f t="shared" ref="QQ37" ca="1" si="5733">IF(QN40=3,QM39,"")</f>
        <v/>
      </c>
      <c r="QR37" s="395" t="str">
        <f t="shared" ref="QR37" si="5734">IF(QN41=4,QM40,"")</f>
        <v/>
      </c>
      <c r="QT37" s="395" t="str">
        <f t="shared" ref="QT37:QT40" ca="1" si="5735">IF(QO37&lt;&gt;"",QO37,"")</f>
        <v>Mamelodi Sundowns</v>
      </c>
      <c r="QU37" s="395">
        <f ca="1">SUMPRODUCT((TY3:TY54=QT37)*(UB3:UB54=QT38)*(UC3:UC54="W"))+SUMPRODUCT((TY3:TY54=QT37)*(UB3:UB54=QT39)*(UC3:UC54="W"))+SUMPRODUCT((TY3:TY54=QT37)*(UB3:UB54=QT40)*(UC3:UC54="W"))+SUMPRODUCT((TY3:TY54=QT37)*(UB3:UB54=QT41)*(UC3:UC54="W"))+SUMPRODUCT((TY3:TY54=QT38)*(UB3:UB54=QT37)*(UD3:UD54="W"))+SUMPRODUCT((TY3:TY54=QT39)*(UB3:UB54=QT37)*(UD3:UD54="W"))+SUMPRODUCT((TY3:TY54=QT40)*(UB3:UB54=QT37)*(UD3:UD54="W"))+SUMPRODUCT((TY3:TY54=QT41)*(UB3:UB54=QT37)*(UD3:UD54="W"))</f>
        <v>0</v>
      </c>
      <c r="QV37" s="395">
        <f ca="1">SUMPRODUCT((TY3:TY54=QT37)*(UB3:UB54=QT38)*(UC3:UC54="D"))+SUMPRODUCT((TY3:TY54=QT37)*(UB3:UB54=QT39)*(UC3:UC54="D"))+SUMPRODUCT((TY3:TY54=QT37)*(UB3:UB54=QT40)*(UC3:UC54="D"))+SUMPRODUCT((TY3:TY54=QT37)*(UB3:UB54=QT41)*(UC3:UC54="D"))+SUMPRODUCT((TY3:TY54=QT38)*(UB3:UB54=QT37)*(UC3:UC54="D"))+SUMPRODUCT((TY3:TY54=QT39)*(UB3:UB54=QT37)*(UC3:UC54="D"))+SUMPRODUCT((TY3:TY54=QT40)*(UB3:UB54=QT37)*(UC3:UC54="D"))+SUMPRODUCT((TY3:TY54=QT41)*(UB3:UB54=QT37)*(UC3:UC54="D"))</f>
        <v>0</v>
      </c>
      <c r="QW37" s="395">
        <f ca="1">SUMPRODUCT((TY3:TY54=QT37)*(UB3:UB54=QT38)*(UC3:UC54="L"))+SUMPRODUCT((TY3:TY54=QT37)*(UB3:UB54=QT39)*(UC3:UC54="L"))+SUMPRODUCT((TY3:TY54=QT37)*(UB3:UB54=QT40)*(UC3:UC54="L"))+SUMPRODUCT((TY3:TY54=QT37)*(UB3:UB54=QT41)*(UC3:UC54="L"))+SUMPRODUCT((TY3:TY54=QT38)*(UB3:UB54=QT37)*(UD3:UD54="L"))+SUMPRODUCT((TY3:TY54=QT39)*(UB3:UB54=QT37)*(UD3:UD54="L"))+SUMPRODUCT((TY3:TY54=QT40)*(UB3:UB54=QT37)*(UD3:UD54="L"))+SUMPRODUCT((TY3:TY54=QT41)*(UB3:UB54=QT37)*(UD3:UD54="L"))</f>
        <v>0</v>
      </c>
      <c r="QX37" s="395">
        <f ca="1">SUMPRODUCT((TY3:TY54=QT37)*(UB3:UB54=QT38)*TZ3:TZ54)+SUMPRODUCT((TY3:TY54=QT37)*(UB3:UB54=QT39)*TZ3:TZ54)+SUMPRODUCT((TY3:TY54=QT37)*(UB3:UB54=QT40)*TZ3:TZ54)+SUMPRODUCT((TY3:TY54=QT37)*(UB3:UB54=QT41)*TZ3:TZ54)+SUMPRODUCT((TY3:TY54=QT38)*(UB3:UB54=QT37)*UA3:UA54)+SUMPRODUCT((TY3:TY54=QT39)*(UB3:UB54=QT37)*UA3:UA54)+SUMPRODUCT((TY3:TY54=QT40)*(UB3:UB54=QT37)*UA3:UA54)+SUMPRODUCT((TY3:TY54=QT41)*(UB3:UB54=QT37)*UA3:UA54)</f>
        <v>0</v>
      </c>
      <c r="QY37" s="395">
        <f ca="1">SUMPRODUCT((TY3:TY54=QT37)*(UB3:UB54=QT38)*UA3:UA54)+SUMPRODUCT((TY3:TY54=QT37)*(UB3:UB54=QT39)*UA3:UA54)+SUMPRODUCT((TY3:TY54=QT37)*(UB3:UB54=QT40)*UA3:UA54)+SUMPRODUCT((TY3:TY54=QT37)*(UB3:UB54=QT41)*UA3:UA54)+SUMPRODUCT((TY3:TY54=QT38)*(UB3:UB54=QT37)*TZ3:TZ54)+SUMPRODUCT((TY3:TY54=QT39)*(UB3:UB54=QT37)*TZ3:TZ54)+SUMPRODUCT((TY3:TY54=QT40)*(UB3:UB54=QT37)*TZ3:TZ54)+SUMPRODUCT((TY3:TY54=QT41)*(UB3:UB54=QT37)*TZ3:TZ54)</f>
        <v>0</v>
      </c>
      <c r="QZ37" s="395">
        <f t="shared" ref="QZ37:QZ40" ca="1" si="5736">QX37-QY37+1000</f>
        <v>1000</v>
      </c>
      <c r="RA37" s="395">
        <f t="shared" ref="RA37:RA40" ca="1" si="5737">IF(QT37&lt;&gt;"",QU37*3+QV37*1,"")</f>
        <v>0</v>
      </c>
      <c r="RB37" s="395">
        <f ca="1">IF(QT37&lt;&gt;"",VLOOKUP(QT37,QA4:QG52,7,FALSE),"")</f>
        <v>1000</v>
      </c>
      <c r="RC37" s="395">
        <f ca="1">IF(QT37&lt;&gt;"",VLOOKUP(QT37,QA4:QG52,5,FALSE),"")</f>
        <v>0</v>
      </c>
      <c r="RD37" s="395">
        <f ca="1">IF(QT37&lt;&gt;"",VLOOKUP(QT37,QA4:QI52,9,FALSE),"")</f>
        <v>3</v>
      </c>
      <c r="RE37" s="395">
        <f t="shared" ref="RE37:RE40" ca="1" si="5738">RA37</f>
        <v>0</v>
      </c>
      <c r="RF37" s="395">
        <f t="shared" ref="RF37" ca="1" si="5739">IF(QT37&lt;&gt;"",RANK(RE37,RE37:RE41),"")</f>
        <v>1</v>
      </c>
      <c r="RG37" s="395">
        <f t="shared" ref="RG37" ca="1" si="5740">IF(QT37&lt;&gt;"",SUMPRODUCT((RE37:RE41=RE37)*(QZ37:QZ41&gt;QZ37)),"")</f>
        <v>0</v>
      </c>
      <c r="RH37" s="395">
        <f t="shared" ref="RH37" ca="1" si="5741">IF(QT37&lt;&gt;"",SUMPRODUCT((RE37:RE41=RE37)*(QZ37:QZ41=QZ37)*(QX37:QX41&gt;QX37)),"")</f>
        <v>0</v>
      </c>
      <c r="RI37" s="395">
        <f t="shared" ref="RI37" ca="1" si="5742">IF(QT37&lt;&gt;"",SUMPRODUCT((RE37:RE41=RE37)*(QZ37:QZ41=QZ37)*(QX37:QX41=QX37)*(RB37:RB41&gt;RB37)),"")</f>
        <v>0</v>
      </c>
      <c r="RJ37" s="395">
        <f t="shared" ref="RJ37" ca="1" si="5743">IF(QT37&lt;&gt;"",SUMPRODUCT((RE37:RE41=RE37)*(QZ37:QZ41=QZ37)*(QX37:QX41=QX37)*(RB37:RB41=RB37)*(RC37:RC41&gt;RC37)),"")</f>
        <v>0</v>
      </c>
      <c r="RK37" s="395">
        <f t="shared" ref="RK37" ca="1" si="5744">IF(QT37&lt;&gt;"",SUMPRODUCT((RE37:RE41=RE37)*(QZ37:QZ41=QZ37)*(QX37:QX41=QX37)*(RB37:RB41=RB37)*(RC37:RC41=RC37)*(RD37:RD41&gt;RD37)),"")</f>
        <v>3</v>
      </c>
      <c r="RL37" s="395">
        <f t="shared" ref="RL37" ca="1" si="5745">IF(QT37&lt;&gt;"",IF(RL89&lt;&gt;"",IF(QS88=3,RL89,RL89+QS88),SUM(RF37:RK37)),"")</f>
        <v>4</v>
      </c>
      <c r="RM37" s="395" t="str">
        <f t="shared" ref="RM37" ca="1" si="5746">IF(QT37&lt;&gt;"",INDEX(QT37:QT41,MATCH(1,RL37:RL41,0),0),"")</f>
        <v>Fluminense</v>
      </c>
      <c r="TV37" s="395" t="str">
        <f t="shared" ref="TV37" ca="1" si="5747">IF(RM37&lt;&gt;"",RM37,QM37)</f>
        <v>Fluminense</v>
      </c>
      <c r="TW37" s="395">
        <v>1</v>
      </c>
      <c r="TX37" s="395">
        <v>35</v>
      </c>
      <c r="TY37" s="395" t="str">
        <f t="shared" si="3"/>
        <v>Inter Miami</v>
      </c>
      <c r="TZ37" s="395">
        <f ca="1">IF(OFFSET('Game Board'!O42,0,TZ1)&lt;&gt;"",OFFSET('Game Board'!O42,0,TZ1),0)</f>
        <v>0</v>
      </c>
      <c r="UA37" s="395">
        <f ca="1">IF(OFFSET('Game Board'!P42,0,TZ1)&lt;&gt;"",OFFSET('Game Board'!P42,0,TZ1),0)</f>
        <v>0</v>
      </c>
      <c r="UB37" s="395" t="str">
        <f t="shared" si="4"/>
        <v>Palmeiras</v>
      </c>
      <c r="UC37" s="395" t="str">
        <f ca="1">IF(AND(OFFSET('Game Board'!O42,0,TZ1)&lt;&gt;"",OFFSET('Game Board'!P42,0,TZ1)&lt;&gt;""),IF(TZ37&gt;UA37,"W",IF(TZ37=UA37,"D","L")),"")</f>
        <v/>
      </c>
      <c r="UD37" s="395" t="str">
        <f t="shared" ca="1" si="2597"/>
        <v/>
      </c>
      <c r="UF37" s="395">
        <f ca="1">VLOOKUP(UG37,YB37:YC41,2,FALSE)</f>
        <v>1</v>
      </c>
      <c r="UG37" s="398" t="str">
        <f t="shared" ref="UG37:UG40" si="5748">QA37</f>
        <v>Fluminense</v>
      </c>
      <c r="UH37" s="395">
        <f ca="1">SUMPRODUCT((YE3:YE54=UG37)*(YI3:YI54="W"))+SUMPRODUCT((YH3:YH54=UG37)*(YJ3:YJ54="W"))</f>
        <v>0</v>
      </c>
      <c r="UI37" s="395">
        <f ca="1">SUMPRODUCT((YE3:YE54=UG37)*(YI3:YI54="D"))+SUMPRODUCT((YH3:YH54=UG37)*(YJ3:YJ54="D"))</f>
        <v>0</v>
      </c>
      <c r="UJ37" s="395">
        <f ca="1">SUMPRODUCT((YE3:YE54=UG37)*(YI3:YI54="L"))+SUMPRODUCT((YH3:YH54=UG37)*(YJ3:YJ54="L"))</f>
        <v>0</v>
      </c>
      <c r="UK37" s="395">
        <f ca="1">SUMIF(YE3:YE72,UG37,YF3:YF72)+SUMIF(YH3:YH72,UG37,YG3:YG72)</f>
        <v>0</v>
      </c>
      <c r="UL37" s="395">
        <f ca="1">SUMIF(YH3:YH72,UG37,YF3:YF72)+SUMIF(YE3:YE72,UG37,YG3:YG72)</f>
        <v>0</v>
      </c>
      <c r="UM37" s="395">
        <f t="shared" ref="UM37:UM40" ca="1" si="5749">UK37-UL37+1000</f>
        <v>1000</v>
      </c>
      <c r="UN37" s="395">
        <f t="shared" ref="UN37:UN40" ca="1" si="5750">UH37*3+UI37*1</f>
        <v>0</v>
      </c>
      <c r="UO37" s="401">
        <f t="shared" si="90"/>
        <v>26</v>
      </c>
      <c r="UP37" s="395">
        <f ca="1">IF(COUNTIF(UN37:UN41,4)&lt;&gt;4,RANK(UN37,UN37:UN41),UN89)</f>
        <v>1</v>
      </c>
      <c r="UR37" s="395">
        <f t="shared" ref="UR37" ca="1" si="5751">SUMPRODUCT((UP37:UP40=UP37)*(UO37:UO40&lt;UO37))+UP37</f>
        <v>4</v>
      </c>
      <c r="US37" s="398" t="str">
        <f t="shared" ref="US37" ca="1" si="5752">INDEX(UG37:UG41,MATCH(1,UR37:UR41,0),0)</f>
        <v>Mamelodi Sundowns</v>
      </c>
      <c r="UT37" s="395">
        <f t="shared" ref="UT37" ca="1" si="5753">INDEX(UP37:UP41,MATCH(US37,UG37:UG41,0),0)</f>
        <v>1</v>
      </c>
      <c r="UU37" s="395" t="str">
        <f t="shared" ref="UU37" ca="1" si="5754">IF(UT38=1,US37,"")</f>
        <v>Mamelodi Sundowns</v>
      </c>
      <c r="UV37" s="395" t="str">
        <f t="shared" ref="UV37" ca="1" si="5755">IF(UT39=2,US38,"")</f>
        <v/>
      </c>
      <c r="UW37" s="395" t="str">
        <f t="shared" ref="UW37" ca="1" si="5756">IF(UT40=3,US39,"")</f>
        <v/>
      </c>
      <c r="UX37" s="395" t="str">
        <f t="shared" ref="UX37" si="5757">IF(UT41=4,US40,"")</f>
        <v/>
      </c>
      <c r="UZ37" s="395" t="str">
        <f t="shared" ref="UZ37:UZ40" ca="1" si="5758">IF(UU37&lt;&gt;"",UU37,"")</f>
        <v>Mamelodi Sundowns</v>
      </c>
      <c r="VA37" s="395">
        <f ca="1">SUMPRODUCT((YE3:YE54=UZ37)*(YH3:YH54=UZ38)*(YI3:YI54="W"))+SUMPRODUCT((YE3:YE54=UZ37)*(YH3:YH54=UZ39)*(YI3:YI54="W"))+SUMPRODUCT((YE3:YE54=UZ37)*(YH3:YH54=UZ40)*(YI3:YI54="W"))+SUMPRODUCT((YE3:YE54=UZ37)*(YH3:YH54=UZ41)*(YI3:YI54="W"))+SUMPRODUCT((YE3:YE54=UZ38)*(YH3:YH54=UZ37)*(YJ3:YJ54="W"))+SUMPRODUCT((YE3:YE54=UZ39)*(YH3:YH54=UZ37)*(YJ3:YJ54="W"))+SUMPRODUCT((YE3:YE54=UZ40)*(YH3:YH54=UZ37)*(YJ3:YJ54="W"))+SUMPRODUCT((YE3:YE54=UZ41)*(YH3:YH54=UZ37)*(YJ3:YJ54="W"))</f>
        <v>0</v>
      </c>
      <c r="VB37" s="395">
        <f ca="1">SUMPRODUCT((YE3:YE54=UZ37)*(YH3:YH54=UZ38)*(YI3:YI54="D"))+SUMPRODUCT((YE3:YE54=UZ37)*(YH3:YH54=UZ39)*(YI3:YI54="D"))+SUMPRODUCT((YE3:YE54=UZ37)*(YH3:YH54=UZ40)*(YI3:YI54="D"))+SUMPRODUCT((YE3:YE54=UZ37)*(YH3:YH54=UZ41)*(YI3:YI54="D"))+SUMPRODUCT((YE3:YE54=UZ38)*(YH3:YH54=UZ37)*(YI3:YI54="D"))+SUMPRODUCT((YE3:YE54=UZ39)*(YH3:YH54=UZ37)*(YI3:YI54="D"))+SUMPRODUCT((YE3:YE54=UZ40)*(YH3:YH54=UZ37)*(YI3:YI54="D"))+SUMPRODUCT((YE3:YE54=UZ41)*(YH3:YH54=UZ37)*(YI3:YI54="D"))</f>
        <v>0</v>
      </c>
      <c r="VC37" s="395">
        <f ca="1">SUMPRODUCT((YE3:YE54=UZ37)*(YH3:YH54=UZ38)*(YI3:YI54="L"))+SUMPRODUCT((YE3:YE54=UZ37)*(YH3:YH54=UZ39)*(YI3:YI54="L"))+SUMPRODUCT((YE3:YE54=UZ37)*(YH3:YH54=UZ40)*(YI3:YI54="L"))+SUMPRODUCT((YE3:YE54=UZ37)*(YH3:YH54=UZ41)*(YI3:YI54="L"))+SUMPRODUCT((YE3:YE54=UZ38)*(YH3:YH54=UZ37)*(YJ3:YJ54="L"))+SUMPRODUCT((YE3:YE54=UZ39)*(YH3:YH54=UZ37)*(YJ3:YJ54="L"))+SUMPRODUCT((YE3:YE54=UZ40)*(YH3:YH54=UZ37)*(YJ3:YJ54="L"))+SUMPRODUCT((YE3:YE54=UZ41)*(YH3:YH54=UZ37)*(YJ3:YJ54="L"))</f>
        <v>0</v>
      </c>
      <c r="VD37" s="395">
        <f ca="1">SUMPRODUCT((YE3:YE54=UZ37)*(YH3:YH54=UZ38)*YF3:YF54)+SUMPRODUCT((YE3:YE54=UZ37)*(YH3:YH54=UZ39)*YF3:YF54)+SUMPRODUCT((YE3:YE54=UZ37)*(YH3:YH54=UZ40)*YF3:YF54)+SUMPRODUCT((YE3:YE54=UZ37)*(YH3:YH54=UZ41)*YF3:YF54)+SUMPRODUCT((YE3:YE54=UZ38)*(YH3:YH54=UZ37)*YG3:YG54)+SUMPRODUCT((YE3:YE54=UZ39)*(YH3:YH54=UZ37)*YG3:YG54)+SUMPRODUCT((YE3:YE54=UZ40)*(YH3:YH54=UZ37)*YG3:YG54)+SUMPRODUCT((YE3:YE54=UZ41)*(YH3:YH54=UZ37)*YG3:YG54)</f>
        <v>0</v>
      </c>
      <c r="VE37" s="395">
        <f ca="1">SUMPRODUCT((YE3:YE54=UZ37)*(YH3:YH54=UZ38)*YG3:YG54)+SUMPRODUCT((YE3:YE54=UZ37)*(YH3:YH54=UZ39)*YG3:YG54)+SUMPRODUCT((YE3:YE54=UZ37)*(YH3:YH54=UZ40)*YG3:YG54)+SUMPRODUCT((YE3:YE54=UZ37)*(YH3:YH54=UZ41)*YG3:YG54)+SUMPRODUCT((YE3:YE54=UZ38)*(YH3:YH54=UZ37)*YF3:YF54)+SUMPRODUCT((YE3:YE54=UZ39)*(YH3:YH54=UZ37)*YF3:YF54)+SUMPRODUCT((YE3:YE54=UZ40)*(YH3:YH54=UZ37)*YF3:YF54)+SUMPRODUCT((YE3:YE54=UZ41)*(YH3:YH54=UZ37)*YF3:YF54)</f>
        <v>0</v>
      </c>
      <c r="VF37" s="395">
        <f t="shared" ref="VF37:VF40" ca="1" si="5759">VD37-VE37+1000</f>
        <v>1000</v>
      </c>
      <c r="VG37" s="395">
        <f t="shared" ref="VG37:VG40" ca="1" si="5760">IF(UZ37&lt;&gt;"",VA37*3+VB37*1,"")</f>
        <v>0</v>
      </c>
      <c r="VH37" s="395">
        <f ca="1">IF(UZ37&lt;&gt;"",VLOOKUP(UZ37,UG4:UM52,7,FALSE),"")</f>
        <v>1000</v>
      </c>
      <c r="VI37" s="395">
        <f ca="1">IF(UZ37&lt;&gt;"",VLOOKUP(UZ37,UG4:UM52,5,FALSE),"")</f>
        <v>0</v>
      </c>
      <c r="VJ37" s="395">
        <f ca="1">IF(UZ37&lt;&gt;"",VLOOKUP(UZ37,UG4:UO52,9,FALSE),"")</f>
        <v>3</v>
      </c>
      <c r="VK37" s="395">
        <f t="shared" ref="VK37:VK40" ca="1" si="5761">VG37</f>
        <v>0</v>
      </c>
      <c r="VL37" s="395">
        <f t="shared" ref="VL37" ca="1" si="5762">IF(UZ37&lt;&gt;"",RANK(VK37,VK37:VK41),"")</f>
        <v>1</v>
      </c>
      <c r="VM37" s="395">
        <f t="shared" ref="VM37" ca="1" si="5763">IF(UZ37&lt;&gt;"",SUMPRODUCT((VK37:VK41=VK37)*(VF37:VF41&gt;VF37)),"")</f>
        <v>0</v>
      </c>
      <c r="VN37" s="395">
        <f t="shared" ref="VN37" ca="1" si="5764">IF(UZ37&lt;&gt;"",SUMPRODUCT((VK37:VK41=VK37)*(VF37:VF41=VF37)*(VD37:VD41&gt;VD37)),"")</f>
        <v>0</v>
      </c>
      <c r="VO37" s="395">
        <f t="shared" ref="VO37" ca="1" si="5765">IF(UZ37&lt;&gt;"",SUMPRODUCT((VK37:VK41=VK37)*(VF37:VF41=VF37)*(VD37:VD41=VD37)*(VH37:VH41&gt;VH37)),"")</f>
        <v>0</v>
      </c>
      <c r="VP37" s="395">
        <f t="shared" ref="VP37" ca="1" si="5766">IF(UZ37&lt;&gt;"",SUMPRODUCT((VK37:VK41=VK37)*(VF37:VF41=VF37)*(VD37:VD41=VD37)*(VH37:VH41=VH37)*(VI37:VI41&gt;VI37)),"")</f>
        <v>0</v>
      </c>
      <c r="VQ37" s="395">
        <f t="shared" ref="VQ37" ca="1" si="5767">IF(UZ37&lt;&gt;"",SUMPRODUCT((VK37:VK41=VK37)*(VF37:VF41=VF37)*(VD37:VD41=VD37)*(VH37:VH41=VH37)*(VI37:VI41=VI37)*(VJ37:VJ41&gt;VJ37)),"")</f>
        <v>3</v>
      </c>
      <c r="VR37" s="395">
        <f t="shared" ref="VR37" ca="1" si="5768">IF(UZ37&lt;&gt;"",IF(VR89&lt;&gt;"",IF(UY88=3,VR89,VR89+UY88),SUM(VL37:VQ37)),"")</f>
        <v>4</v>
      </c>
      <c r="VS37" s="395" t="str">
        <f t="shared" ref="VS37" ca="1" si="5769">IF(UZ37&lt;&gt;"",INDEX(UZ37:UZ41,MATCH(1,VR37:VR41,0),0),"")</f>
        <v>Fluminense</v>
      </c>
      <c r="YB37" s="395" t="str">
        <f t="shared" ref="YB37" ca="1" si="5770">IF(VS37&lt;&gt;"",VS37,US37)</f>
        <v>Fluminense</v>
      </c>
      <c r="YC37" s="395">
        <v>1</v>
      </c>
      <c r="YD37" s="395">
        <v>35</v>
      </c>
      <c r="YE37" s="395" t="str">
        <f t="shared" si="6"/>
        <v>Inter Miami</v>
      </c>
      <c r="YF37" s="395">
        <f ca="1">IF(OFFSET('Game Board'!O42,0,YF1)&lt;&gt;"",OFFSET('Game Board'!O42,0,YF1),0)</f>
        <v>0</v>
      </c>
      <c r="YG37" s="395">
        <f ca="1">IF(OFFSET('Game Board'!P42,0,YF1)&lt;&gt;"",OFFSET('Game Board'!P42,0,YF1),0)</f>
        <v>0</v>
      </c>
      <c r="YH37" s="395" t="str">
        <f t="shared" si="7"/>
        <v>Palmeiras</v>
      </c>
      <c r="YI37" s="395" t="str">
        <f ca="1">IF(AND(OFFSET('Game Board'!O42,0,YF1)&lt;&gt;"",OFFSET('Game Board'!P42,0,YF1)&lt;&gt;""),IF(YF37&gt;YG37,"W",IF(YF37=YG37,"D","L")),"")</f>
        <v/>
      </c>
      <c r="YJ37" s="395" t="str">
        <f t="shared" ca="1" si="2629"/>
        <v/>
      </c>
      <c r="YL37" s="395">
        <f ca="1">VLOOKUP(YM37,ACH37:ACI41,2,FALSE)</f>
        <v>1</v>
      </c>
      <c r="YM37" s="398" t="str">
        <f t="shared" ref="YM37:YM40" si="5771">UG37</f>
        <v>Fluminense</v>
      </c>
      <c r="YN37" s="395">
        <f ca="1">SUMPRODUCT((ACK3:ACK54=YM37)*(ACO3:ACO54="W"))+SUMPRODUCT((ACN3:ACN54=YM37)*(ACP3:ACP54="W"))</f>
        <v>0</v>
      </c>
      <c r="YO37" s="395">
        <f ca="1">SUMPRODUCT((ACK3:ACK54=YM37)*(ACO3:ACO54="D"))+SUMPRODUCT((ACN3:ACN54=YM37)*(ACP3:ACP54="D"))</f>
        <v>0</v>
      </c>
      <c r="YP37" s="395">
        <f ca="1">SUMPRODUCT((ACK3:ACK54=YM37)*(ACO3:ACO54="L"))+SUMPRODUCT((ACN3:ACN54=YM37)*(ACP3:ACP54="L"))</f>
        <v>0</v>
      </c>
      <c r="YQ37" s="395">
        <f ca="1">SUMIF(ACK3:ACK72,YM37,ACL3:ACL72)+SUMIF(ACN3:ACN72,YM37,ACM3:ACM72)</f>
        <v>0</v>
      </c>
      <c r="YR37" s="395">
        <f ca="1">SUMIF(ACN3:ACN72,YM37,ACL3:ACL72)+SUMIF(ACK3:ACK72,YM37,ACM3:ACM72)</f>
        <v>0</v>
      </c>
      <c r="YS37" s="395">
        <f t="shared" ref="YS37:YS40" ca="1" si="5772">YQ37-YR37+1000</f>
        <v>1000</v>
      </c>
      <c r="YT37" s="395">
        <f t="shared" ref="YT37:YT40" ca="1" si="5773">YN37*3+YO37*1</f>
        <v>0</v>
      </c>
      <c r="YU37" s="401">
        <f t="shared" si="117"/>
        <v>26</v>
      </c>
      <c r="YV37" s="395">
        <f ca="1">IF(COUNTIF(YT37:YT41,4)&lt;&gt;4,RANK(YT37,YT37:YT41),YT89)</f>
        <v>1</v>
      </c>
      <c r="YX37" s="395">
        <f t="shared" ref="YX37" ca="1" si="5774">SUMPRODUCT((YV37:YV40=YV37)*(YU37:YU40&lt;YU37))+YV37</f>
        <v>4</v>
      </c>
      <c r="YY37" s="398" t="str">
        <f t="shared" ref="YY37" ca="1" si="5775">INDEX(YM37:YM41,MATCH(1,YX37:YX41,0),0)</f>
        <v>Mamelodi Sundowns</v>
      </c>
      <c r="YZ37" s="395">
        <f t="shared" ref="YZ37" ca="1" si="5776">INDEX(YV37:YV41,MATCH(YY37,YM37:YM41,0),0)</f>
        <v>1</v>
      </c>
      <c r="ZA37" s="395" t="str">
        <f t="shared" ref="ZA37" ca="1" si="5777">IF(YZ38=1,YY37,"")</f>
        <v>Mamelodi Sundowns</v>
      </c>
      <c r="ZB37" s="395" t="str">
        <f t="shared" ref="ZB37" ca="1" si="5778">IF(YZ39=2,YY38,"")</f>
        <v/>
      </c>
      <c r="ZC37" s="395" t="str">
        <f t="shared" ref="ZC37" ca="1" si="5779">IF(YZ40=3,YY39,"")</f>
        <v/>
      </c>
      <c r="ZD37" s="395" t="str">
        <f t="shared" ref="ZD37" si="5780">IF(YZ41=4,YY40,"")</f>
        <v/>
      </c>
      <c r="ZF37" s="395" t="str">
        <f t="shared" ref="ZF37:ZF40" ca="1" si="5781">IF(ZA37&lt;&gt;"",ZA37,"")</f>
        <v>Mamelodi Sundowns</v>
      </c>
      <c r="ZG37" s="395">
        <f ca="1">SUMPRODUCT((ACK3:ACK54=ZF37)*(ACN3:ACN54=ZF38)*(ACO3:ACO54="W"))+SUMPRODUCT((ACK3:ACK54=ZF37)*(ACN3:ACN54=ZF39)*(ACO3:ACO54="W"))+SUMPRODUCT((ACK3:ACK54=ZF37)*(ACN3:ACN54=ZF40)*(ACO3:ACO54="W"))+SUMPRODUCT((ACK3:ACK54=ZF37)*(ACN3:ACN54=ZF41)*(ACO3:ACO54="W"))+SUMPRODUCT((ACK3:ACK54=ZF38)*(ACN3:ACN54=ZF37)*(ACP3:ACP54="W"))+SUMPRODUCT((ACK3:ACK54=ZF39)*(ACN3:ACN54=ZF37)*(ACP3:ACP54="W"))+SUMPRODUCT((ACK3:ACK54=ZF40)*(ACN3:ACN54=ZF37)*(ACP3:ACP54="W"))+SUMPRODUCT((ACK3:ACK54=ZF41)*(ACN3:ACN54=ZF37)*(ACP3:ACP54="W"))</f>
        <v>0</v>
      </c>
      <c r="ZH37" s="395">
        <f ca="1">SUMPRODUCT((ACK3:ACK54=ZF37)*(ACN3:ACN54=ZF38)*(ACO3:ACO54="D"))+SUMPRODUCT((ACK3:ACK54=ZF37)*(ACN3:ACN54=ZF39)*(ACO3:ACO54="D"))+SUMPRODUCT((ACK3:ACK54=ZF37)*(ACN3:ACN54=ZF40)*(ACO3:ACO54="D"))+SUMPRODUCT((ACK3:ACK54=ZF37)*(ACN3:ACN54=ZF41)*(ACO3:ACO54="D"))+SUMPRODUCT((ACK3:ACK54=ZF38)*(ACN3:ACN54=ZF37)*(ACO3:ACO54="D"))+SUMPRODUCT((ACK3:ACK54=ZF39)*(ACN3:ACN54=ZF37)*(ACO3:ACO54="D"))+SUMPRODUCT((ACK3:ACK54=ZF40)*(ACN3:ACN54=ZF37)*(ACO3:ACO54="D"))+SUMPRODUCT((ACK3:ACK54=ZF41)*(ACN3:ACN54=ZF37)*(ACO3:ACO54="D"))</f>
        <v>0</v>
      </c>
      <c r="ZI37" s="395">
        <f ca="1">SUMPRODUCT((ACK3:ACK54=ZF37)*(ACN3:ACN54=ZF38)*(ACO3:ACO54="L"))+SUMPRODUCT((ACK3:ACK54=ZF37)*(ACN3:ACN54=ZF39)*(ACO3:ACO54="L"))+SUMPRODUCT((ACK3:ACK54=ZF37)*(ACN3:ACN54=ZF40)*(ACO3:ACO54="L"))+SUMPRODUCT((ACK3:ACK54=ZF37)*(ACN3:ACN54=ZF41)*(ACO3:ACO54="L"))+SUMPRODUCT((ACK3:ACK54=ZF38)*(ACN3:ACN54=ZF37)*(ACP3:ACP54="L"))+SUMPRODUCT((ACK3:ACK54=ZF39)*(ACN3:ACN54=ZF37)*(ACP3:ACP54="L"))+SUMPRODUCT((ACK3:ACK54=ZF40)*(ACN3:ACN54=ZF37)*(ACP3:ACP54="L"))+SUMPRODUCT((ACK3:ACK54=ZF41)*(ACN3:ACN54=ZF37)*(ACP3:ACP54="L"))</f>
        <v>0</v>
      </c>
      <c r="ZJ37" s="395">
        <f ca="1">SUMPRODUCT((ACK3:ACK54=ZF37)*(ACN3:ACN54=ZF38)*ACL3:ACL54)+SUMPRODUCT((ACK3:ACK54=ZF37)*(ACN3:ACN54=ZF39)*ACL3:ACL54)+SUMPRODUCT((ACK3:ACK54=ZF37)*(ACN3:ACN54=ZF40)*ACL3:ACL54)+SUMPRODUCT((ACK3:ACK54=ZF37)*(ACN3:ACN54=ZF41)*ACL3:ACL54)+SUMPRODUCT((ACK3:ACK54=ZF38)*(ACN3:ACN54=ZF37)*ACM3:ACM54)+SUMPRODUCT((ACK3:ACK54=ZF39)*(ACN3:ACN54=ZF37)*ACM3:ACM54)+SUMPRODUCT((ACK3:ACK54=ZF40)*(ACN3:ACN54=ZF37)*ACM3:ACM54)+SUMPRODUCT((ACK3:ACK54=ZF41)*(ACN3:ACN54=ZF37)*ACM3:ACM54)</f>
        <v>0</v>
      </c>
      <c r="ZK37" s="395">
        <f ca="1">SUMPRODUCT((ACK3:ACK54=ZF37)*(ACN3:ACN54=ZF38)*ACM3:ACM54)+SUMPRODUCT((ACK3:ACK54=ZF37)*(ACN3:ACN54=ZF39)*ACM3:ACM54)+SUMPRODUCT((ACK3:ACK54=ZF37)*(ACN3:ACN54=ZF40)*ACM3:ACM54)+SUMPRODUCT((ACK3:ACK54=ZF37)*(ACN3:ACN54=ZF41)*ACM3:ACM54)+SUMPRODUCT((ACK3:ACK54=ZF38)*(ACN3:ACN54=ZF37)*ACL3:ACL54)+SUMPRODUCT((ACK3:ACK54=ZF39)*(ACN3:ACN54=ZF37)*ACL3:ACL54)+SUMPRODUCT((ACK3:ACK54=ZF40)*(ACN3:ACN54=ZF37)*ACL3:ACL54)+SUMPRODUCT((ACK3:ACK54=ZF41)*(ACN3:ACN54=ZF37)*ACL3:ACL54)</f>
        <v>0</v>
      </c>
      <c r="ZL37" s="395">
        <f t="shared" ref="ZL37:ZL40" ca="1" si="5782">ZJ37-ZK37+1000</f>
        <v>1000</v>
      </c>
      <c r="ZM37" s="395">
        <f t="shared" ref="ZM37:ZM40" ca="1" si="5783">IF(ZF37&lt;&gt;"",ZG37*3+ZH37*1,"")</f>
        <v>0</v>
      </c>
      <c r="ZN37" s="395">
        <f ca="1">IF(ZF37&lt;&gt;"",VLOOKUP(ZF37,YM4:YS52,7,FALSE),"")</f>
        <v>1000</v>
      </c>
      <c r="ZO37" s="395">
        <f ca="1">IF(ZF37&lt;&gt;"",VLOOKUP(ZF37,YM4:YS52,5,FALSE),"")</f>
        <v>0</v>
      </c>
      <c r="ZP37" s="395">
        <f ca="1">IF(ZF37&lt;&gt;"",VLOOKUP(ZF37,YM4:YU52,9,FALSE),"")</f>
        <v>3</v>
      </c>
      <c r="ZQ37" s="395">
        <f t="shared" ref="ZQ37:ZQ40" ca="1" si="5784">ZM37</f>
        <v>0</v>
      </c>
      <c r="ZR37" s="395">
        <f t="shared" ref="ZR37" ca="1" si="5785">IF(ZF37&lt;&gt;"",RANK(ZQ37,ZQ37:ZQ41),"")</f>
        <v>1</v>
      </c>
      <c r="ZS37" s="395">
        <f t="shared" ref="ZS37" ca="1" si="5786">IF(ZF37&lt;&gt;"",SUMPRODUCT((ZQ37:ZQ41=ZQ37)*(ZL37:ZL41&gt;ZL37)),"")</f>
        <v>0</v>
      </c>
      <c r="ZT37" s="395">
        <f t="shared" ref="ZT37" ca="1" si="5787">IF(ZF37&lt;&gt;"",SUMPRODUCT((ZQ37:ZQ41=ZQ37)*(ZL37:ZL41=ZL37)*(ZJ37:ZJ41&gt;ZJ37)),"")</f>
        <v>0</v>
      </c>
      <c r="ZU37" s="395">
        <f t="shared" ref="ZU37" ca="1" si="5788">IF(ZF37&lt;&gt;"",SUMPRODUCT((ZQ37:ZQ41=ZQ37)*(ZL37:ZL41=ZL37)*(ZJ37:ZJ41=ZJ37)*(ZN37:ZN41&gt;ZN37)),"")</f>
        <v>0</v>
      </c>
      <c r="ZV37" s="395">
        <f t="shared" ref="ZV37" ca="1" si="5789">IF(ZF37&lt;&gt;"",SUMPRODUCT((ZQ37:ZQ41=ZQ37)*(ZL37:ZL41=ZL37)*(ZJ37:ZJ41=ZJ37)*(ZN37:ZN41=ZN37)*(ZO37:ZO41&gt;ZO37)),"")</f>
        <v>0</v>
      </c>
      <c r="ZW37" s="395">
        <f t="shared" ref="ZW37" ca="1" si="5790">IF(ZF37&lt;&gt;"",SUMPRODUCT((ZQ37:ZQ41=ZQ37)*(ZL37:ZL41=ZL37)*(ZJ37:ZJ41=ZJ37)*(ZN37:ZN41=ZN37)*(ZO37:ZO41=ZO37)*(ZP37:ZP41&gt;ZP37)),"")</f>
        <v>3</v>
      </c>
      <c r="ZX37" s="395">
        <f t="shared" ref="ZX37" ca="1" si="5791">IF(ZF37&lt;&gt;"",IF(ZX89&lt;&gt;"",IF(ZE88=3,ZX89,ZX89+ZE88),SUM(ZR37:ZW37)),"")</f>
        <v>4</v>
      </c>
      <c r="ZY37" s="395" t="str">
        <f t="shared" ref="ZY37" ca="1" si="5792">IF(ZF37&lt;&gt;"",INDEX(ZF37:ZF41,MATCH(1,ZX37:ZX41,0),0),"")</f>
        <v>Fluminense</v>
      </c>
      <c r="ACH37" s="395" t="str">
        <f t="shared" ref="ACH37" ca="1" si="5793">IF(ZY37&lt;&gt;"",ZY37,YY37)</f>
        <v>Fluminense</v>
      </c>
      <c r="ACI37" s="395">
        <v>1</v>
      </c>
      <c r="ACJ37" s="395">
        <v>35</v>
      </c>
      <c r="ACK37" s="395" t="str">
        <f t="shared" si="9"/>
        <v>Inter Miami</v>
      </c>
      <c r="ACL37" s="395">
        <f ca="1">IF(OFFSET('Game Board'!O42,0,ACL1)&lt;&gt;"",OFFSET('Game Board'!O42,0,ACL1),0)</f>
        <v>0</v>
      </c>
      <c r="ACM37" s="395">
        <f ca="1">IF(OFFSET('Game Board'!P42,0,ACL1)&lt;&gt;"",OFFSET('Game Board'!P42,0,ACL1),0)</f>
        <v>0</v>
      </c>
      <c r="ACN37" s="395" t="str">
        <f t="shared" si="10"/>
        <v>Palmeiras</v>
      </c>
      <c r="ACO37" s="395" t="str">
        <f ca="1">IF(AND(OFFSET('Game Board'!O42,0,ACL1)&lt;&gt;"",OFFSET('Game Board'!P42,0,ACL1)&lt;&gt;""),IF(ACL37&gt;ACM37,"W",IF(ACL37=ACM37,"D","L")),"")</f>
        <v/>
      </c>
      <c r="ACP37" s="395" t="str">
        <f t="shared" ca="1" si="2661"/>
        <v/>
      </c>
      <c r="ACR37" s="395">
        <f ca="1">VLOOKUP(ACS37,AGN37:AGO41,2,FALSE)</f>
        <v>1</v>
      </c>
      <c r="ACS37" s="398" t="str">
        <f t="shared" ref="ACS37:ACS40" si="5794">YM37</f>
        <v>Fluminense</v>
      </c>
      <c r="ACT37" s="395">
        <f ca="1">SUMPRODUCT((AGQ3:AGQ54=ACS37)*(AGU3:AGU54="W"))+SUMPRODUCT((AGT3:AGT54=ACS37)*(AGV3:AGV54="W"))</f>
        <v>0</v>
      </c>
      <c r="ACU37" s="395">
        <f ca="1">SUMPRODUCT((AGQ3:AGQ54=ACS37)*(AGU3:AGU54="D"))+SUMPRODUCT((AGT3:AGT54=ACS37)*(AGV3:AGV54="D"))</f>
        <v>0</v>
      </c>
      <c r="ACV37" s="395">
        <f ca="1">SUMPRODUCT((AGQ3:AGQ54=ACS37)*(AGU3:AGU54="L"))+SUMPRODUCT((AGT3:AGT54=ACS37)*(AGV3:AGV54="L"))</f>
        <v>0</v>
      </c>
      <c r="ACW37" s="395">
        <f ca="1">SUMIF(AGQ3:AGQ72,ACS37,AGR3:AGR72)+SUMIF(AGT3:AGT72,ACS37,AGS3:AGS72)</f>
        <v>0</v>
      </c>
      <c r="ACX37" s="395">
        <f ca="1">SUMIF(AGT3:AGT72,ACS37,AGR3:AGR72)+SUMIF(AGQ3:AGQ72,ACS37,AGS3:AGS72)</f>
        <v>0</v>
      </c>
      <c r="ACY37" s="395">
        <f t="shared" ref="ACY37:ACY40" ca="1" si="5795">ACW37-ACX37+1000</f>
        <v>1000</v>
      </c>
      <c r="ACZ37" s="395">
        <f t="shared" ref="ACZ37:ACZ40" ca="1" si="5796">ACT37*3+ACU37*1</f>
        <v>0</v>
      </c>
      <c r="ADA37" s="401">
        <f t="shared" si="144"/>
        <v>26</v>
      </c>
      <c r="ADB37" s="395">
        <f ca="1">IF(COUNTIF(ACZ37:ACZ41,4)&lt;&gt;4,RANK(ACZ37,ACZ37:ACZ41),ACZ89)</f>
        <v>1</v>
      </c>
      <c r="ADD37" s="395">
        <f t="shared" ref="ADD37" ca="1" si="5797">SUMPRODUCT((ADB37:ADB40=ADB37)*(ADA37:ADA40&lt;ADA37))+ADB37</f>
        <v>4</v>
      </c>
      <c r="ADE37" s="398" t="str">
        <f t="shared" ref="ADE37" ca="1" si="5798">INDEX(ACS37:ACS41,MATCH(1,ADD37:ADD41,0),0)</f>
        <v>Mamelodi Sundowns</v>
      </c>
      <c r="ADF37" s="395">
        <f t="shared" ref="ADF37" ca="1" si="5799">INDEX(ADB37:ADB41,MATCH(ADE37,ACS37:ACS41,0),0)</f>
        <v>1</v>
      </c>
      <c r="ADG37" s="395" t="str">
        <f t="shared" ref="ADG37" ca="1" si="5800">IF(ADF38=1,ADE37,"")</f>
        <v>Mamelodi Sundowns</v>
      </c>
      <c r="ADH37" s="395" t="str">
        <f t="shared" ref="ADH37" ca="1" si="5801">IF(ADF39=2,ADE38,"")</f>
        <v/>
      </c>
      <c r="ADI37" s="395" t="str">
        <f t="shared" ref="ADI37" ca="1" si="5802">IF(ADF40=3,ADE39,"")</f>
        <v/>
      </c>
      <c r="ADJ37" s="395" t="str">
        <f t="shared" ref="ADJ37" si="5803">IF(ADF41=4,ADE40,"")</f>
        <v/>
      </c>
      <c r="ADL37" s="395" t="str">
        <f t="shared" ref="ADL37:ADL40" ca="1" si="5804">IF(ADG37&lt;&gt;"",ADG37,"")</f>
        <v>Mamelodi Sundowns</v>
      </c>
      <c r="ADM37" s="395">
        <f ca="1">SUMPRODUCT((AGQ3:AGQ54=ADL37)*(AGT3:AGT54=ADL38)*(AGU3:AGU54="W"))+SUMPRODUCT((AGQ3:AGQ54=ADL37)*(AGT3:AGT54=ADL39)*(AGU3:AGU54="W"))+SUMPRODUCT((AGQ3:AGQ54=ADL37)*(AGT3:AGT54=ADL40)*(AGU3:AGU54="W"))+SUMPRODUCT((AGQ3:AGQ54=ADL37)*(AGT3:AGT54=ADL41)*(AGU3:AGU54="W"))+SUMPRODUCT((AGQ3:AGQ54=ADL38)*(AGT3:AGT54=ADL37)*(AGV3:AGV54="W"))+SUMPRODUCT((AGQ3:AGQ54=ADL39)*(AGT3:AGT54=ADL37)*(AGV3:AGV54="W"))+SUMPRODUCT((AGQ3:AGQ54=ADL40)*(AGT3:AGT54=ADL37)*(AGV3:AGV54="W"))+SUMPRODUCT((AGQ3:AGQ54=ADL41)*(AGT3:AGT54=ADL37)*(AGV3:AGV54="W"))</f>
        <v>0</v>
      </c>
      <c r="ADN37" s="395">
        <f ca="1">SUMPRODUCT((AGQ3:AGQ54=ADL37)*(AGT3:AGT54=ADL38)*(AGU3:AGU54="D"))+SUMPRODUCT((AGQ3:AGQ54=ADL37)*(AGT3:AGT54=ADL39)*(AGU3:AGU54="D"))+SUMPRODUCT((AGQ3:AGQ54=ADL37)*(AGT3:AGT54=ADL40)*(AGU3:AGU54="D"))+SUMPRODUCT((AGQ3:AGQ54=ADL37)*(AGT3:AGT54=ADL41)*(AGU3:AGU54="D"))+SUMPRODUCT((AGQ3:AGQ54=ADL38)*(AGT3:AGT54=ADL37)*(AGU3:AGU54="D"))+SUMPRODUCT((AGQ3:AGQ54=ADL39)*(AGT3:AGT54=ADL37)*(AGU3:AGU54="D"))+SUMPRODUCT((AGQ3:AGQ54=ADL40)*(AGT3:AGT54=ADL37)*(AGU3:AGU54="D"))+SUMPRODUCT((AGQ3:AGQ54=ADL41)*(AGT3:AGT54=ADL37)*(AGU3:AGU54="D"))</f>
        <v>0</v>
      </c>
      <c r="ADO37" s="395">
        <f ca="1">SUMPRODUCT((AGQ3:AGQ54=ADL37)*(AGT3:AGT54=ADL38)*(AGU3:AGU54="L"))+SUMPRODUCT((AGQ3:AGQ54=ADL37)*(AGT3:AGT54=ADL39)*(AGU3:AGU54="L"))+SUMPRODUCT((AGQ3:AGQ54=ADL37)*(AGT3:AGT54=ADL40)*(AGU3:AGU54="L"))+SUMPRODUCT((AGQ3:AGQ54=ADL37)*(AGT3:AGT54=ADL41)*(AGU3:AGU54="L"))+SUMPRODUCT((AGQ3:AGQ54=ADL38)*(AGT3:AGT54=ADL37)*(AGV3:AGV54="L"))+SUMPRODUCT((AGQ3:AGQ54=ADL39)*(AGT3:AGT54=ADL37)*(AGV3:AGV54="L"))+SUMPRODUCT((AGQ3:AGQ54=ADL40)*(AGT3:AGT54=ADL37)*(AGV3:AGV54="L"))+SUMPRODUCT((AGQ3:AGQ54=ADL41)*(AGT3:AGT54=ADL37)*(AGV3:AGV54="L"))</f>
        <v>0</v>
      </c>
      <c r="ADP37" s="395">
        <f ca="1">SUMPRODUCT((AGQ3:AGQ54=ADL37)*(AGT3:AGT54=ADL38)*AGR3:AGR54)+SUMPRODUCT((AGQ3:AGQ54=ADL37)*(AGT3:AGT54=ADL39)*AGR3:AGR54)+SUMPRODUCT((AGQ3:AGQ54=ADL37)*(AGT3:AGT54=ADL40)*AGR3:AGR54)+SUMPRODUCT((AGQ3:AGQ54=ADL37)*(AGT3:AGT54=ADL41)*AGR3:AGR54)+SUMPRODUCT((AGQ3:AGQ54=ADL38)*(AGT3:AGT54=ADL37)*AGS3:AGS54)+SUMPRODUCT((AGQ3:AGQ54=ADL39)*(AGT3:AGT54=ADL37)*AGS3:AGS54)+SUMPRODUCT((AGQ3:AGQ54=ADL40)*(AGT3:AGT54=ADL37)*AGS3:AGS54)+SUMPRODUCT((AGQ3:AGQ54=ADL41)*(AGT3:AGT54=ADL37)*AGS3:AGS54)</f>
        <v>0</v>
      </c>
      <c r="ADQ37" s="395">
        <f ca="1">SUMPRODUCT((AGQ3:AGQ54=ADL37)*(AGT3:AGT54=ADL38)*AGS3:AGS54)+SUMPRODUCT((AGQ3:AGQ54=ADL37)*(AGT3:AGT54=ADL39)*AGS3:AGS54)+SUMPRODUCT((AGQ3:AGQ54=ADL37)*(AGT3:AGT54=ADL40)*AGS3:AGS54)+SUMPRODUCT((AGQ3:AGQ54=ADL37)*(AGT3:AGT54=ADL41)*AGS3:AGS54)+SUMPRODUCT((AGQ3:AGQ54=ADL38)*(AGT3:AGT54=ADL37)*AGR3:AGR54)+SUMPRODUCT((AGQ3:AGQ54=ADL39)*(AGT3:AGT54=ADL37)*AGR3:AGR54)+SUMPRODUCT((AGQ3:AGQ54=ADL40)*(AGT3:AGT54=ADL37)*AGR3:AGR54)+SUMPRODUCT((AGQ3:AGQ54=ADL41)*(AGT3:AGT54=ADL37)*AGR3:AGR54)</f>
        <v>0</v>
      </c>
      <c r="ADR37" s="395">
        <f t="shared" ref="ADR37:ADR40" ca="1" si="5805">ADP37-ADQ37+1000</f>
        <v>1000</v>
      </c>
      <c r="ADS37" s="395">
        <f t="shared" ref="ADS37:ADS40" ca="1" si="5806">IF(ADL37&lt;&gt;"",ADM37*3+ADN37*1,"")</f>
        <v>0</v>
      </c>
      <c r="ADT37" s="395">
        <f ca="1">IF(ADL37&lt;&gt;"",VLOOKUP(ADL37,ACS4:ACY52,7,FALSE),"")</f>
        <v>1000</v>
      </c>
      <c r="ADU37" s="395">
        <f ca="1">IF(ADL37&lt;&gt;"",VLOOKUP(ADL37,ACS4:ACY52,5,FALSE),"")</f>
        <v>0</v>
      </c>
      <c r="ADV37" s="395">
        <f ca="1">IF(ADL37&lt;&gt;"",VLOOKUP(ADL37,ACS4:ADA52,9,FALSE),"")</f>
        <v>3</v>
      </c>
      <c r="ADW37" s="395">
        <f t="shared" ref="ADW37:ADW40" ca="1" si="5807">ADS37</f>
        <v>0</v>
      </c>
      <c r="ADX37" s="395">
        <f t="shared" ref="ADX37" ca="1" si="5808">IF(ADL37&lt;&gt;"",RANK(ADW37,ADW37:ADW41),"")</f>
        <v>1</v>
      </c>
      <c r="ADY37" s="395">
        <f t="shared" ref="ADY37" ca="1" si="5809">IF(ADL37&lt;&gt;"",SUMPRODUCT((ADW37:ADW41=ADW37)*(ADR37:ADR41&gt;ADR37)),"")</f>
        <v>0</v>
      </c>
      <c r="ADZ37" s="395">
        <f t="shared" ref="ADZ37" ca="1" si="5810">IF(ADL37&lt;&gt;"",SUMPRODUCT((ADW37:ADW41=ADW37)*(ADR37:ADR41=ADR37)*(ADP37:ADP41&gt;ADP37)),"")</f>
        <v>0</v>
      </c>
      <c r="AEA37" s="395">
        <f t="shared" ref="AEA37" ca="1" si="5811">IF(ADL37&lt;&gt;"",SUMPRODUCT((ADW37:ADW41=ADW37)*(ADR37:ADR41=ADR37)*(ADP37:ADP41=ADP37)*(ADT37:ADT41&gt;ADT37)),"")</f>
        <v>0</v>
      </c>
      <c r="AEB37" s="395">
        <f t="shared" ref="AEB37" ca="1" si="5812">IF(ADL37&lt;&gt;"",SUMPRODUCT((ADW37:ADW41=ADW37)*(ADR37:ADR41=ADR37)*(ADP37:ADP41=ADP37)*(ADT37:ADT41=ADT37)*(ADU37:ADU41&gt;ADU37)),"")</f>
        <v>0</v>
      </c>
      <c r="AEC37" s="395">
        <f t="shared" ref="AEC37" ca="1" si="5813">IF(ADL37&lt;&gt;"",SUMPRODUCT((ADW37:ADW41=ADW37)*(ADR37:ADR41=ADR37)*(ADP37:ADP41=ADP37)*(ADT37:ADT41=ADT37)*(ADU37:ADU41=ADU37)*(ADV37:ADV41&gt;ADV37)),"")</f>
        <v>3</v>
      </c>
      <c r="AED37" s="395">
        <f t="shared" ref="AED37" ca="1" si="5814">IF(ADL37&lt;&gt;"",IF(AED89&lt;&gt;"",IF(ADK88=3,AED89,AED89+ADK88),SUM(ADX37:AEC37)),"")</f>
        <v>4</v>
      </c>
      <c r="AEE37" s="395" t="str">
        <f t="shared" ref="AEE37" ca="1" si="5815">IF(ADL37&lt;&gt;"",INDEX(ADL37:ADL41,MATCH(1,AED37:AED41,0),0),"")</f>
        <v>Fluminense</v>
      </c>
      <c r="AGN37" s="395" t="str">
        <f t="shared" ref="AGN37" ca="1" si="5816">IF(AEE37&lt;&gt;"",AEE37,ADE37)</f>
        <v>Fluminense</v>
      </c>
      <c r="AGO37" s="395">
        <v>1</v>
      </c>
      <c r="AGP37" s="395">
        <v>35</v>
      </c>
      <c r="AGQ37" s="395" t="str">
        <f t="shared" si="12"/>
        <v>Inter Miami</v>
      </c>
      <c r="AGR37" s="395">
        <f ca="1">IF(OFFSET('Game Board'!O42,0,AGR1)&lt;&gt;"",OFFSET('Game Board'!O42,0,AGR1),0)</f>
        <v>0</v>
      </c>
      <c r="AGS37" s="395">
        <f ca="1">IF(OFFSET('Game Board'!P42,0,AGR1)&lt;&gt;"",OFFSET('Game Board'!P42,0,AGR1),0)</f>
        <v>0</v>
      </c>
      <c r="AGT37" s="395" t="str">
        <f t="shared" si="13"/>
        <v>Palmeiras</v>
      </c>
      <c r="AGU37" s="395" t="str">
        <f ca="1">IF(AND(OFFSET('Game Board'!O42,0,AGR1)&lt;&gt;"",OFFSET('Game Board'!P42,0,AGR1)&lt;&gt;""),IF(AGR37&gt;AGS37,"W",IF(AGR37=AGS37,"D","L")),"")</f>
        <v/>
      </c>
      <c r="AGV37" s="395" t="str">
        <f t="shared" ca="1" si="2693"/>
        <v/>
      </c>
      <c r="AGX37" s="395">
        <f ca="1">VLOOKUP(AGY37,AKT37:AKU41,2,FALSE)</f>
        <v>1</v>
      </c>
      <c r="AGY37" s="398" t="str">
        <f t="shared" ref="AGY37:AGY40" si="5817">ACS37</f>
        <v>Fluminense</v>
      </c>
      <c r="AGZ37" s="395">
        <f ca="1">SUMPRODUCT((AKW3:AKW54=AGY37)*(ALA3:ALA54="W"))+SUMPRODUCT((AKZ3:AKZ54=AGY37)*(ALB3:ALB54="W"))</f>
        <v>0</v>
      </c>
      <c r="AHA37" s="395">
        <f ca="1">SUMPRODUCT((AKW3:AKW54=AGY37)*(ALA3:ALA54="D"))+SUMPRODUCT((AKZ3:AKZ54=AGY37)*(ALB3:ALB54="D"))</f>
        <v>0</v>
      </c>
      <c r="AHB37" s="395">
        <f ca="1">SUMPRODUCT((AKW3:AKW54=AGY37)*(ALA3:ALA54="L"))+SUMPRODUCT((AKZ3:AKZ54=AGY37)*(ALB3:ALB54="L"))</f>
        <v>0</v>
      </c>
      <c r="AHC37" s="395">
        <f ca="1">SUMIF(AKW3:AKW72,AGY37,AKX3:AKX72)+SUMIF(AKZ3:AKZ72,AGY37,AKY3:AKY72)</f>
        <v>0</v>
      </c>
      <c r="AHD37" s="395">
        <f ca="1">SUMIF(AKZ3:AKZ72,AGY37,AKX3:AKX72)+SUMIF(AKW3:AKW72,AGY37,AKY3:AKY72)</f>
        <v>0</v>
      </c>
      <c r="AHE37" s="395">
        <f t="shared" ref="AHE37:AHE40" ca="1" si="5818">AHC37-AHD37+1000</f>
        <v>1000</v>
      </c>
      <c r="AHF37" s="395">
        <f t="shared" ref="AHF37:AHF40" ca="1" si="5819">AGZ37*3+AHA37*1</f>
        <v>0</v>
      </c>
      <c r="AHG37" s="401">
        <f t="shared" si="171"/>
        <v>26</v>
      </c>
      <c r="AHH37" s="395">
        <f ca="1">IF(COUNTIF(AHF37:AHF41,4)&lt;&gt;4,RANK(AHF37,AHF37:AHF41),AHF89)</f>
        <v>1</v>
      </c>
      <c r="AHJ37" s="395">
        <f t="shared" ref="AHJ37" ca="1" si="5820">SUMPRODUCT((AHH37:AHH40=AHH37)*(AHG37:AHG40&lt;AHG37))+AHH37</f>
        <v>4</v>
      </c>
      <c r="AHK37" s="398" t="str">
        <f t="shared" ref="AHK37" ca="1" si="5821">INDEX(AGY37:AGY41,MATCH(1,AHJ37:AHJ41,0),0)</f>
        <v>Mamelodi Sundowns</v>
      </c>
      <c r="AHL37" s="395">
        <f t="shared" ref="AHL37" ca="1" si="5822">INDEX(AHH37:AHH41,MATCH(AHK37,AGY37:AGY41,0),0)</f>
        <v>1</v>
      </c>
      <c r="AHM37" s="395" t="str">
        <f t="shared" ref="AHM37" ca="1" si="5823">IF(AHL38=1,AHK37,"")</f>
        <v>Mamelodi Sundowns</v>
      </c>
      <c r="AHN37" s="395" t="str">
        <f t="shared" ref="AHN37" ca="1" si="5824">IF(AHL39=2,AHK38,"")</f>
        <v/>
      </c>
      <c r="AHO37" s="395" t="str">
        <f t="shared" ref="AHO37" ca="1" si="5825">IF(AHL40=3,AHK39,"")</f>
        <v/>
      </c>
      <c r="AHP37" s="395" t="str">
        <f t="shared" ref="AHP37" si="5826">IF(AHL41=4,AHK40,"")</f>
        <v/>
      </c>
      <c r="AHR37" s="395" t="str">
        <f t="shared" ref="AHR37:AHR40" ca="1" si="5827">IF(AHM37&lt;&gt;"",AHM37,"")</f>
        <v>Mamelodi Sundowns</v>
      </c>
      <c r="AHS37" s="395">
        <f ca="1">SUMPRODUCT((AKW3:AKW54=AHR37)*(AKZ3:AKZ54=AHR38)*(ALA3:ALA54="W"))+SUMPRODUCT((AKW3:AKW54=AHR37)*(AKZ3:AKZ54=AHR39)*(ALA3:ALA54="W"))+SUMPRODUCT((AKW3:AKW54=AHR37)*(AKZ3:AKZ54=AHR40)*(ALA3:ALA54="W"))+SUMPRODUCT((AKW3:AKW54=AHR37)*(AKZ3:AKZ54=AHR41)*(ALA3:ALA54="W"))+SUMPRODUCT((AKW3:AKW54=AHR38)*(AKZ3:AKZ54=AHR37)*(ALB3:ALB54="W"))+SUMPRODUCT((AKW3:AKW54=AHR39)*(AKZ3:AKZ54=AHR37)*(ALB3:ALB54="W"))+SUMPRODUCT((AKW3:AKW54=AHR40)*(AKZ3:AKZ54=AHR37)*(ALB3:ALB54="W"))+SUMPRODUCT((AKW3:AKW54=AHR41)*(AKZ3:AKZ54=AHR37)*(ALB3:ALB54="W"))</f>
        <v>0</v>
      </c>
      <c r="AHT37" s="395">
        <f ca="1">SUMPRODUCT((AKW3:AKW54=AHR37)*(AKZ3:AKZ54=AHR38)*(ALA3:ALA54="D"))+SUMPRODUCT((AKW3:AKW54=AHR37)*(AKZ3:AKZ54=AHR39)*(ALA3:ALA54="D"))+SUMPRODUCT((AKW3:AKW54=AHR37)*(AKZ3:AKZ54=AHR40)*(ALA3:ALA54="D"))+SUMPRODUCT((AKW3:AKW54=AHR37)*(AKZ3:AKZ54=AHR41)*(ALA3:ALA54="D"))+SUMPRODUCT((AKW3:AKW54=AHR38)*(AKZ3:AKZ54=AHR37)*(ALA3:ALA54="D"))+SUMPRODUCT((AKW3:AKW54=AHR39)*(AKZ3:AKZ54=AHR37)*(ALA3:ALA54="D"))+SUMPRODUCT((AKW3:AKW54=AHR40)*(AKZ3:AKZ54=AHR37)*(ALA3:ALA54="D"))+SUMPRODUCT((AKW3:AKW54=AHR41)*(AKZ3:AKZ54=AHR37)*(ALA3:ALA54="D"))</f>
        <v>0</v>
      </c>
      <c r="AHU37" s="395">
        <f ca="1">SUMPRODUCT((AKW3:AKW54=AHR37)*(AKZ3:AKZ54=AHR38)*(ALA3:ALA54="L"))+SUMPRODUCT((AKW3:AKW54=AHR37)*(AKZ3:AKZ54=AHR39)*(ALA3:ALA54="L"))+SUMPRODUCT((AKW3:AKW54=AHR37)*(AKZ3:AKZ54=AHR40)*(ALA3:ALA54="L"))+SUMPRODUCT((AKW3:AKW54=AHR37)*(AKZ3:AKZ54=AHR41)*(ALA3:ALA54="L"))+SUMPRODUCT((AKW3:AKW54=AHR38)*(AKZ3:AKZ54=AHR37)*(ALB3:ALB54="L"))+SUMPRODUCT((AKW3:AKW54=AHR39)*(AKZ3:AKZ54=AHR37)*(ALB3:ALB54="L"))+SUMPRODUCT((AKW3:AKW54=AHR40)*(AKZ3:AKZ54=AHR37)*(ALB3:ALB54="L"))+SUMPRODUCT((AKW3:AKW54=AHR41)*(AKZ3:AKZ54=AHR37)*(ALB3:ALB54="L"))</f>
        <v>0</v>
      </c>
      <c r="AHV37" s="395">
        <f ca="1">SUMPRODUCT((AKW3:AKW54=AHR37)*(AKZ3:AKZ54=AHR38)*AKX3:AKX54)+SUMPRODUCT((AKW3:AKW54=AHR37)*(AKZ3:AKZ54=AHR39)*AKX3:AKX54)+SUMPRODUCT((AKW3:AKW54=AHR37)*(AKZ3:AKZ54=AHR40)*AKX3:AKX54)+SUMPRODUCT((AKW3:AKW54=AHR37)*(AKZ3:AKZ54=AHR41)*AKX3:AKX54)+SUMPRODUCT((AKW3:AKW54=AHR38)*(AKZ3:AKZ54=AHR37)*AKY3:AKY54)+SUMPRODUCT((AKW3:AKW54=AHR39)*(AKZ3:AKZ54=AHR37)*AKY3:AKY54)+SUMPRODUCT((AKW3:AKW54=AHR40)*(AKZ3:AKZ54=AHR37)*AKY3:AKY54)+SUMPRODUCT((AKW3:AKW54=AHR41)*(AKZ3:AKZ54=AHR37)*AKY3:AKY54)</f>
        <v>0</v>
      </c>
      <c r="AHW37" s="395">
        <f ca="1">SUMPRODUCT((AKW3:AKW54=AHR37)*(AKZ3:AKZ54=AHR38)*AKY3:AKY54)+SUMPRODUCT((AKW3:AKW54=AHR37)*(AKZ3:AKZ54=AHR39)*AKY3:AKY54)+SUMPRODUCT((AKW3:AKW54=AHR37)*(AKZ3:AKZ54=AHR40)*AKY3:AKY54)+SUMPRODUCT((AKW3:AKW54=AHR37)*(AKZ3:AKZ54=AHR41)*AKY3:AKY54)+SUMPRODUCT((AKW3:AKW54=AHR38)*(AKZ3:AKZ54=AHR37)*AKX3:AKX54)+SUMPRODUCT((AKW3:AKW54=AHR39)*(AKZ3:AKZ54=AHR37)*AKX3:AKX54)+SUMPRODUCT((AKW3:AKW54=AHR40)*(AKZ3:AKZ54=AHR37)*AKX3:AKX54)+SUMPRODUCT((AKW3:AKW54=AHR41)*(AKZ3:AKZ54=AHR37)*AKX3:AKX54)</f>
        <v>0</v>
      </c>
      <c r="AHX37" s="395">
        <f t="shared" ref="AHX37:AHX40" ca="1" si="5828">AHV37-AHW37+1000</f>
        <v>1000</v>
      </c>
      <c r="AHY37" s="395">
        <f t="shared" ref="AHY37:AHY40" ca="1" si="5829">IF(AHR37&lt;&gt;"",AHS37*3+AHT37*1,"")</f>
        <v>0</v>
      </c>
      <c r="AHZ37" s="395">
        <f ca="1">IF(AHR37&lt;&gt;"",VLOOKUP(AHR37,AGY4:AHE52,7,FALSE),"")</f>
        <v>1000</v>
      </c>
      <c r="AIA37" s="395">
        <f ca="1">IF(AHR37&lt;&gt;"",VLOOKUP(AHR37,AGY4:AHE52,5,FALSE),"")</f>
        <v>0</v>
      </c>
      <c r="AIB37" s="395">
        <f ca="1">IF(AHR37&lt;&gt;"",VLOOKUP(AHR37,AGY4:AHG52,9,FALSE),"")</f>
        <v>3</v>
      </c>
      <c r="AIC37" s="395">
        <f t="shared" ref="AIC37:AIC40" ca="1" si="5830">AHY37</f>
        <v>0</v>
      </c>
      <c r="AID37" s="395">
        <f t="shared" ref="AID37" ca="1" si="5831">IF(AHR37&lt;&gt;"",RANK(AIC37,AIC37:AIC41),"")</f>
        <v>1</v>
      </c>
      <c r="AIE37" s="395">
        <f t="shared" ref="AIE37" ca="1" si="5832">IF(AHR37&lt;&gt;"",SUMPRODUCT((AIC37:AIC41=AIC37)*(AHX37:AHX41&gt;AHX37)),"")</f>
        <v>0</v>
      </c>
      <c r="AIF37" s="395">
        <f t="shared" ref="AIF37" ca="1" si="5833">IF(AHR37&lt;&gt;"",SUMPRODUCT((AIC37:AIC41=AIC37)*(AHX37:AHX41=AHX37)*(AHV37:AHV41&gt;AHV37)),"")</f>
        <v>0</v>
      </c>
      <c r="AIG37" s="395">
        <f t="shared" ref="AIG37" ca="1" si="5834">IF(AHR37&lt;&gt;"",SUMPRODUCT((AIC37:AIC41=AIC37)*(AHX37:AHX41=AHX37)*(AHV37:AHV41=AHV37)*(AHZ37:AHZ41&gt;AHZ37)),"")</f>
        <v>0</v>
      </c>
      <c r="AIH37" s="395">
        <f t="shared" ref="AIH37" ca="1" si="5835">IF(AHR37&lt;&gt;"",SUMPRODUCT((AIC37:AIC41=AIC37)*(AHX37:AHX41=AHX37)*(AHV37:AHV41=AHV37)*(AHZ37:AHZ41=AHZ37)*(AIA37:AIA41&gt;AIA37)),"")</f>
        <v>0</v>
      </c>
      <c r="AII37" s="395">
        <f t="shared" ref="AII37" ca="1" si="5836">IF(AHR37&lt;&gt;"",SUMPRODUCT((AIC37:AIC41=AIC37)*(AHX37:AHX41=AHX37)*(AHV37:AHV41=AHV37)*(AHZ37:AHZ41=AHZ37)*(AIA37:AIA41=AIA37)*(AIB37:AIB41&gt;AIB37)),"")</f>
        <v>3</v>
      </c>
      <c r="AIJ37" s="395">
        <f t="shared" ref="AIJ37" ca="1" si="5837">IF(AHR37&lt;&gt;"",IF(AIJ89&lt;&gt;"",IF(AHQ88=3,AIJ89,AIJ89+AHQ88),SUM(AID37:AII37)),"")</f>
        <v>4</v>
      </c>
      <c r="AIK37" s="395" t="str">
        <f t="shared" ref="AIK37" ca="1" si="5838">IF(AHR37&lt;&gt;"",INDEX(AHR37:AHR41,MATCH(1,AIJ37:AIJ41,0),0),"")</f>
        <v>Fluminense</v>
      </c>
      <c r="AKT37" s="395" t="str">
        <f t="shared" ref="AKT37" ca="1" si="5839">IF(AIK37&lt;&gt;"",AIK37,AHK37)</f>
        <v>Fluminense</v>
      </c>
      <c r="AKU37" s="395">
        <v>1</v>
      </c>
      <c r="AKV37" s="395">
        <v>35</v>
      </c>
      <c r="AKW37" s="395" t="str">
        <f t="shared" si="15"/>
        <v>Inter Miami</v>
      </c>
      <c r="AKX37" s="395">
        <f ca="1">IF(OFFSET('Game Board'!O42,0,AKX1)&lt;&gt;"",OFFSET('Game Board'!O42,0,AKX1),0)</f>
        <v>0</v>
      </c>
      <c r="AKY37" s="395">
        <f ca="1">IF(OFFSET('Game Board'!P42,0,AKX1)&lt;&gt;"",OFFSET('Game Board'!P42,0,AKX1),0)</f>
        <v>0</v>
      </c>
      <c r="AKZ37" s="395" t="str">
        <f t="shared" si="16"/>
        <v>Palmeiras</v>
      </c>
      <c r="ALA37" s="395" t="str">
        <f ca="1">IF(AND(OFFSET('Game Board'!O42,0,AKX1)&lt;&gt;"",OFFSET('Game Board'!P42,0,AKX1)&lt;&gt;""),IF(AKX37&gt;AKY37,"W",IF(AKX37=AKY37,"D","L")),"")</f>
        <v/>
      </c>
      <c r="ALB37" s="395" t="str">
        <f t="shared" ca="1" si="2725"/>
        <v/>
      </c>
      <c r="ALD37" s="395">
        <f ca="1">VLOOKUP(ALE37,AOZ37:APA41,2,FALSE)</f>
        <v>1</v>
      </c>
      <c r="ALE37" s="398" t="str">
        <f t="shared" ref="ALE37:ALE40" si="5840">AGY37</f>
        <v>Fluminense</v>
      </c>
      <c r="ALF37" s="395">
        <f ca="1">SUMPRODUCT((APC3:APC54=ALE37)*(APG3:APG54="W"))+SUMPRODUCT((APF3:APF54=ALE37)*(APH3:APH54="W"))</f>
        <v>0</v>
      </c>
      <c r="ALG37" s="395">
        <f ca="1">SUMPRODUCT((APC3:APC54=ALE37)*(APG3:APG54="D"))+SUMPRODUCT((APF3:APF54=ALE37)*(APH3:APH54="D"))</f>
        <v>0</v>
      </c>
      <c r="ALH37" s="395">
        <f ca="1">SUMPRODUCT((APC3:APC54=ALE37)*(APG3:APG54="L"))+SUMPRODUCT((APF3:APF54=ALE37)*(APH3:APH54="L"))</f>
        <v>0</v>
      </c>
      <c r="ALI37" s="395">
        <f ca="1">SUMIF(APC3:APC72,ALE37,APD3:APD72)+SUMIF(APF3:APF72,ALE37,APE3:APE72)</f>
        <v>0</v>
      </c>
      <c r="ALJ37" s="395">
        <f ca="1">SUMIF(APF3:APF72,ALE37,APD3:APD72)+SUMIF(APC3:APC72,ALE37,APE3:APE72)</f>
        <v>0</v>
      </c>
      <c r="ALK37" s="395">
        <f t="shared" ref="ALK37:ALK40" ca="1" si="5841">ALI37-ALJ37+1000</f>
        <v>1000</v>
      </c>
      <c r="ALL37" s="395">
        <f t="shared" ref="ALL37:ALL40" ca="1" si="5842">ALF37*3+ALG37*1</f>
        <v>0</v>
      </c>
      <c r="ALM37" s="401">
        <f t="shared" si="198"/>
        <v>26</v>
      </c>
      <c r="ALN37" s="395">
        <f ca="1">IF(COUNTIF(ALL37:ALL41,4)&lt;&gt;4,RANK(ALL37,ALL37:ALL41),ALL89)</f>
        <v>1</v>
      </c>
      <c r="ALP37" s="395">
        <f t="shared" ref="ALP37" ca="1" si="5843">SUMPRODUCT((ALN37:ALN40=ALN37)*(ALM37:ALM40&lt;ALM37))+ALN37</f>
        <v>4</v>
      </c>
      <c r="ALQ37" s="398" t="str">
        <f t="shared" ref="ALQ37" ca="1" si="5844">INDEX(ALE37:ALE41,MATCH(1,ALP37:ALP41,0),0)</f>
        <v>Mamelodi Sundowns</v>
      </c>
      <c r="ALR37" s="395">
        <f t="shared" ref="ALR37" ca="1" si="5845">INDEX(ALN37:ALN41,MATCH(ALQ37,ALE37:ALE41,0),0)</f>
        <v>1</v>
      </c>
      <c r="ALS37" s="395" t="str">
        <f t="shared" ref="ALS37" ca="1" si="5846">IF(ALR38=1,ALQ37,"")</f>
        <v>Mamelodi Sundowns</v>
      </c>
      <c r="ALT37" s="395" t="str">
        <f t="shared" ref="ALT37" ca="1" si="5847">IF(ALR39=2,ALQ38,"")</f>
        <v/>
      </c>
      <c r="ALU37" s="395" t="str">
        <f t="shared" ref="ALU37" ca="1" si="5848">IF(ALR40=3,ALQ39,"")</f>
        <v/>
      </c>
      <c r="ALV37" s="395" t="str">
        <f t="shared" ref="ALV37" si="5849">IF(ALR41=4,ALQ40,"")</f>
        <v/>
      </c>
      <c r="ALX37" s="395" t="str">
        <f t="shared" ref="ALX37:ALX40" ca="1" si="5850">IF(ALS37&lt;&gt;"",ALS37,"")</f>
        <v>Mamelodi Sundowns</v>
      </c>
      <c r="ALY37" s="395">
        <f ca="1">SUMPRODUCT((APC3:APC54=ALX37)*(APF3:APF54=ALX38)*(APG3:APG54="W"))+SUMPRODUCT((APC3:APC54=ALX37)*(APF3:APF54=ALX39)*(APG3:APG54="W"))+SUMPRODUCT((APC3:APC54=ALX37)*(APF3:APF54=ALX40)*(APG3:APG54="W"))+SUMPRODUCT((APC3:APC54=ALX37)*(APF3:APF54=ALX41)*(APG3:APG54="W"))+SUMPRODUCT((APC3:APC54=ALX38)*(APF3:APF54=ALX37)*(APH3:APH54="W"))+SUMPRODUCT((APC3:APC54=ALX39)*(APF3:APF54=ALX37)*(APH3:APH54="W"))+SUMPRODUCT((APC3:APC54=ALX40)*(APF3:APF54=ALX37)*(APH3:APH54="W"))+SUMPRODUCT((APC3:APC54=ALX41)*(APF3:APF54=ALX37)*(APH3:APH54="W"))</f>
        <v>0</v>
      </c>
      <c r="ALZ37" s="395">
        <f ca="1">SUMPRODUCT((APC3:APC54=ALX37)*(APF3:APF54=ALX38)*(APG3:APG54="D"))+SUMPRODUCT((APC3:APC54=ALX37)*(APF3:APF54=ALX39)*(APG3:APG54="D"))+SUMPRODUCT((APC3:APC54=ALX37)*(APF3:APF54=ALX40)*(APG3:APG54="D"))+SUMPRODUCT((APC3:APC54=ALX37)*(APF3:APF54=ALX41)*(APG3:APG54="D"))+SUMPRODUCT((APC3:APC54=ALX38)*(APF3:APF54=ALX37)*(APG3:APG54="D"))+SUMPRODUCT((APC3:APC54=ALX39)*(APF3:APF54=ALX37)*(APG3:APG54="D"))+SUMPRODUCT((APC3:APC54=ALX40)*(APF3:APF54=ALX37)*(APG3:APG54="D"))+SUMPRODUCT((APC3:APC54=ALX41)*(APF3:APF54=ALX37)*(APG3:APG54="D"))</f>
        <v>0</v>
      </c>
      <c r="AMA37" s="395">
        <f ca="1">SUMPRODUCT((APC3:APC54=ALX37)*(APF3:APF54=ALX38)*(APG3:APG54="L"))+SUMPRODUCT((APC3:APC54=ALX37)*(APF3:APF54=ALX39)*(APG3:APG54="L"))+SUMPRODUCT((APC3:APC54=ALX37)*(APF3:APF54=ALX40)*(APG3:APG54="L"))+SUMPRODUCT((APC3:APC54=ALX37)*(APF3:APF54=ALX41)*(APG3:APG54="L"))+SUMPRODUCT((APC3:APC54=ALX38)*(APF3:APF54=ALX37)*(APH3:APH54="L"))+SUMPRODUCT((APC3:APC54=ALX39)*(APF3:APF54=ALX37)*(APH3:APH54="L"))+SUMPRODUCT((APC3:APC54=ALX40)*(APF3:APF54=ALX37)*(APH3:APH54="L"))+SUMPRODUCT((APC3:APC54=ALX41)*(APF3:APF54=ALX37)*(APH3:APH54="L"))</f>
        <v>0</v>
      </c>
      <c r="AMB37" s="395">
        <f ca="1">SUMPRODUCT((APC3:APC54=ALX37)*(APF3:APF54=ALX38)*APD3:APD54)+SUMPRODUCT((APC3:APC54=ALX37)*(APF3:APF54=ALX39)*APD3:APD54)+SUMPRODUCT((APC3:APC54=ALX37)*(APF3:APF54=ALX40)*APD3:APD54)+SUMPRODUCT((APC3:APC54=ALX37)*(APF3:APF54=ALX41)*APD3:APD54)+SUMPRODUCT((APC3:APC54=ALX38)*(APF3:APF54=ALX37)*APE3:APE54)+SUMPRODUCT((APC3:APC54=ALX39)*(APF3:APF54=ALX37)*APE3:APE54)+SUMPRODUCT((APC3:APC54=ALX40)*(APF3:APF54=ALX37)*APE3:APE54)+SUMPRODUCT((APC3:APC54=ALX41)*(APF3:APF54=ALX37)*APE3:APE54)</f>
        <v>0</v>
      </c>
      <c r="AMC37" s="395">
        <f ca="1">SUMPRODUCT((APC3:APC54=ALX37)*(APF3:APF54=ALX38)*APE3:APE54)+SUMPRODUCT((APC3:APC54=ALX37)*(APF3:APF54=ALX39)*APE3:APE54)+SUMPRODUCT((APC3:APC54=ALX37)*(APF3:APF54=ALX40)*APE3:APE54)+SUMPRODUCT((APC3:APC54=ALX37)*(APF3:APF54=ALX41)*APE3:APE54)+SUMPRODUCT((APC3:APC54=ALX38)*(APF3:APF54=ALX37)*APD3:APD54)+SUMPRODUCT((APC3:APC54=ALX39)*(APF3:APF54=ALX37)*APD3:APD54)+SUMPRODUCT((APC3:APC54=ALX40)*(APF3:APF54=ALX37)*APD3:APD54)+SUMPRODUCT((APC3:APC54=ALX41)*(APF3:APF54=ALX37)*APD3:APD54)</f>
        <v>0</v>
      </c>
      <c r="AMD37" s="395">
        <f t="shared" ref="AMD37:AMD40" ca="1" si="5851">AMB37-AMC37+1000</f>
        <v>1000</v>
      </c>
      <c r="AME37" s="395">
        <f t="shared" ref="AME37:AME40" ca="1" si="5852">IF(ALX37&lt;&gt;"",ALY37*3+ALZ37*1,"")</f>
        <v>0</v>
      </c>
      <c r="AMF37" s="395">
        <f ca="1">IF(ALX37&lt;&gt;"",VLOOKUP(ALX37,ALE4:ALK52,7,FALSE),"")</f>
        <v>1000</v>
      </c>
      <c r="AMG37" s="395">
        <f ca="1">IF(ALX37&lt;&gt;"",VLOOKUP(ALX37,ALE4:ALK52,5,FALSE),"")</f>
        <v>0</v>
      </c>
      <c r="AMH37" s="395">
        <f ca="1">IF(ALX37&lt;&gt;"",VLOOKUP(ALX37,ALE4:ALM52,9,FALSE),"")</f>
        <v>3</v>
      </c>
      <c r="AMI37" s="395">
        <f t="shared" ref="AMI37:AMI40" ca="1" si="5853">AME37</f>
        <v>0</v>
      </c>
      <c r="AMJ37" s="395">
        <f t="shared" ref="AMJ37" ca="1" si="5854">IF(ALX37&lt;&gt;"",RANK(AMI37,AMI37:AMI41),"")</f>
        <v>1</v>
      </c>
      <c r="AMK37" s="395">
        <f t="shared" ref="AMK37" ca="1" si="5855">IF(ALX37&lt;&gt;"",SUMPRODUCT((AMI37:AMI41=AMI37)*(AMD37:AMD41&gt;AMD37)),"")</f>
        <v>0</v>
      </c>
      <c r="AML37" s="395">
        <f t="shared" ref="AML37" ca="1" si="5856">IF(ALX37&lt;&gt;"",SUMPRODUCT((AMI37:AMI41=AMI37)*(AMD37:AMD41=AMD37)*(AMB37:AMB41&gt;AMB37)),"")</f>
        <v>0</v>
      </c>
      <c r="AMM37" s="395">
        <f t="shared" ref="AMM37" ca="1" si="5857">IF(ALX37&lt;&gt;"",SUMPRODUCT((AMI37:AMI41=AMI37)*(AMD37:AMD41=AMD37)*(AMB37:AMB41=AMB37)*(AMF37:AMF41&gt;AMF37)),"")</f>
        <v>0</v>
      </c>
      <c r="AMN37" s="395">
        <f t="shared" ref="AMN37" ca="1" si="5858">IF(ALX37&lt;&gt;"",SUMPRODUCT((AMI37:AMI41=AMI37)*(AMD37:AMD41=AMD37)*(AMB37:AMB41=AMB37)*(AMF37:AMF41=AMF37)*(AMG37:AMG41&gt;AMG37)),"")</f>
        <v>0</v>
      </c>
      <c r="AMO37" s="395">
        <f t="shared" ref="AMO37" ca="1" si="5859">IF(ALX37&lt;&gt;"",SUMPRODUCT((AMI37:AMI41=AMI37)*(AMD37:AMD41=AMD37)*(AMB37:AMB41=AMB37)*(AMF37:AMF41=AMF37)*(AMG37:AMG41=AMG37)*(AMH37:AMH41&gt;AMH37)),"")</f>
        <v>3</v>
      </c>
      <c r="AMP37" s="395">
        <f t="shared" ref="AMP37" ca="1" si="5860">IF(ALX37&lt;&gt;"",IF(AMP89&lt;&gt;"",IF(ALW88=3,AMP89,AMP89+ALW88),SUM(AMJ37:AMO37)),"")</f>
        <v>4</v>
      </c>
      <c r="AMQ37" s="395" t="str">
        <f t="shared" ref="AMQ37" ca="1" si="5861">IF(ALX37&lt;&gt;"",INDEX(ALX37:ALX41,MATCH(1,AMP37:AMP41,0),0),"")</f>
        <v>Fluminense</v>
      </c>
      <c r="AOZ37" s="395" t="str">
        <f t="shared" ref="AOZ37" ca="1" si="5862">IF(AMQ37&lt;&gt;"",AMQ37,ALQ37)</f>
        <v>Fluminense</v>
      </c>
      <c r="APA37" s="395">
        <v>1</v>
      </c>
      <c r="APB37" s="395">
        <v>35</v>
      </c>
      <c r="APC37" s="395" t="str">
        <f t="shared" si="18"/>
        <v>Inter Miami</v>
      </c>
      <c r="APD37" s="395">
        <f ca="1">IF(OFFSET('Game Board'!O42,0,APD1)&lt;&gt;"",OFFSET('Game Board'!O42,0,APD1),0)</f>
        <v>0</v>
      </c>
      <c r="APE37" s="395">
        <f ca="1">IF(OFFSET('Game Board'!P42,0,APD1)&lt;&gt;"",OFFSET('Game Board'!P42,0,APD1),0)</f>
        <v>0</v>
      </c>
      <c r="APF37" s="395" t="str">
        <f t="shared" si="19"/>
        <v>Palmeiras</v>
      </c>
      <c r="APG37" s="395" t="str">
        <f ca="1">IF(AND(OFFSET('Game Board'!O42,0,APD1)&lt;&gt;"",OFFSET('Game Board'!P42,0,APD1)&lt;&gt;""),IF(APD37&gt;APE37,"W",IF(APD37=APE37,"D","L")),"")</f>
        <v/>
      </c>
      <c r="APH37" s="395" t="str">
        <f t="shared" ca="1" si="2757"/>
        <v/>
      </c>
      <c r="APJ37" s="395">
        <f ca="1">VLOOKUP(APK37,ATF37:ATG41,2,FALSE)</f>
        <v>1</v>
      </c>
      <c r="APK37" s="398" t="str">
        <f t="shared" ref="APK37:APK40" si="5863">ALE37</f>
        <v>Fluminense</v>
      </c>
      <c r="APL37" s="395">
        <f ca="1">SUMPRODUCT((ATI3:ATI54=APK37)*(ATM3:ATM54="W"))+SUMPRODUCT((ATL3:ATL54=APK37)*(ATN3:ATN54="W"))</f>
        <v>0</v>
      </c>
      <c r="APM37" s="395">
        <f ca="1">SUMPRODUCT((ATI3:ATI54=APK37)*(ATM3:ATM54="D"))+SUMPRODUCT((ATL3:ATL54=APK37)*(ATN3:ATN54="D"))</f>
        <v>0</v>
      </c>
      <c r="APN37" s="395">
        <f ca="1">SUMPRODUCT((ATI3:ATI54=APK37)*(ATM3:ATM54="L"))+SUMPRODUCT((ATL3:ATL54=APK37)*(ATN3:ATN54="L"))</f>
        <v>0</v>
      </c>
      <c r="APO37" s="395">
        <f ca="1">SUMIF(ATI3:ATI72,APK37,ATJ3:ATJ72)+SUMIF(ATL3:ATL72,APK37,ATK3:ATK72)</f>
        <v>0</v>
      </c>
      <c r="APP37" s="395">
        <f ca="1">SUMIF(ATL3:ATL72,APK37,ATJ3:ATJ72)+SUMIF(ATI3:ATI72,APK37,ATK3:ATK72)</f>
        <v>0</v>
      </c>
      <c r="APQ37" s="395">
        <f t="shared" ref="APQ37:APQ40" ca="1" si="5864">APO37-APP37+1000</f>
        <v>1000</v>
      </c>
      <c r="APR37" s="395">
        <f t="shared" ref="APR37:APR40" ca="1" si="5865">APL37*3+APM37*1</f>
        <v>0</v>
      </c>
      <c r="APS37" s="401">
        <f t="shared" si="225"/>
        <v>26</v>
      </c>
      <c r="APT37" s="395">
        <f ca="1">IF(COUNTIF(APR37:APR41,4)&lt;&gt;4,RANK(APR37,APR37:APR41),APR89)</f>
        <v>1</v>
      </c>
      <c r="APV37" s="395">
        <f t="shared" ref="APV37" ca="1" si="5866">SUMPRODUCT((APT37:APT40=APT37)*(APS37:APS40&lt;APS37))+APT37</f>
        <v>4</v>
      </c>
      <c r="APW37" s="398" t="str">
        <f t="shared" ref="APW37" ca="1" si="5867">INDEX(APK37:APK41,MATCH(1,APV37:APV41,0),0)</f>
        <v>Mamelodi Sundowns</v>
      </c>
      <c r="APX37" s="395">
        <f t="shared" ref="APX37" ca="1" si="5868">INDEX(APT37:APT41,MATCH(APW37,APK37:APK41,0),0)</f>
        <v>1</v>
      </c>
      <c r="APY37" s="395" t="str">
        <f t="shared" ref="APY37" ca="1" si="5869">IF(APX38=1,APW37,"")</f>
        <v>Mamelodi Sundowns</v>
      </c>
      <c r="APZ37" s="395" t="str">
        <f t="shared" ref="APZ37" ca="1" si="5870">IF(APX39=2,APW38,"")</f>
        <v/>
      </c>
      <c r="AQA37" s="395" t="str">
        <f t="shared" ref="AQA37" ca="1" si="5871">IF(APX40=3,APW39,"")</f>
        <v/>
      </c>
      <c r="AQB37" s="395" t="str">
        <f t="shared" ref="AQB37" si="5872">IF(APX41=4,APW40,"")</f>
        <v/>
      </c>
      <c r="AQD37" s="395" t="str">
        <f t="shared" ref="AQD37:AQD40" ca="1" si="5873">IF(APY37&lt;&gt;"",APY37,"")</f>
        <v>Mamelodi Sundowns</v>
      </c>
      <c r="AQE37" s="395">
        <f ca="1">SUMPRODUCT((ATI3:ATI54=AQD37)*(ATL3:ATL54=AQD38)*(ATM3:ATM54="W"))+SUMPRODUCT((ATI3:ATI54=AQD37)*(ATL3:ATL54=AQD39)*(ATM3:ATM54="W"))+SUMPRODUCT((ATI3:ATI54=AQD37)*(ATL3:ATL54=AQD40)*(ATM3:ATM54="W"))+SUMPRODUCT((ATI3:ATI54=AQD37)*(ATL3:ATL54=AQD41)*(ATM3:ATM54="W"))+SUMPRODUCT((ATI3:ATI54=AQD38)*(ATL3:ATL54=AQD37)*(ATN3:ATN54="W"))+SUMPRODUCT((ATI3:ATI54=AQD39)*(ATL3:ATL54=AQD37)*(ATN3:ATN54="W"))+SUMPRODUCT((ATI3:ATI54=AQD40)*(ATL3:ATL54=AQD37)*(ATN3:ATN54="W"))+SUMPRODUCT((ATI3:ATI54=AQD41)*(ATL3:ATL54=AQD37)*(ATN3:ATN54="W"))</f>
        <v>0</v>
      </c>
      <c r="AQF37" s="395">
        <f ca="1">SUMPRODUCT((ATI3:ATI54=AQD37)*(ATL3:ATL54=AQD38)*(ATM3:ATM54="D"))+SUMPRODUCT((ATI3:ATI54=AQD37)*(ATL3:ATL54=AQD39)*(ATM3:ATM54="D"))+SUMPRODUCT((ATI3:ATI54=AQD37)*(ATL3:ATL54=AQD40)*(ATM3:ATM54="D"))+SUMPRODUCT((ATI3:ATI54=AQD37)*(ATL3:ATL54=AQD41)*(ATM3:ATM54="D"))+SUMPRODUCT((ATI3:ATI54=AQD38)*(ATL3:ATL54=AQD37)*(ATM3:ATM54="D"))+SUMPRODUCT((ATI3:ATI54=AQD39)*(ATL3:ATL54=AQD37)*(ATM3:ATM54="D"))+SUMPRODUCT((ATI3:ATI54=AQD40)*(ATL3:ATL54=AQD37)*(ATM3:ATM54="D"))+SUMPRODUCT((ATI3:ATI54=AQD41)*(ATL3:ATL54=AQD37)*(ATM3:ATM54="D"))</f>
        <v>0</v>
      </c>
      <c r="AQG37" s="395">
        <f ca="1">SUMPRODUCT((ATI3:ATI54=AQD37)*(ATL3:ATL54=AQD38)*(ATM3:ATM54="L"))+SUMPRODUCT((ATI3:ATI54=AQD37)*(ATL3:ATL54=AQD39)*(ATM3:ATM54="L"))+SUMPRODUCT((ATI3:ATI54=AQD37)*(ATL3:ATL54=AQD40)*(ATM3:ATM54="L"))+SUMPRODUCT((ATI3:ATI54=AQD37)*(ATL3:ATL54=AQD41)*(ATM3:ATM54="L"))+SUMPRODUCT((ATI3:ATI54=AQD38)*(ATL3:ATL54=AQD37)*(ATN3:ATN54="L"))+SUMPRODUCT((ATI3:ATI54=AQD39)*(ATL3:ATL54=AQD37)*(ATN3:ATN54="L"))+SUMPRODUCT((ATI3:ATI54=AQD40)*(ATL3:ATL54=AQD37)*(ATN3:ATN54="L"))+SUMPRODUCT((ATI3:ATI54=AQD41)*(ATL3:ATL54=AQD37)*(ATN3:ATN54="L"))</f>
        <v>0</v>
      </c>
      <c r="AQH37" s="395">
        <f ca="1">SUMPRODUCT((ATI3:ATI54=AQD37)*(ATL3:ATL54=AQD38)*ATJ3:ATJ54)+SUMPRODUCT((ATI3:ATI54=AQD37)*(ATL3:ATL54=AQD39)*ATJ3:ATJ54)+SUMPRODUCT((ATI3:ATI54=AQD37)*(ATL3:ATL54=AQD40)*ATJ3:ATJ54)+SUMPRODUCT((ATI3:ATI54=AQD37)*(ATL3:ATL54=AQD41)*ATJ3:ATJ54)+SUMPRODUCT((ATI3:ATI54=AQD38)*(ATL3:ATL54=AQD37)*ATK3:ATK54)+SUMPRODUCT((ATI3:ATI54=AQD39)*(ATL3:ATL54=AQD37)*ATK3:ATK54)+SUMPRODUCT((ATI3:ATI54=AQD40)*(ATL3:ATL54=AQD37)*ATK3:ATK54)+SUMPRODUCT((ATI3:ATI54=AQD41)*(ATL3:ATL54=AQD37)*ATK3:ATK54)</f>
        <v>0</v>
      </c>
      <c r="AQI37" s="395">
        <f ca="1">SUMPRODUCT((ATI3:ATI54=AQD37)*(ATL3:ATL54=AQD38)*ATK3:ATK54)+SUMPRODUCT((ATI3:ATI54=AQD37)*(ATL3:ATL54=AQD39)*ATK3:ATK54)+SUMPRODUCT((ATI3:ATI54=AQD37)*(ATL3:ATL54=AQD40)*ATK3:ATK54)+SUMPRODUCT((ATI3:ATI54=AQD37)*(ATL3:ATL54=AQD41)*ATK3:ATK54)+SUMPRODUCT((ATI3:ATI54=AQD38)*(ATL3:ATL54=AQD37)*ATJ3:ATJ54)+SUMPRODUCT((ATI3:ATI54=AQD39)*(ATL3:ATL54=AQD37)*ATJ3:ATJ54)+SUMPRODUCT((ATI3:ATI54=AQD40)*(ATL3:ATL54=AQD37)*ATJ3:ATJ54)+SUMPRODUCT((ATI3:ATI54=AQD41)*(ATL3:ATL54=AQD37)*ATJ3:ATJ54)</f>
        <v>0</v>
      </c>
      <c r="AQJ37" s="395">
        <f t="shared" ref="AQJ37:AQJ40" ca="1" si="5874">AQH37-AQI37+1000</f>
        <v>1000</v>
      </c>
      <c r="AQK37" s="395">
        <f t="shared" ref="AQK37:AQK40" ca="1" si="5875">IF(AQD37&lt;&gt;"",AQE37*3+AQF37*1,"")</f>
        <v>0</v>
      </c>
      <c r="AQL37" s="395">
        <f ca="1">IF(AQD37&lt;&gt;"",VLOOKUP(AQD37,APK4:APQ52,7,FALSE),"")</f>
        <v>1000</v>
      </c>
      <c r="AQM37" s="395">
        <f ca="1">IF(AQD37&lt;&gt;"",VLOOKUP(AQD37,APK4:APQ52,5,FALSE),"")</f>
        <v>0</v>
      </c>
      <c r="AQN37" s="395">
        <f ca="1">IF(AQD37&lt;&gt;"",VLOOKUP(AQD37,APK4:APS52,9,FALSE),"")</f>
        <v>3</v>
      </c>
      <c r="AQO37" s="395">
        <f t="shared" ref="AQO37:AQO40" ca="1" si="5876">AQK37</f>
        <v>0</v>
      </c>
      <c r="AQP37" s="395">
        <f t="shared" ref="AQP37" ca="1" si="5877">IF(AQD37&lt;&gt;"",RANK(AQO37,AQO37:AQO41),"")</f>
        <v>1</v>
      </c>
      <c r="AQQ37" s="395">
        <f t="shared" ref="AQQ37" ca="1" si="5878">IF(AQD37&lt;&gt;"",SUMPRODUCT((AQO37:AQO41=AQO37)*(AQJ37:AQJ41&gt;AQJ37)),"")</f>
        <v>0</v>
      </c>
      <c r="AQR37" s="395">
        <f t="shared" ref="AQR37" ca="1" si="5879">IF(AQD37&lt;&gt;"",SUMPRODUCT((AQO37:AQO41=AQO37)*(AQJ37:AQJ41=AQJ37)*(AQH37:AQH41&gt;AQH37)),"")</f>
        <v>0</v>
      </c>
      <c r="AQS37" s="395">
        <f t="shared" ref="AQS37" ca="1" si="5880">IF(AQD37&lt;&gt;"",SUMPRODUCT((AQO37:AQO41=AQO37)*(AQJ37:AQJ41=AQJ37)*(AQH37:AQH41=AQH37)*(AQL37:AQL41&gt;AQL37)),"")</f>
        <v>0</v>
      </c>
      <c r="AQT37" s="395">
        <f t="shared" ref="AQT37" ca="1" si="5881">IF(AQD37&lt;&gt;"",SUMPRODUCT((AQO37:AQO41=AQO37)*(AQJ37:AQJ41=AQJ37)*(AQH37:AQH41=AQH37)*(AQL37:AQL41=AQL37)*(AQM37:AQM41&gt;AQM37)),"")</f>
        <v>0</v>
      </c>
      <c r="AQU37" s="395">
        <f t="shared" ref="AQU37" ca="1" si="5882">IF(AQD37&lt;&gt;"",SUMPRODUCT((AQO37:AQO41=AQO37)*(AQJ37:AQJ41=AQJ37)*(AQH37:AQH41=AQH37)*(AQL37:AQL41=AQL37)*(AQM37:AQM41=AQM37)*(AQN37:AQN41&gt;AQN37)),"")</f>
        <v>3</v>
      </c>
      <c r="AQV37" s="395">
        <f t="shared" ref="AQV37" ca="1" si="5883">IF(AQD37&lt;&gt;"",IF(AQV89&lt;&gt;"",IF(AQC88=3,AQV89,AQV89+AQC88),SUM(AQP37:AQU37)),"")</f>
        <v>4</v>
      </c>
      <c r="AQW37" s="395" t="str">
        <f t="shared" ref="AQW37" ca="1" si="5884">IF(AQD37&lt;&gt;"",INDEX(AQD37:AQD41,MATCH(1,AQV37:AQV41,0),0),"")</f>
        <v>Fluminense</v>
      </c>
      <c r="ATF37" s="395" t="str">
        <f t="shared" ref="ATF37" ca="1" si="5885">IF(AQW37&lt;&gt;"",AQW37,APW37)</f>
        <v>Fluminense</v>
      </c>
      <c r="ATG37" s="395">
        <v>1</v>
      </c>
      <c r="ATH37" s="395">
        <v>35</v>
      </c>
      <c r="ATI37" s="395" t="str">
        <f t="shared" si="21"/>
        <v>Inter Miami</v>
      </c>
      <c r="ATJ37" s="395">
        <f ca="1">IF(OFFSET('Game Board'!O42,0,ATJ1)&lt;&gt;"",OFFSET('Game Board'!O42,0,ATJ1),0)</f>
        <v>0</v>
      </c>
      <c r="ATK37" s="395">
        <f ca="1">IF(OFFSET('Game Board'!P42,0,ATJ1)&lt;&gt;"",OFFSET('Game Board'!P42,0,ATJ1),0)</f>
        <v>0</v>
      </c>
      <c r="ATL37" s="395" t="str">
        <f t="shared" si="22"/>
        <v>Palmeiras</v>
      </c>
      <c r="ATM37" s="395" t="str">
        <f ca="1">IF(AND(OFFSET('Game Board'!O42,0,ATJ1)&lt;&gt;"",OFFSET('Game Board'!P42,0,ATJ1)&lt;&gt;""),IF(ATJ37&gt;ATK37,"W",IF(ATJ37=ATK37,"D","L")),"")</f>
        <v/>
      </c>
      <c r="ATN37" s="395" t="str">
        <f t="shared" ca="1" si="2789"/>
        <v/>
      </c>
    </row>
    <row r="38" spans="2:1211" x14ac:dyDescent="0.25">
      <c r="B38" s="395">
        <f>VLOOKUP(C38,CX37:CY41,2,FALSE)</f>
        <v>2</v>
      </c>
      <c r="C38" s="398" t="str">
        <f>'Tournament Setup'!D27</f>
        <v>Borussia Dortmund</v>
      </c>
      <c r="D38" s="395">
        <f>SUMPRODUCT((DA3:DA54=C38)*(DE3:DE54="W"))+SUMPRODUCT((DD3:DD54=C38)*(DF3:DF54="W"))</f>
        <v>1</v>
      </c>
      <c r="E38" s="395">
        <f>SUMPRODUCT((DA3:DA54=C38)*(DE3:DE54="D"))+SUMPRODUCT((DD3:DD54=C38)*(DF3:DF54="D"))</f>
        <v>2</v>
      </c>
      <c r="F38" s="395">
        <f>SUMPRODUCT((DA3:DA54=C38)*(DE3:DE54="L"))+SUMPRODUCT((DD3:DD54=C38)*(DF3:DF54="L"))</f>
        <v>0</v>
      </c>
      <c r="G38" s="395">
        <f>SUMIF(DA3:DA72,C38,DB3:DB72)+SUMIF(DD3:DD72,C38,DC3:DC72)</f>
        <v>3</v>
      </c>
      <c r="H38" s="395">
        <f>SUMIF(DD3:DD72,C38,DB3:DB72)+SUMIF(DA3:DA72,C38,DC3:DC72)</f>
        <v>2</v>
      </c>
      <c r="I38" s="395">
        <f t="shared" si="5688"/>
        <v>1001</v>
      </c>
      <c r="J38" s="395">
        <f t="shared" si="5689"/>
        <v>5</v>
      </c>
      <c r="K38" s="401">
        <v>20</v>
      </c>
      <c r="L38" s="395">
        <f>IF(COUNTIF(J37:J41,4)&lt;&gt;4,RANK(J38,J37:J41),J90)</f>
        <v>2</v>
      </c>
      <c r="N38" s="395">
        <f>SUMPRODUCT((L37:L40=L38)*(K37:K40&lt;K38))+L38</f>
        <v>2</v>
      </c>
      <c r="O38" s="398" t="str">
        <f>INDEX(C37:C41,MATCH(2,N37:N41,0),0)</f>
        <v>Borussia Dortmund</v>
      </c>
      <c r="P38" s="395">
        <f>INDEX(L37:L41,MATCH(O38,C37:C41,0),0)</f>
        <v>2</v>
      </c>
      <c r="Q38" s="395" t="str">
        <f>IF(Q37&lt;&gt;"",O38,"")</f>
        <v/>
      </c>
      <c r="R38" s="395" t="str">
        <f>IF(R37&lt;&gt;"",O39,"")</f>
        <v/>
      </c>
      <c r="S38" s="395" t="str">
        <f>IF(S37&lt;&gt;"",O40,"")</f>
        <v/>
      </c>
      <c r="T38" s="395" t="str">
        <f>IF(T37&lt;&gt;"",O41,"")</f>
        <v/>
      </c>
      <c r="V38" s="395" t="str">
        <f t="shared" ref="V38:V40" si="5886">IF(Q38&lt;&gt;"",Q38,"")</f>
        <v/>
      </c>
      <c r="W38" s="395">
        <f>SUMPRODUCT((DA3:DA54=V38)*(DD3:DD54=V39)*(DE3:DE54="W"))+SUMPRODUCT((DA3:DA54=V38)*(DD3:DD54=V40)*(DE3:DE54="W"))+SUMPRODUCT((DA3:DA54=V38)*(DD3:DD54=V41)*(DE3:DE54="W"))+SUMPRODUCT((DA3:DA54=V38)*(DD3:DD54=V37)*(DE3:DE54="W"))+SUMPRODUCT((DA3:DA54=V39)*(DD3:DD54=V38)*(DF3:DF54="W"))+SUMPRODUCT((DA3:DA54=V40)*(DD3:DD54=V38)*(DF3:DF54="W"))+SUMPRODUCT((DA3:DA54=V41)*(DD3:DD54=V38)*(DF3:DF54="W"))+SUMPRODUCT((DA3:DA54=V37)*(DD3:DD54=V38)*(DF3:DF54="W"))</f>
        <v>0</v>
      </c>
      <c r="X38" s="395">
        <f>SUMPRODUCT((DA3:DA54=V38)*(DD3:DD54=V39)*(DE3:DE54="D"))+SUMPRODUCT((DA3:DA54=V38)*(DD3:DD54=V40)*(DE3:DE54="D"))+SUMPRODUCT((DA3:DA54=V38)*(DD3:DD54=V41)*(DE3:DE54="D"))+SUMPRODUCT((DA3:DA54=V38)*(DD3:DD54=V37)*(DE3:DE54="D"))+SUMPRODUCT((DA3:DA54=V39)*(DD3:DD54=V38)*(DE3:DE54="D"))+SUMPRODUCT((DA3:DA54=V40)*(DD3:DD54=V38)*(DE3:DE54="D"))+SUMPRODUCT((DA3:DA54=V41)*(DD3:DD54=V38)*(DE3:DE54="D"))+SUMPRODUCT((DA3:DA54=V37)*(DD3:DD54=V38)*(DE3:DE54="D"))</f>
        <v>0</v>
      </c>
      <c r="Y38" s="395">
        <f>SUMPRODUCT((DA3:DA54=V38)*(DD3:DD54=V39)*(DE3:DE54="L"))+SUMPRODUCT((DA3:DA54=V38)*(DD3:DD54=V40)*(DE3:DE54="L"))+SUMPRODUCT((DA3:DA54=V38)*(DD3:DD54=V41)*(DE3:DE54="L"))+SUMPRODUCT((DA3:DA54=V38)*(DD3:DD54=V37)*(DE3:DE54="L"))+SUMPRODUCT((DA3:DA54=V39)*(DD3:DD54=V38)*(DF3:DF54="L"))+SUMPRODUCT((DA3:DA54=V40)*(DD3:DD54=V38)*(DF3:DF54="L"))+SUMPRODUCT((DA3:DA54=V41)*(DD3:DD54=V38)*(DF3:DF54="L"))+SUMPRODUCT((DA3:DA54=V37)*(DD3:DD54=V38)*(DF3:DF54="L"))</f>
        <v>0</v>
      </c>
      <c r="Z38" s="395">
        <f>SUMPRODUCT((DA3:DA54=V38)*(DD3:DD54=V39)*DB3:DB54)+SUMPRODUCT((DA3:DA54=V38)*(DD3:DD54=V40)*DB3:DB54)+SUMPRODUCT((DA3:DA54=V38)*(DD3:DD54=V41)*DB3:DB54)+SUMPRODUCT((DA3:DA54=V38)*(DD3:DD54=V37)*DB3:DB54)+SUMPRODUCT((DA3:DA54=V39)*(DD3:DD54=V38)*DC3:DC54)+SUMPRODUCT((DA3:DA54=V40)*(DD3:DD54=V38)*DC3:DC54)+SUMPRODUCT((DA3:DA54=V41)*(DD3:DD54=V38)*DC3:DC54)+SUMPRODUCT((DA3:DA54=V37)*(DD3:DD54=V38)*DC3:DC54)</f>
        <v>0</v>
      </c>
      <c r="AA38" s="395">
        <f>SUMPRODUCT((DA3:DA54=V38)*(DD3:DD54=V39)*DC3:DC54)+SUMPRODUCT((DA3:DA54=V38)*(DD3:DD54=V40)*DC3:DC54)+SUMPRODUCT((DA3:DA54=V38)*(DD3:DD54=V41)*DC3:DC54)+SUMPRODUCT((DA3:DA54=V38)*(DD3:DD54=V37)*DC3:DC54)+SUMPRODUCT((DA3:DA54=V39)*(DD3:DD54=V38)*DB3:DB54)+SUMPRODUCT((DA3:DA54=V40)*(DD3:DD54=V38)*DB3:DB54)+SUMPRODUCT((DA3:DA54=V41)*(DD3:DD54=V38)*DB3:DB54)+SUMPRODUCT((DA3:DA54=V37)*(DD3:DD54=V38)*DB3:DB54)</f>
        <v>0</v>
      </c>
      <c r="AB38" s="395">
        <f>Z38-AA38+1000</f>
        <v>1000</v>
      </c>
      <c r="AC38" s="395" t="str">
        <f t="shared" si="5690"/>
        <v/>
      </c>
      <c r="AD38" s="395" t="str">
        <f>IF(V38&lt;&gt;"",VLOOKUP(V38,C4:I52,7,FALSE),"")</f>
        <v/>
      </c>
      <c r="AE38" s="395" t="str">
        <f>IF(V38&lt;&gt;"",VLOOKUP(V38,C4:I52,5,FALSE),"")</f>
        <v/>
      </c>
      <c r="AF38" s="395" t="str">
        <f>IF(V38&lt;&gt;"",VLOOKUP(V38,C4:K52,9,FALSE),"")</f>
        <v/>
      </c>
      <c r="AG38" s="395" t="str">
        <f t="shared" si="5691"/>
        <v/>
      </c>
      <c r="AH38" s="395" t="str">
        <f>IF(V38&lt;&gt;"",RANK(AG38,AG37:AG41),"")</f>
        <v/>
      </c>
      <c r="AI38" s="395" t="str">
        <f>IF(V38&lt;&gt;"",SUMPRODUCT((AG37:AG41=AG38)*(AB37:AB41&gt;AB38)),"")</f>
        <v/>
      </c>
      <c r="AJ38" s="395" t="str">
        <f>IF(V38&lt;&gt;"",SUMPRODUCT((AG37:AG41=AG38)*(AB37:AB41=AB38)*(Z37:Z41&gt;Z38)),"")</f>
        <v/>
      </c>
      <c r="AK38" s="395" t="str">
        <f>IF(V38&lt;&gt;"",SUMPRODUCT((AG37:AG41=AG38)*(AB37:AB41=AB38)*(Z37:Z41=Z38)*(AD37:AD41&gt;AD38)),"")</f>
        <v/>
      </c>
      <c r="AL38" s="395" t="str">
        <f>IF(V38&lt;&gt;"",SUMPRODUCT((AG37:AG41=AG38)*(AB37:AB41=AB38)*(Z37:Z41=Z38)*(AD37:AD41=AD38)*(AE37:AE41&gt;AE38)),"")</f>
        <v/>
      </c>
      <c r="AM38" s="395" t="str">
        <f>IF(V38&lt;&gt;"",SUMPRODUCT((AG37:AG41=AG38)*(AB37:AB41=AB38)*(Z37:Z41=Z38)*(AD37:AD41=AD38)*(AE37:AE41=AE38)*(AF37:AF41&gt;AF38)),"")</f>
        <v/>
      </c>
      <c r="AN38" s="395" t="str">
        <f>IF(V38&lt;&gt;"",IF(AN90&lt;&gt;"",IF(U88=3,AN90,AN90+U88),SUM(AH38:AM38)),"")</f>
        <v/>
      </c>
      <c r="AO38" s="395" t="str">
        <f>IF(V38&lt;&gt;"",INDEX(V37:V41,MATCH(2,AN37:AN41,0),0),"")</f>
        <v/>
      </c>
      <c r="AP38" s="395" t="str">
        <f>IF(R37&lt;&gt;"",R37,"")</f>
        <v/>
      </c>
      <c r="AQ38" s="395">
        <f>SUMPRODUCT((DA3:DA54=AP38)*(DD3:DD54=AP39)*(DE3:DE54="W"))+SUMPRODUCT((DA3:DA54=AP38)*(DD3:DD54=AP40)*(DE3:DE54="W"))+SUMPRODUCT((DA3:DA54=AP38)*(DD3:DD54=AP41)*(DE3:DE54="W"))+SUMPRODUCT((DA3:DA54=AP39)*(DD3:DD54=AP38)*(DF3:DF54="W"))+SUMPRODUCT((DA3:DA54=AP40)*(DD3:DD54=AP38)*(DF3:DF54="W"))+SUMPRODUCT((DA3:DA54=AP41)*(DD3:DD54=AP38)*(DF3:DF54="W"))</f>
        <v>0</v>
      </c>
      <c r="AR38" s="395">
        <f>SUMPRODUCT((DA3:DA54=AP38)*(DD3:DD54=AP39)*(DE3:DE54="D"))+SUMPRODUCT((DA3:DA54=AP38)*(DD3:DD54=AP40)*(DE3:DE54="D"))+SUMPRODUCT((DA3:DA54=AP38)*(DD3:DD54=AP41)*(DE3:DE54="D"))+SUMPRODUCT((DA3:DA54=AP39)*(DD3:DD54=AP38)*(DE3:DE54="D"))+SUMPRODUCT((DA3:DA54=AP40)*(DD3:DD54=AP38)*(DE3:DE54="D"))+SUMPRODUCT((DA3:DA54=AP41)*(DD3:DD54=AP38)*(DE3:DE54="D"))</f>
        <v>0</v>
      </c>
      <c r="AS38" s="395">
        <f>SUMPRODUCT((DA3:DA54=AP38)*(DD3:DD54=AP39)*(DE3:DE54="L"))+SUMPRODUCT((DA3:DA54=AP38)*(DD3:DD54=AP40)*(DE3:DE54="L"))+SUMPRODUCT((DA3:DA54=AP38)*(DD3:DD54=AP41)*(DE3:DE54="L"))+SUMPRODUCT((DA3:DA54=AP39)*(DD3:DD54=AP38)*(DF3:DF54="L"))+SUMPRODUCT((DA3:DA54=AP40)*(DD3:DD54=AP38)*(DF3:DF54="L"))+SUMPRODUCT((DA3:DA54=AP41)*(DD3:DD54=AP38)*(DF3:DF54="L"))</f>
        <v>0</v>
      </c>
      <c r="AT38" s="395">
        <f>SUMPRODUCT((DA3:DA54=AP38)*(DD3:DD54=AP39)*DB3:DB54)+SUMPRODUCT((DA3:DA54=AP38)*(DD3:DD54=AP40)*DB3:DB54)+SUMPRODUCT((DA3:DA54=AP38)*(DD3:DD54=AP41)*DB3:DB54)+SUMPRODUCT((DA3:DA54=AP38)*(DD3:DD54=AP37)*DB3:DB54)+SUMPRODUCT((DA3:DA54=AP39)*(DD3:DD54=AP38)*DC3:DC54)+SUMPRODUCT((DA3:DA54=AP40)*(DD3:DD54=AP38)*DC3:DC54)+SUMPRODUCT((DA3:DA54=AP41)*(DD3:DD54=AP38)*DC3:DC54)+SUMPRODUCT((DA3:DA54=AP37)*(DD3:DD54=AP38)*DC3:DC54)</f>
        <v>0</v>
      </c>
      <c r="AU38" s="395">
        <f>SUMPRODUCT((DA3:DA54=AP38)*(DD3:DD54=AP39)*DC3:DC54)+SUMPRODUCT((DA3:DA54=AP38)*(DD3:DD54=AP40)*DC3:DC54)+SUMPRODUCT((DA3:DA54=AP38)*(DD3:DD54=AP41)*DC3:DC54)+SUMPRODUCT((DA3:DA54=AP38)*(DD3:DD54=AP37)*DC3:DC54)+SUMPRODUCT((DA3:DA54=AP39)*(DD3:DD54=AP38)*DB3:DB54)+SUMPRODUCT((DA3:DA54=AP40)*(DD3:DD54=AP38)*DB3:DB54)+SUMPRODUCT((DA3:DA54=AP41)*(DD3:DD54=AP38)*DB3:DB54)+SUMPRODUCT((DA3:DA54=AP37)*(DD3:DD54=AP38)*DB3:DB54)</f>
        <v>0</v>
      </c>
      <c r="AV38" s="395">
        <f>AT38-AU38+1000</f>
        <v>1000</v>
      </c>
      <c r="AW38" s="395" t="str">
        <f t="shared" ref="AW38:AW40" si="5887">IF(AP38&lt;&gt;"",AQ38*3+AR38*1,"")</f>
        <v/>
      </c>
      <c r="AX38" s="395" t="str">
        <f>IF(AP38&lt;&gt;"",VLOOKUP(AP38,C4:I52,7,FALSE),"")</f>
        <v/>
      </c>
      <c r="AY38" s="395" t="str">
        <f>IF(AP38&lt;&gt;"",VLOOKUP(AP38,C4:I52,5,FALSE),"")</f>
        <v/>
      </c>
      <c r="AZ38" s="395" t="str">
        <f>IF(AP38&lt;&gt;"",VLOOKUP(AP38,C4:K52,9,FALSE),"")</f>
        <v/>
      </c>
      <c r="BA38" s="395" t="str">
        <f t="shared" ref="BA38:BA40" si="5888">AW38</f>
        <v/>
      </c>
      <c r="BB38" s="395" t="str">
        <f>IF(AP38&lt;&gt;"",RANK(BA38,BA37:BA40),"")</f>
        <v/>
      </c>
      <c r="BC38" s="395" t="str">
        <f>IF(AP38&lt;&gt;"",SUMPRODUCT((BA37:BA41=BA38)*(AV37:AV41&gt;AV38)),"")</f>
        <v/>
      </c>
      <c r="BD38" s="395" t="str">
        <f>IF(AP38&lt;&gt;"",SUMPRODUCT((BA37:BA41=BA38)*(AV37:AV41=AV38)*(AT37:AT41&gt;AT38)),"")</f>
        <v/>
      </c>
      <c r="BE38" s="395" t="str">
        <f>IF(AP38&lt;&gt;"",SUMPRODUCT((BA37:BA41=BA38)*(AV37:AV41=AV38)*(AT37:AT41=AT38)*(AX37:AX41&gt;AX38)),"")</f>
        <v/>
      </c>
      <c r="BF38" s="395" t="str">
        <f>IF(AP38&lt;&gt;"",SUMPRODUCT((BA37:BA41=BA38)*(AV37:AV41=AV38)*(AT37:AT41=AT38)*(AX37:AX41=AX38)*(AY37:AY41&gt;AY38)),"")</f>
        <v/>
      </c>
      <c r="BG38" s="395" t="str">
        <f>IF(AP38&lt;&gt;"",SUMPRODUCT((BA37:BA41=BA38)*(AV37:AV41=AV38)*(AT37:AT41=AT38)*(AX37:AX41=AX38)*(AY37:AY41=AY38)*(AZ37:AZ41&gt;AZ38)),"")</f>
        <v/>
      </c>
      <c r="BH38" s="395" t="str">
        <f>IF(AP38&lt;&gt;"",IF(BH90&lt;&gt;"",IF(AO88=3,BH90,BH90+AO88),SUM(BB38:BG38)+1),"")</f>
        <v/>
      </c>
      <c r="BI38" s="395" t="str">
        <f>IF(AP38&lt;&gt;"",INDEX(AP38:AP41,MATCH(2,BH38:BH41,0),0),"")</f>
        <v/>
      </c>
      <c r="CX38" s="395" t="str">
        <f>IF(BI38&lt;&gt;"",BI38,IF(AO38&lt;&gt;"",AO38,O38))</f>
        <v>Borussia Dortmund</v>
      </c>
      <c r="CY38" s="395">
        <v>2</v>
      </c>
      <c r="CZ38" s="395">
        <v>36</v>
      </c>
      <c r="DA38" s="395" t="str">
        <f>'Game Board'!F43</f>
        <v>Porto</v>
      </c>
      <c r="DB38" s="395">
        <f>IF(DA2&lt;&gt;"",IF(AND('Game Board'!G43&lt;&gt;"",'Game Board'!H43&lt;&gt;""),'Game Board'!G43,0),"")</f>
        <v>2</v>
      </c>
      <c r="DC38" s="395">
        <f>IF(DA2&lt;&gt;"",IF(AND('Game Board'!G43&lt;&gt;"",'Game Board'!H43&lt;&gt;""),'Game Board'!H43,0),"")</f>
        <v>1</v>
      </c>
      <c r="DD38" s="395" t="str">
        <f>'Game Board'!I43</f>
        <v>Al Ahly</v>
      </c>
      <c r="DE38" s="395" t="str">
        <f>IF(AND('Game Board'!G43&lt;&gt;"",'Game Board'!H43&lt;&gt;""),IF(DB38&gt;DC38,"W",IF(DB38=DC38,"D","L")),"")</f>
        <v>W</v>
      </c>
      <c r="DF38" s="395" t="str">
        <f t="shared" si="24"/>
        <v>L</v>
      </c>
      <c r="DH38" s="395">
        <f ca="1">VLOOKUP(DI38,HD37:HE41,2,FALSE)</f>
        <v>2</v>
      </c>
      <c r="DI38" s="398" t="str">
        <f t="shared" si="5692"/>
        <v>Borussia Dortmund</v>
      </c>
      <c r="DJ38" s="395">
        <f ca="1">SUMPRODUCT((HG3:HG54=DI38)*(HK3:HK54="W"))+SUMPRODUCT((HJ3:HJ54=DI38)*(HL3:HL54="W"))</f>
        <v>2</v>
      </c>
      <c r="DK38" s="395">
        <f ca="1">SUMPRODUCT((HG3:HG54=DI38)*(HK3:HK54="D"))+SUMPRODUCT((HJ3:HJ54=DI38)*(HL3:HL54="D"))</f>
        <v>0</v>
      </c>
      <c r="DL38" s="395">
        <f ca="1">SUMPRODUCT((HG3:HG54=DI38)*(HK3:HK54="L"))+SUMPRODUCT((HJ3:HJ54=DI38)*(HL3:HL54="L"))</f>
        <v>1</v>
      </c>
      <c r="DM38" s="395">
        <f ca="1">SUMIF(HG3:HG72,DI38,HH3:HH72)+SUMIF(HJ3:HJ72,DI38,HI3:HI72)</f>
        <v>6</v>
      </c>
      <c r="DN38" s="395">
        <f ca="1">SUMIF(HJ3:HJ72,DI38,HH3:HH72)+SUMIF(HG3:HG72,DI38,HI3:HI72)</f>
        <v>3</v>
      </c>
      <c r="DO38" s="395">
        <f t="shared" ca="1" si="5693"/>
        <v>1003</v>
      </c>
      <c r="DP38" s="395">
        <f t="shared" ca="1" si="5694"/>
        <v>6</v>
      </c>
      <c r="DQ38" s="401">
        <f t="shared" si="257"/>
        <v>20</v>
      </c>
      <c r="DR38" s="395">
        <f ca="1">IF(COUNTIF(DP37:DP41,4)&lt;&gt;4,RANK(DP38,DP37:DP41),DP90)</f>
        <v>2</v>
      </c>
      <c r="DT38" s="395">
        <f ca="1">SUMPRODUCT((DR37:DR40=DR38)*(DQ37:DQ40&lt;DQ38))+DR38</f>
        <v>2</v>
      </c>
      <c r="DU38" s="398" t="str">
        <f ca="1">INDEX(DI37:DI41,MATCH(2,DT37:DT41,0),0)</f>
        <v>Borussia Dortmund</v>
      </c>
      <c r="DV38" s="395">
        <f ca="1">INDEX(DR37:DR41,MATCH(DU38,DI37:DI41,0),0)</f>
        <v>2</v>
      </c>
      <c r="DW38" s="395" t="str">
        <f ca="1">IF(DW37&lt;&gt;"",DU38,"")</f>
        <v/>
      </c>
      <c r="DX38" s="395" t="str">
        <f ca="1">IF(DX37&lt;&gt;"",DU39,"")</f>
        <v/>
      </c>
      <c r="DY38" s="395" t="str">
        <f ca="1">IF(DY37&lt;&gt;"",DU40,"")</f>
        <v/>
      </c>
      <c r="DZ38" s="395" t="str">
        <f>IF(DZ37&lt;&gt;"",DU41,"")</f>
        <v/>
      </c>
      <c r="EB38" s="395" t="str">
        <f t="shared" ref="EB38:EB40" ca="1" si="5889">IF(DW38&lt;&gt;"",DW38,"")</f>
        <v/>
      </c>
      <c r="EC38" s="395">
        <f ca="1">SUMPRODUCT((HG3:HG54=EB38)*(HJ3:HJ54=EB39)*(HK3:HK54="W"))+SUMPRODUCT((HG3:HG54=EB38)*(HJ3:HJ54=EB40)*(HK3:HK54="W"))+SUMPRODUCT((HG3:HG54=EB38)*(HJ3:HJ54=EB41)*(HK3:HK54="W"))+SUMPRODUCT((HG3:HG54=EB38)*(HJ3:HJ54=EB37)*(HK3:HK54="W"))+SUMPRODUCT((HG3:HG54=EB39)*(HJ3:HJ54=EB38)*(HL3:HL54="W"))+SUMPRODUCT((HG3:HG54=EB40)*(HJ3:HJ54=EB38)*(HL3:HL54="W"))+SUMPRODUCT((HG3:HG54=EB41)*(HJ3:HJ54=EB38)*(HL3:HL54="W"))+SUMPRODUCT((HG3:HG54=EB37)*(HJ3:HJ54=EB38)*(HL3:HL54="W"))</f>
        <v>0</v>
      </c>
      <c r="ED38" s="395">
        <f ca="1">SUMPRODUCT((HG3:HG54=EB38)*(HJ3:HJ54=EB39)*(HK3:HK54="D"))+SUMPRODUCT((HG3:HG54=EB38)*(HJ3:HJ54=EB40)*(HK3:HK54="D"))+SUMPRODUCT((HG3:HG54=EB38)*(HJ3:HJ54=EB41)*(HK3:HK54="D"))+SUMPRODUCT((HG3:HG54=EB38)*(HJ3:HJ54=EB37)*(HK3:HK54="D"))+SUMPRODUCT((HG3:HG54=EB39)*(HJ3:HJ54=EB38)*(HK3:HK54="D"))+SUMPRODUCT((HG3:HG54=EB40)*(HJ3:HJ54=EB38)*(HK3:HK54="D"))+SUMPRODUCT((HG3:HG54=EB41)*(HJ3:HJ54=EB38)*(HK3:HK54="D"))+SUMPRODUCT((HG3:HG54=EB37)*(HJ3:HJ54=EB38)*(HK3:HK54="D"))</f>
        <v>0</v>
      </c>
      <c r="EE38" s="395">
        <f ca="1">SUMPRODUCT((HG3:HG54=EB38)*(HJ3:HJ54=EB39)*(HK3:HK54="L"))+SUMPRODUCT((HG3:HG54=EB38)*(HJ3:HJ54=EB40)*(HK3:HK54="L"))+SUMPRODUCT((HG3:HG54=EB38)*(HJ3:HJ54=EB41)*(HK3:HK54="L"))+SUMPRODUCT((HG3:HG54=EB38)*(HJ3:HJ54=EB37)*(HK3:HK54="L"))+SUMPRODUCT((HG3:HG54=EB39)*(HJ3:HJ54=EB38)*(HL3:HL54="L"))+SUMPRODUCT((HG3:HG54=EB40)*(HJ3:HJ54=EB38)*(HL3:HL54="L"))+SUMPRODUCT((HG3:HG54=EB41)*(HJ3:HJ54=EB38)*(HL3:HL54="L"))+SUMPRODUCT((HG3:HG54=EB37)*(HJ3:HJ54=EB38)*(HL3:HL54="L"))</f>
        <v>0</v>
      </c>
      <c r="EF38" s="395">
        <f ca="1">SUMPRODUCT((HG3:HG54=EB38)*(HJ3:HJ54=EB39)*HH3:HH54)+SUMPRODUCT((HG3:HG54=EB38)*(HJ3:HJ54=EB40)*HH3:HH54)+SUMPRODUCT((HG3:HG54=EB38)*(HJ3:HJ54=EB41)*HH3:HH54)+SUMPRODUCT((HG3:HG54=EB38)*(HJ3:HJ54=EB37)*HH3:HH54)+SUMPRODUCT((HG3:HG54=EB39)*(HJ3:HJ54=EB38)*HI3:HI54)+SUMPRODUCT((HG3:HG54=EB40)*(HJ3:HJ54=EB38)*HI3:HI54)+SUMPRODUCT((HG3:HG54=EB41)*(HJ3:HJ54=EB38)*HI3:HI54)+SUMPRODUCT((HG3:HG54=EB37)*(HJ3:HJ54=EB38)*HI3:HI54)</f>
        <v>0</v>
      </c>
      <c r="EG38" s="395">
        <f ca="1">SUMPRODUCT((HG3:HG54=EB38)*(HJ3:HJ54=EB39)*HI3:HI54)+SUMPRODUCT((HG3:HG54=EB38)*(HJ3:HJ54=EB40)*HI3:HI54)+SUMPRODUCT((HG3:HG54=EB38)*(HJ3:HJ54=EB41)*HI3:HI54)+SUMPRODUCT((HG3:HG54=EB38)*(HJ3:HJ54=EB37)*HI3:HI54)+SUMPRODUCT((HG3:HG54=EB39)*(HJ3:HJ54=EB38)*HH3:HH54)+SUMPRODUCT((HG3:HG54=EB40)*(HJ3:HJ54=EB38)*HH3:HH54)+SUMPRODUCT((HG3:HG54=EB41)*(HJ3:HJ54=EB38)*HH3:HH54)+SUMPRODUCT((HG3:HG54=EB37)*(HJ3:HJ54=EB38)*HH3:HH54)</f>
        <v>0</v>
      </c>
      <c r="EH38" s="395">
        <f ca="1">EF38-EG38+1000</f>
        <v>1000</v>
      </c>
      <c r="EI38" s="395" t="str">
        <f t="shared" ca="1" si="5695"/>
        <v/>
      </c>
      <c r="EJ38" s="395" t="str">
        <f ca="1">IF(EB38&lt;&gt;"",VLOOKUP(EB38,DI4:DO52,7,FALSE),"")</f>
        <v/>
      </c>
      <c r="EK38" s="395" t="str">
        <f ca="1">IF(EB38&lt;&gt;"",VLOOKUP(EB38,DI4:DO52,5,FALSE),"")</f>
        <v/>
      </c>
      <c r="EL38" s="395" t="str">
        <f ca="1">IF(EB38&lt;&gt;"",VLOOKUP(EB38,DI4:DQ52,9,FALSE),"")</f>
        <v/>
      </c>
      <c r="EM38" s="395" t="str">
        <f t="shared" ca="1" si="5696"/>
        <v/>
      </c>
      <c r="EN38" s="395" t="str">
        <f ca="1">IF(EB38&lt;&gt;"",RANK(EM38,EM37:EM41),"")</f>
        <v/>
      </c>
      <c r="EO38" s="395" t="str">
        <f ca="1">IF(EB38&lt;&gt;"",SUMPRODUCT((EM37:EM41=EM38)*(EH37:EH41&gt;EH38)),"")</f>
        <v/>
      </c>
      <c r="EP38" s="395" t="str">
        <f ca="1">IF(EB38&lt;&gt;"",SUMPRODUCT((EM37:EM41=EM38)*(EH37:EH41=EH38)*(EF37:EF41&gt;EF38)),"")</f>
        <v/>
      </c>
      <c r="EQ38" s="395" t="str">
        <f ca="1">IF(EB38&lt;&gt;"",SUMPRODUCT((EM37:EM41=EM38)*(EH37:EH41=EH38)*(EF37:EF41=EF38)*(EJ37:EJ41&gt;EJ38)),"")</f>
        <v/>
      </c>
      <c r="ER38" s="395" t="str">
        <f ca="1">IF(EB38&lt;&gt;"",SUMPRODUCT((EM37:EM41=EM38)*(EH37:EH41=EH38)*(EF37:EF41=EF38)*(EJ37:EJ41=EJ38)*(EK37:EK41&gt;EK38)),"")</f>
        <v/>
      </c>
      <c r="ES38" s="395" t="str">
        <f ca="1">IF(EB38&lt;&gt;"",SUMPRODUCT((EM37:EM41=EM38)*(EH37:EH41=EH38)*(EF37:EF41=EF38)*(EJ37:EJ41=EJ38)*(EK37:EK41=EK38)*(EL37:EL41&gt;EL38)),"")</f>
        <v/>
      </c>
      <c r="ET38" s="395" t="str">
        <f ca="1">IF(EB38&lt;&gt;"",IF(ET90&lt;&gt;"",IF(EA88=3,ET90,ET90+EA88),SUM(EN38:ES38)),"")</f>
        <v/>
      </c>
      <c r="EU38" s="395" t="str">
        <f ca="1">IF(EB38&lt;&gt;"",INDEX(EB37:EB41,MATCH(2,ET37:ET41,0),0),"")</f>
        <v/>
      </c>
      <c r="EV38" s="395" t="str">
        <f ca="1">IF(DX37&lt;&gt;"",DX37,"")</f>
        <v/>
      </c>
      <c r="EW38" s="395">
        <f ca="1">SUMPRODUCT((HG3:HG54=EV38)*(HJ3:HJ54=EV39)*(HK3:HK54="W"))+SUMPRODUCT((HG3:HG54=EV38)*(HJ3:HJ54=EV40)*(HK3:HK54="W"))+SUMPRODUCT((HG3:HG54=EV38)*(HJ3:HJ54=EV41)*(HK3:HK54="W"))+SUMPRODUCT((HG3:HG54=EV39)*(HJ3:HJ54=EV38)*(HL3:HL54="W"))+SUMPRODUCT((HG3:HG54=EV40)*(HJ3:HJ54=EV38)*(HL3:HL54="W"))+SUMPRODUCT((HG3:HG54=EV41)*(HJ3:HJ54=EV38)*(HL3:HL54="W"))</f>
        <v>0</v>
      </c>
      <c r="EX38" s="395">
        <f ca="1">SUMPRODUCT((HG3:HG54=EV38)*(HJ3:HJ54=EV39)*(HK3:HK54="D"))+SUMPRODUCT((HG3:HG54=EV38)*(HJ3:HJ54=EV40)*(HK3:HK54="D"))+SUMPRODUCT((HG3:HG54=EV38)*(HJ3:HJ54=EV41)*(HK3:HK54="D"))+SUMPRODUCT((HG3:HG54=EV39)*(HJ3:HJ54=EV38)*(HK3:HK54="D"))+SUMPRODUCT((HG3:HG54=EV40)*(HJ3:HJ54=EV38)*(HK3:HK54="D"))+SUMPRODUCT((HG3:HG54=EV41)*(HJ3:HJ54=EV38)*(HK3:HK54="D"))</f>
        <v>0</v>
      </c>
      <c r="EY38" s="395">
        <f ca="1">SUMPRODUCT((HG3:HG54=EV38)*(HJ3:HJ54=EV39)*(HK3:HK54="L"))+SUMPRODUCT((HG3:HG54=EV38)*(HJ3:HJ54=EV40)*(HK3:HK54="L"))+SUMPRODUCT((HG3:HG54=EV38)*(HJ3:HJ54=EV41)*(HK3:HK54="L"))+SUMPRODUCT((HG3:HG54=EV39)*(HJ3:HJ54=EV38)*(HL3:HL54="L"))+SUMPRODUCT((HG3:HG54=EV40)*(HJ3:HJ54=EV38)*(HL3:HL54="L"))+SUMPRODUCT((HG3:HG54=EV41)*(HJ3:HJ54=EV38)*(HL3:HL54="L"))</f>
        <v>0</v>
      </c>
      <c r="EZ38" s="395">
        <f ca="1">SUMPRODUCT((HG3:HG54=EV38)*(HJ3:HJ54=EV39)*HH3:HH54)+SUMPRODUCT((HG3:HG54=EV38)*(HJ3:HJ54=EV40)*HH3:HH54)+SUMPRODUCT((HG3:HG54=EV38)*(HJ3:HJ54=EV41)*HH3:HH54)+SUMPRODUCT((HG3:HG54=EV38)*(HJ3:HJ54=EV37)*HH3:HH54)+SUMPRODUCT((HG3:HG54=EV39)*(HJ3:HJ54=EV38)*HI3:HI54)+SUMPRODUCT((HG3:HG54=EV40)*(HJ3:HJ54=EV38)*HI3:HI54)+SUMPRODUCT((HG3:HG54=EV41)*(HJ3:HJ54=EV38)*HI3:HI54)+SUMPRODUCT((HG3:HG54=EV37)*(HJ3:HJ54=EV38)*HI3:HI54)</f>
        <v>0</v>
      </c>
      <c r="FA38" s="395">
        <f ca="1">SUMPRODUCT((HG3:HG54=EV38)*(HJ3:HJ54=EV39)*HI3:HI54)+SUMPRODUCT((HG3:HG54=EV38)*(HJ3:HJ54=EV40)*HI3:HI54)+SUMPRODUCT((HG3:HG54=EV38)*(HJ3:HJ54=EV41)*HI3:HI54)+SUMPRODUCT((HG3:HG54=EV38)*(HJ3:HJ54=EV37)*HI3:HI54)+SUMPRODUCT((HG3:HG54=EV39)*(HJ3:HJ54=EV38)*HH3:HH54)+SUMPRODUCT((HG3:HG54=EV40)*(HJ3:HJ54=EV38)*HH3:HH54)+SUMPRODUCT((HG3:HG54=EV41)*(HJ3:HJ54=EV38)*HH3:HH54)+SUMPRODUCT((HG3:HG54=EV37)*(HJ3:HJ54=EV38)*HH3:HH54)</f>
        <v>0</v>
      </c>
      <c r="FB38" s="395">
        <f ca="1">EZ38-FA38+1000</f>
        <v>1000</v>
      </c>
      <c r="FC38" s="395" t="str">
        <f t="shared" ref="FC38:FC40" ca="1" si="5890">IF(EV38&lt;&gt;"",EW38*3+EX38*1,"")</f>
        <v/>
      </c>
      <c r="FD38" s="395" t="str">
        <f ca="1">IF(EV38&lt;&gt;"",VLOOKUP(EV38,DI4:DO52,7,FALSE),"")</f>
        <v/>
      </c>
      <c r="FE38" s="395" t="str">
        <f ca="1">IF(EV38&lt;&gt;"",VLOOKUP(EV38,DI4:DO52,5,FALSE),"")</f>
        <v/>
      </c>
      <c r="FF38" s="395" t="str">
        <f ca="1">IF(EV38&lt;&gt;"",VLOOKUP(EV38,DI4:DQ52,9,FALSE),"")</f>
        <v/>
      </c>
      <c r="FG38" s="395" t="str">
        <f t="shared" ref="FG38:FG40" ca="1" si="5891">FC38</f>
        <v/>
      </c>
      <c r="FH38" s="395" t="str">
        <f ca="1">IF(EV38&lt;&gt;"",RANK(FG38,FG37:FG40),"")</f>
        <v/>
      </c>
      <c r="FI38" s="395" t="str">
        <f ca="1">IF(EV38&lt;&gt;"",SUMPRODUCT((FG37:FG41=FG38)*(FB37:FB41&gt;FB38)),"")</f>
        <v/>
      </c>
      <c r="FJ38" s="395" t="str">
        <f ca="1">IF(EV38&lt;&gt;"",SUMPRODUCT((FG37:FG41=FG38)*(FB37:FB41=FB38)*(EZ37:EZ41&gt;EZ38)),"")</f>
        <v/>
      </c>
      <c r="FK38" s="395" t="str">
        <f ca="1">IF(EV38&lt;&gt;"",SUMPRODUCT((FG37:FG41=FG38)*(FB37:FB41=FB38)*(EZ37:EZ41=EZ38)*(FD37:FD41&gt;FD38)),"")</f>
        <v/>
      </c>
      <c r="FL38" s="395" t="str">
        <f ca="1">IF(EV38&lt;&gt;"",SUMPRODUCT((FG37:FG41=FG38)*(FB37:FB41=FB38)*(EZ37:EZ41=EZ38)*(FD37:FD41=FD38)*(FE37:FE41&gt;FE38)),"")</f>
        <v/>
      </c>
      <c r="FM38" s="395" t="str">
        <f ca="1">IF(EV38&lt;&gt;"",SUMPRODUCT((FG37:FG41=FG38)*(FB37:FB41=FB38)*(EZ37:EZ41=EZ38)*(FD37:FD41=FD38)*(FE37:FE41=FE38)*(FF37:FF41&gt;FF38)),"")</f>
        <v/>
      </c>
      <c r="FN38" s="395" t="str">
        <f ca="1">IF(EV38&lt;&gt;"",IF(FN90&lt;&gt;"",IF(EU88=3,FN90,FN90+EU88),SUM(FH38:FM38)+1),"")</f>
        <v/>
      </c>
      <c r="FO38" s="395" t="str">
        <f ca="1">IF(EV38&lt;&gt;"",INDEX(EV38:EV41,MATCH(2,FN38:FN41,0),0),"")</f>
        <v/>
      </c>
      <c r="HD38" s="395" t="str">
        <f ca="1">IF(FO38&lt;&gt;"",FO38,IF(EU38&lt;&gt;"",EU38,DU38))</f>
        <v>Borussia Dortmund</v>
      </c>
      <c r="HE38" s="395">
        <v>2</v>
      </c>
      <c r="HF38" s="395">
        <v>36</v>
      </c>
      <c r="HG38" s="395" t="str">
        <f t="shared" si="25"/>
        <v>Porto</v>
      </c>
      <c r="HH38" s="395">
        <f ca="1">IF(HG2&lt;&gt;"",IF(OFFSET('Game Board'!O43,0,HH1)&lt;&gt;"",OFFSET('Game Board'!O43,0,HH1),0),"")</f>
        <v>1</v>
      </c>
      <c r="HI38" s="395">
        <f ca="1">IF(HG2&lt;&gt;"",IF(OFFSET('Game Board'!P43,0,HH1)&lt;&gt;"",OFFSET('Game Board'!P43,0,HH1),0),"")</f>
        <v>0</v>
      </c>
      <c r="HJ38" s="395" t="str">
        <f t="shared" si="26"/>
        <v>Al Ahly</v>
      </c>
      <c r="HK38" s="395" t="str">
        <f ca="1">IF(AND(OFFSET('Game Board'!O43,0,HH1)&lt;&gt;"",OFFSET('Game Board'!P43,0,HH1)&lt;&gt;""),IF(HH38&gt;HI38,"W",IF(HH38=HI38,"D","L")),"")</f>
        <v>W</v>
      </c>
      <c r="HL38" s="395" t="str">
        <f t="shared" ca="1" si="27"/>
        <v>L</v>
      </c>
      <c r="HN38" s="395">
        <f ca="1">VLOOKUP(HO38,LJ37:LK41,2,FALSE)</f>
        <v>3</v>
      </c>
      <c r="HO38" s="398" t="str">
        <f t="shared" si="5697"/>
        <v>Borussia Dortmund</v>
      </c>
      <c r="HP38" s="395">
        <f ca="1">SUMPRODUCT((LM3:LM54=HO38)*(LQ3:LQ54="W"))+SUMPRODUCT((LP3:LP54=HO38)*(LR3:LR54="W"))</f>
        <v>1</v>
      </c>
      <c r="HQ38" s="395">
        <f ca="1">SUMPRODUCT((LM3:LM54=HO38)*(LQ3:LQ54="D"))+SUMPRODUCT((LP3:LP54=HO38)*(LR3:LR54="D"))</f>
        <v>0</v>
      </c>
      <c r="HR38" s="395">
        <f ca="1">SUMPRODUCT((LM3:LM54=HO38)*(LQ3:LQ54="L"))+SUMPRODUCT((LP3:LP54=HO38)*(LR3:LR54="L"))</f>
        <v>2</v>
      </c>
      <c r="HS38" s="395">
        <f ca="1">SUMIF(LM3:LM72,HO38,LN3:LN72)+SUMIF(LP3:LP72,HO38,LO3:LO72)</f>
        <v>4</v>
      </c>
      <c r="HT38" s="395">
        <f ca="1">SUMIF(LP3:LP72,HO38,LN3:LN72)+SUMIF(LM3:LM72,HO38,LO3:LO72)</f>
        <v>7</v>
      </c>
      <c r="HU38" s="395">
        <f t="shared" ca="1" si="5698"/>
        <v>997</v>
      </c>
      <c r="HV38" s="395">
        <f t="shared" ca="1" si="5699"/>
        <v>3</v>
      </c>
      <c r="HW38" s="401">
        <f t="shared" si="266"/>
        <v>20</v>
      </c>
      <c r="HX38" s="395">
        <f ca="1">IF(COUNTIF(HV37:HV41,4)&lt;&gt;4,RANK(HV38,HV37:HV41),HV90)</f>
        <v>3</v>
      </c>
      <c r="HZ38" s="395">
        <f ca="1">SUMPRODUCT((HX37:HX40=HX38)*(HW37:HW40&lt;HW38))+HX38</f>
        <v>3</v>
      </c>
      <c r="IA38" s="398" t="str">
        <f ca="1">INDEX(HO37:HO41,MATCH(2,HZ37:HZ41,0),0)</f>
        <v>Ulsan HD</v>
      </c>
      <c r="IB38" s="395">
        <f ca="1">INDEX(HX37:HX41,MATCH(IA38,HO37:HO41,0),0)</f>
        <v>1</v>
      </c>
      <c r="IC38" s="395" t="str">
        <f ca="1">IF(IC37&lt;&gt;"",IA38,"")</f>
        <v>Ulsan HD</v>
      </c>
      <c r="ID38" s="395" t="str">
        <f ca="1">IF(ID37&lt;&gt;"",IA39,"")</f>
        <v/>
      </c>
      <c r="IE38" s="395" t="str">
        <f ca="1">IF(IE37&lt;&gt;"",IA40,"")</f>
        <v>Fluminense</v>
      </c>
      <c r="IF38" s="395" t="str">
        <f>IF(IF37&lt;&gt;"",IA41,"")</f>
        <v/>
      </c>
      <c r="IH38" s="395" t="str">
        <f t="shared" ref="IH38:IH40" ca="1" si="5892">IF(IC38&lt;&gt;"",IC38,"")</f>
        <v>Ulsan HD</v>
      </c>
      <c r="II38" s="395">
        <f ca="1">SUMPRODUCT((LM3:LM54=IH38)*(LP3:LP54=IH39)*(LQ3:LQ54="W"))+SUMPRODUCT((LM3:LM54=IH38)*(LP3:LP54=IH40)*(LQ3:LQ54="W"))+SUMPRODUCT((LM3:LM54=IH38)*(LP3:LP54=IH41)*(LQ3:LQ54="W"))+SUMPRODUCT((LM3:LM54=IH38)*(LP3:LP54=IH37)*(LQ3:LQ54="W"))+SUMPRODUCT((LM3:LM54=IH39)*(LP3:LP54=IH38)*(LR3:LR54="W"))+SUMPRODUCT((LM3:LM54=IH40)*(LP3:LP54=IH38)*(LR3:LR54="W"))+SUMPRODUCT((LM3:LM54=IH41)*(LP3:LP54=IH38)*(LR3:LR54="W"))+SUMPRODUCT((LM3:LM54=IH37)*(LP3:LP54=IH38)*(LR3:LR54="W"))</f>
        <v>1</v>
      </c>
      <c r="IJ38" s="395">
        <f ca="1">SUMPRODUCT((LM3:LM54=IH38)*(LP3:LP54=IH39)*(LQ3:LQ54="D"))+SUMPRODUCT((LM3:LM54=IH38)*(LP3:LP54=IH40)*(LQ3:LQ54="D"))+SUMPRODUCT((LM3:LM54=IH38)*(LP3:LP54=IH41)*(LQ3:LQ54="D"))+SUMPRODUCT((LM3:LM54=IH38)*(LP3:LP54=IH37)*(LQ3:LQ54="D"))+SUMPRODUCT((LM3:LM54=IH39)*(LP3:LP54=IH38)*(LQ3:LQ54="D"))+SUMPRODUCT((LM3:LM54=IH40)*(LP3:LP54=IH38)*(LQ3:LQ54="D"))+SUMPRODUCT((LM3:LM54=IH41)*(LP3:LP54=IH38)*(LQ3:LQ54="D"))+SUMPRODUCT((LM3:LM54=IH37)*(LP3:LP54=IH38)*(LQ3:LQ54="D"))</f>
        <v>0</v>
      </c>
      <c r="IK38" s="395">
        <f ca="1">SUMPRODUCT((LM3:LM54=IH38)*(LP3:LP54=IH39)*(LQ3:LQ54="L"))+SUMPRODUCT((LM3:LM54=IH38)*(LP3:LP54=IH40)*(LQ3:LQ54="L"))+SUMPRODUCT((LM3:LM54=IH38)*(LP3:LP54=IH41)*(LQ3:LQ54="L"))+SUMPRODUCT((LM3:LM54=IH38)*(LP3:LP54=IH37)*(LQ3:LQ54="L"))+SUMPRODUCT((LM3:LM54=IH39)*(LP3:LP54=IH38)*(LR3:LR54="L"))+SUMPRODUCT((LM3:LM54=IH40)*(LP3:LP54=IH38)*(LR3:LR54="L"))+SUMPRODUCT((LM3:LM54=IH41)*(LP3:LP54=IH38)*(LR3:LR54="L"))+SUMPRODUCT((LM3:LM54=IH37)*(LP3:LP54=IH38)*(LR3:LR54="L"))</f>
        <v>0</v>
      </c>
      <c r="IL38" s="395">
        <f ca="1">SUMPRODUCT((LM3:LM54=IH38)*(LP3:LP54=IH39)*LN3:LN54)+SUMPRODUCT((LM3:LM54=IH38)*(LP3:LP54=IH40)*LN3:LN54)+SUMPRODUCT((LM3:LM54=IH38)*(LP3:LP54=IH41)*LN3:LN54)+SUMPRODUCT((LM3:LM54=IH38)*(LP3:LP54=IH37)*LN3:LN54)+SUMPRODUCT((LM3:LM54=IH39)*(LP3:LP54=IH38)*LO3:LO54)+SUMPRODUCT((LM3:LM54=IH40)*(LP3:LP54=IH38)*LO3:LO54)+SUMPRODUCT((LM3:LM54=IH41)*(LP3:LP54=IH38)*LO3:LO54)+SUMPRODUCT((LM3:LM54=IH37)*(LP3:LP54=IH38)*LO3:LO54)</f>
        <v>1</v>
      </c>
      <c r="IM38" s="395">
        <f ca="1">SUMPRODUCT((LM3:LM54=IH38)*(LP3:LP54=IH39)*LO3:LO54)+SUMPRODUCT((LM3:LM54=IH38)*(LP3:LP54=IH40)*LO3:LO54)+SUMPRODUCT((LM3:LM54=IH38)*(LP3:LP54=IH41)*LO3:LO54)+SUMPRODUCT((LM3:LM54=IH38)*(LP3:LP54=IH37)*LO3:LO54)+SUMPRODUCT((LM3:LM54=IH39)*(LP3:LP54=IH38)*LN3:LN54)+SUMPRODUCT((LM3:LM54=IH40)*(LP3:LP54=IH38)*LN3:LN54)+SUMPRODUCT((LM3:LM54=IH41)*(LP3:LP54=IH38)*LN3:LN54)+SUMPRODUCT((LM3:LM54=IH37)*(LP3:LP54=IH38)*LN3:LN54)</f>
        <v>0</v>
      </c>
      <c r="IN38" s="395">
        <f ca="1">IL38-IM38+1000</f>
        <v>1001</v>
      </c>
      <c r="IO38" s="395">
        <f t="shared" ca="1" si="5700"/>
        <v>3</v>
      </c>
      <c r="IP38" s="395">
        <f ca="1">IF(IH38&lt;&gt;"",VLOOKUP(IH38,HO4:HU52,7,FALSE),"")</f>
        <v>1003</v>
      </c>
      <c r="IQ38" s="395">
        <f ca="1">IF(IH38&lt;&gt;"",VLOOKUP(IH38,HO4:HU52,5,FALSE),"")</f>
        <v>5</v>
      </c>
      <c r="IR38" s="395">
        <f ca="1">IF(IH38&lt;&gt;"",VLOOKUP(IH38,HO4:HW52,9,FALSE),"")</f>
        <v>11</v>
      </c>
      <c r="IS38" s="395">
        <f t="shared" ca="1" si="5701"/>
        <v>3</v>
      </c>
      <c r="IT38" s="395">
        <f ca="1">IF(IH38&lt;&gt;"",RANK(IS38,IS37:IS41),"")</f>
        <v>1</v>
      </c>
      <c r="IU38" s="395">
        <f ca="1">IF(IH38&lt;&gt;"",SUMPRODUCT((IS37:IS41=IS38)*(IN37:IN41&gt;IN38)),"")</f>
        <v>0</v>
      </c>
      <c r="IV38" s="395">
        <f ca="1">IF(IH38&lt;&gt;"",SUMPRODUCT((IS37:IS41=IS38)*(IN37:IN41=IN38)*(IL37:IL41&gt;IL38)),"")</f>
        <v>0</v>
      </c>
      <c r="IW38" s="395">
        <f ca="1">IF(IH38&lt;&gt;"",SUMPRODUCT((IS37:IS41=IS38)*(IN37:IN41=IN38)*(IL37:IL41=IL38)*(IP37:IP41&gt;IP38)),"")</f>
        <v>0</v>
      </c>
      <c r="IX38" s="395">
        <f ca="1">IF(IH38&lt;&gt;"",SUMPRODUCT((IS37:IS41=IS38)*(IN37:IN41=IN38)*(IL37:IL41=IL38)*(IP37:IP41=IP38)*(IQ37:IQ41&gt;IQ38)),"")</f>
        <v>0</v>
      </c>
      <c r="IY38" s="395">
        <f ca="1">IF(IH38&lt;&gt;"",SUMPRODUCT((IS37:IS41=IS38)*(IN37:IN41=IN38)*(IL37:IL41=IL38)*(IP37:IP41=IP38)*(IQ37:IQ41=IQ38)*(IR37:IR41&gt;IR38)),"")</f>
        <v>0</v>
      </c>
      <c r="IZ38" s="395">
        <f ca="1">IF(IH38&lt;&gt;"",IF(IZ90&lt;&gt;"",IF(IG88=3,IZ90,IZ90+IG88),SUM(IT38:IY38)),"")</f>
        <v>1</v>
      </c>
      <c r="JA38" s="395" t="str">
        <f ca="1">IF(IH38&lt;&gt;"",INDEX(IH37:IH41,MATCH(2,IZ37:IZ41,0),0),"")</f>
        <v>Mamelodi Sundowns</v>
      </c>
      <c r="JB38" s="395" t="str">
        <f ca="1">IF(ID37&lt;&gt;"",ID37,"")</f>
        <v/>
      </c>
      <c r="JC38" s="395">
        <f ca="1">SUMPRODUCT((LM3:LM54=JB38)*(LP3:LP54=JB39)*(LQ3:LQ54="W"))+SUMPRODUCT((LM3:LM54=JB38)*(LP3:LP54=JB40)*(LQ3:LQ54="W"))+SUMPRODUCT((LM3:LM54=JB38)*(LP3:LP54=JB41)*(LQ3:LQ54="W"))+SUMPRODUCT((LM3:LM54=JB39)*(LP3:LP54=JB38)*(LR3:LR54="W"))+SUMPRODUCT((LM3:LM54=JB40)*(LP3:LP54=JB38)*(LR3:LR54="W"))+SUMPRODUCT((LM3:LM54=JB41)*(LP3:LP54=JB38)*(LR3:LR54="W"))</f>
        <v>0</v>
      </c>
      <c r="JD38" s="395">
        <f ca="1">SUMPRODUCT((LM3:LM54=JB38)*(LP3:LP54=JB39)*(LQ3:LQ54="D"))+SUMPRODUCT((LM3:LM54=JB38)*(LP3:LP54=JB40)*(LQ3:LQ54="D"))+SUMPRODUCT((LM3:LM54=JB38)*(LP3:LP54=JB41)*(LQ3:LQ54="D"))+SUMPRODUCT((LM3:LM54=JB39)*(LP3:LP54=JB38)*(LQ3:LQ54="D"))+SUMPRODUCT((LM3:LM54=JB40)*(LP3:LP54=JB38)*(LQ3:LQ54="D"))+SUMPRODUCT((LM3:LM54=JB41)*(LP3:LP54=JB38)*(LQ3:LQ54="D"))</f>
        <v>0</v>
      </c>
      <c r="JE38" s="395">
        <f ca="1">SUMPRODUCT((LM3:LM54=JB38)*(LP3:LP54=JB39)*(LQ3:LQ54="L"))+SUMPRODUCT((LM3:LM54=JB38)*(LP3:LP54=JB40)*(LQ3:LQ54="L"))+SUMPRODUCT((LM3:LM54=JB38)*(LP3:LP54=JB41)*(LQ3:LQ54="L"))+SUMPRODUCT((LM3:LM54=JB39)*(LP3:LP54=JB38)*(LR3:LR54="L"))+SUMPRODUCT((LM3:LM54=JB40)*(LP3:LP54=JB38)*(LR3:LR54="L"))+SUMPRODUCT((LM3:LM54=JB41)*(LP3:LP54=JB38)*(LR3:LR54="L"))</f>
        <v>0</v>
      </c>
      <c r="JF38" s="395">
        <f ca="1">SUMPRODUCT((LM3:LM54=JB38)*(LP3:LP54=JB39)*LN3:LN54)+SUMPRODUCT((LM3:LM54=JB38)*(LP3:LP54=JB40)*LN3:LN54)+SUMPRODUCT((LM3:LM54=JB38)*(LP3:LP54=JB41)*LN3:LN54)+SUMPRODUCT((LM3:LM54=JB38)*(LP3:LP54=JB37)*LN3:LN54)+SUMPRODUCT((LM3:LM54=JB39)*(LP3:LP54=JB38)*LO3:LO54)+SUMPRODUCT((LM3:LM54=JB40)*(LP3:LP54=JB38)*LO3:LO54)+SUMPRODUCT((LM3:LM54=JB41)*(LP3:LP54=JB38)*LO3:LO54)+SUMPRODUCT((LM3:LM54=JB37)*(LP3:LP54=JB38)*LO3:LO54)</f>
        <v>0</v>
      </c>
      <c r="JG38" s="395">
        <f ca="1">SUMPRODUCT((LM3:LM54=JB38)*(LP3:LP54=JB39)*LO3:LO54)+SUMPRODUCT((LM3:LM54=JB38)*(LP3:LP54=JB40)*LO3:LO54)+SUMPRODUCT((LM3:LM54=JB38)*(LP3:LP54=JB41)*LO3:LO54)+SUMPRODUCT((LM3:LM54=JB38)*(LP3:LP54=JB37)*LO3:LO54)+SUMPRODUCT((LM3:LM54=JB39)*(LP3:LP54=JB38)*LN3:LN54)+SUMPRODUCT((LM3:LM54=JB40)*(LP3:LP54=JB38)*LN3:LN54)+SUMPRODUCT((LM3:LM54=JB41)*(LP3:LP54=JB38)*LN3:LN54)+SUMPRODUCT((LM3:LM54=JB37)*(LP3:LP54=JB38)*LN3:LN54)</f>
        <v>0</v>
      </c>
      <c r="JH38" s="395">
        <f ca="1">JF38-JG38+1000</f>
        <v>1000</v>
      </c>
      <c r="JI38" s="395" t="str">
        <f t="shared" ref="JI38:JI40" ca="1" si="5893">IF(JB38&lt;&gt;"",JC38*3+JD38*1,"")</f>
        <v/>
      </c>
      <c r="JJ38" s="395" t="str">
        <f ca="1">IF(JB38&lt;&gt;"",VLOOKUP(JB38,HO4:HU52,7,FALSE),"")</f>
        <v/>
      </c>
      <c r="JK38" s="395" t="str">
        <f ca="1">IF(JB38&lt;&gt;"",VLOOKUP(JB38,HO4:HU52,5,FALSE),"")</f>
        <v/>
      </c>
      <c r="JL38" s="395" t="str">
        <f ca="1">IF(JB38&lt;&gt;"",VLOOKUP(JB38,HO4:HW52,9,FALSE),"")</f>
        <v/>
      </c>
      <c r="JM38" s="395" t="str">
        <f t="shared" ref="JM38:JM40" ca="1" si="5894">JI38</f>
        <v/>
      </c>
      <c r="JN38" s="395" t="str">
        <f ca="1">IF(JB38&lt;&gt;"",RANK(JM38,JM37:JM40),"")</f>
        <v/>
      </c>
      <c r="JO38" s="395" t="str">
        <f ca="1">IF(JB38&lt;&gt;"",SUMPRODUCT((JM37:JM41=JM38)*(JH37:JH41&gt;JH38)),"")</f>
        <v/>
      </c>
      <c r="JP38" s="395" t="str">
        <f ca="1">IF(JB38&lt;&gt;"",SUMPRODUCT((JM37:JM41=JM38)*(JH37:JH41=JH38)*(JF37:JF41&gt;JF38)),"")</f>
        <v/>
      </c>
      <c r="JQ38" s="395" t="str">
        <f ca="1">IF(JB38&lt;&gt;"",SUMPRODUCT((JM37:JM41=JM38)*(JH37:JH41=JH38)*(JF37:JF41=JF38)*(JJ37:JJ41&gt;JJ38)),"")</f>
        <v/>
      </c>
      <c r="JR38" s="395" t="str">
        <f ca="1">IF(JB38&lt;&gt;"",SUMPRODUCT((JM37:JM41=JM38)*(JH37:JH41=JH38)*(JF37:JF41=JF38)*(JJ37:JJ41=JJ38)*(JK37:JK41&gt;JK38)),"")</f>
        <v/>
      </c>
      <c r="JS38" s="395" t="str">
        <f ca="1">IF(JB38&lt;&gt;"",SUMPRODUCT((JM37:JM41=JM38)*(JH37:JH41=JH38)*(JF37:JF41=JF38)*(JJ37:JJ41=JJ38)*(JK37:JK41=JK38)*(JL37:JL41&gt;JL38)),"")</f>
        <v/>
      </c>
      <c r="JT38" s="395" t="str">
        <f ca="1">IF(JB38&lt;&gt;"",IF(JT90&lt;&gt;"",IF(JA88=3,JT90,JT90+JA88),SUM(JN38:JS38)+1),"")</f>
        <v/>
      </c>
      <c r="JU38" s="395" t="str">
        <f ca="1">IF(JB38&lt;&gt;"",INDEX(JB38:JB41,MATCH(2,JT38:JT41,0),0),"")</f>
        <v/>
      </c>
      <c r="LJ38" s="395" t="str">
        <f ca="1">IF(JU38&lt;&gt;"",JU38,IF(JA38&lt;&gt;"",JA38,IA38))</f>
        <v>Mamelodi Sundowns</v>
      </c>
      <c r="LK38" s="395">
        <v>2</v>
      </c>
      <c r="LL38" s="395">
        <v>36</v>
      </c>
      <c r="LM38" s="395" t="str">
        <f t="shared" si="28"/>
        <v>Porto</v>
      </c>
      <c r="LN38" s="395">
        <f ca="1">IF(OFFSET('Game Board'!O43,0,LN1)&lt;&gt;"",OFFSET('Game Board'!O43,0,LN1),0)</f>
        <v>1</v>
      </c>
      <c r="LO38" s="395">
        <f ca="1">IF(OFFSET('Game Board'!P43,0,LN1)&lt;&gt;"",OFFSET('Game Board'!P43,0,LN1),0)</f>
        <v>2</v>
      </c>
      <c r="LP38" s="395" t="str">
        <f t="shared" si="29"/>
        <v>Al Ahly</v>
      </c>
      <c r="LQ38" s="395" t="str">
        <f ca="1">IF(AND(OFFSET('Game Board'!O43,0,LN1)&lt;&gt;"",OFFSET('Game Board'!P43,0,LN1)&lt;&gt;""),IF(LN38&gt;LO38,"W",IF(LN38=LO38,"D","L")),"")</f>
        <v>L</v>
      </c>
      <c r="LR38" s="395" t="str">
        <f t="shared" ca="1" si="30"/>
        <v>W</v>
      </c>
      <c r="LT38" s="395">
        <f ca="1">VLOOKUP(LU38,PP37:PQ41,2,FALSE)</f>
        <v>1</v>
      </c>
      <c r="LU38" s="398" t="str">
        <f t="shared" si="5702"/>
        <v>Borussia Dortmund</v>
      </c>
      <c r="LV38" s="395">
        <f ca="1">SUMPRODUCT((PS3:PS54=LU38)*(PW3:PW54="W"))+SUMPRODUCT((PV3:PV54=LU38)*(PX3:PX54="W"))</f>
        <v>1</v>
      </c>
      <c r="LW38" s="395">
        <f ca="1">SUMPRODUCT((PS3:PS54=LU38)*(PW3:PW54="D"))+SUMPRODUCT((PV3:PV54=LU38)*(PX3:PX54="D"))</f>
        <v>2</v>
      </c>
      <c r="LX38" s="395">
        <f ca="1">SUMPRODUCT((PS3:PS54=LU38)*(PW3:PW54="L"))+SUMPRODUCT((PV3:PV54=LU38)*(PX3:PX54="L"))</f>
        <v>0</v>
      </c>
      <c r="LY38" s="395">
        <f ca="1">SUMIF(PS3:PS72,LU38,PT3:PT72)+SUMIF(PV3:PV72,LU38,PU3:PU72)</f>
        <v>4</v>
      </c>
      <c r="LZ38" s="395">
        <f ca="1">SUMIF(PV3:PV72,LU38,PT3:PT72)+SUMIF(PS3:PS72,LU38,PU3:PU72)</f>
        <v>3</v>
      </c>
      <c r="MA38" s="395">
        <f t="shared" ca="1" si="5703"/>
        <v>1001</v>
      </c>
      <c r="MB38" s="395">
        <f t="shared" ca="1" si="5704"/>
        <v>5</v>
      </c>
      <c r="MC38" s="401">
        <f t="shared" si="36"/>
        <v>20</v>
      </c>
      <c r="MD38" s="395">
        <f ca="1">IF(COUNTIF(MB37:MB41,4)&lt;&gt;4,RANK(MB38,MB37:MB41),MB90)</f>
        <v>1</v>
      </c>
      <c r="MF38" s="395">
        <f t="shared" ref="MF38" ca="1" si="5895">SUMPRODUCT((MD37:MD40=MD38)*(MC37:MC40&lt;MC38))+MD38</f>
        <v>1</v>
      </c>
      <c r="MG38" s="398" t="str">
        <f t="shared" ref="MG38" ca="1" si="5896">INDEX(LU37:LU41,MATCH(2,MF37:MF41,0),0)</f>
        <v>Mamelodi Sundowns</v>
      </c>
      <c r="MH38" s="395">
        <f t="shared" ref="MH38" ca="1" si="5897">INDEX(MD37:MD41,MATCH(MG38,LU37:LU41,0),0)</f>
        <v>2</v>
      </c>
      <c r="MI38" s="395" t="str">
        <f t="shared" ref="MI38" ca="1" si="5898">IF(MI37&lt;&gt;"",MG38,"")</f>
        <v/>
      </c>
      <c r="MJ38" s="395" t="str">
        <f t="shared" ref="MJ38" ca="1" si="5899">IF(MJ37&lt;&gt;"",MG39,"")</f>
        <v/>
      </c>
      <c r="MK38" s="395" t="str">
        <f t="shared" ref="MK38" ca="1" si="5900">IF(MK37&lt;&gt;"",MG40,"")</f>
        <v/>
      </c>
      <c r="ML38" s="395" t="str">
        <f t="shared" ref="ML38" si="5901">IF(ML37&lt;&gt;"",MG41,"")</f>
        <v/>
      </c>
      <c r="MN38" s="395" t="str">
        <f t="shared" ca="1" si="5712"/>
        <v/>
      </c>
      <c r="MO38" s="395">
        <f ca="1">SUMPRODUCT((PS3:PS54=MN38)*(PV3:PV54=MN39)*(PW3:PW54="W"))+SUMPRODUCT((PS3:PS54=MN38)*(PV3:PV54=MN40)*(PW3:PW54="W"))+SUMPRODUCT((PS3:PS54=MN38)*(PV3:PV54=MN41)*(PW3:PW54="W"))+SUMPRODUCT((PS3:PS54=MN38)*(PV3:PV54=MN37)*(PW3:PW54="W"))+SUMPRODUCT((PS3:PS54=MN39)*(PV3:PV54=MN38)*(PX3:PX54="W"))+SUMPRODUCT((PS3:PS54=MN40)*(PV3:PV54=MN38)*(PX3:PX54="W"))+SUMPRODUCT((PS3:PS54=MN41)*(PV3:PV54=MN38)*(PX3:PX54="W"))+SUMPRODUCT((PS3:PS54=MN37)*(PV3:PV54=MN38)*(PX3:PX54="W"))</f>
        <v>0</v>
      </c>
      <c r="MP38" s="395">
        <f ca="1">SUMPRODUCT((PS3:PS54=MN38)*(PV3:PV54=MN39)*(PW3:PW54="D"))+SUMPRODUCT((PS3:PS54=MN38)*(PV3:PV54=MN40)*(PW3:PW54="D"))+SUMPRODUCT((PS3:PS54=MN38)*(PV3:PV54=MN41)*(PW3:PW54="D"))+SUMPRODUCT((PS3:PS54=MN38)*(PV3:PV54=MN37)*(PW3:PW54="D"))+SUMPRODUCT((PS3:PS54=MN39)*(PV3:PV54=MN38)*(PW3:PW54="D"))+SUMPRODUCT((PS3:PS54=MN40)*(PV3:PV54=MN38)*(PW3:PW54="D"))+SUMPRODUCT((PS3:PS54=MN41)*(PV3:PV54=MN38)*(PW3:PW54="D"))+SUMPRODUCT((PS3:PS54=MN37)*(PV3:PV54=MN38)*(PW3:PW54="D"))</f>
        <v>0</v>
      </c>
      <c r="MQ38" s="395">
        <f ca="1">SUMPRODUCT((PS3:PS54=MN38)*(PV3:PV54=MN39)*(PW3:PW54="L"))+SUMPRODUCT((PS3:PS54=MN38)*(PV3:PV54=MN40)*(PW3:PW54="L"))+SUMPRODUCT((PS3:PS54=MN38)*(PV3:PV54=MN41)*(PW3:PW54="L"))+SUMPRODUCT((PS3:PS54=MN38)*(PV3:PV54=MN37)*(PW3:PW54="L"))+SUMPRODUCT((PS3:PS54=MN39)*(PV3:PV54=MN38)*(PX3:PX54="L"))+SUMPRODUCT((PS3:PS54=MN40)*(PV3:PV54=MN38)*(PX3:PX54="L"))+SUMPRODUCT((PS3:PS54=MN41)*(PV3:PV54=MN38)*(PX3:PX54="L"))+SUMPRODUCT((PS3:PS54=MN37)*(PV3:PV54=MN38)*(PX3:PX54="L"))</f>
        <v>0</v>
      </c>
      <c r="MR38" s="395">
        <f ca="1">SUMPRODUCT((PS3:PS54=MN38)*(PV3:PV54=MN39)*PT3:PT54)+SUMPRODUCT((PS3:PS54=MN38)*(PV3:PV54=MN40)*PT3:PT54)+SUMPRODUCT((PS3:PS54=MN38)*(PV3:PV54=MN41)*PT3:PT54)+SUMPRODUCT((PS3:PS54=MN38)*(PV3:PV54=MN37)*PT3:PT54)+SUMPRODUCT((PS3:PS54=MN39)*(PV3:PV54=MN38)*PU3:PU54)+SUMPRODUCT((PS3:PS54=MN40)*(PV3:PV54=MN38)*PU3:PU54)+SUMPRODUCT((PS3:PS54=MN41)*(PV3:PV54=MN38)*PU3:PU54)+SUMPRODUCT((PS3:PS54=MN37)*(PV3:PV54=MN38)*PU3:PU54)</f>
        <v>0</v>
      </c>
      <c r="MS38" s="395">
        <f ca="1">SUMPRODUCT((PS3:PS54=MN38)*(PV3:PV54=MN39)*PU3:PU54)+SUMPRODUCT((PS3:PS54=MN38)*(PV3:PV54=MN40)*PU3:PU54)+SUMPRODUCT((PS3:PS54=MN38)*(PV3:PV54=MN41)*PU3:PU54)+SUMPRODUCT((PS3:PS54=MN38)*(PV3:PV54=MN37)*PU3:PU54)+SUMPRODUCT((PS3:PS54=MN39)*(PV3:PV54=MN38)*PT3:PT54)+SUMPRODUCT((PS3:PS54=MN40)*(PV3:PV54=MN38)*PT3:PT54)+SUMPRODUCT((PS3:PS54=MN41)*(PV3:PV54=MN38)*PT3:PT54)+SUMPRODUCT((PS3:PS54=MN37)*(PV3:PV54=MN38)*PT3:PT54)</f>
        <v>0</v>
      </c>
      <c r="MT38" s="395">
        <f t="shared" ca="1" si="5713"/>
        <v>1000</v>
      </c>
      <c r="MU38" s="395" t="str">
        <f t="shared" ca="1" si="5714"/>
        <v/>
      </c>
      <c r="MV38" s="395" t="str">
        <f ca="1">IF(MN38&lt;&gt;"",VLOOKUP(MN38,LU4:MA52,7,FALSE),"")</f>
        <v/>
      </c>
      <c r="MW38" s="395" t="str">
        <f ca="1">IF(MN38&lt;&gt;"",VLOOKUP(MN38,LU4:MA52,5,FALSE),"")</f>
        <v/>
      </c>
      <c r="MX38" s="395" t="str">
        <f ca="1">IF(MN38&lt;&gt;"",VLOOKUP(MN38,LU4:MC52,9,FALSE),"")</f>
        <v/>
      </c>
      <c r="MY38" s="395" t="str">
        <f t="shared" ca="1" si="5715"/>
        <v/>
      </c>
      <c r="MZ38" s="395" t="str">
        <f t="shared" ref="MZ38" ca="1" si="5902">IF(MN38&lt;&gt;"",RANK(MY38,MY37:MY41),"")</f>
        <v/>
      </c>
      <c r="NA38" s="395" t="str">
        <f t="shared" ref="NA38" ca="1" si="5903">IF(MN38&lt;&gt;"",SUMPRODUCT((MY37:MY41=MY38)*(MT37:MT41&gt;MT38)),"")</f>
        <v/>
      </c>
      <c r="NB38" s="395" t="str">
        <f t="shared" ref="NB38" ca="1" si="5904">IF(MN38&lt;&gt;"",SUMPRODUCT((MY37:MY41=MY38)*(MT37:MT41=MT38)*(MR37:MR41&gt;MR38)),"")</f>
        <v/>
      </c>
      <c r="NC38" s="395" t="str">
        <f t="shared" ref="NC38" ca="1" si="5905">IF(MN38&lt;&gt;"",SUMPRODUCT((MY37:MY41=MY38)*(MT37:MT41=MT38)*(MR37:MR41=MR38)*(MV37:MV41&gt;MV38)),"")</f>
        <v/>
      </c>
      <c r="ND38" s="395" t="str">
        <f t="shared" ref="ND38" ca="1" si="5906">IF(MN38&lt;&gt;"",SUMPRODUCT((MY37:MY41=MY38)*(MT37:MT41=MT38)*(MR37:MR41=MR38)*(MV37:MV41=MV38)*(MW37:MW41&gt;MW38)),"")</f>
        <v/>
      </c>
      <c r="NE38" s="395" t="str">
        <f t="shared" ref="NE38" ca="1" si="5907">IF(MN38&lt;&gt;"",SUMPRODUCT((MY37:MY41=MY38)*(MT37:MT41=MT38)*(MR37:MR41=MR38)*(MV37:MV41=MV38)*(MW37:MW41=MW38)*(MX37:MX41&gt;MX38)),"")</f>
        <v/>
      </c>
      <c r="NF38" s="395" t="str">
        <f t="shared" ref="NF38" ca="1" si="5908">IF(MN38&lt;&gt;"",IF(NF90&lt;&gt;"",IF(MM88=3,NF90,NF90+MM88),SUM(MZ38:NE38)),"")</f>
        <v/>
      </c>
      <c r="NG38" s="395" t="str">
        <f t="shared" ref="NG38" ca="1" si="5909">IF(MN38&lt;&gt;"",INDEX(MN37:MN41,MATCH(2,NF37:NF41,0),0),"")</f>
        <v/>
      </c>
      <c r="NH38" s="395" t="str">
        <f t="shared" ref="NH38:NH40" ca="1" si="5910">IF(MJ37&lt;&gt;"",MJ37,"")</f>
        <v/>
      </c>
      <c r="NI38" s="395">
        <f ca="1">SUMPRODUCT((PS3:PS54=NH38)*(PV3:PV54=NH39)*(PW3:PW54="W"))+SUMPRODUCT((PS3:PS54=NH38)*(PV3:PV54=NH40)*(PW3:PW54="W"))+SUMPRODUCT((PS3:PS54=NH38)*(PV3:PV54=NH41)*(PW3:PW54="W"))+SUMPRODUCT((PS3:PS54=NH39)*(PV3:PV54=NH38)*(PX3:PX54="W"))+SUMPRODUCT((PS3:PS54=NH40)*(PV3:PV54=NH38)*(PX3:PX54="W"))+SUMPRODUCT((PS3:PS54=NH41)*(PV3:PV54=NH38)*(PX3:PX54="W"))</f>
        <v>0</v>
      </c>
      <c r="NJ38" s="395">
        <f ca="1">SUMPRODUCT((PS3:PS54=NH38)*(PV3:PV54=NH39)*(PW3:PW54="D"))+SUMPRODUCT((PS3:PS54=NH38)*(PV3:PV54=NH40)*(PW3:PW54="D"))+SUMPRODUCT((PS3:PS54=NH38)*(PV3:PV54=NH41)*(PW3:PW54="D"))+SUMPRODUCT((PS3:PS54=NH39)*(PV3:PV54=NH38)*(PW3:PW54="D"))+SUMPRODUCT((PS3:PS54=NH40)*(PV3:PV54=NH38)*(PW3:PW54="D"))+SUMPRODUCT((PS3:PS54=NH41)*(PV3:PV54=NH38)*(PW3:PW54="D"))</f>
        <v>0</v>
      </c>
      <c r="NK38" s="395">
        <f ca="1">SUMPRODUCT((PS3:PS54=NH38)*(PV3:PV54=NH39)*(PW3:PW54="L"))+SUMPRODUCT((PS3:PS54=NH38)*(PV3:PV54=NH40)*(PW3:PW54="L"))+SUMPRODUCT((PS3:PS54=NH38)*(PV3:PV54=NH41)*(PW3:PW54="L"))+SUMPRODUCT((PS3:PS54=NH39)*(PV3:PV54=NH38)*(PX3:PX54="L"))+SUMPRODUCT((PS3:PS54=NH40)*(PV3:PV54=NH38)*(PX3:PX54="L"))+SUMPRODUCT((PS3:PS54=NH41)*(PV3:PV54=NH38)*(PX3:PX54="L"))</f>
        <v>0</v>
      </c>
      <c r="NL38" s="395">
        <f ca="1">SUMPRODUCT((PS3:PS54=NH38)*(PV3:PV54=NH39)*PT3:PT54)+SUMPRODUCT((PS3:PS54=NH38)*(PV3:PV54=NH40)*PT3:PT54)+SUMPRODUCT((PS3:PS54=NH38)*(PV3:PV54=NH41)*PT3:PT54)+SUMPRODUCT((PS3:PS54=NH38)*(PV3:PV54=NH37)*PT3:PT54)+SUMPRODUCT((PS3:PS54=NH39)*(PV3:PV54=NH38)*PU3:PU54)+SUMPRODUCT((PS3:PS54=NH40)*(PV3:PV54=NH38)*PU3:PU54)+SUMPRODUCT((PS3:PS54=NH41)*(PV3:PV54=NH38)*PU3:PU54)+SUMPRODUCT((PS3:PS54=NH37)*(PV3:PV54=NH38)*PU3:PU54)</f>
        <v>0</v>
      </c>
      <c r="NM38" s="395">
        <f ca="1">SUMPRODUCT((PS3:PS54=NH38)*(PV3:PV54=NH39)*PU3:PU54)+SUMPRODUCT((PS3:PS54=NH38)*(PV3:PV54=NH40)*PU3:PU54)+SUMPRODUCT((PS3:PS54=NH38)*(PV3:PV54=NH41)*PU3:PU54)+SUMPRODUCT((PS3:PS54=NH38)*(PV3:PV54=NH37)*PU3:PU54)+SUMPRODUCT((PS3:PS54=NH39)*(PV3:PV54=NH38)*PT3:PT54)+SUMPRODUCT((PS3:PS54=NH40)*(PV3:PV54=NH38)*PT3:PT54)+SUMPRODUCT((PS3:PS54=NH41)*(PV3:PV54=NH38)*PT3:PT54)+SUMPRODUCT((PS3:PS54=NH37)*(PV3:PV54=NH38)*PT3:PT54)</f>
        <v>0</v>
      </c>
      <c r="NN38" s="395">
        <f t="shared" ref="NN38:NN40" ca="1" si="5911">NL38-NM38+1000</f>
        <v>1000</v>
      </c>
      <c r="NO38" s="395" t="str">
        <f t="shared" ref="NO38:NO40" ca="1" si="5912">IF(NH38&lt;&gt;"",NI38*3+NJ38*1,"")</f>
        <v/>
      </c>
      <c r="NP38" s="395" t="str">
        <f ca="1">IF(NH38&lt;&gt;"",VLOOKUP(NH38,LU4:MA52,7,FALSE),"")</f>
        <v/>
      </c>
      <c r="NQ38" s="395" t="str">
        <f ca="1">IF(NH38&lt;&gt;"",VLOOKUP(NH38,LU4:MA52,5,FALSE),"")</f>
        <v/>
      </c>
      <c r="NR38" s="395" t="str">
        <f ca="1">IF(NH38&lt;&gt;"",VLOOKUP(NH38,LU4:MC52,9,FALSE),"")</f>
        <v/>
      </c>
      <c r="NS38" s="395" t="str">
        <f t="shared" ref="NS38:NS40" ca="1" si="5913">NO38</f>
        <v/>
      </c>
      <c r="NT38" s="395" t="str">
        <f t="shared" ref="NT38" ca="1" si="5914">IF(NH38&lt;&gt;"",RANK(NS38,NS37:NS40),"")</f>
        <v/>
      </c>
      <c r="NU38" s="395" t="str">
        <f t="shared" ref="NU38" ca="1" si="5915">IF(NH38&lt;&gt;"",SUMPRODUCT((NS37:NS41=NS38)*(NN37:NN41&gt;NN38)),"")</f>
        <v/>
      </c>
      <c r="NV38" s="395" t="str">
        <f t="shared" ref="NV38" ca="1" si="5916">IF(NH38&lt;&gt;"",SUMPRODUCT((NS37:NS41=NS38)*(NN37:NN41=NN38)*(NL37:NL41&gt;NL38)),"")</f>
        <v/>
      </c>
      <c r="NW38" s="395" t="str">
        <f t="shared" ref="NW38" ca="1" si="5917">IF(NH38&lt;&gt;"",SUMPRODUCT((NS37:NS41=NS38)*(NN37:NN41=NN38)*(NL37:NL41=NL38)*(NP37:NP41&gt;NP38)),"")</f>
        <v/>
      </c>
      <c r="NX38" s="395" t="str">
        <f t="shared" ref="NX38" ca="1" si="5918">IF(NH38&lt;&gt;"",SUMPRODUCT((NS37:NS41=NS38)*(NN37:NN41=NN38)*(NL37:NL41=NL38)*(NP37:NP41=NP38)*(NQ37:NQ41&gt;NQ38)),"")</f>
        <v/>
      </c>
      <c r="NY38" s="395" t="str">
        <f t="shared" ref="NY38" ca="1" si="5919">IF(NH38&lt;&gt;"",SUMPRODUCT((NS37:NS41=NS38)*(NN37:NN41=NN38)*(NL37:NL41=NL38)*(NP37:NP41=NP38)*(NQ37:NQ41=NQ38)*(NR37:NR41&gt;NR38)),"")</f>
        <v/>
      </c>
      <c r="NZ38" s="395" t="str">
        <f t="shared" ref="NZ38" ca="1" si="5920">IF(NH38&lt;&gt;"",IF(NZ90&lt;&gt;"",IF(NG88=3,NZ90,NZ90+NG88),SUM(NT38:NY38)+1),"")</f>
        <v/>
      </c>
      <c r="OA38" s="395" t="str">
        <f t="shared" ref="OA38" ca="1" si="5921">IF(NH38&lt;&gt;"",INDEX(NH38:NH41,MATCH(2,NZ38:NZ41,0),0),"")</f>
        <v/>
      </c>
      <c r="PP38" s="395" t="str">
        <f t="shared" ref="PP38" ca="1" si="5922">IF(OA38&lt;&gt;"",OA38,IF(NG38&lt;&gt;"",NG38,MG38))</f>
        <v>Mamelodi Sundowns</v>
      </c>
      <c r="PQ38" s="395">
        <v>2</v>
      </c>
      <c r="PR38" s="395">
        <v>36</v>
      </c>
      <c r="PS38" s="395" t="str">
        <f t="shared" si="0"/>
        <v>Porto</v>
      </c>
      <c r="PT38" s="395">
        <f ca="1">IF(OFFSET('Game Board'!O43,0,PT1)&lt;&gt;"",OFFSET('Game Board'!O43,0,PT1),0)</f>
        <v>0</v>
      </c>
      <c r="PU38" s="395">
        <f ca="1">IF(OFFSET('Game Board'!P43,0,PT1)&lt;&gt;"",OFFSET('Game Board'!P43,0,PT1),0)</f>
        <v>0</v>
      </c>
      <c r="PV38" s="395" t="str">
        <f t="shared" si="1"/>
        <v>Al Ahly</v>
      </c>
      <c r="PW38" s="395" t="str">
        <f ca="1">IF(AND(OFFSET('Game Board'!O43,0,PT1)&lt;&gt;"",OFFSET('Game Board'!P43,0,PT1)&lt;&gt;""),IF(PT38&gt;PU38,"W",IF(PT38=PU38,"D","L")),"")</f>
        <v>D</v>
      </c>
      <c r="PX38" s="395" t="str">
        <f t="shared" ca="1" si="2565"/>
        <v>D</v>
      </c>
      <c r="PZ38" s="395">
        <f ca="1">VLOOKUP(QA38,TV37:TW41,2,FALSE)</f>
        <v>2</v>
      </c>
      <c r="QA38" s="398" t="str">
        <f t="shared" si="5725"/>
        <v>Borussia Dortmund</v>
      </c>
      <c r="QB38" s="395">
        <f ca="1">SUMPRODUCT((TY3:TY54=QA38)*(UC3:UC54="W"))+SUMPRODUCT((UB3:UB54=QA38)*(UD3:UD54="W"))</f>
        <v>0</v>
      </c>
      <c r="QC38" s="395">
        <f ca="1">SUMPRODUCT((TY3:TY54=QA38)*(UC3:UC54="D"))+SUMPRODUCT((UB3:UB54=QA38)*(UD3:UD54="D"))</f>
        <v>0</v>
      </c>
      <c r="QD38" s="395">
        <f ca="1">SUMPRODUCT((TY3:TY54=QA38)*(UC3:UC54="L"))+SUMPRODUCT((UB3:UB54=QA38)*(UD3:UD54="L"))</f>
        <v>0</v>
      </c>
      <c r="QE38" s="395">
        <f ca="1">SUMIF(TY3:TY72,QA38,TZ3:TZ72)+SUMIF(UB3:UB72,QA38,UA3:UA72)</f>
        <v>0</v>
      </c>
      <c r="QF38" s="395">
        <f ca="1">SUMIF(UB3:UB72,QA38,TZ3:TZ72)+SUMIF(TY3:TY72,QA38,UA3:UA72)</f>
        <v>0</v>
      </c>
      <c r="QG38" s="395">
        <f t="shared" ca="1" si="5726"/>
        <v>1000</v>
      </c>
      <c r="QH38" s="395">
        <f t="shared" ca="1" si="5727"/>
        <v>0</v>
      </c>
      <c r="QI38" s="401">
        <f t="shared" si="63"/>
        <v>20</v>
      </c>
      <c r="QJ38" s="395">
        <f ca="1">IF(COUNTIF(QH37:QH41,4)&lt;&gt;4,RANK(QH38,QH37:QH41),QH90)</f>
        <v>1</v>
      </c>
      <c r="QL38" s="395">
        <f t="shared" ref="QL38" ca="1" si="5923">SUMPRODUCT((QJ37:QJ40=QJ38)*(QI37:QI40&lt;QI38))+QJ38</f>
        <v>3</v>
      </c>
      <c r="QM38" s="398" t="str">
        <f t="shared" ref="QM38" ca="1" si="5924">INDEX(QA37:QA41,MATCH(2,QL37:QL41,0),0)</f>
        <v>Ulsan HD</v>
      </c>
      <c r="QN38" s="395">
        <f t="shared" ref="QN38" ca="1" si="5925">INDEX(QJ37:QJ41,MATCH(QM38,QA37:QA41,0),0)</f>
        <v>1</v>
      </c>
      <c r="QO38" s="395" t="str">
        <f t="shared" ref="QO38" ca="1" si="5926">IF(QO37&lt;&gt;"",QM38,"")</f>
        <v>Ulsan HD</v>
      </c>
      <c r="QP38" s="395" t="str">
        <f t="shared" ref="QP38" ca="1" si="5927">IF(QP37&lt;&gt;"",QM39,"")</f>
        <v/>
      </c>
      <c r="QQ38" s="395" t="str">
        <f t="shared" ref="QQ38" ca="1" si="5928">IF(QQ37&lt;&gt;"",QM40,"")</f>
        <v/>
      </c>
      <c r="QR38" s="395" t="str">
        <f t="shared" ref="QR38" si="5929">IF(QR37&lt;&gt;"",QM41,"")</f>
        <v/>
      </c>
      <c r="QT38" s="395" t="str">
        <f t="shared" ca="1" si="5735"/>
        <v>Ulsan HD</v>
      </c>
      <c r="QU38" s="395">
        <f ca="1">SUMPRODUCT((TY3:TY54=QT38)*(UB3:UB54=QT39)*(UC3:UC54="W"))+SUMPRODUCT((TY3:TY54=QT38)*(UB3:UB54=QT40)*(UC3:UC54="W"))+SUMPRODUCT((TY3:TY54=QT38)*(UB3:UB54=QT41)*(UC3:UC54="W"))+SUMPRODUCT((TY3:TY54=QT38)*(UB3:UB54=QT37)*(UC3:UC54="W"))+SUMPRODUCT((TY3:TY54=QT39)*(UB3:UB54=QT38)*(UD3:UD54="W"))+SUMPRODUCT((TY3:TY54=QT40)*(UB3:UB54=QT38)*(UD3:UD54="W"))+SUMPRODUCT((TY3:TY54=QT41)*(UB3:UB54=QT38)*(UD3:UD54="W"))+SUMPRODUCT((TY3:TY54=QT37)*(UB3:UB54=QT38)*(UD3:UD54="W"))</f>
        <v>0</v>
      </c>
      <c r="QV38" s="395">
        <f ca="1">SUMPRODUCT((TY3:TY54=QT38)*(UB3:UB54=QT39)*(UC3:UC54="D"))+SUMPRODUCT((TY3:TY54=QT38)*(UB3:UB54=QT40)*(UC3:UC54="D"))+SUMPRODUCT((TY3:TY54=QT38)*(UB3:UB54=QT41)*(UC3:UC54="D"))+SUMPRODUCT((TY3:TY54=QT38)*(UB3:UB54=QT37)*(UC3:UC54="D"))+SUMPRODUCT((TY3:TY54=QT39)*(UB3:UB54=QT38)*(UC3:UC54="D"))+SUMPRODUCT((TY3:TY54=QT40)*(UB3:UB54=QT38)*(UC3:UC54="D"))+SUMPRODUCT((TY3:TY54=QT41)*(UB3:UB54=QT38)*(UC3:UC54="D"))+SUMPRODUCT((TY3:TY54=QT37)*(UB3:UB54=QT38)*(UC3:UC54="D"))</f>
        <v>0</v>
      </c>
      <c r="QW38" s="395">
        <f ca="1">SUMPRODUCT((TY3:TY54=QT38)*(UB3:UB54=QT39)*(UC3:UC54="L"))+SUMPRODUCT((TY3:TY54=QT38)*(UB3:UB54=QT40)*(UC3:UC54="L"))+SUMPRODUCT((TY3:TY54=QT38)*(UB3:UB54=QT41)*(UC3:UC54="L"))+SUMPRODUCT((TY3:TY54=QT38)*(UB3:UB54=QT37)*(UC3:UC54="L"))+SUMPRODUCT((TY3:TY54=QT39)*(UB3:UB54=QT38)*(UD3:UD54="L"))+SUMPRODUCT((TY3:TY54=QT40)*(UB3:UB54=QT38)*(UD3:UD54="L"))+SUMPRODUCT((TY3:TY54=QT41)*(UB3:UB54=QT38)*(UD3:UD54="L"))+SUMPRODUCT((TY3:TY54=QT37)*(UB3:UB54=QT38)*(UD3:UD54="L"))</f>
        <v>0</v>
      </c>
      <c r="QX38" s="395">
        <f ca="1">SUMPRODUCT((TY3:TY54=QT38)*(UB3:UB54=QT39)*TZ3:TZ54)+SUMPRODUCT((TY3:TY54=QT38)*(UB3:UB54=QT40)*TZ3:TZ54)+SUMPRODUCT((TY3:TY54=QT38)*(UB3:UB54=QT41)*TZ3:TZ54)+SUMPRODUCT((TY3:TY54=QT38)*(UB3:UB54=QT37)*TZ3:TZ54)+SUMPRODUCT((TY3:TY54=QT39)*(UB3:UB54=QT38)*UA3:UA54)+SUMPRODUCT((TY3:TY54=QT40)*(UB3:UB54=QT38)*UA3:UA54)+SUMPRODUCT((TY3:TY54=QT41)*(UB3:UB54=QT38)*UA3:UA54)+SUMPRODUCT((TY3:TY54=QT37)*(UB3:UB54=QT38)*UA3:UA54)</f>
        <v>0</v>
      </c>
      <c r="QY38" s="395">
        <f ca="1">SUMPRODUCT((TY3:TY54=QT38)*(UB3:UB54=QT39)*UA3:UA54)+SUMPRODUCT((TY3:TY54=QT38)*(UB3:UB54=QT40)*UA3:UA54)+SUMPRODUCT((TY3:TY54=QT38)*(UB3:UB54=QT41)*UA3:UA54)+SUMPRODUCT((TY3:TY54=QT38)*(UB3:UB54=QT37)*UA3:UA54)+SUMPRODUCT((TY3:TY54=QT39)*(UB3:UB54=QT38)*TZ3:TZ54)+SUMPRODUCT((TY3:TY54=QT40)*(UB3:UB54=QT38)*TZ3:TZ54)+SUMPRODUCT((TY3:TY54=QT41)*(UB3:UB54=QT38)*TZ3:TZ54)+SUMPRODUCT((TY3:TY54=QT37)*(UB3:UB54=QT38)*TZ3:TZ54)</f>
        <v>0</v>
      </c>
      <c r="QZ38" s="395">
        <f t="shared" ca="1" si="5736"/>
        <v>1000</v>
      </c>
      <c r="RA38" s="395">
        <f t="shared" ca="1" si="5737"/>
        <v>0</v>
      </c>
      <c r="RB38" s="395">
        <f ca="1">IF(QT38&lt;&gt;"",VLOOKUP(QT38,QA4:QG52,7,FALSE),"")</f>
        <v>1000</v>
      </c>
      <c r="RC38" s="395">
        <f ca="1">IF(QT38&lt;&gt;"",VLOOKUP(QT38,QA4:QG52,5,FALSE),"")</f>
        <v>0</v>
      </c>
      <c r="RD38" s="395">
        <f ca="1">IF(QT38&lt;&gt;"",VLOOKUP(QT38,QA4:QI52,9,FALSE),"")</f>
        <v>11</v>
      </c>
      <c r="RE38" s="395">
        <f t="shared" ca="1" si="5738"/>
        <v>0</v>
      </c>
      <c r="RF38" s="395">
        <f t="shared" ref="RF38" ca="1" si="5930">IF(QT38&lt;&gt;"",RANK(RE38,RE37:RE41),"")</f>
        <v>1</v>
      </c>
      <c r="RG38" s="395">
        <f t="shared" ref="RG38" ca="1" si="5931">IF(QT38&lt;&gt;"",SUMPRODUCT((RE37:RE41=RE38)*(QZ37:QZ41&gt;QZ38)),"")</f>
        <v>0</v>
      </c>
      <c r="RH38" s="395">
        <f t="shared" ref="RH38" ca="1" si="5932">IF(QT38&lt;&gt;"",SUMPRODUCT((RE37:RE41=RE38)*(QZ37:QZ41=QZ38)*(QX37:QX41&gt;QX38)),"")</f>
        <v>0</v>
      </c>
      <c r="RI38" s="395">
        <f t="shared" ref="RI38" ca="1" si="5933">IF(QT38&lt;&gt;"",SUMPRODUCT((RE37:RE41=RE38)*(QZ37:QZ41=QZ38)*(QX37:QX41=QX38)*(RB37:RB41&gt;RB38)),"")</f>
        <v>0</v>
      </c>
      <c r="RJ38" s="395">
        <f t="shared" ref="RJ38" ca="1" si="5934">IF(QT38&lt;&gt;"",SUMPRODUCT((RE37:RE41=RE38)*(QZ37:QZ41=QZ38)*(QX37:QX41=QX38)*(RB37:RB41=RB38)*(RC37:RC41&gt;RC38)),"")</f>
        <v>0</v>
      </c>
      <c r="RK38" s="395">
        <f t="shared" ref="RK38" ca="1" si="5935">IF(QT38&lt;&gt;"",SUMPRODUCT((RE37:RE41=RE38)*(QZ37:QZ41=QZ38)*(QX37:QX41=QX38)*(RB37:RB41=RB38)*(RC37:RC41=RC38)*(RD37:RD41&gt;RD38)),"")</f>
        <v>2</v>
      </c>
      <c r="RL38" s="395">
        <f t="shared" ref="RL38" ca="1" si="5936">IF(QT38&lt;&gt;"",IF(RL90&lt;&gt;"",IF(QS88=3,RL90,RL90+QS88),SUM(RF38:RK38)),"")</f>
        <v>3</v>
      </c>
      <c r="RM38" s="395" t="str">
        <f t="shared" ref="RM38" ca="1" si="5937">IF(QT38&lt;&gt;"",INDEX(QT37:QT41,MATCH(2,RL37:RL41,0),0),"")</f>
        <v>Borussia Dortmund</v>
      </c>
      <c r="RN38" s="395" t="str">
        <f t="shared" ref="RN38:RN40" ca="1" si="5938">IF(QP37&lt;&gt;"",QP37,"")</f>
        <v/>
      </c>
      <c r="RO38" s="395">
        <f ca="1">SUMPRODUCT((TY3:TY54=RN38)*(UB3:UB54=RN39)*(UC3:UC54="W"))+SUMPRODUCT((TY3:TY54=RN38)*(UB3:UB54=RN40)*(UC3:UC54="W"))+SUMPRODUCT((TY3:TY54=RN38)*(UB3:UB54=RN41)*(UC3:UC54="W"))+SUMPRODUCT((TY3:TY54=RN39)*(UB3:UB54=RN38)*(UD3:UD54="W"))+SUMPRODUCT((TY3:TY54=RN40)*(UB3:UB54=RN38)*(UD3:UD54="W"))+SUMPRODUCT((TY3:TY54=RN41)*(UB3:UB54=RN38)*(UD3:UD54="W"))</f>
        <v>0</v>
      </c>
      <c r="RP38" s="395">
        <f ca="1">SUMPRODUCT((TY3:TY54=RN38)*(UB3:UB54=RN39)*(UC3:UC54="D"))+SUMPRODUCT((TY3:TY54=RN38)*(UB3:UB54=RN40)*(UC3:UC54="D"))+SUMPRODUCT((TY3:TY54=RN38)*(UB3:UB54=RN41)*(UC3:UC54="D"))+SUMPRODUCT((TY3:TY54=RN39)*(UB3:UB54=RN38)*(UC3:UC54="D"))+SUMPRODUCT((TY3:TY54=RN40)*(UB3:UB54=RN38)*(UC3:UC54="D"))+SUMPRODUCT((TY3:TY54=RN41)*(UB3:UB54=RN38)*(UC3:UC54="D"))</f>
        <v>0</v>
      </c>
      <c r="RQ38" s="395">
        <f ca="1">SUMPRODUCT((TY3:TY54=RN38)*(UB3:UB54=RN39)*(UC3:UC54="L"))+SUMPRODUCT((TY3:TY54=RN38)*(UB3:UB54=RN40)*(UC3:UC54="L"))+SUMPRODUCT((TY3:TY54=RN38)*(UB3:UB54=RN41)*(UC3:UC54="L"))+SUMPRODUCT((TY3:TY54=RN39)*(UB3:UB54=RN38)*(UD3:UD54="L"))+SUMPRODUCT((TY3:TY54=RN40)*(UB3:UB54=RN38)*(UD3:UD54="L"))+SUMPRODUCT((TY3:TY54=RN41)*(UB3:UB54=RN38)*(UD3:UD54="L"))</f>
        <v>0</v>
      </c>
      <c r="RR38" s="395">
        <f ca="1">SUMPRODUCT((TY3:TY54=RN38)*(UB3:UB54=RN39)*TZ3:TZ54)+SUMPRODUCT((TY3:TY54=RN38)*(UB3:UB54=RN40)*TZ3:TZ54)+SUMPRODUCT((TY3:TY54=RN38)*(UB3:UB54=RN41)*TZ3:TZ54)+SUMPRODUCT((TY3:TY54=RN38)*(UB3:UB54=RN37)*TZ3:TZ54)+SUMPRODUCT((TY3:TY54=RN39)*(UB3:UB54=RN38)*UA3:UA54)+SUMPRODUCT((TY3:TY54=RN40)*(UB3:UB54=RN38)*UA3:UA54)+SUMPRODUCT((TY3:TY54=RN41)*(UB3:UB54=RN38)*UA3:UA54)+SUMPRODUCT((TY3:TY54=RN37)*(UB3:UB54=RN38)*UA3:UA54)</f>
        <v>0</v>
      </c>
      <c r="RS38" s="395">
        <f ca="1">SUMPRODUCT((TY3:TY54=RN38)*(UB3:UB54=RN39)*UA3:UA54)+SUMPRODUCT((TY3:TY54=RN38)*(UB3:UB54=RN40)*UA3:UA54)+SUMPRODUCT((TY3:TY54=RN38)*(UB3:UB54=RN41)*UA3:UA54)+SUMPRODUCT((TY3:TY54=RN38)*(UB3:UB54=RN37)*UA3:UA54)+SUMPRODUCT((TY3:TY54=RN39)*(UB3:UB54=RN38)*TZ3:TZ54)+SUMPRODUCT((TY3:TY54=RN40)*(UB3:UB54=RN38)*TZ3:TZ54)+SUMPRODUCT((TY3:TY54=RN41)*(UB3:UB54=RN38)*TZ3:TZ54)+SUMPRODUCT((TY3:TY54=RN37)*(UB3:UB54=RN38)*TZ3:TZ54)</f>
        <v>0</v>
      </c>
      <c r="RT38" s="395">
        <f t="shared" ref="RT38:RT40" ca="1" si="5939">RR38-RS38+1000</f>
        <v>1000</v>
      </c>
      <c r="RU38" s="395" t="str">
        <f t="shared" ref="RU38:RU40" ca="1" si="5940">IF(RN38&lt;&gt;"",RO38*3+RP38*1,"")</f>
        <v/>
      </c>
      <c r="RV38" s="395" t="str">
        <f ca="1">IF(RN38&lt;&gt;"",VLOOKUP(RN38,QA4:QG52,7,FALSE),"")</f>
        <v/>
      </c>
      <c r="RW38" s="395" t="str">
        <f ca="1">IF(RN38&lt;&gt;"",VLOOKUP(RN38,QA4:QG52,5,FALSE),"")</f>
        <v/>
      </c>
      <c r="RX38" s="395" t="str">
        <f ca="1">IF(RN38&lt;&gt;"",VLOOKUP(RN38,QA4:QI52,9,FALSE),"")</f>
        <v/>
      </c>
      <c r="RY38" s="395" t="str">
        <f t="shared" ref="RY38:RY40" ca="1" si="5941">RU38</f>
        <v/>
      </c>
      <c r="RZ38" s="395" t="str">
        <f t="shared" ref="RZ38" ca="1" si="5942">IF(RN38&lt;&gt;"",RANK(RY38,RY37:RY40),"")</f>
        <v/>
      </c>
      <c r="SA38" s="395" t="str">
        <f t="shared" ref="SA38" ca="1" si="5943">IF(RN38&lt;&gt;"",SUMPRODUCT((RY37:RY41=RY38)*(RT37:RT41&gt;RT38)),"")</f>
        <v/>
      </c>
      <c r="SB38" s="395" t="str">
        <f t="shared" ref="SB38" ca="1" si="5944">IF(RN38&lt;&gt;"",SUMPRODUCT((RY37:RY41=RY38)*(RT37:RT41=RT38)*(RR37:RR41&gt;RR38)),"")</f>
        <v/>
      </c>
      <c r="SC38" s="395" t="str">
        <f t="shared" ref="SC38" ca="1" si="5945">IF(RN38&lt;&gt;"",SUMPRODUCT((RY37:RY41=RY38)*(RT37:RT41=RT38)*(RR37:RR41=RR38)*(RV37:RV41&gt;RV38)),"")</f>
        <v/>
      </c>
      <c r="SD38" s="395" t="str">
        <f t="shared" ref="SD38" ca="1" si="5946">IF(RN38&lt;&gt;"",SUMPRODUCT((RY37:RY41=RY38)*(RT37:RT41=RT38)*(RR37:RR41=RR38)*(RV37:RV41=RV38)*(RW37:RW41&gt;RW38)),"")</f>
        <v/>
      </c>
      <c r="SE38" s="395" t="str">
        <f t="shared" ref="SE38" ca="1" si="5947">IF(RN38&lt;&gt;"",SUMPRODUCT((RY37:RY41=RY38)*(RT37:RT41=RT38)*(RR37:RR41=RR38)*(RV37:RV41=RV38)*(RW37:RW41=RW38)*(RX37:RX41&gt;RX38)),"")</f>
        <v/>
      </c>
      <c r="SF38" s="395" t="str">
        <f t="shared" ref="SF38" ca="1" si="5948">IF(RN38&lt;&gt;"",IF(SF90&lt;&gt;"",IF(RM88=3,SF90,SF90+RM88),SUM(RZ38:SE38)+1),"")</f>
        <v/>
      </c>
      <c r="SG38" s="395" t="str">
        <f t="shared" ref="SG38" ca="1" si="5949">IF(RN38&lt;&gt;"",INDEX(RN38:RN41,MATCH(2,SF38:SF41,0),0),"")</f>
        <v/>
      </c>
      <c r="TV38" s="395" t="str">
        <f t="shared" ref="TV38" ca="1" si="5950">IF(SG38&lt;&gt;"",SG38,IF(RM38&lt;&gt;"",RM38,QM38))</f>
        <v>Borussia Dortmund</v>
      </c>
      <c r="TW38" s="395">
        <v>2</v>
      </c>
      <c r="TX38" s="395">
        <v>36</v>
      </c>
      <c r="TY38" s="395" t="str">
        <f t="shared" si="3"/>
        <v>Porto</v>
      </c>
      <c r="TZ38" s="395">
        <f ca="1">IF(OFFSET('Game Board'!O43,0,TZ1)&lt;&gt;"",OFFSET('Game Board'!O43,0,TZ1),0)</f>
        <v>0</v>
      </c>
      <c r="UA38" s="395">
        <f ca="1">IF(OFFSET('Game Board'!P43,0,TZ1)&lt;&gt;"",OFFSET('Game Board'!P43,0,TZ1),0)</f>
        <v>0</v>
      </c>
      <c r="UB38" s="395" t="str">
        <f t="shared" si="4"/>
        <v>Al Ahly</v>
      </c>
      <c r="UC38" s="395" t="str">
        <f ca="1">IF(AND(OFFSET('Game Board'!O43,0,TZ1)&lt;&gt;"",OFFSET('Game Board'!P43,0,TZ1)&lt;&gt;""),IF(TZ38&gt;UA38,"W",IF(TZ38=UA38,"D","L")),"")</f>
        <v/>
      </c>
      <c r="UD38" s="395" t="str">
        <f t="shared" ca="1" si="2597"/>
        <v/>
      </c>
      <c r="UF38" s="395">
        <f ca="1">VLOOKUP(UG38,YB37:YC41,2,FALSE)</f>
        <v>2</v>
      </c>
      <c r="UG38" s="398" t="str">
        <f t="shared" si="5748"/>
        <v>Borussia Dortmund</v>
      </c>
      <c r="UH38" s="395">
        <f ca="1">SUMPRODUCT((YE3:YE54=UG38)*(YI3:YI54="W"))+SUMPRODUCT((YH3:YH54=UG38)*(YJ3:YJ54="W"))</f>
        <v>0</v>
      </c>
      <c r="UI38" s="395">
        <f ca="1">SUMPRODUCT((YE3:YE54=UG38)*(YI3:YI54="D"))+SUMPRODUCT((YH3:YH54=UG38)*(YJ3:YJ54="D"))</f>
        <v>0</v>
      </c>
      <c r="UJ38" s="395">
        <f ca="1">SUMPRODUCT((YE3:YE54=UG38)*(YI3:YI54="L"))+SUMPRODUCT((YH3:YH54=UG38)*(YJ3:YJ54="L"))</f>
        <v>0</v>
      </c>
      <c r="UK38" s="395">
        <f ca="1">SUMIF(YE3:YE72,UG38,YF3:YF72)+SUMIF(YH3:YH72,UG38,YG3:YG72)</f>
        <v>0</v>
      </c>
      <c r="UL38" s="395">
        <f ca="1">SUMIF(YH3:YH72,UG38,YF3:YF72)+SUMIF(YE3:YE72,UG38,YG3:YG72)</f>
        <v>0</v>
      </c>
      <c r="UM38" s="395">
        <f t="shared" ca="1" si="5749"/>
        <v>1000</v>
      </c>
      <c r="UN38" s="395">
        <f t="shared" ca="1" si="5750"/>
        <v>0</v>
      </c>
      <c r="UO38" s="401">
        <f t="shared" si="90"/>
        <v>20</v>
      </c>
      <c r="UP38" s="395">
        <f ca="1">IF(COUNTIF(UN37:UN41,4)&lt;&gt;4,RANK(UN38,UN37:UN41),UN90)</f>
        <v>1</v>
      </c>
      <c r="UR38" s="395">
        <f t="shared" ref="UR38" ca="1" si="5951">SUMPRODUCT((UP37:UP40=UP38)*(UO37:UO40&lt;UO38))+UP38</f>
        <v>3</v>
      </c>
      <c r="US38" s="398" t="str">
        <f t="shared" ref="US38" ca="1" si="5952">INDEX(UG37:UG41,MATCH(2,UR37:UR41,0),0)</f>
        <v>Ulsan HD</v>
      </c>
      <c r="UT38" s="395">
        <f t="shared" ref="UT38" ca="1" si="5953">INDEX(UP37:UP41,MATCH(US38,UG37:UG41,0),0)</f>
        <v>1</v>
      </c>
      <c r="UU38" s="395" t="str">
        <f t="shared" ref="UU38" ca="1" si="5954">IF(UU37&lt;&gt;"",US38,"")</f>
        <v>Ulsan HD</v>
      </c>
      <c r="UV38" s="395" t="str">
        <f t="shared" ref="UV38" ca="1" si="5955">IF(UV37&lt;&gt;"",US39,"")</f>
        <v/>
      </c>
      <c r="UW38" s="395" t="str">
        <f t="shared" ref="UW38" ca="1" si="5956">IF(UW37&lt;&gt;"",US40,"")</f>
        <v/>
      </c>
      <c r="UX38" s="395" t="str">
        <f t="shared" ref="UX38" si="5957">IF(UX37&lt;&gt;"",US41,"")</f>
        <v/>
      </c>
      <c r="UZ38" s="395" t="str">
        <f t="shared" ca="1" si="5758"/>
        <v>Ulsan HD</v>
      </c>
      <c r="VA38" s="395">
        <f ca="1">SUMPRODUCT((YE3:YE54=UZ38)*(YH3:YH54=UZ39)*(YI3:YI54="W"))+SUMPRODUCT((YE3:YE54=UZ38)*(YH3:YH54=UZ40)*(YI3:YI54="W"))+SUMPRODUCT((YE3:YE54=UZ38)*(YH3:YH54=UZ41)*(YI3:YI54="W"))+SUMPRODUCT((YE3:YE54=UZ38)*(YH3:YH54=UZ37)*(YI3:YI54="W"))+SUMPRODUCT((YE3:YE54=UZ39)*(YH3:YH54=UZ38)*(YJ3:YJ54="W"))+SUMPRODUCT((YE3:YE54=UZ40)*(YH3:YH54=UZ38)*(YJ3:YJ54="W"))+SUMPRODUCT((YE3:YE54=UZ41)*(YH3:YH54=UZ38)*(YJ3:YJ54="W"))+SUMPRODUCT((YE3:YE54=UZ37)*(YH3:YH54=UZ38)*(YJ3:YJ54="W"))</f>
        <v>0</v>
      </c>
      <c r="VB38" s="395">
        <f ca="1">SUMPRODUCT((YE3:YE54=UZ38)*(YH3:YH54=UZ39)*(YI3:YI54="D"))+SUMPRODUCT((YE3:YE54=UZ38)*(YH3:YH54=UZ40)*(YI3:YI54="D"))+SUMPRODUCT((YE3:YE54=UZ38)*(YH3:YH54=UZ41)*(YI3:YI54="D"))+SUMPRODUCT((YE3:YE54=UZ38)*(YH3:YH54=UZ37)*(YI3:YI54="D"))+SUMPRODUCT((YE3:YE54=UZ39)*(YH3:YH54=UZ38)*(YI3:YI54="D"))+SUMPRODUCT((YE3:YE54=UZ40)*(YH3:YH54=UZ38)*(YI3:YI54="D"))+SUMPRODUCT((YE3:YE54=UZ41)*(YH3:YH54=UZ38)*(YI3:YI54="D"))+SUMPRODUCT((YE3:YE54=UZ37)*(YH3:YH54=UZ38)*(YI3:YI54="D"))</f>
        <v>0</v>
      </c>
      <c r="VC38" s="395">
        <f ca="1">SUMPRODUCT((YE3:YE54=UZ38)*(YH3:YH54=UZ39)*(YI3:YI54="L"))+SUMPRODUCT((YE3:YE54=UZ38)*(YH3:YH54=UZ40)*(YI3:YI54="L"))+SUMPRODUCT((YE3:YE54=UZ38)*(YH3:YH54=UZ41)*(YI3:YI54="L"))+SUMPRODUCT((YE3:YE54=UZ38)*(YH3:YH54=UZ37)*(YI3:YI54="L"))+SUMPRODUCT((YE3:YE54=UZ39)*(YH3:YH54=UZ38)*(YJ3:YJ54="L"))+SUMPRODUCT((YE3:YE54=UZ40)*(YH3:YH54=UZ38)*(YJ3:YJ54="L"))+SUMPRODUCT((YE3:YE54=UZ41)*(YH3:YH54=UZ38)*(YJ3:YJ54="L"))+SUMPRODUCT((YE3:YE54=UZ37)*(YH3:YH54=UZ38)*(YJ3:YJ54="L"))</f>
        <v>0</v>
      </c>
      <c r="VD38" s="395">
        <f ca="1">SUMPRODUCT((YE3:YE54=UZ38)*(YH3:YH54=UZ39)*YF3:YF54)+SUMPRODUCT((YE3:YE54=UZ38)*(YH3:YH54=UZ40)*YF3:YF54)+SUMPRODUCT((YE3:YE54=UZ38)*(YH3:YH54=UZ41)*YF3:YF54)+SUMPRODUCT((YE3:YE54=UZ38)*(YH3:YH54=UZ37)*YF3:YF54)+SUMPRODUCT((YE3:YE54=UZ39)*(YH3:YH54=UZ38)*YG3:YG54)+SUMPRODUCT((YE3:YE54=UZ40)*(YH3:YH54=UZ38)*YG3:YG54)+SUMPRODUCT((YE3:YE54=UZ41)*(YH3:YH54=UZ38)*YG3:YG54)+SUMPRODUCT((YE3:YE54=UZ37)*(YH3:YH54=UZ38)*YG3:YG54)</f>
        <v>0</v>
      </c>
      <c r="VE38" s="395">
        <f ca="1">SUMPRODUCT((YE3:YE54=UZ38)*(YH3:YH54=UZ39)*YG3:YG54)+SUMPRODUCT((YE3:YE54=UZ38)*(YH3:YH54=UZ40)*YG3:YG54)+SUMPRODUCT((YE3:YE54=UZ38)*(YH3:YH54=UZ41)*YG3:YG54)+SUMPRODUCT((YE3:YE54=UZ38)*(YH3:YH54=UZ37)*YG3:YG54)+SUMPRODUCT((YE3:YE54=UZ39)*(YH3:YH54=UZ38)*YF3:YF54)+SUMPRODUCT((YE3:YE54=UZ40)*(YH3:YH54=UZ38)*YF3:YF54)+SUMPRODUCT((YE3:YE54=UZ41)*(YH3:YH54=UZ38)*YF3:YF54)+SUMPRODUCT((YE3:YE54=UZ37)*(YH3:YH54=UZ38)*YF3:YF54)</f>
        <v>0</v>
      </c>
      <c r="VF38" s="395">
        <f t="shared" ca="1" si="5759"/>
        <v>1000</v>
      </c>
      <c r="VG38" s="395">
        <f t="shared" ca="1" si="5760"/>
        <v>0</v>
      </c>
      <c r="VH38" s="395">
        <f ca="1">IF(UZ38&lt;&gt;"",VLOOKUP(UZ38,UG4:UM52,7,FALSE),"")</f>
        <v>1000</v>
      </c>
      <c r="VI38" s="395">
        <f ca="1">IF(UZ38&lt;&gt;"",VLOOKUP(UZ38,UG4:UM52,5,FALSE),"")</f>
        <v>0</v>
      </c>
      <c r="VJ38" s="395">
        <f ca="1">IF(UZ38&lt;&gt;"",VLOOKUP(UZ38,UG4:UO52,9,FALSE),"")</f>
        <v>11</v>
      </c>
      <c r="VK38" s="395">
        <f t="shared" ca="1" si="5761"/>
        <v>0</v>
      </c>
      <c r="VL38" s="395">
        <f t="shared" ref="VL38" ca="1" si="5958">IF(UZ38&lt;&gt;"",RANK(VK38,VK37:VK41),"")</f>
        <v>1</v>
      </c>
      <c r="VM38" s="395">
        <f t="shared" ref="VM38" ca="1" si="5959">IF(UZ38&lt;&gt;"",SUMPRODUCT((VK37:VK41=VK38)*(VF37:VF41&gt;VF38)),"")</f>
        <v>0</v>
      </c>
      <c r="VN38" s="395">
        <f t="shared" ref="VN38" ca="1" si="5960">IF(UZ38&lt;&gt;"",SUMPRODUCT((VK37:VK41=VK38)*(VF37:VF41=VF38)*(VD37:VD41&gt;VD38)),"")</f>
        <v>0</v>
      </c>
      <c r="VO38" s="395">
        <f t="shared" ref="VO38" ca="1" si="5961">IF(UZ38&lt;&gt;"",SUMPRODUCT((VK37:VK41=VK38)*(VF37:VF41=VF38)*(VD37:VD41=VD38)*(VH37:VH41&gt;VH38)),"")</f>
        <v>0</v>
      </c>
      <c r="VP38" s="395">
        <f t="shared" ref="VP38" ca="1" si="5962">IF(UZ38&lt;&gt;"",SUMPRODUCT((VK37:VK41=VK38)*(VF37:VF41=VF38)*(VD37:VD41=VD38)*(VH37:VH41=VH38)*(VI37:VI41&gt;VI38)),"")</f>
        <v>0</v>
      </c>
      <c r="VQ38" s="395">
        <f t="shared" ref="VQ38" ca="1" si="5963">IF(UZ38&lt;&gt;"",SUMPRODUCT((VK37:VK41=VK38)*(VF37:VF41=VF38)*(VD37:VD41=VD38)*(VH37:VH41=VH38)*(VI37:VI41=VI38)*(VJ37:VJ41&gt;VJ38)),"")</f>
        <v>2</v>
      </c>
      <c r="VR38" s="395">
        <f t="shared" ref="VR38" ca="1" si="5964">IF(UZ38&lt;&gt;"",IF(VR90&lt;&gt;"",IF(UY88=3,VR90,VR90+UY88),SUM(VL38:VQ38)),"")</f>
        <v>3</v>
      </c>
      <c r="VS38" s="395" t="str">
        <f t="shared" ref="VS38" ca="1" si="5965">IF(UZ38&lt;&gt;"",INDEX(UZ37:UZ41,MATCH(2,VR37:VR41,0),0),"")</f>
        <v>Borussia Dortmund</v>
      </c>
      <c r="VT38" s="395" t="str">
        <f t="shared" ref="VT38:VT40" ca="1" si="5966">IF(UV37&lt;&gt;"",UV37,"")</f>
        <v/>
      </c>
      <c r="VU38" s="395">
        <f ca="1">SUMPRODUCT((YE3:YE54=VT38)*(YH3:YH54=VT39)*(YI3:YI54="W"))+SUMPRODUCT((YE3:YE54=VT38)*(YH3:YH54=VT40)*(YI3:YI54="W"))+SUMPRODUCT((YE3:YE54=VT38)*(YH3:YH54=VT41)*(YI3:YI54="W"))+SUMPRODUCT((YE3:YE54=VT39)*(YH3:YH54=VT38)*(YJ3:YJ54="W"))+SUMPRODUCT((YE3:YE54=VT40)*(YH3:YH54=VT38)*(YJ3:YJ54="W"))+SUMPRODUCT((YE3:YE54=VT41)*(YH3:YH54=VT38)*(YJ3:YJ54="W"))</f>
        <v>0</v>
      </c>
      <c r="VV38" s="395">
        <f ca="1">SUMPRODUCT((YE3:YE54=VT38)*(YH3:YH54=VT39)*(YI3:YI54="D"))+SUMPRODUCT((YE3:YE54=VT38)*(YH3:YH54=VT40)*(YI3:YI54="D"))+SUMPRODUCT((YE3:YE54=VT38)*(YH3:YH54=VT41)*(YI3:YI54="D"))+SUMPRODUCT((YE3:YE54=VT39)*(YH3:YH54=VT38)*(YI3:YI54="D"))+SUMPRODUCT((YE3:YE54=VT40)*(YH3:YH54=VT38)*(YI3:YI54="D"))+SUMPRODUCT((YE3:YE54=VT41)*(YH3:YH54=VT38)*(YI3:YI54="D"))</f>
        <v>0</v>
      </c>
      <c r="VW38" s="395">
        <f ca="1">SUMPRODUCT((YE3:YE54=VT38)*(YH3:YH54=VT39)*(YI3:YI54="L"))+SUMPRODUCT((YE3:YE54=VT38)*(YH3:YH54=VT40)*(YI3:YI54="L"))+SUMPRODUCT((YE3:YE54=VT38)*(YH3:YH54=VT41)*(YI3:YI54="L"))+SUMPRODUCT((YE3:YE54=VT39)*(YH3:YH54=VT38)*(YJ3:YJ54="L"))+SUMPRODUCT((YE3:YE54=VT40)*(YH3:YH54=VT38)*(YJ3:YJ54="L"))+SUMPRODUCT((YE3:YE54=VT41)*(YH3:YH54=VT38)*(YJ3:YJ54="L"))</f>
        <v>0</v>
      </c>
      <c r="VX38" s="395">
        <f ca="1">SUMPRODUCT((YE3:YE54=VT38)*(YH3:YH54=VT39)*YF3:YF54)+SUMPRODUCT((YE3:YE54=VT38)*(YH3:YH54=VT40)*YF3:YF54)+SUMPRODUCT((YE3:YE54=VT38)*(YH3:YH54=VT41)*YF3:YF54)+SUMPRODUCT((YE3:YE54=VT38)*(YH3:YH54=VT37)*YF3:YF54)+SUMPRODUCT((YE3:YE54=VT39)*(YH3:YH54=VT38)*YG3:YG54)+SUMPRODUCT((YE3:YE54=VT40)*(YH3:YH54=VT38)*YG3:YG54)+SUMPRODUCT((YE3:YE54=VT41)*(YH3:YH54=VT38)*YG3:YG54)+SUMPRODUCT((YE3:YE54=VT37)*(YH3:YH54=VT38)*YG3:YG54)</f>
        <v>0</v>
      </c>
      <c r="VY38" s="395">
        <f ca="1">SUMPRODUCT((YE3:YE54=VT38)*(YH3:YH54=VT39)*YG3:YG54)+SUMPRODUCT((YE3:YE54=VT38)*(YH3:YH54=VT40)*YG3:YG54)+SUMPRODUCT((YE3:YE54=VT38)*(YH3:YH54=VT41)*YG3:YG54)+SUMPRODUCT((YE3:YE54=VT38)*(YH3:YH54=VT37)*YG3:YG54)+SUMPRODUCT((YE3:YE54=VT39)*(YH3:YH54=VT38)*YF3:YF54)+SUMPRODUCT((YE3:YE54=VT40)*(YH3:YH54=VT38)*YF3:YF54)+SUMPRODUCT((YE3:YE54=VT41)*(YH3:YH54=VT38)*YF3:YF54)+SUMPRODUCT((YE3:YE54=VT37)*(YH3:YH54=VT38)*YF3:YF54)</f>
        <v>0</v>
      </c>
      <c r="VZ38" s="395">
        <f t="shared" ref="VZ38:VZ40" ca="1" si="5967">VX38-VY38+1000</f>
        <v>1000</v>
      </c>
      <c r="WA38" s="395" t="str">
        <f t="shared" ref="WA38:WA40" ca="1" si="5968">IF(VT38&lt;&gt;"",VU38*3+VV38*1,"")</f>
        <v/>
      </c>
      <c r="WB38" s="395" t="str">
        <f ca="1">IF(VT38&lt;&gt;"",VLOOKUP(VT38,UG4:UM52,7,FALSE),"")</f>
        <v/>
      </c>
      <c r="WC38" s="395" t="str">
        <f ca="1">IF(VT38&lt;&gt;"",VLOOKUP(VT38,UG4:UM52,5,FALSE),"")</f>
        <v/>
      </c>
      <c r="WD38" s="395" t="str">
        <f ca="1">IF(VT38&lt;&gt;"",VLOOKUP(VT38,UG4:UO52,9,FALSE),"")</f>
        <v/>
      </c>
      <c r="WE38" s="395" t="str">
        <f t="shared" ref="WE38:WE40" ca="1" si="5969">WA38</f>
        <v/>
      </c>
      <c r="WF38" s="395" t="str">
        <f t="shared" ref="WF38" ca="1" si="5970">IF(VT38&lt;&gt;"",RANK(WE38,WE37:WE40),"")</f>
        <v/>
      </c>
      <c r="WG38" s="395" t="str">
        <f t="shared" ref="WG38" ca="1" si="5971">IF(VT38&lt;&gt;"",SUMPRODUCT((WE37:WE41=WE38)*(VZ37:VZ41&gt;VZ38)),"")</f>
        <v/>
      </c>
      <c r="WH38" s="395" t="str">
        <f t="shared" ref="WH38" ca="1" si="5972">IF(VT38&lt;&gt;"",SUMPRODUCT((WE37:WE41=WE38)*(VZ37:VZ41=VZ38)*(VX37:VX41&gt;VX38)),"")</f>
        <v/>
      </c>
      <c r="WI38" s="395" t="str">
        <f t="shared" ref="WI38" ca="1" si="5973">IF(VT38&lt;&gt;"",SUMPRODUCT((WE37:WE41=WE38)*(VZ37:VZ41=VZ38)*(VX37:VX41=VX38)*(WB37:WB41&gt;WB38)),"")</f>
        <v/>
      </c>
      <c r="WJ38" s="395" t="str">
        <f t="shared" ref="WJ38" ca="1" si="5974">IF(VT38&lt;&gt;"",SUMPRODUCT((WE37:WE41=WE38)*(VZ37:VZ41=VZ38)*(VX37:VX41=VX38)*(WB37:WB41=WB38)*(WC37:WC41&gt;WC38)),"")</f>
        <v/>
      </c>
      <c r="WK38" s="395" t="str">
        <f t="shared" ref="WK38" ca="1" si="5975">IF(VT38&lt;&gt;"",SUMPRODUCT((WE37:WE41=WE38)*(VZ37:VZ41=VZ38)*(VX37:VX41=VX38)*(WB37:WB41=WB38)*(WC37:WC41=WC38)*(WD37:WD41&gt;WD38)),"")</f>
        <v/>
      </c>
      <c r="WL38" s="395" t="str">
        <f t="shared" ref="WL38" ca="1" si="5976">IF(VT38&lt;&gt;"",IF(WL90&lt;&gt;"",IF(VS88=3,WL90,WL90+VS88),SUM(WF38:WK38)+1),"")</f>
        <v/>
      </c>
      <c r="WM38" s="395" t="str">
        <f t="shared" ref="WM38" ca="1" si="5977">IF(VT38&lt;&gt;"",INDEX(VT38:VT41,MATCH(2,WL38:WL41,0),0),"")</f>
        <v/>
      </c>
      <c r="YB38" s="395" t="str">
        <f t="shared" ref="YB38" ca="1" si="5978">IF(WM38&lt;&gt;"",WM38,IF(VS38&lt;&gt;"",VS38,US38))</f>
        <v>Borussia Dortmund</v>
      </c>
      <c r="YC38" s="395">
        <v>2</v>
      </c>
      <c r="YD38" s="395">
        <v>36</v>
      </c>
      <c r="YE38" s="395" t="str">
        <f t="shared" si="6"/>
        <v>Porto</v>
      </c>
      <c r="YF38" s="395">
        <f ca="1">IF(OFFSET('Game Board'!O43,0,YF1)&lt;&gt;"",OFFSET('Game Board'!O43,0,YF1),0)</f>
        <v>0</v>
      </c>
      <c r="YG38" s="395">
        <f ca="1">IF(OFFSET('Game Board'!P43,0,YF1)&lt;&gt;"",OFFSET('Game Board'!P43,0,YF1),0)</f>
        <v>0</v>
      </c>
      <c r="YH38" s="395" t="str">
        <f t="shared" si="7"/>
        <v>Al Ahly</v>
      </c>
      <c r="YI38" s="395" t="str">
        <f ca="1">IF(AND(OFFSET('Game Board'!O43,0,YF1)&lt;&gt;"",OFFSET('Game Board'!P43,0,YF1)&lt;&gt;""),IF(YF38&gt;YG38,"W",IF(YF38=YG38,"D","L")),"")</f>
        <v/>
      </c>
      <c r="YJ38" s="395" t="str">
        <f t="shared" ca="1" si="2629"/>
        <v/>
      </c>
      <c r="YL38" s="395">
        <f ca="1">VLOOKUP(YM38,ACH37:ACI41,2,FALSE)</f>
        <v>2</v>
      </c>
      <c r="YM38" s="398" t="str">
        <f t="shared" si="5771"/>
        <v>Borussia Dortmund</v>
      </c>
      <c r="YN38" s="395">
        <f ca="1">SUMPRODUCT((ACK3:ACK54=YM38)*(ACO3:ACO54="W"))+SUMPRODUCT((ACN3:ACN54=YM38)*(ACP3:ACP54="W"))</f>
        <v>0</v>
      </c>
      <c r="YO38" s="395">
        <f ca="1">SUMPRODUCT((ACK3:ACK54=YM38)*(ACO3:ACO54="D"))+SUMPRODUCT((ACN3:ACN54=YM38)*(ACP3:ACP54="D"))</f>
        <v>0</v>
      </c>
      <c r="YP38" s="395">
        <f ca="1">SUMPRODUCT((ACK3:ACK54=YM38)*(ACO3:ACO54="L"))+SUMPRODUCT((ACN3:ACN54=YM38)*(ACP3:ACP54="L"))</f>
        <v>0</v>
      </c>
      <c r="YQ38" s="395">
        <f ca="1">SUMIF(ACK3:ACK72,YM38,ACL3:ACL72)+SUMIF(ACN3:ACN72,YM38,ACM3:ACM72)</f>
        <v>0</v>
      </c>
      <c r="YR38" s="395">
        <f ca="1">SUMIF(ACN3:ACN72,YM38,ACL3:ACL72)+SUMIF(ACK3:ACK72,YM38,ACM3:ACM72)</f>
        <v>0</v>
      </c>
      <c r="YS38" s="395">
        <f t="shared" ca="1" si="5772"/>
        <v>1000</v>
      </c>
      <c r="YT38" s="395">
        <f t="shared" ca="1" si="5773"/>
        <v>0</v>
      </c>
      <c r="YU38" s="401">
        <f t="shared" si="117"/>
        <v>20</v>
      </c>
      <c r="YV38" s="395">
        <f ca="1">IF(COUNTIF(YT37:YT41,4)&lt;&gt;4,RANK(YT38,YT37:YT41),YT90)</f>
        <v>1</v>
      </c>
      <c r="YX38" s="395">
        <f t="shared" ref="YX38" ca="1" si="5979">SUMPRODUCT((YV37:YV40=YV38)*(YU37:YU40&lt;YU38))+YV38</f>
        <v>3</v>
      </c>
      <c r="YY38" s="398" t="str">
        <f t="shared" ref="YY38" ca="1" si="5980">INDEX(YM37:YM41,MATCH(2,YX37:YX41,0),0)</f>
        <v>Ulsan HD</v>
      </c>
      <c r="YZ38" s="395">
        <f t="shared" ref="YZ38" ca="1" si="5981">INDEX(YV37:YV41,MATCH(YY38,YM37:YM41,0),0)</f>
        <v>1</v>
      </c>
      <c r="ZA38" s="395" t="str">
        <f t="shared" ref="ZA38" ca="1" si="5982">IF(ZA37&lt;&gt;"",YY38,"")</f>
        <v>Ulsan HD</v>
      </c>
      <c r="ZB38" s="395" t="str">
        <f t="shared" ref="ZB38" ca="1" si="5983">IF(ZB37&lt;&gt;"",YY39,"")</f>
        <v/>
      </c>
      <c r="ZC38" s="395" t="str">
        <f t="shared" ref="ZC38" ca="1" si="5984">IF(ZC37&lt;&gt;"",YY40,"")</f>
        <v/>
      </c>
      <c r="ZD38" s="395" t="str">
        <f t="shared" ref="ZD38" si="5985">IF(ZD37&lt;&gt;"",YY41,"")</f>
        <v/>
      </c>
      <c r="ZF38" s="395" t="str">
        <f t="shared" ca="1" si="5781"/>
        <v>Ulsan HD</v>
      </c>
      <c r="ZG38" s="395">
        <f ca="1">SUMPRODUCT((ACK3:ACK54=ZF38)*(ACN3:ACN54=ZF39)*(ACO3:ACO54="W"))+SUMPRODUCT((ACK3:ACK54=ZF38)*(ACN3:ACN54=ZF40)*(ACO3:ACO54="W"))+SUMPRODUCT((ACK3:ACK54=ZF38)*(ACN3:ACN54=ZF41)*(ACO3:ACO54="W"))+SUMPRODUCT((ACK3:ACK54=ZF38)*(ACN3:ACN54=ZF37)*(ACO3:ACO54="W"))+SUMPRODUCT((ACK3:ACK54=ZF39)*(ACN3:ACN54=ZF38)*(ACP3:ACP54="W"))+SUMPRODUCT((ACK3:ACK54=ZF40)*(ACN3:ACN54=ZF38)*(ACP3:ACP54="W"))+SUMPRODUCT((ACK3:ACK54=ZF41)*(ACN3:ACN54=ZF38)*(ACP3:ACP54="W"))+SUMPRODUCT((ACK3:ACK54=ZF37)*(ACN3:ACN54=ZF38)*(ACP3:ACP54="W"))</f>
        <v>0</v>
      </c>
      <c r="ZH38" s="395">
        <f ca="1">SUMPRODUCT((ACK3:ACK54=ZF38)*(ACN3:ACN54=ZF39)*(ACO3:ACO54="D"))+SUMPRODUCT((ACK3:ACK54=ZF38)*(ACN3:ACN54=ZF40)*(ACO3:ACO54="D"))+SUMPRODUCT((ACK3:ACK54=ZF38)*(ACN3:ACN54=ZF41)*(ACO3:ACO54="D"))+SUMPRODUCT((ACK3:ACK54=ZF38)*(ACN3:ACN54=ZF37)*(ACO3:ACO54="D"))+SUMPRODUCT((ACK3:ACK54=ZF39)*(ACN3:ACN54=ZF38)*(ACO3:ACO54="D"))+SUMPRODUCT((ACK3:ACK54=ZF40)*(ACN3:ACN54=ZF38)*(ACO3:ACO54="D"))+SUMPRODUCT((ACK3:ACK54=ZF41)*(ACN3:ACN54=ZF38)*(ACO3:ACO54="D"))+SUMPRODUCT((ACK3:ACK54=ZF37)*(ACN3:ACN54=ZF38)*(ACO3:ACO54="D"))</f>
        <v>0</v>
      </c>
      <c r="ZI38" s="395">
        <f ca="1">SUMPRODUCT((ACK3:ACK54=ZF38)*(ACN3:ACN54=ZF39)*(ACO3:ACO54="L"))+SUMPRODUCT((ACK3:ACK54=ZF38)*(ACN3:ACN54=ZF40)*(ACO3:ACO54="L"))+SUMPRODUCT((ACK3:ACK54=ZF38)*(ACN3:ACN54=ZF41)*(ACO3:ACO54="L"))+SUMPRODUCT((ACK3:ACK54=ZF38)*(ACN3:ACN54=ZF37)*(ACO3:ACO54="L"))+SUMPRODUCT((ACK3:ACK54=ZF39)*(ACN3:ACN54=ZF38)*(ACP3:ACP54="L"))+SUMPRODUCT((ACK3:ACK54=ZF40)*(ACN3:ACN54=ZF38)*(ACP3:ACP54="L"))+SUMPRODUCT((ACK3:ACK54=ZF41)*(ACN3:ACN54=ZF38)*(ACP3:ACP54="L"))+SUMPRODUCT((ACK3:ACK54=ZF37)*(ACN3:ACN54=ZF38)*(ACP3:ACP54="L"))</f>
        <v>0</v>
      </c>
      <c r="ZJ38" s="395">
        <f ca="1">SUMPRODUCT((ACK3:ACK54=ZF38)*(ACN3:ACN54=ZF39)*ACL3:ACL54)+SUMPRODUCT((ACK3:ACK54=ZF38)*(ACN3:ACN54=ZF40)*ACL3:ACL54)+SUMPRODUCT((ACK3:ACK54=ZF38)*(ACN3:ACN54=ZF41)*ACL3:ACL54)+SUMPRODUCT((ACK3:ACK54=ZF38)*(ACN3:ACN54=ZF37)*ACL3:ACL54)+SUMPRODUCT((ACK3:ACK54=ZF39)*(ACN3:ACN54=ZF38)*ACM3:ACM54)+SUMPRODUCT((ACK3:ACK54=ZF40)*(ACN3:ACN54=ZF38)*ACM3:ACM54)+SUMPRODUCT((ACK3:ACK54=ZF41)*(ACN3:ACN54=ZF38)*ACM3:ACM54)+SUMPRODUCT((ACK3:ACK54=ZF37)*(ACN3:ACN54=ZF38)*ACM3:ACM54)</f>
        <v>0</v>
      </c>
      <c r="ZK38" s="395">
        <f ca="1">SUMPRODUCT((ACK3:ACK54=ZF38)*(ACN3:ACN54=ZF39)*ACM3:ACM54)+SUMPRODUCT((ACK3:ACK54=ZF38)*(ACN3:ACN54=ZF40)*ACM3:ACM54)+SUMPRODUCT((ACK3:ACK54=ZF38)*(ACN3:ACN54=ZF41)*ACM3:ACM54)+SUMPRODUCT((ACK3:ACK54=ZF38)*(ACN3:ACN54=ZF37)*ACM3:ACM54)+SUMPRODUCT((ACK3:ACK54=ZF39)*(ACN3:ACN54=ZF38)*ACL3:ACL54)+SUMPRODUCT((ACK3:ACK54=ZF40)*(ACN3:ACN54=ZF38)*ACL3:ACL54)+SUMPRODUCT((ACK3:ACK54=ZF41)*(ACN3:ACN54=ZF38)*ACL3:ACL54)+SUMPRODUCT((ACK3:ACK54=ZF37)*(ACN3:ACN54=ZF38)*ACL3:ACL54)</f>
        <v>0</v>
      </c>
      <c r="ZL38" s="395">
        <f t="shared" ca="1" si="5782"/>
        <v>1000</v>
      </c>
      <c r="ZM38" s="395">
        <f t="shared" ca="1" si="5783"/>
        <v>0</v>
      </c>
      <c r="ZN38" s="395">
        <f ca="1">IF(ZF38&lt;&gt;"",VLOOKUP(ZF38,YM4:YS52,7,FALSE),"")</f>
        <v>1000</v>
      </c>
      <c r="ZO38" s="395">
        <f ca="1">IF(ZF38&lt;&gt;"",VLOOKUP(ZF38,YM4:YS52,5,FALSE),"")</f>
        <v>0</v>
      </c>
      <c r="ZP38" s="395">
        <f ca="1">IF(ZF38&lt;&gt;"",VLOOKUP(ZF38,YM4:YU52,9,FALSE),"")</f>
        <v>11</v>
      </c>
      <c r="ZQ38" s="395">
        <f t="shared" ca="1" si="5784"/>
        <v>0</v>
      </c>
      <c r="ZR38" s="395">
        <f t="shared" ref="ZR38" ca="1" si="5986">IF(ZF38&lt;&gt;"",RANK(ZQ38,ZQ37:ZQ41),"")</f>
        <v>1</v>
      </c>
      <c r="ZS38" s="395">
        <f t="shared" ref="ZS38" ca="1" si="5987">IF(ZF38&lt;&gt;"",SUMPRODUCT((ZQ37:ZQ41=ZQ38)*(ZL37:ZL41&gt;ZL38)),"")</f>
        <v>0</v>
      </c>
      <c r="ZT38" s="395">
        <f t="shared" ref="ZT38" ca="1" si="5988">IF(ZF38&lt;&gt;"",SUMPRODUCT((ZQ37:ZQ41=ZQ38)*(ZL37:ZL41=ZL38)*(ZJ37:ZJ41&gt;ZJ38)),"")</f>
        <v>0</v>
      </c>
      <c r="ZU38" s="395">
        <f t="shared" ref="ZU38" ca="1" si="5989">IF(ZF38&lt;&gt;"",SUMPRODUCT((ZQ37:ZQ41=ZQ38)*(ZL37:ZL41=ZL38)*(ZJ37:ZJ41=ZJ38)*(ZN37:ZN41&gt;ZN38)),"")</f>
        <v>0</v>
      </c>
      <c r="ZV38" s="395">
        <f t="shared" ref="ZV38" ca="1" si="5990">IF(ZF38&lt;&gt;"",SUMPRODUCT((ZQ37:ZQ41=ZQ38)*(ZL37:ZL41=ZL38)*(ZJ37:ZJ41=ZJ38)*(ZN37:ZN41=ZN38)*(ZO37:ZO41&gt;ZO38)),"")</f>
        <v>0</v>
      </c>
      <c r="ZW38" s="395">
        <f t="shared" ref="ZW38" ca="1" si="5991">IF(ZF38&lt;&gt;"",SUMPRODUCT((ZQ37:ZQ41=ZQ38)*(ZL37:ZL41=ZL38)*(ZJ37:ZJ41=ZJ38)*(ZN37:ZN41=ZN38)*(ZO37:ZO41=ZO38)*(ZP37:ZP41&gt;ZP38)),"")</f>
        <v>2</v>
      </c>
      <c r="ZX38" s="395">
        <f t="shared" ref="ZX38" ca="1" si="5992">IF(ZF38&lt;&gt;"",IF(ZX90&lt;&gt;"",IF(ZE88=3,ZX90,ZX90+ZE88),SUM(ZR38:ZW38)),"")</f>
        <v>3</v>
      </c>
      <c r="ZY38" s="395" t="str">
        <f t="shared" ref="ZY38" ca="1" si="5993">IF(ZF38&lt;&gt;"",INDEX(ZF37:ZF41,MATCH(2,ZX37:ZX41,0),0),"")</f>
        <v>Borussia Dortmund</v>
      </c>
      <c r="ZZ38" s="395" t="str">
        <f t="shared" ref="ZZ38:ZZ40" ca="1" si="5994">IF(ZB37&lt;&gt;"",ZB37,"")</f>
        <v/>
      </c>
      <c r="AAA38" s="395">
        <f ca="1">SUMPRODUCT((ACK3:ACK54=ZZ38)*(ACN3:ACN54=ZZ39)*(ACO3:ACO54="W"))+SUMPRODUCT((ACK3:ACK54=ZZ38)*(ACN3:ACN54=ZZ40)*(ACO3:ACO54="W"))+SUMPRODUCT((ACK3:ACK54=ZZ38)*(ACN3:ACN54=ZZ41)*(ACO3:ACO54="W"))+SUMPRODUCT((ACK3:ACK54=ZZ39)*(ACN3:ACN54=ZZ38)*(ACP3:ACP54="W"))+SUMPRODUCT((ACK3:ACK54=ZZ40)*(ACN3:ACN54=ZZ38)*(ACP3:ACP54="W"))+SUMPRODUCT((ACK3:ACK54=ZZ41)*(ACN3:ACN54=ZZ38)*(ACP3:ACP54="W"))</f>
        <v>0</v>
      </c>
      <c r="AAB38" s="395">
        <f ca="1">SUMPRODUCT((ACK3:ACK54=ZZ38)*(ACN3:ACN54=ZZ39)*(ACO3:ACO54="D"))+SUMPRODUCT((ACK3:ACK54=ZZ38)*(ACN3:ACN54=ZZ40)*(ACO3:ACO54="D"))+SUMPRODUCT((ACK3:ACK54=ZZ38)*(ACN3:ACN54=ZZ41)*(ACO3:ACO54="D"))+SUMPRODUCT((ACK3:ACK54=ZZ39)*(ACN3:ACN54=ZZ38)*(ACO3:ACO54="D"))+SUMPRODUCT((ACK3:ACK54=ZZ40)*(ACN3:ACN54=ZZ38)*(ACO3:ACO54="D"))+SUMPRODUCT((ACK3:ACK54=ZZ41)*(ACN3:ACN54=ZZ38)*(ACO3:ACO54="D"))</f>
        <v>0</v>
      </c>
      <c r="AAC38" s="395">
        <f ca="1">SUMPRODUCT((ACK3:ACK54=ZZ38)*(ACN3:ACN54=ZZ39)*(ACO3:ACO54="L"))+SUMPRODUCT((ACK3:ACK54=ZZ38)*(ACN3:ACN54=ZZ40)*(ACO3:ACO54="L"))+SUMPRODUCT((ACK3:ACK54=ZZ38)*(ACN3:ACN54=ZZ41)*(ACO3:ACO54="L"))+SUMPRODUCT((ACK3:ACK54=ZZ39)*(ACN3:ACN54=ZZ38)*(ACP3:ACP54="L"))+SUMPRODUCT((ACK3:ACK54=ZZ40)*(ACN3:ACN54=ZZ38)*(ACP3:ACP54="L"))+SUMPRODUCT((ACK3:ACK54=ZZ41)*(ACN3:ACN54=ZZ38)*(ACP3:ACP54="L"))</f>
        <v>0</v>
      </c>
      <c r="AAD38" s="395">
        <f ca="1">SUMPRODUCT((ACK3:ACK54=ZZ38)*(ACN3:ACN54=ZZ39)*ACL3:ACL54)+SUMPRODUCT((ACK3:ACK54=ZZ38)*(ACN3:ACN54=ZZ40)*ACL3:ACL54)+SUMPRODUCT((ACK3:ACK54=ZZ38)*(ACN3:ACN54=ZZ41)*ACL3:ACL54)+SUMPRODUCT((ACK3:ACK54=ZZ38)*(ACN3:ACN54=ZZ37)*ACL3:ACL54)+SUMPRODUCT((ACK3:ACK54=ZZ39)*(ACN3:ACN54=ZZ38)*ACM3:ACM54)+SUMPRODUCT((ACK3:ACK54=ZZ40)*(ACN3:ACN54=ZZ38)*ACM3:ACM54)+SUMPRODUCT((ACK3:ACK54=ZZ41)*(ACN3:ACN54=ZZ38)*ACM3:ACM54)+SUMPRODUCT((ACK3:ACK54=ZZ37)*(ACN3:ACN54=ZZ38)*ACM3:ACM54)</f>
        <v>0</v>
      </c>
      <c r="AAE38" s="395">
        <f ca="1">SUMPRODUCT((ACK3:ACK54=ZZ38)*(ACN3:ACN54=ZZ39)*ACM3:ACM54)+SUMPRODUCT((ACK3:ACK54=ZZ38)*(ACN3:ACN54=ZZ40)*ACM3:ACM54)+SUMPRODUCT((ACK3:ACK54=ZZ38)*(ACN3:ACN54=ZZ41)*ACM3:ACM54)+SUMPRODUCT((ACK3:ACK54=ZZ38)*(ACN3:ACN54=ZZ37)*ACM3:ACM54)+SUMPRODUCT((ACK3:ACK54=ZZ39)*(ACN3:ACN54=ZZ38)*ACL3:ACL54)+SUMPRODUCT((ACK3:ACK54=ZZ40)*(ACN3:ACN54=ZZ38)*ACL3:ACL54)+SUMPRODUCT((ACK3:ACK54=ZZ41)*(ACN3:ACN54=ZZ38)*ACL3:ACL54)+SUMPRODUCT((ACK3:ACK54=ZZ37)*(ACN3:ACN54=ZZ38)*ACL3:ACL54)</f>
        <v>0</v>
      </c>
      <c r="AAF38" s="395">
        <f t="shared" ref="AAF38:AAF40" ca="1" si="5995">AAD38-AAE38+1000</f>
        <v>1000</v>
      </c>
      <c r="AAG38" s="395" t="str">
        <f t="shared" ref="AAG38:AAG40" ca="1" si="5996">IF(ZZ38&lt;&gt;"",AAA38*3+AAB38*1,"")</f>
        <v/>
      </c>
      <c r="AAH38" s="395" t="str">
        <f ca="1">IF(ZZ38&lt;&gt;"",VLOOKUP(ZZ38,YM4:YS52,7,FALSE),"")</f>
        <v/>
      </c>
      <c r="AAI38" s="395" t="str">
        <f ca="1">IF(ZZ38&lt;&gt;"",VLOOKUP(ZZ38,YM4:YS52,5,FALSE),"")</f>
        <v/>
      </c>
      <c r="AAJ38" s="395" t="str">
        <f ca="1">IF(ZZ38&lt;&gt;"",VLOOKUP(ZZ38,YM4:YU52,9,FALSE),"")</f>
        <v/>
      </c>
      <c r="AAK38" s="395" t="str">
        <f t="shared" ref="AAK38:AAK40" ca="1" si="5997">AAG38</f>
        <v/>
      </c>
      <c r="AAL38" s="395" t="str">
        <f t="shared" ref="AAL38" ca="1" si="5998">IF(ZZ38&lt;&gt;"",RANK(AAK38,AAK37:AAK40),"")</f>
        <v/>
      </c>
      <c r="AAM38" s="395" t="str">
        <f t="shared" ref="AAM38" ca="1" si="5999">IF(ZZ38&lt;&gt;"",SUMPRODUCT((AAK37:AAK41=AAK38)*(AAF37:AAF41&gt;AAF38)),"")</f>
        <v/>
      </c>
      <c r="AAN38" s="395" t="str">
        <f t="shared" ref="AAN38" ca="1" si="6000">IF(ZZ38&lt;&gt;"",SUMPRODUCT((AAK37:AAK41=AAK38)*(AAF37:AAF41=AAF38)*(AAD37:AAD41&gt;AAD38)),"")</f>
        <v/>
      </c>
      <c r="AAO38" s="395" t="str">
        <f t="shared" ref="AAO38" ca="1" si="6001">IF(ZZ38&lt;&gt;"",SUMPRODUCT((AAK37:AAK41=AAK38)*(AAF37:AAF41=AAF38)*(AAD37:AAD41=AAD38)*(AAH37:AAH41&gt;AAH38)),"")</f>
        <v/>
      </c>
      <c r="AAP38" s="395" t="str">
        <f t="shared" ref="AAP38" ca="1" si="6002">IF(ZZ38&lt;&gt;"",SUMPRODUCT((AAK37:AAK41=AAK38)*(AAF37:AAF41=AAF38)*(AAD37:AAD41=AAD38)*(AAH37:AAH41=AAH38)*(AAI37:AAI41&gt;AAI38)),"")</f>
        <v/>
      </c>
      <c r="AAQ38" s="395" t="str">
        <f t="shared" ref="AAQ38" ca="1" si="6003">IF(ZZ38&lt;&gt;"",SUMPRODUCT((AAK37:AAK41=AAK38)*(AAF37:AAF41=AAF38)*(AAD37:AAD41=AAD38)*(AAH37:AAH41=AAH38)*(AAI37:AAI41=AAI38)*(AAJ37:AAJ41&gt;AAJ38)),"")</f>
        <v/>
      </c>
      <c r="AAR38" s="395" t="str">
        <f t="shared" ref="AAR38" ca="1" si="6004">IF(ZZ38&lt;&gt;"",IF(AAR90&lt;&gt;"",IF(ZY88=3,AAR90,AAR90+ZY88),SUM(AAL38:AAQ38)+1),"")</f>
        <v/>
      </c>
      <c r="AAS38" s="395" t="str">
        <f t="shared" ref="AAS38" ca="1" si="6005">IF(ZZ38&lt;&gt;"",INDEX(ZZ38:ZZ41,MATCH(2,AAR38:AAR41,0),0),"")</f>
        <v/>
      </c>
      <c r="ACH38" s="395" t="str">
        <f t="shared" ref="ACH38" ca="1" si="6006">IF(AAS38&lt;&gt;"",AAS38,IF(ZY38&lt;&gt;"",ZY38,YY38))</f>
        <v>Borussia Dortmund</v>
      </c>
      <c r="ACI38" s="395">
        <v>2</v>
      </c>
      <c r="ACJ38" s="395">
        <v>36</v>
      </c>
      <c r="ACK38" s="395" t="str">
        <f t="shared" si="9"/>
        <v>Porto</v>
      </c>
      <c r="ACL38" s="395">
        <f ca="1">IF(OFFSET('Game Board'!O43,0,ACL1)&lt;&gt;"",OFFSET('Game Board'!O43,0,ACL1),0)</f>
        <v>0</v>
      </c>
      <c r="ACM38" s="395">
        <f ca="1">IF(OFFSET('Game Board'!P43,0,ACL1)&lt;&gt;"",OFFSET('Game Board'!P43,0,ACL1),0)</f>
        <v>0</v>
      </c>
      <c r="ACN38" s="395" t="str">
        <f t="shared" si="10"/>
        <v>Al Ahly</v>
      </c>
      <c r="ACO38" s="395" t="str">
        <f ca="1">IF(AND(OFFSET('Game Board'!O43,0,ACL1)&lt;&gt;"",OFFSET('Game Board'!P43,0,ACL1)&lt;&gt;""),IF(ACL38&gt;ACM38,"W",IF(ACL38=ACM38,"D","L")),"")</f>
        <v/>
      </c>
      <c r="ACP38" s="395" t="str">
        <f t="shared" ca="1" si="2661"/>
        <v/>
      </c>
      <c r="ACR38" s="395">
        <f ca="1">VLOOKUP(ACS38,AGN37:AGO41,2,FALSE)</f>
        <v>2</v>
      </c>
      <c r="ACS38" s="398" t="str">
        <f t="shared" si="5794"/>
        <v>Borussia Dortmund</v>
      </c>
      <c r="ACT38" s="395">
        <f ca="1">SUMPRODUCT((AGQ3:AGQ54=ACS38)*(AGU3:AGU54="W"))+SUMPRODUCT((AGT3:AGT54=ACS38)*(AGV3:AGV54="W"))</f>
        <v>0</v>
      </c>
      <c r="ACU38" s="395">
        <f ca="1">SUMPRODUCT((AGQ3:AGQ54=ACS38)*(AGU3:AGU54="D"))+SUMPRODUCT((AGT3:AGT54=ACS38)*(AGV3:AGV54="D"))</f>
        <v>0</v>
      </c>
      <c r="ACV38" s="395">
        <f ca="1">SUMPRODUCT((AGQ3:AGQ54=ACS38)*(AGU3:AGU54="L"))+SUMPRODUCT((AGT3:AGT54=ACS38)*(AGV3:AGV54="L"))</f>
        <v>0</v>
      </c>
      <c r="ACW38" s="395">
        <f ca="1">SUMIF(AGQ3:AGQ72,ACS38,AGR3:AGR72)+SUMIF(AGT3:AGT72,ACS38,AGS3:AGS72)</f>
        <v>0</v>
      </c>
      <c r="ACX38" s="395">
        <f ca="1">SUMIF(AGT3:AGT72,ACS38,AGR3:AGR72)+SUMIF(AGQ3:AGQ72,ACS38,AGS3:AGS72)</f>
        <v>0</v>
      </c>
      <c r="ACY38" s="395">
        <f t="shared" ca="1" si="5795"/>
        <v>1000</v>
      </c>
      <c r="ACZ38" s="395">
        <f t="shared" ca="1" si="5796"/>
        <v>0</v>
      </c>
      <c r="ADA38" s="401">
        <f t="shared" si="144"/>
        <v>20</v>
      </c>
      <c r="ADB38" s="395">
        <f ca="1">IF(COUNTIF(ACZ37:ACZ41,4)&lt;&gt;4,RANK(ACZ38,ACZ37:ACZ41),ACZ90)</f>
        <v>1</v>
      </c>
      <c r="ADD38" s="395">
        <f t="shared" ref="ADD38" ca="1" si="6007">SUMPRODUCT((ADB37:ADB40=ADB38)*(ADA37:ADA40&lt;ADA38))+ADB38</f>
        <v>3</v>
      </c>
      <c r="ADE38" s="398" t="str">
        <f t="shared" ref="ADE38" ca="1" si="6008">INDEX(ACS37:ACS41,MATCH(2,ADD37:ADD41,0),0)</f>
        <v>Ulsan HD</v>
      </c>
      <c r="ADF38" s="395">
        <f t="shared" ref="ADF38" ca="1" si="6009">INDEX(ADB37:ADB41,MATCH(ADE38,ACS37:ACS41,0),0)</f>
        <v>1</v>
      </c>
      <c r="ADG38" s="395" t="str">
        <f t="shared" ref="ADG38" ca="1" si="6010">IF(ADG37&lt;&gt;"",ADE38,"")</f>
        <v>Ulsan HD</v>
      </c>
      <c r="ADH38" s="395" t="str">
        <f t="shared" ref="ADH38" ca="1" si="6011">IF(ADH37&lt;&gt;"",ADE39,"")</f>
        <v/>
      </c>
      <c r="ADI38" s="395" t="str">
        <f t="shared" ref="ADI38" ca="1" si="6012">IF(ADI37&lt;&gt;"",ADE40,"")</f>
        <v/>
      </c>
      <c r="ADJ38" s="395" t="str">
        <f t="shared" ref="ADJ38" si="6013">IF(ADJ37&lt;&gt;"",ADE41,"")</f>
        <v/>
      </c>
      <c r="ADL38" s="395" t="str">
        <f t="shared" ca="1" si="5804"/>
        <v>Ulsan HD</v>
      </c>
      <c r="ADM38" s="395">
        <f ca="1">SUMPRODUCT((AGQ3:AGQ54=ADL38)*(AGT3:AGT54=ADL39)*(AGU3:AGU54="W"))+SUMPRODUCT((AGQ3:AGQ54=ADL38)*(AGT3:AGT54=ADL40)*(AGU3:AGU54="W"))+SUMPRODUCT((AGQ3:AGQ54=ADL38)*(AGT3:AGT54=ADL41)*(AGU3:AGU54="W"))+SUMPRODUCT((AGQ3:AGQ54=ADL38)*(AGT3:AGT54=ADL37)*(AGU3:AGU54="W"))+SUMPRODUCT((AGQ3:AGQ54=ADL39)*(AGT3:AGT54=ADL38)*(AGV3:AGV54="W"))+SUMPRODUCT((AGQ3:AGQ54=ADL40)*(AGT3:AGT54=ADL38)*(AGV3:AGV54="W"))+SUMPRODUCT((AGQ3:AGQ54=ADL41)*(AGT3:AGT54=ADL38)*(AGV3:AGV54="W"))+SUMPRODUCT((AGQ3:AGQ54=ADL37)*(AGT3:AGT54=ADL38)*(AGV3:AGV54="W"))</f>
        <v>0</v>
      </c>
      <c r="ADN38" s="395">
        <f ca="1">SUMPRODUCT((AGQ3:AGQ54=ADL38)*(AGT3:AGT54=ADL39)*(AGU3:AGU54="D"))+SUMPRODUCT((AGQ3:AGQ54=ADL38)*(AGT3:AGT54=ADL40)*(AGU3:AGU54="D"))+SUMPRODUCT((AGQ3:AGQ54=ADL38)*(AGT3:AGT54=ADL41)*(AGU3:AGU54="D"))+SUMPRODUCT((AGQ3:AGQ54=ADL38)*(AGT3:AGT54=ADL37)*(AGU3:AGU54="D"))+SUMPRODUCT((AGQ3:AGQ54=ADL39)*(AGT3:AGT54=ADL38)*(AGU3:AGU54="D"))+SUMPRODUCT((AGQ3:AGQ54=ADL40)*(AGT3:AGT54=ADL38)*(AGU3:AGU54="D"))+SUMPRODUCT((AGQ3:AGQ54=ADL41)*(AGT3:AGT54=ADL38)*(AGU3:AGU54="D"))+SUMPRODUCT((AGQ3:AGQ54=ADL37)*(AGT3:AGT54=ADL38)*(AGU3:AGU54="D"))</f>
        <v>0</v>
      </c>
      <c r="ADO38" s="395">
        <f ca="1">SUMPRODUCT((AGQ3:AGQ54=ADL38)*(AGT3:AGT54=ADL39)*(AGU3:AGU54="L"))+SUMPRODUCT((AGQ3:AGQ54=ADL38)*(AGT3:AGT54=ADL40)*(AGU3:AGU54="L"))+SUMPRODUCT((AGQ3:AGQ54=ADL38)*(AGT3:AGT54=ADL41)*(AGU3:AGU54="L"))+SUMPRODUCT((AGQ3:AGQ54=ADL38)*(AGT3:AGT54=ADL37)*(AGU3:AGU54="L"))+SUMPRODUCT((AGQ3:AGQ54=ADL39)*(AGT3:AGT54=ADL38)*(AGV3:AGV54="L"))+SUMPRODUCT((AGQ3:AGQ54=ADL40)*(AGT3:AGT54=ADL38)*(AGV3:AGV54="L"))+SUMPRODUCT((AGQ3:AGQ54=ADL41)*(AGT3:AGT54=ADL38)*(AGV3:AGV54="L"))+SUMPRODUCT((AGQ3:AGQ54=ADL37)*(AGT3:AGT54=ADL38)*(AGV3:AGV54="L"))</f>
        <v>0</v>
      </c>
      <c r="ADP38" s="395">
        <f ca="1">SUMPRODUCT((AGQ3:AGQ54=ADL38)*(AGT3:AGT54=ADL39)*AGR3:AGR54)+SUMPRODUCT((AGQ3:AGQ54=ADL38)*(AGT3:AGT54=ADL40)*AGR3:AGR54)+SUMPRODUCT((AGQ3:AGQ54=ADL38)*(AGT3:AGT54=ADL41)*AGR3:AGR54)+SUMPRODUCT((AGQ3:AGQ54=ADL38)*(AGT3:AGT54=ADL37)*AGR3:AGR54)+SUMPRODUCT((AGQ3:AGQ54=ADL39)*(AGT3:AGT54=ADL38)*AGS3:AGS54)+SUMPRODUCT((AGQ3:AGQ54=ADL40)*(AGT3:AGT54=ADL38)*AGS3:AGS54)+SUMPRODUCT((AGQ3:AGQ54=ADL41)*(AGT3:AGT54=ADL38)*AGS3:AGS54)+SUMPRODUCT((AGQ3:AGQ54=ADL37)*(AGT3:AGT54=ADL38)*AGS3:AGS54)</f>
        <v>0</v>
      </c>
      <c r="ADQ38" s="395">
        <f ca="1">SUMPRODUCT((AGQ3:AGQ54=ADL38)*(AGT3:AGT54=ADL39)*AGS3:AGS54)+SUMPRODUCT((AGQ3:AGQ54=ADL38)*(AGT3:AGT54=ADL40)*AGS3:AGS54)+SUMPRODUCT((AGQ3:AGQ54=ADL38)*(AGT3:AGT54=ADL41)*AGS3:AGS54)+SUMPRODUCT((AGQ3:AGQ54=ADL38)*(AGT3:AGT54=ADL37)*AGS3:AGS54)+SUMPRODUCT((AGQ3:AGQ54=ADL39)*(AGT3:AGT54=ADL38)*AGR3:AGR54)+SUMPRODUCT((AGQ3:AGQ54=ADL40)*(AGT3:AGT54=ADL38)*AGR3:AGR54)+SUMPRODUCT((AGQ3:AGQ54=ADL41)*(AGT3:AGT54=ADL38)*AGR3:AGR54)+SUMPRODUCT((AGQ3:AGQ54=ADL37)*(AGT3:AGT54=ADL38)*AGR3:AGR54)</f>
        <v>0</v>
      </c>
      <c r="ADR38" s="395">
        <f t="shared" ca="1" si="5805"/>
        <v>1000</v>
      </c>
      <c r="ADS38" s="395">
        <f t="shared" ca="1" si="5806"/>
        <v>0</v>
      </c>
      <c r="ADT38" s="395">
        <f ca="1">IF(ADL38&lt;&gt;"",VLOOKUP(ADL38,ACS4:ACY52,7,FALSE),"")</f>
        <v>1000</v>
      </c>
      <c r="ADU38" s="395">
        <f ca="1">IF(ADL38&lt;&gt;"",VLOOKUP(ADL38,ACS4:ACY52,5,FALSE),"")</f>
        <v>0</v>
      </c>
      <c r="ADV38" s="395">
        <f ca="1">IF(ADL38&lt;&gt;"",VLOOKUP(ADL38,ACS4:ADA52,9,FALSE),"")</f>
        <v>11</v>
      </c>
      <c r="ADW38" s="395">
        <f t="shared" ca="1" si="5807"/>
        <v>0</v>
      </c>
      <c r="ADX38" s="395">
        <f t="shared" ref="ADX38" ca="1" si="6014">IF(ADL38&lt;&gt;"",RANK(ADW38,ADW37:ADW41),"")</f>
        <v>1</v>
      </c>
      <c r="ADY38" s="395">
        <f t="shared" ref="ADY38" ca="1" si="6015">IF(ADL38&lt;&gt;"",SUMPRODUCT((ADW37:ADW41=ADW38)*(ADR37:ADR41&gt;ADR38)),"")</f>
        <v>0</v>
      </c>
      <c r="ADZ38" s="395">
        <f t="shared" ref="ADZ38" ca="1" si="6016">IF(ADL38&lt;&gt;"",SUMPRODUCT((ADW37:ADW41=ADW38)*(ADR37:ADR41=ADR38)*(ADP37:ADP41&gt;ADP38)),"")</f>
        <v>0</v>
      </c>
      <c r="AEA38" s="395">
        <f t="shared" ref="AEA38" ca="1" si="6017">IF(ADL38&lt;&gt;"",SUMPRODUCT((ADW37:ADW41=ADW38)*(ADR37:ADR41=ADR38)*(ADP37:ADP41=ADP38)*(ADT37:ADT41&gt;ADT38)),"")</f>
        <v>0</v>
      </c>
      <c r="AEB38" s="395">
        <f t="shared" ref="AEB38" ca="1" si="6018">IF(ADL38&lt;&gt;"",SUMPRODUCT((ADW37:ADW41=ADW38)*(ADR37:ADR41=ADR38)*(ADP37:ADP41=ADP38)*(ADT37:ADT41=ADT38)*(ADU37:ADU41&gt;ADU38)),"")</f>
        <v>0</v>
      </c>
      <c r="AEC38" s="395">
        <f t="shared" ref="AEC38" ca="1" si="6019">IF(ADL38&lt;&gt;"",SUMPRODUCT((ADW37:ADW41=ADW38)*(ADR37:ADR41=ADR38)*(ADP37:ADP41=ADP38)*(ADT37:ADT41=ADT38)*(ADU37:ADU41=ADU38)*(ADV37:ADV41&gt;ADV38)),"")</f>
        <v>2</v>
      </c>
      <c r="AED38" s="395">
        <f t="shared" ref="AED38" ca="1" si="6020">IF(ADL38&lt;&gt;"",IF(AED90&lt;&gt;"",IF(ADK88=3,AED90,AED90+ADK88),SUM(ADX38:AEC38)),"")</f>
        <v>3</v>
      </c>
      <c r="AEE38" s="395" t="str">
        <f t="shared" ref="AEE38" ca="1" si="6021">IF(ADL38&lt;&gt;"",INDEX(ADL37:ADL41,MATCH(2,AED37:AED41,0),0),"")</f>
        <v>Borussia Dortmund</v>
      </c>
      <c r="AEF38" s="395" t="str">
        <f t="shared" ref="AEF38:AEF40" ca="1" si="6022">IF(ADH37&lt;&gt;"",ADH37,"")</f>
        <v/>
      </c>
      <c r="AEG38" s="395">
        <f ca="1">SUMPRODUCT((AGQ3:AGQ54=AEF38)*(AGT3:AGT54=AEF39)*(AGU3:AGU54="W"))+SUMPRODUCT((AGQ3:AGQ54=AEF38)*(AGT3:AGT54=AEF40)*(AGU3:AGU54="W"))+SUMPRODUCT((AGQ3:AGQ54=AEF38)*(AGT3:AGT54=AEF41)*(AGU3:AGU54="W"))+SUMPRODUCT((AGQ3:AGQ54=AEF39)*(AGT3:AGT54=AEF38)*(AGV3:AGV54="W"))+SUMPRODUCT((AGQ3:AGQ54=AEF40)*(AGT3:AGT54=AEF38)*(AGV3:AGV54="W"))+SUMPRODUCT((AGQ3:AGQ54=AEF41)*(AGT3:AGT54=AEF38)*(AGV3:AGV54="W"))</f>
        <v>0</v>
      </c>
      <c r="AEH38" s="395">
        <f ca="1">SUMPRODUCT((AGQ3:AGQ54=AEF38)*(AGT3:AGT54=AEF39)*(AGU3:AGU54="D"))+SUMPRODUCT((AGQ3:AGQ54=AEF38)*(AGT3:AGT54=AEF40)*(AGU3:AGU54="D"))+SUMPRODUCT((AGQ3:AGQ54=AEF38)*(AGT3:AGT54=AEF41)*(AGU3:AGU54="D"))+SUMPRODUCT((AGQ3:AGQ54=AEF39)*(AGT3:AGT54=AEF38)*(AGU3:AGU54="D"))+SUMPRODUCT((AGQ3:AGQ54=AEF40)*(AGT3:AGT54=AEF38)*(AGU3:AGU54="D"))+SUMPRODUCT((AGQ3:AGQ54=AEF41)*(AGT3:AGT54=AEF38)*(AGU3:AGU54="D"))</f>
        <v>0</v>
      </c>
      <c r="AEI38" s="395">
        <f ca="1">SUMPRODUCT((AGQ3:AGQ54=AEF38)*(AGT3:AGT54=AEF39)*(AGU3:AGU54="L"))+SUMPRODUCT((AGQ3:AGQ54=AEF38)*(AGT3:AGT54=AEF40)*(AGU3:AGU54="L"))+SUMPRODUCT((AGQ3:AGQ54=AEF38)*(AGT3:AGT54=AEF41)*(AGU3:AGU54="L"))+SUMPRODUCT((AGQ3:AGQ54=AEF39)*(AGT3:AGT54=AEF38)*(AGV3:AGV54="L"))+SUMPRODUCT((AGQ3:AGQ54=AEF40)*(AGT3:AGT54=AEF38)*(AGV3:AGV54="L"))+SUMPRODUCT((AGQ3:AGQ54=AEF41)*(AGT3:AGT54=AEF38)*(AGV3:AGV54="L"))</f>
        <v>0</v>
      </c>
      <c r="AEJ38" s="395">
        <f ca="1">SUMPRODUCT((AGQ3:AGQ54=AEF38)*(AGT3:AGT54=AEF39)*AGR3:AGR54)+SUMPRODUCT((AGQ3:AGQ54=AEF38)*(AGT3:AGT54=AEF40)*AGR3:AGR54)+SUMPRODUCT((AGQ3:AGQ54=AEF38)*(AGT3:AGT54=AEF41)*AGR3:AGR54)+SUMPRODUCT((AGQ3:AGQ54=AEF38)*(AGT3:AGT54=AEF37)*AGR3:AGR54)+SUMPRODUCT((AGQ3:AGQ54=AEF39)*(AGT3:AGT54=AEF38)*AGS3:AGS54)+SUMPRODUCT((AGQ3:AGQ54=AEF40)*(AGT3:AGT54=AEF38)*AGS3:AGS54)+SUMPRODUCT((AGQ3:AGQ54=AEF41)*(AGT3:AGT54=AEF38)*AGS3:AGS54)+SUMPRODUCT((AGQ3:AGQ54=AEF37)*(AGT3:AGT54=AEF38)*AGS3:AGS54)</f>
        <v>0</v>
      </c>
      <c r="AEK38" s="395">
        <f ca="1">SUMPRODUCT((AGQ3:AGQ54=AEF38)*(AGT3:AGT54=AEF39)*AGS3:AGS54)+SUMPRODUCT((AGQ3:AGQ54=AEF38)*(AGT3:AGT54=AEF40)*AGS3:AGS54)+SUMPRODUCT((AGQ3:AGQ54=AEF38)*(AGT3:AGT54=AEF41)*AGS3:AGS54)+SUMPRODUCT((AGQ3:AGQ54=AEF38)*(AGT3:AGT54=AEF37)*AGS3:AGS54)+SUMPRODUCT((AGQ3:AGQ54=AEF39)*(AGT3:AGT54=AEF38)*AGR3:AGR54)+SUMPRODUCT((AGQ3:AGQ54=AEF40)*(AGT3:AGT54=AEF38)*AGR3:AGR54)+SUMPRODUCT((AGQ3:AGQ54=AEF41)*(AGT3:AGT54=AEF38)*AGR3:AGR54)+SUMPRODUCT((AGQ3:AGQ54=AEF37)*(AGT3:AGT54=AEF38)*AGR3:AGR54)</f>
        <v>0</v>
      </c>
      <c r="AEL38" s="395">
        <f t="shared" ref="AEL38:AEL40" ca="1" si="6023">AEJ38-AEK38+1000</f>
        <v>1000</v>
      </c>
      <c r="AEM38" s="395" t="str">
        <f t="shared" ref="AEM38:AEM40" ca="1" si="6024">IF(AEF38&lt;&gt;"",AEG38*3+AEH38*1,"")</f>
        <v/>
      </c>
      <c r="AEN38" s="395" t="str">
        <f ca="1">IF(AEF38&lt;&gt;"",VLOOKUP(AEF38,ACS4:ACY52,7,FALSE),"")</f>
        <v/>
      </c>
      <c r="AEO38" s="395" t="str">
        <f ca="1">IF(AEF38&lt;&gt;"",VLOOKUP(AEF38,ACS4:ACY52,5,FALSE),"")</f>
        <v/>
      </c>
      <c r="AEP38" s="395" t="str">
        <f ca="1">IF(AEF38&lt;&gt;"",VLOOKUP(AEF38,ACS4:ADA52,9,FALSE),"")</f>
        <v/>
      </c>
      <c r="AEQ38" s="395" t="str">
        <f t="shared" ref="AEQ38:AEQ40" ca="1" si="6025">AEM38</f>
        <v/>
      </c>
      <c r="AER38" s="395" t="str">
        <f t="shared" ref="AER38" ca="1" si="6026">IF(AEF38&lt;&gt;"",RANK(AEQ38,AEQ37:AEQ40),"")</f>
        <v/>
      </c>
      <c r="AES38" s="395" t="str">
        <f t="shared" ref="AES38" ca="1" si="6027">IF(AEF38&lt;&gt;"",SUMPRODUCT((AEQ37:AEQ41=AEQ38)*(AEL37:AEL41&gt;AEL38)),"")</f>
        <v/>
      </c>
      <c r="AET38" s="395" t="str">
        <f t="shared" ref="AET38" ca="1" si="6028">IF(AEF38&lt;&gt;"",SUMPRODUCT((AEQ37:AEQ41=AEQ38)*(AEL37:AEL41=AEL38)*(AEJ37:AEJ41&gt;AEJ38)),"")</f>
        <v/>
      </c>
      <c r="AEU38" s="395" t="str">
        <f t="shared" ref="AEU38" ca="1" si="6029">IF(AEF38&lt;&gt;"",SUMPRODUCT((AEQ37:AEQ41=AEQ38)*(AEL37:AEL41=AEL38)*(AEJ37:AEJ41=AEJ38)*(AEN37:AEN41&gt;AEN38)),"")</f>
        <v/>
      </c>
      <c r="AEV38" s="395" t="str">
        <f t="shared" ref="AEV38" ca="1" si="6030">IF(AEF38&lt;&gt;"",SUMPRODUCT((AEQ37:AEQ41=AEQ38)*(AEL37:AEL41=AEL38)*(AEJ37:AEJ41=AEJ38)*(AEN37:AEN41=AEN38)*(AEO37:AEO41&gt;AEO38)),"")</f>
        <v/>
      </c>
      <c r="AEW38" s="395" t="str">
        <f t="shared" ref="AEW38" ca="1" si="6031">IF(AEF38&lt;&gt;"",SUMPRODUCT((AEQ37:AEQ41=AEQ38)*(AEL37:AEL41=AEL38)*(AEJ37:AEJ41=AEJ38)*(AEN37:AEN41=AEN38)*(AEO37:AEO41=AEO38)*(AEP37:AEP41&gt;AEP38)),"")</f>
        <v/>
      </c>
      <c r="AEX38" s="395" t="str">
        <f t="shared" ref="AEX38" ca="1" si="6032">IF(AEF38&lt;&gt;"",IF(AEX90&lt;&gt;"",IF(AEE88=3,AEX90,AEX90+AEE88),SUM(AER38:AEW38)+1),"")</f>
        <v/>
      </c>
      <c r="AEY38" s="395" t="str">
        <f t="shared" ref="AEY38" ca="1" si="6033">IF(AEF38&lt;&gt;"",INDEX(AEF38:AEF41,MATCH(2,AEX38:AEX41,0),0),"")</f>
        <v/>
      </c>
      <c r="AGN38" s="395" t="str">
        <f t="shared" ref="AGN38" ca="1" si="6034">IF(AEY38&lt;&gt;"",AEY38,IF(AEE38&lt;&gt;"",AEE38,ADE38))</f>
        <v>Borussia Dortmund</v>
      </c>
      <c r="AGO38" s="395">
        <v>2</v>
      </c>
      <c r="AGP38" s="395">
        <v>36</v>
      </c>
      <c r="AGQ38" s="395" t="str">
        <f t="shared" si="12"/>
        <v>Porto</v>
      </c>
      <c r="AGR38" s="395">
        <f ca="1">IF(OFFSET('Game Board'!O43,0,AGR1)&lt;&gt;"",OFFSET('Game Board'!O43,0,AGR1),0)</f>
        <v>0</v>
      </c>
      <c r="AGS38" s="395">
        <f ca="1">IF(OFFSET('Game Board'!P43,0,AGR1)&lt;&gt;"",OFFSET('Game Board'!P43,0,AGR1),0)</f>
        <v>0</v>
      </c>
      <c r="AGT38" s="395" t="str">
        <f t="shared" si="13"/>
        <v>Al Ahly</v>
      </c>
      <c r="AGU38" s="395" t="str">
        <f ca="1">IF(AND(OFFSET('Game Board'!O43,0,AGR1)&lt;&gt;"",OFFSET('Game Board'!P43,0,AGR1)&lt;&gt;""),IF(AGR38&gt;AGS38,"W",IF(AGR38=AGS38,"D","L")),"")</f>
        <v/>
      </c>
      <c r="AGV38" s="395" t="str">
        <f t="shared" ca="1" si="2693"/>
        <v/>
      </c>
      <c r="AGX38" s="395">
        <f ca="1">VLOOKUP(AGY38,AKT37:AKU41,2,FALSE)</f>
        <v>2</v>
      </c>
      <c r="AGY38" s="398" t="str">
        <f t="shared" si="5817"/>
        <v>Borussia Dortmund</v>
      </c>
      <c r="AGZ38" s="395">
        <f ca="1">SUMPRODUCT((AKW3:AKW54=AGY38)*(ALA3:ALA54="W"))+SUMPRODUCT((AKZ3:AKZ54=AGY38)*(ALB3:ALB54="W"))</f>
        <v>0</v>
      </c>
      <c r="AHA38" s="395">
        <f ca="1">SUMPRODUCT((AKW3:AKW54=AGY38)*(ALA3:ALA54="D"))+SUMPRODUCT((AKZ3:AKZ54=AGY38)*(ALB3:ALB54="D"))</f>
        <v>0</v>
      </c>
      <c r="AHB38" s="395">
        <f ca="1">SUMPRODUCT((AKW3:AKW54=AGY38)*(ALA3:ALA54="L"))+SUMPRODUCT((AKZ3:AKZ54=AGY38)*(ALB3:ALB54="L"))</f>
        <v>0</v>
      </c>
      <c r="AHC38" s="395">
        <f ca="1">SUMIF(AKW3:AKW72,AGY38,AKX3:AKX72)+SUMIF(AKZ3:AKZ72,AGY38,AKY3:AKY72)</f>
        <v>0</v>
      </c>
      <c r="AHD38" s="395">
        <f ca="1">SUMIF(AKZ3:AKZ72,AGY38,AKX3:AKX72)+SUMIF(AKW3:AKW72,AGY38,AKY3:AKY72)</f>
        <v>0</v>
      </c>
      <c r="AHE38" s="395">
        <f t="shared" ca="1" si="5818"/>
        <v>1000</v>
      </c>
      <c r="AHF38" s="395">
        <f t="shared" ca="1" si="5819"/>
        <v>0</v>
      </c>
      <c r="AHG38" s="401">
        <f t="shared" si="171"/>
        <v>20</v>
      </c>
      <c r="AHH38" s="395">
        <f ca="1">IF(COUNTIF(AHF37:AHF41,4)&lt;&gt;4,RANK(AHF38,AHF37:AHF41),AHF90)</f>
        <v>1</v>
      </c>
      <c r="AHJ38" s="395">
        <f t="shared" ref="AHJ38" ca="1" si="6035">SUMPRODUCT((AHH37:AHH40=AHH38)*(AHG37:AHG40&lt;AHG38))+AHH38</f>
        <v>3</v>
      </c>
      <c r="AHK38" s="398" t="str">
        <f t="shared" ref="AHK38" ca="1" si="6036">INDEX(AGY37:AGY41,MATCH(2,AHJ37:AHJ41,0),0)</f>
        <v>Ulsan HD</v>
      </c>
      <c r="AHL38" s="395">
        <f t="shared" ref="AHL38" ca="1" si="6037">INDEX(AHH37:AHH41,MATCH(AHK38,AGY37:AGY41,0),0)</f>
        <v>1</v>
      </c>
      <c r="AHM38" s="395" t="str">
        <f t="shared" ref="AHM38" ca="1" si="6038">IF(AHM37&lt;&gt;"",AHK38,"")</f>
        <v>Ulsan HD</v>
      </c>
      <c r="AHN38" s="395" t="str">
        <f t="shared" ref="AHN38" ca="1" si="6039">IF(AHN37&lt;&gt;"",AHK39,"")</f>
        <v/>
      </c>
      <c r="AHO38" s="395" t="str">
        <f t="shared" ref="AHO38" ca="1" si="6040">IF(AHO37&lt;&gt;"",AHK40,"")</f>
        <v/>
      </c>
      <c r="AHP38" s="395" t="str">
        <f t="shared" ref="AHP38" si="6041">IF(AHP37&lt;&gt;"",AHK41,"")</f>
        <v/>
      </c>
      <c r="AHR38" s="395" t="str">
        <f t="shared" ca="1" si="5827"/>
        <v>Ulsan HD</v>
      </c>
      <c r="AHS38" s="395">
        <f ca="1">SUMPRODUCT((AKW3:AKW54=AHR38)*(AKZ3:AKZ54=AHR39)*(ALA3:ALA54="W"))+SUMPRODUCT((AKW3:AKW54=AHR38)*(AKZ3:AKZ54=AHR40)*(ALA3:ALA54="W"))+SUMPRODUCT((AKW3:AKW54=AHR38)*(AKZ3:AKZ54=AHR41)*(ALA3:ALA54="W"))+SUMPRODUCT((AKW3:AKW54=AHR38)*(AKZ3:AKZ54=AHR37)*(ALA3:ALA54="W"))+SUMPRODUCT((AKW3:AKW54=AHR39)*(AKZ3:AKZ54=AHR38)*(ALB3:ALB54="W"))+SUMPRODUCT((AKW3:AKW54=AHR40)*(AKZ3:AKZ54=AHR38)*(ALB3:ALB54="W"))+SUMPRODUCT((AKW3:AKW54=AHR41)*(AKZ3:AKZ54=AHR38)*(ALB3:ALB54="W"))+SUMPRODUCT((AKW3:AKW54=AHR37)*(AKZ3:AKZ54=AHR38)*(ALB3:ALB54="W"))</f>
        <v>0</v>
      </c>
      <c r="AHT38" s="395">
        <f ca="1">SUMPRODUCT((AKW3:AKW54=AHR38)*(AKZ3:AKZ54=AHR39)*(ALA3:ALA54="D"))+SUMPRODUCT((AKW3:AKW54=AHR38)*(AKZ3:AKZ54=AHR40)*(ALA3:ALA54="D"))+SUMPRODUCT((AKW3:AKW54=AHR38)*(AKZ3:AKZ54=AHR41)*(ALA3:ALA54="D"))+SUMPRODUCT((AKW3:AKW54=AHR38)*(AKZ3:AKZ54=AHR37)*(ALA3:ALA54="D"))+SUMPRODUCT((AKW3:AKW54=AHR39)*(AKZ3:AKZ54=AHR38)*(ALA3:ALA54="D"))+SUMPRODUCT((AKW3:AKW54=AHR40)*(AKZ3:AKZ54=AHR38)*(ALA3:ALA54="D"))+SUMPRODUCT((AKW3:AKW54=AHR41)*(AKZ3:AKZ54=AHR38)*(ALA3:ALA54="D"))+SUMPRODUCT((AKW3:AKW54=AHR37)*(AKZ3:AKZ54=AHR38)*(ALA3:ALA54="D"))</f>
        <v>0</v>
      </c>
      <c r="AHU38" s="395">
        <f ca="1">SUMPRODUCT((AKW3:AKW54=AHR38)*(AKZ3:AKZ54=AHR39)*(ALA3:ALA54="L"))+SUMPRODUCT((AKW3:AKW54=AHR38)*(AKZ3:AKZ54=AHR40)*(ALA3:ALA54="L"))+SUMPRODUCT((AKW3:AKW54=AHR38)*(AKZ3:AKZ54=AHR41)*(ALA3:ALA54="L"))+SUMPRODUCT((AKW3:AKW54=AHR38)*(AKZ3:AKZ54=AHR37)*(ALA3:ALA54="L"))+SUMPRODUCT((AKW3:AKW54=AHR39)*(AKZ3:AKZ54=AHR38)*(ALB3:ALB54="L"))+SUMPRODUCT((AKW3:AKW54=AHR40)*(AKZ3:AKZ54=AHR38)*(ALB3:ALB54="L"))+SUMPRODUCT((AKW3:AKW54=AHR41)*(AKZ3:AKZ54=AHR38)*(ALB3:ALB54="L"))+SUMPRODUCT((AKW3:AKW54=AHR37)*(AKZ3:AKZ54=AHR38)*(ALB3:ALB54="L"))</f>
        <v>0</v>
      </c>
      <c r="AHV38" s="395">
        <f ca="1">SUMPRODUCT((AKW3:AKW54=AHR38)*(AKZ3:AKZ54=AHR39)*AKX3:AKX54)+SUMPRODUCT((AKW3:AKW54=AHR38)*(AKZ3:AKZ54=AHR40)*AKX3:AKX54)+SUMPRODUCT((AKW3:AKW54=AHR38)*(AKZ3:AKZ54=AHR41)*AKX3:AKX54)+SUMPRODUCT((AKW3:AKW54=AHR38)*(AKZ3:AKZ54=AHR37)*AKX3:AKX54)+SUMPRODUCT((AKW3:AKW54=AHR39)*(AKZ3:AKZ54=AHR38)*AKY3:AKY54)+SUMPRODUCT((AKW3:AKW54=AHR40)*(AKZ3:AKZ54=AHR38)*AKY3:AKY54)+SUMPRODUCT((AKW3:AKW54=AHR41)*(AKZ3:AKZ54=AHR38)*AKY3:AKY54)+SUMPRODUCT((AKW3:AKW54=AHR37)*(AKZ3:AKZ54=AHR38)*AKY3:AKY54)</f>
        <v>0</v>
      </c>
      <c r="AHW38" s="395">
        <f ca="1">SUMPRODUCT((AKW3:AKW54=AHR38)*(AKZ3:AKZ54=AHR39)*AKY3:AKY54)+SUMPRODUCT((AKW3:AKW54=AHR38)*(AKZ3:AKZ54=AHR40)*AKY3:AKY54)+SUMPRODUCT((AKW3:AKW54=AHR38)*(AKZ3:AKZ54=AHR41)*AKY3:AKY54)+SUMPRODUCT((AKW3:AKW54=AHR38)*(AKZ3:AKZ54=AHR37)*AKY3:AKY54)+SUMPRODUCT((AKW3:AKW54=AHR39)*(AKZ3:AKZ54=AHR38)*AKX3:AKX54)+SUMPRODUCT((AKW3:AKW54=AHR40)*(AKZ3:AKZ54=AHR38)*AKX3:AKX54)+SUMPRODUCT((AKW3:AKW54=AHR41)*(AKZ3:AKZ54=AHR38)*AKX3:AKX54)+SUMPRODUCT((AKW3:AKW54=AHR37)*(AKZ3:AKZ54=AHR38)*AKX3:AKX54)</f>
        <v>0</v>
      </c>
      <c r="AHX38" s="395">
        <f t="shared" ca="1" si="5828"/>
        <v>1000</v>
      </c>
      <c r="AHY38" s="395">
        <f t="shared" ca="1" si="5829"/>
        <v>0</v>
      </c>
      <c r="AHZ38" s="395">
        <f ca="1">IF(AHR38&lt;&gt;"",VLOOKUP(AHR38,AGY4:AHE52,7,FALSE),"")</f>
        <v>1000</v>
      </c>
      <c r="AIA38" s="395">
        <f ca="1">IF(AHR38&lt;&gt;"",VLOOKUP(AHR38,AGY4:AHE52,5,FALSE),"")</f>
        <v>0</v>
      </c>
      <c r="AIB38" s="395">
        <f ca="1">IF(AHR38&lt;&gt;"",VLOOKUP(AHR38,AGY4:AHG52,9,FALSE),"")</f>
        <v>11</v>
      </c>
      <c r="AIC38" s="395">
        <f t="shared" ca="1" si="5830"/>
        <v>0</v>
      </c>
      <c r="AID38" s="395">
        <f t="shared" ref="AID38" ca="1" si="6042">IF(AHR38&lt;&gt;"",RANK(AIC38,AIC37:AIC41),"")</f>
        <v>1</v>
      </c>
      <c r="AIE38" s="395">
        <f t="shared" ref="AIE38" ca="1" si="6043">IF(AHR38&lt;&gt;"",SUMPRODUCT((AIC37:AIC41=AIC38)*(AHX37:AHX41&gt;AHX38)),"")</f>
        <v>0</v>
      </c>
      <c r="AIF38" s="395">
        <f t="shared" ref="AIF38" ca="1" si="6044">IF(AHR38&lt;&gt;"",SUMPRODUCT((AIC37:AIC41=AIC38)*(AHX37:AHX41=AHX38)*(AHV37:AHV41&gt;AHV38)),"")</f>
        <v>0</v>
      </c>
      <c r="AIG38" s="395">
        <f t="shared" ref="AIG38" ca="1" si="6045">IF(AHR38&lt;&gt;"",SUMPRODUCT((AIC37:AIC41=AIC38)*(AHX37:AHX41=AHX38)*(AHV37:AHV41=AHV38)*(AHZ37:AHZ41&gt;AHZ38)),"")</f>
        <v>0</v>
      </c>
      <c r="AIH38" s="395">
        <f t="shared" ref="AIH38" ca="1" si="6046">IF(AHR38&lt;&gt;"",SUMPRODUCT((AIC37:AIC41=AIC38)*(AHX37:AHX41=AHX38)*(AHV37:AHV41=AHV38)*(AHZ37:AHZ41=AHZ38)*(AIA37:AIA41&gt;AIA38)),"")</f>
        <v>0</v>
      </c>
      <c r="AII38" s="395">
        <f t="shared" ref="AII38" ca="1" si="6047">IF(AHR38&lt;&gt;"",SUMPRODUCT((AIC37:AIC41=AIC38)*(AHX37:AHX41=AHX38)*(AHV37:AHV41=AHV38)*(AHZ37:AHZ41=AHZ38)*(AIA37:AIA41=AIA38)*(AIB37:AIB41&gt;AIB38)),"")</f>
        <v>2</v>
      </c>
      <c r="AIJ38" s="395">
        <f t="shared" ref="AIJ38" ca="1" si="6048">IF(AHR38&lt;&gt;"",IF(AIJ90&lt;&gt;"",IF(AHQ88=3,AIJ90,AIJ90+AHQ88),SUM(AID38:AII38)),"")</f>
        <v>3</v>
      </c>
      <c r="AIK38" s="395" t="str">
        <f t="shared" ref="AIK38" ca="1" si="6049">IF(AHR38&lt;&gt;"",INDEX(AHR37:AHR41,MATCH(2,AIJ37:AIJ41,0),0),"")</f>
        <v>Borussia Dortmund</v>
      </c>
      <c r="AIL38" s="395" t="str">
        <f t="shared" ref="AIL38:AIL40" ca="1" si="6050">IF(AHN37&lt;&gt;"",AHN37,"")</f>
        <v/>
      </c>
      <c r="AIM38" s="395">
        <f ca="1">SUMPRODUCT((AKW3:AKW54=AIL38)*(AKZ3:AKZ54=AIL39)*(ALA3:ALA54="W"))+SUMPRODUCT((AKW3:AKW54=AIL38)*(AKZ3:AKZ54=AIL40)*(ALA3:ALA54="W"))+SUMPRODUCT((AKW3:AKW54=AIL38)*(AKZ3:AKZ54=AIL41)*(ALA3:ALA54="W"))+SUMPRODUCT((AKW3:AKW54=AIL39)*(AKZ3:AKZ54=AIL38)*(ALB3:ALB54="W"))+SUMPRODUCT((AKW3:AKW54=AIL40)*(AKZ3:AKZ54=AIL38)*(ALB3:ALB54="W"))+SUMPRODUCT((AKW3:AKW54=AIL41)*(AKZ3:AKZ54=AIL38)*(ALB3:ALB54="W"))</f>
        <v>0</v>
      </c>
      <c r="AIN38" s="395">
        <f ca="1">SUMPRODUCT((AKW3:AKW54=AIL38)*(AKZ3:AKZ54=AIL39)*(ALA3:ALA54="D"))+SUMPRODUCT((AKW3:AKW54=AIL38)*(AKZ3:AKZ54=AIL40)*(ALA3:ALA54="D"))+SUMPRODUCT((AKW3:AKW54=AIL38)*(AKZ3:AKZ54=AIL41)*(ALA3:ALA54="D"))+SUMPRODUCT((AKW3:AKW54=AIL39)*(AKZ3:AKZ54=AIL38)*(ALA3:ALA54="D"))+SUMPRODUCT((AKW3:AKW54=AIL40)*(AKZ3:AKZ54=AIL38)*(ALA3:ALA54="D"))+SUMPRODUCT((AKW3:AKW54=AIL41)*(AKZ3:AKZ54=AIL38)*(ALA3:ALA54="D"))</f>
        <v>0</v>
      </c>
      <c r="AIO38" s="395">
        <f ca="1">SUMPRODUCT((AKW3:AKW54=AIL38)*(AKZ3:AKZ54=AIL39)*(ALA3:ALA54="L"))+SUMPRODUCT((AKW3:AKW54=AIL38)*(AKZ3:AKZ54=AIL40)*(ALA3:ALA54="L"))+SUMPRODUCT((AKW3:AKW54=AIL38)*(AKZ3:AKZ54=AIL41)*(ALA3:ALA54="L"))+SUMPRODUCT((AKW3:AKW54=AIL39)*(AKZ3:AKZ54=AIL38)*(ALB3:ALB54="L"))+SUMPRODUCT((AKW3:AKW54=AIL40)*(AKZ3:AKZ54=AIL38)*(ALB3:ALB54="L"))+SUMPRODUCT((AKW3:AKW54=AIL41)*(AKZ3:AKZ54=AIL38)*(ALB3:ALB54="L"))</f>
        <v>0</v>
      </c>
      <c r="AIP38" s="395">
        <f ca="1">SUMPRODUCT((AKW3:AKW54=AIL38)*(AKZ3:AKZ54=AIL39)*AKX3:AKX54)+SUMPRODUCT((AKW3:AKW54=AIL38)*(AKZ3:AKZ54=AIL40)*AKX3:AKX54)+SUMPRODUCT((AKW3:AKW54=AIL38)*(AKZ3:AKZ54=AIL41)*AKX3:AKX54)+SUMPRODUCT((AKW3:AKW54=AIL38)*(AKZ3:AKZ54=AIL37)*AKX3:AKX54)+SUMPRODUCT((AKW3:AKW54=AIL39)*(AKZ3:AKZ54=AIL38)*AKY3:AKY54)+SUMPRODUCT((AKW3:AKW54=AIL40)*(AKZ3:AKZ54=AIL38)*AKY3:AKY54)+SUMPRODUCT((AKW3:AKW54=AIL41)*(AKZ3:AKZ54=AIL38)*AKY3:AKY54)+SUMPRODUCT((AKW3:AKW54=AIL37)*(AKZ3:AKZ54=AIL38)*AKY3:AKY54)</f>
        <v>0</v>
      </c>
      <c r="AIQ38" s="395">
        <f ca="1">SUMPRODUCT((AKW3:AKW54=AIL38)*(AKZ3:AKZ54=AIL39)*AKY3:AKY54)+SUMPRODUCT((AKW3:AKW54=AIL38)*(AKZ3:AKZ54=AIL40)*AKY3:AKY54)+SUMPRODUCT((AKW3:AKW54=AIL38)*(AKZ3:AKZ54=AIL41)*AKY3:AKY54)+SUMPRODUCT((AKW3:AKW54=AIL38)*(AKZ3:AKZ54=AIL37)*AKY3:AKY54)+SUMPRODUCT((AKW3:AKW54=AIL39)*(AKZ3:AKZ54=AIL38)*AKX3:AKX54)+SUMPRODUCT((AKW3:AKW54=AIL40)*(AKZ3:AKZ54=AIL38)*AKX3:AKX54)+SUMPRODUCT((AKW3:AKW54=AIL41)*(AKZ3:AKZ54=AIL38)*AKX3:AKX54)+SUMPRODUCT((AKW3:AKW54=AIL37)*(AKZ3:AKZ54=AIL38)*AKX3:AKX54)</f>
        <v>0</v>
      </c>
      <c r="AIR38" s="395">
        <f t="shared" ref="AIR38:AIR40" ca="1" si="6051">AIP38-AIQ38+1000</f>
        <v>1000</v>
      </c>
      <c r="AIS38" s="395" t="str">
        <f t="shared" ref="AIS38:AIS40" ca="1" si="6052">IF(AIL38&lt;&gt;"",AIM38*3+AIN38*1,"")</f>
        <v/>
      </c>
      <c r="AIT38" s="395" t="str">
        <f ca="1">IF(AIL38&lt;&gt;"",VLOOKUP(AIL38,AGY4:AHE52,7,FALSE),"")</f>
        <v/>
      </c>
      <c r="AIU38" s="395" t="str">
        <f ca="1">IF(AIL38&lt;&gt;"",VLOOKUP(AIL38,AGY4:AHE52,5,FALSE),"")</f>
        <v/>
      </c>
      <c r="AIV38" s="395" t="str">
        <f ca="1">IF(AIL38&lt;&gt;"",VLOOKUP(AIL38,AGY4:AHG52,9,FALSE),"")</f>
        <v/>
      </c>
      <c r="AIW38" s="395" t="str">
        <f t="shared" ref="AIW38:AIW40" ca="1" si="6053">AIS38</f>
        <v/>
      </c>
      <c r="AIX38" s="395" t="str">
        <f t="shared" ref="AIX38" ca="1" si="6054">IF(AIL38&lt;&gt;"",RANK(AIW38,AIW37:AIW40),"")</f>
        <v/>
      </c>
      <c r="AIY38" s="395" t="str">
        <f t="shared" ref="AIY38" ca="1" si="6055">IF(AIL38&lt;&gt;"",SUMPRODUCT((AIW37:AIW41=AIW38)*(AIR37:AIR41&gt;AIR38)),"")</f>
        <v/>
      </c>
      <c r="AIZ38" s="395" t="str">
        <f t="shared" ref="AIZ38" ca="1" si="6056">IF(AIL38&lt;&gt;"",SUMPRODUCT((AIW37:AIW41=AIW38)*(AIR37:AIR41=AIR38)*(AIP37:AIP41&gt;AIP38)),"")</f>
        <v/>
      </c>
      <c r="AJA38" s="395" t="str">
        <f t="shared" ref="AJA38" ca="1" si="6057">IF(AIL38&lt;&gt;"",SUMPRODUCT((AIW37:AIW41=AIW38)*(AIR37:AIR41=AIR38)*(AIP37:AIP41=AIP38)*(AIT37:AIT41&gt;AIT38)),"")</f>
        <v/>
      </c>
      <c r="AJB38" s="395" t="str">
        <f t="shared" ref="AJB38" ca="1" si="6058">IF(AIL38&lt;&gt;"",SUMPRODUCT((AIW37:AIW41=AIW38)*(AIR37:AIR41=AIR38)*(AIP37:AIP41=AIP38)*(AIT37:AIT41=AIT38)*(AIU37:AIU41&gt;AIU38)),"")</f>
        <v/>
      </c>
      <c r="AJC38" s="395" t="str">
        <f t="shared" ref="AJC38" ca="1" si="6059">IF(AIL38&lt;&gt;"",SUMPRODUCT((AIW37:AIW41=AIW38)*(AIR37:AIR41=AIR38)*(AIP37:AIP41=AIP38)*(AIT37:AIT41=AIT38)*(AIU37:AIU41=AIU38)*(AIV37:AIV41&gt;AIV38)),"")</f>
        <v/>
      </c>
      <c r="AJD38" s="395" t="str">
        <f t="shared" ref="AJD38" ca="1" si="6060">IF(AIL38&lt;&gt;"",IF(AJD90&lt;&gt;"",IF(AIK88=3,AJD90,AJD90+AIK88),SUM(AIX38:AJC38)+1),"")</f>
        <v/>
      </c>
      <c r="AJE38" s="395" t="str">
        <f t="shared" ref="AJE38" ca="1" si="6061">IF(AIL38&lt;&gt;"",INDEX(AIL38:AIL41,MATCH(2,AJD38:AJD41,0),0),"")</f>
        <v/>
      </c>
      <c r="AKT38" s="395" t="str">
        <f t="shared" ref="AKT38" ca="1" si="6062">IF(AJE38&lt;&gt;"",AJE38,IF(AIK38&lt;&gt;"",AIK38,AHK38))</f>
        <v>Borussia Dortmund</v>
      </c>
      <c r="AKU38" s="395">
        <v>2</v>
      </c>
      <c r="AKV38" s="395">
        <v>36</v>
      </c>
      <c r="AKW38" s="395" t="str">
        <f t="shared" si="15"/>
        <v>Porto</v>
      </c>
      <c r="AKX38" s="395">
        <f ca="1">IF(OFFSET('Game Board'!O43,0,AKX1)&lt;&gt;"",OFFSET('Game Board'!O43,0,AKX1),0)</f>
        <v>0</v>
      </c>
      <c r="AKY38" s="395">
        <f ca="1">IF(OFFSET('Game Board'!P43,0,AKX1)&lt;&gt;"",OFFSET('Game Board'!P43,0,AKX1),0)</f>
        <v>0</v>
      </c>
      <c r="AKZ38" s="395" t="str">
        <f t="shared" si="16"/>
        <v>Al Ahly</v>
      </c>
      <c r="ALA38" s="395" t="str">
        <f ca="1">IF(AND(OFFSET('Game Board'!O43,0,AKX1)&lt;&gt;"",OFFSET('Game Board'!P43,0,AKX1)&lt;&gt;""),IF(AKX38&gt;AKY38,"W",IF(AKX38=AKY38,"D","L")),"")</f>
        <v/>
      </c>
      <c r="ALB38" s="395" t="str">
        <f t="shared" ca="1" si="2725"/>
        <v/>
      </c>
      <c r="ALD38" s="395">
        <f ca="1">VLOOKUP(ALE38,AOZ37:APA41,2,FALSE)</f>
        <v>2</v>
      </c>
      <c r="ALE38" s="398" t="str">
        <f t="shared" si="5840"/>
        <v>Borussia Dortmund</v>
      </c>
      <c r="ALF38" s="395">
        <f ca="1">SUMPRODUCT((APC3:APC54=ALE38)*(APG3:APG54="W"))+SUMPRODUCT((APF3:APF54=ALE38)*(APH3:APH54="W"))</f>
        <v>0</v>
      </c>
      <c r="ALG38" s="395">
        <f ca="1">SUMPRODUCT((APC3:APC54=ALE38)*(APG3:APG54="D"))+SUMPRODUCT((APF3:APF54=ALE38)*(APH3:APH54="D"))</f>
        <v>0</v>
      </c>
      <c r="ALH38" s="395">
        <f ca="1">SUMPRODUCT((APC3:APC54=ALE38)*(APG3:APG54="L"))+SUMPRODUCT((APF3:APF54=ALE38)*(APH3:APH54="L"))</f>
        <v>0</v>
      </c>
      <c r="ALI38" s="395">
        <f ca="1">SUMIF(APC3:APC72,ALE38,APD3:APD72)+SUMIF(APF3:APF72,ALE38,APE3:APE72)</f>
        <v>0</v>
      </c>
      <c r="ALJ38" s="395">
        <f ca="1">SUMIF(APF3:APF72,ALE38,APD3:APD72)+SUMIF(APC3:APC72,ALE38,APE3:APE72)</f>
        <v>0</v>
      </c>
      <c r="ALK38" s="395">
        <f t="shared" ca="1" si="5841"/>
        <v>1000</v>
      </c>
      <c r="ALL38" s="395">
        <f t="shared" ca="1" si="5842"/>
        <v>0</v>
      </c>
      <c r="ALM38" s="401">
        <f t="shared" si="198"/>
        <v>20</v>
      </c>
      <c r="ALN38" s="395">
        <f ca="1">IF(COUNTIF(ALL37:ALL41,4)&lt;&gt;4,RANK(ALL38,ALL37:ALL41),ALL90)</f>
        <v>1</v>
      </c>
      <c r="ALP38" s="395">
        <f t="shared" ref="ALP38" ca="1" si="6063">SUMPRODUCT((ALN37:ALN40=ALN38)*(ALM37:ALM40&lt;ALM38))+ALN38</f>
        <v>3</v>
      </c>
      <c r="ALQ38" s="398" t="str">
        <f t="shared" ref="ALQ38" ca="1" si="6064">INDEX(ALE37:ALE41,MATCH(2,ALP37:ALP41,0),0)</f>
        <v>Ulsan HD</v>
      </c>
      <c r="ALR38" s="395">
        <f t="shared" ref="ALR38" ca="1" si="6065">INDEX(ALN37:ALN41,MATCH(ALQ38,ALE37:ALE41,0),0)</f>
        <v>1</v>
      </c>
      <c r="ALS38" s="395" t="str">
        <f t="shared" ref="ALS38" ca="1" si="6066">IF(ALS37&lt;&gt;"",ALQ38,"")</f>
        <v>Ulsan HD</v>
      </c>
      <c r="ALT38" s="395" t="str">
        <f t="shared" ref="ALT38" ca="1" si="6067">IF(ALT37&lt;&gt;"",ALQ39,"")</f>
        <v/>
      </c>
      <c r="ALU38" s="395" t="str">
        <f t="shared" ref="ALU38" ca="1" si="6068">IF(ALU37&lt;&gt;"",ALQ40,"")</f>
        <v/>
      </c>
      <c r="ALV38" s="395" t="str">
        <f t="shared" ref="ALV38" si="6069">IF(ALV37&lt;&gt;"",ALQ41,"")</f>
        <v/>
      </c>
      <c r="ALX38" s="395" t="str">
        <f t="shared" ca="1" si="5850"/>
        <v>Ulsan HD</v>
      </c>
      <c r="ALY38" s="395">
        <f ca="1">SUMPRODUCT((APC3:APC54=ALX38)*(APF3:APF54=ALX39)*(APG3:APG54="W"))+SUMPRODUCT((APC3:APC54=ALX38)*(APF3:APF54=ALX40)*(APG3:APG54="W"))+SUMPRODUCT((APC3:APC54=ALX38)*(APF3:APF54=ALX41)*(APG3:APG54="W"))+SUMPRODUCT((APC3:APC54=ALX38)*(APF3:APF54=ALX37)*(APG3:APG54="W"))+SUMPRODUCT((APC3:APC54=ALX39)*(APF3:APF54=ALX38)*(APH3:APH54="W"))+SUMPRODUCT((APC3:APC54=ALX40)*(APF3:APF54=ALX38)*(APH3:APH54="W"))+SUMPRODUCT((APC3:APC54=ALX41)*(APF3:APF54=ALX38)*(APH3:APH54="W"))+SUMPRODUCT((APC3:APC54=ALX37)*(APF3:APF54=ALX38)*(APH3:APH54="W"))</f>
        <v>0</v>
      </c>
      <c r="ALZ38" s="395">
        <f ca="1">SUMPRODUCT((APC3:APC54=ALX38)*(APF3:APF54=ALX39)*(APG3:APG54="D"))+SUMPRODUCT((APC3:APC54=ALX38)*(APF3:APF54=ALX40)*(APG3:APG54="D"))+SUMPRODUCT((APC3:APC54=ALX38)*(APF3:APF54=ALX41)*(APG3:APG54="D"))+SUMPRODUCT((APC3:APC54=ALX38)*(APF3:APF54=ALX37)*(APG3:APG54="D"))+SUMPRODUCT((APC3:APC54=ALX39)*(APF3:APF54=ALX38)*(APG3:APG54="D"))+SUMPRODUCT((APC3:APC54=ALX40)*(APF3:APF54=ALX38)*(APG3:APG54="D"))+SUMPRODUCT((APC3:APC54=ALX41)*(APF3:APF54=ALX38)*(APG3:APG54="D"))+SUMPRODUCT((APC3:APC54=ALX37)*(APF3:APF54=ALX38)*(APG3:APG54="D"))</f>
        <v>0</v>
      </c>
      <c r="AMA38" s="395">
        <f ca="1">SUMPRODUCT((APC3:APC54=ALX38)*(APF3:APF54=ALX39)*(APG3:APG54="L"))+SUMPRODUCT((APC3:APC54=ALX38)*(APF3:APF54=ALX40)*(APG3:APG54="L"))+SUMPRODUCT((APC3:APC54=ALX38)*(APF3:APF54=ALX41)*(APG3:APG54="L"))+SUMPRODUCT((APC3:APC54=ALX38)*(APF3:APF54=ALX37)*(APG3:APG54="L"))+SUMPRODUCT((APC3:APC54=ALX39)*(APF3:APF54=ALX38)*(APH3:APH54="L"))+SUMPRODUCT((APC3:APC54=ALX40)*(APF3:APF54=ALX38)*(APH3:APH54="L"))+SUMPRODUCT((APC3:APC54=ALX41)*(APF3:APF54=ALX38)*(APH3:APH54="L"))+SUMPRODUCT((APC3:APC54=ALX37)*(APF3:APF54=ALX38)*(APH3:APH54="L"))</f>
        <v>0</v>
      </c>
      <c r="AMB38" s="395">
        <f ca="1">SUMPRODUCT((APC3:APC54=ALX38)*(APF3:APF54=ALX39)*APD3:APD54)+SUMPRODUCT((APC3:APC54=ALX38)*(APF3:APF54=ALX40)*APD3:APD54)+SUMPRODUCT((APC3:APC54=ALX38)*(APF3:APF54=ALX41)*APD3:APD54)+SUMPRODUCT((APC3:APC54=ALX38)*(APF3:APF54=ALX37)*APD3:APD54)+SUMPRODUCT((APC3:APC54=ALX39)*(APF3:APF54=ALX38)*APE3:APE54)+SUMPRODUCT((APC3:APC54=ALX40)*(APF3:APF54=ALX38)*APE3:APE54)+SUMPRODUCT((APC3:APC54=ALX41)*(APF3:APF54=ALX38)*APE3:APE54)+SUMPRODUCT((APC3:APC54=ALX37)*(APF3:APF54=ALX38)*APE3:APE54)</f>
        <v>0</v>
      </c>
      <c r="AMC38" s="395">
        <f ca="1">SUMPRODUCT((APC3:APC54=ALX38)*(APF3:APF54=ALX39)*APE3:APE54)+SUMPRODUCT((APC3:APC54=ALX38)*(APF3:APF54=ALX40)*APE3:APE54)+SUMPRODUCT((APC3:APC54=ALX38)*(APF3:APF54=ALX41)*APE3:APE54)+SUMPRODUCT((APC3:APC54=ALX38)*(APF3:APF54=ALX37)*APE3:APE54)+SUMPRODUCT((APC3:APC54=ALX39)*(APF3:APF54=ALX38)*APD3:APD54)+SUMPRODUCT((APC3:APC54=ALX40)*(APF3:APF54=ALX38)*APD3:APD54)+SUMPRODUCT((APC3:APC54=ALX41)*(APF3:APF54=ALX38)*APD3:APD54)+SUMPRODUCT((APC3:APC54=ALX37)*(APF3:APF54=ALX38)*APD3:APD54)</f>
        <v>0</v>
      </c>
      <c r="AMD38" s="395">
        <f t="shared" ca="1" si="5851"/>
        <v>1000</v>
      </c>
      <c r="AME38" s="395">
        <f t="shared" ca="1" si="5852"/>
        <v>0</v>
      </c>
      <c r="AMF38" s="395">
        <f ca="1">IF(ALX38&lt;&gt;"",VLOOKUP(ALX38,ALE4:ALK52,7,FALSE),"")</f>
        <v>1000</v>
      </c>
      <c r="AMG38" s="395">
        <f ca="1">IF(ALX38&lt;&gt;"",VLOOKUP(ALX38,ALE4:ALK52,5,FALSE),"")</f>
        <v>0</v>
      </c>
      <c r="AMH38" s="395">
        <f ca="1">IF(ALX38&lt;&gt;"",VLOOKUP(ALX38,ALE4:ALM52,9,FALSE),"")</f>
        <v>11</v>
      </c>
      <c r="AMI38" s="395">
        <f t="shared" ca="1" si="5853"/>
        <v>0</v>
      </c>
      <c r="AMJ38" s="395">
        <f t="shared" ref="AMJ38" ca="1" si="6070">IF(ALX38&lt;&gt;"",RANK(AMI38,AMI37:AMI41),"")</f>
        <v>1</v>
      </c>
      <c r="AMK38" s="395">
        <f t="shared" ref="AMK38" ca="1" si="6071">IF(ALX38&lt;&gt;"",SUMPRODUCT((AMI37:AMI41=AMI38)*(AMD37:AMD41&gt;AMD38)),"")</f>
        <v>0</v>
      </c>
      <c r="AML38" s="395">
        <f t="shared" ref="AML38" ca="1" si="6072">IF(ALX38&lt;&gt;"",SUMPRODUCT((AMI37:AMI41=AMI38)*(AMD37:AMD41=AMD38)*(AMB37:AMB41&gt;AMB38)),"")</f>
        <v>0</v>
      </c>
      <c r="AMM38" s="395">
        <f t="shared" ref="AMM38" ca="1" si="6073">IF(ALX38&lt;&gt;"",SUMPRODUCT((AMI37:AMI41=AMI38)*(AMD37:AMD41=AMD38)*(AMB37:AMB41=AMB38)*(AMF37:AMF41&gt;AMF38)),"")</f>
        <v>0</v>
      </c>
      <c r="AMN38" s="395">
        <f t="shared" ref="AMN38" ca="1" si="6074">IF(ALX38&lt;&gt;"",SUMPRODUCT((AMI37:AMI41=AMI38)*(AMD37:AMD41=AMD38)*(AMB37:AMB41=AMB38)*(AMF37:AMF41=AMF38)*(AMG37:AMG41&gt;AMG38)),"")</f>
        <v>0</v>
      </c>
      <c r="AMO38" s="395">
        <f t="shared" ref="AMO38" ca="1" si="6075">IF(ALX38&lt;&gt;"",SUMPRODUCT((AMI37:AMI41=AMI38)*(AMD37:AMD41=AMD38)*(AMB37:AMB41=AMB38)*(AMF37:AMF41=AMF38)*(AMG37:AMG41=AMG38)*(AMH37:AMH41&gt;AMH38)),"")</f>
        <v>2</v>
      </c>
      <c r="AMP38" s="395">
        <f t="shared" ref="AMP38" ca="1" si="6076">IF(ALX38&lt;&gt;"",IF(AMP90&lt;&gt;"",IF(ALW88=3,AMP90,AMP90+ALW88),SUM(AMJ38:AMO38)),"")</f>
        <v>3</v>
      </c>
      <c r="AMQ38" s="395" t="str">
        <f t="shared" ref="AMQ38" ca="1" si="6077">IF(ALX38&lt;&gt;"",INDEX(ALX37:ALX41,MATCH(2,AMP37:AMP41,0),0),"")</f>
        <v>Borussia Dortmund</v>
      </c>
      <c r="AMR38" s="395" t="str">
        <f t="shared" ref="AMR38:AMR40" ca="1" si="6078">IF(ALT37&lt;&gt;"",ALT37,"")</f>
        <v/>
      </c>
      <c r="AMS38" s="395">
        <f ca="1">SUMPRODUCT((APC3:APC54=AMR38)*(APF3:APF54=AMR39)*(APG3:APG54="W"))+SUMPRODUCT((APC3:APC54=AMR38)*(APF3:APF54=AMR40)*(APG3:APG54="W"))+SUMPRODUCT((APC3:APC54=AMR38)*(APF3:APF54=AMR41)*(APG3:APG54="W"))+SUMPRODUCT((APC3:APC54=AMR39)*(APF3:APF54=AMR38)*(APH3:APH54="W"))+SUMPRODUCT((APC3:APC54=AMR40)*(APF3:APF54=AMR38)*(APH3:APH54="W"))+SUMPRODUCT((APC3:APC54=AMR41)*(APF3:APF54=AMR38)*(APH3:APH54="W"))</f>
        <v>0</v>
      </c>
      <c r="AMT38" s="395">
        <f ca="1">SUMPRODUCT((APC3:APC54=AMR38)*(APF3:APF54=AMR39)*(APG3:APG54="D"))+SUMPRODUCT((APC3:APC54=AMR38)*(APF3:APF54=AMR40)*(APG3:APG54="D"))+SUMPRODUCT((APC3:APC54=AMR38)*(APF3:APF54=AMR41)*(APG3:APG54="D"))+SUMPRODUCT((APC3:APC54=AMR39)*(APF3:APF54=AMR38)*(APG3:APG54="D"))+SUMPRODUCT((APC3:APC54=AMR40)*(APF3:APF54=AMR38)*(APG3:APG54="D"))+SUMPRODUCT((APC3:APC54=AMR41)*(APF3:APF54=AMR38)*(APG3:APG54="D"))</f>
        <v>0</v>
      </c>
      <c r="AMU38" s="395">
        <f ca="1">SUMPRODUCT((APC3:APC54=AMR38)*(APF3:APF54=AMR39)*(APG3:APG54="L"))+SUMPRODUCT((APC3:APC54=AMR38)*(APF3:APF54=AMR40)*(APG3:APG54="L"))+SUMPRODUCT((APC3:APC54=AMR38)*(APF3:APF54=AMR41)*(APG3:APG54="L"))+SUMPRODUCT((APC3:APC54=AMR39)*(APF3:APF54=AMR38)*(APH3:APH54="L"))+SUMPRODUCT((APC3:APC54=AMR40)*(APF3:APF54=AMR38)*(APH3:APH54="L"))+SUMPRODUCT((APC3:APC54=AMR41)*(APF3:APF54=AMR38)*(APH3:APH54="L"))</f>
        <v>0</v>
      </c>
      <c r="AMV38" s="395">
        <f ca="1">SUMPRODUCT((APC3:APC54=AMR38)*(APF3:APF54=AMR39)*APD3:APD54)+SUMPRODUCT((APC3:APC54=AMR38)*(APF3:APF54=AMR40)*APD3:APD54)+SUMPRODUCT((APC3:APC54=AMR38)*(APF3:APF54=AMR41)*APD3:APD54)+SUMPRODUCT((APC3:APC54=AMR38)*(APF3:APF54=AMR37)*APD3:APD54)+SUMPRODUCT((APC3:APC54=AMR39)*(APF3:APF54=AMR38)*APE3:APE54)+SUMPRODUCT((APC3:APC54=AMR40)*(APF3:APF54=AMR38)*APE3:APE54)+SUMPRODUCT((APC3:APC54=AMR41)*(APF3:APF54=AMR38)*APE3:APE54)+SUMPRODUCT((APC3:APC54=AMR37)*(APF3:APF54=AMR38)*APE3:APE54)</f>
        <v>0</v>
      </c>
      <c r="AMW38" s="395">
        <f ca="1">SUMPRODUCT((APC3:APC54=AMR38)*(APF3:APF54=AMR39)*APE3:APE54)+SUMPRODUCT((APC3:APC54=AMR38)*(APF3:APF54=AMR40)*APE3:APE54)+SUMPRODUCT((APC3:APC54=AMR38)*(APF3:APF54=AMR41)*APE3:APE54)+SUMPRODUCT((APC3:APC54=AMR38)*(APF3:APF54=AMR37)*APE3:APE54)+SUMPRODUCT((APC3:APC54=AMR39)*(APF3:APF54=AMR38)*APD3:APD54)+SUMPRODUCT((APC3:APC54=AMR40)*(APF3:APF54=AMR38)*APD3:APD54)+SUMPRODUCT((APC3:APC54=AMR41)*(APF3:APF54=AMR38)*APD3:APD54)+SUMPRODUCT((APC3:APC54=AMR37)*(APF3:APF54=AMR38)*APD3:APD54)</f>
        <v>0</v>
      </c>
      <c r="AMX38" s="395">
        <f t="shared" ref="AMX38:AMX40" ca="1" si="6079">AMV38-AMW38+1000</f>
        <v>1000</v>
      </c>
      <c r="AMY38" s="395" t="str">
        <f t="shared" ref="AMY38:AMY40" ca="1" si="6080">IF(AMR38&lt;&gt;"",AMS38*3+AMT38*1,"")</f>
        <v/>
      </c>
      <c r="AMZ38" s="395" t="str">
        <f ca="1">IF(AMR38&lt;&gt;"",VLOOKUP(AMR38,ALE4:ALK52,7,FALSE),"")</f>
        <v/>
      </c>
      <c r="ANA38" s="395" t="str">
        <f ca="1">IF(AMR38&lt;&gt;"",VLOOKUP(AMR38,ALE4:ALK52,5,FALSE),"")</f>
        <v/>
      </c>
      <c r="ANB38" s="395" t="str">
        <f ca="1">IF(AMR38&lt;&gt;"",VLOOKUP(AMR38,ALE4:ALM52,9,FALSE),"")</f>
        <v/>
      </c>
      <c r="ANC38" s="395" t="str">
        <f t="shared" ref="ANC38:ANC40" ca="1" si="6081">AMY38</f>
        <v/>
      </c>
      <c r="AND38" s="395" t="str">
        <f t="shared" ref="AND38" ca="1" si="6082">IF(AMR38&lt;&gt;"",RANK(ANC38,ANC37:ANC40),"")</f>
        <v/>
      </c>
      <c r="ANE38" s="395" t="str">
        <f t="shared" ref="ANE38" ca="1" si="6083">IF(AMR38&lt;&gt;"",SUMPRODUCT((ANC37:ANC41=ANC38)*(AMX37:AMX41&gt;AMX38)),"")</f>
        <v/>
      </c>
      <c r="ANF38" s="395" t="str">
        <f t="shared" ref="ANF38" ca="1" si="6084">IF(AMR38&lt;&gt;"",SUMPRODUCT((ANC37:ANC41=ANC38)*(AMX37:AMX41=AMX38)*(AMV37:AMV41&gt;AMV38)),"")</f>
        <v/>
      </c>
      <c r="ANG38" s="395" t="str">
        <f t="shared" ref="ANG38" ca="1" si="6085">IF(AMR38&lt;&gt;"",SUMPRODUCT((ANC37:ANC41=ANC38)*(AMX37:AMX41=AMX38)*(AMV37:AMV41=AMV38)*(AMZ37:AMZ41&gt;AMZ38)),"")</f>
        <v/>
      </c>
      <c r="ANH38" s="395" t="str">
        <f t="shared" ref="ANH38" ca="1" si="6086">IF(AMR38&lt;&gt;"",SUMPRODUCT((ANC37:ANC41=ANC38)*(AMX37:AMX41=AMX38)*(AMV37:AMV41=AMV38)*(AMZ37:AMZ41=AMZ38)*(ANA37:ANA41&gt;ANA38)),"")</f>
        <v/>
      </c>
      <c r="ANI38" s="395" t="str">
        <f t="shared" ref="ANI38" ca="1" si="6087">IF(AMR38&lt;&gt;"",SUMPRODUCT((ANC37:ANC41=ANC38)*(AMX37:AMX41=AMX38)*(AMV37:AMV41=AMV38)*(AMZ37:AMZ41=AMZ38)*(ANA37:ANA41=ANA38)*(ANB37:ANB41&gt;ANB38)),"")</f>
        <v/>
      </c>
      <c r="ANJ38" s="395" t="str">
        <f t="shared" ref="ANJ38" ca="1" si="6088">IF(AMR38&lt;&gt;"",IF(ANJ90&lt;&gt;"",IF(AMQ88=3,ANJ90,ANJ90+AMQ88),SUM(AND38:ANI38)+1),"")</f>
        <v/>
      </c>
      <c r="ANK38" s="395" t="str">
        <f t="shared" ref="ANK38" ca="1" si="6089">IF(AMR38&lt;&gt;"",INDEX(AMR38:AMR41,MATCH(2,ANJ38:ANJ41,0),0),"")</f>
        <v/>
      </c>
      <c r="AOZ38" s="395" t="str">
        <f t="shared" ref="AOZ38" ca="1" si="6090">IF(ANK38&lt;&gt;"",ANK38,IF(AMQ38&lt;&gt;"",AMQ38,ALQ38))</f>
        <v>Borussia Dortmund</v>
      </c>
      <c r="APA38" s="395">
        <v>2</v>
      </c>
      <c r="APB38" s="395">
        <v>36</v>
      </c>
      <c r="APC38" s="395" t="str">
        <f t="shared" si="18"/>
        <v>Porto</v>
      </c>
      <c r="APD38" s="395">
        <f ca="1">IF(OFFSET('Game Board'!O43,0,APD1)&lt;&gt;"",OFFSET('Game Board'!O43,0,APD1),0)</f>
        <v>0</v>
      </c>
      <c r="APE38" s="395">
        <f ca="1">IF(OFFSET('Game Board'!P43,0,APD1)&lt;&gt;"",OFFSET('Game Board'!P43,0,APD1),0)</f>
        <v>0</v>
      </c>
      <c r="APF38" s="395" t="str">
        <f t="shared" si="19"/>
        <v>Al Ahly</v>
      </c>
      <c r="APG38" s="395" t="str">
        <f ca="1">IF(AND(OFFSET('Game Board'!O43,0,APD1)&lt;&gt;"",OFFSET('Game Board'!P43,0,APD1)&lt;&gt;""),IF(APD38&gt;APE38,"W",IF(APD38=APE38,"D","L")),"")</f>
        <v/>
      </c>
      <c r="APH38" s="395" t="str">
        <f t="shared" ca="1" si="2757"/>
        <v/>
      </c>
      <c r="APJ38" s="395">
        <f ca="1">VLOOKUP(APK38,ATF37:ATG41,2,FALSE)</f>
        <v>2</v>
      </c>
      <c r="APK38" s="398" t="str">
        <f t="shared" si="5863"/>
        <v>Borussia Dortmund</v>
      </c>
      <c r="APL38" s="395">
        <f ca="1">SUMPRODUCT((ATI3:ATI54=APK38)*(ATM3:ATM54="W"))+SUMPRODUCT((ATL3:ATL54=APK38)*(ATN3:ATN54="W"))</f>
        <v>0</v>
      </c>
      <c r="APM38" s="395">
        <f ca="1">SUMPRODUCT((ATI3:ATI54=APK38)*(ATM3:ATM54="D"))+SUMPRODUCT((ATL3:ATL54=APK38)*(ATN3:ATN54="D"))</f>
        <v>0</v>
      </c>
      <c r="APN38" s="395">
        <f ca="1">SUMPRODUCT((ATI3:ATI54=APK38)*(ATM3:ATM54="L"))+SUMPRODUCT((ATL3:ATL54=APK38)*(ATN3:ATN54="L"))</f>
        <v>0</v>
      </c>
      <c r="APO38" s="395">
        <f ca="1">SUMIF(ATI3:ATI72,APK38,ATJ3:ATJ72)+SUMIF(ATL3:ATL72,APK38,ATK3:ATK72)</f>
        <v>0</v>
      </c>
      <c r="APP38" s="395">
        <f ca="1">SUMIF(ATL3:ATL72,APK38,ATJ3:ATJ72)+SUMIF(ATI3:ATI72,APK38,ATK3:ATK72)</f>
        <v>0</v>
      </c>
      <c r="APQ38" s="395">
        <f t="shared" ca="1" si="5864"/>
        <v>1000</v>
      </c>
      <c r="APR38" s="395">
        <f t="shared" ca="1" si="5865"/>
        <v>0</v>
      </c>
      <c r="APS38" s="401">
        <f t="shared" si="225"/>
        <v>20</v>
      </c>
      <c r="APT38" s="395">
        <f ca="1">IF(COUNTIF(APR37:APR41,4)&lt;&gt;4,RANK(APR38,APR37:APR41),APR90)</f>
        <v>1</v>
      </c>
      <c r="APV38" s="395">
        <f t="shared" ref="APV38" ca="1" si="6091">SUMPRODUCT((APT37:APT40=APT38)*(APS37:APS40&lt;APS38))+APT38</f>
        <v>3</v>
      </c>
      <c r="APW38" s="398" t="str">
        <f t="shared" ref="APW38" ca="1" si="6092">INDEX(APK37:APK41,MATCH(2,APV37:APV41,0),0)</f>
        <v>Ulsan HD</v>
      </c>
      <c r="APX38" s="395">
        <f t="shared" ref="APX38" ca="1" si="6093">INDEX(APT37:APT41,MATCH(APW38,APK37:APK41,0),0)</f>
        <v>1</v>
      </c>
      <c r="APY38" s="395" t="str">
        <f t="shared" ref="APY38" ca="1" si="6094">IF(APY37&lt;&gt;"",APW38,"")</f>
        <v>Ulsan HD</v>
      </c>
      <c r="APZ38" s="395" t="str">
        <f t="shared" ref="APZ38" ca="1" si="6095">IF(APZ37&lt;&gt;"",APW39,"")</f>
        <v/>
      </c>
      <c r="AQA38" s="395" t="str">
        <f t="shared" ref="AQA38" ca="1" si="6096">IF(AQA37&lt;&gt;"",APW40,"")</f>
        <v/>
      </c>
      <c r="AQB38" s="395" t="str">
        <f t="shared" ref="AQB38" si="6097">IF(AQB37&lt;&gt;"",APW41,"")</f>
        <v/>
      </c>
      <c r="AQD38" s="395" t="str">
        <f t="shared" ca="1" si="5873"/>
        <v>Ulsan HD</v>
      </c>
      <c r="AQE38" s="395">
        <f ca="1">SUMPRODUCT((ATI3:ATI54=AQD38)*(ATL3:ATL54=AQD39)*(ATM3:ATM54="W"))+SUMPRODUCT((ATI3:ATI54=AQD38)*(ATL3:ATL54=AQD40)*(ATM3:ATM54="W"))+SUMPRODUCT((ATI3:ATI54=AQD38)*(ATL3:ATL54=AQD41)*(ATM3:ATM54="W"))+SUMPRODUCT((ATI3:ATI54=AQD38)*(ATL3:ATL54=AQD37)*(ATM3:ATM54="W"))+SUMPRODUCT((ATI3:ATI54=AQD39)*(ATL3:ATL54=AQD38)*(ATN3:ATN54="W"))+SUMPRODUCT((ATI3:ATI54=AQD40)*(ATL3:ATL54=AQD38)*(ATN3:ATN54="W"))+SUMPRODUCT((ATI3:ATI54=AQD41)*(ATL3:ATL54=AQD38)*(ATN3:ATN54="W"))+SUMPRODUCT((ATI3:ATI54=AQD37)*(ATL3:ATL54=AQD38)*(ATN3:ATN54="W"))</f>
        <v>0</v>
      </c>
      <c r="AQF38" s="395">
        <f ca="1">SUMPRODUCT((ATI3:ATI54=AQD38)*(ATL3:ATL54=AQD39)*(ATM3:ATM54="D"))+SUMPRODUCT((ATI3:ATI54=AQD38)*(ATL3:ATL54=AQD40)*(ATM3:ATM54="D"))+SUMPRODUCT((ATI3:ATI54=AQD38)*(ATL3:ATL54=AQD41)*(ATM3:ATM54="D"))+SUMPRODUCT((ATI3:ATI54=AQD38)*(ATL3:ATL54=AQD37)*(ATM3:ATM54="D"))+SUMPRODUCT((ATI3:ATI54=AQD39)*(ATL3:ATL54=AQD38)*(ATM3:ATM54="D"))+SUMPRODUCT((ATI3:ATI54=AQD40)*(ATL3:ATL54=AQD38)*(ATM3:ATM54="D"))+SUMPRODUCT((ATI3:ATI54=AQD41)*(ATL3:ATL54=AQD38)*(ATM3:ATM54="D"))+SUMPRODUCT((ATI3:ATI54=AQD37)*(ATL3:ATL54=AQD38)*(ATM3:ATM54="D"))</f>
        <v>0</v>
      </c>
      <c r="AQG38" s="395">
        <f ca="1">SUMPRODUCT((ATI3:ATI54=AQD38)*(ATL3:ATL54=AQD39)*(ATM3:ATM54="L"))+SUMPRODUCT((ATI3:ATI54=AQD38)*(ATL3:ATL54=AQD40)*(ATM3:ATM54="L"))+SUMPRODUCT((ATI3:ATI54=AQD38)*(ATL3:ATL54=AQD41)*(ATM3:ATM54="L"))+SUMPRODUCT((ATI3:ATI54=AQD38)*(ATL3:ATL54=AQD37)*(ATM3:ATM54="L"))+SUMPRODUCT((ATI3:ATI54=AQD39)*(ATL3:ATL54=AQD38)*(ATN3:ATN54="L"))+SUMPRODUCT((ATI3:ATI54=AQD40)*(ATL3:ATL54=AQD38)*(ATN3:ATN54="L"))+SUMPRODUCT((ATI3:ATI54=AQD41)*(ATL3:ATL54=AQD38)*(ATN3:ATN54="L"))+SUMPRODUCT((ATI3:ATI54=AQD37)*(ATL3:ATL54=AQD38)*(ATN3:ATN54="L"))</f>
        <v>0</v>
      </c>
      <c r="AQH38" s="395">
        <f ca="1">SUMPRODUCT((ATI3:ATI54=AQD38)*(ATL3:ATL54=AQD39)*ATJ3:ATJ54)+SUMPRODUCT((ATI3:ATI54=AQD38)*(ATL3:ATL54=AQD40)*ATJ3:ATJ54)+SUMPRODUCT((ATI3:ATI54=AQD38)*(ATL3:ATL54=AQD41)*ATJ3:ATJ54)+SUMPRODUCT((ATI3:ATI54=AQD38)*(ATL3:ATL54=AQD37)*ATJ3:ATJ54)+SUMPRODUCT((ATI3:ATI54=AQD39)*(ATL3:ATL54=AQD38)*ATK3:ATK54)+SUMPRODUCT((ATI3:ATI54=AQD40)*(ATL3:ATL54=AQD38)*ATK3:ATK54)+SUMPRODUCT((ATI3:ATI54=AQD41)*(ATL3:ATL54=AQD38)*ATK3:ATK54)+SUMPRODUCT((ATI3:ATI54=AQD37)*(ATL3:ATL54=AQD38)*ATK3:ATK54)</f>
        <v>0</v>
      </c>
      <c r="AQI38" s="395">
        <f ca="1">SUMPRODUCT((ATI3:ATI54=AQD38)*(ATL3:ATL54=AQD39)*ATK3:ATK54)+SUMPRODUCT((ATI3:ATI54=AQD38)*(ATL3:ATL54=AQD40)*ATK3:ATK54)+SUMPRODUCT((ATI3:ATI54=AQD38)*(ATL3:ATL54=AQD41)*ATK3:ATK54)+SUMPRODUCT((ATI3:ATI54=AQD38)*(ATL3:ATL54=AQD37)*ATK3:ATK54)+SUMPRODUCT((ATI3:ATI54=AQD39)*(ATL3:ATL54=AQD38)*ATJ3:ATJ54)+SUMPRODUCT((ATI3:ATI54=AQD40)*(ATL3:ATL54=AQD38)*ATJ3:ATJ54)+SUMPRODUCT((ATI3:ATI54=AQD41)*(ATL3:ATL54=AQD38)*ATJ3:ATJ54)+SUMPRODUCT((ATI3:ATI54=AQD37)*(ATL3:ATL54=AQD38)*ATJ3:ATJ54)</f>
        <v>0</v>
      </c>
      <c r="AQJ38" s="395">
        <f t="shared" ca="1" si="5874"/>
        <v>1000</v>
      </c>
      <c r="AQK38" s="395">
        <f t="shared" ca="1" si="5875"/>
        <v>0</v>
      </c>
      <c r="AQL38" s="395">
        <f ca="1">IF(AQD38&lt;&gt;"",VLOOKUP(AQD38,APK4:APQ52,7,FALSE),"")</f>
        <v>1000</v>
      </c>
      <c r="AQM38" s="395">
        <f ca="1">IF(AQD38&lt;&gt;"",VLOOKUP(AQD38,APK4:APQ52,5,FALSE),"")</f>
        <v>0</v>
      </c>
      <c r="AQN38" s="395">
        <f ca="1">IF(AQD38&lt;&gt;"",VLOOKUP(AQD38,APK4:APS52,9,FALSE),"")</f>
        <v>11</v>
      </c>
      <c r="AQO38" s="395">
        <f t="shared" ca="1" si="5876"/>
        <v>0</v>
      </c>
      <c r="AQP38" s="395">
        <f t="shared" ref="AQP38" ca="1" si="6098">IF(AQD38&lt;&gt;"",RANK(AQO38,AQO37:AQO41),"")</f>
        <v>1</v>
      </c>
      <c r="AQQ38" s="395">
        <f t="shared" ref="AQQ38" ca="1" si="6099">IF(AQD38&lt;&gt;"",SUMPRODUCT((AQO37:AQO41=AQO38)*(AQJ37:AQJ41&gt;AQJ38)),"")</f>
        <v>0</v>
      </c>
      <c r="AQR38" s="395">
        <f t="shared" ref="AQR38" ca="1" si="6100">IF(AQD38&lt;&gt;"",SUMPRODUCT((AQO37:AQO41=AQO38)*(AQJ37:AQJ41=AQJ38)*(AQH37:AQH41&gt;AQH38)),"")</f>
        <v>0</v>
      </c>
      <c r="AQS38" s="395">
        <f t="shared" ref="AQS38" ca="1" si="6101">IF(AQD38&lt;&gt;"",SUMPRODUCT((AQO37:AQO41=AQO38)*(AQJ37:AQJ41=AQJ38)*(AQH37:AQH41=AQH38)*(AQL37:AQL41&gt;AQL38)),"")</f>
        <v>0</v>
      </c>
      <c r="AQT38" s="395">
        <f t="shared" ref="AQT38" ca="1" si="6102">IF(AQD38&lt;&gt;"",SUMPRODUCT((AQO37:AQO41=AQO38)*(AQJ37:AQJ41=AQJ38)*(AQH37:AQH41=AQH38)*(AQL37:AQL41=AQL38)*(AQM37:AQM41&gt;AQM38)),"")</f>
        <v>0</v>
      </c>
      <c r="AQU38" s="395">
        <f t="shared" ref="AQU38" ca="1" si="6103">IF(AQD38&lt;&gt;"",SUMPRODUCT((AQO37:AQO41=AQO38)*(AQJ37:AQJ41=AQJ38)*(AQH37:AQH41=AQH38)*(AQL37:AQL41=AQL38)*(AQM37:AQM41=AQM38)*(AQN37:AQN41&gt;AQN38)),"")</f>
        <v>2</v>
      </c>
      <c r="AQV38" s="395">
        <f t="shared" ref="AQV38" ca="1" si="6104">IF(AQD38&lt;&gt;"",IF(AQV90&lt;&gt;"",IF(AQC88=3,AQV90,AQV90+AQC88),SUM(AQP38:AQU38)),"")</f>
        <v>3</v>
      </c>
      <c r="AQW38" s="395" t="str">
        <f t="shared" ref="AQW38" ca="1" si="6105">IF(AQD38&lt;&gt;"",INDEX(AQD37:AQD41,MATCH(2,AQV37:AQV41,0),0),"")</f>
        <v>Borussia Dortmund</v>
      </c>
      <c r="AQX38" s="395" t="str">
        <f t="shared" ref="AQX38:AQX40" ca="1" si="6106">IF(APZ37&lt;&gt;"",APZ37,"")</f>
        <v/>
      </c>
      <c r="AQY38" s="395">
        <f ca="1">SUMPRODUCT((ATI3:ATI54=AQX38)*(ATL3:ATL54=AQX39)*(ATM3:ATM54="W"))+SUMPRODUCT((ATI3:ATI54=AQX38)*(ATL3:ATL54=AQX40)*(ATM3:ATM54="W"))+SUMPRODUCT((ATI3:ATI54=AQX38)*(ATL3:ATL54=AQX41)*(ATM3:ATM54="W"))+SUMPRODUCT((ATI3:ATI54=AQX39)*(ATL3:ATL54=AQX38)*(ATN3:ATN54="W"))+SUMPRODUCT((ATI3:ATI54=AQX40)*(ATL3:ATL54=AQX38)*(ATN3:ATN54="W"))+SUMPRODUCT((ATI3:ATI54=AQX41)*(ATL3:ATL54=AQX38)*(ATN3:ATN54="W"))</f>
        <v>0</v>
      </c>
      <c r="AQZ38" s="395">
        <f ca="1">SUMPRODUCT((ATI3:ATI54=AQX38)*(ATL3:ATL54=AQX39)*(ATM3:ATM54="D"))+SUMPRODUCT((ATI3:ATI54=AQX38)*(ATL3:ATL54=AQX40)*(ATM3:ATM54="D"))+SUMPRODUCT((ATI3:ATI54=AQX38)*(ATL3:ATL54=AQX41)*(ATM3:ATM54="D"))+SUMPRODUCT((ATI3:ATI54=AQX39)*(ATL3:ATL54=AQX38)*(ATM3:ATM54="D"))+SUMPRODUCT((ATI3:ATI54=AQX40)*(ATL3:ATL54=AQX38)*(ATM3:ATM54="D"))+SUMPRODUCT((ATI3:ATI54=AQX41)*(ATL3:ATL54=AQX38)*(ATM3:ATM54="D"))</f>
        <v>0</v>
      </c>
      <c r="ARA38" s="395">
        <f ca="1">SUMPRODUCT((ATI3:ATI54=AQX38)*(ATL3:ATL54=AQX39)*(ATM3:ATM54="L"))+SUMPRODUCT((ATI3:ATI54=AQX38)*(ATL3:ATL54=AQX40)*(ATM3:ATM54="L"))+SUMPRODUCT((ATI3:ATI54=AQX38)*(ATL3:ATL54=AQX41)*(ATM3:ATM54="L"))+SUMPRODUCT((ATI3:ATI54=AQX39)*(ATL3:ATL54=AQX38)*(ATN3:ATN54="L"))+SUMPRODUCT((ATI3:ATI54=AQX40)*(ATL3:ATL54=AQX38)*(ATN3:ATN54="L"))+SUMPRODUCT((ATI3:ATI54=AQX41)*(ATL3:ATL54=AQX38)*(ATN3:ATN54="L"))</f>
        <v>0</v>
      </c>
      <c r="ARB38" s="395">
        <f ca="1">SUMPRODUCT((ATI3:ATI54=AQX38)*(ATL3:ATL54=AQX39)*ATJ3:ATJ54)+SUMPRODUCT((ATI3:ATI54=AQX38)*(ATL3:ATL54=AQX40)*ATJ3:ATJ54)+SUMPRODUCT((ATI3:ATI54=AQX38)*(ATL3:ATL54=AQX41)*ATJ3:ATJ54)+SUMPRODUCT((ATI3:ATI54=AQX38)*(ATL3:ATL54=AQX37)*ATJ3:ATJ54)+SUMPRODUCT((ATI3:ATI54=AQX39)*(ATL3:ATL54=AQX38)*ATK3:ATK54)+SUMPRODUCT((ATI3:ATI54=AQX40)*(ATL3:ATL54=AQX38)*ATK3:ATK54)+SUMPRODUCT((ATI3:ATI54=AQX41)*(ATL3:ATL54=AQX38)*ATK3:ATK54)+SUMPRODUCT((ATI3:ATI54=AQX37)*(ATL3:ATL54=AQX38)*ATK3:ATK54)</f>
        <v>0</v>
      </c>
      <c r="ARC38" s="395">
        <f ca="1">SUMPRODUCT((ATI3:ATI54=AQX38)*(ATL3:ATL54=AQX39)*ATK3:ATK54)+SUMPRODUCT((ATI3:ATI54=AQX38)*(ATL3:ATL54=AQX40)*ATK3:ATK54)+SUMPRODUCT((ATI3:ATI54=AQX38)*(ATL3:ATL54=AQX41)*ATK3:ATK54)+SUMPRODUCT((ATI3:ATI54=AQX38)*(ATL3:ATL54=AQX37)*ATK3:ATK54)+SUMPRODUCT((ATI3:ATI54=AQX39)*(ATL3:ATL54=AQX38)*ATJ3:ATJ54)+SUMPRODUCT((ATI3:ATI54=AQX40)*(ATL3:ATL54=AQX38)*ATJ3:ATJ54)+SUMPRODUCT((ATI3:ATI54=AQX41)*(ATL3:ATL54=AQX38)*ATJ3:ATJ54)+SUMPRODUCT((ATI3:ATI54=AQX37)*(ATL3:ATL54=AQX38)*ATJ3:ATJ54)</f>
        <v>0</v>
      </c>
      <c r="ARD38" s="395">
        <f t="shared" ref="ARD38:ARD40" ca="1" si="6107">ARB38-ARC38+1000</f>
        <v>1000</v>
      </c>
      <c r="ARE38" s="395" t="str">
        <f t="shared" ref="ARE38:ARE40" ca="1" si="6108">IF(AQX38&lt;&gt;"",AQY38*3+AQZ38*1,"")</f>
        <v/>
      </c>
      <c r="ARF38" s="395" t="str">
        <f ca="1">IF(AQX38&lt;&gt;"",VLOOKUP(AQX38,APK4:APQ52,7,FALSE),"")</f>
        <v/>
      </c>
      <c r="ARG38" s="395" t="str">
        <f ca="1">IF(AQX38&lt;&gt;"",VLOOKUP(AQX38,APK4:APQ52,5,FALSE),"")</f>
        <v/>
      </c>
      <c r="ARH38" s="395" t="str">
        <f ca="1">IF(AQX38&lt;&gt;"",VLOOKUP(AQX38,APK4:APS52,9,FALSE),"")</f>
        <v/>
      </c>
      <c r="ARI38" s="395" t="str">
        <f t="shared" ref="ARI38:ARI40" ca="1" si="6109">ARE38</f>
        <v/>
      </c>
      <c r="ARJ38" s="395" t="str">
        <f t="shared" ref="ARJ38" ca="1" si="6110">IF(AQX38&lt;&gt;"",RANK(ARI38,ARI37:ARI40),"")</f>
        <v/>
      </c>
      <c r="ARK38" s="395" t="str">
        <f t="shared" ref="ARK38" ca="1" si="6111">IF(AQX38&lt;&gt;"",SUMPRODUCT((ARI37:ARI41=ARI38)*(ARD37:ARD41&gt;ARD38)),"")</f>
        <v/>
      </c>
      <c r="ARL38" s="395" t="str">
        <f t="shared" ref="ARL38" ca="1" si="6112">IF(AQX38&lt;&gt;"",SUMPRODUCT((ARI37:ARI41=ARI38)*(ARD37:ARD41=ARD38)*(ARB37:ARB41&gt;ARB38)),"")</f>
        <v/>
      </c>
      <c r="ARM38" s="395" t="str">
        <f t="shared" ref="ARM38" ca="1" si="6113">IF(AQX38&lt;&gt;"",SUMPRODUCT((ARI37:ARI41=ARI38)*(ARD37:ARD41=ARD38)*(ARB37:ARB41=ARB38)*(ARF37:ARF41&gt;ARF38)),"")</f>
        <v/>
      </c>
      <c r="ARN38" s="395" t="str">
        <f t="shared" ref="ARN38" ca="1" si="6114">IF(AQX38&lt;&gt;"",SUMPRODUCT((ARI37:ARI41=ARI38)*(ARD37:ARD41=ARD38)*(ARB37:ARB41=ARB38)*(ARF37:ARF41=ARF38)*(ARG37:ARG41&gt;ARG38)),"")</f>
        <v/>
      </c>
      <c r="ARO38" s="395" t="str">
        <f t="shared" ref="ARO38" ca="1" si="6115">IF(AQX38&lt;&gt;"",SUMPRODUCT((ARI37:ARI41=ARI38)*(ARD37:ARD41=ARD38)*(ARB37:ARB41=ARB38)*(ARF37:ARF41=ARF38)*(ARG37:ARG41=ARG38)*(ARH37:ARH41&gt;ARH38)),"")</f>
        <v/>
      </c>
      <c r="ARP38" s="395" t="str">
        <f t="shared" ref="ARP38" ca="1" si="6116">IF(AQX38&lt;&gt;"",IF(ARP90&lt;&gt;"",IF(AQW88=3,ARP90,ARP90+AQW88),SUM(ARJ38:ARO38)+1),"")</f>
        <v/>
      </c>
      <c r="ARQ38" s="395" t="str">
        <f t="shared" ref="ARQ38" ca="1" si="6117">IF(AQX38&lt;&gt;"",INDEX(AQX38:AQX41,MATCH(2,ARP38:ARP41,0),0),"")</f>
        <v/>
      </c>
      <c r="ATF38" s="395" t="str">
        <f t="shared" ref="ATF38" ca="1" si="6118">IF(ARQ38&lt;&gt;"",ARQ38,IF(AQW38&lt;&gt;"",AQW38,APW38))</f>
        <v>Borussia Dortmund</v>
      </c>
      <c r="ATG38" s="395">
        <v>2</v>
      </c>
      <c r="ATH38" s="395">
        <v>36</v>
      </c>
      <c r="ATI38" s="395" t="str">
        <f t="shared" si="21"/>
        <v>Porto</v>
      </c>
      <c r="ATJ38" s="395">
        <f ca="1">IF(OFFSET('Game Board'!O43,0,ATJ1)&lt;&gt;"",OFFSET('Game Board'!O43,0,ATJ1),0)</f>
        <v>0</v>
      </c>
      <c r="ATK38" s="395">
        <f ca="1">IF(OFFSET('Game Board'!P43,0,ATJ1)&lt;&gt;"",OFFSET('Game Board'!P43,0,ATJ1),0)</f>
        <v>0</v>
      </c>
      <c r="ATL38" s="395" t="str">
        <f t="shared" si="22"/>
        <v>Al Ahly</v>
      </c>
      <c r="ATM38" s="395" t="str">
        <f ca="1">IF(AND(OFFSET('Game Board'!O43,0,ATJ1)&lt;&gt;"",OFFSET('Game Board'!P43,0,ATJ1)&lt;&gt;""),IF(ATJ38&gt;ATK38,"W",IF(ATJ38=ATK38,"D","L")),"")</f>
        <v/>
      </c>
      <c r="ATN38" s="395" t="str">
        <f t="shared" ca="1" si="2789"/>
        <v/>
      </c>
    </row>
    <row r="39" spans="2:1211" x14ac:dyDescent="0.25">
      <c r="B39" s="395">
        <f>VLOOKUP(C39,CX37:CY41,2,FALSE)</f>
        <v>4</v>
      </c>
      <c r="C39" s="398" t="str">
        <f>'Tournament Setup'!D28</f>
        <v>Ulsan HD</v>
      </c>
      <c r="D39" s="395">
        <f>SUMPRODUCT((DA3:DA54=C39)*(DE3:DE54="W"))+SUMPRODUCT((DD3:DD54=C39)*(DF3:DF54="W"))</f>
        <v>0</v>
      </c>
      <c r="E39" s="395">
        <f>SUMPRODUCT((DA3:DA54=C39)*(DE3:DE54="D"))+SUMPRODUCT((DD3:DD54=C39)*(DF3:DF54="D"))</f>
        <v>1</v>
      </c>
      <c r="F39" s="395">
        <f>SUMPRODUCT((DA3:DA54=C39)*(DE3:DE54="L"))+SUMPRODUCT((DD3:DD54=C39)*(DF3:DF54="L"))</f>
        <v>2</v>
      </c>
      <c r="G39" s="395">
        <f>SUMIF(DA3:DA72,C39,DB3:DB72)+SUMIF(DD3:DD72,C39,DC3:DC72)</f>
        <v>3</v>
      </c>
      <c r="H39" s="395">
        <f>SUMIF(DD3:DD72,C39,DB3:DB72)+SUMIF(DA3:DA72,C39,DC3:DC72)</f>
        <v>6</v>
      </c>
      <c r="I39" s="395">
        <f t="shared" si="5688"/>
        <v>997</v>
      </c>
      <c r="J39" s="395">
        <f t="shared" si="5689"/>
        <v>1</v>
      </c>
      <c r="K39" s="401">
        <v>11</v>
      </c>
      <c r="L39" s="395">
        <f>IF(COUNTIF(J37:J41,4)&lt;&gt;4,RANK(J39,J37:J41),J91)</f>
        <v>4</v>
      </c>
      <c r="N39" s="395">
        <f>SUMPRODUCT((L37:L40=L39)*(K37:K40&lt;K39))+L39</f>
        <v>4</v>
      </c>
      <c r="O39" s="398" t="str">
        <f>INDEX(C37:C41,MATCH(3,N37:N41,0),0)</f>
        <v>Mamelodi Sundowns</v>
      </c>
      <c r="P39" s="395">
        <f>INDEX(L37:L41,MATCH(O39,C37:C41,0),0)</f>
        <v>3</v>
      </c>
      <c r="Q39" s="395" t="str">
        <f>IF(AND(Q38&lt;&gt;"",P39=1),O39,"")</f>
        <v/>
      </c>
      <c r="R39" s="395" t="str">
        <f>IF(AND(R38&lt;&gt;"",P40=2),O40,"")</f>
        <v/>
      </c>
      <c r="S39" s="395" t="str">
        <f>IF(AND(S38&lt;&gt;"",P41=3),O41,"")</f>
        <v/>
      </c>
      <c r="V39" s="395" t="str">
        <f t="shared" si="5886"/>
        <v/>
      </c>
      <c r="W39" s="395">
        <f>SUMPRODUCT((DA3:DA54=V39)*(DD3:DD54=V40)*(DE3:DE54="W"))+SUMPRODUCT((DA3:DA54=V39)*(DD3:DD54=V41)*(DE3:DE54="W"))+SUMPRODUCT((DA3:DA54=V39)*(DD3:DD54=V37)*(DE3:DE54="W"))+SUMPRODUCT((DA3:DA54=V39)*(DD3:DD54=V38)*(DE3:DE54="W"))+SUMPRODUCT((DA3:DA54=V40)*(DD3:DD54=V39)*(DF3:DF54="W"))+SUMPRODUCT((DA3:DA54=V41)*(DD3:DD54=V39)*(DF3:DF54="W"))+SUMPRODUCT((DA3:DA54=V37)*(DD3:DD54=V39)*(DF3:DF54="W"))+SUMPRODUCT((DA3:DA54=V38)*(DD3:DD54=V39)*(DF3:DF54="W"))</f>
        <v>0</v>
      </c>
      <c r="X39" s="395">
        <f>SUMPRODUCT((DA3:DA54=V39)*(DD3:DD54=V40)*(DE3:DE54="D"))+SUMPRODUCT((DA3:DA54=V39)*(DD3:DD54=V41)*(DE3:DE54="D"))+SUMPRODUCT((DA3:DA54=V39)*(DD3:DD54=V37)*(DE3:DE54="D"))+SUMPRODUCT((DA3:DA54=V39)*(DD3:DD54=V38)*(DE3:DE54="D"))+SUMPRODUCT((DA3:DA54=V40)*(DD3:DD54=V39)*(DE3:DE54="D"))+SUMPRODUCT((DA3:DA54=V41)*(DD3:DD54=V39)*(DE3:DE54="D"))+SUMPRODUCT((DA3:DA54=V37)*(DD3:DD54=V39)*(DE3:DE54="D"))+SUMPRODUCT((DA3:DA54=V38)*(DD3:DD54=V39)*(DE3:DE54="D"))</f>
        <v>0</v>
      </c>
      <c r="Y39" s="395">
        <f>SUMPRODUCT((DA3:DA54=V39)*(DD3:DD54=V40)*(DE3:DE54="L"))+SUMPRODUCT((DA3:DA54=V39)*(DD3:DD54=V41)*(DE3:DE54="L"))+SUMPRODUCT((DA3:DA54=V39)*(DD3:DD54=V37)*(DE3:DE54="L"))+SUMPRODUCT((DA3:DA54=V39)*(DD3:DD54=V38)*(DE3:DE54="L"))+SUMPRODUCT((DA3:DA54=V40)*(DD3:DD54=V39)*(DF3:DF54="L"))+SUMPRODUCT((DA3:DA54=V41)*(DD3:DD54=V39)*(DF3:DF54="L"))+SUMPRODUCT((DA3:DA54=V37)*(DD3:DD54=V39)*(DF3:DF54="L"))+SUMPRODUCT((DA3:DA54=V38)*(DD3:DD54=V39)*(DF3:DF54="L"))</f>
        <v>0</v>
      </c>
      <c r="Z39" s="395">
        <f>SUMPRODUCT((DA3:DA54=V39)*(DD3:DD54=V40)*DB3:DB54)+SUMPRODUCT((DA3:DA54=V39)*(DD3:DD54=V41)*DB3:DB54)+SUMPRODUCT((DA3:DA54=V39)*(DD3:DD54=V37)*DB3:DB54)+SUMPRODUCT((DA3:DA54=V39)*(DD3:DD54=V38)*DB3:DB54)+SUMPRODUCT((DA3:DA54=V40)*(DD3:DD54=V39)*DC3:DC54)+SUMPRODUCT((DA3:DA54=V41)*(DD3:DD54=V39)*DC3:DC54)+SUMPRODUCT((DA3:DA54=V37)*(DD3:DD54=V39)*DC3:DC54)+SUMPRODUCT((DA3:DA54=V38)*(DD3:DD54=V39)*DC3:DC54)</f>
        <v>0</v>
      </c>
      <c r="AA39" s="395">
        <f>SUMPRODUCT((DA3:DA54=V39)*(DD3:DD54=V40)*DC3:DC54)+SUMPRODUCT((DA3:DA54=V39)*(DD3:DD54=V41)*DC3:DC54)+SUMPRODUCT((DA3:DA54=V39)*(DD3:DD54=V37)*DC3:DC54)+SUMPRODUCT((DA3:DA54=V39)*(DD3:DD54=V38)*DC3:DC54)+SUMPRODUCT((DA3:DA54=V40)*(DD3:DD54=V39)*DB3:DB54)+SUMPRODUCT((DA3:DA54=V41)*(DD3:DD54=V39)*DB3:DB54)+SUMPRODUCT((DA3:DA54=V37)*(DD3:DD54=V39)*DB3:DB54)+SUMPRODUCT((DA3:DA54=V38)*(DD3:DD54=V39)*DB3:DB54)</f>
        <v>0</v>
      </c>
      <c r="AB39" s="395">
        <f>Z39-AA39+1000</f>
        <v>1000</v>
      </c>
      <c r="AC39" s="395" t="str">
        <f t="shared" si="5690"/>
        <v/>
      </c>
      <c r="AD39" s="395" t="str">
        <f>IF(V39&lt;&gt;"",VLOOKUP(V39,C4:I52,7,FALSE),"")</f>
        <v/>
      </c>
      <c r="AE39" s="395" t="str">
        <f>IF(V39&lt;&gt;"",VLOOKUP(V39,C4:I52,5,FALSE),"")</f>
        <v/>
      </c>
      <c r="AF39" s="395" t="str">
        <f>IF(V39&lt;&gt;"",VLOOKUP(V39,C4:K52,9,FALSE),"")</f>
        <v/>
      </c>
      <c r="AG39" s="395" t="str">
        <f t="shared" si="5691"/>
        <v/>
      </c>
      <c r="AH39" s="395" t="str">
        <f>IF(V39&lt;&gt;"",RANK(AG39,AG37:AG41),"")</f>
        <v/>
      </c>
      <c r="AI39" s="395" t="str">
        <f>IF(V39&lt;&gt;"",SUMPRODUCT((AG37:AG41=AG39)*(AB37:AB41&gt;AB39)),"")</f>
        <v/>
      </c>
      <c r="AJ39" s="395" t="str">
        <f>IF(V39&lt;&gt;"",SUMPRODUCT((AG37:AG41=AG39)*(AB37:AB41=AB39)*(Z37:Z41&gt;Z39)),"")</f>
        <v/>
      </c>
      <c r="AK39" s="395" t="str">
        <f>IF(V39&lt;&gt;"",SUMPRODUCT((AG37:AG41=AG39)*(AB37:AB41=AB39)*(Z37:Z41=Z39)*(AD37:AD41&gt;AD39)),"")</f>
        <v/>
      </c>
      <c r="AL39" s="395" t="str">
        <f>IF(V39&lt;&gt;"",SUMPRODUCT((AG37:AG41=AG39)*(AB37:AB41=AB39)*(Z37:Z41=Z39)*(AD37:AD41=AD39)*(AE37:AE41&gt;AE39)),"")</f>
        <v/>
      </c>
      <c r="AM39" s="395" t="str">
        <f>IF(V39&lt;&gt;"",SUMPRODUCT((AG37:AG41=AG39)*(AB37:AB41=AB39)*(Z37:Z41=Z39)*(AD37:AD41=AD39)*(AE37:AE41=AE39)*(AF37:AF41&gt;AF39)),"")</f>
        <v/>
      </c>
      <c r="AN39" s="395" t="str">
        <f>IF(V39&lt;&gt;"",IF(AN91&lt;&gt;"",IF(U88=3,AN91,AN91+U88),SUM(AH39:AM39)),"")</f>
        <v/>
      </c>
      <c r="AO39" s="395" t="str">
        <f>IF(V39&lt;&gt;"",INDEX(V37:V41,MATCH(3,AN37:AN41,0),0),"")</f>
        <v/>
      </c>
      <c r="AP39" s="395" t="str">
        <f>IF(R38&lt;&gt;"",R38,"")</f>
        <v/>
      </c>
      <c r="AQ39" s="395">
        <f>SUMPRODUCT((DA3:DA54=AP39)*(DD3:DD54=AP40)*(DE3:DE54="W"))+SUMPRODUCT((DA3:DA54=AP39)*(DD3:DD54=AP41)*(DE3:DE54="W"))+SUMPRODUCT((DA3:DA54=AP39)*(DD3:DD54=AP38)*(DE3:DE54="W"))+SUMPRODUCT((DA3:DA54=AP40)*(DD3:DD54=AP39)*(DF3:DF54="W"))+SUMPRODUCT((DA3:DA54=AP41)*(DD3:DD54=AP39)*(DF3:DF54="W"))+SUMPRODUCT((DA3:DA54=AP38)*(DD3:DD54=AP39)*(DF3:DF54="W"))</f>
        <v>0</v>
      </c>
      <c r="AR39" s="395">
        <f>SUMPRODUCT((DA3:DA54=AP39)*(DD3:DD54=AP40)*(DE3:DE54="D"))+SUMPRODUCT((DA3:DA54=AP39)*(DD3:DD54=AP41)*(DE3:DE54="D"))+SUMPRODUCT((DA3:DA54=AP39)*(DD3:DD54=AP38)*(DE3:DE54="D"))+SUMPRODUCT((DA3:DA54=AP40)*(DD3:DD54=AP39)*(DE3:DE54="D"))+SUMPRODUCT((DA3:DA54=AP41)*(DD3:DD54=AP39)*(DE3:DE54="D"))+SUMPRODUCT((DA3:DA54=AP38)*(DD3:DD54=AP39)*(DE3:DE54="D"))</f>
        <v>0</v>
      </c>
      <c r="AS39" s="395">
        <f>SUMPRODUCT((DA3:DA54=AP39)*(DD3:DD54=AP40)*(DE3:DE54="L"))+SUMPRODUCT((DA3:DA54=AP39)*(DD3:DD54=AP41)*(DE3:DE54="L"))+SUMPRODUCT((DA3:DA54=AP39)*(DD3:DD54=AP38)*(DE3:DE54="L"))+SUMPRODUCT((DA3:DA54=AP40)*(DD3:DD54=AP39)*(DF3:DF54="L"))+SUMPRODUCT((DA3:DA54=AP41)*(DD3:DD54=AP39)*(DF3:DF54="L"))+SUMPRODUCT((DA3:DA54=AP38)*(DD3:DD54=AP39)*(DF3:DF54="L"))</f>
        <v>0</v>
      </c>
      <c r="AT39" s="395">
        <f>SUMPRODUCT((DA3:DA54=AP39)*(DD3:DD54=AP40)*DB3:DB54)+SUMPRODUCT((DA3:DA54=AP39)*(DD3:DD54=AP41)*DB3:DB54)+SUMPRODUCT((DA3:DA54=AP39)*(DD3:DD54=AP37)*DB3:DB54)+SUMPRODUCT((DA3:DA54=AP39)*(DD3:DD54=AP38)*DB3:DB54)+SUMPRODUCT((DA3:DA54=AP40)*(DD3:DD54=AP39)*DC3:DC54)+SUMPRODUCT((DA3:DA54=AP41)*(DD3:DD54=AP39)*DC3:DC54)+SUMPRODUCT((DA3:DA54=AP37)*(DD3:DD54=AP39)*DC3:DC54)+SUMPRODUCT((DA3:DA54=AP38)*(DD3:DD54=AP39)*DC3:DC54)</f>
        <v>0</v>
      </c>
      <c r="AU39" s="395">
        <f>SUMPRODUCT((DA3:DA54=AP39)*(DD3:DD54=AP40)*DC3:DC54)+SUMPRODUCT((DA3:DA54=AP39)*(DD3:DD54=AP41)*DC3:DC54)+SUMPRODUCT((DA3:DA54=AP39)*(DD3:DD54=AP37)*DC3:DC54)+SUMPRODUCT((DA3:DA54=AP39)*(DD3:DD54=AP38)*DC3:DC54)+SUMPRODUCT((DA3:DA54=AP40)*(DD3:DD54=AP39)*DB3:DB54)+SUMPRODUCT((DA3:DA54=AP41)*(DD3:DD54=AP39)*DB3:DB54)+SUMPRODUCT((DA3:DA54=AP37)*(DD3:DD54=AP39)*DB3:DB54)+SUMPRODUCT((DA3:DA54=AP38)*(DD3:DD54=AP39)*DB3:DB54)</f>
        <v>0</v>
      </c>
      <c r="AV39" s="395">
        <f>AT39-AU39+1000</f>
        <v>1000</v>
      </c>
      <c r="AW39" s="395" t="str">
        <f t="shared" si="5887"/>
        <v/>
      </c>
      <c r="AX39" s="395" t="str">
        <f>IF(AP39&lt;&gt;"",VLOOKUP(AP39,C4:I52,7,FALSE),"")</f>
        <v/>
      </c>
      <c r="AY39" s="395" t="str">
        <f>IF(AP39&lt;&gt;"",VLOOKUP(AP39,C4:I52,5,FALSE),"")</f>
        <v/>
      </c>
      <c r="AZ39" s="395" t="str">
        <f>IF(AP39&lt;&gt;"",VLOOKUP(AP39,C4:K52,9,FALSE),"")</f>
        <v/>
      </c>
      <c r="BA39" s="395" t="str">
        <f t="shared" si="5888"/>
        <v/>
      </c>
      <c r="BB39" s="395" t="str">
        <f>IF(AP39&lt;&gt;"",RANK(BA39,BA37:BA40),"")</f>
        <v/>
      </c>
      <c r="BC39" s="395" t="str">
        <f>IF(AP39&lt;&gt;"",SUMPRODUCT((BA37:BA41=BA39)*(AV37:AV41&gt;AV39)),"")</f>
        <v/>
      </c>
      <c r="BD39" s="395" t="str">
        <f>IF(AP39&lt;&gt;"",SUMPRODUCT((BA37:BA41=BA39)*(AV37:AV41=AV39)*(AT37:AT41&gt;AT39)),"")</f>
        <v/>
      </c>
      <c r="BE39" s="395" t="str">
        <f>IF(AP39&lt;&gt;"",SUMPRODUCT((BA37:BA41=BA39)*(AV37:AV41=AV39)*(AT37:AT41=AT39)*(AX37:AX41&gt;AX39)),"")</f>
        <v/>
      </c>
      <c r="BF39" s="395" t="str">
        <f>IF(AP39&lt;&gt;"",SUMPRODUCT((BA37:BA41=BA39)*(AV37:AV41=AV39)*(AT37:AT41=AT39)*(AX37:AX41=AX39)*(AY37:AY41&gt;AY39)),"")</f>
        <v/>
      </c>
      <c r="BG39" s="395" t="str">
        <f>IF(AP39&lt;&gt;"",SUMPRODUCT((BA37:BA41=BA39)*(AV37:AV41=AV39)*(AT37:AT41=AT39)*(AX37:AX41=AX39)*(AY37:AY41=AY39)*(AZ37:AZ41&gt;AZ39)),"")</f>
        <v/>
      </c>
      <c r="BH39" s="395" t="str">
        <f>IF(AP39&lt;&gt;"",IF(BH91&lt;&gt;"",IF(AO88=3,BH91,BH91+AO88),SUM(BB39:BG39)+1),"")</f>
        <v/>
      </c>
      <c r="BI39" s="395" t="str">
        <f>IF(AP39&lt;&gt;"",INDEX(AP38:AP41,MATCH(3,BH38:BH41,0),0),"")</f>
        <v/>
      </c>
      <c r="BJ39" s="395" t="str">
        <f>IF(S37&lt;&gt;"",S37,"")</f>
        <v/>
      </c>
      <c r="BK39" s="395">
        <f>SUMPRODUCT((DA3:DA54=BJ39)*(DD3:DD54=BJ40)*(DE3:DE54="W"))+SUMPRODUCT((DA3:DA54=BJ39)*(DD3:DD54=BJ41)*(DE3:DE54="W"))+SUMPRODUCT((DA3:DA54=BJ39)*(DD3:DD54=BJ54)*(DE3:DE54="W"))+SUMPRODUCT((DA3:DA54=BJ40)*(DD3:DD54=BJ39)*(DF3:DF54="W"))+SUMPRODUCT((DA3:DA54=BJ41)*(DD3:DD54=BJ39)*(DF3:DF54="W"))+SUMPRODUCT((DA3:DA54=BJ54)*(DD3:DD54=BJ39)*(DF3:DF54="W"))</f>
        <v>0</v>
      </c>
      <c r="BL39" s="395">
        <f>SUMPRODUCT((DA3:DA54=BJ39)*(DD3:DD54=BJ40)*(DE3:DE54="D"))+SUMPRODUCT((DA3:DA54=BJ39)*(DD3:DD54=BJ41)*(DE3:DE54="D"))+SUMPRODUCT((DA3:DA54=BJ39)*(DD3:DD54=BJ54)*(DE3:DE54="D"))+SUMPRODUCT((DA3:DA54=BJ40)*(DD3:DD54=BJ39)*(DE3:DE54="D"))+SUMPRODUCT((DA3:DA54=BJ41)*(DD3:DD54=BJ39)*(DE3:DE54="D"))+SUMPRODUCT((DA3:DA54=BJ54)*(DD3:DD54=BJ39)*(DE3:DE54="D"))</f>
        <v>0</v>
      </c>
      <c r="BM39" s="395">
        <f>SUMPRODUCT((DA3:DA54=BJ39)*(DD3:DD54=BJ40)*(DE3:DE54="L"))+SUMPRODUCT((DA3:DA54=BJ39)*(DD3:DD54=BJ41)*(DE3:DE54="L"))+SUMPRODUCT((DA3:DA54=BJ39)*(DD3:DD54=BJ54)*(DE3:DE54="L"))+SUMPRODUCT((DA3:DA54=BJ40)*(DD3:DD54=BJ39)*(DF3:DF54="L"))+SUMPRODUCT((DA3:DA54=BJ41)*(DD3:DD54=BJ39)*(DF3:DF54="L"))+SUMPRODUCT((DA3:DA54=BJ54)*(DD3:DD54=BJ39)*(DF3:DF54="L"))</f>
        <v>0</v>
      </c>
      <c r="BN39" s="395">
        <f>SUMPRODUCT((DA3:DA54=BJ39)*(DD3:DD54=BJ40)*DB3:DB54)+SUMPRODUCT((DA3:DA54=BJ39)*(DD3:DD54=BJ41)*DB3:DB54)+SUMPRODUCT((DA3:DA54=BJ39)*(DD3:DD54=BJ37)*DB3:DB54)+SUMPRODUCT((DA3:DA54=BJ39)*(DD3:DD54=BJ38)*DB3:DB54)+SUMPRODUCT((DA3:DA54=BJ40)*(DD3:DD54=BJ39)*DC3:DC54)+SUMPRODUCT((DA3:DA54=BJ41)*(DD3:DD54=BJ39)*DC3:DC54)+SUMPRODUCT((DA3:DA54=BJ37)*(DD3:DD54=BJ39)*DC3:DC54)+SUMPRODUCT((DA3:DA54=BJ38)*(DD3:DD54=BJ39)*DC3:DC54)</f>
        <v>0</v>
      </c>
      <c r="BO39" s="395">
        <f>SUMPRODUCT((DA3:DA54=BJ39)*(DD3:DD54=BJ40)*DC3:DC54)+SUMPRODUCT((DA3:DA54=BJ39)*(DD3:DD54=BJ41)*DC3:DC54)+SUMPRODUCT((DA3:DA54=BJ39)*(DD3:DD54=BJ37)*DC3:DC54)+SUMPRODUCT((DA3:DA54=BJ39)*(DD3:DD54=BJ38)*DC3:DC54)+SUMPRODUCT((DA3:DA54=BJ40)*(DD3:DD54=BJ39)*DB3:DB54)+SUMPRODUCT((DA3:DA54=BJ41)*(DD3:DD54=BJ39)*DB3:DB54)+SUMPRODUCT((DA3:DA54=BJ37)*(DD3:DD54=BJ39)*DB3:DB54)+SUMPRODUCT((DA3:DA54=BJ38)*(DD3:DD54=BJ39)*DB3:DB54)</f>
        <v>0</v>
      </c>
      <c r="BP39" s="395">
        <f>BN39-BO39+1000</f>
        <v>1000</v>
      </c>
      <c r="BQ39" s="395" t="str">
        <f t="shared" ref="BQ39:BQ40" si="6119">IF(BJ39&lt;&gt;"",BK39*3+BL39*1,"")</f>
        <v/>
      </c>
      <c r="BR39" s="395" t="str">
        <f>IF(BJ39&lt;&gt;"",VLOOKUP(BJ39,C4:I52,7,FALSE),"")</f>
        <v/>
      </c>
      <c r="BS39" s="395" t="str">
        <f>IF(BJ39&lt;&gt;"",VLOOKUP(BJ39,C4:I52,5,FALSE),"")</f>
        <v/>
      </c>
      <c r="BT39" s="395" t="str">
        <f>IF(BJ39&lt;&gt;"",VLOOKUP(BJ39,C4:K52,9,FALSE),"")</f>
        <v/>
      </c>
      <c r="BU39" s="395" t="str">
        <f t="shared" ref="BU39:BU40" si="6120">BQ39</f>
        <v/>
      </c>
      <c r="BV39" s="395" t="str">
        <f>IF(BJ39&lt;&gt;"",RANK(BU39,BU38:BU40),"")</f>
        <v/>
      </c>
      <c r="BW39" s="395" t="str">
        <f>IF(BJ39&lt;&gt;"",SUMPRODUCT((BU37:BU41=BU39)*(BP37:BP41&gt;BP39)),"")</f>
        <v/>
      </c>
      <c r="BX39" s="395" t="str">
        <f>IF(BJ39&lt;&gt;"",SUMPRODUCT((BU37:BU41=BU39)*(BP37:BP41=BP39)*(BN37:BN41&gt;BN39)),"")</f>
        <v/>
      </c>
      <c r="BY39" s="395" t="str">
        <f>IF(BJ39&lt;&gt;"",SUMPRODUCT((BU37:BU41=BU39)*(BP37:BP41=BP39)*(BN37:BN41=BN39)*(BR37:BR41&gt;BR39)),"")</f>
        <v/>
      </c>
      <c r="BZ39" s="395" t="str">
        <f>IF(BJ39&lt;&gt;"",SUMPRODUCT((BU37:BU41=BU39)*(BP37:BP41=BP39)*(BN37:BN41=BN39)*(BR37:BR41=BR39)*(BS37:BS41&gt;BS39)),"")</f>
        <v/>
      </c>
      <c r="CA39" s="395" t="str">
        <f>IF(BJ39&lt;&gt;"",SUMPRODUCT((BU37:BU41=BU39)*(BP37:BP41=BP39)*(BN37:BN41=BN39)*(BR37:BR41=BR39)*(BS37:BS41=BS39)*(BT37:BT41&gt;BT39)),"")</f>
        <v/>
      </c>
      <c r="CB39" s="395" t="str">
        <f>IF(BJ39&lt;&gt;"",SUM(BV39:CA39)+2,"")</f>
        <v/>
      </c>
      <c r="CC39" s="395" t="str">
        <f>IF(BJ39&lt;&gt;"",INDEX(BJ39:BJ41,MATCH(3,CB39:CB41,0),0),"")</f>
        <v/>
      </c>
      <c r="CX39" s="395" t="str">
        <f>IF(CC39&lt;&gt;"",CC39,IF(BI39&lt;&gt;"",BI39,IF(AO39&lt;&gt;"",AO39,O39)))</f>
        <v>Mamelodi Sundowns</v>
      </c>
      <c r="CY39" s="395">
        <v>3</v>
      </c>
      <c r="DA39" s="395" t="str">
        <f>'Game Board'!F44</f>
        <v>Auckland City</v>
      </c>
      <c r="DB39" s="395">
        <f>IF(DA2&lt;&gt;"",IF(AND('Game Board'!G44&lt;&gt;"",'Game Board'!H44&lt;&gt;""),'Game Board'!G44,0),"")</f>
        <v>0</v>
      </c>
      <c r="DC39" s="395">
        <f>IF(DA2&lt;&gt;"",IF(AND('Game Board'!G44&lt;&gt;"",'Game Board'!H44&lt;&gt;""),'Game Board'!H44,0),"")</f>
        <v>1</v>
      </c>
      <c r="DD39" s="395" t="str">
        <f>'Game Board'!I44</f>
        <v>Boca Juniors</v>
      </c>
      <c r="DE39" s="395" t="str">
        <f>IF(AND('Game Board'!G44&lt;&gt;"",'Game Board'!H44&lt;&gt;""),IF(DB39&gt;DC39,"W",IF(DB39=DC39,"D","L")),"")</f>
        <v>L</v>
      </c>
      <c r="DF39" s="395" t="str">
        <f t="shared" si="24"/>
        <v>W</v>
      </c>
      <c r="DH39" s="395">
        <f ca="1">VLOOKUP(DI39,HD37:HE41,2,FALSE)</f>
        <v>3</v>
      </c>
      <c r="DI39" s="398" t="str">
        <f t="shared" si="5692"/>
        <v>Ulsan HD</v>
      </c>
      <c r="DJ39" s="395">
        <f ca="1">SUMPRODUCT((HG3:HG54=DI39)*(HK3:HK54="W"))+SUMPRODUCT((HJ3:HJ54=DI39)*(HL3:HL54="W"))</f>
        <v>1</v>
      </c>
      <c r="DK39" s="395">
        <f ca="1">SUMPRODUCT((HG3:HG54=DI39)*(HK3:HK54="D"))+SUMPRODUCT((HJ3:HJ54=DI39)*(HL3:HL54="D"))</f>
        <v>0</v>
      </c>
      <c r="DL39" s="395">
        <f ca="1">SUMPRODUCT((HG3:HG54=DI39)*(HK3:HK54="L"))+SUMPRODUCT((HJ3:HJ54=DI39)*(HL3:HL54="L"))</f>
        <v>2</v>
      </c>
      <c r="DM39" s="395">
        <f ca="1">SUMIF(HG3:HG72,DI39,HH3:HH72)+SUMIF(HJ3:HJ72,DI39,HI3:HI72)</f>
        <v>4</v>
      </c>
      <c r="DN39" s="395">
        <f ca="1">SUMIF(HJ3:HJ72,DI39,HH3:HH72)+SUMIF(HG3:HG72,DI39,HI3:HI72)</f>
        <v>6</v>
      </c>
      <c r="DO39" s="395">
        <f t="shared" ca="1" si="5693"/>
        <v>998</v>
      </c>
      <c r="DP39" s="395">
        <f t="shared" ca="1" si="5694"/>
        <v>3</v>
      </c>
      <c r="DQ39" s="401">
        <f t="shared" si="257"/>
        <v>11</v>
      </c>
      <c r="DR39" s="395">
        <f ca="1">IF(COUNTIF(DP37:DP41,4)&lt;&gt;4,RANK(DP39,DP37:DP41),DP91)</f>
        <v>3</v>
      </c>
      <c r="DT39" s="395">
        <f ca="1">SUMPRODUCT((DR37:DR40=DR39)*(DQ37:DQ40&lt;DQ39))+DR39</f>
        <v>3</v>
      </c>
      <c r="DU39" s="398" t="str">
        <f ca="1">INDEX(DI37:DI41,MATCH(3,DT37:DT41,0),0)</f>
        <v>Ulsan HD</v>
      </c>
      <c r="DV39" s="395">
        <f ca="1">INDEX(DR37:DR41,MATCH(DU39,DI37:DI41,0),0)</f>
        <v>3</v>
      </c>
      <c r="DW39" s="395" t="str">
        <f ca="1">IF(AND(DW38&lt;&gt;"",DV39=1),DU39,"")</f>
        <v/>
      </c>
      <c r="DX39" s="395" t="str">
        <f ca="1">IF(AND(DX38&lt;&gt;"",DV40=2),DU40,"")</f>
        <v/>
      </c>
      <c r="DY39" s="395" t="str">
        <f ca="1">IF(AND(DY38&lt;&gt;"",DV41=3),DU41,"")</f>
        <v/>
      </c>
      <c r="EB39" s="395" t="str">
        <f t="shared" ca="1" si="5889"/>
        <v/>
      </c>
      <c r="EC39" s="395">
        <f ca="1">SUMPRODUCT((HG3:HG54=EB39)*(HJ3:HJ54=EB40)*(HK3:HK54="W"))+SUMPRODUCT((HG3:HG54=EB39)*(HJ3:HJ54=EB41)*(HK3:HK54="W"))+SUMPRODUCT((HG3:HG54=EB39)*(HJ3:HJ54=EB37)*(HK3:HK54="W"))+SUMPRODUCT((HG3:HG54=EB39)*(HJ3:HJ54=EB38)*(HK3:HK54="W"))+SUMPRODUCT((HG3:HG54=EB40)*(HJ3:HJ54=EB39)*(HL3:HL54="W"))+SUMPRODUCT((HG3:HG54=EB41)*(HJ3:HJ54=EB39)*(HL3:HL54="W"))+SUMPRODUCT((HG3:HG54=EB37)*(HJ3:HJ54=EB39)*(HL3:HL54="W"))+SUMPRODUCT((HG3:HG54=EB38)*(HJ3:HJ54=EB39)*(HL3:HL54="W"))</f>
        <v>0</v>
      </c>
      <c r="ED39" s="395">
        <f ca="1">SUMPRODUCT((HG3:HG54=EB39)*(HJ3:HJ54=EB40)*(HK3:HK54="D"))+SUMPRODUCT((HG3:HG54=EB39)*(HJ3:HJ54=EB41)*(HK3:HK54="D"))+SUMPRODUCT((HG3:HG54=EB39)*(HJ3:HJ54=EB37)*(HK3:HK54="D"))+SUMPRODUCT((HG3:HG54=EB39)*(HJ3:HJ54=EB38)*(HK3:HK54="D"))+SUMPRODUCT((HG3:HG54=EB40)*(HJ3:HJ54=EB39)*(HK3:HK54="D"))+SUMPRODUCT((HG3:HG54=EB41)*(HJ3:HJ54=EB39)*(HK3:HK54="D"))+SUMPRODUCT((HG3:HG54=EB37)*(HJ3:HJ54=EB39)*(HK3:HK54="D"))+SUMPRODUCT((HG3:HG54=EB38)*(HJ3:HJ54=EB39)*(HK3:HK54="D"))</f>
        <v>0</v>
      </c>
      <c r="EE39" s="395">
        <f ca="1">SUMPRODUCT((HG3:HG54=EB39)*(HJ3:HJ54=EB40)*(HK3:HK54="L"))+SUMPRODUCT((HG3:HG54=EB39)*(HJ3:HJ54=EB41)*(HK3:HK54="L"))+SUMPRODUCT((HG3:HG54=EB39)*(HJ3:HJ54=EB37)*(HK3:HK54="L"))+SUMPRODUCT((HG3:HG54=EB39)*(HJ3:HJ54=EB38)*(HK3:HK54="L"))+SUMPRODUCT((HG3:HG54=EB40)*(HJ3:HJ54=EB39)*(HL3:HL54="L"))+SUMPRODUCT((HG3:HG54=EB41)*(HJ3:HJ54=EB39)*(HL3:HL54="L"))+SUMPRODUCT((HG3:HG54=EB37)*(HJ3:HJ54=EB39)*(HL3:HL54="L"))+SUMPRODUCT((HG3:HG54=EB38)*(HJ3:HJ54=EB39)*(HL3:HL54="L"))</f>
        <v>0</v>
      </c>
      <c r="EF39" s="395">
        <f ca="1">SUMPRODUCT((HG3:HG54=EB39)*(HJ3:HJ54=EB40)*HH3:HH54)+SUMPRODUCT((HG3:HG54=EB39)*(HJ3:HJ54=EB41)*HH3:HH54)+SUMPRODUCT((HG3:HG54=EB39)*(HJ3:HJ54=EB37)*HH3:HH54)+SUMPRODUCT((HG3:HG54=EB39)*(HJ3:HJ54=EB38)*HH3:HH54)+SUMPRODUCT((HG3:HG54=EB40)*(HJ3:HJ54=EB39)*HI3:HI54)+SUMPRODUCT((HG3:HG54=EB41)*(HJ3:HJ54=EB39)*HI3:HI54)+SUMPRODUCT((HG3:HG54=EB37)*(HJ3:HJ54=EB39)*HI3:HI54)+SUMPRODUCT((HG3:HG54=EB38)*(HJ3:HJ54=EB39)*HI3:HI54)</f>
        <v>0</v>
      </c>
      <c r="EG39" s="395">
        <f ca="1">SUMPRODUCT((HG3:HG54=EB39)*(HJ3:HJ54=EB40)*HI3:HI54)+SUMPRODUCT((HG3:HG54=EB39)*(HJ3:HJ54=EB41)*HI3:HI54)+SUMPRODUCT((HG3:HG54=EB39)*(HJ3:HJ54=EB37)*HI3:HI54)+SUMPRODUCT((HG3:HG54=EB39)*(HJ3:HJ54=EB38)*HI3:HI54)+SUMPRODUCT((HG3:HG54=EB40)*(HJ3:HJ54=EB39)*HH3:HH54)+SUMPRODUCT((HG3:HG54=EB41)*(HJ3:HJ54=EB39)*HH3:HH54)+SUMPRODUCT((HG3:HG54=EB37)*(HJ3:HJ54=EB39)*HH3:HH54)+SUMPRODUCT((HG3:HG54=EB38)*(HJ3:HJ54=EB39)*HH3:HH54)</f>
        <v>0</v>
      </c>
      <c r="EH39" s="395">
        <f ca="1">EF39-EG39+1000</f>
        <v>1000</v>
      </c>
      <c r="EI39" s="395" t="str">
        <f t="shared" ca="1" si="5695"/>
        <v/>
      </c>
      <c r="EJ39" s="395" t="str">
        <f ca="1">IF(EB39&lt;&gt;"",VLOOKUP(EB39,DI4:DO52,7,FALSE),"")</f>
        <v/>
      </c>
      <c r="EK39" s="395" t="str">
        <f ca="1">IF(EB39&lt;&gt;"",VLOOKUP(EB39,DI4:DO52,5,FALSE),"")</f>
        <v/>
      </c>
      <c r="EL39" s="395" t="str">
        <f ca="1">IF(EB39&lt;&gt;"",VLOOKUP(EB39,DI4:DQ52,9,FALSE),"")</f>
        <v/>
      </c>
      <c r="EM39" s="395" t="str">
        <f t="shared" ca="1" si="5696"/>
        <v/>
      </c>
      <c r="EN39" s="395" t="str">
        <f ca="1">IF(EB39&lt;&gt;"",RANK(EM39,EM37:EM41),"")</f>
        <v/>
      </c>
      <c r="EO39" s="395" t="str">
        <f ca="1">IF(EB39&lt;&gt;"",SUMPRODUCT((EM37:EM41=EM39)*(EH37:EH41&gt;EH39)),"")</f>
        <v/>
      </c>
      <c r="EP39" s="395" t="str">
        <f ca="1">IF(EB39&lt;&gt;"",SUMPRODUCT((EM37:EM41=EM39)*(EH37:EH41=EH39)*(EF37:EF41&gt;EF39)),"")</f>
        <v/>
      </c>
      <c r="EQ39" s="395" t="str">
        <f ca="1">IF(EB39&lt;&gt;"",SUMPRODUCT((EM37:EM41=EM39)*(EH37:EH41=EH39)*(EF37:EF41=EF39)*(EJ37:EJ41&gt;EJ39)),"")</f>
        <v/>
      </c>
      <c r="ER39" s="395" t="str">
        <f ca="1">IF(EB39&lt;&gt;"",SUMPRODUCT((EM37:EM41=EM39)*(EH37:EH41=EH39)*(EF37:EF41=EF39)*(EJ37:EJ41=EJ39)*(EK37:EK41&gt;EK39)),"")</f>
        <v/>
      </c>
      <c r="ES39" s="395" t="str">
        <f ca="1">IF(EB39&lt;&gt;"",SUMPRODUCT((EM37:EM41=EM39)*(EH37:EH41=EH39)*(EF37:EF41=EF39)*(EJ37:EJ41=EJ39)*(EK37:EK41=EK39)*(EL37:EL41&gt;EL39)),"")</f>
        <v/>
      </c>
      <c r="ET39" s="395" t="str">
        <f ca="1">IF(EB39&lt;&gt;"",IF(ET91&lt;&gt;"",IF(EA88=3,ET91,ET91+EA88),SUM(EN39:ES39)),"")</f>
        <v/>
      </c>
      <c r="EU39" s="395" t="str">
        <f ca="1">IF(EB39&lt;&gt;"",INDEX(EB37:EB41,MATCH(3,ET37:ET41,0),0),"")</f>
        <v/>
      </c>
      <c r="EV39" s="395" t="str">
        <f ca="1">IF(DX38&lt;&gt;"",DX38,"")</f>
        <v/>
      </c>
      <c r="EW39" s="395">
        <f ca="1">SUMPRODUCT((HG3:HG54=EV39)*(HJ3:HJ54=EV40)*(HK3:HK54="W"))+SUMPRODUCT((HG3:HG54=EV39)*(HJ3:HJ54=EV41)*(HK3:HK54="W"))+SUMPRODUCT((HG3:HG54=EV39)*(HJ3:HJ54=EV38)*(HK3:HK54="W"))+SUMPRODUCT((HG3:HG54=EV40)*(HJ3:HJ54=EV39)*(HL3:HL54="W"))+SUMPRODUCT((HG3:HG54=EV41)*(HJ3:HJ54=EV39)*(HL3:HL54="W"))+SUMPRODUCT((HG3:HG54=EV38)*(HJ3:HJ54=EV39)*(HL3:HL54="W"))</f>
        <v>0</v>
      </c>
      <c r="EX39" s="395">
        <f ca="1">SUMPRODUCT((HG3:HG54=EV39)*(HJ3:HJ54=EV40)*(HK3:HK54="D"))+SUMPRODUCT((HG3:HG54=EV39)*(HJ3:HJ54=EV41)*(HK3:HK54="D"))+SUMPRODUCT((HG3:HG54=EV39)*(HJ3:HJ54=EV38)*(HK3:HK54="D"))+SUMPRODUCT((HG3:HG54=EV40)*(HJ3:HJ54=EV39)*(HK3:HK54="D"))+SUMPRODUCT((HG3:HG54=EV41)*(HJ3:HJ54=EV39)*(HK3:HK54="D"))+SUMPRODUCT((HG3:HG54=EV38)*(HJ3:HJ54=EV39)*(HK3:HK54="D"))</f>
        <v>0</v>
      </c>
      <c r="EY39" s="395">
        <f ca="1">SUMPRODUCT((HG3:HG54=EV39)*(HJ3:HJ54=EV40)*(HK3:HK54="L"))+SUMPRODUCT((HG3:HG54=EV39)*(HJ3:HJ54=EV41)*(HK3:HK54="L"))+SUMPRODUCT((HG3:HG54=EV39)*(HJ3:HJ54=EV38)*(HK3:HK54="L"))+SUMPRODUCT((HG3:HG54=EV40)*(HJ3:HJ54=EV39)*(HL3:HL54="L"))+SUMPRODUCT((HG3:HG54=EV41)*(HJ3:HJ54=EV39)*(HL3:HL54="L"))+SUMPRODUCT((HG3:HG54=EV38)*(HJ3:HJ54=EV39)*(HL3:HL54="L"))</f>
        <v>0</v>
      </c>
      <c r="EZ39" s="395">
        <f ca="1">SUMPRODUCT((HG3:HG54=EV39)*(HJ3:HJ54=EV40)*HH3:HH54)+SUMPRODUCT((HG3:HG54=EV39)*(HJ3:HJ54=EV41)*HH3:HH54)+SUMPRODUCT((HG3:HG54=EV39)*(HJ3:HJ54=EV37)*HH3:HH54)+SUMPRODUCT((HG3:HG54=EV39)*(HJ3:HJ54=EV38)*HH3:HH54)+SUMPRODUCT((HG3:HG54=EV40)*(HJ3:HJ54=EV39)*HI3:HI54)+SUMPRODUCT((HG3:HG54=EV41)*(HJ3:HJ54=EV39)*HI3:HI54)+SUMPRODUCT((HG3:HG54=EV37)*(HJ3:HJ54=EV39)*HI3:HI54)+SUMPRODUCT((HG3:HG54=EV38)*(HJ3:HJ54=EV39)*HI3:HI54)</f>
        <v>0</v>
      </c>
      <c r="FA39" s="395">
        <f ca="1">SUMPRODUCT((HG3:HG54=EV39)*(HJ3:HJ54=EV40)*HI3:HI54)+SUMPRODUCT((HG3:HG54=EV39)*(HJ3:HJ54=EV41)*HI3:HI54)+SUMPRODUCT((HG3:HG54=EV39)*(HJ3:HJ54=EV37)*HI3:HI54)+SUMPRODUCT((HG3:HG54=EV39)*(HJ3:HJ54=EV38)*HI3:HI54)+SUMPRODUCT((HG3:HG54=EV40)*(HJ3:HJ54=EV39)*HH3:HH54)+SUMPRODUCT((HG3:HG54=EV41)*(HJ3:HJ54=EV39)*HH3:HH54)+SUMPRODUCT((HG3:HG54=EV37)*(HJ3:HJ54=EV39)*HH3:HH54)+SUMPRODUCT((HG3:HG54=EV38)*(HJ3:HJ54=EV39)*HH3:HH54)</f>
        <v>0</v>
      </c>
      <c r="FB39" s="395">
        <f ca="1">EZ39-FA39+1000</f>
        <v>1000</v>
      </c>
      <c r="FC39" s="395" t="str">
        <f t="shared" ca="1" si="5890"/>
        <v/>
      </c>
      <c r="FD39" s="395" t="str">
        <f ca="1">IF(EV39&lt;&gt;"",VLOOKUP(EV39,DI4:DO52,7,FALSE),"")</f>
        <v/>
      </c>
      <c r="FE39" s="395" t="str">
        <f ca="1">IF(EV39&lt;&gt;"",VLOOKUP(EV39,DI4:DO52,5,FALSE),"")</f>
        <v/>
      </c>
      <c r="FF39" s="395" t="str">
        <f ca="1">IF(EV39&lt;&gt;"",VLOOKUP(EV39,DI4:DQ52,9,FALSE),"")</f>
        <v/>
      </c>
      <c r="FG39" s="395" t="str">
        <f t="shared" ca="1" si="5891"/>
        <v/>
      </c>
      <c r="FH39" s="395" t="str">
        <f ca="1">IF(EV39&lt;&gt;"",RANK(FG39,FG37:FG40),"")</f>
        <v/>
      </c>
      <c r="FI39" s="395" t="str">
        <f ca="1">IF(EV39&lt;&gt;"",SUMPRODUCT((FG37:FG41=FG39)*(FB37:FB41&gt;FB39)),"")</f>
        <v/>
      </c>
      <c r="FJ39" s="395" t="str">
        <f ca="1">IF(EV39&lt;&gt;"",SUMPRODUCT((FG37:FG41=FG39)*(FB37:FB41=FB39)*(EZ37:EZ41&gt;EZ39)),"")</f>
        <v/>
      </c>
      <c r="FK39" s="395" t="str">
        <f ca="1">IF(EV39&lt;&gt;"",SUMPRODUCT((FG37:FG41=FG39)*(FB37:FB41=FB39)*(EZ37:EZ41=EZ39)*(FD37:FD41&gt;FD39)),"")</f>
        <v/>
      </c>
      <c r="FL39" s="395" t="str">
        <f ca="1">IF(EV39&lt;&gt;"",SUMPRODUCT((FG37:FG41=FG39)*(FB37:FB41=FB39)*(EZ37:EZ41=EZ39)*(FD37:FD41=FD39)*(FE37:FE41&gt;FE39)),"")</f>
        <v/>
      </c>
      <c r="FM39" s="395" t="str">
        <f ca="1">IF(EV39&lt;&gt;"",SUMPRODUCT((FG37:FG41=FG39)*(FB37:FB41=FB39)*(EZ37:EZ41=EZ39)*(FD37:FD41=FD39)*(FE37:FE41=FE39)*(FF37:FF41&gt;FF39)),"")</f>
        <v/>
      </c>
      <c r="FN39" s="395" t="str">
        <f ca="1">IF(EV39&lt;&gt;"",IF(FN91&lt;&gt;"",IF(EU88=3,FN91,FN91+EU88),SUM(FH39:FM39)+1),"")</f>
        <v/>
      </c>
      <c r="FO39" s="395" t="str">
        <f ca="1">IF(EV39&lt;&gt;"",INDEX(EV38:EV41,MATCH(3,FN38:FN41,0),0),"")</f>
        <v/>
      </c>
      <c r="FP39" s="395" t="str">
        <f ca="1">IF(DY37&lt;&gt;"",DY37,"")</f>
        <v/>
      </c>
      <c r="FQ39" s="395">
        <f ca="1">SUMPRODUCT((HG3:HG54=FP39)*(HJ3:HJ54=FP40)*(HK3:HK54="W"))+SUMPRODUCT((HG3:HG54=FP39)*(HJ3:HJ54=FP41)*(HK3:HK54="W"))+SUMPRODUCT((HG3:HG54=FP39)*(HJ3:HJ54=FP54)*(HK3:HK54="W"))+SUMPRODUCT((HG3:HG54=FP40)*(HJ3:HJ54=FP39)*(HL3:HL54="W"))+SUMPRODUCT((HG3:HG54=FP41)*(HJ3:HJ54=FP39)*(HL3:HL54="W"))+SUMPRODUCT((HG3:HG54=FP54)*(HJ3:HJ54=FP39)*(HL3:HL54="W"))</f>
        <v>0</v>
      </c>
      <c r="FR39" s="395">
        <f ca="1">SUMPRODUCT((HG3:HG54=FP39)*(HJ3:HJ54=FP40)*(HK3:HK54="D"))+SUMPRODUCT((HG3:HG54=FP39)*(HJ3:HJ54=FP41)*(HK3:HK54="D"))+SUMPRODUCT((HG3:HG54=FP39)*(HJ3:HJ54=FP54)*(HK3:HK54="D"))+SUMPRODUCT((HG3:HG54=FP40)*(HJ3:HJ54=FP39)*(HK3:HK54="D"))+SUMPRODUCT((HG3:HG54=FP41)*(HJ3:HJ54=FP39)*(HK3:HK54="D"))+SUMPRODUCT((HG3:HG54=FP54)*(HJ3:HJ54=FP39)*(HK3:HK54="D"))</f>
        <v>0</v>
      </c>
      <c r="FS39" s="395">
        <f ca="1">SUMPRODUCT((HG3:HG54=FP39)*(HJ3:HJ54=FP40)*(HK3:HK54="L"))+SUMPRODUCT((HG3:HG54=FP39)*(HJ3:HJ54=FP41)*(HK3:HK54="L"))+SUMPRODUCT((HG3:HG54=FP39)*(HJ3:HJ54=FP54)*(HK3:HK54="L"))+SUMPRODUCT((HG3:HG54=FP40)*(HJ3:HJ54=FP39)*(HL3:HL54="L"))+SUMPRODUCT((HG3:HG54=FP41)*(HJ3:HJ54=FP39)*(HL3:HL54="L"))+SUMPRODUCT((HG3:HG54=FP54)*(HJ3:HJ54=FP39)*(HL3:HL54="L"))</f>
        <v>0</v>
      </c>
      <c r="FT39" s="395">
        <f ca="1">SUMPRODUCT((HG3:HG54=FP39)*(HJ3:HJ54=FP40)*HH3:HH54)+SUMPRODUCT((HG3:HG54=FP39)*(HJ3:HJ54=FP41)*HH3:HH54)+SUMPRODUCT((HG3:HG54=FP39)*(HJ3:HJ54=FP37)*HH3:HH54)+SUMPRODUCT((HG3:HG54=FP39)*(HJ3:HJ54=FP38)*HH3:HH54)+SUMPRODUCT((HG3:HG54=FP40)*(HJ3:HJ54=FP39)*HI3:HI54)+SUMPRODUCT((HG3:HG54=FP41)*(HJ3:HJ54=FP39)*HI3:HI54)+SUMPRODUCT((HG3:HG54=FP37)*(HJ3:HJ54=FP39)*HI3:HI54)+SUMPRODUCT((HG3:HG54=FP38)*(HJ3:HJ54=FP39)*HI3:HI54)</f>
        <v>0</v>
      </c>
      <c r="FU39" s="395">
        <f ca="1">SUMPRODUCT((HG3:HG54=FP39)*(HJ3:HJ54=FP40)*HI3:HI54)+SUMPRODUCT((HG3:HG54=FP39)*(HJ3:HJ54=FP41)*HI3:HI54)+SUMPRODUCT((HG3:HG54=FP39)*(HJ3:HJ54=FP37)*HI3:HI54)+SUMPRODUCT((HG3:HG54=FP39)*(HJ3:HJ54=FP38)*HI3:HI54)+SUMPRODUCT((HG3:HG54=FP40)*(HJ3:HJ54=FP39)*HH3:HH54)+SUMPRODUCT((HG3:HG54=FP41)*(HJ3:HJ54=FP39)*HH3:HH54)+SUMPRODUCT((HG3:HG54=FP37)*(HJ3:HJ54=FP39)*HH3:HH54)+SUMPRODUCT((HG3:HG54=FP38)*(HJ3:HJ54=FP39)*HH3:HH54)</f>
        <v>0</v>
      </c>
      <c r="FV39" s="395">
        <f ca="1">FT39-FU39+1000</f>
        <v>1000</v>
      </c>
      <c r="FW39" s="395" t="str">
        <f t="shared" ref="FW39:FW40" ca="1" si="6121">IF(FP39&lt;&gt;"",FQ39*3+FR39*1,"")</f>
        <v/>
      </c>
      <c r="FX39" s="395" t="str">
        <f ca="1">IF(FP39&lt;&gt;"",VLOOKUP(FP39,DI4:DO52,7,FALSE),"")</f>
        <v/>
      </c>
      <c r="FY39" s="395" t="str">
        <f ca="1">IF(FP39&lt;&gt;"",VLOOKUP(FP39,DI4:DO52,5,FALSE),"")</f>
        <v/>
      </c>
      <c r="FZ39" s="395" t="str">
        <f ca="1">IF(FP39&lt;&gt;"",VLOOKUP(FP39,DI4:DQ52,9,FALSE),"")</f>
        <v/>
      </c>
      <c r="GA39" s="395" t="str">
        <f t="shared" ref="GA39:GA40" ca="1" si="6122">FW39</f>
        <v/>
      </c>
      <c r="GB39" s="395" t="str">
        <f ca="1">IF(FP39&lt;&gt;"",RANK(GA39,GA38:GA40),"")</f>
        <v/>
      </c>
      <c r="GC39" s="395" t="str">
        <f ca="1">IF(FP39&lt;&gt;"",SUMPRODUCT((GA37:GA41=GA39)*(FV37:FV41&gt;FV39)),"")</f>
        <v/>
      </c>
      <c r="GD39" s="395" t="str">
        <f ca="1">IF(FP39&lt;&gt;"",SUMPRODUCT((GA37:GA41=GA39)*(FV37:FV41=FV39)*(FT37:FT41&gt;FT39)),"")</f>
        <v/>
      </c>
      <c r="GE39" s="395" t="str">
        <f ca="1">IF(FP39&lt;&gt;"",SUMPRODUCT((GA37:GA41=GA39)*(FV37:FV41=FV39)*(FT37:FT41=FT39)*(FX37:FX41&gt;FX39)),"")</f>
        <v/>
      </c>
      <c r="GF39" s="395" t="str">
        <f ca="1">IF(FP39&lt;&gt;"",SUMPRODUCT((GA37:GA41=GA39)*(FV37:FV41=FV39)*(FT37:FT41=FT39)*(FX37:FX41=FX39)*(FY37:FY41&gt;FY39)),"")</f>
        <v/>
      </c>
      <c r="GG39" s="395" t="str">
        <f ca="1">IF(FP39&lt;&gt;"",SUMPRODUCT((GA37:GA41=GA39)*(FV37:FV41=FV39)*(FT37:FT41=FT39)*(FX37:FX41=FX39)*(FY37:FY41=FY39)*(FZ37:FZ41&gt;FZ39)),"")</f>
        <v/>
      </c>
      <c r="GH39" s="395" t="str">
        <f ca="1">IF(FP39&lt;&gt;"",SUM(GB39:GG39)+2,"")</f>
        <v/>
      </c>
      <c r="GI39" s="395" t="str">
        <f ca="1">IF(FP39&lt;&gt;"",INDEX(FP39:FP41,MATCH(3,GH39:GH41,0),0),"")</f>
        <v/>
      </c>
      <c r="HD39" s="395" t="str">
        <f ca="1">IF(GI39&lt;&gt;"",GI39,IF(FO39&lt;&gt;"",FO39,IF(EU39&lt;&gt;"",EU39,DU39)))</f>
        <v>Ulsan HD</v>
      </c>
      <c r="HE39" s="395">
        <v>3</v>
      </c>
      <c r="HG39" s="395" t="str">
        <f t="shared" si="25"/>
        <v>Auckland City</v>
      </c>
      <c r="HH39" s="395">
        <f ca="1">IF(HG2&lt;&gt;"",IF(OFFSET('Game Board'!O44,0,HH1)&lt;&gt;"",OFFSET('Game Board'!O44,0,HH1),0),"")</f>
        <v>1</v>
      </c>
      <c r="HI39" s="395">
        <f ca="1">IF(HG2&lt;&gt;"",IF(OFFSET('Game Board'!P44,0,HH1)&lt;&gt;"",OFFSET('Game Board'!P44,0,HH1),0),"")</f>
        <v>2</v>
      </c>
      <c r="HJ39" s="395" t="str">
        <f t="shared" si="26"/>
        <v>Boca Juniors</v>
      </c>
      <c r="HK39" s="395" t="str">
        <f ca="1">IF(AND(OFFSET('Game Board'!O44,0,HH1)&lt;&gt;"",OFFSET('Game Board'!P44,0,HH1)&lt;&gt;""),IF(HH39&gt;HI39,"W",IF(HH39=HI39,"D","L")),"")</f>
        <v>L</v>
      </c>
      <c r="HL39" s="395" t="str">
        <f t="shared" ca="1" si="27"/>
        <v>W</v>
      </c>
      <c r="HN39" s="395">
        <f ca="1">VLOOKUP(HO39,LJ37:LK41,2,FALSE)</f>
        <v>1</v>
      </c>
      <c r="HO39" s="398" t="str">
        <f t="shared" si="5697"/>
        <v>Ulsan HD</v>
      </c>
      <c r="HP39" s="395">
        <f ca="1">SUMPRODUCT((LM3:LM54=HO39)*(LQ3:LQ54="W"))+SUMPRODUCT((LP3:LP54=HO39)*(LR3:LR54="W"))</f>
        <v>2</v>
      </c>
      <c r="HQ39" s="395">
        <f ca="1">SUMPRODUCT((LM3:LM54=HO39)*(LQ3:LQ54="D"))+SUMPRODUCT((LP3:LP54=HO39)*(LR3:LR54="D"))</f>
        <v>0</v>
      </c>
      <c r="HR39" s="395">
        <f ca="1">SUMPRODUCT((LM3:LM54=HO39)*(LQ3:LQ54="L"))+SUMPRODUCT((LP3:LP54=HO39)*(LR3:LR54="L"))</f>
        <v>1</v>
      </c>
      <c r="HS39" s="395">
        <f ca="1">SUMIF(LM3:LM72,HO39,LN3:LN72)+SUMIF(LP3:LP72,HO39,LO3:LO72)</f>
        <v>5</v>
      </c>
      <c r="HT39" s="395">
        <f ca="1">SUMIF(LP3:LP72,HO39,LN3:LN72)+SUMIF(LM3:LM72,HO39,LO3:LO72)</f>
        <v>2</v>
      </c>
      <c r="HU39" s="395">
        <f t="shared" ca="1" si="5698"/>
        <v>1003</v>
      </c>
      <c r="HV39" s="395">
        <f t="shared" ca="1" si="5699"/>
        <v>6</v>
      </c>
      <c r="HW39" s="401">
        <f t="shared" si="266"/>
        <v>11</v>
      </c>
      <c r="HX39" s="395">
        <f ca="1">IF(COUNTIF(HV37:HV41,4)&lt;&gt;4,RANK(HV39,HV37:HV41),HV91)</f>
        <v>1</v>
      </c>
      <c r="HZ39" s="395">
        <f ca="1">SUMPRODUCT((HX37:HX40=HX39)*(HW37:HW40&lt;HW39))+HX39</f>
        <v>2</v>
      </c>
      <c r="IA39" s="398" t="str">
        <f ca="1">INDEX(HO37:HO41,MATCH(3,HZ37:HZ41,0),0)</f>
        <v>Borussia Dortmund</v>
      </c>
      <c r="IB39" s="395">
        <f ca="1">INDEX(HX37:HX41,MATCH(IA39,HO37:HO41,0),0)</f>
        <v>3</v>
      </c>
      <c r="IC39" s="395" t="str">
        <f ca="1">IF(AND(IC38&lt;&gt;"",IB39=1),IA39,"")</f>
        <v/>
      </c>
      <c r="ID39" s="395" t="str">
        <f ca="1">IF(AND(ID38&lt;&gt;"",IB40=2),IA40,"")</f>
        <v/>
      </c>
      <c r="IE39" s="395" t="str">
        <f ca="1">IF(AND(IE38&lt;&gt;"",IB41=3),IA41,"")</f>
        <v/>
      </c>
      <c r="IH39" s="395" t="str">
        <f t="shared" ca="1" si="5892"/>
        <v/>
      </c>
      <c r="II39" s="395">
        <f ca="1">SUMPRODUCT((LM3:LM54=IH39)*(LP3:LP54=IH40)*(LQ3:LQ54="W"))+SUMPRODUCT((LM3:LM54=IH39)*(LP3:LP54=IH41)*(LQ3:LQ54="W"))+SUMPRODUCT((LM3:LM54=IH39)*(LP3:LP54=IH37)*(LQ3:LQ54="W"))+SUMPRODUCT((LM3:LM54=IH39)*(LP3:LP54=IH38)*(LQ3:LQ54="W"))+SUMPRODUCT((LM3:LM54=IH40)*(LP3:LP54=IH39)*(LR3:LR54="W"))+SUMPRODUCT((LM3:LM54=IH41)*(LP3:LP54=IH39)*(LR3:LR54="W"))+SUMPRODUCT((LM3:LM54=IH37)*(LP3:LP54=IH39)*(LR3:LR54="W"))+SUMPRODUCT((LM3:LM54=IH38)*(LP3:LP54=IH39)*(LR3:LR54="W"))</f>
        <v>0</v>
      </c>
      <c r="IJ39" s="395">
        <f ca="1">SUMPRODUCT((LM3:LM54=IH39)*(LP3:LP54=IH40)*(LQ3:LQ54="D"))+SUMPRODUCT((LM3:LM54=IH39)*(LP3:LP54=IH41)*(LQ3:LQ54="D"))+SUMPRODUCT((LM3:LM54=IH39)*(LP3:LP54=IH37)*(LQ3:LQ54="D"))+SUMPRODUCT((LM3:LM54=IH39)*(LP3:LP54=IH38)*(LQ3:LQ54="D"))+SUMPRODUCT((LM3:LM54=IH40)*(LP3:LP54=IH39)*(LQ3:LQ54="D"))+SUMPRODUCT((LM3:LM54=IH41)*(LP3:LP54=IH39)*(LQ3:LQ54="D"))+SUMPRODUCT((LM3:LM54=IH37)*(LP3:LP54=IH39)*(LQ3:LQ54="D"))+SUMPRODUCT((LM3:LM54=IH38)*(LP3:LP54=IH39)*(LQ3:LQ54="D"))</f>
        <v>0</v>
      </c>
      <c r="IK39" s="395">
        <f ca="1">SUMPRODUCT((LM3:LM54=IH39)*(LP3:LP54=IH40)*(LQ3:LQ54="L"))+SUMPRODUCT((LM3:LM54=IH39)*(LP3:LP54=IH41)*(LQ3:LQ54="L"))+SUMPRODUCT((LM3:LM54=IH39)*(LP3:LP54=IH37)*(LQ3:LQ54="L"))+SUMPRODUCT((LM3:LM54=IH39)*(LP3:LP54=IH38)*(LQ3:LQ54="L"))+SUMPRODUCT((LM3:LM54=IH40)*(LP3:LP54=IH39)*(LR3:LR54="L"))+SUMPRODUCT((LM3:LM54=IH41)*(LP3:LP54=IH39)*(LR3:LR54="L"))+SUMPRODUCT((LM3:LM54=IH37)*(LP3:LP54=IH39)*(LR3:LR54="L"))+SUMPRODUCT((LM3:LM54=IH38)*(LP3:LP54=IH39)*(LR3:LR54="L"))</f>
        <v>0</v>
      </c>
      <c r="IL39" s="395">
        <f ca="1">SUMPRODUCT((LM3:LM54=IH39)*(LP3:LP54=IH40)*LN3:LN54)+SUMPRODUCT((LM3:LM54=IH39)*(LP3:LP54=IH41)*LN3:LN54)+SUMPRODUCT((LM3:LM54=IH39)*(LP3:LP54=IH37)*LN3:LN54)+SUMPRODUCT((LM3:LM54=IH39)*(LP3:LP54=IH38)*LN3:LN54)+SUMPRODUCT((LM3:LM54=IH40)*(LP3:LP54=IH39)*LO3:LO54)+SUMPRODUCT((LM3:LM54=IH41)*(LP3:LP54=IH39)*LO3:LO54)+SUMPRODUCT((LM3:LM54=IH37)*(LP3:LP54=IH39)*LO3:LO54)+SUMPRODUCT((LM3:LM54=IH38)*(LP3:LP54=IH39)*LO3:LO54)</f>
        <v>0</v>
      </c>
      <c r="IM39" s="395">
        <f ca="1">SUMPRODUCT((LM3:LM54=IH39)*(LP3:LP54=IH40)*LO3:LO54)+SUMPRODUCT((LM3:LM54=IH39)*(LP3:LP54=IH41)*LO3:LO54)+SUMPRODUCT((LM3:LM54=IH39)*(LP3:LP54=IH37)*LO3:LO54)+SUMPRODUCT((LM3:LM54=IH39)*(LP3:LP54=IH38)*LO3:LO54)+SUMPRODUCT((LM3:LM54=IH40)*(LP3:LP54=IH39)*LN3:LN54)+SUMPRODUCT((LM3:LM54=IH41)*(LP3:LP54=IH39)*LN3:LN54)+SUMPRODUCT((LM3:LM54=IH37)*(LP3:LP54=IH39)*LN3:LN54)+SUMPRODUCT((LM3:LM54=IH38)*(LP3:LP54=IH39)*LN3:LN54)</f>
        <v>0</v>
      </c>
      <c r="IN39" s="395">
        <f ca="1">IL39-IM39+1000</f>
        <v>1000</v>
      </c>
      <c r="IO39" s="395" t="str">
        <f t="shared" ca="1" si="5700"/>
        <v/>
      </c>
      <c r="IP39" s="395" t="str">
        <f ca="1">IF(IH39&lt;&gt;"",VLOOKUP(IH39,HO4:HU52,7,FALSE),"")</f>
        <v/>
      </c>
      <c r="IQ39" s="395" t="str">
        <f ca="1">IF(IH39&lt;&gt;"",VLOOKUP(IH39,HO4:HU52,5,FALSE),"")</f>
        <v/>
      </c>
      <c r="IR39" s="395" t="str">
        <f ca="1">IF(IH39&lt;&gt;"",VLOOKUP(IH39,HO4:HW52,9,FALSE),"")</f>
        <v/>
      </c>
      <c r="IS39" s="395" t="str">
        <f t="shared" ca="1" si="5701"/>
        <v/>
      </c>
      <c r="IT39" s="395" t="str">
        <f ca="1">IF(IH39&lt;&gt;"",RANK(IS39,IS37:IS41),"")</f>
        <v/>
      </c>
      <c r="IU39" s="395" t="str">
        <f ca="1">IF(IH39&lt;&gt;"",SUMPRODUCT((IS37:IS41=IS39)*(IN37:IN41&gt;IN39)),"")</f>
        <v/>
      </c>
      <c r="IV39" s="395" t="str">
        <f ca="1">IF(IH39&lt;&gt;"",SUMPRODUCT((IS37:IS41=IS39)*(IN37:IN41=IN39)*(IL37:IL41&gt;IL39)),"")</f>
        <v/>
      </c>
      <c r="IW39" s="395" t="str">
        <f ca="1">IF(IH39&lt;&gt;"",SUMPRODUCT((IS37:IS41=IS39)*(IN37:IN41=IN39)*(IL37:IL41=IL39)*(IP37:IP41&gt;IP39)),"")</f>
        <v/>
      </c>
      <c r="IX39" s="395" t="str">
        <f ca="1">IF(IH39&lt;&gt;"",SUMPRODUCT((IS37:IS41=IS39)*(IN37:IN41=IN39)*(IL37:IL41=IL39)*(IP37:IP41=IP39)*(IQ37:IQ41&gt;IQ39)),"")</f>
        <v/>
      </c>
      <c r="IY39" s="395" t="str">
        <f ca="1">IF(IH39&lt;&gt;"",SUMPRODUCT((IS37:IS41=IS39)*(IN37:IN41=IN39)*(IL37:IL41=IL39)*(IP37:IP41=IP39)*(IQ37:IQ41=IQ39)*(IR37:IR41&gt;IR39)),"")</f>
        <v/>
      </c>
      <c r="IZ39" s="395" t="str">
        <f ca="1">IF(IH39&lt;&gt;"",IF(IZ91&lt;&gt;"",IF(IG88=3,IZ91,IZ91+IG88),SUM(IT39:IY39)),"")</f>
        <v/>
      </c>
      <c r="JA39" s="395" t="str">
        <f ca="1">IF(IH39&lt;&gt;"",INDEX(IH37:IH41,MATCH(3,IZ37:IZ41,0),0),"")</f>
        <v/>
      </c>
      <c r="JB39" s="395" t="str">
        <f ca="1">IF(ID38&lt;&gt;"",ID38,"")</f>
        <v/>
      </c>
      <c r="JC39" s="395">
        <f ca="1">SUMPRODUCT((LM3:LM54=JB39)*(LP3:LP54=JB40)*(LQ3:LQ54="W"))+SUMPRODUCT((LM3:LM54=JB39)*(LP3:LP54=JB41)*(LQ3:LQ54="W"))+SUMPRODUCT((LM3:LM54=JB39)*(LP3:LP54=JB38)*(LQ3:LQ54="W"))+SUMPRODUCT((LM3:LM54=JB40)*(LP3:LP54=JB39)*(LR3:LR54="W"))+SUMPRODUCT((LM3:LM54=JB41)*(LP3:LP54=JB39)*(LR3:LR54="W"))+SUMPRODUCT((LM3:LM54=JB38)*(LP3:LP54=JB39)*(LR3:LR54="W"))</f>
        <v>0</v>
      </c>
      <c r="JD39" s="395">
        <f ca="1">SUMPRODUCT((LM3:LM54=JB39)*(LP3:LP54=JB40)*(LQ3:LQ54="D"))+SUMPRODUCT((LM3:LM54=JB39)*(LP3:LP54=JB41)*(LQ3:LQ54="D"))+SUMPRODUCT((LM3:LM54=JB39)*(LP3:LP54=JB38)*(LQ3:LQ54="D"))+SUMPRODUCT((LM3:LM54=JB40)*(LP3:LP54=JB39)*(LQ3:LQ54="D"))+SUMPRODUCT((LM3:LM54=JB41)*(LP3:LP54=JB39)*(LQ3:LQ54="D"))+SUMPRODUCT((LM3:LM54=JB38)*(LP3:LP54=JB39)*(LQ3:LQ54="D"))</f>
        <v>0</v>
      </c>
      <c r="JE39" s="395">
        <f ca="1">SUMPRODUCT((LM3:LM54=JB39)*(LP3:LP54=JB40)*(LQ3:LQ54="L"))+SUMPRODUCT((LM3:LM54=JB39)*(LP3:LP54=JB41)*(LQ3:LQ54="L"))+SUMPRODUCT((LM3:LM54=JB39)*(LP3:LP54=JB38)*(LQ3:LQ54="L"))+SUMPRODUCT((LM3:LM54=JB40)*(LP3:LP54=JB39)*(LR3:LR54="L"))+SUMPRODUCT((LM3:LM54=JB41)*(LP3:LP54=JB39)*(LR3:LR54="L"))+SUMPRODUCT((LM3:LM54=JB38)*(LP3:LP54=JB39)*(LR3:LR54="L"))</f>
        <v>0</v>
      </c>
      <c r="JF39" s="395">
        <f ca="1">SUMPRODUCT((LM3:LM54=JB39)*(LP3:LP54=JB40)*LN3:LN54)+SUMPRODUCT((LM3:LM54=JB39)*(LP3:LP54=JB41)*LN3:LN54)+SUMPRODUCT((LM3:LM54=JB39)*(LP3:LP54=JB37)*LN3:LN54)+SUMPRODUCT((LM3:LM54=JB39)*(LP3:LP54=JB38)*LN3:LN54)+SUMPRODUCT((LM3:LM54=JB40)*(LP3:LP54=JB39)*LO3:LO54)+SUMPRODUCT((LM3:LM54=JB41)*(LP3:LP54=JB39)*LO3:LO54)+SUMPRODUCT((LM3:LM54=JB37)*(LP3:LP54=JB39)*LO3:LO54)+SUMPRODUCT((LM3:LM54=JB38)*(LP3:LP54=JB39)*LO3:LO54)</f>
        <v>0</v>
      </c>
      <c r="JG39" s="395">
        <f ca="1">SUMPRODUCT((LM3:LM54=JB39)*(LP3:LP54=JB40)*LO3:LO54)+SUMPRODUCT((LM3:LM54=JB39)*(LP3:LP54=JB41)*LO3:LO54)+SUMPRODUCT((LM3:LM54=JB39)*(LP3:LP54=JB37)*LO3:LO54)+SUMPRODUCT((LM3:LM54=JB39)*(LP3:LP54=JB38)*LO3:LO54)+SUMPRODUCT((LM3:LM54=JB40)*(LP3:LP54=JB39)*LN3:LN54)+SUMPRODUCT((LM3:LM54=JB41)*(LP3:LP54=JB39)*LN3:LN54)+SUMPRODUCT((LM3:LM54=JB37)*(LP3:LP54=JB39)*LN3:LN54)+SUMPRODUCT((LM3:LM54=JB38)*(LP3:LP54=JB39)*LN3:LN54)</f>
        <v>0</v>
      </c>
      <c r="JH39" s="395">
        <f ca="1">JF39-JG39+1000</f>
        <v>1000</v>
      </c>
      <c r="JI39" s="395" t="str">
        <f t="shared" ca="1" si="5893"/>
        <v/>
      </c>
      <c r="JJ39" s="395" t="str">
        <f ca="1">IF(JB39&lt;&gt;"",VLOOKUP(JB39,HO4:HU52,7,FALSE),"")</f>
        <v/>
      </c>
      <c r="JK39" s="395" t="str">
        <f ca="1">IF(JB39&lt;&gt;"",VLOOKUP(JB39,HO4:HU52,5,FALSE),"")</f>
        <v/>
      </c>
      <c r="JL39" s="395" t="str">
        <f ca="1">IF(JB39&lt;&gt;"",VLOOKUP(JB39,HO4:HW52,9,FALSE),"")</f>
        <v/>
      </c>
      <c r="JM39" s="395" t="str">
        <f t="shared" ca="1" si="5894"/>
        <v/>
      </c>
      <c r="JN39" s="395" t="str">
        <f ca="1">IF(JB39&lt;&gt;"",RANK(JM39,JM37:JM40),"")</f>
        <v/>
      </c>
      <c r="JO39" s="395" t="str">
        <f ca="1">IF(JB39&lt;&gt;"",SUMPRODUCT((JM37:JM41=JM39)*(JH37:JH41&gt;JH39)),"")</f>
        <v/>
      </c>
      <c r="JP39" s="395" t="str">
        <f ca="1">IF(JB39&lt;&gt;"",SUMPRODUCT((JM37:JM41=JM39)*(JH37:JH41=JH39)*(JF37:JF41&gt;JF39)),"")</f>
        <v/>
      </c>
      <c r="JQ39" s="395" t="str">
        <f ca="1">IF(JB39&lt;&gt;"",SUMPRODUCT((JM37:JM41=JM39)*(JH37:JH41=JH39)*(JF37:JF41=JF39)*(JJ37:JJ41&gt;JJ39)),"")</f>
        <v/>
      </c>
      <c r="JR39" s="395" t="str">
        <f ca="1">IF(JB39&lt;&gt;"",SUMPRODUCT((JM37:JM41=JM39)*(JH37:JH41=JH39)*(JF37:JF41=JF39)*(JJ37:JJ41=JJ39)*(JK37:JK41&gt;JK39)),"")</f>
        <v/>
      </c>
      <c r="JS39" s="395" t="str">
        <f ca="1">IF(JB39&lt;&gt;"",SUMPRODUCT((JM37:JM41=JM39)*(JH37:JH41=JH39)*(JF37:JF41=JF39)*(JJ37:JJ41=JJ39)*(JK37:JK41=JK39)*(JL37:JL41&gt;JL39)),"")</f>
        <v/>
      </c>
      <c r="JT39" s="395" t="str">
        <f ca="1">IF(JB39&lt;&gt;"",IF(JT91&lt;&gt;"",IF(JA88=3,JT91,JT91+JA88),SUM(JN39:JS39)+1),"")</f>
        <v/>
      </c>
      <c r="JU39" s="395" t="str">
        <f ca="1">IF(JB39&lt;&gt;"",INDEX(JB38:JB41,MATCH(3,JT38:JT41,0),0),"")</f>
        <v/>
      </c>
      <c r="JV39" s="395" t="str">
        <f ca="1">IF(IE37&lt;&gt;"",IE37,"")</f>
        <v>Borussia Dortmund</v>
      </c>
      <c r="JW39" s="395">
        <f ca="1">SUMPRODUCT((LM3:LM54=JV39)*(LP3:LP54=JV40)*(LQ3:LQ54="W"))+SUMPRODUCT((LM3:LM54=JV39)*(LP3:LP54=JV41)*(LQ3:LQ54="W"))+SUMPRODUCT((LM3:LM54=JV39)*(LP3:LP54=JV54)*(LQ3:LQ54="W"))+SUMPRODUCT((LM3:LM54=JV40)*(LP3:LP54=JV39)*(LR3:LR54="W"))+SUMPRODUCT((LM3:LM54=JV41)*(LP3:LP54=JV39)*(LR3:LR54="W"))+SUMPRODUCT((LM3:LM54=JV54)*(LP3:LP54=JV39)*(LR3:LR54="W"))</f>
        <v>1</v>
      </c>
      <c r="JX39" s="395">
        <f ca="1">SUMPRODUCT((LM3:LM54=JV39)*(LP3:LP54=JV40)*(LQ3:LQ54="D"))+SUMPRODUCT((LM3:LM54=JV39)*(LP3:LP54=JV41)*(LQ3:LQ54="D"))+SUMPRODUCT((LM3:LM54=JV39)*(LP3:LP54=JV54)*(LQ3:LQ54="D"))+SUMPRODUCT((LM3:LM54=JV40)*(LP3:LP54=JV39)*(LQ3:LQ54="D"))+SUMPRODUCT((LM3:LM54=JV41)*(LP3:LP54=JV39)*(LQ3:LQ54="D"))+SUMPRODUCT((LM3:LM54=JV54)*(LP3:LP54=JV39)*(LQ3:LQ54="D"))</f>
        <v>0</v>
      </c>
      <c r="JY39" s="395">
        <f ca="1">SUMPRODUCT((LM3:LM54=JV39)*(LP3:LP54=JV40)*(LQ3:LQ54="L"))+SUMPRODUCT((LM3:LM54=JV39)*(LP3:LP54=JV41)*(LQ3:LQ54="L"))+SUMPRODUCT((LM3:LM54=JV39)*(LP3:LP54=JV54)*(LQ3:LQ54="L"))+SUMPRODUCT((LM3:LM54=JV40)*(LP3:LP54=JV39)*(LR3:LR54="L"))+SUMPRODUCT((LM3:LM54=JV41)*(LP3:LP54=JV39)*(LR3:LR54="L"))+SUMPRODUCT((LM3:LM54=JV54)*(LP3:LP54=JV39)*(LR3:LR54="L"))</f>
        <v>0</v>
      </c>
      <c r="JZ39" s="395">
        <f ca="1">SUMPRODUCT((LM3:LM54=JV39)*(LP3:LP54=JV40)*LN3:LN54)+SUMPRODUCT((LM3:LM54=JV39)*(LP3:LP54=JV41)*LN3:LN54)+SUMPRODUCT((LM3:LM54=JV39)*(LP3:LP54=JV37)*LN3:LN54)+SUMPRODUCT((LM3:LM54=JV39)*(LP3:LP54=JV38)*LN3:LN54)+SUMPRODUCT((LM3:LM54=JV40)*(LP3:LP54=JV39)*LO3:LO54)+SUMPRODUCT((LM3:LM54=JV41)*(LP3:LP54=JV39)*LO3:LO54)+SUMPRODUCT((LM3:LM54=JV37)*(LP3:LP54=JV39)*LO3:LO54)+SUMPRODUCT((LM3:LM54=JV38)*(LP3:LP54=JV39)*LO3:LO54)</f>
        <v>2</v>
      </c>
      <c r="KA39" s="395">
        <f ca="1">SUMPRODUCT((LM3:LM54=JV39)*(LP3:LP54=JV40)*LO3:LO54)+SUMPRODUCT((LM3:LM54=JV39)*(LP3:LP54=JV41)*LO3:LO54)+SUMPRODUCT((LM3:LM54=JV39)*(LP3:LP54=JV37)*LO3:LO54)+SUMPRODUCT((LM3:LM54=JV39)*(LP3:LP54=JV38)*LO3:LO54)+SUMPRODUCT((LM3:LM54=JV40)*(LP3:LP54=JV39)*LN3:LN54)+SUMPRODUCT((LM3:LM54=JV41)*(LP3:LP54=JV39)*LN3:LN54)+SUMPRODUCT((LM3:LM54=JV37)*(LP3:LP54=JV39)*LN3:LN54)+SUMPRODUCT((LM3:LM54=JV38)*(LP3:LP54=JV39)*LN3:LN54)</f>
        <v>1</v>
      </c>
      <c r="KB39" s="395">
        <f ca="1">JZ39-KA39+1000</f>
        <v>1001</v>
      </c>
      <c r="KC39" s="395">
        <f t="shared" ref="KC39:KC40" ca="1" si="6123">IF(JV39&lt;&gt;"",JW39*3+JX39*1,"")</f>
        <v>3</v>
      </c>
      <c r="KD39" s="395">
        <f ca="1">IF(JV39&lt;&gt;"",VLOOKUP(JV39,HO4:HU52,7,FALSE),"")</f>
        <v>997</v>
      </c>
      <c r="KE39" s="395">
        <f ca="1">IF(JV39&lt;&gt;"",VLOOKUP(JV39,HO4:HU52,5,FALSE),"")</f>
        <v>4</v>
      </c>
      <c r="KF39" s="395">
        <f ca="1">IF(JV39&lt;&gt;"",VLOOKUP(JV39,HO4:HW52,9,FALSE),"")</f>
        <v>20</v>
      </c>
      <c r="KG39" s="395">
        <f t="shared" ref="KG39:KG40" ca="1" si="6124">KC39</f>
        <v>3</v>
      </c>
      <c r="KH39" s="395">
        <f ca="1">IF(JV39&lt;&gt;"",RANK(KG39,KG38:KG40),"")</f>
        <v>1</v>
      </c>
      <c r="KI39" s="395">
        <f ca="1">IF(JV39&lt;&gt;"",SUMPRODUCT((KG37:KG41=KG39)*(KB37:KB41&gt;KB39)),"")</f>
        <v>0</v>
      </c>
      <c r="KJ39" s="395">
        <f ca="1">IF(JV39&lt;&gt;"",SUMPRODUCT((KG37:KG41=KG39)*(KB37:KB41=KB39)*(JZ37:JZ41&gt;JZ39)),"")</f>
        <v>0</v>
      </c>
      <c r="KK39" s="395">
        <f ca="1">IF(JV39&lt;&gt;"",SUMPRODUCT((KG37:KG41=KG39)*(KB37:KB41=KB39)*(JZ37:JZ41=JZ39)*(KD37:KD41&gt;KD39)),"")</f>
        <v>0</v>
      </c>
      <c r="KL39" s="395">
        <f ca="1">IF(JV39&lt;&gt;"",SUMPRODUCT((KG37:KG41=KG39)*(KB37:KB41=KB39)*(JZ37:JZ41=JZ39)*(KD37:KD41=KD39)*(KE37:KE41&gt;KE39)),"")</f>
        <v>0</v>
      </c>
      <c r="KM39" s="395">
        <f ca="1">IF(JV39&lt;&gt;"",SUMPRODUCT((KG37:KG41=KG39)*(KB37:KB41=KB39)*(JZ37:JZ41=JZ39)*(KD37:KD41=KD39)*(KE37:KE41=KE39)*(KF37:KF41&gt;KF39)),"")</f>
        <v>0</v>
      </c>
      <c r="KN39" s="395">
        <f ca="1">IF(JV39&lt;&gt;"",SUM(KH39:KM39)+2,"")</f>
        <v>3</v>
      </c>
      <c r="KO39" s="395" t="str">
        <f ca="1">IF(JV39&lt;&gt;"",INDEX(JV39:JV41,MATCH(3,KN39:KN41,0),0),"")</f>
        <v>Borussia Dortmund</v>
      </c>
      <c r="LJ39" s="395" t="str">
        <f ca="1">IF(KO39&lt;&gt;"",KO39,IF(JU39&lt;&gt;"",JU39,IF(JA39&lt;&gt;"",JA39,IA39)))</f>
        <v>Borussia Dortmund</v>
      </c>
      <c r="LK39" s="395">
        <v>3</v>
      </c>
      <c r="LM39" s="395" t="str">
        <f t="shared" si="28"/>
        <v>Auckland City</v>
      </c>
      <c r="LN39" s="395">
        <f ca="1">IF(OFFSET('Game Board'!O44,0,LN1)&lt;&gt;"",OFFSET('Game Board'!O44,0,LN1),0)</f>
        <v>2</v>
      </c>
      <c r="LO39" s="395">
        <f ca="1">IF(OFFSET('Game Board'!P44,0,LN1)&lt;&gt;"",OFFSET('Game Board'!P44,0,LN1),0)</f>
        <v>1</v>
      </c>
      <c r="LP39" s="395" t="str">
        <f t="shared" si="29"/>
        <v>Boca Juniors</v>
      </c>
      <c r="LQ39" s="395" t="str">
        <f ca="1">IF(AND(OFFSET('Game Board'!O44,0,LN1)&lt;&gt;"",OFFSET('Game Board'!P44,0,LN1)&lt;&gt;""),IF(LN39&gt;LO39,"W",IF(LN39=LO39,"D","L")),"")</f>
        <v>W</v>
      </c>
      <c r="LR39" s="395" t="str">
        <f t="shared" ca="1" si="30"/>
        <v>L</v>
      </c>
      <c r="LT39" s="395">
        <f ca="1">VLOOKUP(LU39,PP37:PQ41,2,FALSE)</f>
        <v>3</v>
      </c>
      <c r="LU39" s="398" t="str">
        <f t="shared" si="5702"/>
        <v>Ulsan HD</v>
      </c>
      <c r="LV39" s="395">
        <f ca="1">SUMPRODUCT((PS3:PS54=LU39)*(PW3:PW54="W"))+SUMPRODUCT((PV3:PV54=LU39)*(PX3:PX54="W"))</f>
        <v>0</v>
      </c>
      <c r="LW39" s="395">
        <f ca="1">SUMPRODUCT((PS3:PS54=LU39)*(PW3:PW54="D"))+SUMPRODUCT((PV3:PV54=LU39)*(PX3:PX54="D"))</f>
        <v>3</v>
      </c>
      <c r="LX39" s="395">
        <f ca="1">SUMPRODUCT((PS3:PS54=LU39)*(PW3:PW54="L"))+SUMPRODUCT((PV3:PV54=LU39)*(PX3:PX54="L"))</f>
        <v>0</v>
      </c>
      <c r="LY39" s="395">
        <f ca="1">SUMIF(PS3:PS72,LU39,PT3:PT72)+SUMIF(PV3:PV72,LU39,PU3:PU72)</f>
        <v>5</v>
      </c>
      <c r="LZ39" s="395">
        <f ca="1">SUMIF(PV3:PV72,LU39,PT3:PT72)+SUMIF(PS3:PS72,LU39,PU3:PU72)</f>
        <v>5</v>
      </c>
      <c r="MA39" s="395">
        <f t="shared" ca="1" si="5703"/>
        <v>1000</v>
      </c>
      <c r="MB39" s="395">
        <f t="shared" ca="1" si="5704"/>
        <v>3</v>
      </c>
      <c r="MC39" s="401">
        <f t="shared" si="36"/>
        <v>11</v>
      </c>
      <c r="MD39" s="395">
        <f ca="1">IF(COUNTIF(MB37:MB41,4)&lt;&gt;4,RANK(MB39,MB37:MB41),MB91)</f>
        <v>3</v>
      </c>
      <c r="MF39" s="395">
        <f t="shared" ref="MF39" ca="1" si="6125">SUMPRODUCT((MD37:MD40=MD39)*(MC37:MC40&lt;MC39))+MD39</f>
        <v>3</v>
      </c>
      <c r="MG39" s="398" t="str">
        <f t="shared" ref="MG39" ca="1" si="6126">INDEX(LU37:LU41,MATCH(3,MF37:MF41,0),0)</f>
        <v>Ulsan HD</v>
      </c>
      <c r="MH39" s="395">
        <f t="shared" ref="MH39" ca="1" si="6127">INDEX(MD37:MD41,MATCH(MG39,LU37:LU41,0),0)</f>
        <v>3</v>
      </c>
      <c r="MI39" s="395" t="str">
        <f t="shared" ref="MI39:MI40" ca="1" si="6128">IF(AND(MI38&lt;&gt;"",MH39=1),MG39,"")</f>
        <v/>
      </c>
      <c r="MJ39" s="395" t="str">
        <f t="shared" ref="MJ39:MJ40" ca="1" si="6129">IF(AND(MJ38&lt;&gt;"",MH40=2),MG40,"")</f>
        <v/>
      </c>
      <c r="MK39" s="395" t="str">
        <f t="shared" ref="MK39" ca="1" si="6130">IF(AND(MK38&lt;&gt;"",MH41=3),MG41,"")</f>
        <v/>
      </c>
      <c r="MN39" s="395" t="str">
        <f t="shared" ca="1" si="5712"/>
        <v/>
      </c>
      <c r="MO39" s="395">
        <f ca="1">SUMPRODUCT((PS3:PS54=MN39)*(PV3:PV54=MN40)*(PW3:PW54="W"))+SUMPRODUCT((PS3:PS54=MN39)*(PV3:PV54=MN41)*(PW3:PW54="W"))+SUMPRODUCT((PS3:PS54=MN39)*(PV3:PV54=MN37)*(PW3:PW54="W"))+SUMPRODUCT((PS3:PS54=MN39)*(PV3:PV54=MN38)*(PW3:PW54="W"))+SUMPRODUCT((PS3:PS54=MN40)*(PV3:PV54=MN39)*(PX3:PX54="W"))+SUMPRODUCT((PS3:PS54=MN41)*(PV3:PV54=MN39)*(PX3:PX54="W"))+SUMPRODUCT((PS3:PS54=MN37)*(PV3:PV54=MN39)*(PX3:PX54="W"))+SUMPRODUCT((PS3:PS54=MN38)*(PV3:PV54=MN39)*(PX3:PX54="W"))</f>
        <v>0</v>
      </c>
      <c r="MP39" s="395">
        <f ca="1">SUMPRODUCT((PS3:PS54=MN39)*(PV3:PV54=MN40)*(PW3:PW54="D"))+SUMPRODUCT((PS3:PS54=MN39)*(PV3:PV54=MN41)*(PW3:PW54="D"))+SUMPRODUCT((PS3:PS54=MN39)*(PV3:PV54=MN37)*(PW3:PW54="D"))+SUMPRODUCT((PS3:PS54=MN39)*(PV3:PV54=MN38)*(PW3:PW54="D"))+SUMPRODUCT((PS3:PS54=MN40)*(PV3:PV54=MN39)*(PW3:PW54="D"))+SUMPRODUCT((PS3:PS54=MN41)*(PV3:PV54=MN39)*(PW3:PW54="D"))+SUMPRODUCT((PS3:PS54=MN37)*(PV3:PV54=MN39)*(PW3:PW54="D"))+SUMPRODUCT((PS3:PS54=MN38)*(PV3:PV54=MN39)*(PW3:PW54="D"))</f>
        <v>0</v>
      </c>
      <c r="MQ39" s="395">
        <f ca="1">SUMPRODUCT((PS3:PS54=MN39)*(PV3:PV54=MN40)*(PW3:PW54="L"))+SUMPRODUCT((PS3:PS54=MN39)*(PV3:PV54=MN41)*(PW3:PW54="L"))+SUMPRODUCT((PS3:PS54=MN39)*(PV3:PV54=MN37)*(PW3:PW54="L"))+SUMPRODUCT((PS3:PS54=MN39)*(PV3:PV54=MN38)*(PW3:PW54="L"))+SUMPRODUCT((PS3:PS54=MN40)*(PV3:PV54=MN39)*(PX3:PX54="L"))+SUMPRODUCT((PS3:PS54=MN41)*(PV3:PV54=MN39)*(PX3:PX54="L"))+SUMPRODUCT((PS3:PS54=MN37)*(PV3:PV54=MN39)*(PX3:PX54="L"))+SUMPRODUCT((PS3:PS54=MN38)*(PV3:PV54=MN39)*(PX3:PX54="L"))</f>
        <v>0</v>
      </c>
      <c r="MR39" s="395">
        <f ca="1">SUMPRODUCT((PS3:PS54=MN39)*(PV3:PV54=MN40)*PT3:PT54)+SUMPRODUCT((PS3:PS54=MN39)*(PV3:PV54=MN41)*PT3:PT54)+SUMPRODUCT((PS3:PS54=MN39)*(PV3:PV54=MN37)*PT3:PT54)+SUMPRODUCT((PS3:PS54=MN39)*(PV3:PV54=MN38)*PT3:PT54)+SUMPRODUCT((PS3:PS54=MN40)*(PV3:PV54=MN39)*PU3:PU54)+SUMPRODUCT((PS3:PS54=MN41)*(PV3:PV54=MN39)*PU3:PU54)+SUMPRODUCT((PS3:PS54=MN37)*(PV3:PV54=MN39)*PU3:PU54)+SUMPRODUCT((PS3:PS54=MN38)*(PV3:PV54=MN39)*PU3:PU54)</f>
        <v>0</v>
      </c>
      <c r="MS39" s="395">
        <f ca="1">SUMPRODUCT((PS3:PS54=MN39)*(PV3:PV54=MN40)*PU3:PU54)+SUMPRODUCT((PS3:PS54=MN39)*(PV3:PV54=MN41)*PU3:PU54)+SUMPRODUCT((PS3:PS54=MN39)*(PV3:PV54=MN37)*PU3:PU54)+SUMPRODUCT((PS3:PS54=MN39)*(PV3:PV54=MN38)*PU3:PU54)+SUMPRODUCT((PS3:PS54=MN40)*(PV3:PV54=MN39)*PT3:PT54)+SUMPRODUCT((PS3:PS54=MN41)*(PV3:PV54=MN39)*PT3:PT54)+SUMPRODUCT((PS3:PS54=MN37)*(PV3:PV54=MN39)*PT3:PT54)+SUMPRODUCT((PS3:PS54=MN38)*(PV3:PV54=MN39)*PT3:PT54)</f>
        <v>0</v>
      </c>
      <c r="MT39" s="395">
        <f t="shared" ca="1" si="5713"/>
        <v>1000</v>
      </c>
      <c r="MU39" s="395" t="str">
        <f t="shared" ca="1" si="5714"/>
        <v/>
      </c>
      <c r="MV39" s="395" t="str">
        <f ca="1">IF(MN39&lt;&gt;"",VLOOKUP(MN39,LU4:MA52,7,FALSE),"")</f>
        <v/>
      </c>
      <c r="MW39" s="395" t="str">
        <f ca="1">IF(MN39&lt;&gt;"",VLOOKUP(MN39,LU4:MA52,5,FALSE),"")</f>
        <v/>
      </c>
      <c r="MX39" s="395" t="str">
        <f ca="1">IF(MN39&lt;&gt;"",VLOOKUP(MN39,LU4:MC52,9,FALSE),"")</f>
        <v/>
      </c>
      <c r="MY39" s="395" t="str">
        <f t="shared" ca="1" si="5715"/>
        <v/>
      </c>
      <c r="MZ39" s="395" t="str">
        <f t="shared" ref="MZ39" ca="1" si="6131">IF(MN39&lt;&gt;"",RANK(MY39,MY37:MY41),"")</f>
        <v/>
      </c>
      <c r="NA39" s="395" t="str">
        <f t="shared" ref="NA39" ca="1" si="6132">IF(MN39&lt;&gt;"",SUMPRODUCT((MY37:MY41=MY39)*(MT37:MT41&gt;MT39)),"")</f>
        <v/>
      </c>
      <c r="NB39" s="395" t="str">
        <f t="shared" ref="NB39" ca="1" si="6133">IF(MN39&lt;&gt;"",SUMPRODUCT((MY37:MY41=MY39)*(MT37:MT41=MT39)*(MR37:MR41&gt;MR39)),"")</f>
        <v/>
      </c>
      <c r="NC39" s="395" t="str">
        <f t="shared" ref="NC39" ca="1" si="6134">IF(MN39&lt;&gt;"",SUMPRODUCT((MY37:MY41=MY39)*(MT37:MT41=MT39)*(MR37:MR41=MR39)*(MV37:MV41&gt;MV39)),"")</f>
        <v/>
      </c>
      <c r="ND39" s="395" t="str">
        <f t="shared" ref="ND39" ca="1" si="6135">IF(MN39&lt;&gt;"",SUMPRODUCT((MY37:MY41=MY39)*(MT37:MT41=MT39)*(MR37:MR41=MR39)*(MV37:MV41=MV39)*(MW37:MW41&gt;MW39)),"")</f>
        <v/>
      </c>
      <c r="NE39" s="395" t="str">
        <f t="shared" ref="NE39" ca="1" si="6136">IF(MN39&lt;&gt;"",SUMPRODUCT((MY37:MY41=MY39)*(MT37:MT41=MT39)*(MR37:MR41=MR39)*(MV37:MV41=MV39)*(MW37:MW41=MW39)*(MX37:MX41&gt;MX39)),"")</f>
        <v/>
      </c>
      <c r="NF39" s="395" t="str">
        <f t="shared" ref="NF39" ca="1" si="6137">IF(MN39&lt;&gt;"",IF(NF91&lt;&gt;"",IF(MM88=3,NF91,NF91+MM88),SUM(MZ39:NE39)),"")</f>
        <v/>
      </c>
      <c r="NG39" s="395" t="str">
        <f t="shared" ref="NG39" ca="1" si="6138">IF(MN39&lt;&gt;"",INDEX(MN37:MN41,MATCH(3,NF37:NF41,0),0),"")</f>
        <v/>
      </c>
      <c r="NH39" s="395" t="str">
        <f t="shared" ca="1" si="5910"/>
        <v/>
      </c>
      <c r="NI39" s="395">
        <f ca="1">SUMPRODUCT((PS3:PS54=NH39)*(PV3:PV54=NH40)*(PW3:PW54="W"))+SUMPRODUCT((PS3:PS54=NH39)*(PV3:PV54=NH41)*(PW3:PW54="W"))+SUMPRODUCT((PS3:PS54=NH39)*(PV3:PV54=NH38)*(PW3:PW54="W"))+SUMPRODUCT((PS3:PS54=NH40)*(PV3:PV54=NH39)*(PX3:PX54="W"))+SUMPRODUCT((PS3:PS54=NH41)*(PV3:PV54=NH39)*(PX3:PX54="W"))+SUMPRODUCT((PS3:PS54=NH38)*(PV3:PV54=NH39)*(PX3:PX54="W"))</f>
        <v>0</v>
      </c>
      <c r="NJ39" s="395">
        <f ca="1">SUMPRODUCT((PS3:PS54=NH39)*(PV3:PV54=NH40)*(PW3:PW54="D"))+SUMPRODUCT((PS3:PS54=NH39)*(PV3:PV54=NH41)*(PW3:PW54="D"))+SUMPRODUCT((PS3:PS54=NH39)*(PV3:PV54=NH38)*(PW3:PW54="D"))+SUMPRODUCT((PS3:PS54=NH40)*(PV3:PV54=NH39)*(PW3:PW54="D"))+SUMPRODUCT((PS3:PS54=NH41)*(PV3:PV54=NH39)*(PW3:PW54="D"))+SUMPRODUCT((PS3:PS54=NH38)*(PV3:PV54=NH39)*(PW3:PW54="D"))</f>
        <v>0</v>
      </c>
      <c r="NK39" s="395">
        <f ca="1">SUMPRODUCT((PS3:PS54=NH39)*(PV3:PV54=NH40)*(PW3:PW54="L"))+SUMPRODUCT((PS3:PS54=NH39)*(PV3:PV54=NH41)*(PW3:PW54="L"))+SUMPRODUCT((PS3:PS54=NH39)*(PV3:PV54=NH38)*(PW3:PW54="L"))+SUMPRODUCT((PS3:PS54=NH40)*(PV3:PV54=NH39)*(PX3:PX54="L"))+SUMPRODUCT((PS3:PS54=NH41)*(PV3:PV54=NH39)*(PX3:PX54="L"))+SUMPRODUCT((PS3:PS54=NH38)*(PV3:PV54=NH39)*(PX3:PX54="L"))</f>
        <v>0</v>
      </c>
      <c r="NL39" s="395">
        <f ca="1">SUMPRODUCT((PS3:PS54=NH39)*(PV3:PV54=NH40)*PT3:PT54)+SUMPRODUCT((PS3:PS54=NH39)*(PV3:PV54=NH41)*PT3:PT54)+SUMPRODUCT((PS3:PS54=NH39)*(PV3:PV54=NH37)*PT3:PT54)+SUMPRODUCT((PS3:PS54=NH39)*(PV3:PV54=NH38)*PT3:PT54)+SUMPRODUCT((PS3:PS54=NH40)*(PV3:PV54=NH39)*PU3:PU54)+SUMPRODUCT((PS3:PS54=NH41)*(PV3:PV54=NH39)*PU3:PU54)+SUMPRODUCT((PS3:PS54=NH37)*(PV3:PV54=NH39)*PU3:PU54)+SUMPRODUCT((PS3:PS54=NH38)*(PV3:PV54=NH39)*PU3:PU54)</f>
        <v>0</v>
      </c>
      <c r="NM39" s="395">
        <f ca="1">SUMPRODUCT((PS3:PS54=NH39)*(PV3:PV54=NH40)*PU3:PU54)+SUMPRODUCT((PS3:PS54=NH39)*(PV3:PV54=NH41)*PU3:PU54)+SUMPRODUCT((PS3:PS54=NH39)*(PV3:PV54=NH37)*PU3:PU54)+SUMPRODUCT((PS3:PS54=NH39)*(PV3:PV54=NH38)*PU3:PU54)+SUMPRODUCT((PS3:PS54=NH40)*(PV3:PV54=NH39)*PT3:PT54)+SUMPRODUCT((PS3:PS54=NH41)*(PV3:PV54=NH39)*PT3:PT54)+SUMPRODUCT((PS3:PS54=NH37)*(PV3:PV54=NH39)*PT3:PT54)+SUMPRODUCT((PS3:PS54=NH38)*(PV3:PV54=NH39)*PT3:PT54)</f>
        <v>0</v>
      </c>
      <c r="NN39" s="395">
        <f t="shared" ca="1" si="5911"/>
        <v>1000</v>
      </c>
      <c r="NO39" s="395" t="str">
        <f t="shared" ca="1" si="5912"/>
        <v/>
      </c>
      <c r="NP39" s="395" t="str">
        <f ca="1">IF(NH39&lt;&gt;"",VLOOKUP(NH39,LU4:MA52,7,FALSE),"")</f>
        <v/>
      </c>
      <c r="NQ39" s="395" t="str">
        <f ca="1">IF(NH39&lt;&gt;"",VLOOKUP(NH39,LU4:MA52,5,FALSE),"")</f>
        <v/>
      </c>
      <c r="NR39" s="395" t="str">
        <f ca="1">IF(NH39&lt;&gt;"",VLOOKUP(NH39,LU4:MC52,9,FALSE),"")</f>
        <v/>
      </c>
      <c r="NS39" s="395" t="str">
        <f t="shared" ca="1" si="5913"/>
        <v/>
      </c>
      <c r="NT39" s="395" t="str">
        <f t="shared" ref="NT39" ca="1" si="6139">IF(NH39&lt;&gt;"",RANK(NS39,NS37:NS40),"")</f>
        <v/>
      </c>
      <c r="NU39" s="395" t="str">
        <f t="shared" ref="NU39" ca="1" si="6140">IF(NH39&lt;&gt;"",SUMPRODUCT((NS37:NS41=NS39)*(NN37:NN41&gt;NN39)),"")</f>
        <v/>
      </c>
      <c r="NV39" s="395" t="str">
        <f t="shared" ref="NV39" ca="1" si="6141">IF(NH39&lt;&gt;"",SUMPRODUCT((NS37:NS41=NS39)*(NN37:NN41=NN39)*(NL37:NL41&gt;NL39)),"")</f>
        <v/>
      </c>
      <c r="NW39" s="395" t="str">
        <f t="shared" ref="NW39" ca="1" si="6142">IF(NH39&lt;&gt;"",SUMPRODUCT((NS37:NS41=NS39)*(NN37:NN41=NN39)*(NL37:NL41=NL39)*(NP37:NP41&gt;NP39)),"")</f>
        <v/>
      </c>
      <c r="NX39" s="395" t="str">
        <f t="shared" ref="NX39" ca="1" si="6143">IF(NH39&lt;&gt;"",SUMPRODUCT((NS37:NS41=NS39)*(NN37:NN41=NN39)*(NL37:NL41=NL39)*(NP37:NP41=NP39)*(NQ37:NQ41&gt;NQ39)),"")</f>
        <v/>
      </c>
      <c r="NY39" s="395" t="str">
        <f t="shared" ref="NY39" ca="1" si="6144">IF(NH39&lt;&gt;"",SUMPRODUCT((NS37:NS41=NS39)*(NN37:NN41=NN39)*(NL37:NL41=NL39)*(NP37:NP41=NP39)*(NQ37:NQ41=NQ39)*(NR37:NR41&gt;NR39)),"")</f>
        <v/>
      </c>
      <c r="NZ39" s="395" t="str">
        <f t="shared" ref="NZ39" ca="1" si="6145">IF(NH39&lt;&gt;"",IF(NZ91&lt;&gt;"",IF(NG88=3,NZ91,NZ91+NG88),SUM(NT39:NY39)+1),"")</f>
        <v/>
      </c>
      <c r="OA39" s="395" t="str">
        <f t="shared" ref="OA39" ca="1" si="6146">IF(NH39&lt;&gt;"",INDEX(NH38:NH41,MATCH(3,NZ38:NZ41,0),0),"")</f>
        <v/>
      </c>
      <c r="OB39" s="395" t="str">
        <f t="shared" ref="OB39:OB40" ca="1" si="6147">IF(MK37&lt;&gt;"",MK37,"")</f>
        <v/>
      </c>
      <c r="OC39" s="395">
        <f ca="1">SUMPRODUCT((PS3:PS54=OB39)*(PV3:PV54=OB40)*(PW3:PW54="W"))+SUMPRODUCT((PS3:PS54=OB39)*(PV3:PV54=OB41)*(PW3:PW54="W"))+SUMPRODUCT((PS3:PS54=OB39)*(PV3:PV54=OB54)*(PW3:PW54="W"))+SUMPRODUCT((PS3:PS54=OB40)*(PV3:PV54=OB39)*(PX3:PX54="W"))+SUMPRODUCT((PS3:PS54=OB41)*(PV3:PV54=OB39)*(PX3:PX54="W"))+SUMPRODUCT((PS3:PS54=OB54)*(PV3:PV54=OB39)*(PX3:PX54="W"))</f>
        <v>0</v>
      </c>
      <c r="OD39" s="395">
        <f ca="1">SUMPRODUCT((PS3:PS54=OB39)*(PV3:PV54=OB40)*(PW3:PW54="D"))+SUMPRODUCT((PS3:PS54=OB39)*(PV3:PV54=OB41)*(PW3:PW54="D"))+SUMPRODUCT((PS3:PS54=OB39)*(PV3:PV54=OB54)*(PW3:PW54="D"))+SUMPRODUCT((PS3:PS54=OB40)*(PV3:PV54=OB39)*(PW3:PW54="D"))+SUMPRODUCT((PS3:PS54=OB41)*(PV3:PV54=OB39)*(PW3:PW54="D"))+SUMPRODUCT((PS3:PS54=OB54)*(PV3:PV54=OB39)*(PW3:PW54="D"))</f>
        <v>0</v>
      </c>
      <c r="OE39" s="395">
        <f ca="1">SUMPRODUCT((PS3:PS54=OB39)*(PV3:PV54=OB40)*(PW3:PW54="L"))+SUMPRODUCT((PS3:PS54=OB39)*(PV3:PV54=OB41)*(PW3:PW54="L"))+SUMPRODUCT((PS3:PS54=OB39)*(PV3:PV54=OB54)*(PW3:PW54="L"))+SUMPRODUCT((PS3:PS54=OB40)*(PV3:PV54=OB39)*(PX3:PX54="L"))+SUMPRODUCT((PS3:PS54=OB41)*(PV3:PV54=OB39)*(PX3:PX54="L"))+SUMPRODUCT((PS3:PS54=OB54)*(PV3:PV54=OB39)*(PX3:PX54="L"))</f>
        <v>0</v>
      </c>
      <c r="OF39" s="395">
        <f ca="1">SUMPRODUCT((PS3:PS54=OB39)*(PV3:PV54=OB40)*PT3:PT54)+SUMPRODUCT((PS3:PS54=OB39)*(PV3:PV54=OB41)*PT3:PT54)+SUMPRODUCT((PS3:PS54=OB39)*(PV3:PV54=OB37)*PT3:PT54)+SUMPRODUCT((PS3:PS54=OB39)*(PV3:PV54=OB38)*PT3:PT54)+SUMPRODUCT((PS3:PS54=OB40)*(PV3:PV54=OB39)*PU3:PU54)+SUMPRODUCT((PS3:PS54=OB41)*(PV3:PV54=OB39)*PU3:PU54)+SUMPRODUCT((PS3:PS54=OB37)*(PV3:PV54=OB39)*PU3:PU54)+SUMPRODUCT((PS3:PS54=OB38)*(PV3:PV54=OB39)*PU3:PU54)</f>
        <v>0</v>
      </c>
      <c r="OG39" s="395">
        <f ca="1">SUMPRODUCT((PS3:PS54=OB39)*(PV3:PV54=OB40)*PU3:PU54)+SUMPRODUCT((PS3:PS54=OB39)*(PV3:PV54=OB41)*PU3:PU54)+SUMPRODUCT((PS3:PS54=OB39)*(PV3:PV54=OB37)*PU3:PU54)+SUMPRODUCT((PS3:PS54=OB39)*(PV3:PV54=OB38)*PU3:PU54)+SUMPRODUCT((PS3:PS54=OB40)*(PV3:PV54=OB39)*PT3:PT54)+SUMPRODUCT((PS3:PS54=OB41)*(PV3:PV54=OB39)*PT3:PT54)+SUMPRODUCT((PS3:PS54=OB37)*(PV3:PV54=OB39)*PT3:PT54)+SUMPRODUCT((PS3:PS54=OB38)*(PV3:PV54=OB39)*PT3:PT54)</f>
        <v>0</v>
      </c>
      <c r="OH39" s="395">
        <f t="shared" ref="OH39:OH40" ca="1" si="6148">OF39-OG39+1000</f>
        <v>1000</v>
      </c>
      <c r="OI39" s="395" t="str">
        <f t="shared" ref="OI39:OI40" ca="1" si="6149">IF(OB39&lt;&gt;"",OC39*3+OD39*1,"")</f>
        <v/>
      </c>
      <c r="OJ39" s="395" t="str">
        <f ca="1">IF(OB39&lt;&gt;"",VLOOKUP(OB39,LU4:MA52,7,FALSE),"")</f>
        <v/>
      </c>
      <c r="OK39" s="395" t="str">
        <f ca="1">IF(OB39&lt;&gt;"",VLOOKUP(OB39,LU4:MA52,5,FALSE),"")</f>
        <v/>
      </c>
      <c r="OL39" s="395" t="str">
        <f ca="1">IF(OB39&lt;&gt;"",VLOOKUP(OB39,LU4:MC52,9,FALSE),"")</f>
        <v/>
      </c>
      <c r="OM39" s="395" t="str">
        <f t="shared" ref="OM39:OM40" ca="1" si="6150">OI39</f>
        <v/>
      </c>
      <c r="ON39" s="395" t="str">
        <f t="shared" ref="ON39" ca="1" si="6151">IF(OB39&lt;&gt;"",RANK(OM39,OM38:OM40),"")</f>
        <v/>
      </c>
      <c r="OO39" s="395" t="str">
        <f t="shared" ref="OO39" ca="1" si="6152">IF(OB39&lt;&gt;"",SUMPRODUCT((OM37:OM41=OM39)*(OH37:OH41&gt;OH39)),"")</f>
        <v/>
      </c>
      <c r="OP39" s="395" t="str">
        <f t="shared" ref="OP39" ca="1" si="6153">IF(OB39&lt;&gt;"",SUMPRODUCT((OM37:OM41=OM39)*(OH37:OH41=OH39)*(OF37:OF41&gt;OF39)),"")</f>
        <v/>
      </c>
      <c r="OQ39" s="395" t="str">
        <f t="shared" ref="OQ39" ca="1" si="6154">IF(OB39&lt;&gt;"",SUMPRODUCT((OM37:OM41=OM39)*(OH37:OH41=OH39)*(OF37:OF41=OF39)*(OJ37:OJ41&gt;OJ39)),"")</f>
        <v/>
      </c>
      <c r="OR39" s="395" t="str">
        <f t="shared" ref="OR39" ca="1" si="6155">IF(OB39&lt;&gt;"",SUMPRODUCT((OM37:OM41=OM39)*(OH37:OH41=OH39)*(OF37:OF41=OF39)*(OJ37:OJ41=OJ39)*(OK37:OK41&gt;OK39)),"")</f>
        <v/>
      </c>
      <c r="OS39" s="395" t="str">
        <f t="shared" ref="OS39" ca="1" si="6156">IF(OB39&lt;&gt;"",SUMPRODUCT((OM37:OM41=OM39)*(OH37:OH41=OH39)*(OF37:OF41=OF39)*(OJ37:OJ41=OJ39)*(OK37:OK41=OK39)*(OL37:OL41&gt;OL39)),"")</f>
        <v/>
      </c>
      <c r="OT39" s="395" t="str">
        <f t="shared" ref="OT39:OT40" ca="1" si="6157">IF(OB39&lt;&gt;"",SUM(ON39:OS39)+2,"")</f>
        <v/>
      </c>
      <c r="OU39" s="395" t="str">
        <f t="shared" ref="OU39" ca="1" si="6158">IF(OB39&lt;&gt;"",INDEX(OB39:OB41,MATCH(3,OT39:OT41,0),0),"")</f>
        <v/>
      </c>
      <c r="PP39" s="395" t="str">
        <f t="shared" ref="PP39" ca="1" si="6159">IF(OU39&lt;&gt;"",OU39,IF(OA39&lt;&gt;"",OA39,IF(NG39&lt;&gt;"",NG39,MG39)))</f>
        <v>Ulsan HD</v>
      </c>
      <c r="PQ39" s="395">
        <v>3</v>
      </c>
      <c r="PS39" s="395" t="str">
        <f t="shared" si="0"/>
        <v>Auckland City</v>
      </c>
      <c r="PT39" s="395">
        <f ca="1">IF(OFFSET('Game Board'!O44,0,PT1)&lt;&gt;"",OFFSET('Game Board'!O44,0,PT1),0)</f>
        <v>2</v>
      </c>
      <c r="PU39" s="395">
        <f ca="1">IF(OFFSET('Game Board'!P44,0,PT1)&lt;&gt;"",OFFSET('Game Board'!P44,0,PT1),0)</f>
        <v>0</v>
      </c>
      <c r="PV39" s="395" t="str">
        <f t="shared" si="1"/>
        <v>Boca Juniors</v>
      </c>
      <c r="PW39" s="395" t="str">
        <f ca="1">IF(AND(OFFSET('Game Board'!O44,0,PT1)&lt;&gt;"",OFFSET('Game Board'!P44,0,PT1)&lt;&gt;""),IF(PT39&gt;PU39,"W",IF(PT39=PU39,"D","L")),"")</f>
        <v>W</v>
      </c>
      <c r="PX39" s="395" t="str">
        <f t="shared" ca="1" si="2565"/>
        <v>L</v>
      </c>
      <c r="PZ39" s="395">
        <f ca="1">VLOOKUP(QA39,TV37:TW41,2,FALSE)</f>
        <v>3</v>
      </c>
      <c r="QA39" s="398" t="str">
        <f t="shared" si="5725"/>
        <v>Ulsan HD</v>
      </c>
      <c r="QB39" s="395">
        <f ca="1">SUMPRODUCT((TY3:TY54=QA39)*(UC3:UC54="W"))+SUMPRODUCT((UB3:UB54=QA39)*(UD3:UD54="W"))</f>
        <v>0</v>
      </c>
      <c r="QC39" s="395">
        <f ca="1">SUMPRODUCT((TY3:TY54=QA39)*(UC3:UC54="D"))+SUMPRODUCT((UB3:UB54=QA39)*(UD3:UD54="D"))</f>
        <v>0</v>
      </c>
      <c r="QD39" s="395">
        <f ca="1">SUMPRODUCT((TY3:TY54=QA39)*(UC3:UC54="L"))+SUMPRODUCT((UB3:UB54=QA39)*(UD3:UD54="L"))</f>
        <v>0</v>
      </c>
      <c r="QE39" s="395">
        <f ca="1">SUMIF(TY3:TY72,QA39,TZ3:TZ72)+SUMIF(UB3:UB72,QA39,UA3:UA72)</f>
        <v>0</v>
      </c>
      <c r="QF39" s="395">
        <f ca="1">SUMIF(UB3:UB72,QA39,TZ3:TZ72)+SUMIF(TY3:TY72,QA39,UA3:UA72)</f>
        <v>0</v>
      </c>
      <c r="QG39" s="395">
        <f t="shared" ca="1" si="5726"/>
        <v>1000</v>
      </c>
      <c r="QH39" s="395">
        <f t="shared" ca="1" si="5727"/>
        <v>0</v>
      </c>
      <c r="QI39" s="401">
        <f t="shared" si="63"/>
        <v>11</v>
      </c>
      <c r="QJ39" s="395">
        <f ca="1">IF(COUNTIF(QH37:QH41,4)&lt;&gt;4,RANK(QH39,QH37:QH41),QH91)</f>
        <v>1</v>
      </c>
      <c r="QL39" s="395">
        <f t="shared" ref="QL39" ca="1" si="6160">SUMPRODUCT((QJ37:QJ40=QJ39)*(QI37:QI40&lt;QI39))+QJ39</f>
        <v>2</v>
      </c>
      <c r="QM39" s="398" t="str">
        <f t="shared" ref="QM39" ca="1" si="6161">INDEX(QA37:QA41,MATCH(3,QL37:QL41,0),0)</f>
        <v>Borussia Dortmund</v>
      </c>
      <c r="QN39" s="395">
        <f t="shared" ref="QN39" ca="1" si="6162">INDEX(QJ37:QJ41,MATCH(QM39,QA37:QA41,0),0)</f>
        <v>1</v>
      </c>
      <c r="QO39" s="395" t="str">
        <f t="shared" ref="QO39:QO40" ca="1" si="6163">IF(AND(QO38&lt;&gt;"",QN39=1),QM39,"")</f>
        <v>Borussia Dortmund</v>
      </c>
      <c r="QP39" s="395" t="str">
        <f t="shared" ref="QP39:QP40" ca="1" si="6164">IF(AND(QP38&lt;&gt;"",QN40=2),QM40,"")</f>
        <v/>
      </c>
      <c r="QQ39" s="395" t="str">
        <f t="shared" ref="QQ39" ca="1" si="6165">IF(AND(QQ38&lt;&gt;"",QN41=3),QM41,"")</f>
        <v/>
      </c>
      <c r="QT39" s="395" t="str">
        <f t="shared" ca="1" si="5735"/>
        <v>Borussia Dortmund</v>
      </c>
      <c r="QU39" s="395">
        <f ca="1">SUMPRODUCT((TY3:TY54=QT39)*(UB3:UB54=QT40)*(UC3:UC54="W"))+SUMPRODUCT((TY3:TY54=QT39)*(UB3:UB54=QT41)*(UC3:UC54="W"))+SUMPRODUCT((TY3:TY54=QT39)*(UB3:UB54=QT37)*(UC3:UC54="W"))+SUMPRODUCT((TY3:TY54=QT39)*(UB3:UB54=QT38)*(UC3:UC54="W"))+SUMPRODUCT((TY3:TY54=QT40)*(UB3:UB54=QT39)*(UD3:UD54="W"))+SUMPRODUCT((TY3:TY54=QT41)*(UB3:UB54=QT39)*(UD3:UD54="W"))+SUMPRODUCT((TY3:TY54=QT37)*(UB3:UB54=QT39)*(UD3:UD54="W"))+SUMPRODUCT((TY3:TY54=QT38)*(UB3:UB54=QT39)*(UD3:UD54="W"))</f>
        <v>0</v>
      </c>
      <c r="QV39" s="395">
        <f ca="1">SUMPRODUCT((TY3:TY54=QT39)*(UB3:UB54=QT40)*(UC3:UC54="D"))+SUMPRODUCT((TY3:TY54=QT39)*(UB3:UB54=QT41)*(UC3:UC54="D"))+SUMPRODUCT((TY3:TY54=QT39)*(UB3:UB54=QT37)*(UC3:UC54="D"))+SUMPRODUCT((TY3:TY54=QT39)*(UB3:UB54=QT38)*(UC3:UC54="D"))+SUMPRODUCT((TY3:TY54=QT40)*(UB3:UB54=QT39)*(UC3:UC54="D"))+SUMPRODUCT((TY3:TY54=QT41)*(UB3:UB54=QT39)*(UC3:UC54="D"))+SUMPRODUCT((TY3:TY54=QT37)*(UB3:UB54=QT39)*(UC3:UC54="D"))+SUMPRODUCT((TY3:TY54=QT38)*(UB3:UB54=QT39)*(UC3:UC54="D"))</f>
        <v>0</v>
      </c>
      <c r="QW39" s="395">
        <f ca="1">SUMPRODUCT((TY3:TY54=QT39)*(UB3:UB54=QT40)*(UC3:UC54="L"))+SUMPRODUCT((TY3:TY54=QT39)*(UB3:UB54=QT41)*(UC3:UC54="L"))+SUMPRODUCT((TY3:TY54=QT39)*(UB3:UB54=QT37)*(UC3:UC54="L"))+SUMPRODUCT((TY3:TY54=QT39)*(UB3:UB54=QT38)*(UC3:UC54="L"))+SUMPRODUCT((TY3:TY54=QT40)*(UB3:UB54=QT39)*(UD3:UD54="L"))+SUMPRODUCT((TY3:TY54=QT41)*(UB3:UB54=QT39)*(UD3:UD54="L"))+SUMPRODUCT((TY3:TY54=QT37)*(UB3:UB54=QT39)*(UD3:UD54="L"))+SUMPRODUCT((TY3:TY54=QT38)*(UB3:UB54=QT39)*(UD3:UD54="L"))</f>
        <v>0</v>
      </c>
      <c r="QX39" s="395">
        <f ca="1">SUMPRODUCT((TY3:TY54=QT39)*(UB3:UB54=QT40)*TZ3:TZ54)+SUMPRODUCT((TY3:TY54=QT39)*(UB3:UB54=QT41)*TZ3:TZ54)+SUMPRODUCT((TY3:TY54=QT39)*(UB3:UB54=QT37)*TZ3:TZ54)+SUMPRODUCT((TY3:TY54=QT39)*(UB3:UB54=QT38)*TZ3:TZ54)+SUMPRODUCT((TY3:TY54=QT40)*(UB3:UB54=QT39)*UA3:UA54)+SUMPRODUCT((TY3:TY54=QT41)*(UB3:UB54=QT39)*UA3:UA54)+SUMPRODUCT((TY3:TY54=QT37)*(UB3:UB54=QT39)*UA3:UA54)+SUMPRODUCT((TY3:TY54=QT38)*(UB3:UB54=QT39)*UA3:UA54)</f>
        <v>0</v>
      </c>
      <c r="QY39" s="395">
        <f ca="1">SUMPRODUCT((TY3:TY54=QT39)*(UB3:UB54=QT40)*UA3:UA54)+SUMPRODUCT((TY3:TY54=QT39)*(UB3:UB54=QT41)*UA3:UA54)+SUMPRODUCT((TY3:TY54=QT39)*(UB3:UB54=QT37)*UA3:UA54)+SUMPRODUCT((TY3:TY54=QT39)*(UB3:UB54=QT38)*UA3:UA54)+SUMPRODUCT((TY3:TY54=QT40)*(UB3:UB54=QT39)*TZ3:TZ54)+SUMPRODUCT((TY3:TY54=QT41)*(UB3:UB54=QT39)*TZ3:TZ54)+SUMPRODUCT((TY3:TY54=QT37)*(UB3:UB54=QT39)*TZ3:TZ54)+SUMPRODUCT((TY3:TY54=QT38)*(UB3:UB54=QT39)*TZ3:TZ54)</f>
        <v>0</v>
      </c>
      <c r="QZ39" s="395">
        <f t="shared" ca="1" si="5736"/>
        <v>1000</v>
      </c>
      <c r="RA39" s="395">
        <f t="shared" ca="1" si="5737"/>
        <v>0</v>
      </c>
      <c r="RB39" s="395">
        <f ca="1">IF(QT39&lt;&gt;"",VLOOKUP(QT39,QA4:QG52,7,FALSE),"")</f>
        <v>1000</v>
      </c>
      <c r="RC39" s="395">
        <f ca="1">IF(QT39&lt;&gt;"",VLOOKUP(QT39,QA4:QG52,5,FALSE),"")</f>
        <v>0</v>
      </c>
      <c r="RD39" s="395">
        <f ca="1">IF(QT39&lt;&gt;"",VLOOKUP(QT39,QA4:QI52,9,FALSE),"")</f>
        <v>20</v>
      </c>
      <c r="RE39" s="395">
        <f t="shared" ca="1" si="5738"/>
        <v>0</v>
      </c>
      <c r="RF39" s="395">
        <f t="shared" ref="RF39" ca="1" si="6166">IF(QT39&lt;&gt;"",RANK(RE39,RE37:RE41),"")</f>
        <v>1</v>
      </c>
      <c r="RG39" s="395">
        <f t="shared" ref="RG39" ca="1" si="6167">IF(QT39&lt;&gt;"",SUMPRODUCT((RE37:RE41=RE39)*(QZ37:QZ41&gt;QZ39)),"")</f>
        <v>0</v>
      </c>
      <c r="RH39" s="395">
        <f t="shared" ref="RH39" ca="1" si="6168">IF(QT39&lt;&gt;"",SUMPRODUCT((RE37:RE41=RE39)*(QZ37:QZ41=QZ39)*(QX37:QX41&gt;QX39)),"")</f>
        <v>0</v>
      </c>
      <c r="RI39" s="395">
        <f t="shared" ref="RI39" ca="1" si="6169">IF(QT39&lt;&gt;"",SUMPRODUCT((RE37:RE41=RE39)*(QZ37:QZ41=QZ39)*(QX37:QX41=QX39)*(RB37:RB41&gt;RB39)),"")</f>
        <v>0</v>
      </c>
      <c r="RJ39" s="395">
        <f t="shared" ref="RJ39" ca="1" si="6170">IF(QT39&lt;&gt;"",SUMPRODUCT((RE37:RE41=RE39)*(QZ37:QZ41=QZ39)*(QX37:QX41=QX39)*(RB37:RB41=RB39)*(RC37:RC41&gt;RC39)),"")</f>
        <v>0</v>
      </c>
      <c r="RK39" s="395">
        <f t="shared" ref="RK39" ca="1" si="6171">IF(QT39&lt;&gt;"",SUMPRODUCT((RE37:RE41=RE39)*(QZ37:QZ41=QZ39)*(QX37:QX41=QX39)*(RB37:RB41=RB39)*(RC37:RC41=RC39)*(RD37:RD41&gt;RD39)),"")</f>
        <v>1</v>
      </c>
      <c r="RL39" s="395">
        <f t="shared" ref="RL39" ca="1" si="6172">IF(QT39&lt;&gt;"",IF(RL91&lt;&gt;"",IF(QS88=3,RL91,RL91+QS88),SUM(RF39:RK39)),"")</f>
        <v>2</v>
      </c>
      <c r="RM39" s="395" t="str">
        <f t="shared" ref="RM39" ca="1" si="6173">IF(QT39&lt;&gt;"",INDEX(QT37:QT41,MATCH(3,RL37:RL41,0),0),"")</f>
        <v>Ulsan HD</v>
      </c>
      <c r="RN39" s="395" t="str">
        <f t="shared" ca="1" si="5938"/>
        <v/>
      </c>
      <c r="RO39" s="395">
        <f ca="1">SUMPRODUCT((TY3:TY54=RN39)*(UB3:UB54=RN40)*(UC3:UC54="W"))+SUMPRODUCT((TY3:TY54=RN39)*(UB3:UB54=RN41)*(UC3:UC54="W"))+SUMPRODUCT((TY3:TY54=RN39)*(UB3:UB54=RN38)*(UC3:UC54="W"))+SUMPRODUCT((TY3:TY54=RN40)*(UB3:UB54=RN39)*(UD3:UD54="W"))+SUMPRODUCT((TY3:TY54=RN41)*(UB3:UB54=RN39)*(UD3:UD54="W"))+SUMPRODUCT((TY3:TY54=RN38)*(UB3:UB54=RN39)*(UD3:UD54="W"))</f>
        <v>0</v>
      </c>
      <c r="RP39" s="395">
        <f ca="1">SUMPRODUCT((TY3:TY54=RN39)*(UB3:UB54=RN40)*(UC3:UC54="D"))+SUMPRODUCT((TY3:TY54=RN39)*(UB3:UB54=RN41)*(UC3:UC54="D"))+SUMPRODUCT((TY3:TY54=RN39)*(UB3:UB54=RN38)*(UC3:UC54="D"))+SUMPRODUCT((TY3:TY54=RN40)*(UB3:UB54=RN39)*(UC3:UC54="D"))+SUMPRODUCT((TY3:TY54=RN41)*(UB3:UB54=RN39)*(UC3:UC54="D"))+SUMPRODUCT((TY3:TY54=RN38)*(UB3:UB54=RN39)*(UC3:UC54="D"))</f>
        <v>0</v>
      </c>
      <c r="RQ39" s="395">
        <f ca="1">SUMPRODUCT((TY3:TY54=RN39)*(UB3:UB54=RN40)*(UC3:UC54="L"))+SUMPRODUCT((TY3:TY54=RN39)*(UB3:UB54=RN41)*(UC3:UC54="L"))+SUMPRODUCT((TY3:TY54=RN39)*(UB3:UB54=RN38)*(UC3:UC54="L"))+SUMPRODUCT((TY3:TY54=RN40)*(UB3:UB54=RN39)*(UD3:UD54="L"))+SUMPRODUCT((TY3:TY54=RN41)*(UB3:UB54=RN39)*(UD3:UD54="L"))+SUMPRODUCT((TY3:TY54=RN38)*(UB3:UB54=RN39)*(UD3:UD54="L"))</f>
        <v>0</v>
      </c>
      <c r="RR39" s="395">
        <f ca="1">SUMPRODUCT((TY3:TY54=RN39)*(UB3:UB54=RN40)*TZ3:TZ54)+SUMPRODUCT((TY3:TY54=RN39)*(UB3:UB54=RN41)*TZ3:TZ54)+SUMPRODUCT((TY3:TY54=RN39)*(UB3:UB54=RN37)*TZ3:TZ54)+SUMPRODUCT((TY3:TY54=RN39)*(UB3:UB54=RN38)*TZ3:TZ54)+SUMPRODUCT((TY3:TY54=RN40)*(UB3:UB54=RN39)*UA3:UA54)+SUMPRODUCT((TY3:TY54=RN41)*(UB3:UB54=RN39)*UA3:UA54)+SUMPRODUCT((TY3:TY54=RN37)*(UB3:UB54=RN39)*UA3:UA54)+SUMPRODUCT((TY3:TY54=RN38)*(UB3:UB54=RN39)*UA3:UA54)</f>
        <v>0</v>
      </c>
      <c r="RS39" s="395">
        <f ca="1">SUMPRODUCT((TY3:TY54=RN39)*(UB3:UB54=RN40)*UA3:UA54)+SUMPRODUCT((TY3:TY54=RN39)*(UB3:UB54=RN41)*UA3:UA54)+SUMPRODUCT((TY3:TY54=RN39)*(UB3:UB54=RN37)*UA3:UA54)+SUMPRODUCT((TY3:TY54=RN39)*(UB3:UB54=RN38)*UA3:UA54)+SUMPRODUCT((TY3:TY54=RN40)*(UB3:UB54=RN39)*TZ3:TZ54)+SUMPRODUCT((TY3:TY54=RN41)*(UB3:UB54=RN39)*TZ3:TZ54)+SUMPRODUCT((TY3:TY54=RN37)*(UB3:UB54=RN39)*TZ3:TZ54)+SUMPRODUCT((TY3:TY54=RN38)*(UB3:UB54=RN39)*TZ3:TZ54)</f>
        <v>0</v>
      </c>
      <c r="RT39" s="395">
        <f t="shared" ca="1" si="5939"/>
        <v>1000</v>
      </c>
      <c r="RU39" s="395" t="str">
        <f t="shared" ca="1" si="5940"/>
        <v/>
      </c>
      <c r="RV39" s="395" t="str">
        <f ca="1">IF(RN39&lt;&gt;"",VLOOKUP(RN39,QA4:QG52,7,FALSE),"")</f>
        <v/>
      </c>
      <c r="RW39" s="395" t="str">
        <f ca="1">IF(RN39&lt;&gt;"",VLOOKUP(RN39,QA4:QG52,5,FALSE),"")</f>
        <v/>
      </c>
      <c r="RX39" s="395" t="str">
        <f ca="1">IF(RN39&lt;&gt;"",VLOOKUP(RN39,QA4:QI52,9,FALSE),"")</f>
        <v/>
      </c>
      <c r="RY39" s="395" t="str">
        <f t="shared" ca="1" si="5941"/>
        <v/>
      </c>
      <c r="RZ39" s="395" t="str">
        <f t="shared" ref="RZ39" ca="1" si="6174">IF(RN39&lt;&gt;"",RANK(RY39,RY37:RY40),"")</f>
        <v/>
      </c>
      <c r="SA39" s="395" t="str">
        <f t="shared" ref="SA39" ca="1" si="6175">IF(RN39&lt;&gt;"",SUMPRODUCT((RY37:RY41=RY39)*(RT37:RT41&gt;RT39)),"")</f>
        <v/>
      </c>
      <c r="SB39" s="395" t="str">
        <f t="shared" ref="SB39" ca="1" si="6176">IF(RN39&lt;&gt;"",SUMPRODUCT((RY37:RY41=RY39)*(RT37:RT41=RT39)*(RR37:RR41&gt;RR39)),"")</f>
        <v/>
      </c>
      <c r="SC39" s="395" t="str">
        <f t="shared" ref="SC39" ca="1" si="6177">IF(RN39&lt;&gt;"",SUMPRODUCT((RY37:RY41=RY39)*(RT37:RT41=RT39)*(RR37:RR41=RR39)*(RV37:RV41&gt;RV39)),"")</f>
        <v/>
      </c>
      <c r="SD39" s="395" t="str">
        <f t="shared" ref="SD39" ca="1" si="6178">IF(RN39&lt;&gt;"",SUMPRODUCT((RY37:RY41=RY39)*(RT37:RT41=RT39)*(RR37:RR41=RR39)*(RV37:RV41=RV39)*(RW37:RW41&gt;RW39)),"")</f>
        <v/>
      </c>
      <c r="SE39" s="395" t="str">
        <f t="shared" ref="SE39" ca="1" si="6179">IF(RN39&lt;&gt;"",SUMPRODUCT((RY37:RY41=RY39)*(RT37:RT41=RT39)*(RR37:RR41=RR39)*(RV37:RV41=RV39)*(RW37:RW41=RW39)*(RX37:RX41&gt;RX39)),"")</f>
        <v/>
      </c>
      <c r="SF39" s="395" t="str">
        <f t="shared" ref="SF39" ca="1" si="6180">IF(RN39&lt;&gt;"",IF(SF91&lt;&gt;"",IF(RM88=3,SF91,SF91+RM88),SUM(RZ39:SE39)+1),"")</f>
        <v/>
      </c>
      <c r="SG39" s="395" t="str">
        <f t="shared" ref="SG39" ca="1" si="6181">IF(RN39&lt;&gt;"",INDEX(RN38:RN41,MATCH(3,SF38:SF41,0),0),"")</f>
        <v/>
      </c>
      <c r="SH39" s="395" t="str">
        <f t="shared" ref="SH39:SH40" ca="1" si="6182">IF(QQ37&lt;&gt;"",QQ37,"")</f>
        <v/>
      </c>
      <c r="SI39" s="395">
        <f ca="1">SUMPRODUCT((TY3:TY54=SH39)*(UB3:UB54=SH40)*(UC3:UC54="W"))+SUMPRODUCT((TY3:TY54=SH39)*(UB3:UB54=SH41)*(UC3:UC54="W"))+SUMPRODUCT((TY3:TY54=SH39)*(UB3:UB54=SH54)*(UC3:UC54="W"))+SUMPRODUCT((TY3:TY54=SH40)*(UB3:UB54=SH39)*(UD3:UD54="W"))+SUMPRODUCT((TY3:TY54=SH41)*(UB3:UB54=SH39)*(UD3:UD54="W"))+SUMPRODUCT((TY3:TY54=SH54)*(UB3:UB54=SH39)*(UD3:UD54="W"))</f>
        <v>0</v>
      </c>
      <c r="SJ39" s="395">
        <f ca="1">SUMPRODUCT((TY3:TY54=SH39)*(UB3:UB54=SH40)*(UC3:UC54="D"))+SUMPRODUCT((TY3:TY54=SH39)*(UB3:UB54=SH41)*(UC3:UC54="D"))+SUMPRODUCT((TY3:TY54=SH39)*(UB3:UB54=SH54)*(UC3:UC54="D"))+SUMPRODUCT((TY3:TY54=SH40)*(UB3:UB54=SH39)*(UC3:UC54="D"))+SUMPRODUCT((TY3:TY54=SH41)*(UB3:UB54=SH39)*(UC3:UC54="D"))+SUMPRODUCT((TY3:TY54=SH54)*(UB3:UB54=SH39)*(UC3:UC54="D"))</f>
        <v>0</v>
      </c>
      <c r="SK39" s="395">
        <f ca="1">SUMPRODUCT((TY3:TY54=SH39)*(UB3:UB54=SH40)*(UC3:UC54="L"))+SUMPRODUCT((TY3:TY54=SH39)*(UB3:UB54=SH41)*(UC3:UC54="L"))+SUMPRODUCT((TY3:TY54=SH39)*(UB3:UB54=SH54)*(UC3:UC54="L"))+SUMPRODUCT((TY3:TY54=SH40)*(UB3:UB54=SH39)*(UD3:UD54="L"))+SUMPRODUCT((TY3:TY54=SH41)*(UB3:UB54=SH39)*(UD3:UD54="L"))+SUMPRODUCT((TY3:TY54=SH54)*(UB3:UB54=SH39)*(UD3:UD54="L"))</f>
        <v>0</v>
      </c>
      <c r="SL39" s="395">
        <f ca="1">SUMPRODUCT((TY3:TY54=SH39)*(UB3:UB54=SH40)*TZ3:TZ54)+SUMPRODUCT((TY3:TY54=SH39)*(UB3:UB54=SH41)*TZ3:TZ54)+SUMPRODUCT((TY3:TY54=SH39)*(UB3:UB54=SH37)*TZ3:TZ54)+SUMPRODUCT((TY3:TY54=SH39)*(UB3:UB54=SH38)*TZ3:TZ54)+SUMPRODUCT((TY3:TY54=SH40)*(UB3:UB54=SH39)*UA3:UA54)+SUMPRODUCT((TY3:TY54=SH41)*(UB3:UB54=SH39)*UA3:UA54)+SUMPRODUCT((TY3:TY54=SH37)*(UB3:UB54=SH39)*UA3:UA54)+SUMPRODUCT((TY3:TY54=SH38)*(UB3:UB54=SH39)*UA3:UA54)</f>
        <v>0</v>
      </c>
      <c r="SM39" s="395">
        <f ca="1">SUMPRODUCT((TY3:TY54=SH39)*(UB3:UB54=SH40)*UA3:UA54)+SUMPRODUCT((TY3:TY54=SH39)*(UB3:UB54=SH41)*UA3:UA54)+SUMPRODUCT((TY3:TY54=SH39)*(UB3:UB54=SH37)*UA3:UA54)+SUMPRODUCT((TY3:TY54=SH39)*(UB3:UB54=SH38)*UA3:UA54)+SUMPRODUCT((TY3:TY54=SH40)*(UB3:UB54=SH39)*TZ3:TZ54)+SUMPRODUCT((TY3:TY54=SH41)*(UB3:UB54=SH39)*TZ3:TZ54)+SUMPRODUCT((TY3:TY54=SH37)*(UB3:UB54=SH39)*TZ3:TZ54)+SUMPRODUCT((TY3:TY54=SH38)*(UB3:UB54=SH39)*TZ3:TZ54)</f>
        <v>0</v>
      </c>
      <c r="SN39" s="395">
        <f t="shared" ref="SN39:SN40" ca="1" si="6183">SL39-SM39+1000</f>
        <v>1000</v>
      </c>
      <c r="SO39" s="395" t="str">
        <f t="shared" ref="SO39:SO40" ca="1" si="6184">IF(SH39&lt;&gt;"",SI39*3+SJ39*1,"")</f>
        <v/>
      </c>
      <c r="SP39" s="395" t="str">
        <f ca="1">IF(SH39&lt;&gt;"",VLOOKUP(SH39,QA4:QG52,7,FALSE),"")</f>
        <v/>
      </c>
      <c r="SQ39" s="395" t="str">
        <f ca="1">IF(SH39&lt;&gt;"",VLOOKUP(SH39,QA4:QG52,5,FALSE),"")</f>
        <v/>
      </c>
      <c r="SR39" s="395" t="str">
        <f ca="1">IF(SH39&lt;&gt;"",VLOOKUP(SH39,QA4:QI52,9,FALSE),"")</f>
        <v/>
      </c>
      <c r="SS39" s="395" t="str">
        <f t="shared" ref="SS39:SS40" ca="1" si="6185">SO39</f>
        <v/>
      </c>
      <c r="ST39" s="395" t="str">
        <f t="shared" ref="ST39" ca="1" si="6186">IF(SH39&lt;&gt;"",RANK(SS39,SS38:SS40),"")</f>
        <v/>
      </c>
      <c r="SU39" s="395" t="str">
        <f t="shared" ref="SU39" ca="1" si="6187">IF(SH39&lt;&gt;"",SUMPRODUCT((SS37:SS41=SS39)*(SN37:SN41&gt;SN39)),"")</f>
        <v/>
      </c>
      <c r="SV39" s="395" t="str">
        <f t="shared" ref="SV39" ca="1" si="6188">IF(SH39&lt;&gt;"",SUMPRODUCT((SS37:SS41=SS39)*(SN37:SN41=SN39)*(SL37:SL41&gt;SL39)),"")</f>
        <v/>
      </c>
      <c r="SW39" s="395" t="str">
        <f t="shared" ref="SW39" ca="1" si="6189">IF(SH39&lt;&gt;"",SUMPRODUCT((SS37:SS41=SS39)*(SN37:SN41=SN39)*(SL37:SL41=SL39)*(SP37:SP41&gt;SP39)),"")</f>
        <v/>
      </c>
      <c r="SX39" s="395" t="str">
        <f t="shared" ref="SX39" ca="1" si="6190">IF(SH39&lt;&gt;"",SUMPRODUCT((SS37:SS41=SS39)*(SN37:SN41=SN39)*(SL37:SL41=SL39)*(SP37:SP41=SP39)*(SQ37:SQ41&gt;SQ39)),"")</f>
        <v/>
      </c>
      <c r="SY39" s="395" t="str">
        <f t="shared" ref="SY39" ca="1" si="6191">IF(SH39&lt;&gt;"",SUMPRODUCT((SS37:SS41=SS39)*(SN37:SN41=SN39)*(SL37:SL41=SL39)*(SP37:SP41=SP39)*(SQ37:SQ41=SQ39)*(SR37:SR41&gt;SR39)),"")</f>
        <v/>
      </c>
      <c r="SZ39" s="395" t="str">
        <f t="shared" ref="SZ39:SZ40" ca="1" si="6192">IF(SH39&lt;&gt;"",SUM(ST39:SY39)+2,"")</f>
        <v/>
      </c>
      <c r="TA39" s="395" t="str">
        <f t="shared" ref="TA39" ca="1" si="6193">IF(SH39&lt;&gt;"",INDEX(SH39:SH41,MATCH(3,SZ39:SZ41,0),0),"")</f>
        <v/>
      </c>
      <c r="TV39" s="395" t="str">
        <f t="shared" ref="TV39" ca="1" si="6194">IF(TA39&lt;&gt;"",TA39,IF(SG39&lt;&gt;"",SG39,IF(RM39&lt;&gt;"",RM39,QM39)))</f>
        <v>Ulsan HD</v>
      </c>
      <c r="TW39" s="395">
        <v>3</v>
      </c>
      <c r="TY39" s="395" t="str">
        <f t="shared" si="3"/>
        <v>Auckland City</v>
      </c>
      <c r="TZ39" s="395">
        <f ca="1">IF(OFFSET('Game Board'!O44,0,TZ1)&lt;&gt;"",OFFSET('Game Board'!O44,0,TZ1),0)</f>
        <v>0</v>
      </c>
      <c r="UA39" s="395">
        <f ca="1">IF(OFFSET('Game Board'!P44,0,TZ1)&lt;&gt;"",OFFSET('Game Board'!P44,0,TZ1),0)</f>
        <v>0</v>
      </c>
      <c r="UB39" s="395" t="str">
        <f t="shared" si="4"/>
        <v>Boca Juniors</v>
      </c>
      <c r="UC39" s="395" t="str">
        <f ca="1">IF(AND(OFFSET('Game Board'!O44,0,TZ1)&lt;&gt;"",OFFSET('Game Board'!P44,0,TZ1)&lt;&gt;""),IF(TZ39&gt;UA39,"W",IF(TZ39=UA39,"D","L")),"")</f>
        <v/>
      </c>
      <c r="UD39" s="395" t="str">
        <f t="shared" ca="1" si="2597"/>
        <v/>
      </c>
      <c r="UF39" s="395">
        <f ca="1">VLOOKUP(UG39,YB37:YC41,2,FALSE)</f>
        <v>3</v>
      </c>
      <c r="UG39" s="398" t="str">
        <f t="shared" si="5748"/>
        <v>Ulsan HD</v>
      </c>
      <c r="UH39" s="395">
        <f ca="1">SUMPRODUCT((YE3:YE54=UG39)*(YI3:YI54="W"))+SUMPRODUCT((YH3:YH54=UG39)*(YJ3:YJ54="W"))</f>
        <v>0</v>
      </c>
      <c r="UI39" s="395">
        <f ca="1">SUMPRODUCT((YE3:YE54=UG39)*(YI3:YI54="D"))+SUMPRODUCT((YH3:YH54=UG39)*(YJ3:YJ54="D"))</f>
        <v>0</v>
      </c>
      <c r="UJ39" s="395">
        <f ca="1">SUMPRODUCT((YE3:YE54=UG39)*(YI3:YI54="L"))+SUMPRODUCT((YH3:YH54=UG39)*(YJ3:YJ54="L"))</f>
        <v>0</v>
      </c>
      <c r="UK39" s="395">
        <f ca="1">SUMIF(YE3:YE72,UG39,YF3:YF72)+SUMIF(YH3:YH72,UG39,YG3:YG72)</f>
        <v>0</v>
      </c>
      <c r="UL39" s="395">
        <f ca="1">SUMIF(YH3:YH72,UG39,YF3:YF72)+SUMIF(YE3:YE72,UG39,YG3:YG72)</f>
        <v>0</v>
      </c>
      <c r="UM39" s="395">
        <f t="shared" ca="1" si="5749"/>
        <v>1000</v>
      </c>
      <c r="UN39" s="395">
        <f t="shared" ca="1" si="5750"/>
        <v>0</v>
      </c>
      <c r="UO39" s="401">
        <f t="shared" si="90"/>
        <v>11</v>
      </c>
      <c r="UP39" s="395">
        <f ca="1">IF(COUNTIF(UN37:UN41,4)&lt;&gt;4,RANK(UN39,UN37:UN41),UN91)</f>
        <v>1</v>
      </c>
      <c r="UR39" s="395">
        <f t="shared" ref="UR39" ca="1" si="6195">SUMPRODUCT((UP37:UP40=UP39)*(UO37:UO40&lt;UO39))+UP39</f>
        <v>2</v>
      </c>
      <c r="US39" s="398" t="str">
        <f t="shared" ref="US39" ca="1" si="6196">INDEX(UG37:UG41,MATCH(3,UR37:UR41,0),0)</f>
        <v>Borussia Dortmund</v>
      </c>
      <c r="UT39" s="395">
        <f t="shared" ref="UT39" ca="1" si="6197">INDEX(UP37:UP41,MATCH(US39,UG37:UG41,0),0)</f>
        <v>1</v>
      </c>
      <c r="UU39" s="395" t="str">
        <f t="shared" ref="UU39:UU40" ca="1" si="6198">IF(AND(UU38&lt;&gt;"",UT39=1),US39,"")</f>
        <v>Borussia Dortmund</v>
      </c>
      <c r="UV39" s="395" t="str">
        <f t="shared" ref="UV39:UV40" ca="1" si="6199">IF(AND(UV38&lt;&gt;"",UT40=2),US40,"")</f>
        <v/>
      </c>
      <c r="UW39" s="395" t="str">
        <f t="shared" ref="UW39" ca="1" si="6200">IF(AND(UW38&lt;&gt;"",UT41=3),US41,"")</f>
        <v/>
      </c>
      <c r="UZ39" s="395" t="str">
        <f t="shared" ca="1" si="5758"/>
        <v>Borussia Dortmund</v>
      </c>
      <c r="VA39" s="395">
        <f ca="1">SUMPRODUCT((YE3:YE54=UZ39)*(YH3:YH54=UZ40)*(YI3:YI54="W"))+SUMPRODUCT((YE3:YE54=UZ39)*(YH3:YH54=UZ41)*(YI3:YI54="W"))+SUMPRODUCT((YE3:YE54=UZ39)*(YH3:YH54=UZ37)*(YI3:YI54="W"))+SUMPRODUCT((YE3:YE54=UZ39)*(YH3:YH54=UZ38)*(YI3:YI54="W"))+SUMPRODUCT((YE3:YE54=UZ40)*(YH3:YH54=UZ39)*(YJ3:YJ54="W"))+SUMPRODUCT((YE3:YE54=UZ41)*(YH3:YH54=UZ39)*(YJ3:YJ54="W"))+SUMPRODUCT((YE3:YE54=UZ37)*(YH3:YH54=UZ39)*(YJ3:YJ54="W"))+SUMPRODUCT((YE3:YE54=UZ38)*(YH3:YH54=UZ39)*(YJ3:YJ54="W"))</f>
        <v>0</v>
      </c>
      <c r="VB39" s="395">
        <f ca="1">SUMPRODUCT((YE3:YE54=UZ39)*(YH3:YH54=UZ40)*(YI3:YI54="D"))+SUMPRODUCT((YE3:YE54=UZ39)*(YH3:YH54=UZ41)*(YI3:YI54="D"))+SUMPRODUCT((YE3:YE54=UZ39)*(YH3:YH54=UZ37)*(YI3:YI54="D"))+SUMPRODUCT((YE3:YE54=UZ39)*(YH3:YH54=UZ38)*(YI3:YI54="D"))+SUMPRODUCT((YE3:YE54=UZ40)*(YH3:YH54=UZ39)*(YI3:YI54="D"))+SUMPRODUCT((YE3:YE54=UZ41)*(YH3:YH54=UZ39)*(YI3:YI54="D"))+SUMPRODUCT((YE3:YE54=UZ37)*(YH3:YH54=UZ39)*(YI3:YI54="D"))+SUMPRODUCT((YE3:YE54=UZ38)*(YH3:YH54=UZ39)*(YI3:YI54="D"))</f>
        <v>0</v>
      </c>
      <c r="VC39" s="395">
        <f ca="1">SUMPRODUCT((YE3:YE54=UZ39)*(YH3:YH54=UZ40)*(YI3:YI54="L"))+SUMPRODUCT((YE3:YE54=UZ39)*(YH3:YH54=UZ41)*(YI3:YI54="L"))+SUMPRODUCT((YE3:YE54=UZ39)*(YH3:YH54=UZ37)*(YI3:YI54="L"))+SUMPRODUCT((YE3:YE54=UZ39)*(YH3:YH54=UZ38)*(YI3:YI54="L"))+SUMPRODUCT((YE3:YE54=UZ40)*(YH3:YH54=UZ39)*(YJ3:YJ54="L"))+SUMPRODUCT((YE3:YE54=UZ41)*(YH3:YH54=UZ39)*(YJ3:YJ54="L"))+SUMPRODUCT((YE3:YE54=UZ37)*(YH3:YH54=UZ39)*(YJ3:YJ54="L"))+SUMPRODUCT((YE3:YE54=UZ38)*(YH3:YH54=UZ39)*(YJ3:YJ54="L"))</f>
        <v>0</v>
      </c>
      <c r="VD39" s="395">
        <f ca="1">SUMPRODUCT((YE3:YE54=UZ39)*(YH3:YH54=UZ40)*YF3:YF54)+SUMPRODUCT((YE3:YE54=UZ39)*(YH3:YH54=UZ41)*YF3:YF54)+SUMPRODUCT((YE3:YE54=UZ39)*(YH3:YH54=UZ37)*YF3:YF54)+SUMPRODUCT((YE3:YE54=UZ39)*(YH3:YH54=UZ38)*YF3:YF54)+SUMPRODUCT((YE3:YE54=UZ40)*(YH3:YH54=UZ39)*YG3:YG54)+SUMPRODUCT((YE3:YE54=UZ41)*(YH3:YH54=UZ39)*YG3:YG54)+SUMPRODUCT((YE3:YE54=UZ37)*(YH3:YH54=UZ39)*YG3:YG54)+SUMPRODUCT((YE3:YE54=UZ38)*(YH3:YH54=UZ39)*YG3:YG54)</f>
        <v>0</v>
      </c>
      <c r="VE39" s="395">
        <f ca="1">SUMPRODUCT((YE3:YE54=UZ39)*(YH3:YH54=UZ40)*YG3:YG54)+SUMPRODUCT((YE3:YE54=UZ39)*(YH3:YH54=UZ41)*YG3:YG54)+SUMPRODUCT((YE3:YE54=UZ39)*(YH3:YH54=UZ37)*YG3:YG54)+SUMPRODUCT((YE3:YE54=UZ39)*(YH3:YH54=UZ38)*YG3:YG54)+SUMPRODUCT((YE3:YE54=UZ40)*(YH3:YH54=UZ39)*YF3:YF54)+SUMPRODUCT((YE3:YE54=UZ41)*(YH3:YH54=UZ39)*YF3:YF54)+SUMPRODUCT((YE3:YE54=UZ37)*(YH3:YH54=UZ39)*YF3:YF54)+SUMPRODUCT((YE3:YE54=UZ38)*(YH3:YH54=UZ39)*YF3:YF54)</f>
        <v>0</v>
      </c>
      <c r="VF39" s="395">
        <f t="shared" ca="1" si="5759"/>
        <v>1000</v>
      </c>
      <c r="VG39" s="395">
        <f t="shared" ca="1" si="5760"/>
        <v>0</v>
      </c>
      <c r="VH39" s="395">
        <f ca="1">IF(UZ39&lt;&gt;"",VLOOKUP(UZ39,UG4:UM52,7,FALSE),"")</f>
        <v>1000</v>
      </c>
      <c r="VI39" s="395">
        <f ca="1">IF(UZ39&lt;&gt;"",VLOOKUP(UZ39,UG4:UM52,5,FALSE),"")</f>
        <v>0</v>
      </c>
      <c r="VJ39" s="395">
        <f ca="1">IF(UZ39&lt;&gt;"",VLOOKUP(UZ39,UG4:UO52,9,FALSE),"")</f>
        <v>20</v>
      </c>
      <c r="VK39" s="395">
        <f t="shared" ca="1" si="5761"/>
        <v>0</v>
      </c>
      <c r="VL39" s="395">
        <f t="shared" ref="VL39" ca="1" si="6201">IF(UZ39&lt;&gt;"",RANK(VK39,VK37:VK41),"")</f>
        <v>1</v>
      </c>
      <c r="VM39" s="395">
        <f t="shared" ref="VM39" ca="1" si="6202">IF(UZ39&lt;&gt;"",SUMPRODUCT((VK37:VK41=VK39)*(VF37:VF41&gt;VF39)),"")</f>
        <v>0</v>
      </c>
      <c r="VN39" s="395">
        <f t="shared" ref="VN39" ca="1" si="6203">IF(UZ39&lt;&gt;"",SUMPRODUCT((VK37:VK41=VK39)*(VF37:VF41=VF39)*(VD37:VD41&gt;VD39)),"")</f>
        <v>0</v>
      </c>
      <c r="VO39" s="395">
        <f t="shared" ref="VO39" ca="1" si="6204">IF(UZ39&lt;&gt;"",SUMPRODUCT((VK37:VK41=VK39)*(VF37:VF41=VF39)*(VD37:VD41=VD39)*(VH37:VH41&gt;VH39)),"")</f>
        <v>0</v>
      </c>
      <c r="VP39" s="395">
        <f t="shared" ref="VP39" ca="1" si="6205">IF(UZ39&lt;&gt;"",SUMPRODUCT((VK37:VK41=VK39)*(VF37:VF41=VF39)*(VD37:VD41=VD39)*(VH37:VH41=VH39)*(VI37:VI41&gt;VI39)),"")</f>
        <v>0</v>
      </c>
      <c r="VQ39" s="395">
        <f t="shared" ref="VQ39" ca="1" si="6206">IF(UZ39&lt;&gt;"",SUMPRODUCT((VK37:VK41=VK39)*(VF37:VF41=VF39)*(VD37:VD41=VD39)*(VH37:VH41=VH39)*(VI37:VI41=VI39)*(VJ37:VJ41&gt;VJ39)),"")</f>
        <v>1</v>
      </c>
      <c r="VR39" s="395">
        <f t="shared" ref="VR39" ca="1" si="6207">IF(UZ39&lt;&gt;"",IF(VR91&lt;&gt;"",IF(UY88=3,VR91,VR91+UY88),SUM(VL39:VQ39)),"")</f>
        <v>2</v>
      </c>
      <c r="VS39" s="395" t="str">
        <f t="shared" ref="VS39" ca="1" si="6208">IF(UZ39&lt;&gt;"",INDEX(UZ37:UZ41,MATCH(3,VR37:VR41,0),0),"")</f>
        <v>Ulsan HD</v>
      </c>
      <c r="VT39" s="395" t="str">
        <f t="shared" ca="1" si="5966"/>
        <v/>
      </c>
      <c r="VU39" s="395">
        <f ca="1">SUMPRODUCT((YE3:YE54=VT39)*(YH3:YH54=VT40)*(YI3:YI54="W"))+SUMPRODUCT((YE3:YE54=VT39)*(YH3:YH54=VT41)*(YI3:YI54="W"))+SUMPRODUCT((YE3:YE54=VT39)*(YH3:YH54=VT38)*(YI3:YI54="W"))+SUMPRODUCT((YE3:YE54=VT40)*(YH3:YH54=VT39)*(YJ3:YJ54="W"))+SUMPRODUCT((YE3:YE54=VT41)*(YH3:YH54=VT39)*(YJ3:YJ54="W"))+SUMPRODUCT((YE3:YE54=VT38)*(YH3:YH54=VT39)*(YJ3:YJ54="W"))</f>
        <v>0</v>
      </c>
      <c r="VV39" s="395">
        <f ca="1">SUMPRODUCT((YE3:YE54=VT39)*(YH3:YH54=VT40)*(YI3:YI54="D"))+SUMPRODUCT((YE3:YE54=VT39)*(YH3:YH54=VT41)*(YI3:YI54="D"))+SUMPRODUCT((YE3:YE54=VT39)*(YH3:YH54=VT38)*(YI3:YI54="D"))+SUMPRODUCT((YE3:YE54=VT40)*(YH3:YH54=VT39)*(YI3:YI54="D"))+SUMPRODUCT((YE3:YE54=VT41)*(YH3:YH54=VT39)*(YI3:YI54="D"))+SUMPRODUCT((YE3:YE54=VT38)*(YH3:YH54=VT39)*(YI3:YI54="D"))</f>
        <v>0</v>
      </c>
      <c r="VW39" s="395">
        <f ca="1">SUMPRODUCT((YE3:YE54=VT39)*(YH3:YH54=VT40)*(YI3:YI54="L"))+SUMPRODUCT((YE3:YE54=VT39)*(YH3:YH54=VT41)*(YI3:YI54="L"))+SUMPRODUCT((YE3:YE54=VT39)*(YH3:YH54=VT38)*(YI3:YI54="L"))+SUMPRODUCT((YE3:YE54=VT40)*(YH3:YH54=VT39)*(YJ3:YJ54="L"))+SUMPRODUCT((YE3:YE54=VT41)*(YH3:YH54=VT39)*(YJ3:YJ54="L"))+SUMPRODUCT((YE3:YE54=VT38)*(YH3:YH54=VT39)*(YJ3:YJ54="L"))</f>
        <v>0</v>
      </c>
      <c r="VX39" s="395">
        <f ca="1">SUMPRODUCT((YE3:YE54=VT39)*(YH3:YH54=VT40)*YF3:YF54)+SUMPRODUCT((YE3:YE54=VT39)*(YH3:YH54=VT41)*YF3:YF54)+SUMPRODUCT((YE3:YE54=VT39)*(YH3:YH54=VT37)*YF3:YF54)+SUMPRODUCT((YE3:YE54=VT39)*(YH3:YH54=VT38)*YF3:YF54)+SUMPRODUCT((YE3:YE54=VT40)*(YH3:YH54=VT39)*YG3:YG54)+SUMPRODUCT((YE3:YE54=VT41)*(YH3:YH54=VT39)*YG3:YG54)+SUMPRODUCT((YE3:YE54=VT37)*(YH3:YH54=VT39)*YG3:YG54)+SUMPRODUCT((YE3:YE54=VT38)*(YH3:YH54=VT39)*YG3:YG54)</f>
        <v>0</v>
      </c>
      <c r="VY39" s="395">
        <f ca="1">SUMPRODUCT((YE3:YE54=VT39)*(YH3:YH54=VT40)*YG3:YG54)+SUMPRODUCT((YE3:YE54=VT39)*(YH3:YH54=VT41)*YG3:YG54)+SUMPRODUCT((YE3:YE54=VT39)*(YH3:YH54=VT37)*YG3:YG54)+SUMPRODUCT((YE3:YE54=VT39)*(YH3:YH54=VT38)*YG3:YG54)+SUMPRODUCT((YE3:YE54=VT40)*(YH3:YH54=VT39)*YF3:YF54)+SUMPRODUCT((YE3:YE54=VT41)*(YH3:YH54=VT39)*YF3:YF54)+SUMPRODUCT((YE3:YE54=VT37)*(YH3:YH54=VT39)*YF3:YF54)+SUMPRODUCT((YE3:YE54=VT38)*(YH3:YH54=VT39)*YF3:YF54)</f>
        <v>0</v>
      </c>
      <c r="VZ39" s="395">
        <f t="shared" ca="1" si="5967"/>
        <v>1000</v>
      </c>
      <c r="WA39" s="395" t="str">
        <f t="shared" ca="1" si="5968"/>
        <v/>
      </c>
      <c r="WB39" s="395" t="str">
        <f ca="1">IF(VT39&lt;&gt;"",VLOOKUP(VT39,UG4:UM52,7,FALSE),"")</f>
        <v/>
      </c>
      <c r="WC39" s="395" t="str">
        <f ca="1">IF(VT39&lt;&gt;"",VLOOKUP(VT39,UG4:UM52,5,FALSE),"")</f>
        <v/>
      </c>
      <c r="WD39" s="395" t="str">
        <f ca="1">IF(VT39&lt;&gt;"",VLOOKUP(VT39,UG4:UO52,9,FALSE),"")</f>
        <v/>
      </c>
      <c r="WE39" s="395" t="str">
        <f t="shared" ca="1" si="5969"/>
        <v/>
      </c>
      <c r="WF39" s="395" t="str">
        <f t="shared" ref="WF39" ca="1" si="6209">IF(VT39&lt;&gt;"",RANK(WE39,WE37:WE40),"")</f>
        <v/>
      </c>
      <c r="WG39" s="395" t="str">
        <f t="shared" ref="WG39" ca="1" si="6210">IF(VT39&lt;&gt;"",SUMPRODUCT((WE37:WE41=WE39)*(VZ37:VZ41&gt;VZ39)),"")</f>
        <v/>
      </c>
      <c r="WH39" s="395" t="str">
        <f t="shared" ref="WH39" ca="1" si="6211">IF(VT39&lt;&gt;"",SUMPRODUCT((WE37:WE41=WE39)*(VZ37:VZ41=VZ39)*(VX37:VX41&gt;VX39)),"")</f>
        <v/>
      </c>
      <c r="WI39" s="395" t="str">
        <f t="shared" ref="WI39" ca="1" si="6212">IF(VT39&lt;&gt;"",SUMPRODUCT((WE37:WE41=WE39)*(VZ37:VZ41=VZ39)*(VX37:VX41=VX39)*(WB37:WB41&gt;WB39)),"")</f>
        <v/>
      </c>
      <c r="WJ39" s="395" t="str">
        <f t="shared" ref="WJ39" ca="1" si="6213">IF(VT39&lt;&gt;"",SUMPRODUCT((WE37:WE41=WE39)*(VZ37:VZ41=VZ39)*(VX37:VX41=VX39)*(WB37:WB41=WB39)*(WC37:WC41&gt;WC39)),"")</f>
        <v/>
      </c>
      <c r="WK39" s="395" t="str">
        <f t="shared" ref="WK39" ca="1" si="6214">IF(VT39&lt;&gt;"",SUMPRODUCT((WE37:WE41=WE39)*(VZ37:VZ41=VZ39)*(VX37:VX41=VX39)*(WB37:WB41=WB39)*(WC37:WC41=WC39)*(WD37:WD41&gt;WD39)),"")</f>
        <v/>
      </c>
      <c r="WL39" s="395" t="str">
        <f t="shared" ref="WL39" ca="1" si="6215">IF(VT39&lt;&gt;"",IF(WL91&lt;&gt;"",IF(VS88=3,WL91,WL91+VS88),SUM(WF39:WK39)+1),"")</f>
        <v/>
      </c>
      <c r="WM39" s="395" t="str">
        <f t="shared" ref="WM39" ca="1" si="6216">IF(VT39&lt;&gt;"",INDEX(VT38:VT41,MATCH(3,WL38:WL41,0),0),"")</f>
        <v/>
      </c>
      <c r="WN39" s="395" t="str">
        <f t="shared" ref="WN39:WN40" ca="1" si="6217">IF(UW37&lt;&gt;"",UW37,"")</f>
        <v/>
      </c>
      <c r="WO39" s="395">
        <f ca="1">SUMPRODUCT((YE3:YE54=WN39)*(YH3:YH54=WN40)*(YI3:YI54="W"))+SUMPRODUCT((YE3:YE54=WN39)*(YH3:YH54=WN41)*(YI3:YI54="W"))+SUMPRODUCT((YE3:YE54=WN39)*(YH3:YH54=WN54)*(YI3:YI54="W"))+SUMPRODUCT((YE3:YE54=WN40)*(YH3:YH54=WN39)*(YJ3:YJ54="W"))+SUMPRODUCT((YE3:YE54=WN41)*(YH3:YH54=WN39)*(YJ3:YJ54="W"))+SUMPRODUCT((YE3:YE54=WN54)*(YH3:YH54=WN39)*(YJ3:YJ54="W"))</f>
        <v>0</v>
      </c>
      <c r="WP39" s="395">
        <f ca="1">SUMPRODUCT((YE3:YE54=WN39)*(YH3:YH54=WN40)*(YI3:YI54="D"))+SUMPRODUCT((YE3:YE54=WN39)*(YH3:YH54=WN41)*(YI3:YI54="D"))+SUMPRODUCT((YE3:YE54=WN39)*(YH3:YH54=WN54)*(YI3:YI54="D"))+SUMPRODUCT((YE3:YE54=WN40)*(YH3:YH54=WN39)*(YI3:YI54="D"))+SUMPRODUCT((YE3:YE54=WN41)*(YH3:YH54=WN39)*(YI3:YI54="D"))+SUMPRODUCT((YE3:YE54=WN54)*(YH3:YH54=WN39)*(YI3:YI54="D"))</f>
        <v>0</v>
      </c>
      <c r="WQ39" s="395">
        <f ca="1">SUMPRODUCT((YE3:YE54=WN39)*(YH3:YH54=WN40)*(YI3:YI54="L"))+SUMPRODUCT((YE3:YE54=WN39)*(YH3:YH54=WN41)*(YI3:YI54="L"))+SUMPRODUCT((YE3:YE54=WN39)*(YH3:YH54=WN54)*(YI3:YI54="L"))+SUMPRODUCT((YE3:YE54=WN40)*(YH3:YH54=WN39)*(YJ3:YJ54="L"))+SUMPRODUCT((YE3:YE54=WN41)*(YH3:YH54=WN39)*(YJ3:YJ54="L"))+SUMPRODUCT((YE3:YE54=WN54)*(YH3:YH54=WN39)*(YJ3:YJ54="L"))</f>
        <v>0</v>
      </c>
      <c r="WR39" s="395">
        <f ca="1">SUMPRODUCT((YE3:YE54=WN39)*(YH3:YH54=WN40)*YF3:YF54)+SUMPRODUCT((YE3:YE54=WN39)*(YH3:YH54=WN41)*YF3:YF54)+SUMPRODUCT((YE3:YE54=WN39)*(YH3:YH54=WN37)*YF3:YF54)+SUMPRODUCT((YE3:YE54=WN39)*(YH3:YH54=WN38)*YF3:YF54)+SUMPRODUCT((YE3:YE54=WN40)*(YH3:YH54=WN39)*YG3:YG54)+SUMPRODUCT((YE3:YE54=WN41)*(YH3:YH54=WN39)*YG3:YG54)+SUMPRODUCT((YE3:YE54=WN37)*(YH3:YH54=WN39)*YG3:YG54)+SUMPRODUCT((YE3:YE54=WN38)*(YH3:YH54=WN39)*YG3:YG54)</f>
        <v>0</v>
      </c>
      <c r="WS39" s="395">
        <f ca="1">SUMPRODUCT((YE3:YE54=WN39)*(YH3:YH54=WN40)*YG3:YG54)+SUMPRODUCT((YE3:YE54=WN39)*(YH3:YH54=WN41)*YG3:YG54)+SUMPRODUCT((YE3:YE54=WN39)*(YH3:YH54=WN37)*YG3:YG54)+SUMPRODUCT((YE3:YE54=WN39)*(YH3:YH54=WN38)*YG3:YG54)+SUMPRODUCT((YE3:YE54=WN40)*(YH3:YH54=WN39)*YF3:YF54)+SUMPRODUCT((YE3:YE54=WN41)*(YH3:YH54=WN39)*YF3:YF54)+SUMPRODUCT((YE3:YE54=WN37)*(YH3:YH54=WN39)*YF3:YF54)+SUMPRODUCT((YE3:YE54=WN38)*(YH3:YH54=WN39)*YF3:YF54)</f>
        <v>0</v>
      </c>
      <c r="WT39" s="395">
        <f t="shared" ref="WT39:WT40" ca="1" si="6218">WR39-WS39+1000</f>
        <v>1000</v>
      </c>
      <c r="WU39" s="395" t="str">
        <f t="shared" ref="WU39:WU40" ca="1" si="6219">IF(WN39&lt;&gt;"",WO39*3+WP39*1,"")</f>
        <v/>
      </c>
      <c r="WV39" s="395" t="str">
        <f ca="1">IF(WN39&lt;&gt;"",VLOOKUP(WN39,UG4:UM52,7,FALSE),"")</f>
        <v/>
      </c>
      <c r="WW39" s="395" t="str">
        <f ca="1">IF(WN39&lt;&gt;"",VLOOKUP(WN39,UG4:UM52,5,FALSE),"")</f>
        <v/>
      </c>
      <c r="WX39" s="395" t="str">
        <f ca="1">IF(WN39&lt;&gt;"",VLOOKUP(WN39,UG4:UO52,9,FALSE),"")</f>
        <v/>
      </c>
      <c r="WY39" s="395" t="str">
        <f t="shared" ref="WY39:WY40" ca="1" si="6220">WU39</f>
        <v/>
      </c>
      <c r="WZ39" s="395" t="str">
        <f t="shared" ref="WZ39" ca="1" si="6221">IF(WN39&lt;&gt;"",RANK(WY39,WY38:WY40),"")</f>
        <v/>
      </c>
      <c r="XA39" s="395" t="str">
        <f t="shared" ref="XA39" ca="1" si="6222">IF(WN39&lt;&gt;"",SUMPRODUCT((WY37:WY41=WY39)*(WT37:WT41&gt;WT39)),"")</f>
        <v/>
      </c>
      <c r="XB39" s="395" t="str">
        <f t="shared" ref="XB39" ca="1" si="6223">IF(WN39&lt;&gt;"",SUMPRODUCT((WY37:WY41=WY39)*(WT37:WT41=WT39)*(WR37:WR41&gt;WR39)),"")</f>
        <v/>
      </c>
      <c r="XC39" s="395" t="str">
        <f t="shared" ref="XC39" ca="1" si="6224">IF(WN39&lt;&gt;"",SUMPRODUCT((WY37:WY41=WY39)*(WT37:WT41=WT39)*(WR37:WR41=WR39)*(WV37:WV41&gt;WV39)),"")</f>
        <v/>
      </c>
      <c r="XD39" s="395" t="str">
        <f t="shared" ref="XD39" ca="1" si="6225">IF(WN39&lt;&gt;"",SUMPRODUCT((WY37:WY41=WY39)*(WT37:WT41=WT39)*(WR37:WR41=WR39)*(WV37:WV41=WV39)*(WW37:WW41&gt;WW39)),"")</f>
        <v/>
      </c>
      <c r="XE39" s="395" t="str">
        <f t="shared" ref="XE39" ca="1" si="6226">IF(WN39&lt;&gt;"",SUMPRODUCT((WY37:WY41=WY39)*(WT37:WT41=WT39)*(WR37:WR41=WR39)*(WV37:WV41=WV39)*(WW37:WW41=WW39)*(WX37:WX41&gt;WX39)),"")</f>
        <v/>
      </c>
      <c r="XF39" s="395" t="str">
        <f t="shared" ref="XF39:XF40" ca="1" si="6227">IF(WN39&lt;&gt;"",SUM(WZ39:XE39)+2,"")</f>
        <v/>
      </c>
      <c r="XG39" s="395" t="str">
        <f t="shared" ref="XG39" ca="1" si="6228">IF(WN39&lt;&gt;"",INDEX(WN39:WN41,MATCH(3,XF39:XF41,0),0),"")</f>
        <v/>
      </c>
      <c r="YB39" s="395" t="str">
        <f t="shared" ref="YB39" ca="1" si="6229">IF(XG39&lt;&gt;"",XG39,IF(WM39&lt;&gt;"",WM39,IF(VS39&lt;&gt;"",VS39,US39)))</f>
        <v>Ulsan HD</v>
      </c>
      <c r="YC39" s="395">
        <v>3</v>
      </c>
      <c r="YE39" s="395" t="str">
        <f t="shared" si="6"/>
        <v>Auckland City</v>
      </c>
      <c r="YF39" s="395">
        <f ca="1">IF(OFFSET('Game Board'!O44,0,YF1)&lt;&gt;"",OFFSET('Game Board'!O44,0,YF1),0)</f>
        <v>0</v>
      </c>
      <c r="YG39" s="395">
        <f ca="1">IF(OFFSET('Game Board'!P44,0,YF1)&lt;&gt;"",OFFSET('Game Board'!P44,0,YF1),0)</f>
        <v>0</v>
      </c>
      <c r="YH39" s="395" t="str">
        <f t="shared" si="7"/>
        <v>Boca Juniors</v>
      </c>
      <c r="YI39" s="395" t="str">
        <f ca="1">IF(AND(OFFSET('Game Board'!O44,0,YF1)&lt;&gt;"",OFFSET('Game Board'!P44,0,YF1)&lt;&gt;""),IF(YF39&gt;YG39,"W",IF(YF39=YG39,"D","L")),"")</f>
        <v/>
      </c>
      <c r="YJ39" s="395" t="str">
        <f t="shared" ca="1" si="2629"/>
        <v/>
      </c>
      <c r="YL39" s="395">
        <f ca="1">VLOOKUP(YM39,ACH37:ACI41,2,FALSE)</f>
        <v>3</v>
      </c>
      <c r="YM39" s="398" t="str">
        <f t="shared" si="5771"/>
        <v>Ulsan HD</v>
      </c>
      <c r="YN39" s="395">
        <f ca="1">SUMPRODUCT((ACK3:ACK54=YM39)*(ACO3:ACO54="W"))+SUMPRODUCT((ACN3:ACN54=YM39)*(ACP3:ACP54="W"))</f>
        <v>0</v>
      </c>
      <c r="YO39" s="395">
        <f ca="1">SUMPRODUCT((ACK3:ACK54=YM39)*(ACO3:ACO54="D"))+SUMPRODUCT((ACN3:ACN54=YM39)*(ACP3:ACP54="D"))</f>
        <v>0</v>
      </c>
      <c r="YP39" s="395">
        <f ca="1">SUMPRODUCT((ACK3:ACK54=YM39)*(ACO3:ACO54="L"))+SUMPRODUCT((ACN3:ACN54=YM39)*(ACP3:ACP54="L"))</f>
        <v>0</v>
      </c>
      <c r="YQ39" s="395">
        <f ca="1">SUMIF(ACK3:ACK72,YM39,ACL3:ACL72)+SUMIF(ACN3:ACN72,YM39,ACM3:ACM72)</f>
        <v>0</v>
      </c>
      <c r="YR39" s="395">
        <f ca="1">SUMIF(ACN3:ACN72,YM39,ACL3:ACL72)+SUMIF(ACK3:ACK72,YM39,ACM3:ACM72)</f>
        <v>0</v>
      </c>
      <c r="YS39" s="395">
        <f t="shared" ca="1" si="5772"/>
        <v>1000</v>
      </c>
      <c r="YT39" s="395">
        <f t="shared" ca="1" si="5773"/>
        <v>0</v>
      </c>
      <c r="YU39" s="401">
        <f t="shared" si="117"/>
        <v>11</v>
      </c>
      <c r="YV39" s="395">
        <f ca="1">IF(COUNTIF(YT37:YT41,4)&lt;&gt;4,RANK(YT39,YT37:YT41),YT91)</f>
        <v>1</v>
      </c>
      <c r="YX39" s="395">
        <f t="shared" ref="YX39" ca="1" si="6230">SUMPRODUCT((YV37:YV40=YV39)*(YU37:YU40&lt;YU39))+YV39</f>
        <v>2</v>
      </c>
      <c r="YY39" s="398" t="str">
        <f t="shared" ref="YY39" ca="1" si="6231">INDEX(YM37:YM41,MATCH(3,YX37:YX41,0),0)</f>
        <v>Borussia Dortmund</v>
      </c>
      <c r="YZ39" s="395">
        <f t="shared" ref="YZ39" ca="1" si="6232">INDEX(YV37:YV41,MATCH(YY39,YM37:YM41,0),0)</f>
        <v>1</v>
      </c>
      <c r="ZA39" s="395" t="str">
        <f t="shared" ref="ZA39:ZA40" ca="1" si="6233">IF(AND(ZA38&lt;&gt;"",YZ39=1),YY39,"")</f>
        <v>Borussia Dortmund</v>
      </c>
      <c r="ZB39" s="395" t="str">
        <f t="shared" ref="ZB39:ZB40" ca="1" si="6234">IF(AND(ZB38&lt;&gt;"",YZ40=2),YY40,"")</f>
        <v/>
      </c>
      <c r="ZC39" s="395" t="str">
        <f t="shared" ref="ZC39" ca="1" si="6235">IF(AND(ZC38&lt;&gt;"",YZ41=3),YY41,"")</f>
        <v/>
      </c>
      <c r="ZF39" s="395" t="str">
        <f t="shared" ca="1" si="5781"/>
        <v>Borussia Dortmund</v>
      </c>
      <c r="ZG39" s="395">
        <f ca="1">SUMPRODUCT((ACK3:ACK54=ZF39)*(ACN3:ACN54=ZF40)*(ACO3:ACO54="W"))+SUMPRODUCT((ACK3:ACK54=ZF39)*(ACN3:ACN54=ZF41)*(ACO3:ACO54="W"))+SUMPRODUCT((ACK3:ACK54=ZF39)*(ACN3:ACN54=ZF37)*(ACO3:ACO54="W"))+SUMPRODUCT((ACK3:ACK54=ZF39)*(ACN3:ACN54=ZF38)*(ACO3:ACO54="W"))+SUMPRODUCT((ACK3:ACK54=ZF40)*(ACN3:ACN54=ZF39)*(ACP3:ACP54="W"))+SUMPRODUCT((ACK3:ACK54=ZF41)*(ACN3:ACN54=ZF39)*(ACP3:ACP54="W"))+SUMPRODUCT((ACK3:ACK54=ZF37)*(ACN3:ACN54=ZF39)*(ACP3:ACP54="W"))+SUMPRODUCT((ACK3:ACK54=ZF38)*(ACN3:ACN54=ZF39)*(ACP3:ACP54="W"))</f>
        <v>0</v>
      </c>
      <c r="ZH39" s="395">
        <f ca="1">SUMPRODUCT((ACK3:ACK54=ZF39)*(ACN3:ACN54=ZF40)*(ACO3:ACO54="D"))+SUMPRODUCT((ACK3:ACK54=ZF39)*(ACN3:ACN54=ZF41)*(ACO3:ACO54="D"))+SUMPRODUCT((ACK3:ACK54=ZF39)*(ACN3:ACN54=ZF37)*(ACO3:ACO54="D"))+SUMPRODUCT((ACK3:ACK54=ZF39)*(ACN3:ACN54=ZF38)*(ACO3:ACO54="D"))+SUMPRODUCT((ACK3:ACK54=ZF40)*(ACN3:ACN54=ZF39)*(ACO3:ACO54="D"))+SUMPRODUCT((ACK3:ACK54=ZF41)*(ACN3:ACN54=ZF39)*(ACO3:ACO54="D"))+SUMPRODUCT((ACK3:ACK54=ZF37)*(ACN3:ACN54=ZF39)*(ACO3:ACO54="D"))+SUMPRODUCT((ACK3:ACK54=ZF38)*(ACN3:ACN54=ZF39)*(ACO3:ACO54="D"))</f>
        <v>0</v>
      </c>
      <c r="ZI39" s="395">
        <f ca="1">SUMPRODUCT((ACK3:ACK54=ZF39)*(ACN3:ACN54=ZF40)*(ACO3:ACO54="L"))+SUMPRODUCT((ACK3:ACK54=ZF39)*(ACN3:ACN54=ZF41)*(ACO3:ACO54="L"))+SUMPRODUCT((ACK3:ACK54=ZF39)*(ACN3:ACN54=ZF37)*(ACO3:ACO54="L"))+SUMPRODUCT((ACK3:ACK54=ZF39)*(ACN3:ACN54=ZF38)*(ACO3:ACO54="L"))+SUMPRODUCT((ACK3:ACK54=ZF40)*(ACN3:ACN54=ZF39)*(ACP3:ACP54="L"))+SUMPRODUCT((ACK3:ACK54=ZF41)*(ACN3:ACN54=ZF39)*(ACP3:ACP54="L"))+SUMPRODUCT((ACK3:ACK54=ZF37)*(ACN3:ACN54=ZF39)*(ACP3:ACP54="L"))+SUMPRODUCT((ACK3:ACK54=ZF38)*(ACN3:ACN54=ZF39)*(ACP3:ACP54="L"))</f>
        <v>0</v>
      </c>
      <c r="ZJ39" s="395">
        <f ca="1">SUMPRODUCT((ACK3:ACK54=ZF39)*(ACN3:ACN54=ZF40)*ACL3:ACL54)+SUMPRODUCT((ACK3:ACK54=ZF39)*(ACN3:ACN54=ZF41)*ACL3:ACL54)+SUMPRODUCT((ACK3:ACK54=ZF39)*(ACN3:ACN54=ZF37)*ACL3:ACL54)+SUMPRODUCT((ACK3:ACK54=ZF39)*(ACN3:ACN54=ZF38)*ACL3:ACL54)+SUMPRODUCT((ACK3:ACK54=ZF40)*(ACN3:ACN54=ZF39)*ACM3:ACM54)+SUMPRODUCT((ACK3:ACK54=ZF41)*(ACN3:ACN54=ZF39)*ACM3:ACM54)+SUMPRODUCT((ACK3:ACK54=ZF37)*(ACN3:ACN54=ZF39)*ACM3:ACM54)+SUMPRODUCT((ACK3:ACK54=ZF38)*(ACN3:ACN54=ZF39)*ACM3:ACM54)</f>
        <v>0</v>
      </c>
      <c r="ZK39" s="395">
        <f ca="1">SUMPRODUCT((ACK3:ACK54=ZF39)*(ACN3:ACN54=ZF40)*ACM3:ACM54)+SUMPRODUCT((ACK3:ACK54=ZF39)*(ACN3:ACN54=ZF41)*ACM3:ACM54)+SUMPRODUCT((ACK3:ACK54=ZF39)*(ACN3:ACN54=ZF37)*ACM3:ACM54)+SUMPRODUCT((ACK3:ACK54=ZF39)*(ACN3:ACN54=ZF38)*ACM3:ACM54)+SUMPRODUCT((ACK3:ACK54=ZF40)*(ACN3:ACN54=ZF39)*ACL3:ACL54)+SUMPRODUCT((ACK3:ACK54=ZF41)*(ACN3:ACN54=ZF39)*ACL3:ACL54)+SUMPRODUCT((ACK3:ACK54=ZF37)*(ACN3:ACN54=ZF39)*ACL3:ACL54)+SUMPRODUCT((ACK3:ACK54=ZF38)*(ACN3:ACN54=ZF39)*ACL3:ACL54)</f>
        <v>0</v>
      </c>
      <c r="ZL39" s="395">
        <f t="shared" ca="1" si="5782"/>
        <v>1000</v>
      </c>
      <c r="ZM39" s="395">
        <f t="shared" ca="1" si="5783"/>
        <v>0</v>
      </c>
      <c r="ZN39" s="395">
        <f ca="1">IF(ZF39&lt;&gt;"",VLOOKUP(ZF39,YM4:YS52,7,FALSE),"")</f>
        <v>1000</v>
      </c>
      <c r="ZO39" s="395">
        <f ca="1">IF(ZF39&lt;&gt;"",VLOOKUP(ZF39,YM4:YS52,5,FALSE),"")</f>
        <v>0</v>
      </c>
      <c r="ZP39" s="395">
        <f ca="1">IF(ZF39&lt;&gt;"",VLOOKUP(ZF39,YM4:YU52,9,FALSE),"")</f>
        <v>20</v>
      </c>
      <c r="ZQ39" s="395">
        <f t="shared" ca="1" si="5784"/>
        <v>0</v>
      </c>
      <c r="ZR39" s="395">
        <f t="shared" ref="ZR39" ca="1" si="6236">IF(ZF39&lt;&gt;"",RANK(ZQ39,ZQ37:ZQ41),"")</f>
        <v>1</v>
      </c>
      <c r="ZS39" s="395">
        <f t="shared" ref="ZS39" ca="1" si="6237">IF(ZF39&lt;&gt;"",SUMPRODUCT((ZQ37:ZQ41=ZQ39)*(ZL37:ZL41&gt;ZL39)),"")</f>
        <v>0</v>
      </c>
      <c r="ZT39" s="395">
        <f t="shared" ref="ZT39" ca="1" si="6238">IF(ZF39&lt;&gt;"",SUMPRODUCT((ZQ37:ZQ41=ZQ39)*(ZL37:ZL41=ZL39)*(ZJ37:ZJ41&gt;ZJ39)),"")</f>
        <v>0</v>
      </c>
      <c r="ZU39" s="395">
        <f t="shared" ref="ZU39" ca="1" si="6239">IF(ZF39&lt;&gt;"",SUMPRODUCT((ZQ37:ZQ41=ZQ39)*(ZL37:ZL41=ZL39)*(ZJ37:ZJ41=ZJ39)*(ZN37:ZN41&gt;ZN39)),"")</f>
        <v>0</v>
      </c>
      <c r="ZV39" s="395">
        <f t="shared" ref="ZV39" ca="1" si="6240">IF(ZF39&lt;&gt;"",SUMPRODUCT((ZQ37:ZQ41=ZQ39)*(ZL37:ZL41=ZL39)*(ZJ37:ZJ41=ZJ39)*(ZN37:ZN41=ZN39)*(ZO37:ZO41&gt;ZO39)),"")</f>
        <v>0</v>
      </c>
      <c r="ZW39" s="395">
        <f t="shared" ref="ZW39" ca="1" si="6241">IF(ZF39&lt;&gt;"",SUMPRODUCT((ZQ37:ZQ41=ZQ39)*(ZL37:ZL41=ZL39)*(ZJ37:ZJ41=ZJ39)*(ZN37:ZN41=ZN39)*(ZO37:ZO41=ZO39)*(ZP37:ZP41&gt;ZP39)),"")</f>
        <v>1</v>
      </c>
      <c r="ZX39" s="395">
        <f t="shared" ref="ZX39" ca="1" si="6242">IF(ZF39&lt;&gt;"",IF(ZX91&lt;&gt;"",IF(ZE88=3,ZX91,ZX91+ZE88),SUM(ZR39:ZW39)),"")</f>
        <v>2</v>
      </c>
      <c r="ZY39" s="395" t="str">
        <f t="shared" ref="ZY39" ca="1" si="6243">IF(ZF39&lt;&gt;"",INDEX(ZF37:ZF41,MATCH(3,ZX37:ZX41,0),0),"")</f>
        <v>Ulsan HD</v>
      </c>
      <c r="ZZ39" s="395" t="str">
        <f t="shared" ca="1" si="5994"/>
        <v/>
      </c>
      <c r="AAA39" s="395">
        <f ca="1">SUMPRODUCT((ACK3:ACK54=ZZ39)*(ACN3:ACN54=ZZ40)*(ACO3:ACO54="W"))+SUMPRODUCT((ACK3:ACK54=ZZ39)*(ACN3:ACN54=ZZ41)*(ACO3:ACO54="W"))+SUMPRODUCT((ACK3:ACK54=ZZ39)*(ACN3:ACN54=ZZ38)*(ACO3:ACO54="W"))+SUMPRODUCT((ACK3:ACK54=ZZ40)*(ACN3:ACN54=ZZ39)*(ACP3:ACP54="W"))+SUMPRODUCT((ACK3:ACK54=ZZ41)*(ACN3:ACN54=ZZ39)*(ACP3:ACP54="W"))+SUMPRODUCT((ACK3:ACK54=ZZ38)*(ACN3:ACN54=ZZ39)*(ACP3:ACP54="W"))</f>
        <v>0</v>
      </c>
      <c r="AAB39" s="395">
        <f ca="1">SUMPRODUCT((ACK3:ACK54=ZZ39)*(ACN3:ACN54=ZZ40)*(ACO3:ACO54="D"))+SUMPRODUCT((ACK3:ACK54=ZZ39)*(ACN3:ACN54=ZZ41)*(ACO3:ACO54="D"))+SUMPRODUCT((ACK3:ACK54=ZZ39)*(ACN3:ACN54=ZZ38)*(ACO3:ACO54="D"))+SUMPRODUCT((ACK3:ACK54=ZZ40)*(ACN3:ACN54=ZZ39)*(ACO3:ACO54="D"))+SUMPRODUCT((ACK3:ACK54=ZZ41)*(ACN3:ACN54=ZZ39)*(ACO3:ACO54="D"))+SUMPRODUCT((ACK3:ACK54=ZZ38)*(ACN3:ACN54=ZZ39)*(ACO3:ACO54="D"))</f>
        <v>0</v>
      </c>
      <c r="AAC39" s="395">
        <f ca="1">SUMPRODUCT((ACK3:ACK54=ZZ39)*(ACN3:ACN54=ZZ40)*(ACO3:ACO54="L"))+SUMPRODUCT((ACK3:ACK54=ZZ39)*(ACN3:ACN54=ZZ41)*(ACO3:ACO54="L"))+SUMPRODUCT((ACK3:ACK54=ZZ39)*(ACN3:ACN54=ZZ38)*(ACO3:ACO54="L"))+SUMPRODUCT((ACK3:ACK54=ZZ40)*(ACN3:ACN54=ZZ39)*(ACP3:ACP54="L"))+SUMPRODUCT((ACK3:ACK54=ZZ41)*(ACN3:ACN54=ZZ39)*(ACP3:ACP54="L"))+SUMPRODUCT((ACK3:ACK54=ZZ38)*(ACN3:ACN54=ZZ39)*(ACP3:ACP54="L"))</f>
        <v>0</v>
      </c>
      <c r="AAD39" s="395">
        <f ca="1">SUMPRODUCT((ACK3:ACK54=ZZ39)*(ACN3:ACN54=ZZ40)*ACL3:ACL54)+SUMPRODUCT((ACK3:ACK54=ZZ39)*(ACN3:ACN54=ZZ41)*ACL3:ACL54)+SUMPRODUCT((ACK3:ACK54=ZZ39)*(ACN3:ACN54=ZZ37)*ACL3:ACL54)+SUMPRODUCT((ACK3:ACK54=ZZ39)*(ACN3:ACN54=ZZ38)*ACL3:ACL54)+SUMPRODUCT((ACK3:ACK54=ZZ40)*(ACN3:ACN54=ZZ39)*ACM3:ACM54)+SUMPRODUCT((ACK3:ACK54=ZZ41)*(ACN3:ACN54=ZZ39)*ACM3:ACM54)+SUMPRODUCT((ACK3:ACK54=ZZ37)*(ACN3:ACN54=ZZ39)*ACM3:ACM54)+SUMPRODUCT((ACK3:ACK54=ZZ38)*(ACN3:ACN54=ZZ39)*ACM3:ACM54)</f>
        <v>0</v>
      </c>
      <c r="AAE39" s="395">
        <f ca="1">SUMPRODUCT((ACK3:ACK54=ZZ39)*(ACN3:ACN54=ZZ40)*ACM3:ACM54)+SUMPRODUCT((ACK3:ACK54=ZZ39)*(ACN3:ACN54=ZZ41)*ACM3:ACM54)+SUMPRODUCT((ACK3:ACK54=ZZ39)*(ACN3:ACN54=ZZ37)*ACM3:ACM54)+SUMPRODUCT((ACK3:ACK54=ZZ39)*(ACN3:ACN54=ZZ38)*ACM3:ACM54)+SUMPRODUCT((ACK3:ACK54=ZZ40)*(ACN3:ACN54=ZZ39)*ACL3:ACL54)+SUMPRODUCT((ACK3:ACK54=ZZ41)*(ACN3:ACN54=ZZ39)*ACL3:ACL54)+SUMPRODUCT((ACK3:ACK54=ZZ37)*(ACN3:ACN54=ZZ39)*ACL3:ACL54)+SUMPRODUCT((ACK3:ACK54=ZZ38)*(ACN3:ACN54=ZZ39)*ACL3:ACL54)</f>
        <v>0</v>
      </c>
      <c r="AAF39" s="395">
        <f t="shared" ca="1" si="5995"/>
        <v>1000</v>
      </c>
      <c r="AAG39" s="395" t="str">
        <f t="shared" ca="1" si="5996"/>
        <v/>
      </c>
      <c r="AAH39" s="395" t="str">
        <f ca="1">IF(ZZ39&lt;&gt;"",VLOOKUP(ZZ39,YM4:YS52,7,FALSE),"")</f>
        <v/>
      </c>
      <c r="AAI39" s="395" t="str">
        <f ca="1">IF(ZZ39&lt;&gt;"",VLOOKUP(ZZ39,YM4:YS52,5,FALSE),"")</f>
        <v/>
      </c>
      <c r="AAJ39" s="395" t="str">
        <f ca="1">IF(ZZ39&lt;&gt;"",VLOOKUP(ZZ39,YM4:YU52,9,FALSE),"")</f>
        <v/>
      </c>
      <c r="AAK39" s="395" t="str">
        <f t="shared" ca="1" si="5997"/>
        <v/>
      </c>
      <c r="AAL39" s="395" t="str">
        <f t="shared" ref="AAL39" ca="1" si="6244">IF(ZZ39&lt;&gt;"",RANK(AAK39,AAK37:AAK40),"")</f>
        <v/>
      </c>
      <c r="AAM39" s="395" t="str">
        <f t="shared" ref="AAM39" ca="1" si="6245">IF(ZZ39&lt;&gt;"",SUMPRODUCT((AAK37:AAK41=AAK39)*(AAF37:AAF41&gt;AAF39)),"")</f>
        <v/>
      </c>
      <c r="AAN39" s="395" t="str">
        <f t="shared" ref="AAN39" ca="1" si="6246">IF(ZZ39&lt;&gt;"",SUMPRODUCT((AAK37:AAK41=AAK39)*(AAF37:AAF41=AAF39)*(AAD37:AAD41&gt;AAD39)),"")</f>
        <v/>
      </c>
      <c r="AAO39" s="395" t="str">
        <f t="shared" ref="AAO39" ca="1" si="6247">IF(ZZ39&lt;&gt;"",SUMPRODUCT((AAK37:AAK41=AAK39)*(AAF37:AAF41=AAF39)*(AAD37:AAD41=AAD39)*(AAH37:AAH41&gt;AAH39)),"")</f>
        <v/>
      </c>
      <c r="AAP39" s="395" t="str">
        <f t="shared" ref="AAP39" ca="1" si="6248">IF(ZZ39&lt;&gt;"",SUMPRODUCT((AAK37:AAK41=AAK39)*(AAF37:AAF41=AAF39)*(AAD37:AAD41=AAD39)*(AAH37:AAH41=AAH39)*(AAI37:AAI41&gt;AAI39)),"")</f>
        <v/>
      </c>
      <c r="AAQ39" s="395" t="str">
        <f t="shared" ref="AAQ39" ca="1" si="6249">IF(ZZ39&lt;&gt;"",SUMPRODUCT((AAK37:AAK41=AAK39)*(AAF37:AAF41=AAF39)*(AAD37:AAD41=AAD39)*(AAH37:AAH41=AAH39)*(AAI37:AAI41=AAI39)*(AAJ37:AAJ41&gt;AAJ39)),"")</f>
        <v/>
      </c>
      <c r="AAR39" s="395" t="str">
        <f t="shared" ref="AAR39" ca="1" si="6250">IF(ZZ39&lt;&gt;"",IF(AAR91&lt;&gt;"",IF(ZY88=3,AAR91,AAR91+ZY88),SUM(AAL39:AAQ39)+1),"")</f>
        <v/>
      </c>
      <c r="AAS39" s="395" t="str">
        <f t="shared" ref="AAS39" ca="1" si="6251">IF(ZZ39&lt;&gt;"",INDEX(ZZ38:ZZ41,MATCH(3,AAR38:AAR41,0),0),"")</f>
        <v/>
      </c>
      <c r="AAT39" s="395" t="str">
        <f t="shared" ref="AAT39:AAT40" ca="1" si="6252">IF(ZC37&lt;&gt;"",ZC37,"")</f>
        <v/>
      </c>
      <c r="AAU39" s="395">
        <f ca="1">SUMPRODUCT((ACK3:ACK54=AAT39)*(ACN3:ACN54=AAT40)*(ACO3:ACO54="W"))+SUMPRODUCT((ACK3:ACK54=AAT39)*(ACN3:ACN54=AAT41)*(ACO3:ACO54="W"))+SUMPRODUCT((ACK3:ACK54=AAT39)*(ACN3:ACN54=AAT54)*(ACO3:ACO54="W"))+SUMPRODUCT((ACK3:ACK54=AAT40)*(ACN3:ACN54=AAT39)*(ACP3:ACP54="W"))+SUMPRODUCT((ACK3:ACK54=AAT41)*(ACN3:ACN54=AAT39)*(ACP3:ACP54="W"))+SUMPRODUCT((ACK3:ACK54=AAT54)*(ACN3:ACN54=AAT39)*(ACP3:ACP54="W"))</f>
        <v>0</v>
      </c>
      <c r="AAV39" s="395">
        <f ca="1">SUMPRODUCT((ACK3:ACK54=AAT39)*(ACN3:ACN54=AAT40)*(ACO3:ACO54="D"))+SUMPRODUCT((ACK3:ACK54=AAT39)*(ACN3:ACN54=AAT41)*(ACO3:ACO54="D"))+SUMPRODUCT((ACK3:ACK54=AAT39)*(ACN3:ACN54=AAT54)*(ACO3:ACO54="D"))+SUMPRODUCT((ACK3:ACK54=AAT40)*(ACN3:ACN54=AAT39)*(ACO3:ACO54="D"))+SUMPRODUCT((ACK3:ACK54=AAT41)*(ACN3:ACN54=AAT39)*(ACO3:ACO54="D"))+SUMPRODUCT((ACK3:ACK54=AAT54)*(ACN3:ACN54=AAT39)*(ACO3:ACO54="D"))</f>
        <v>0</v>
      </c>
      <c r="AAW39" s="395">
        <f ca="1">SUMPRODUCT((ACK3:ACK54=AAT39)*(ACN3:ACN54=AAT40)*(ACO3:ACO54="L"))+SUMPRODUCT((ACK3:ACK54=AAT39)*(ACN3:ACN54=AAT41)*(ACO3:ACO54="L"))+SUMPRODUCT((ACK3:ACK54=AAT39)*(ACN3:ACN54=AAT54)*(ACO3:ACO54="L"))+SUMPRODUCT((ACK3:ACK54=AAT40)*(ACN3:ACN54=AAT39)*(ACP3:ACP54="L"))+SUMPRODUCT((ACK3:ACK54=AAT41)*(ACN3:ACN54=AAT39)*(ACP3:ACP54="L"))+SUMPRODUCT((ACK3:ACK54=AAT54)*(ACN3:ACN54=AAT39)*(ACP3:ACP54="L"))</f>
        <v>0</v>
      </c>
      <c r="AAX39" s="395">
        <f ca="1">SUMPRODUCT((ACK3:ACK54=AAT39)*(ACN3:ACN54=AAT40)*ACL3:ACL54)+SUMPRODUCT((ACK3:ACK54=AAT39)*(ACN3:ACN54=AAT41)*ACL3:ACL54)+SUMPRODUCT((ACK3:ACK54=AAT39)*(ACN3:ACN54=AAT37)*ACL3:ACL54)+SUMPRODUCT((ACK3:ACK54=AAT39)*(ACN3:ACN54=AAT38)*ACL3:ACL54)+SUMPRODUCT((ACK3:ACK54=AAT40)*(ACN3:ACN54=AAT39)*ACM3:ACM54)+SUMPRODUCT((ACK3:ACK54=AAT41)*(ACN3:ACN54=AAT39)*ACM3:ACM54)+SUMPRODUCT((ACK3:ACK54=AAT37)*(ACN3:ACN54=AAT39)*ACM3:ACM54)+SUMPRODUCT((ACK3:ACK54=AAT38)*(ACN3:ACN54=AAT39)*ACM3:ACM54)</f>
        <v>0</v>
      </c>
      <c r="AAY39" s="395">
        <f ca="1">SUMPRODUCT((ACK3:ACK54=AAT39)*(ACN3:ACN54=AAT40)*ACM3:ACM54)+SUMPRODUCT((ACK3:ACK54=AAT39)*(ACN3:ACN54=AAT41)*ACM3:ACM54)+SUMPRODUCT((ACK3:ACK54=AAT39)*(ACN3:ACN54=AAT37)*ACM3:ACM54)+SUMPRODUCT((ACK3:ACK54=AAT39)*(ACN3:ACN54=AAT38)*ACM3:ACM54)+SUMPRODUCT((ACK3:ACK54=AAT40)*(ACN3:ACN54=AAT39)*ACL3:ACL54)+SUMPRODUCT((ACK3:ACK54=AAT41)*(ACN3:ACN54=AAT39)*ACL3:ACL54)+SUMPRODUCT((ACK3:ACK54=AAT37)*(ACN3:ACN54=AAT39)*ACL3:ACL54)+SUMPRODUCT((ACK3:ACK54=AAT38)*(ACN3:ACN54=AAT39)*ACL3:ACL54)</f>
        <v>0</v>
      </c>
      <c r="AAZ39" s="395">
        <f t="shared" ref="AAZ39:AAZ40" ca="1" si="6253">AAX39-AAY39+1000</f>
        <v>1000</v>
      </c>
      <c r="ABA39" s="395" t="str">
        <f t="shared" ref="ABA39:ABA40" ca="1" si="6254">IF(AAT39&lt;&gt;"",AAU39*3+AAV39*1,"")</f>
        <v/>
      </c>
      <c r="ABB39" s="395" t="str">
        <f ca="1">IF(AAT39&lt;&gt;"",VLOOKUP(AAT39,YM4:YS52,7,FALSE),"")</f>
        <v/>
      </c>
      <c r="ABC39" s="395" t="str">
        <f ca="1">IF(AAT39&lt;&gt;"",VLOOKUP(AAT39,YM4:YS52,5,FALSE),"")</f>
        <v/>
      </c>
      <c r="ABD39" s="395" t="str">
        <f ca="1">IF(AAT39&lt;&gt;"",VLOOKUP(AAT39,YM4:YU52,9,FALSE),"")</f>
        <v/>
      </c>
      <c r="ABE39" s="395" t="str">
        <f t="shared" ref="ABE39:ABE40" ca="1" si="6255">ABA39</f>
        <v/>
      </c>
      <c r="ABF39" s="395" t="str">
        <f t="shared" ref="ABF39" ca="1" si="6256">IF(AAT39&lt;&gt;"",RANK(ABE39,ABE38:ABE40),"")</f>
        <v/>
      </c>
      <c r="ABG39" s="395" t="str">
        <f t="shared" ref="ABG39" ca="1" si="6257">IF(AAT39&lt;&gt;"",SUMPRODUCT((ABE37:ABE41=ABE39)*(AAZ37:AAZ41&gt;AAZ39)),"")</f>
        <v/>
      </c>
      <c r="ABH39" s="395" t="str">
        <f t="shared" ref="ABH39" ca="1" si="6258">IF(AAT39&lt;&gt;"",SUMPRODUCT((ABE37:ABE41=ABE39)*(AAZ37:AAZ41=AAZ39)*(AAX37:AAX41&gt;AAX39)),"")</f>
        <v/>
      </c>
      <c r="ABI39" s="395" t="str">
        <f t="shared" ref="ABI39" ca="1" si="6259">IF(AAT39&lt;&gt;"",SUMPRODUCT((ABE37:ABE41=ABE39)*(AAZ37:AAZ41=AAZ39)*(AAX37:AAX41=AAX39)*(ABB37:ABB41&gt;ABB39)),"")</f>
        <v/>
      </c>
      <c r="ABJ39" s="395" t="str">
        <f t="shared" ref="ABJ39" ca="1" si="6260">IF(AAT39&lt;&gt;"",SUMPRODUCT((ABE37:ABE41=ABE39)*(AAZ37:AAZ41=AAZ39)*(AAX37:AAX41=AAX39)*(ABB37:ABB41=ABB39)*(ABC37:ABC41&gt;ABC39)),"")</f>
        <v/>
      </c>
      <c r="ABK39" s="395" t="str">
        <f t="shared" ref="ABK39" ca="1" si="6261">IF(AAT39&lt;&gt;"",SUMPRODUCT((ABE37:ABE41=ABE39)*(AAZ37:AAZ41=AAZ39)*(AAX37:AAX41=AAX39)*(ABB37:ABB41=ABB39)*(ABC37:ABC41=ABC39)*(ABD37:ABD41&gt;ABD39)),"")</f>
        <v/>
      </c>
      <c r="ABL39" s="395" t="str">
        <f t="shared" ref="ABL39:ABL40" ca="1" si="6262">IF(AAT39&lt;&gt;"",SUM(ABF39:ABK39)+2,"")</f>
        <v/>
      </c>
      <c r="ABM39" s="395" t="str">
        <f t="shared" ref="ABM39" ca="1" si="6263">IF(AAT39&lt;&gt;"",INDEX(AAT39:AAT41,MATCH(3,ABL39:ABL41,0),0),"")</f>
        <v/>
      </c>
      <c r="ACH39" s="395" t="str">
        <f t="shared" ref="ACH39" ca="1" si="6264">IF(ABM39&lt;&gt;"",ABM39,IF(AAS39&lt;&gt;"",AAS39,IF(ZY39&lt;&gt;"",ZY39,YY39)))</f>
        <v>Ulsan HD</v>
      </c>
      <c r="ACI39" s="395">
        <v>3</v>
      </c>
      <c r="ACK39" s="395" t="str">
        <f t="shared" si="9"/>
        <v>Auckland City</v>
      </c>
      <c r="ACL39" s="395">
        <f ca="1">IF(OFFSET('Game Board'!O44,0,ACL1)&lt;&gt;"",OFFSET('Game Board'!O44,0,ACL1),0)</f>
        <v>0</v>
      </c>
      <c r="ACM39" s="395">
        <f ca="1">IF(OFFSET('Game Board'!P44,0,ACL1)&lt;&gt;"",OFFSET('Game Board'!P44,0,ACL1),0)</f>
        <v>0</v>
      </c>
      <c r="ACN39" s="395" t="str">
        <f t="shared" si="10"/>
        <v>Boca Juniors</v>
      </c>
      <c r="ACO39" s="395" t="str">
        <f ca="1">IF(AND(OFFSET('Game Board'!O44,0,ACL1)&lt;&gt;"",OFFSET('Game Board'!P44,0,ACL1)&lt;&gt;""),IF(ACL39&gt;ACM39,"W",IF(ACL39=ACM39,"D","L")),"")</f>
        <v/>
      </c>
      <c r="ACP39" s="395" t="str">
        <f t="shared" ca="1" si="2661"/>
        <v/>
      </c>
      <c r="ACR39" s="395">
        <f ca="1">VLOOKUP(ACS39,AGN37:AGO41,2,FALSE)</f>
        <v>3</v>
      </c>
      <c r="ACS39" s="398" t="str">
        <f t="shared" si="5794"/>
        <v>Ulsan HD</v>
      </c>
      <c r="ACT39" s="395">
        <f ca="1">SUMPRODUCT((AGQ3:AGQ54=ACS39)*(AGU3:AGU54="W"))+SUMPRODUCT((AGT3:AGT54=ACS39)*(AGV3:AGV54="W"))</f>
        <v>0</v>
      </c>
      <c r="ACU39" s="395">
        <f ca="1">SUMPRODUCT((AGQ3:AGQ54=ACS39)*(AGU3:AGU54="D"))+SUMPRODUCT((AGT3:AGT54=ACS39)*(AGV3:AGV54="D"))</f>
        <v>0</v>
      </c>
      <c r="ACV39" s="395">
        <f ca="1">SUMPRODUCT((AGQ3:AGQ54=ACS39)*(AGU3:AGU54="L"))+SUMPRODUCT((AGT3:AGT54=ACS39)*(AGV3:AGV54="L"))</f>
        <v>0</v>
      </c>
      <c r="ACW39" s="395">
        <f ca="1">SUMIF(AGQ3:AGQ72,ACS39,AGR3:AGR72)+SUMIF(AGT3:AGT72,ACS39,AGS3:AGS72)</f>
        <v>0</v>
      </c>
      <c r="ACX39" s="395">
        <f ca="1">SUMIF(AGT3:AGT72,ACS39,AGR3:AGR72)+SUMIF(AGQ3:AGQ72,ACS39,AGS3:AGS72)</f>
        <v>0</v>
      </c>
      <c r="ACY39" s="395">
        <f t="shared" ca="1" si="5795"/>
        <v>1000</v>
      </c>
      <c r="ACZ39" s="395">
        <f t="shared" ca="1" si="5796"/>
        <v>0</v>
      </c>
      <c r="ADA39" s="401">
        <f t="shared" si="144"/>
        <v>11</v>
      </c>
      <c r="ADB39" s="395">
        <f ca="1">IF(COUNTIF(ACZ37:ACZ41,4)&lt;&gt;4,RANK(ACZ39,ACZ37:ACZ41),ACZ91)</f>
        <v>1</v>
      </c>
      <c r="ADD39" s="395">
        <f t="shared" ref="ADD39" ca="1" si="6265">SUMPRODUCT((ADB37:ADB40=ADB39)*(ADA37:ADA40&lt;ADA39))+ADB39</f>
        <v>2</v>
      </c>
      <c r="ADE39" s="398" t="str">
        <f t="shared" ref="ADE39" ca="1" si="6266">INDEX(ACS37:ACS41,MATCH(3,ADD37:ADD41,0),0)</f>
        <v>Borussia Dortmund</v>
      </c>
      <c r="ADF39" s="395">
        <f t="shared" ref="ADF39" ca="1" si="6267">INDEX(ADB37:ADB41,MATCH(ADE39,ACS37:ACS41,0),0)</f>
        <v>1</v>
      </c>
      <c r="ADG39" s="395" t="str">
        <f t="shared" ref="ADG39:ADG40" ca="1" si="6268">IF(AND(ADG38&lt;&gt;"",ADF39=1),ADE39,"")</f>
        <v>Borussia Dortmund</v>
      </c>
      <c r="ADH39" s="395" t="str">
        <f t="shared" ref="ADH39:ADH40" ca="1" si="6269">IF(AND(ADH38&lt;&gt;"",ADF40=2),ADE40,"")</f>
        <v/>
      </c>
      <c r="ADI39" s="395" t="str">
        <f t="shared" ref="ADI39" ca="1" si="6270">IF(AND(ADI38&lt;&gt;"",ADF41=3),ADE41,"")</f>
        <v/>
      </c>
      <c r="ADL39" s="395" t="str">
        <f t="shared" ca="1" si="5804"/>
        <v>Borussia Dortmund</v>
      </c>
      <c r="ADM39" s="395">
        <f ca="1">SUMPRODUCT((AGQ3:AGQ54=ADL39)*(AGT3:AGT54=ADL40)*(AGU3:AGU54="W"))+SUMPRODUCT((AGQ3:AGQ54=ADL39)*(AGT3:AGT54=ADL41)*(AGU3:AGU54="W"))+SUMPRODUCT((AGQ3:AGQ54=ADL39)*(AGT3:AGT54=ADL37)*(AGU3:AGU54="W"))+SUMPRODUCT((AGQ3:AGQ54=ADL39)*(AGT3:AGT54=ADL38)*(AGU3:AGU54="W"))+SUMPRODUCT((AGQ3:AGQ54=ADL40)*(AGT3:AGT54=ADL39)*(AGV3:AGV54="W"))+SUMPRODUCT((AGQ3:AGQ54=ADL41)*(AGT3:AGT54=ADL39)*(AGV3:AGV54="W"))+SUMPRODUCT((AGQ3:AGQ54=ADL37)*(AGT3:AGT54=ADL39)*(AGV3:AGV54="W"))+SUMPRODUCT((AGQ3:AGQ54=ADL38)*(AGT3:AGT54=ADL39)*(AGV3:AGV54="W"))</f>
        <v>0</v>
      </c>
      <c r="ADN39" s="395">
        <f ca="1">SUMPRODUCT((AGQ3:AGQ54=ADL39)*(AGT3:AGT54=ADL40)*(AGU3:AGU54="D"))+SUMPRODUCT((AGQ3:AGQ54=ADL39)*(AGT3:AGT54=ADL41)*(AGU3:AGU54="D"))+SUMPRODUCT((AGQ3:AGQ54=ADL39)*(AGT3:AGT54=ADL37)*(AGU3:AGU54="D"))+SUMPRODUCT((AGQ3:AGQ54=ADL39)*(AGT3:AGT54=ADL38)*(AGU3:AGU54="D"))+SUMPRODUCT((AGQ3:AGQ54=ADL40)*(AGT3:AGT54=ADL39)*(AGU3:AGU54="D"))+SUMPRODUCT((AGQ3:AGQ54=ADL41)*(AGT3:AGT54=ADL39)*(AGU3:AGU54="D"))+SUMPRODUCT((AGQ3:AGQ54=ADL37)*(AGT3:AGT54=ADL39)*(AGU3:AGU54="D"))+SUMPRODUCT((AGQ3:AGQ54=ADL38)*(AGT3:AGT54=ADL39)*(AGU3:AGU54="D"))</f>
        <v>0</v>
      </c>
      <c r="ADO39" s="395">
        <f ca="1">SUMPRODUCT((AGQ3:AGQ54=ADL39)*(AGT3:AGT54=ADL40)*(AGU3:AGU54="L"))+SUMPRODUCT((AGQ3:AGQ54=ADL39)*(AGT3:AGT54=ADL41)*(AGU3:AGU54="L"))+SUMPRODUCT((AGQ3:AGQ54=ADL39)*(AGT3:AGT54=ADL37)*(AGU3:AGU54="L"))+SUMPRODUCT((AGQ3:AGQ54=ADL39)*(AGT3:AGT54=ADL38)*(AGU3:AGU54="L"))+SUMPRODUCT((AGQ3:AGQ54=ADL40)*(AGT3:AGT54=ADL39)*(AGV3:AGV54="L"))+SUMPRODUCT((AGQ3:AGQ54=ADL41)*(AGT3:AGT54=ADL39)*(AGV3:AGV54="L"))+SUMPRODUCT((AGQ3:AGQ54=ADL37)*(AGT3:AGT54=ADL39)*(AGV3:AGV54="L"))+SUMPRODUCT((AGQ3:AGQ54=ADL38)*(AGT3:AGT54=ADL39)*(AGV3:AGV54="L"))</f>
        <v>0</v>
      </c>
      <c r="ADP39" s="395">
        <f ca="1">SUMPRODUCT((AGQ3:AGQ54=ADL39)*(AGT3:AGT54=ADL40)*AGR3:AGR54)+SUMPRODUCT((AGQ3:AGQ54=ADL39)*(AGT3:AGT54=ADL41)*AGR3:AGR54)+SUMPRODUCT((AGQ3:AGQ54=ADL39)*(AGT3:AGT54=ADL37)*AGR3:AGR54)+SUMPRODUCT((AGQ3:AGQ54=ADL39)*(AGT3:AGT54=ADL38)*AGR3:AGR54)+SUMPRODUCT((AGQ3:AGQ54=ADL40)*(AGT3:AGT54=ADL39)*AGS3:AGS54)+SUMPRODUCT((AGQ3:AGQ54=ADL41)*(AGT3:AGT54=ADL39)*AGS3:AGS54)+SUMPRODUCT((AGQ3:AGQ54=ADL37)*(AGT3:AGT54=ADL39)*AGS3:AGS54)+SUMPRODUCT((AGQ3:AGQ54=ADL38)*(AGT3:AGT54=ADL39)*AGS3:AGS54)</f>
        <v>0</v>
      </c>
      <c r="ADQ39" s="395">
        <f ca="1">SUMPRODUCT((AGQ3:AGQ54=ADL39)*(AGT3:AGT54=ADL40)*AGS3:AGS54)+SUMPRODUCT((AGQ3:AGQ54=ADL39)*(AGT3:AGT54=ADL41)*AGS3:AGS54)+SUMPRODUCT((AGQ3:AGQ54=ADL39)*(AGT3:AGT54=ADL37)*AGS3:AGS54)+SUMPRODUCT((AGQ3:AGQ54=ADL39)*(AGT3:AGT54=ADL38)*AGS3:AGS54)+SUMPRODUCT((AGQ3:AGQ54=ADL40)*(AGT3:AGT54=ADL39)*AGR3:AGR54)+SUMPRODUCT((AGQ3:AGQ54=ADL41)*(AGT3:AGT54=ADL39)*AGR3:AGR54)+SUMPRODUCT((AGQ3:AGQ54=ADL37)*(AGT3:AGT54=ADL39)*AGR3:AGR54)+SUMPRODUCT((AGQ3:AGQ54=ADL38)*(AGT3:AGT54=ADL39)*AGR3:AGR54)</f>
        <v>0</v>
      </c>
      <c r="ADR39" s="395">
        <f t="shared" ca="1" si="5805"/>
        <v>1000</v>
      </c>
      <c r="ADS39" s="395">
        <f t="shared" ca="1" si="5806"/>
        <v>0</v>
      </c>
      <c r="ADT39" s="395">
        <f ca="1">IF(ADL39&lt;&gt;"",VLOOKUP(ADL39,ACS4:ACY52,7,FALSE),"")</f>
        <v>1000</v>
      </c>
      <c r="ADU39" s="395">
        <f ca="1">IF(ADL39&lt;&gt;"",VLOOKUP(ADL39,ACS4:ACY52,5,FALSE),"")</f>
        <v>0</v>
      </c>
      <c r="ADV39" s="395">
        <f ca="1">IF(ADL39&lt;&gt;"",VLOOKUP(ADL39,ACS4:ADA52,9,FALSE),"")</f>
        <v>20</v>
      </c>
      <c r="ADW39" s="395">
        <f t="shared" ca="1" si="5807"/>
        <v>0</v>
      </c>
      <c r="ADX39" s="395">
        <f t="shared" ref="ADX39" ca="1" si="6271">IF(ADL39&lt;&gt;"",RANK(ADW39,ADW37:ADW41),"")</f>
        <v>1</v>
      </c>
      <c r="ADY39" s="395">
        <f t="shared" ref="ADY39" ca="1" si="6272">IF(ADL39&lt;&gt;"",SUMPRODUCT((ADW37:ADW41=ADW39)*(ADR37:ADR41&gt;ADR39)),"")</f>
        <v>0</v>
      </c>
      <c r="ADZ39" s="395">
        <f t="shared" ref="ADZ39" ca="1" si="6273">IF(ADL39&lt;&gt;"",SUMPRODUCT((ADW37:ADW41=ADW39)*(ADR37:ADR41=ADR39)*(ADP37:ADP41&gt;ADP39)),"")</f>
        <v>0</v>
      </c>
      <c r="AEA39" s="395">
        <f t="shared" ref="AEA39" ca="1" si="6274">IF(ADL39&lt;&gt;"",SUMPRODUCT((ADW37:ADW41=ADW39)*(ADR37:ADR41=ADR39)*(ADP37:ADP41=ADP39)*(ADT37:ADT41&gt;ADT39)),"")</f>
        <v>0</v>
      </c>
      <c r="AEB39" s="395">
        <f t="shared" ref="AEB39" ca="1" si="6275">IF(ADL39&lt;&gt;"",SUMPRODUCT((ADW37:ADW41=ADW39)*(ADR37:ADR41=ADR39)*(ADP37:ADP41=ADP39)*(ADT37:ADT41=ADT39)*(ADU37:ADU41&gt;ADU39)),"")</f>
        <v>0</v>
      </c>
      <c r="AEC39" s="395">
        <f t="shared" ref="AEC39" ca="1" si="6276">IF(ADL39&lt;&gt;"",SUMPRODUCT((ADW37:ADW41=ADW39)*(ADR37:ADR41=ADR39)*(ADP37:ADP41=ADP39)*(ADT37:ADT41=ADT39)*(ADU37:ADU41=ADU39)*(ADV37:ADV41&gt;ADV39)),"")</f>
        <v>1</v>
      </c>
      <c r="AED39" s="395">
        <f t="shared" ref="AED39" ca="1" si="6277">IF(ADL39&lt;&gt;"",IF(AED91&lt;&gt;"",IF(ADK88=3,AED91,AED91+ADK88),SUM(ADX39:AEC39)),"")</f>
        <v>2</v>
      </c>
      <c r="AEE39" s="395" t="str">
        <f t="shared" ref="AEE39" ca="1" si="6278">IF(ADL39&lt;&gt;"",INDEX(ADL37:ADL41,MATCH(3,AED37:AED41,0),0),"")</f>
        <v>Ulsan HD</v>
      </c>
      <c r="AEF39" s="395" t="str">
        <f t="shared" ca="1" si="6022"/>
        <v/>
      </c>
      <c r="AEG39" s="395">
        <f ca="1">SUMPRODUCT((AGQ3:AGQ54=AEF39)*(AGT3:AGT54=AEF40)*(AGU3:AGU54="W"))+SUMPRODUCT((AGQ3:AGQ54=AEF39)*(AGT3:AGT54=AEF41)*(AGU3:AGU54="W"))+SUMPRODUCT((AGQ3:AGQ54=AEF39)*(AGT3:AGT54=AEF38)*(AGU3:AGU54="W"))+SUMPRODUCT((AGQ3:AGQ54=AEF40)*(AGT3:AGT54=AEF39)*(AGV3:AGV54="W"))+SUMPRODUCT((AGQ3:AGQ54=AEF41)*(AGT3:AGT54=AEF39)*(AGV3:AGV54="W"))+SUMPRODUCT((AGQ3:AGQ54=AEF38)*(AGT3:AGT54=AEF39)*(AGV3:AGV54="W"))</f>
        <v>0</v>
      </c>
      <c r="AEH39" s="395">
        <f ca="1">SUMPRODUCT((AGQ3:AGQ54=AEF39)*(AGT3:AGT54=AEF40)*(AGU3:AGU54="D"))+SUMPRODUCT((AGQ3:AGQ54=AEF39)*(AGT3:AGT54=AEF41)*(AGU3:AGU54="D"))+SUMPRODUCT((AGQ3:AGQ54=AEF39)*(AGT3:AGT54=AEF38)*(AGU3:AGU54="D"))+SUMPRODUCT((AGQ3:AGQ54=AEF40)*(AGT3:AGT54=AEF39)*(AGU3:AGU54="D"))+SUMPRODUCT((AGQ3:AGQ54=AEF41)*(AGT3:AGT54=AEF39)*(AGU3:AGU54="D"))+SUMPRODUCT((AGQ3:AGQ54=AEF38)*(AGT3:AGT54=AEF39)*(AGU3:AGU54="D"))</f>
        <v>0</v>
      </c>
      <c r="AEI39" s="395">
        <f ca="1">SUMPRODUCT((AGQ3:AGQ54=AEF39)*(AGT3:AGT54=AEF40)*(AGU3:AGU54="L"))+SUMPRODUCT((AGQ3:AGQ54=AEF39)*(AGT3:AGT54=AEF41)*(AGU3:AGU54="L"))+SUMPRODUCT((AGQ3:AGQ54=AEF39)*(AGT3:AGT54=AEF38)*(AGU3:AGU54="L"))+SUMPRODUCT((AGQ3:AGQ54=AEF40)*(AGT3:AGT54=AEF39)*(AGV3:AGV54="L"))+SUMPRODUCT((AGQ3:AGQ54=AEF41)*(AGT3:AGT54=AEF39)*(AGV3:AGV54="L"))+SUMPRODUCT((AGQ3:AGQ54=AEF38)*(AGT3:AGT54=AEF39)*(AGV3:AGV54="L"))</f>
        <v>0</v>
      </c>
      <c r="AEJ39" s="395">
        <f ca="1">SUMPRODUCT((AGQ3:AGQ54=AEF39)*(AGT3:AGT54=AEF40)*AGR3:AGR54)+SUMPRODUCT((AGQ3:AGQ54=AEF39)*(AGT3:AGT54=AEF41)*AGR3:AGR54)+SUMPRODUCT((AGQ3:AGQ54=AEF39)*(AGT3:AGT54=AEF37)*AGR3:AGR54)+SUMPRODUCT((AGQ3:AGQ54=AEF39)*(AGT3:AGT54=AEF38)*AGR3:AGR54)+SUMPRODUCT((AGQ3:AGQ54=AEF40)*(AGT3:AGT54=AEF39)*AGS3:AGS54)+SUMPRODUCT((AGQ3:AGQ54=AEF41)*(AGT3:AGT54=AEF39)*AGS3:AGS54)+SUMPRODUCT((AGQ3:AGQ54=AEF37)*(AGT3:AGT54=AEF39)*AGS3:AGS54)+SUMPRODUCT((AGQ3:AGQ54=AEF38)*(AGT3:AGT54=AEF39)*AGS3:AGS54)</f>
        <v>0</v>
      </c>
      <c r="AEK39" s="395">
        <f ca="1">SUMPRODUCT((AGQ3:AGQ54=AEF39)*(AGT3:AGT54=AEF40)*AGS3:AGS54)+SUMPRODUCT((AGQ3:AGQ54=AEF39)*(AGT3:AGT54=AEF41)*AGS3:AGS54)+SUMPRODUCT((AGQ3:AGQ54=AEF39)*(AGT3:AGT54=AEF37)*AGS3:AGS54)+SUMPRODUCT((AGQ3:AGQ54=AEF39)*(AGT3:AGT54=AEF38)*AGS3:AGS54)+SUMPRODUCT((AGQ3:AGQ54=AEF40)*(AGT3:AGT54=AEF39)*AGR3:AGR54)+SUMPRODUCT((AGQ3:AGQ54=AEF41)*(AGT3:AGT54=AEF39)*AGR3:AGR54)+SUMPRODUCT((AGQ3:AGQ54=AEF37)*(AGT3:AGT54=AEF39)*AGR3:AGR54)+SUMPRODUCT((AGQ3:AGQ54=AEF38)*(AGT3:AGT54=AEF39)*AGR3:AGR54)</f>
        <v>0</v>
      </c>
      <c r="AEL39" s="395">
        <f t="shared" ca="1" si="6023"/>
        <v>1000</v>
      </c>
      <c r="AEM39" s="395" t="str">
        <f t="shared" ca="1" si="6024"/>
        <v/>
      </c>
      <c r="AEN39" s="395" t="str">
        <f ca="1">IF(AEF39&lt;&gt;"",VLOOKUP(AEF39,ACS4:ACY52,7,FALSE),"")</f>
        <v/>
      </c>
      <c r="AEO39" s="395" t="str">
        <f ca="1">IF(AEF39&lt;&gt;"",VLOOKUP(AEF39,ACS4:ACY52,5,FALSE),"")</f>
        <v/>
      </c>
      <c r="AEP39" s="395" t="str">
        <f ca="1">IF(AEF39&lt;&gt;"",VLOOKUP(AEF39,ACS4:ADA52,9,FALSE),"")</f>
        <v/>
      </c>
      <c r="AEQ39" s="395" t="str">
        <f t="shared" ca="1" si="6025"/>
        <v/>
      </c>
      <c r="AER39" s="395" t="str">
        <f t="shared" ref="AER39" ca="1" si="6279">IF(AEF39&lt;&gt;"",RANK(AEQ39,AEQ37:AEQ40),"")</f>
        <v/>
      </c>
      <c r="AES39" s="395" t="str">
        <f t="shared" ref="AES39" ca="1" si="6280">IF(AEF39&lt;&gt;"",SUMPRODUCT((AEQ37:AEQ41=AEQ39)*(AEL37:AEL41&gt;AEL39)),"")</f>
        <v/>
      </c>
      <c r="AET39" s="395" t="str">
        <f t="shared" ref="AET39" ca="1" si="6281">IF(AEF39&lt;&gt;"",SUMPRODUCT((AEQ37:AEQ41=AEQ39)*(AEL37:AEL41=AEL39)*(AEJ37:AEJ41&gt;AEJ39)),"")</f>
        <v/>
      </c>
      <c r="AEU39" s="395" t="str">
        <f t="shared" ref="AEU39" ca="1" si="6282">IF(AEF39&lt;&gt;"",SUMPRODUCT((AEQ37:AEQ41=AEQ39)*(AEL37:AEL41=AEL39)*(AEJ37:AEJ41=AEJ39)*(AEN37:AEN41&gt;AEN39)),"")</f>
        <v/>
      </c>
      <c r="AEV39" s="395" t="str">
        <f t="shared" ref="AEV39" ca="1" si="6283">IF(AEF39&lt;&gt;"",SUMPRODUCT((AEQ37:AEQ41=AEQ39)*(AEL37:AEL41=AEL39)*(AEJ37:AEJ41=AEJ39)*(AEN37:AEN41=AEN39)*(AEO37:AEO41&gt;AEO39)),"")</f>
        <v/>
      </c>
      <c r="AEW39" s="395" t="str">
        <f t="shared" ref="AEW39" ca="1" si="6284">IF(AEF39&lt;&gt;"",SUMPRODUCT((AEQ37:AEQ41=AEQ39)*(AEL37:AEL41=AEL39)*(AEJ37:AEJ41=AEJ39)*(AEN37:AEN41=AEN39)*(AEO37:AEO41=AEO39)*(AEP37:AEP41&gt;AEP39)),"")</f>
        <v/>
      </c>
      <c r="AEX39" s="395" t="str">
        <f t="shared" ref="AEX39" ca="1" si="6285">IF(AEF39&lt;&gt;"",IF(AEX91&lt;&gt;"",IF(AEE88=3,AEX91,AEX91+AEE88),SUM(AER39:AEW39)+1),"")</f>
        <v/>
      </c>
      <c r="AEY39" s="395" t="str">
        <f t="shared" ref="AEY39" ca="1" si="6286">IF(AEF39&lt;&gt;"",INDEX(AEF38:AEF41,MATCH(3,AEX38:AEX41,0),0),"")</f>
        <v/>
      </c>
      <c r="AEZ39" s="395" t="str">
        <f t="shared" ref="AEZ39:AEZ40" ca="1" si="6287">IF(ADI37&lt;&gt;"",ADI37,"")</f>
        <v/>
      </c>
      <c r="AFA39" s="395">
        <f ca="1">SUMPRODUCT((AGQ3:AGQ54=AEZ39)*(AGT3:AGT54=AEZ40)*(AGU3:AGU54="W"))+SUMPRODUCT((AGQ3:AGQ54=AEZ39)*(AGT3:AGT54=AEZ41)*(AGU3:AGU54="W"))+SUMPRODUCT((AGQ3:AGQ54=AEZ39)*(AGT3:AGT54=AEZ54)*(AGU3:AGU54="W"))+SUMPRODUCT((AGQ3:AGQ54=AEZ40)*(AGT3:AGT54=AEZ39)*(AGV3:AGV54="W"))+SUMPRODUCT((AGQ3:AGQ54=AEZ41)*(AGT3:AGT54=AEZ39)*(AGV3:AGV54="W"))+SUMPRODUCT((AGQ3:AGQ54=AEZ54)*(AGT3:AGT54=AEZ39)*(AGV3:AGV54="W"))</f>
        <v>0</v>
      </c>
      <c r="AFB39" s="395">
        <f ca="1">SUMPRODUCT((AGQ3:AGQ54=AEZ39)*(AGT3:AGT54=AEZ40)*(AGU3:AGU54="D"))+SUMPRODUCT((AGQ3:AGQ54=AEZ39)*(AGT3:AGT54=AEZ41)*(AGU3:AGU54="D"))+SUMPRODUCT((AGQ3:AGQ54=AEZ39)*(AGT3:AGT54=AEZ54)*(AGU3:AGU54="D"))+SUMPRODUCT((AGQ3:AGQ54=AEZ40)*(AGT3:AGT54=AEZ39)*(AGU3:AGU54="D"))+SUMPRODUCT((AGQ3:AGQ54=AEZ41)*(AGT3:AGT54=AEZ39)*(AGU3:AGU54="D"))+SUMPRODUCT((AGQ3:AGQ54=AEZ54)*(AGT3:AGT54=AEZ39)*(AGU3:AGU54="D"))</f>
        <v>0</v>
      </c>
      <c r="AFC39" s="395">
        <f ca="1">SUMPRODUCT((AGQ3:AGQ54=AEZ39)*(AGT3:AGT54=AEZ40)*(AGU3:AGU54="L"))+SUMPRODUCT((AGQ3:AGQ54=AEZ39)*(AGT3:AGT54=AEZ41)*(AGU3:AGU54="L"))+SUMPRODUCT((AGQ3:AGQ54=AEZ39)*(AGT3:AGT54=AEZ54)*(AGU3:AGU54="L"))+SUMPRODUCT((AGQ3:AGQ54=AEZ40)*(AGT3:AGT54=AEZ39)*(AGV3:AGV54="L"))+SUMPRODUCT((AGQ3:AGQ54=AEZ41)*(AGT3:AGT54=AEZ39)*(AGV3:AGV54="L"))+SUMPRODUCT((AGQ3:AGQ54=AEZ54)*(AGT3:AGT54=AEZ39)*(AGV3:AGV54="L"))</f>
        <v>0</v>
      </c>
      <c r="AFD39" s="395">
        <f ca="1">SUMPRODUCT((AGQ3:AGQ54=AEZ39)*(AGT3:AGT54=AEZ40)*AGR3:AGR54)+SUMPRODUCT((AGQ3:AGQ54=AEZ39)*(AGT3:AGT54=AEZ41)*AGR3:AGR54)+SUMPRODUCT((AGQ3:AGQ54=AEZ39)*(AGT3:AGT54=AEZ37)*AGR3:AGR54)+SUMPRODUCT((AGQ3:AGQ54=AEZ39)*(AGT3:AGT54=AEZ38)*AGR3:AGR54)+SUMPRODUCT((AGQ3:AGQ54=AEZ40)*(AGT3:AGT54=AEZ39)*AGS3:AGS54)+SUMPRODUCT((AGQ3:AGQ54=AEZ41)*(AGT3:AGT54=AEZ39)*AGS3:AGS54)+SUMPRODUCT((AGQ3:AGQ54=AEZ37)*(AGT3:AGT54=AEZ39)*AGS3:AGS54)+SUMPRODUCT((AGQ3:AGQ54=AEZ38)*(AGT3:AGT54=AEZ39)*AGS3:AGS54)</f>
        <v>0</v>
      </c>
      <c r="AFE39" s="395">
        <f ca="1">SUMPRODUCT((AGQ3:AGQ54=AEZ39)*(AGT3:AGT54=AEZ40)*AGS3:AGS54)+SUMPRODUCT((AGQ3:AGQ54=AEZ39)*(AGT3:AGT54=AEZ41)*AGS3:AGS54)+SUMPRODUCT((AGQ3:AGQ54=AEZ39)*(AGT3:AGT54=AEZ37)*AGS3:AGS54)+SUMPRODUCT((AGQ3:AGQ54=AEZ39)*(AGT3:AGT54=AEZ38)*AGS3:AGS54)+SUMPRODUCT((AGQ3:AGQ54=AEZ40)*(AGT3:AGT54=AEZ39)*AGR3:AGR54)+SUMPRODUCT((AGQ3:AGQ54=AEZ41)*(AGT3:AGT54=AEZ39)*AGR3:AGR54)+SUMPRODUCT((AGQ3:AGQ54=AEZ37)*(AGT3:AGT54=AEZ39)*AGR3:AGR54)+SUMPRODUCT((AGQ3:AGQ54=AEZ38)*(AGT3:AGT54=AEZ39)*AGR3:AGR54)</f>
        <v>0</v>
      </c>
      <c r="AFF39" s="395">
        <f t="shared" ref="AFF39:AFF40" ca="1" si="6288">AFD39-AFE39+1000</f>
        <v>1000</v>
      </c>
      <c r="AFG39" s="395" t="str">
        <f t="shared" ref="AFG39:AFG40" ca="1" si="6289">IF(AEZ39&lt;&gt;"",AFA39*3+AFB39*1,"")</f>
        <v/>
      </c>
      <c r="AFH39" s="395" t="str">
        <f ca="1">IF(AEZ39&lt;&gt;"",VLOOKUP(AEZ39,ACS4:ACY52,7,FALSE),"")</f>
        <v/>
      </c>
      <c r="AFI39" s="395" t="str">
        <f ca="1">IF(AEZ39&lt;&gt;"",VLOOKUP(AEZ39,ACS4:ACY52,5,FALSE),"")</f>
        <v/>
      </c>
      <c r="AFJ39" s="395" t="str">
        <f ca="1">IF(AEZ39&lt;&gt;"",VLOOKUP(AEZ39,ACS4:ADA52,9,FALSE),"")</f>
        <v/>
      </c>
      <c r="AFK39" s="395" t="str">
        <f t="shared" ref="AFK39:AFK40" ca="1" si="6290">AFG39</f>
        <v/>
      </c>
      <c r="AFL39" s="395" t="str">
        <f t="shared" ref="AFL39" ca="1" si="6291">IF(AEZ39&lt;&gt;"",RANK(AFK39,AFK38:AFK40),"")</f>
        <v/>
      </c>
      <c r="AFM39" s="395" t="str">
        <f t="shared" ref="AFM39" ca="1" si="6292">IF(AEZ39&lt;&gt;"",SUMPRODUCT((AFK37:AFK41=AFK39)*(AFF37:AFF41&gt;AFF39)),"")</f>
        <v/>
      </c>
      <c r="AFN39" s="395" t="str">
        <f t="shared" ref="AFN39" ca="1" si="6293">IF(AEZ39&lt;&gt;"",SUMPRODUCT((AFK37:AFK41=AFK39)*(AFF37:AFF41=AFF39)*(AFD37:AFD41&gt;AFD39)),"")</f>
        <v/>
      </c>
      <c r="AFO39" s="395" t="str">
        <f t="shared" ref="AFO39" ca="1" si="6294">IF(AEZ39&lt;&gt;"",SUMPRODUCT((AFK37:AFK41=AFK39)*(AFF37:AFF41=AFF39)*(AFD37:AFD41=AFD39)*(AFH37:AFH41&gt;AFH39)),"")</f>
        <v/>
      </c>
      <c r="AFP39" s="395" t="str">
        <f t="shared" ref="AFP39" ca="1" si="6295">IF(AEZ39&lt;&gt;"",SUMPRODUCT((AFK37:AFK41=AFK39)*(AFF37:AFF41=AFF39)*(AFD37:AFD41=AFD39)*(AFH37:AFH41=AFH39)*(AFI37:AFI41&gt;AFI39)),"")</f>
        <v/>
      </c>
      <c r="AFQ39" s="395" t="str">
        <f t="shared" ref="AFQ39" ca="1" si="6296">IF(AEZ39&lt;&gt;"",SUMPRODUCT((AFK37:AFK41=AFK39)*(AFF37:AFF41=AFF39)*(AFD37:AFD41=AFD39)*(AFH37:AFH41=AFH39)*(AFI37:AFI41=AFI39)*(AFJ37:AFJ41&gt;AFJ39)),"")</f>
        <v/>
      </c>
      <c r="AFR39" s="395" t="str">
        <f t="shared" ref="AFR39:AFR40" ca="1" si="6297">IF(AEZ39&lt;&gt;"",SUM(AFL39:AFQ39)+2,"")</f>
        <v/>
      </c>
      <c r="AFS39" s="395" t="str">
        <f t="shared" ref="AFS39" ca="1" si="6298">IF(AEZ39&lt;&gt;"",INDEX(AEZ39:AEZ41,MATCH(3,AFR39:AFR41,0),0),"")</f>
        <v/>
      </c>
      <c r="AGN39" s="395" t="str">
        <f t="shared" ref="AGN39" ca="1" si="6299">IF(AFS39&lt;&gt;"",AFS39,IF(AEY39&lt;&gt;"",AEY39,IF(AEE39&lt;&gt;"",AEE39,ADE39)))</f>
        <v>Ulsan HD</v>
      </c>
      <c r="AGO39" s="395">
        <v>3</v>
      </c>
      <c r="AGQ39" s="395" t="str">
        <f t="shared" si="12"/>
        <v>Auckland City</v>
      </c>
      <c r="AGR39" s="395">
        <f ca="1">IF(OFFSET('Game Board'!O44,0,AGR1)&lt;&gt;"",OFFSET('Game Board'!O44,0,AGR1),0)</f>
        <v>0</v>
      </c>
      <c r="AGS39" s="395">
        <f ca="1">IF(OFFSET('Game Board'!P44,0,AGR1)&lt;&gt;"",OFFSET('Game Board'!P44,0,AGR1),0)</f>
        <v>0</v>
      </c>
      <c r="AGT39" s="395" t="str">
        <f t="shared" si="13"/>
        <v>Boca Juniors</v>
      </c>
      <c r="AGU39" s="395" t="str">
        <f ca="1">IF(AND(OFFSET('Game Board'!O44,0,AGR1)&lt;&gt;"",OFFSET('Game Board'!P44,0,AGR1)&lt;&gt;""),IF(AGR39&gt;AGS39,"W",IF(AGR39=AGS39,"D","L")),"")</f>
        <v/>
      </c>
      <c r="AGV39" s="395" t="str">
        <f t="shared" ca="1" si="2693"/>
        <v/>
      </c>
      <c r="AGX39" s="395">
        <f ca="1">VLOOKUP(AGY39,AKT37:AKU41,2,FALSE)</f>
        <v>3</v>
      </c>
      <c r="AGY39" s="398" t="str">
        <f t="shared" si="5817"/>
        <v>Ulsan HD</v>
      </c>
      <c r="AGZ39" s="395">
        <f ca="1">SUMPRODUCT((AKW3:AKW54=AGY39)*(ALA3:ALA54="W"))+SUMPRODUCT((AKZ3:AKZ54=AGY39)*(ALB3:ALB54="W"))</f>
        <v>0</v>
      </c>
      <c r="AHA39" s="395">
        <f ca="1">SUMPRODUCT((AKW3:AKW54=AGY39)*(ALA3:ALA54="D"))+SUMPRODUCT((AKZ3:AKZ54=AGY39)*(ALB3:ALB54="D"))</f>
        <v>0</v>
      </c>
      <c r="AHB39" s="395">
        <f ca="1">SUMPRODUCT((AKW3:AKW54=AGY39)*(ALA3:ALA54="L"))+SUMPRODUCT((AKZ3:AKZ54=AGY39)*(ALB3:ALB54="L"))</f>
        <v>0</v>
      </c>
      <c r="AHC39" s="395">
        <f ca="1">SUMIF(AKW3:AKW72,AGY39,AKX3:AKX72)+SUMIF(AKZ3:AKZ72,AGY39,AKY3:AKY72)</f>
        <v>0</v>
      </c>
      <c r="AHD39" s="395">
        <f ca="1">SUMIF(AKZ3:AKZ72,AGY39,AKX3:AKX72)+SUMIF(AKW3:AKW72,AGY39,AKY3:AKY72)</f>
        <v>0</v>
      </c>
      <c r="AHE39" s="395">
        <f t="shared" ca="1" si="5818"/>
        <v>1000</v>
      </c>
      <c r="AHF39" s="395">
        <f t="shared" ca="1" si="5819"/>
        <v>0</v>
      </c>
      <c r="AHG39" s="401">
        <f t="shared" si="171"/>
        <v>11</v>
      </c>
      <c r="AHH39" s="395">
        <f ca="1">IF(COUNTIF(AHF37:AHF41,4)&lt;&gt;4,RANK(AHF39,AHF37:AHF41),AHF91)</f>
        <v>1</v>
      </c>
      <c r="AHJ39" s="395">
        <f t="shared" ref="AHJ39" ca="1" si="6300">SUMPRODUCT((AHH37:AHH40=AHH39)*(AHG37:AHG40&lt;AHG39))+AHH39</f>
        <v>2</v>
      </c>
      <c r="AHK39" s="398" t="str">
        <f t="shared" ref="AHK39" ca="1" si="6301">INDEX(AGY37:AGY41,MATCH(3,AHJ37:AHJ41,0),0)</f>
        <v>Borussia Dortmund</v>
      </c>
      <c r="AHL39" s="395">
        <f t="shared" ref="AHL39" ca="1" si="6302">INDEX(AHH37:AHH41,MATCH(AHK39,AGY37:AGY41,0),0)</f>
        <v>1</v>
      </c>
      <c r="AHM39" s="395" t="str">
        <f t="shared" ref="AHM39:AHM40" ca="1" si="6303">IF(AND(AHM38&lt;&gt;"",AHL39=1),AHK39,"")</f>
        <v>Borussia Dortmund</v>
      </c>
      <c r="AHN39" s="395" t="str">
        <f t="shared" ref="AHN39:AHN40" ca="1" si="6304">IF(AND(AHN38&lt;&gt;"",AHL40=2),AHK40,"")</f>
        <v/>
      </c>
      <c r="AHO39" s="395" t="str">
        <f t="shared" ref="AHO39" ca="1" si="6305">IF(AND(AHO38&lt;&gt;"",AHL41=3),AHK41,"")</f>
        <v/>
      </c>
      <c r="AHR39" s="395" t="str">
        <f t="shared" ca="1" si="5827"/>
        <v>Borussia Dortmund</v>
      </c>
      <c r="AHS39" s="395">
        <f ca="1">SUMPRODUCT((AKW3:AKW54=AHR39)*(AKZ3:AKZ54=AHR40)*(ALA3:ALA54="W"))+SUMPRODUCT((AKW3:AKW54=AHR39)*(AKZ3:AKZ54=AHR41)*(ALA3:ALA54="W"))+SUMPRODUCT((AKW3:AKW54=AHR39)*(AKZ3:AKZ54=AHR37)*(ALA3:ALA54="W"))+SUMPRODUCT((AKW3:AKW54=AHR39)*(AKZ3:AKZ54=AHR38)*(ALA3:ALA54="W"))+SUMPRODUCT((AKW3:AKW54=AHR40)*(AKZ3:AKZ54=AHR39)*(ALB3:ALB54="W"))+SUMPRODUCT((AKW3:AKW54=AHR41)*(AKZ3:AKZ54=AHR39)*(ALB3:ALB54="W"))+SUMPRODUCT((AKW3:AKW54=AHR37)*(AKZ3:AKZ54=AHR39)*(ALB3:ALB54="W"))+SUMPRODUCT((AKW3:AKW54=AHR38)*(AKZ3:AKZ54=AHR39)*(ALB3:ALB54="W"))</f>
        <v>0</v>
      </c>
      <c r="AHT39" s="395">
        <f ca="1">SUMPRODUCT((AKW3:AKW54=AHR39)*(AKZ3:AKZ54=AHR40)*(ALA3:ALA54="D"))+SUMPRODUCT((AKW3:AKW54=AHR39)*(AKZ3:AKZ54=AHR41)*(ALA3:ALA54="D"))+SUMPRODUCT((AKW3:AKW54=AHR39)*(AKZ3:AKZ54=AHR37)*(ALA3:ALA54="D"))+SUMPRODUCT((AKW3:AKW54=AHR39)*(AKZ3:AKZ54=AHR38)*(ALA3:ALA54="D"))+SUMPRODUCT((AKW3:AKW54=AHR40)*(AKZ3:AKZ54=AHR39)*(ALA3:ALA54="D"))+SUMPRODUCT((AKW3:AKW54=AHR41)*(AKZ3:AKZ54=AHR39)*(ALA3:ALA54="D"))+SUMPRODUCT((AKW3:AKW54=AHR37)*(AKZ3:AKZ54=AHR39)*(ALA3:ALA54="D"))+SUMPRODUCT((AKW3:AKW54=AHR38)*(AKZ3:AKZ54=AHR39)*(ALA3:ALA54="D"))</f>
        <v>0</v>
      </c>
      <c r="AHU39" s="395">
        <f ca="1">SUMPRODUCT((AKW3:AKW54=AHR39)*(AKZ3:AKZ54=AHR40)*(ALA3:ALA54="L"))+SUMPRODUCT((AKW3:AKW54=AHR39)*(AKZ3:AKZ54=AHR41)*(ALA3:ALA54="L"))+SUMPRODUCT((AKW3:AKW54=AHR39)*(AKZ3:AKZ54=AHR37)*(ALA3:ALA54="L"))+SUMPRODUCT((AKW3:AKW54=AHR39)*(AKZ3:AKZ54=AHR38)*(ALA3:ALA54="L"))+SUMPRODUCT((AKW3:AKW54=AHR40)*(AKZ3:AKZ54=AHR39)*(ALB3:ALB54="L"))+SUMPRODUCT((AKW3:AKW54=AHR41)*(AKZ3:AKZ54=AHR39)*(ALB3:ALB54="L"))+SUMPRODUCT((AKW3:AKW54=AHR37)*(AKZ3:AKZ54=AHR39)*(ALB3:ALB54="L"))+SUMPRODUCT((AKW3:AKW54=AHR38)*(AKZ3:AKZ54=AHR39)*(ALB3:ALB54="L"))</f>
        <v>0</v>
      </c>
      <c r="AHV39" s="395">
        <f ca="1">SUMPRODUCT((AKW3:AKW54=AHR39)*(AKZ3:AKZ54=AHR40)*AKX3:AKX54)+SUMPRODUCT((AKW3:AKW54=AHR39)*(AKZ3:AKZ54=AHR41)*AKX3:AKX54)+SUMPRODUCT((AKW3:AKW54=AHR39)*(AKZ3:AKZ54=AHR37)*AKX3:AKX54)+SUMPRODUCT((AKW3:AKW54=AHR39)*(AKZ3:AKZ54=AHR38)*AKX3:AKX54)+SUMPRODUCT((AKW3:AKW54=AHR40)*(AKZ3:AKZ54=AHR39)*AKY3:AKY54)+SUMPRODUCT((AKW3:AKW54=AHR41)*(AKZ3:AKZ54=AHR39)*AKY3:AKY54)+SUMPRODUCT((AKW3:AKW54=AHR37)*(AKZ3:AKZ54=AHR39)*AKY3:AKY54)+SUMPRODUCT((AKW3:AKW54=AHR38)*(AKZ3:AKZ54=AHR39)*AKY3:AKY54)</f>
        <v>0</v>
      </c>
      <c r="AHW39" s="395">
        <f ca="1">SUMPRODUCT((AKW3:AKW54=AHR39)*(AKZ3:AKZ54=AHR40)*AKY3:AKY54)+SUMPRODUCT((AKW3:AKW54=AHR39)*(AKZ3:AKZ54=AHR41)*AKY3:AKY54)+SUMPRODUCT((AKW3:AKW54=AHR39)*(AKZ3:AKZ54=AHR37)*AKY3:AKY54)+SUMPRODUCT((AKW3:AKW54=AHR39)*(AKZ3:AKZ54=AHR38)*AKY3:AKY54)+SUMPRODUCT((AKW3:AKW54=AHR40)*(AKZ3:AKZ54=AHR39)*AKX3:AKX54)+SUMPRODUCT((AKW3:AKW54=AHR41)*(AKZ3:AKZ54=AHR39)*AKX3:AKX54)+SUMPRODUCT((AKW3:AKW54=AHR37)*(AKZ3:AKZ54=AHR39)*AKX3:AKX54)+SUMPRODUCT((AKW3:AKW54=AHR38)*(AKZ3:AKZ54=AHR39)*AKX3:AKX54)</f>
        <v>0</v>
      </c>
      <c r="AHX39" s="395">
        <f t="shared" ca="1" si="5828"/>
        <v>1000</v>
      </c>
      <c r="AHY39" s="395">
        <f t="shared" ca="1" si="5829"/>
        <v>0</v>
      </c>
      <c r="AHZ39" s="395">
        <f ca="1">IF(AHR39&lt;&gt;"",VLOOKUP(AHR39,AGY4:AHE52,7,FALSE),"")</f>
        <v>1000</v>
      </c>
      <c r="AIA39" s="395">
        <f ca="1">IF(AHR39&lt;&gt;"",VLOOKUP(AHR39,AGY4:AHE52,5,FALSE),"")</f>
        <v>0</v>
      </c>
      <c r="AIB39" s="395">
        <f ca="1">IF(AHR39&lt;&gt;"",VLOOKUP(AHR39,AGY4:AHG52,9,FALSE),"")</f>
        <v>20</v>
      </c>
      <c r="AIC39" s="395">
        <f t="shared" ca="1" si="5830"/>
        <v>0</v>
      </c>
      <c r="AID39" s="395">
        <f t="shared" ref="AID39" ca="1" si="6306">IF(AHR39&lt;&gt;"",RANK(AIC39,AIC37:AIC41),"")</f>
        <v>1</v>
      </c>
      <c r="AIE39" s="395">
        <f t="shared" ref="AIE39" ca="1" si="6307">IF(AHR39&lt;&gt;"",SUMPRODUCT((AIC37:AIC41=AIC39)*(AHX37:AHX41&gt;AHX39)),"")</f>
        <v>0</v>
      </c>
      <c r="AIF39" s="395">
        <f t="shared" ref="AIF39" ca="1" si="6308">IF(AHR39&lt;&gt;"",SUMPRODUCT((AIC37:AIC41=AIC39)*(AHX37:AHX41=AHX39)*(AHV37:AHV41&gt;AHV39)),"")</f>
        <v>0</v>
      </c>
      <c r="AIG39" s="395">
        <f t="shared" ref="AIG39" ca="1" si="6309">IF(AHR39&lt;&gt;"",SUMPRODUCT((AIC37:AIC41=AIC39)*(AHX37:AHX41=AHX39)*(AHV37:AHV41=AHV39)*(AHZ37:AHZ41&gt;AHZ39)),"")</f>
        <v>0</v>
      </c>
      <c r="AIH39" s="395">
        <f t="shared" ref="AIH39" ca="1" si="6310">IF(AHR39&lt;&gt;"",SUMPRODUCT((AIC37:AIC41=AIC39)*(AHX37:AHX41=AHX39)*(AHV37:AHV41=AHV39)*(AHZ37:AHZ41=AHZ39)*(AIA37:AIA41&gt;AIA39)),"")</f>
        <v>0</v>
      </c>
      <c r="AII39" s="395">
        <f t="shared" ref="AII39" ca="1" si="6311">IF(AHR39&lt;&gt;"",SUMPRODUCT((AIC37:AIC41=AIC39)*(AHX37:AHX41=AHX39)*(AHV37:AHV41=AHV39)*(AHZ37:AHZ41=AHZ39)*(AIA37:AIA41=AIA39)*(AIB37:AIB41&gt;AIB39)),"")</f>
        <v>1</v>
      </c>
      <c r="AIJ39" s="395">
        <f t="shared" ref="AIJ39" ca="1" si="6312">IF(AHR39&lt;&gt;"",IF(AIJ91&lt;&gt;"",IF(AHQ88=3,AIJ91,AIJ91+AHQ88),SUM(AID39:AII39)),"")</f>
        <v>2</v>
      </c>
      <c r="AIK39" s="395" t="str">
        <f t="shared" ref="AIK39" ca="1" si="6313">IF(AHR39&lt;&gt;"",INDEX(AHR37:AHR41,MATCH(3,AIJ37:AIJ41,0),0),"")</f>
        <v>Ulsan HD</v>
      </c>
      <c r="AIL39" s="395" t="str">
        <f t="shared" ca="1" si="6050"/>
        <v/>
      </c>
      <c r="AIM39" s="395">
        <f ca="1">SUMPRODUCT((AKW3:AKW54=AIL39)*(AKZ3:AKZ54=AIL40)*(ALA3:ALA54="W"))+SUMPRODUCT((AKW3:AKW54=AIL39)*(AKZ3:AKZ54=AIL41)*(ALA3:ALA54="W"))+SUMPRODUCT((AKW3:AKW54=AIL39)*(AKZ3:AKZ54=AIL38)*(ALA3:ALA54="W"))+SUMPRODUCT((AKW3:AKW54=AIL40)*(AKZ3:AKZ54=AIL39)*(ALB3:ALB54="W"))+SUMPRODUCT((AKW3:AKW54=AIL41)*(AKZ3:AKZ54=AIL39)*(ALB3:ALB54="W"))+SUMPRODUCT((AKW3:AKW54=AIL38)*(AKZ3:AKZ54=AIL39)*(ALB3:ALB54="W"))</f>
        <v>0</v>
      </c>
      <c r="AIN39" s="395">
        <f ca="1">SUMPRODUCT((AKW3:AKW54=AIL39)*(AKZ3:AKZ54=AIL40)*(ALA3:ALA54="D"))+SUMPRODUCT((AKW3:AKW54=AIL39)*(AKZ3:AKZ54=AIL41)*(ALA3:ALA54="D"))+SUMPRODUCT((AKW3:AKW54=AIL39)*(AKZ3:AKZ54=AIL38)*(ALA3:ALA54="D"))+SUMPRODUCT((AKW3:AKW54=AIL40)*(AKZ3:AKZ54=AIL39)*(ALA3:ALA54="D"))+SUMPRODUCT((AKW3:AKW54=AIL41)*(AKZ3:AKZ54=AIL39)*(ALA3:ALA54="D"))+SUMPRODUCT((AKW3:AKW54=AIL38)*(AKZ3:AKZ54=AIL39)*(ALA3:ALA54="D"))</f>
        <v>0</v>
      </c>
      <c r="AIO39" s="395">
        <f ca="1">SUMPRODUCT((AKW3:AKW54=AIL39)*(AKZ3:AKZ54=AIL40)*(ALA3:ALA54="L"))+SUMPRODUCT((AKW3:AKW54=AIL39)*(AKZ3:AKZ54=AIL41)*(ALA3:ALA54="L"))+SUMPRODUCT((AKW3:AKW54=AIL39)*(AKZ3:AKZ54=AIL38)*(ALA3:ALA54="L"))+SUMPRODUCT((AKW3:AKW54=AIL40)*(AKZ3:AKZ54=AIL39)*(ALB3:ALB54="L"))+SUMPRODUCT((AKW3:AKW54=AIL41)*(AKZ3:AKZ54=AIL39)*(ALB3:ALB54="L"))+SUMPRODUCT((AKW3:AKW54=AIL38)*(AKZ3:AKZ54=AIL39)*(ALB3:ALB54="L"))</f>
        <v>0</v>
      </c>
      <c r="AIP39" s="395">
        <f ca="1">SUMPRODUCT((AKW3:AKW54=AIL39)*(AKZ3:AKZ54=AIL40)*AKX3:AKX54)+SUMPRODUCT((AKW3:AKW54=AIL39)*(AKZ3:AKZ54=AIL41)*AKX3:AKX54)+SUMPRODUCT((AKW3:AKW54=AIL39)*(AKZ3:AKZ54=AIL37)*AKX3:AKX54)+SUMPRODUCT((AKW3:AKW54=AIL39)*(AKZ3:AKZ54=AIL38)*AKX3:AKX54)+SUMPRODUCT((AKW3:AKW54=AIL40)*(AKZ3:AKZ54=AIL39)*AKY3:AKY54)+SUMPRODUCT((AKW3:AKW54=AIL41)*(AKZ3:AKZ54=AIL39)*AKY3:AKY54)+SUMPRODUCT((AKW3:AKW54=AIL37)*(AKZ3:AKZ54=AIL39)*AKY3:AKY54)+SUMPRODUCT((AKW3:AKW54=AIL38)*(AKZ3:AKZ54=AIL39)*AKY3:AKY54)</f>
        <v>0</v>
      </c>
      <c r="AIQ39" s="395">
        <f ca="1">SUMPRODUCT((AKW3:AKW54=AIL39)*(AKZ3:AKZ54=AIL40)*AKY3:AKY54)+SUMPRODUCT((AKW3:AKW54=AIL39)*(AKZ3:AKZ54=AIL41)*AKY3:AKY54)+SUMPRODUCT((AKW3:AKW54=AIL39)*(AKZ3:AKZ54=AIL37)*AKY3:AKY54)+SUMPRODUCT((AKW3:AKW54=AIL39)*(AKZ3:AKZ54=AIL38)*AKY3:AKY54)+SUMPRODUCT((AKW3:AKW54=AIL40)*(AKZ3:AKZ54=AIL39)*AKX3:AKX54)+SUMPRODUCT((AKW3:AKW54=AIL41)*(AKZ3:AKZ54=AIL39)*AKX3:AKX54)+SUMPRODUCT((AKW3:AKW54=AIL37)*(AKZ3:AKZ54=AIL39)*AKX3:AKX54)+SUMPRODUCT((AKW3:AKW54=AIL38)*(AKZ3:AKZ54=AIL39)*AKX3:AKX54)</f>
        <v>0</v>
      </c>
      <c r="AIR39" s="395">
        <f t="shared" ca="1" si="6051"/>
        <v>1000</v>
      </c>
      <c r="AIS39" s="395" t="str">
        <f t="shared" ca="1" si="6052"/>
        <v/>
      </c>
      <c r="AIT39" s="395" t="str">
        <f ca="1">IF(AIL39&lt;&gt;"",VLOOKUP(AIL39,AGY4:AHE52,7,FALSE),"")</f>
        <v/>
      </c>
      <c r="AIU39" s="395" t="str">
        <f ca="1">IF(AIL39&lt;&gt;"",VLOOKUP(AIL39,AGY4:AHE52,5,FALSE),"")</f>
        <v/>
      </c>
      <c r="AIV39" s="395" t="str">
        <f ca="1">IF(AIL39&lt;&gt;"",VLOOKUP(AIL39,AGY4:AHG52,9,FALSE),"")</f>
        <v/>
      </c>
      <c r="AIW39" s="395" t="str">
        <f t="shared" ca="1" si="6053"/>
        <v/>
      </c>
      <c r="AIX39" s="395" t="str">
        <f t="shared" ref="AIX39" ca="1" si="6314">IF(AIL39&lt;&gt;"",RANK(AIW39,AIW37:AIW40),"")</f>
        <v/>
      </c>
      <c r="AIY39" s="395" t="str">
        <f t="shared" ref="AIY39" ca="1" si="6315">IF(AIL39&lt;&gt;"",SUMPRODUCT((AIW37:AIW41=AIW39)*(AIR37:AIR41&gt;AIR39)),"")</f>
        <v/>
      </c>
      <c r="AIZ39" s="395" t="str">
        <f t="shared" ref="AIZ39" ca="1" si="6316">IF(AIL39&lt;&gt;"",SUMPRODUCT((AIW37:AIW41=AIW39)*(AIR37:AIR41=AIR39)*(AIP37:AIP41&gt;AIP39)),"")</f>
        <v/>
      </c>
      <c r="AJA39" s="395" t="str">
        <f t="shared" ref="AJA39" ca="1" si="6317">IF(AIL39&lt;&gt;"",SUMPRODUCT((AIW37:AIW41=AIW39)*(AIR37:AIR41=AIR39)*(AIP37:AIP41=AIP39)*(AIT37:AIT41&gt;AIT39)),"")</f>
        <v/>
      </c>
      <c r="AJB39" s="395" t="str">
        <f t="shared" ref="AJB39" ca="1" si="6318">IF(AIL39&lt;&gt;"",SUMPRODUCT((AIW37:AIW41=AIW39)*(AIR37:AIR41=AIR39)*(AIP37:AIP41=AIP39)*(AIT37:AIT41=AIT39)*(AIU37:AIU41&gt;AIU39)),"")</f>
        <v/>
      </c>
      <c r="AJC39" s="395" t="str">
        <f t="shared" ref="AJC39" ca="1" si="6319">IF(AIL39&lt;&gt;"",SUMPRODUCT((AIW37:AIW41=AIW39)*(AIR37:AIR41=AIR39)*(AIP37:AIP41=AIP39)*(AIT37:AIT41=AIT39)*(AIU37:AIU41=AIU39)*(AIV37:AIV41&gt;AIV39)),"")</f>
        <v/>
      </c>
      <c r="AJD39" s="395" t="str">
        <f t="shared" ref="AJD39" ca="1" si="6320">IF(AIL39&lt;&gt;"",IF(AJD91&lt;&gt;"",IF(AIK88=3,AJD91,AJD91+AIK88),SUM(AIX39:AJC39)+1),"")</f>
        <v/>
      </c>
      <c r="AJE39" s="395" t="str">
        <f t="shared" ref="AJE39" ca="1" si="6321">IF(AIL39&lt;&gt;"",INDEX(AIL38:AIL41,MATCH(3,AJD38:AJD41,0),0),"")</f>
        <v/>
      </c>
      <c r="AJF39" s="395" t="str">
        <f t="shared" ref="AJF39:AJF40" ca="1" si="6322">IF(AHO37&lt;&gt;"",AHO37,"")</f>
        <v/>
      </c>
      <c r="AJG39" s="395">
        <f ca="1">SUMPRODUCT((AKW3:AKW54=AJF39)*(AKZ3:AKZ54=AJF40)*(ALA3:ALA54="W"))+SUMPRODUCT((AKW3:AKW54=AJF39)*(AKZ3:AKZ54=AJF41)*(ALA3:ALA54="W"))+SUMPRODUCT((AKW3:AKW54=AJF39)*(AKZ3:AKZ54=AJF54)*(ALA3:ALA54="W"))+SUMPRODUCT((AKW3:AKW54=AJF40)*(AKZ3:AKZ54=AJF39)*(ALB3:ALB54="W"))+SUMPRODUCT((AKW3:AKW54=AJF41)*(AKZ3:AKZ54=AJF39)*(ALB3:ALB54="W"))+SUMPRODUCT((AKW3:AKW54=AJF54)*(AKZ3:AKZ54=AJF39)*(ALB3:ALB54="W"))</f>
        <v>0</v>
      </c>
      <c r="AJH39" s="395">
        <f ca="1">SUMPRODUCT((AKW3:AKW54=AJF39)*(AKZ3:AKZ54=AJF40)*(ALA3:ALA54="D"))+SUMPRODUCT((AKW3:AKW54=AJF39)*(AKZ3:AKZ54=AJF41)*(ALA3:ALA54="D"))+SUMPRODUCT((AKW3:AKW54=AJF39)*(AKZ3:AKZ54=AJF54)*(ALA3:ALA54="D"))+SUMPRODUCT((AKW3:AKW54=AJF40)*(AKZ3:AKZ54=AJF39)*(ALA3:ALA54="D"))+SUMPRODUCT((AKW3:AKW54=AJF41)*(AKZ3:AKZ54=AJF39)*(ALA3:ALA54="D"))+SUMPRODUCT((AKW3:AKW54=AJF54)*(AKZ3:AKZ54=AJF39)*(ALA3:ALA54="D"))</f>
        <v>0</v>
      </c>
      <c r="AJI39" s="395">
        <f ca="1">SUMPRODUCT((AKW3:AKW54=AJF39)*(AKZ3:AKZ54=AJF40)*(ALA3:ALA54="L"))+SUMPRODUCT((AKW3:AKW54=AJF39)*(AKZ3:AKZ54=AJF41)*(ALA3:ALA54="L"))+SUMPRODUCT((AKW3:AKW54=AJF39)*(AKZ3:AKZ54=AJF54)*(ALA3:ALA54="L"))+SUMPRODUCT((AKW3:AKW54=AJF40)*(AKZ3:AKZ54=AJF39)*(ALB3:ALB54="L"))+SUMPRODUCT((AKW3:AKW54=AJF41)*(AKZ3:AKZ54=AJF39)*(ALB3:ALB54="L"))+SUMPRODUCT((AKW3:AKW54=AJF54)*(AKZ3:AKZ54=AJF39)*(ALB3:ALB54="L"))</f>
        <v>0</v>
      </c>
      <c r="AJJ39" s="395">
        <f ca="1">SUMPRODUCT((AKW3:AKW54=AJF39)*(AKZ3:AKZ54=AJF40)*AKX3:AKX54)+SUMPRODUCT((AKW3:AKW54=AJF39)*(AKZ3:AKZ54=AJF41)*AKX3:AKX54)+SUMPRODUCT((AKW3:AKW54=AJF39)*(AKZ3:AKZ54=AJF37)*AKX3:AKX54)+SUMPRODUCT((AKW3:AKW54=AJF39)*(AKZ3:AKZ54=AJF38)*AKX3:AKX54)+SUMPRODUCT((AKW3:AKW54=AJF40)*(AKZ3:AKZ54=AJF39)*AKY3:AKY54)+SUMPRODUCT((AKW3:AKW54=AJF41)*(AKZ3:AKZ54=AJF39)*AKY3:AKY54)+SUMPRODUCT((AKW3:AKW54=AJF37)*(AKZ3:AKZ54=AJF39)*AKY3:AKY54)+SUMPRODUCT((AKW3:AKW54=AJF38)*(AKZ3:AKZ54=AJF39)*AKY3:AKY54)</f>
        <v>0</v>
      </c>
      <c r="AJK39" s="395">
        <f ca="1">SUMPRODUCT((AKW3:AKW54=AJF39)*(AKZ3:AKZ54=AJF40)*AKY3:AKY54)+SUMPRODUCT((AKW3:AKW54=AJF39)*(AKZ3:AKZ54=AJF41)*AKY3:AKY54)+SUMPRODUCT((AKW3:AKW54=AJF39)*(AKZ3:AKZ54=AJF37)*AKY3:AKY54)+SUMPRODUCT((AKW3:AKW54=AJF39)*(AKZ3:AKZ54=AJF38)*AKY3:AKY54)+SUMPRODUCT((AKW3:AKW54=AJF40)*(AKZ3:AKZ54=AJF39)*AKX3:AKX54)+SUMPRODUCT((AKW3:AKW54=AJF41)*(AKZ3:AKZ54=AJF39)*AKX3:AKX54)+SUMPRODUCT((AKW3:AKW54=AJF37)*(AKZ3:AKZ54=AJF39)*AKX3:AKX54)+SUMPRODUCT((AKW3:AKW54=AJF38)*(AKZ3:AKZ54=AJF39)*AKX3:AKX54)</f>
        <v>0</v>
      </c>
      <c r="AJL39" s="395">
        <f t="shared" ref="AJL39:AJL40" ca="1" si="6323">AJJ39-AJK39+1000</f>
        <v>1000</v>
      </c>
      <c r="AJM39" s="395" t="str">
        <f t="shared" ref="AJM39:AJM40" ca="1" si="6324">IF(AJF39&lt;&gt;"",AJG39*3+AJH39*1,"")</f>
        <v/>
      </c>
      <c r="AJN39" s="395" t="str">
        <f ca="1">IF(AJF39&lt;&gt;"",VLOOKUP(AJF39,AGY4:AHE52,7,FALSE),"")</f>
        <v/>
      </c>
      <c r="AJO39" s="395" t="str">
        <f ca="1">IF(AJF39&lt;&gt;"",VLOOKUP(AJF39,AGY4:AHE52,5,FALSE),"")</f>
        <v/>
      </c>
      <c r="AJP39" s="395" t="str">
        <f ca="1">IF(AJF39&lt;&gt;"",VLOOKUP(AJF39,AGY4:AHG52,9,FALSE),"")</f>
        <v/>
      </c>
      <c r="AJQ39" s="395" t="str">
        <f t="shared" ref="AJQ39:AJQ40" ca="1" si="6325">AJM39</f>
        <v/>
      </c>
      <c r="AJR39" s="395" t="str">
        <f t="shared" ref="AJR39" ca="1" si="6326">IF(AJF39&lt;&gt;"",RANK(AJQ39,AJQ38:AJQ40),"")</f>
        <v/>
      </c>
      <c r="AJS39" s="395" t="str">
        <f t="shared" ref="AJS39" ca="1" si="6327">IF(AJF39&lt;&gt;"",SUMPRODUCT((AJQ37:AJQ41=AJQ39)*(AJL37:AJL41&gt;AJL39)),"")</f>
        <v/>
      </c>
      <c r="AJT39" s="395" t="str">
        <f t="shared" ref="AJT39" ca="1" si="6328">IF(AJF39&lt;&gt;"",SUMPRODUCT((AJQ37:AJQ41=AJQ39)*(AJL37:AJL41=AJL39)*(AJJ37:AJJ41&gt;AJJ39)),"")</f>
        <v/>
      </c>
      <c r="AJU39" s="395" t="str">
        <f t="shared" ref="AJU39" ca="1" si="6329">IF(AJF39&lt;&gt;"",SUMPRODUCT((AJQ37:AJQ41=AJQ39)*(AJL37:AJL41=AJL39)*(AJJ37:AJJ41=AJJ39)*(AJN37:AJN41&gt;AJN39)),"")</f>
        <v/>
      </c>
      <c r="AJV39" s="395" t="str">
        <f t="shared" ref="AJV39" ca="1" si="6330">IF(AJF39&lt;&gt;"",SUMPRODUCT((AJQ37:AJQ41=AJQ39)*(AJL37:AJL41=AJL39)*(AJJ37:AJJ41=AJJ39)*(AJN37:AJN41=AJN39)*(AJO37:AJO41&gt;AJO39)),"")</f>
        <v/>
      </c>
      <c r="AJW39" s="395" t="str">
        <f t="shared" ref="AJW39" ca="1" si="6331">IF(AJF39&lt;&gt;"",SUMPRODUCT((AJQ37:AJQ41=AJQ39)*(AJL37:AJL41=AJL39)*(AJJ37:AJJ41=AJJ39)*(AJN37:AJN41=AJN39)*(AJO37:AJO41=AJO39)*(AJP37:AJP41&gt;AJP39)),"")</f>
        <v/>
      </c>
      <c r="AJX39" s="395" t="str">
        <f t="shared" ref="AJX39:AJX40" ca="1" si="6332">IF(AJF39&lt;&gt;"",SUM(AJR39:AJW39)+2,"")</f>
        <v/>
      </c>
      <c r="AJY39" s="395" t="str">
        <f t="shared" ref="AJY39" ca="1" si="6333">IF(AJF39&lt;&gt;"",INDEX(AJF39:AJF41,MATCH(3,AJX39:AJX41,0),0),"")</f>
        <v/>
      </c>
      <c r="AKT39" s="395" t="str">
        <f t="shared" ref="AKT39" ca="1" si="6334">IF(AJY39&lt;&gt;"",AJY39,IF(AJE39&lt;&gt;"",AJE39,IF(AIK39&lt;&gt;"",AIK39,AHK39)))</f>
        <v>Ulsan HD</v>
      </c>
      <c r="AKU39" s="395">
        <v>3</v>
      </c>
      <c r="AKW39" s="395" t="str">
        <f t="shared" si="15"/>
        <v>Auckland City</v>
      </c>
      <c r="AKX39" s="395">
        <f ca="1">IF(OFFSET('Game Board'!O44,0,AKX1)&lt;&gt;"",OFFSET('Game Board'!O44,0,AKX1),0)</f>
        <v>0</v>
      </c>
      <c r="AKY39" s="395">
        <f ca="1">IF(OFFSET('Game Board'!P44,0,AKX1)&lt;&gt;"",OFFSET('Game Board'!P44,0,AKX1),0)</f>
        <v>0</v>
      </c>
      <c r="AKZ39" s="395" t="str">
        <f t="shared" si="16"/>
        <v>Boca Juniors</v>
      </c>
      <c r="ALA39" s="395" t="str">
        <f ca="1">IF(AND(OFFSET('Game Board'!O44,0,AKX1)&lt;&gt;"",OFFSET('Game Board'!P44,0,AKX1)&lt;&gt;""),IF(AKX39&gt;AKY39,"W",IF(AKX39=AKY39,"D","L")),"")</f>
        <v/>
      </c>
      <c r="ALB39" s="395" t="str">
        <f t="shared" ca="1" si="2725"/>
        <v/>
      </c>
      <c r="ALD39" s="395">
        <f ca="1">VLOOKUP(ALE39,AOZ37:APA41,2,FALSE)</f>
        <v>3</v>
      </c>
      <c r="ALE39" s="398" t="str">
        <f t="shared" si="5840"/>
        <v>Ulsan HD</v>
      </c>
      <c r="ALF39" s="395">
        <f ca="1">SUMPRODUCT((APC3:APC54=ALE39)*(APG3:APG54="W"))+SUMPRODUCT((APF3:APF54=ALE39)*(APH3:APH54="W"))</f>
        <v>0</v>
      </c>
      <c r="ALG39" s="395">
        <f ca="1">SUMPRODUCT((APC3:APC54=ALE39)*(APG3:APG54="D"))+SUMPRODUCT((APF3:APF54=ALE39)*(APH3:APH54="D"))</f>
        <v>0</v>
      </c>
      <c r="ALH39" s="395">
        <f ca="1">SUMPRODUCT((APC3:APC54=ALE39)*(APG3:APG54="L"))+SUMPRODUCT((APF3:APF54=ALE39)*(APH3:APH54="L"))</f>
        <v>0</v>
      </c>
      <c r="ALI39" s="395">
        <f ca="1">SUMIF(APC3:APC72,ALE39,APD3:APD72)+SUMIF(APF3:APF72,ALE39,APE3:APE72)</f>
        <v>0</v>
      </c>
      <c r="ALJ39" s="395">
        <f ca="1">SUMIF(APF3:APF72,ALE39,APD3:APD72)+SUMIF(APC3:APC72,ALE39,APE3:APE72)</f>
        <v>0</v>
      </c>
      <c r="ALK39" s="395">
        <f t="shared" ca="1" si="5841"/>
        <v>1000</v>
      </c>
      <c r="ALL39" s="395">
        <f t="shared" ca="1" si="5842"/>
        <v>0</v>
      </c>
      <c r="ALM39" s="401">
        <f t="shared" si="198"/>
        <v>11</v>
      </c>
      <c r="ALN39" s="395">
        <f ca="1">IF(COUNTIF(ALL37:ALL41,4)&lt;&gt;4,RANK(ALL39,ALL37:ALL41),ALL91)</f>
        <v>1</v>
      </c>
      <c r="ALP39" s="395">
        <f t="shared" ref="ALP39" ca="1" si="6335">SUMPRODUCT((ALN37:ALN40=ALN39)*(ALM37:ALM40&lt;ALM39))+ALN39</f>
        <v>2</v>
      </c>
      <c r="ALQ39" s="398" t="str">
        <f t="shared" ref="ALQ39" ca="1" si="6336">INDEX(ALE37:ALE41,MATCH(3,ALP37:ALP41,0),0)</f>
        <v>Borussia Dortmund</v>
      </c>
      <c r="ALR39" s="395">
        <f t="shared" ref="ALR39" ca="1" si="6337">INDEX(ALN37:ALN41,MATCH(ALQ39,ALE37:ALE41,0),0)</f>
        <v>1</v>
      </c>
      <c r="ALS39" s="395" t="str">
        <f t="shared" ref="ALS39:ALS40" ca="1" si="6338">IF(AND(ALS38&lt;&gt;"",ALR39=1),ALQ39,"")</f>
        <v>Borussia Dortmund</v>
      </c>
      <c r="ALT39" s="395" t="str">
        <f t="shared" ref="ALT39:ALT40" ca="1" si="6339">IF(AND(ALT38&lt;&gt;"",ALR40=2),ALQ40,"")</f>
        <v/>
      </c>
      <c r="ALU39" s="395" t="str">
        <f t="shared" ref="ALU39" ca="1" si="6340">IF(AND(ALU38&lt;&gt;"",ALR41=3),ALQ41,"")</f>
        <v/>
      </c>
      <c r="ALX39" s="395" t="str">
        <f t="shared" ca="1" si="5850"/>
        <v>Borussia Dortmund</v>
      </c>
      <c r="ALY39" s="395">
        <f ca="1">SUMPRODUCT((APC3:APC54=ALX39)*(APF3:APF54=ALX40)*(APG3:APG54="W"))+SUMPRODUCT((APC3:APC54=ALX39)*(APF3:APF54=ALX41)*(APG3:APG54="W"))+SUMPRODUCT((APC3:APC54=ALX39)*(APF3:APF54=ALX37)*(APG3:APG54="W"))+SUMPRODUCT((APC3:APC54=ALX39)*(APF3:APF54=ALX38)*(APG3:APG54="W"))+SUMPRODUCT((APC3:APC54=ALX40)*(APF3:APF54=ALX39)*(APH3:APH54="W"))+SUMPRODUCT((APC3:APC54=ALX41)*(APF3:APF54=ALX39)*(APH3:APH54="W"))+SUMPRODUCT((APC3:APC54=ALX37)*(APF3:APF54=ALX39)*(APH3:APH54="W"))+SUMPRODUCT((APC3:APC54=ALX38)*(APF3:APF54=ALX39)*(APH3:APH54="W"))</f>
        <v>0</v>
      </c>
      <c r="ALZ39" s="395">
        <f ca="1">SUMPRODUCT((APC3:APC54=ALX39)*(APF3:APF54=ALX40)*(APG3:APG54="D"))+SUMPRODUCT((APC3:APC54=ALX39)*(APF3:APF54=ALX41)*(APG3:APG54="D"))+SUMPRODUCT((APC3:APC54=ALX39)*(APF3:APF54=ALX37)*(APG3:APG54="D"))+SUMPRODUCT((APC3:APC54=ALX39)*(APF3:APF54=ALX38)*(APG3:APG54="D"))+SUMPRODUCT((APC3:APC54=ALX40)*(APF3:APF54=ALX39)*(APG3:APG54="D"))+SUMPRODUCT((APC3:APC54=ALX41)*(APF3:APF54=ALX39)*(APG3:APG54="D"))+SUMPRODUCT((APC3:APC54=ALX37)*(APF3:APF54=ALX39)*(APG3:APG54="D"))+SUMPRODUCT((APC3:APC54=ALX38)*(APF3:APF54=ALX39)*(APG3:APG54="D"))</f>
        <v>0</v>
      </c>
      <c r="AMA39" s="395">
        <f ca="1">SUMPRODUCT((APC3:APC54=ALX39)*(APF3:APF54=ALX40)*(APG3:APG54="L"))+SUMPRODUCT((APC3:APC54=ALX39)*(APF3:APF54=ALX41)*(APG3:APG54="L"))+SUMPRODUCT((APC3:APC54=ALX39)*(APF3:APF54=ALX37)*(APG3:APG54="L"))+SUMPRODUCT((APC3:APC54=ALX39)*(APF3:APF54=ALX38)*(APG3:APG54="L"))+SUMPRODUCT((APC3:APC54=ALX40)*(APF3:APF54=ALX39)*(APH3:APH54="L"))+SUMPRODUCT((APC3:APC54=ALX41)*(APF3:APF54=ALX39)*(APH3:APH54="L"))+SUMPRODUCT((APC3:APC54=ALX37)*(APF3:APF54=ALX39)*(APH3:APH54="L"))+SUMPRODUCT((APC3:APC54=ALX38)*(APF3:APF54=ALX39)*(APH3:APH54="L"))</f>
        <v>0</v>
      </c>
      <c r="AMB39" s="395">
        <f ca="1">SUMPRODUCT((APC3:APC54=ALX39)*(APF3:APF54=ALX40)*APD3:APD54)+SUMPRODUCT((APC3:APC54=ALX39)*(APF3:APF54=ALX41)*APD3:APD54)+SUMPRODUCT((APC3:APC54=ALX39)*(APF3:APF54=ALX37)*APD3:APD54)+SUMPRODUCT((APC3:APC54=ALX39)*(APF3:APF54=ALX38)*APD3:APD54)+SUMPRODUCT((APC3:APC54=ALX40)*(APF3:APF54=ALX39)*APE3:APE54)+SUMPRODUCT((APC3:APC54=ALX41)*(APF3:APF54=ALX39)*APE3:APE54)+SUMPRODUCT((APC3:APC54=ALX37)*(APF3:APF54=ALX39)*APE3:APE54)+SUMPRODUCT((APC3:APC54=ALX38)*(APF3:APF54=ALX39)*APE3:APE54)</f>
        <v>0</v>
      </c>
      <c r="AMC39" s="395">
        <f ca="1">SUMPRODUCT((APC3:APC54=ALX39)*(APF3:APF54=ALX40)*APE3:APE54)+SUMPRODUCT((APC3:APC54=ALX39)*(APF3:APF54=ALX41)*APE3:APE54)+SUMPRODUCT((APC3:APC54=ALX39)*(APF3:APF54=ALX37)*APE3:APE54)+SUMPRODUCT((APC3:APC54=ALX39)*(APF3:APF54=ALX38)*APE3:APE54)+SUMPRODUCT((APC3:APC54=ALX40)*(APF3:APF54=ALX39)*APD3:APD54)+SUMPRODUCT((APC3:APC54=ALX41)*(APF3:APF54=ALX39)*APD3:APD54)+SUMPRODUCT((APC3:APC54=ALX37)*(APF3:APF54=ALX39)*APD3:APD54)+SUMPRODUCT((APC3:APC54=ALX38)*(APF3:APF54=ALX39)*APD3:APD54)</f>
        <v>0</v>
      </c>
      <c r="AMD39" s="395">
        <f t="shared" ca="1" si="5851"/>
        <v>1000</v>
      </c>
      <c r="AME39" s="395">
        <f t="shared" ca="1" si="5852"/>
        <v>0</v>
      </c>
      <c r="AMF39" s="395">
        <f ca="1">IF(ALX39&lt;&gt;"",VLOOKUP(ALX39,ALE4:ALK52,7,FALSE),"")</f>
        <v>1000</v>
      </c>
      <c r="AMG39" s="395">
        <f ca="1">IF(ALX39&lt;&gt;"",VLOOKUP(ALX39,ALE4:ALK52,5,FALSE),"")</f>
        <v>0</v>
      </c>
      <c r="AMH39" s="395">
        <f ca="1">IF(ALX39&lt;&gt;"",VLOOKUP(ALX39,ALE4:ALM52,9,FALSE),"")</f>
        <v>20</v>
      </c>
      <c r="AMI39" s="395">
        <f t="shared" ca="1" si="5853"/>
        <v>0</v>
      </c>
      <c r="AMJ39" s="395">
        <f t="shared" ref="AMJ39" ca="1" si="6341">IF(ALX39&lt;&gt;"",RANK(AMI39,AMI37:AMI41),"")</f>
        <v>1</v>
      </c>
      <c r="AMK39" s="395">
        <f t="shared" ref="AMK39" ca="1" si="6342">IF(ALX39&lt;&gt;"",SUMPRODUCT((AMI37:AMI41=AMI39)*(AMD37:AMD41&gt;AMD39)),"")</f>
        <v>0</v>
      </c>
      <c r="AML39" s="395">
        <f t="shared" ref="AML39" ca="1" si="6343">IF(ALX39&lt;&gt;"",SUMPRODUCT((AMI37:AMI41=AMI39)*(AMD37:AMD41=AMD39)*(AMB37:AMB41&gt;AMB39)),"")</f>
        <v>0</v>
      </c>
      <c r="AMM39" s="395">
        <f t="shared" ref="AMM39" ca="1" si="6344">IF(ALX39&lt;&gt;"",SUMPRODUCT((AMI37:AMI41=AMI39)*(AMD37:AMD41=AMD39)*(AMB37:AMB41=AMB39)*(AMF37:AMF41&gt;AMF39)),"")</f>
        <v>0</v>
      </c>
      <c r="AMN39" s="395">
        <f t="shared" ref="AMN39" ca="1" si="6345">IF(ALX39&lt;&gt;"",SUMPRODUCT((AMI37:AMI41=AMI39)*(AMD37:AMD41=AMD39)*(AMB37:AMB41=AMB39)*(AMF37:AMF41=AMF39)*(AMG37:AMG41&gt;AMG39)),"")</f>
        <v>0</v>
      </c>
      <c r="AMO39" s="395">
        <f t="shared" ref="AMO39" ca="1" si="6346">IF(ALX39&lt;&gt;"",SUMPRODUCT((AMI37:AMI41=AMI39)*(AMD37:AMD41=AMD39)*(AMB37:AMB41=AMB39)*(AMF37:AMF41=AMF39)*(AMG37:AMG41=AMG39)*(AMH37:AMH41&gt;AMH39)),"")</f>
        <v>1</v>
      </c>
      <c r="AMP39" s="395">
        <f t="shared" ref="AMP39" ca="1" si="6347">IF(ALX39&lt;&gt;"",IF(AMP91&lt;&gt;"",IF(ALW88=3,AMP91,AMP91+ALW88),SUM(AMJ39:AMO39)),"")</f>
        <v>2</v>
      </c>
      <c r="AMQ39" s="395" t="str">
        <f t="shared" ref="AMQ39" ca="1" si="6348">IF(ALX39&lt;&gt;"",INDEX(ALX37:ALX41,MATCH(3,AMP37:AMP41,0),0),"")</f>
        <v>Ulsan HD</v>
      </c>
      <c r="AMR39" s="395" t="str">
        <f t="shared" ca="1" si="6078"/>
        <v/>
      </c>
      <c r="AMS39" s="395">
        <f ca="1">SUMPRODUCT((APC3:APC54=AMR39)*(APF3:APF54=AMR40)*(APG3:APG54="W"))+SUMPRODUCT((APC3:APC54=AMR39)*(APF3:APF54=AMR41)*(APG3:APG54="W"))+SUMPRODUCT((APC3:APC54=AMR39)*(APF3:APF54=AMR38)*(APG3:APG54="W"))+SUMPRODUCT((APC3:APC54=AMR40)*(APF3:APF54=AMR39)*(APH3:APH54="W"))+SUMPRODUCT((APC3:APC54=AMR41)*(APF3:APF54=AMR39)*(APH3:APH54="W"))+SUMPRODUCT((APC3:APC54=AMR38)*(APF3:APF54=AMR39)*(APH3:APH54="W"))</f>
        <v>0</v>
      </c>
      <c r="AMT39" s="395">
        <f ca="1">SUMPRODUCT((APC3:APC54=AMR39)*(APF3:APF54=AMR40)*(APG3:APG54="D"))+SUMPRODUCT((APC3:APC54=AMR39)*(APF3:APF54=AMR41)*(APG3:APG54="D"))+SUMPRODUCT((APC3:APC54=AMR39)*(APF3:APF54=AMR38)*(APG3:APG54="D"))+SUMPRODUCT((APC3:APC54=AMR40)*(APF3:APF54=AMR39)*(APG3:APG54="D"))+SUMPRODUCT((APC3:APC54=AMR41)*(APF3:APF54=AMR39)*(APG3:APG54="D"))+SUMPRODUCT((APC3:APC54=AMR38)*(APF3:APF54=AMR39)*(APG3:APG54="D"))</f>
        <v>0</v>
      </c>
      <c r="AMU39" s="395">
        <f ca="1">SUMPRODUCT((APC3:APC54=AMR39)*(APF3:APF54=AMR40)*(APG3:APG54="L"))+SUMPRODUCT((APC3:APC54=AMR39)*(APF3:APF54=AMR41)*(APG3:APG54="L"))+SUMPRODUCT((APC3:APC54=AMR39)*(APF3:APF54=AMR38)*(APG3:APG54="L"))+SUMPRODUCT((APC3:APC54=AMR40)*(APF3:APF54=AMR39)*(APH3:APH54="L"))+SUMPRODUCT((APC3:APC54=AMR41)*(APF3:APF54=AMR39)*(APH3:APH54="L"))+SUMPRODUCT((APC3:APC54=AMR38)*(APF3:APF54=AMR39)*(APH3:APH54="L"))</f>
        <v>0</v>
      </c>
      <c r="AMV39" s="395">
        <f ca="1">SUMPRODUCT((APC3:APC54=AMR39)*(APF3:APF54=AMR40)*APD3:APD54)+SUMPRODUCT((APC3:APC54=AMR39)*(APF3:APF54=AMR41)*APD3:APD54)+SUMPRODUCT((APC3:APC54=AMR39)*(APF3:APF54=AMR37)*APD3:APD54)+SUMPRODUCT((APC3:APC54=AMR39)*(APF3:APF54=AMR38)*APD3:APD54)+SUMPRODUCT((APC3:APC54=AMR40)*(APF3:APF54=AMR39)*APE3:APE54)+SUMPRODUCT((APC3:APC54=AMR41)*(APF3:APF54=AMR39)*APE3:APE54)+SUMPRODUCT((APC3:APC54=AMR37)*(APF3:APF54=AMR39)*APE3:APE54)+SUMPRODUCT((APC3:APC54=AMR38)*(APF3:APF54=AMR39)*APE3:APE54)</f>
        <v>0</v>
      </c>
      <c r="AMW39" s="395">
        <f ca="1">SUMPRODUCT((APC3:APC54=AMR39)*(APF3:APF54=AMR40)*APE3:APE54)+SUMPRODUCT((APC3:APC54=AMR39)*(APF3:APF54=AMR41)*APE3:APE54)+SUMPRODUCT((APC3:APC54=AMR39)*(APF3:APF54=AMR37)*APE3:APE54)+SUMPRODUCT((APC3:APC54=AMR39)*(APF3:APF54=AMR38)*APE3:APE54)+SUMPRODUCT((APC3:APC54=AMR40)*(APF3:APF54=AMR39)*APD3:APD54)+SUMPRODUCT((APC3:APC54=AMR41)*(APF3:APF54=AMR39)*APD3:APD54)+SUMPRODUCT((APC3:APC54=AMR37)*(APF3:APF54=AMR39)*APD3:APD54)+SUMPRODUCT((APC3:APC54=AMR38)*(APF3:APF54=AMR39)*APD3:APD54)</f>
        <v>0</v>
      </c>
      <c r="AMX39" s="395">
        <f t="shared" ca="1" si="6079"/>
        <v>1000</v>
      </c>
      <c r="AMY39" s="395" t="str">
        <f t="shared" ca="1" si="6080"/>
        <v/>
      </c>
      <c r="AMZ39" s="395" t="str">
        <f ca="1">IF(AMR39&lt;&gt;"",VLOOKUP(AMR39,ALE4:ALK52,7,FALSE),"")</f>
        <v/>
      </c>
      <c r="ANA39" s="395" t="str">
        <f ca="1">IF(AMR39&lt;&gt;"",VLOOKUP(AMR39,ALE4:ALK52,5,FALSE),"")</f>
        <v/>
      </c>
      <c r="ANB39" s="395" t="str">
        <f ca="1">IF(AMR39&lt;&gt;"",VLOOKUP(AMR39,ALE4:ALM52,9,FALSE),"")</f>
        <v/>
      </c>
      <c r="ANC39" s="395" t="str">
        <f t="shared" ca="1" si="6081"/>
        <v/>
      </c>
      <c r="AND39" s="395" t="str">
        <f t="shared" ref="AND39" ca="1" si="6349">IF(AMR39&lt;&gt;"",RANK(ANC39,ANC37:ANC40),"")</f>
        <v/>
      </c>
      <c r="ANE39" s="395" t="str">
        <f t="shared" ref="ANE39" ca="1" si="6350">IF(AMR39&lt;&gt;"",SUMPRODUCT((ANC37:ANC41=ANC39)*(AMX37:AMX41&gt;AMX39)),"")</f>
        <v/>
      </c>
      <c r="ANF39" s="395" t="str">
        <f t="shared" ref="ANF39" ca="1" si="6351">IF(AMR39&lt;&gt;"",SUMPRODUCT((ANC37:ANC41=ANC39)*(AMX37:AMX41=AMX39)*(AMV37:AMV41&gt;AMV39)),"")</f>
        <v/>
      </c>
      <c r="ANG39" s="395" t="str">
        <f t="shared" ref="ANG39" ca="1" si="6352">IF(AMR39&lt;&gt;"",SUMPRODUCT((ANC37:ANC41=ANC39)*(AMX37:AMX41=AMX39)*(AMV37:AMV41=AMV39)*(AMZ37:AMZ41&gt;AMZ39)),"")</f>
        <v/>
      </c>
      <c r="ANH39" s="395" t="str">
        <f t="shared" ref="ANH39" ca="1" si="6353">IF(AMR39&lt;&gt;"",SUMPRODUCT((ANC37:ANC41=ANC39)*(AMX37:AMX41=AMX39)*(AMV37:AMV41=AMV39)*(AMZ37:AMZ41=AMZ39)*(ANA37:ANA41&gt;ANA39)),"")</f>
        <v/>
      </c>
      <c r="ANI39" s="395" t="str">
        <f t="shared" ref="ANI39" ca="1" si="6354">IF(AMR39&lt;&gt;"",SUMPRODUCT((ANC37:ANC41=ANC39)*(AMX37:AMX41=AMX39)*(AMV37:AMV41=AMV39)*(AMZ37:AMZ41=AMZ39)*(ANA37:ANA41=ANA39)*(ANB37:ANB41&gt;ANB39)),"")</f>
        <v/>
      </c>
      <c r="ANJ39" s="395" t="str">
        <f t="shared" ref="ANJ39" ca="1" si="6355">IF(AMR39&lt;&gt;"",IF(ANJ91&lt;&gt;"",IF(AMQ88=3,ANJ91,ANJ91+AMQ88),SUM(AND39:ANI39)+1),"")</f>
        <v/>
      </c>
      <c r="ANK39" s="395" t="str">
        <f t="shared" ref="ANK39" ca="1" si="6356">IF(AMR39&lt;&gt;"",INDEX(AMR38:AMR41,MATCH(3,ANJ38:ANJ41,0),0),"")</f>
        <v/>
      </c>
      <c r="ANL39" s="395" t="str">
        <f t="shared" ref="ANL39:ANL40" ca="1" si="6357">IF(ALU37&lt;&gt;"",ALU37,"")</f>
        <v/>
      </c>
      <c r="ANM39" s="395">
        <f ca="1">SUMPRODUCT((APC3:APC54=ANL39)*(APF3:APF54=ANL40)*(APG3:APG54="W"))+SUMPRODUCT((APC3:APC54=ANL39)*(APF3:APF54=ANL41)*(APG3:APG54="W"))+SUMPRODUCT((APC3:APC54=ANL39)*(APF3:APF54=ANL54)*(APG3:APG54="W"))+SUMPRODUCT((APC3:APC54=ANL40)*(APF3:APF54=ANL39)*(APH3:APH54="W"))+SUMPRODUCT((APC3:APC54=ANL41)*(APF3:APF54=ANL39)*(APH3:APH54="W"))+SUMPRODUCT((APC3:APC54=ANL54)*(APF3:APF54=ANL39)*(APH3:APH54="W"))</f>
        <v>0</v>
      </c>
      <c r="ANN39" s="395">
        <f ca="1">SUMPRODUCT((APC3:APC54=ANL39)*(APF3:APF54=ANL40)*(APG3:APG54="D"))+SUMPRODUCT((APC3:APC54=ANL39)*(APF3:APF54=ANL41)*(APG3:APG54="D"))+SUMPRODUCT((APC3:APC54=ANL39)*(APF3:APF54=ANL54)*(APG3:APG54="D"))+SUMPRODUCT((APC3:APC54=ANL40)*(APF3:APF54=ANL39)*(APG3:APG54="D"))+SUMPRODUCT((APC3:APC54=ANL41)*(APF3:APF54=ANL39)*(APG3:APG54="D"))+SUMPRODUCT((APC3:APC54=ANL54)*(APF3:APF54=ANL39)*(APG3:APG54="D"))</f>
        <v>0</v>
      </c>
      <c r="ANO39" s="395">
        <f ca="1">SUMPRODUCT((APC3:APC54=ANL39)*(APF3:APF54=ANL40)*(APG3:APG54="L"))+SUMPRODUCT((APC3:APC54=ANL39)*(APF3:APF54=ANL41)*(APG3:APG54="L"))+SUMPRODUCT((APC3:APC54=ANL39)*(APF3:APF54=ANL54)*(APG3:APG54="L"))+SUMPRODUCT((APC3:APC54=ANL40)*(APF3:APF54=ANL39)*(APH3:APH54="L"))+SUMPRODUCT((APC3:APC54=ANL41)*(APF3:APF54=ANL39)*(APH3:APH54="L"))+SUMPRODUCT((APC3:APC54=ANL54)*(APF3:APF54=ANL39)*(APH3:APH54="L"))</f>
        <v>0</v>
      </c>
      <c r="ANP39" s="395">
        <f ca="1">SUMPRODUCT((APC3:APC54=ANL39)*(APF3:APF54=ANL40)*APD3:APD54)+SUMPRODUCT((APC3:APC54=ANL39)*(APF3:APF54=ANL41)*APD3:APD54)+SUMPRODUCT((APC3:APC54=ANL39)*(APF3:APF54=ANL37)*APD3:APD54)+SUMPRODUCT((APC3:APC54=ANL39)*(APF3:APF54=ANL38)*APD3:APD54)+SUMPRODUCT((APC3:APC54=ANL40)*(APF3:APF54=ANL39)*APE3:APE54)+SUMPRODUCT((APC3:APC54=ANL41)*(APF3:APF54=ANL39)*APE3:APE54)+SUMPRODUCT((APC3:APC54=ANL37)*(APF3:APF54=ANL39)*APE3:APE54)+SUMPRODUCT((APC3:APC54=ANL38)*(APF3:APF54=ANL39)*APE3:APE54)</f>
        <v>0</v>
      </c>
      <c r="ANQ39" s="395">
        <f ca="1">SUMPRODUCT((APC3:APC54=ANL39)*(APF3:APF54=ANL40)*APE3:APE54)+SUMPRODUCT((APC3:APC54=ANL39)*(APF3:APF54=ANL41)*APE3:APE54)+SUMPRODUCT((APC3:APC54=ANL39)*(APF3:APF54=ANL37)*APE3:APE54)+SUMPRODUCT((APC3:APC54=ANL39)*(APF3:APF54=ANL38)*APE3:APE54)+SUMPRODUCT((APC3:APC54=ANL40)*(APF3:APF54=ANL39)*APD3:APD54)+SUMPRODUCT((APC3:APC54=ANL41)*(APF3:APF54=ANL39)*APD3:APD54)+SUMPRODUCT((APC3:APC54=ANL37)*(APF3:APF54=ANL39)*APD3:APD54)+SUMPRODUCT((APC3:APC54=ANL38)*(APF3:APF54=ANL39)*APD3:APD54)</f>
        <v>0</v>
      </c>
      <c r="ANR39" s="395">
        <f t="shared" ref="ANR39:ANR40" ca="1" si="6358">ANP39-ANQ39+1000</f>
        <v>1000</v>
      </c>
      <c r="ANS39" s="395" t="str">
        <f t="shared" ref="ANS39:ANS40" ca="1" si="6359">IF(ANL39&lt;&gt;"",ANM39*3+ANN39*1,"")</f>
        <v/>
      </c>
      <c r="ANT39" s="395" t="str">
        <f ca="1">IF(ANL39&lt;&gt;"",VLOOKUP(ANL39,ALE4:ALK52,7,FALSE),"")</f>
        <v/>
      </c>
      <c r="ANU39" s="395" t="str">
        <f ca="1">IF(ANL39&lt;&gt;"",VLOOKUP(ANL39,ALE4:ALK52,5,FALSE),"")</f>
        <v/>
      </c>
      <c r="ANV39" s="395" t="str">
        <f ca="1">IF(ANL39&lt;&gt;"",VLOOKUP(ANL39,ALE4:ALM52,9,FALSE),"")</f>
        <v/>
      </c>
      <c r="ANW39" s="395" t="str">
        <f t="shared" ref="ANW39:ANW40" ca="1" si="6360">ANS39</f>
        <v/>
      </c>
      <c r="ANX39" s="395" t="str">
        <f t="shared" ref="ANX39" ca="1" si="6361">IF(ANL39&lt;&gt;"",RANK(ANW39,ANW38:ANW40),"")</f>
        <v/>
      </c>
      <c r="ANY39" s="395" t="str">
        <f t="shared" ref="ANY39" ca="1" si="6362">IF(ANL39&lt;&gt;"",SUMPRODUCT((ANW37:ANW41=ANW39)*(ANR37:ANR41&gt;ANR39)),"")</f>
        <v/>
      </c>
      <c r="ANZ39" s="395" t="str">
        <f t="shared" ref="ANZ39" ca="1" si="6363">IF(ANL39&lt;&gt;"",SUMPRODUCT((ANW37:ANW41=ANW39)*(ANR37:ANR41=ANR39)*(ANP37:ANP41&gt;ANP39)),"")</f>
        <v/>
      </c>
      <c r="AOA39" s="395" t="str">
        <f t="shared" ref="AOA39" ca="1" si="6364">IF(ANL39&lt;&gt;"",SUMPRODUCT((ANW37:ANW41=ANW39)*(ANR37:ANR41=ANR39)*(ANP37:ANP41=ANP39)*(ANT37:ANT41&gt;ANT39)),"")</f>
        <v/>
      </c>
      <c r="AOB39" s="395" t="str">
        <f t="shared" ref="AOB39" ca="1" si="6365">IF(ANL39&lt;&gt;"",SUMPRODUCT((ANW37:ANW41=ANW39)*(ANR37:ANR41=ANR39)*(ANP37:ANP41=ANP39)*(ANT37:ANT41=ANT39)*(ANU37:ANU41&gt;ANU39)),"")</f>
        <v/>
      </c>
      <c r="AOC39" s="395" t="str">
        <f t="shared" ref="AOC39" ca="1" si="6366">IF(ANL39&lt;&gt;"",SUMPRODUCT((ANW37:ANW41=ANW39)*(ANR37:ANR41=ANR39)*(ANP37:ANP41=ANP39)*(ANT37:ANT41=ANT39)*(ANU37:ANU41=ANU39)*(ANV37:ANV41&gt;ANV39)),"")</f>
        <v/>
      </c>
      <c r="AOD39" s="395" t="str">
        <f t="shared" ref="AOD39:AOD40" ca="1" si="6367">IF(ANL39&lt;&gt;"",SUM(ANX39:AOC39)+2,"")</f>
        <v/>
      </c>
      <c r="AOE39" s="395" t="str">
        <f t="shared" ref="AOE39" ca="1" si="6368">IF(ANL39&lt;&gt;"",INDEX(ANL39:ANL41,MATCH(3,AOD39:AOD41,0),0),"")</f>
        <v/>
      </c>
      <c r="AOZ39" s="395" t="str">
        <f t="shared" ref="AOZ39" ca="1" si="6369">IF(AOE39&lt;&gt;"",AOE39,IF(ANK39&lt;&gt;"",ANK39,IF(AMQ39&lt;&gt;"",AMQ39,ALQ39)))</f>
        <v>Ulsan HD</v>
      </c>
      <c r="APA39" s="395">
        <v>3</v>
      </c>
      <c r="APC39" s="395" t="str">
        <f t="shared" si="18"/>
        <v>Auckland City</v>
      </c>
      <c r="APD39" s="395">
        <f ca="1">IF(OFFSET('Game Board'!O44,0,APD1)&lt;&gt;"",OFFSET('Game Board'!O44,0,APD1),0)</f>
        <v>0</v>
      </c>
      <c r="APE39" s="395">
        <f ca="1">IF(OFFSET('Game Board'!P44,0,APD1)&lt;&gt;"",OFFSET('Game Board'!P44,0,APD1),0)</f>
        <v>0</v>
      </c>
      <c r="APF39" s="395" t="str">
        <f t="shared" si="19"/>
        <v>Boca Juniors</v>
      </c>
      <c r="APG39" s="395" t="str">
        <f ca="1">IF(AND(OFFSET('Game Board'!O44,0,APD1)&lt;&gt;"",OFFSET('Game Board'!P44,0,APD1)&lt;&gt;""),IF(APD39&gt;APE39,"W",IF(APD39=APE39,"D","L")),"")</f>
        <v/>
      </c>
      <c r="APH39" s="395" t="str">
        <f t="shared" ca="1" si="2757"/>
        <v/>
      </c>
      <c r="APJ39" s="395">
        <f ca="1">VLOOKUP(APK39,ATF37:ATG41,2,FALSE)</f>
        <v>3</v>
      </c>
      <c r="APK39" s="398" t="str">
        <f t="shared" si="5863"/>
        <v>Ulsan HD</v>
      </c>
      <c r="APL39" s="395">
        <f ca="1">SUMPRODUCT((ATI3:ATI54=APK39)*(ATM3:ATM54="W"))+SUMPRODUCT((ATL3:ATL54=APK39)*(ATN3:ATN54="W"))</f>
        <v>0</v>
      </c>
      <c r="APM39" s="395">
        <f ca="1">SUMPRODUCT((ATI3:ATI54=APK39)*(ATM3:ATM54="D"))+SUMPRODUCT((ATL3:ATL54=APK39)*(ATN3:ATN54="D"))</f>
        <v>0</v>
      </c>
      <c r="APN39" s="395">
        <f ca="1">SUMPRODUCT((ATI3:ATI54=APK39)*(ATM3:ATM54="L"))+SUMPRODUCT((ATL3:ATL54=APK39)*(ATN3:ATN54="L"))</f>
        <v>0</v>
      </c>
      <c r="APO39" s="395">
        <f ca="1">SUMIF(ATI3:ATI72,APK39,ATJ3:ATJ72)+SUMIF(ATL3:ATL72,APK39,ATK3:ATK72)</f>
        <v>0</v>
      </c>
      <c r="APP39" s="395">
        <f ca="1">SUMIF(ATL3:ATL72,APK39,ATJ3:ATJ72)+SUMIF(ATI3:ATI72,APK39,ATK3:ATK72)</f>
        <v>0</v>
      </c>
      <c r="APQ39" s="395">
        <f t="shared" ca="1" si="5864"/>
        <v>1000</v>
      </c>
      <c r="APR39" s="395">
        <f t="shared" ca="1" si="5865"/>
        <v>0</v>
      </c>
      <c r="APS39" s="401">
        <f t="shared" si="225"/>
        <v>11</v>
      </c>
      <c r="APT39" s="395">
        <f ca="1">IF(COUNTIF(APR37:APR41,4)&lt;&gt;4,RANK(APR39,APR37:APR41),APR91)</f>
        <v>1</v>
      </c>
      <c r="APV39" s="395">
        <f t="shared" ref="APV39" ca="1" si="6370">SUMPRODUCT((APT37:APT40=APT39)*(APS37:APS40&lt;APS39))+APT39</f>
        <v>2</v>
      </c>
      <c r="APW39" s="398" t="str">
        <f t="shared" ref="APW39" ca="1" si="6371">INDEX(APK37:APK41,MATCH(3,APV37:APV41,0),0)</f>
        <v>Borussia Dortmund</v>
      </c>
      <c r="APX39" s="395">
        <f t="shared" ref="APX39" ca="1" si="6372">INDEX(APT37:APT41,MATCH(APW39,APK37:APK41,0),0)</f>
        <v>1</v>
      </c>
      <c r="APY39" s="395" t="str">
        <f t="shared" ref="APY39:APY40" ca="1" si="6373">IF(AND(APY38&lt;&gt;"",APX39=1),APW39,"")</f>
        <v>Borussia Dortmund</v>
      </c>
      <c r="APZ39" s="395" t="str">
        <f t="shared" ref="APZ39:APZ40" ca="1" si="6374">IF(AND(APZ38&lt;&gt;"",APX40=2),APW40,"")</f>
        <v/>
      </c>
      <c r="AQA39" s="395" t="str">
        <f t="shared" ref="AQA39" ca="1" si="6375">IF(AND(AQA38&lt;&gt;"",APX41=3),APW41,"")</f>
        <v/>
      </c>
      <c r="AQD39" s="395" t="str">
        <f t="shared" ca="1" si="5873"/>
        <v>Borussia Dortmund</v>
      </c>
      <c r="AQE39" s="395">
        <f ca="1">SUMPRODUCT((ATI3:ATI54=AQD39)*(ATL3:ATL54=AQD40)*(ATM3:ATM54="W"))+SUMPRODUCT((ATI3:ATI54=AQD39)*(ATL3:ATL54=AQD41)*(ATM3:ATM54="W"))+SUMPRODUCT((ATI3:ATI54=AQD39)*(ATL3:ATL54=AQD37)*(ATM3:ATM54="W"))+SUMPRODUCT((ATI3:ATI54=AQD39)*(ATL3:ATL54=AQD38)*(ATM3:ATM54="W"))+SUMPRODUCT((ATI3:ATI54=AQD40)*(ATL3:ATL54=AQD39)*(ATN3:ATN54="W"))+SUMPRODUCT((ATI3:ATI54=AQD41)*(ATL3:ATL54=AQD39)*(ATN3:ATN54="W"))+SUMPRODUCT((ATI3:ATI54=AQD37)*(ATL3:ATL54=AQD39)*(ATN3:ATN54="W"))+SUMPRODUCT((ATI3:ATI54=AQD38)*(ATL3:ATL54=AQD39)*(ATN3:ATN54="W"))</f>
        <v>0</v>
      </c>
      <c r="AQF39" s="395">
        <f ca="1">SUMPRODUCT((ATI3:ATI54=AQD39)*(ATL3:ATL54=AQD40)*(ATM3:ATM54="D"))+SUMPRODUCT((ATI3:ATI54=AQD39)*(ATL3:ATL54=AQD41)*(ATM3:ATM54="D"))+SUMPRODUCT((ATI3:ATI54=AQD39)*(ATL3:ATL54=AQD37)*(ATM3:ATM54="D"))+SUMPRODUCT((ATI3:ATI54=AQD39)*(ATL3:ATL54=AQD38)*(ATM3:ATM54="D"))+SUMPRODUCT((ATI3:ATI54=AQD40)*(ATL3:ATL54=AQD39)*(ATM3:ATM54="D"))+SUMPRODUCT((ATI3:ATI54=AQD41)*(ATL3:ATL54=AQD39)*(ATM3:ATM54="D"))+SUMPRODUCT((ATI3:ATI54=AQD37)*(ATL3:ATL54=AQD39)*(ATM3:ATM54="D"))+SUMPRODUCT((ATI3:ATI54=AQD38)*(ATL3:ATL54=AQD39)*(ATM3:ATM54="D"))</f>
        <v>0</v>
      </c>
      <c r="AQG39" s="395">
        <f ca="1">SUMPRODUCT((ATI3:ATI54=AQD39)*(ATL3:ATL54=AQD40)*(ATM3:ATM54="L"))+SUMPRODUCT((ATI3:ATI54=AQD39)*(ATL3:ATL54=AQD41)*(ATM3:ATM54="L"))+SUMPRODUCT((ATI3:ATI54=AQD39)*(ATL3:ATL54=AQD37)*(ATM3:ATM54="L"))+SUMPRODUCT((ATI3:ATI54=AQD39)*(ATL3:ATL54=AQD38)*(ATM3:ATM54="L"))+SUMPRODUCT((ATI3:ATI54=AQD40)*(ATL3:ATL54=AQD39)*(ATN3:ATN54="L"))+SUMPRODUCT((ATI3:ATI54=AQD41)*(ATL3:ATL54=AQD39)*(ATN3:ATN54="L"))+SUMPRODUCT((ATI3:ATI54=AQD37)*(ATL3:ATL54=AQD39)*(ATN3:ATN54="L"))+SUMPRODUCT((ATI3:ATI54=AQD38)*(ATL3:ATL54=AQD39)*(ATN3:ATN54="L"))</f>
        <v>0</v>
      </c>
      <c r="AQH39" s="395">
        <f ca="1">SUMPRODUCT((ATI3:ATI54=AQD39)*(ATL3:ATL54=AQD40)*ATJ3:ATJ54)+SUMPRODUCT((ATI3:ATI54=AQD39)*(ATL3:ATL54=AQD41)*ATJ3:ATJ54)+SUMPRODUCT((ATI3:ATI54=AQD39)*(ATL3:ATL54=AQD37)*ATJ3:ATJ54)+SUMPRODUCT((ATI3:ATI54=AQD39)*(ATL3:ATL54=AQD38)*ATJ3:ATJ54)+SUMPRODUCT((ATI3:ATI54=AQD40)*(ATL3:ATL54=AQD39)*ATK3:ATK54)+SUMPRODUCT((ATI3:ATI54=AQD41)*(ATL3:ATL54=AQD39)*ATK3:ATK54)+SUMPRODUCT((ATI3:ATI54=AQD37)*(ATL3:ATL54=AQD39)*ATK3:ATK54)+SUMPRODUCT((ATI3:ATI54=AQD38)*(ATL3:ATL54=AQD39)*ATK3:ATK54)</f>
        <v>0</v>
      </c>
      <c r="AQI39" s="395">
        <f ca="1">SUMPRODUCT((ATI3:ATI54=AQD39)*(ATL3:ATL54=AQD40)*ATK3:ATK54)+SUMPRODUCT((ATI3:ATI54=AQD39)*(ATL3:ATL54=AQD41)*ATK3:ATK54)+SUMPRODUCT((ATI3:ATI54=AQD39)*(ATL3:ATL54=AQD37)*ATK3:ATK54)+SUMPRODUCT((ATI3:ATI54=AQD39)*(ATL3:ATL54=AQD38)*ATK3:ATK54)+SUMPRODUCT((ATI3:ATI54=AQD40)*(ATL3:ATL54=AQD39)*ATJ3:ATJ54)+SUMPRODUCT((ATI3:ATI54=AQD41)*(ATL3:ATL54=AQD39)*ATJ3:ATJ54)+SUMPRODUCT((ATI3:ATI54=AQD37)*(ATL3:ATL54=AQD39)*ATJ3:ATJ54)+SUMPRODUCT((ATI3:ATI54=AQD38)*(ATL3:ATL54=AQD39)*ATJ3:ATJ54)</f>
        <v>0</v>
      </c>
      <c r="AQJ39" s="395">
        <f t="shared" ca="1" si="5874"/>
        <v>1000</v>
      </c>
      <c r="AQK39" s="395">
        <f t="shared" ca="1" si="5875"/>
        <v>0</v>
      </c>
      <c r="AQL39" s="395">
        <f ca="1">IF(AQD39&lt;&gt;"",VLOOKUP(AQD39,APK4:APQ52,7,FALSE),"")</f>
        <v>1000</v>
      </c>
      <c r="AQM39" s="395">
        <f ca="1">IF(AQD39&lt;&gt;"",VLOOKUP(AQD39,APK4:APQ52,5,FALSE),"")</f>
        <v>0</v>
      </c>
      <c r="AQN39" s="395">
        <f ca="1">IF(AQD39&lt;&gt;"",VLOOKUP(AQD39,APK4:APS52,9,FALSE),"")</f>
        <v>20</v>
      </c>
      <c r="AQO39" s="395">
        <f t="shared" ca="1" si="5876"/>
        <v>0</v>
      </c>
      <c r="AQP39" s="395">
        <f t="shared" ref="AQP39" ca="1" si="6376">IF(AQD39&lt;&gt;"",RANK(AQO39,AQO37:AQO41),"")</f>
        <v>1</v>
      </c>
      <c r="AQQ39" s="395">
        <f t="shared" ref="AQQ39" ca="1" si="6377">IF(AQD39&lt;&gt;"",SUMPRODUCT((AQO37:AQO41=AQO39)*(AQJ37:AQJ41&gt;AQJ39)),"")</f>
        <v>0</v>
      </c>
      <c r="AQR39" s="395">
        <f t="shared" ref="AQR39" ca="1" si="6378">IF(AQD39&lt;&gt;"",SUMPRODUCT((AQO37:AQO41=AQO39)*(AQJ37:AQJ41=AQJ39)*(AQH37:AQH41&gt;AQH39)),"")</f>
        <v>0</v>
      </c>
      <c r="AQS39" s="395">
        <f t="shared" ref="AQS39" ca="1" si="6379">IF(AQD39&lt;&gt;"",SUMPRODUCT((AQO37:AQO41=AQO39)*(AQJ37:AQJ41=AQJ39)*(AQH37:AQH41=AQH39)*(AQL37:AQL41&gt;AQL39)),"")</f>
        <v>0</v>
      </c>
      <c r="AQT39" s="395">
        <f t="shared" ref="AQT39" ca="1" si="6380">IF(AQD39&lt;&gt;"",SUMPRODUCT((AQO37:AQO41=AQO39)*(AQJ37:AQJ41=AQJ39)*(AQH37:AQH41=AQH39)*(AQL37:AQL41=AQL39)*(AQM37:AQM41&gt;AQM39)),"")</f>
        <v>0</v>
      </c>
      <c r="AQU39" s="395">
        <f t="shared" ref="AQU39" ca="1" si="6381">IF(AQD39&lt;&gt;"",SUMPRODUCT((AQO37:AQO41=AQO39)*(AQJ37:AQJ41=AQJ39)*(AQH37:AQH41=AQH39)*(AQL37:AQL41=AQL39)*(AQM37:AQM41=AQM39)*(AQN37:AQN41&gt;AQN39)),"")</f>
        <v>1</v>
      </c>
      <c r="AQV39" s="395">
        <f t="shared" ref="AQV39" ca="1" si="6382">IF(AQD39&lt;&gt;"",IF(AQV91&lt;&gt;"",IF(AQC88=3,AQV91,AQV91+AQC88),SUM(AQP39:AQU39)),"")</f>
        <v>2</v>
      </c>
      <c r="AQW39" s="395" t="str">
        <f t="shared" ref="AQW39" ca="1" si="6383">IF(AQD39&lt;&gt;"",INDEX(AQD37:AQD41,MATCH(3,AQV37:AQV41,0),0),"")</f>
        <v>Ulsan HD</v>
      </c>
      <c r="AQX39" s="395" t="str">
        <f t="shared" ca="1" si="6106"/>
        <v/>
      </c>
      <c r="AQY39" s="395">
        <f ca="1">SUMPRODUCT((ATI3:ATI54=AQX39)*(ATL3:ATL54=AQX40)*(ATM3:ATM54="W"))+SUMPRODUCT((ATI3:ATI54=AQX39)*(ATL3:ATL54=AQX41)*(ATM3:ATM54="W"))+SUMPRODUCT((ATI3:ATI54=AQX39)*(ATL3:ATL54=AQX38)*(ATM3:ATM54="W"))+SUMPRODUCT((ATI3:ATI54=AQX40)*(ATL3:ATL54=AQX39)*(ATN3:ATN54="W"))+SUMPRODUCT((ATI3:ATI54=AQX41)*(ATL3:ATL54=AQX39)*(ATN3:ATN54="W"))+SUMPRODUCT((ATI3:ATI54=AQX38)*(ATL3:ATL54=AQX39)*(ATN3:ATN54="W"))</f>
        <v>0</v>
      </c>
      <c r="AQZ39" s="395">
        <f ca="1">SUMPRODUCT((ATI3:ATI54=AQX39)*(ATL3:ATL54=AQX40)*(ATM3:ATM54="D"))+SUMPRODUCT((ATI3:ATI54=AQX39)*(ATL3:ATL54=AQX41)*(ATM3:ATM54="D"))+SUMPRODUCT((ATI3:ATI54=AQX39)*(ATL3:ATL54=AQX38)*(ATM3:ATM54="D"))+SUMPRODUCT((ATI3:ATI54=AQX40)*(ATL3:ATL54=AQX39)*(ATM3:ATM54="D"))+SUMPRODUCT((ATI3:ATI54=AQX41)*(ATL3:ATL54=AQX39)*(ATM3:ATM54="D"))+SUMPRODUCT((ATI3:ATI54=AQX38)*(ATL3:ATL54=AQX39)*(ATM3:ATM54="D"))</f>
        <v>0</v>
      </c>
      <c r="ARA39" s="395">
        <f ca="1">SUMPRODUCT((ATI3:ATI54=AQX39)*(ATL3:ATL54=AQX40)*(ATM3:ATM54="L"))+SUMPRODUCT((ATI3:ATI54=AQX39)*(ATL3:ATL54=AQX41)*(ATM3:ATM54="L"))+SUMPRODUCT((ATI3:ATI54=AQX39)*(ATL3:ATL54=AQX38)*(ATM3:ATM54="L"))+SUMPRODUCT((ATI3:ATI54=AQX40)*(ATL3:ATL54=AQX39)*(ATN3:ATN54="L"))+SUMPRODUCT((ATI3:ATI54=AQX41)*(ATL3:ATL54=AQX39)*(ATN3:ATN54="L"))+SUMPRODUCT((ATI3:ATI54=AQX38)*(ATL3:ATL54=AQX39)*(ATN3:ATN54="L"))</f>
        <v>0</v>
      </c>
      <c r="ARB39" s="395">
        <f ca="1">SUMPRODUCT((ATI3:ATI54=AQX39)*(ATL3:ATL54=AQX40)*ATJ3:ATJ54)+SUMPRODUCT((ATI3:ATI54=AQX39)*(ATL3:ATL54=AQX41)*ATJ3:ATJ54)+SUMPRODUCT((ATI3:ATI54=AQX39)*(ATL3:ATL54=AQX37)*ATJ3:ATJ54)+SUMPRODUCT((ATI3:ATI54=AQX39)*(ATL3:ATL54=AQX38)*ATJ3:ATJ54)+SUMPRODUCT((ATI3:ATI54=AQX40)*(ATL3:ATL54=AQX39)*ATK3:ATK54)+SUMPRODUCT((ATI3:ATI54=AQX41)*(ATL3:ATL54=AQX39)*ATK3:ATK54)+SUMPRODUCT((ATI3:ATI54=AQX37)*(ATL3:ATL54=AQX39)*ATK3:ATK54)+SUMPRODUCT((ATI3:ATI54=AQX38)*(ATL3:ATL54=AQX39)*ATK3:ATK54)</f>
        <v>0</v>
      </c>
      <c r="ARC39" s="395">
        <f ca="1">SUMPRODUCT((ATI3:ATI54=AQX39)*(ATL3:ATL54=AQX40)*ATK3:ATK54)+SUMPRODUCT((ATI3:ATI54=AQX39)*(ATL3:ATL54=AQX41)*ATK3:ATK54)+SUMPRODUCT((ATI3:ATI54=AQX39)*(ATL3:ATL54=AQX37)*ATK3:ATK54)+SUMPRODUCT((ATI3:ATI54=AQX39)*(ATL3:ATL54=AQX38)*ATK3:ATK54)+SUMPRODUCT((ATI3:ATI54=AQX40)*(ATL3:ATL54=AQX39)*ATJ3:ATJ54)+SUMPRODUCT((ATI3:ATI54=AQX41)*(ATL3:ATL54=AQX39)*ATJ3:ATJ54)+SUMPRODUCT((ATI3:ATI54=AQX37)*(ATL3:ATL54=AQX39)*ATJ3:ATJ54)+SUMPRODUCT((ATI3:ATI54=AQX38)*(ATL3:ATL54=AQX39)*ATJ3:ATJ54)</f>
        <v>0</v>
      </c>
      <c r="ARD39" s="395">
        <f t="shared" ca="1" si="6107"/>
        <v>1000</v>
      </c>
      <c r="ARE39" s="395" t="str">
        <f t="shared" ca="1" si="6108"/>
        <v/>
      </c>
      <c r="ARF39" s="395" t="str">
        <f ca="1">IF(AQX39&lt;&gt;"",VLOOKUP(AQX39,APK4:APQ52,7,FALSE),"")</f>
        <v/>
      </c>
      <c r="ARG39" s="395" t="str">
        <f ca="1">IF(AQX39&lt;&gt;"",VLOOKUP(AQX39,APK4:APQ52,5,FALSE),"")</f>
        <v/>
      </c>
      <c r="ARH39" s="395" t="str">
        <f ca="1">IF(AQX39&lt;&gt;"",VLOOKUP(AQX39,APK4:APS52,9,FALSE),"")</f>
        <v/>
      </c>
      <c r="ARI39" s="395" t="str">
        <f t="shared" ca="1" si="6109"/>
        <v/>
      </c>
      <c r="ARJ39" s="395" t="str">
        <f t="shared" ref="ARJ39" ca="1" si="6384">IF(AQX39&lt;&gt;"",RANK(ARI39,ARI37:ARI40),"")</f>
        <v/>
      </c>
      <c r="ARK39" s="395" t="str">
        <f t="shared" ref="ARK39" ca="1" si="6385">IF(AQX39&lt;&gt;"",SUMPRODUCT((ARI37:ARI41=ARI39)*(ARD37:ARD41&gt;ARD39)),"")</f>
        <v/>
      </c>
      <c r="ARL39" s="395" t="str">
        <f t="shared" ref="ARL39" ca="1" si="6386">IF(AQX39&lt;&gt;"",SUMPRODUCT((ARI37:ARI41=ARI39)*(ARD37:ARD41=ARD39)*(ARB37:ARB41&gt;ARB39)),"")</f>
        <v/>
      </c>
      <c r="ARM39" s="395" t="str">
        <f t="shared" ref="ARM39" ca="1" si="6387">IF(AQX39&lt;&gt;"",SUMPRODUCT((ARI37:ARI41=ARI39)*(ARD37:ARD41=ARD39)*(ARB37:ARB41=ARB39)*(ARF37:ARF41&gt;ARF39)),"")</f>
        <v/>
      </c>
      <c r="ARN39" s="395" t="str">
        <f t="shared" ref="ARN39" ca="1" si="6388">IF(AQX39&lt;&gt;"",SUMPRODUCT((ARI37:ARI41=ARI39)*(ARD37:ARD41=ARD39)*(ARB37:ARB41=ARB39)*(ARF37:ARF41=ARF39)*(ARG37:ARG41&gt;ARG39)),"")</f>
        <v/>
      </c>
      <c r="ARO39" s="395" t="str">
        <f t="shared" ref="ARO39" ca="1" si="6389">IF(AQX39&lt;&gt;"",SUMPRODUCT((ARI37:ARI41=ARI39)*(ARD37:ARD41=ARD39)*(ARB37:ARB41=ARB39)*(ARF37:ARF41=ARF39)*(ARG37:ARG41=ARG39)*(ARH37:ARH41&gt;ARH39)),"")</f>
        <v/>
      </c>
      <c r="ARP39" s="395" t="str">
        <f t="shared" ref="ARP39" ca="1" si="6390">IF(AQX39&lt;&gt;"",IF(ARP91&lt;&gt;"",IF(AQW88=3,ARP91,ARP91+AQW88),SUM(ARJ39:ARO39)+1),"")</f>
        <v/>
      </c>
      <c r="ARQ39" s="395" t="str">
        <f t="shared" ref="ARQ39" ca="1" si="6391">IF(AQX39&lt;&gt;"",INDEX(AQX38:AQX41,MATCH(3,ARP38:ARP41,0),0),"")</f>
        <v/>
      </c>
      <c r="ARR39" s="395" t="str">
        <f t="shared" ref="ARR39:ARR40" ca="1" si="6392">IF(AQA37&lt;&gt;"",AQA37,"")</f>
        <v/>
      </c>
      <c r="ARS39" s="395">
        <f ca="1">SUMPRODUCT((ATI3:ATI54=ARR39)*(ATL3:ATL54=ARR40)*(ATM3:ATM54="W"))+SUMPRODUCT((ATI3:ATI54=ARR39)*(ATL3:ATL54=ARR41)*(ATM3:ATM54="W"))+SUMPRODUCT((ATI3:ATI54=ARR39)*(ATL3:ATL54=ARR54)*(ATM3:ATM54="W"))+SUMPRODUCT((ATI3:ATI54=ARR40)*(ATL3:ATL54=ARR39)*(ATN3:ATN54="W"))+SUMPRODUCT((ATI3:ATI54=ARR41)*(ATL3:ATL54=ARR39)*(ATN3:ATN54="W"))+SUMPRODUCT((ATI3:ATI54=ARR54)*(ATL3:ATL54=ARR39)*(ATN3:ATN54="W"))</f>
        <v>0</v>
      </c>
      <c r="ART39" s="395">
        <f ca="1">SUMPRODUCT((ATI3:ATI54=ARR39)*(ATL3:ATL54=ARR40)*(ATM3:ATM54="D"))+SUMPRODUCT((ATI3:ATI54=ARR39)*(ATL3:ATL54=ARR41)*(ATM3:ATM54="D"))+SUMPRODUCT((ATI3:ATI54=ARR39)*(ATL3:ATL54=ARR54)*(ATM3:ATM54="D"))+SUMPRODUCT((ATI3:ATI54=ARR40)*(ATL3:ATL54=ARR39)*(ATM3:ATM54="D"))+SUMPRODUCT((ATI3:ATI54=ARR41)*(ATL3:ATL54=ARR39)*(ATM3:ATM54="D"))+SUMPRODUCT((ATI3:ATI54=ARR54)*(ATL3:ATL54=ARR39)*(ATM3:ATM54="D"))</f>
        <v>0</v>
      </c>
      <c r="ARU39" s="395">
        <f ca="1">SUMPRODUCT((ATI3:ATI54=ARR39)*(ATL3:ATL54=ARR40)*(ATM3:ATM54="L"))+SUMPRODUCT((ATI3:ATI54=ARR39)*(ATL3:ATL54=ARR41)*(ATM3:ATM54="L"))+SUMPRODUCT((ATI3:ATI54=ARR39)*(ATL3:ATL54=ARR54)*(ATM3:ATM54="L"))+SUMPRODUCT((ATI3:ATI54=ARR40)*(ATL3:ATL54=ARR39)*(ATN3:ATN54="L"))+SUMPRODUCT((ATI3:ATI54=ARR41)*(ATL3:ATL54=ARR39)*(ATN3:ATN54="L"))+SUMPRODUCT((ATI3:ATI54=ARR54)*(ATL3:ATL54=ARR39)*(ATN3:ATN54="L"))</f>
        <v>0</v>
      </c>
      <c r="ARV39" s="395">
        <f ca="1">SUMPRODUCT((ATI3:ATI54=ARR39)*(ATL3:ATL54=ARR40)*ATJ3:ATJ54)+SUMPRODUCT((ATI3:ATI54=ARR39)*(ATL3:ATL54=ARR41)*ATJ3:ATJ54)+SUMPRODUCT((ATI3:ATI54=ARR39)*(ATL3:ATL54=ARR37)*ATJ3:ATJ54)+SUMPRODUCT((ATI3:ATI54=ARR39)*(ATL3:ATL54=ARR38)*ATJ3:ATJ54)+SUMPRODUCT((ATI3:ATI54=ARR40)*(ATL3:ATL54=ARR39)*ATK3:ATK54)+SUMPRODUCT((ATI3:ATI54=ARR41)*(ATL3:ATL54=ARR39)*ATK3:ATK54)+SUMPRODUCT((ATI3:ATI54=ARR37)*(ATL3:ATL54=ARR39)*ATK3:ATK54)+SUMPRODUCT((ATI3:ATI54=ARR38)*(ATL3:ATL54=ARR39)*ATK3:ATK54)</f>
        <v>0</v>
      </c>
      <c r="ARW39" s="395">
        <f ca="1">SUMPRODUCT((ATI3:ATI54=ARR39)*(ATL3:ATL54=ARR40)*ATK3:ATK54)+SUMPRODUCT((ATI3:ATI54=ARR39)*(ATL3:ATL54=ARR41)*ATK3:ATK54)+SUMPRODUCT((ATI3:ATI54=ARR39)*(ATL3:ATL54=ARR37)*ATK3:ATK54)+SUMPRODUCT((ATI3:ATI54=ARR39)*(ATL3:ATL54=ARR38)*ATK3:ATK54)+SUMPRODUCT((ATI3:ATI54=ARR40)*(ATL3:ATL54=ARR39)*ATJ3:ATJ54)+SUMPRODUCT((ATI3:ATI54=ARR41)*(ATL3:ATL54=ARR39)*ATJ3:ATJ54)+SUMPRODUCT((ATI3:ATI54=ARR37)*(ATL3:ATL54=ARR39)*ATJ3:ATJ54)+SUMPRODUCT((ATI3:ATI54=ARR38)*(ATL3:ATL54=ARR39)*ATJ3:ATJ54)</f>
        <v>0</v>
      </c>
      <c r="ARX39" s="395">
        <f t="shared" ref="ARX39:ARX40" ca="1" si="6393">ARV39-ARW39+1000</f>
        <v>1000</v>
      </c>
      <c r="ARY39" s="395" t="str">
        <f t="shared" ref="ARY39:ARY40" ca="1" si="6394">IF(ARR39&lt;&gt;"",ARS39*3+ART39*1,"")</f>
        <v/>
      </c>
      <c r="ARZ39" s="395" t="str">
        <f ca="1">IF(ARR39&lt;&gt;"",VLOOKUP(ARR39,APK4:APQ52,7,FALSE),"")</f>
        <v/>
      </c>
      <c r="ASA39" s="395" t="str">
        <f ca="1">IF(ARR39&lt;&gt;"",VLOOKUP(ARR39,APK4:APQ52,5,FALSE),"")</f>
        <v/>
      </c>
      <c r="ASB39" s="395" t="str">
        <f ca="1">IF(ARR39&lt;&gt;"",VLOOKUP(ARR39,APK4:APS52,9,FALSE),"")</f>
        <v/>
      </c>
      <c r="ASC39" s="395" t="str">
        <f t="shared" ref="ASC39:ASC40" ca="1" si="6395">ARY39</f>
        <v/>
      </c>
      <c r="ASD39" s="395" t="str">
        <f t="shared" ref="ASD39" ca="1" si="6396">IF(ARR39&lt;&gt;"",RANK(ASC39,ASC38:ASC40),"")</f>
        <v/>
      </c>
      <c r="ASE39" s="395" t="str">
        <f t="shared" ref="ASE39" ca="1" si="6397">IF(ARR39&lt;&gt;"",SUMPRODUCT((ASC37:ASC41=ASC39)*(ARX37:ARX41&gt;ARX39)),"")</f>
        <v/>
      </c>
      <c r="ASF39" s="395" t="str">
        <f t="shared" ref="ASF39" ca="1" si="6398">IF(ARR39&lt;&gt;"",SUMPRODUCT((ASC37:ASC41=ASC39)*(ARX37:ARX41=ARX39)*(ARV37:ARV41&gt;ARV39)),"")</f>
        <v/>
      </c>
      <c r="ASG39" s="395" t="str">
        <f t="shared" ref="ASG39" ca="1" si="6399">IF(ARR39&lt;&gt;"",SUMPRODUCT((ASC37:ASC41=ASC39)*(ARX37:ARX41=ARX39)*(ARV37:ARV41=ARV39)*(ARZ37:ARZ41&gt;ARZ39)),"")</f>
        <v/>
      </c>
      <c r="ASH39" s="395" t="str">
        <f t="shared" ref="ASH39" ca="1" si="6400">IF(ARR39&lt;&gt;"",SUMPRODUCT((ASC37:ASC41=ASC39)*(ARX37:ARX41=ARX39)*(ARV37:ARV41=ARV39)*(ARZ37:ARZ41=ARZ39)*(ASA37:ASA41&gt;ASA39)),"")</f>
        <v/>
      </c>
      <c r="ASI39" s="395" t="str">
        <f t="shared" ref="ASI39" ca="1" si="6401">IF(ARR39&lt;&gt;"",SUMPRODUCT((ASC37:ASC41=ASC39)*(ARX37:ARX41=ARX39)*(ARV37:ARV41=ARV39)*(ARZ37:ARZ41=ARZ39)*(ASA37:ASA41=ASA39)*(ASB37:ASB41&gt;ASB39)),"")</f>
        <v/>
      </c>
      <c r="ASJ39" s="395" t="str">
        <f t="shared" ref="ASJ39:ASJ40" ca="1" si="6402">IF(ARR39&lt;&gt;"",SUM(ASD39:ASI39)+2,"")</f>
        <v/>
      </c>
      <c r="ASK39" s="395" t="str">
        <f t="shared" ref="ASK39" ca="1" si="6403">IF(ARR39&lt;&gt;"",INDEX(ARR39:ARR41,MATCH(3,ASJ39:ASJ41,0),0),"")</f>
        <v/>
      </c>
      <c r="ATF39" s="395" t="str">
        <f t="shared" ref="ATF39" ca="1" si="6404">IF(ASK39&lt;&gt;"",ASK39,IF(ARQ39&lt;&gt;"",ARQ39,IF(AQW39&lt;&gt;"",AQW39,APW39)))</f>
        <v>Ulsan HD</v>
      </c>
      <c r="ATG39" s="395">
        <v>3</v>
      </c>
      <c r="ATI39" s="395" t="str">
        <f t="shared" si="21"/>
        <v>Auckland City</v>
      </c>
      <c r="ATJ39" s="395">
        <f ca="1">IF(OFFSET('Game Board'!O44,0,ATJ1)&lt;&gt;"",OFFSET('Game Board'!O44,0,ATJ1),0)</f>
        <v>0</v>
      </c>
      <c r="ATK39" s="395">
        <f ca="1">IF(OFFSET('Game Board'!P44,0,ATJ1)&lt;&gt;"",OFFSET('Game Board'!P44,0,ATJ1),0)</f>
        <v>0</v>
      </c>
      <c r="ATL39" s="395" t="str">
        <f t="shared" si="22"/>
        <v>Boca Juniors</v>
      </c>
      <c r="ATM39" s="395" t="str">
        <f ca="1">IF(AND(OFFSET('Game Board'!O44,0,ATJ1)&lt;&gt;"",OFFSET('Game Board'!P44,0,ATJ1)&lt;&gt;""),IF(ATJ39&gt;ATK39,"W",IF(ATJ39=ATK39,"D","L")),"")</f>
        <v/>
      </c>
      <c r="ATN39" s="395" t="str">
        <f t="shared" ca="1" si="2789"/>
        <v/>
      </c>
    </row>
    <row r="40" spans="2:1211" x14ac:dyDescent="0.25">
      <c r="B40" s="395">
        <f>VLOOKUP(C40,CX37:CY41,2,FALSE)</f>
        <v>3</v>
      </c>
      <c r="C40" s="398" t="str">
        <f>'Tournament Setup'!D29</f>
        <v>Mamelodi Sundowns</v>
      </c>
      <c r="D40" s="395">
        <f>SUMPRODUCT((DA3:DA54=C40)*(DE3:DE54="W"))+SUMPRODUCT((DD3:DD54=C40)*(DF3:DF54="W"))</f>
        <v>0</v>
      </c>
      <c r="E40" s="395">
        <f>SUMPRODUCT((DA3:DA54=C40)*(DE3:DE54="D"))+SUMPRODUCT((DD3:DD54=C40)*(DF3:DF54="D"))</f>
        <v>2</v>
      </c>
      <c r="F40" s="395">
        <f>SUMPRODUCT((DA3:DA54=C40)*(DE3:DE54="L"))+SUMPRODUCT((DD3:DD54=C40)*(DF3:DF54="L"))</f>
        <v>1</v>
      </c>
      <c r="G40" s="395">
        <f>SUMIF(DA3:DA72,C40,DB3:DB72)+SUMIF(DD3:DD72,C40,DC3:DC72)</f>
        <v>1</v>
      </c>
      <c r="H40" s="395">
        <f>SUMIF(DD3:DD72,C40,DB3:DB72)+SUMIF(DA3:DA72,C40,DC3:DC72)</f>
        <v>2</v>
      </c>
      <c r="I40" s="395">
        <f t="shared" si="5688"/>
        <v>999</v>
      </c>
      <c r="J40" s="395">
        <f t="shared" si="5689"/>
        <v>2</v>
      </c>
      <c r="K40" s="401">
        <v>3</v>
      </c>
      <c r="L40" s="395">
        <f>IF(COUNTIF(J37:J41,4)&lt;&gt;4,RANK(J40,J37:J41),J92)</f>
        <v>3</v>
      </c>
      <c r="N40" s="395">
        <f>SUMPRODUCT((L37:L40=L40)*(K37:K40&lt;K40))+L40</f>
        <v>3</v>
      </c>
      <c r="O40" s="398" t="str">
        <f>INDEX(C37:C41,MATCH(4,N37:N41,0),0)</f>
        <v>Ulsan HD</v>
      </c>
      <c r="P40" s="395">
        <f>INDEX(L37:L41,MATCH(O40,C37:C41,0),0)</f>
        <v>4</v>
      </c>
      <c r="Q40" s="395" t="str">
        <f>IF(AND(Q39&lt;&gt;"",P40=1),O40,"")</f>
        <v/>
      </c>
      <c r="R40" s="395" t="str">
        <f>IF(AND(R39&lt;&gt;"",P41=2),O41,"")</f>
        <v/>
      </c>
      <c r="V40" s="395" t="str">
        <f t="shared" si="5886"/>
        <v/>
      </c>
      <c r="W40" s="395">
        <f>SUMPRODUCT((DA3:DA54=V40)*(DD3:DD54=V41)*(DE3:DE54="W"))+SUMPRODUCT((DA3:DA54=V40)*(DD3:DD54=V37)*(DE3:DE54="W"))+SUMPRODUCT((DA3:DA54=V40)*(DD3:DD54=V38)*(DE3:DE54="W"))+SUMPRODUCT((DA3:DA54=V40)*(DD3:DD54=V39)*(DE3:DE54="W"))+SUMPRODUCT((DA3:DA54=V41)*(DD3:DD54=V40)*(DF3:DF54="W"))+SUMPRODUCT((DA3:DA54=V37)*(DD3:DD54=V40)*(DF3:DF54="W"))+SUMPRODUCT((DA3:DA54=V38)*(DD3:DD54=V40)*(DF3:DF54="W"))+SUMPRODUCT((DA3:DA54=V39)*(DD3:DD54=V40)*(DF3:DF54="W"))</f>
        <v>0</v>
      </c>
      <c r="X40" s="395">
        <f>SUMPRODUCT((DA3:DA54=V40)*(DD3:DD54=V41)*(DE3:DE54="D"))+SUMPRODUCT((DA3:DA54=V40)*(DD3:DD54=V37)*(DE3:DE54="D"))+SUMPRODUCT((DA3:DA54=V40)*(DD3:DD54=V38)*(DE3:DE54="D"))+SUMPRODUCT((DA3:DA54=V40)*(DD3:DD54=V39)*(DE3:DE54="D"))+SUMPRODUCT((DA3:DA54=V41)*(DD3:DD54=V40)*(DE3:DE54="D"))+SUMPRODUCT((DA3:DA54=V37)*(DD3:DD54=V40)*(DE3:DE54="D"))+SUMPRODUCT((DA3:DA54=V38)*(DD3:DD54=V40)*(DE3:DE54="D"))+SUMPRODUCT((DA3:DA54=V39)*(DD3:DD54=V40)*(DE3:DE54="D"))</f>
        <v>0</v>
      </c>
      <c r="Y40" s="395">
        <f>SUMPRODUCT((DA3:DA54=V40)*(DD3:DD54=V41)*(DE3:DE54="L"))+SUMPRODUCT((DA3:DA54=V40)*(DD3:DD54=V37)*(DE3:DE54="L"))+SUMPRODUCT((DA3:DA54=V40)*(DD3:DD54=V38)*(DE3:DE54="L"))+SUMPRODUCT((DA3:DA54=V40)*(DD3:DD54=V39)*(DE3:DE54="L"))+SUMPRODUCT((DA3:DA54=V41)*(DD3:DD54=V40)*(DF3:DF54="L"))+SUMPRODUCT((DA3:DA54=V37)*(DD3:DD54=V40)*(DF3:DF54="L"))+SUMPRODUCT((DA3:DA54=V38)*(DD3:DD54=V40)*(DF3:DF54="L"))+SUMPRODUCT((DA3:DA54=V39)*(DD3:DD54=V40)*(DF3:DF54="L"))</f>
        <v>0</v>
      </c>
      <c r="Z40" s="395">
        <f>SUMPRODUCT((DA3:DA54=V40)*(DD3:DD54=V41)*DB3:DB54)+SUMPRODUCT((DA3:DA54=V40)*(DD3:DD54=V37)*DB3:DB54)+SUMPRODUCT((DA3:DA54=V40)*(DD3:DD54=V38)*DB3:DB54)+SUMPRODUCT((DA3:DA54=V40)*(DD3:DD54=V39)*DB3:DB54)+SUMPRODUCT((DA3:DA54=V41)*(DD3:DD54=V40)*DC3:DC54)+SUMPRODUCT((DA3:DA54=V37)*(DD3:DD54=V40)*DC3:DC54)+SUMPRODUCT((DA3:DA54=V38)*(DD3:DD54=V40)*DC3:DC54)+SUMPRODUCT((DA3:DA54=V39)*(DD3:DD54=V40)*DC3:DC54)</f>
        <v>0</v>
      </c>
      <c r="AA40" s="395">
        <f>SUMPRODUCT((DA3:DA54=V40)*(DD3:DD54=V41)*DC3:DC54)+SUMPRODUCT((DA3:DA54=V40)*(DD3:DD54=V37)*DC3:DC54)+SUMPRODUCT((DA3:DA54=V40)*(DD3:DD54=V38)*DC3:DC54)+SUMPRODUCT((DA3:DA54=V40)*(DD3:DD54=V39)*DC3:DC54)+SUMPRODUCT((DA3:DA54=V41)*(DD3:DD54=V40)*DB3:DB54)+SUMPRODUCT((DA3:DA54=V37)*(DD3:DD54=V40)*DB3:DB54)+SUMPRODUCT((DA3:DA54=V38)*(DD3:DD54=V40)*DB3:DB54)+SUMPRODUCT((DA3:DA54=V39)*(DD3:DD54=V40)*DB3:DB54)</f>
        <v>0</v>
      </c>
      <c r="AB40" s="395">
        <f>Z40-AA40+1000</f>
        <v>1000</v>
      </c>
      <c r="AC40" s="395" t="str">
        <f t="shared" si="5690"/>
        <v/>
      </c>
      <c r="AD40" s="395" t="str">
        <f>IF(V40&lt;&gt;"",VLOOKUP(V40,C4:I52,7,FALSE),"")</f>
        <v/>
      </c>
      <c r="AE40" s="395" t="str">
        <f>IF(V40&lt;&gt;"",VLOOKUP(V40,C4:I52,5,FALSE),"")</f>
        <v/>
      </c>
      <c r="AF40" s="395" t="str">
        <f>IF(V40&lt;&gt;"",VLOOKUP(V40,C4:K52,9,FALSE),"")</f>
        <v/>
      </c>
      <c r="AG40" s="395" t="str">
        <f t="shared" si="5691"/>
        <v/>
      </c>
      <c r="AH40" s="395" t="str">
        <f>IF(V40&lt;&gt;"",RANK(AG40,AG37:AG41),"")</f>
        <v/>
      </c>
      <c r="AI40" s="395" t="str">
        <f>IF(V40&lt;&gt;"",SUMPRODUCT((AG37:AG41=AG40)*(AB37:AB41&gt;AB40)),"")</f>
        <v/>
      </c>
      <c r="AJ40" s="395" t="str">
        <f>IF(V40&lt;&gt;"",SUMPRODUCT((AG37:AG41=AG40)*(AB37:AB41=AB40)*(Z37:Z41&gt;Z40)),"")</f>
        <v/>
      </c>
      <c r="AK40" s="395" t="str">
        <f>IF(V40&lt;&gt;"",SUMPRODUCT((AG37:AG41=AG40)*(AB37:AB41=AB40)*(Z37:Z41=Z40)*(AD37:AD41&gt;AD40)),"")</f>
        <v/>
      </c>
      <c r="AL40" s="395" t="str">
        <f>IF(V40&lt;&gt;"",SUMPRODUCT((AG37:AG41=AG40)*(AB37:AB41=AB40)*(Z37:Z41=Z40)*(AD37:AD41=AD40)*(AE37:AE41&gt;AE40)),"")</f>
        <v/>
      </c>
      <c r="AM40" s="395" t="str">
        <f>IF(V40&lt;&gt;"",SUMPRODUCT((AG37:AG41=AG40)*(AB37:AB41=AB40)*(Z37:Z41=Z40)*(AD37:AD41=AD40)*(AE37:AE41=AE40)*(AF37:AF41&gt;AF40)),"")</f>
        <v/>
      </c>
      <c r="AN40" s="395" t="str">
        <f>IF(V40&lt;&gt;"",IF(AN92&lt;&gt;"",IF(U88=3,AN92,AN92+U88),SUM(AH40:AM40)),"")</f>
        <v/>
      </c>
      <c r="AO40" s="395" t="str">
        <f>IF(V40&lt;&gt;"",INDEX(V37:V41,MATCH(4,AN37:AN41,0),0),"")</f>
        <v/>
      </c>
      <c r="AP40" s="395" t="str">
        <f>IF(R39&lt;&gt;"",R39,"")</f>
        <v/>
      </c>
      <c r="AQ40" s="395" t="str">
        <f>IF(AP40&lt;&gt;"",SUMPRODUCT((DA3:DA54=AP40)*(DD3:DD54=AP41)*(DE3:DE54="W"))+SUMPRODUCT((DA3:DA54=AP40)*(DD3:DD54=AP38)*(DE3:DE54="W"))+SUMPRODUCT((DA3:DA54=AP40)*(DD3:DD54=AP39)*(DE3:DE54="W"))+SUMPRODUCT((DA3:DA54=AP41)*(DD3:DD54=AP40)*(DF3:DF54="W"))+SUMPRODUCT((DA3:DA54=AP38)*(DD3:DD54=AP40)*(DF3:DF54="W"))+SUMPRODUCT((DA3:DA54=AP39)*(DD3:DD54=AP40)*(DF3:DF54="W")),"")</f>
        <v/>
      </c>
      <c r="AR40" s="395" t="str">
        <f>IF(AP40&lt;&gt;"",SUMPRODUCT((DA3:DA54=AP40)*(DD3:DD54=AP41)*(DE3:DE54="D"))+SUMPRODUCT((DA3:DA54=AP40)*(DD3:DD54=AP38)*(DE3:DE54="D"))+SUMPRODUCT((DA3:DA54=AP40)*(DD3:DD54=AP39)*(DE3:DE54="D"))+SUMPRODUCT((DA3:DA54=AP41)*(DD3:DD54=AP40)*(DE3:DE54="D"))+SUMPRODUCT((DA3:DA54=AP38)*(DD3:DD54=AP40)*(DE3:DE54="D"))+SUMPRODUCT((DA3:DA54=AP39)*(DD3:DD54=AP40)*(DE3:DE54="D")),"")</f>
        <v/>
      </c>
      <c r="AS40" s="395" t="str">
        <f>IF(AP40&lt;&gt;"",SUMPRODUCT((DA3:DA54=AP40)*(DD3:DD54=AP41)*(DE3:DE54="L"))+SUMPRODUCT((DA3:DA54=AP40)*(DD3:DD54=AP38)*(DE3:DE54="L"))+SUMPRODUCT((DA3:DA54=AP40)*(DD3:DD54=AP39)*(DE3:DE54="L"))+SUMPRODUCT((DA3:DA54=AP41)*(DD3:DD54=AP40)*(DF3:DF54="L"))+SUMPRODUCT((DA3:DA54=AP38)*(DD3:DD54=AP40)*(DF3:DF54="L"))+SUMPRODUCT((DA3:DA54=AP39)*(DD3:DD54=AP40)*(DF3:DF54="L")),"")</f>
        <v/>
      </c>
      <c r="AT40" s="395">
        <f>SUMPRODUCT((DA3:DA54=AP40)*(DD3:DD54=AP41)*DB3:DB54)+SUMPRODUCT((DA3:DA54=AP40)*(DD3:DD54=AP37)*DB3:DB54)+SUMPRODUCT((DA3:DA54=AP40)*(DD3:DD54=AP38)*DB3:DB54)+SUMPRODUCT((DA3:DA54=AP40)*(DD3:DD54=AP39)*DB3:DB54)+SUMPRODUCT((DA3:DA54=AP41)*(DD3:DD54=AP40)*DC3:DC54)+SUMPRODUCT((DA3:DA54=AP37)*(DD3:DD54=AP40)*DC3:DC54)+SUMPRODUCT((DA3:DA54=AP38)*(DD3:DD54=AP40)*DC3:DC54)+SUMPRODUCT((DA3:DA54=AP39)*(DD3:DD54=AP40)*DC3:DC54)</f>
        <v>0</v>
      </c>
      <c r="AU40" s="395">
        <f>SUMPRODUCT((DA3:DA54=AP40)*(DD3:DD54=AP41)*DC3:DC54)+SUMPRODUCT((DA3:DA54=AP40)*(DD3:DD54=AP37)*DC3:DC54)+SUMPRODUCT((DA3:DA54=AP40)*(DD3:DD54=AP38)*DC3:DC54)+SUMPRODUCT((DA3:DA54=AP40)*(DD3:DD54=AP39)*DC3:DC54)+SUMPRODUCT((DA3:DA54=AP41)*(DD3:DD54=AP40)*DB3:DB54)+SUMPRODUCT((DA3:DA54=AP37)*(DD3:DD54=AP40)*DB3:DB54)+SUMPRODUCT((DA3:DA54=AP38)*(DD3:DD54=AP40)*DB3:DB54)+SUMPRODUCT((DA3:DA54=AP39)*(DD3:DD54=AP40)*DB3:DB54)</f>
        <v>0</v>
      </c>
      <c r="AV40" s="395">
        <f>AT40-AU40+1000</f>
        <v>1000</v>
      </c>
      <c r="AW40" s="395" t="str">
        <f t="shared" si="5887"/>
        <v/>
      </c>
      <c r="AX40" s="395" t="str">
        <f>IF(AP40&lt;&gt;"",VLOOKUP(AP40,C4:I52,7,FALSE),"")</f>
        <v/>
      </c>
      <c r="AY40" s="395" t="str">
        <f>IF(AP40&lt;&gt;"",VLOOKUP(AP40,C4:I52,5,FALSE),"")</f>
        <v/>
      </c>
      <c r="AZ40" s="395" t="str">
        <f>IF(AP40&lt;&gt;"",VLOOKUP(AP40,C4:K52,9,FALSE),"")</f>
        <v/>
      </c>
      <c r="BA40" s="395" t="str">
        <f t="shared" si="5888"/>
        <v/>
      </c>
      <c r="BB40" s="395" t="str">
        <f>IF(AP40&lt;&gt;"",RANK(BA40,BA37:BA40),"")</f>
        <v/>
      </c>
      <c r="BC40" s="395" t="str">
        <f>IF(AP40&lt;&gt;"",SUMPRODUCT((BA37:BA41=BA40)*(AV37:AV41&gt;AV40)),"")</f>
        <v/>
      </c>
      <c r="BD40" s="395" t="str">
        <f>IF(AP40&lt;&gt;"",SUMPRODUCT((BA37:BA41=BA40)*(AV37:AV41=AV40)*(AT37:AT41&gt;AT40)),"")</f>
        <v/>
      </c>
      <c r="BE40" s="395" t="str">
        <f>IF(AP40&lt;&gt;"",SUMPRODUCT((BA37:BA41=BA40)*(AV37:AV41=AV40)*(AT37:AT41=AT40)*(AX37:AX41&gt;AX40)),"")</f>
        <v/>
      </c>
      <c r="BF40" s="395" t="str">
        <f>IF(AP40&lt;&gt;"",SUMPRODUCT((BA37:BA41=BA40)*(AV37:AV41=AV40)*(AT37:AT41=AT40)*(AX37:AX41=AX40)*(AY37:AY41&gt;AY40)),"")</f>
        <v/>
      </c>
      <c r="BG40" s="395" t="str">
        <f>IF(AP40&lt;&gt;"",SUMPRODUCT((BA37:BA41=BA40)*(AV37:AV41=AV40)*(AT37:AT41=AT40)*(AX37:AX41=AX40)*(AY37:AY41=AY40)*(AZ37:AZ41&gt;AZ40)),"")</f>
        <v/>
      </c>
      <c r="BH40" s="395" t="str">
        <f>IF(AP40&lt;&gt;"",IF(BH92&lt;&gt;"",IF(AO88=3,BH92,BH92+AO88),SUM(BB40:BG40)+1),"")</f>
        <v/>
      </c>
      <c r="BI40" s="395" t="str">
        <f>IF(AP40&lt;&gt;"",INDEX(AP38:AP41,MATCH(4,BH38:BH41,0),0),"")</f>
        <v/>
      </c>
      <c r="BJ40" s="395" t="str">
        <f>IF(S38&lt;&gt;"",S38,"")</f>
        <v/>
      </c>
      <c r="BK40" s="395">
        <f>SUMPRODUCT((DA3:DA54=BJ40)*(DD3:DD54=BJ41)*(DE3:DE54="W"))+SUMPRODUCT((DA3:DA54=BJ40)*(DD3:DD54=BJ54)*(DE3:DE54="W"))+SUMPRODUCT((DA3:DA54=BJ40)*(DD3:DD54=BJ39)*(DE3:DE54="W"))+SUMPRODUCT((DA3:DA54=BJ41)*(DD3:DD54=BJ40)*(DF3:DF54="W"))+SUMPRODUCT((DA3:DA54=BJ54)*(DD3:DD54=BJ40)*(DF3:DF54="W"))+SUMPRODUCT((DA3:DA54=BJ39)*(DD3:DD54=BJ40)*(DF3:DF54="W"))</f>
        <v>0</v>
      </c>
      <c r="BL40" s="395">
        <f>SUMPRODUCT((DA3:DA54=BJ40)*(DD3:DD54=BJ41)*(DE3:DE54="D"))+SUMPRODUCT((DA3:DA54=BJ40)*(DD3:DD54=BJ54)*(DE3:DE54="D"))+SUMPRODUCT((DA3:DA54=BJ40)*(DD3:DD54=BJ39)*(DE3:DE54="D"))+SUMPRODUCT((DA3:DA54=BJ41)*(DD3:DD54=BJ40)*(DE3:DE54="D"))+SUMPRODUCT((DA3:DA54=BJ54)*(DD3:DD54=BJ40)*(DE3:DE54="D"))+SUMPRODUCT((DA3:DA54=BJ39)*(DD3:DD54=BJ40)*(DE3:DE54="D"))</f>
        <v>0</v>
      </c>
      <c r="BM40" s="395">
        <f>SUMPRODUCT((DA3:DA54=BJ40)*(DD3:DD54=BJ41)*(DE3:DE54="L"))+SUMPRODUCT((DA3:DA54=BJ40)*(DD3:DD54=BJ54)*(DE3:DE54="L"))+SUMPRODUCT((DA3:DA54=BJ40)*(DD3:DD54=BJ39)*(DE3:DE54="L"))+SUMPRODUCT((DA3:DA54=BJ41)*(DD3:DD54=BJ40)*(DF3:DF54="L"))+SUMPRODUCT((DA3:DA54=BJ54)*(DD3:DD54=BJ40)*(DF3:DF54="L"))+SUMPRODUCT((DA3:DA54=BJ39)*(DD3:DD54=BJ40)*(DF3:DF54="L"))</f>
        <v>0</v>
      </c>
      <c r="BN40" s="395">
        <f>SUMPRODUCT((DA3:DA54=BJ40)*(DD3:DD54=BJ41)*DB3:DB54)+SUMPRODUCT((DA3:DA54=BJ40)*(DD3:DD54=BJ37)*DB3:DB54)+SUMPRODUCT((DA3:DA54=BJ40)*(DD3:DD54=BJ38)*DB3:DB54)+SUMPRODUCT((DA3:DA54=BJ40)*(DD3:DD54=BJ39)*DB3:DB54)+SUMPRODUCT((DA3:DA54=BJ41)*(DD3:DD54=BJ40)*DC3:DC54)+SUMPRODUCT((DA3:DA54=BJ37)*(DD3:DD54=BJ40)*DC3:DC54)+SUMPRODUCT((DA3:DA54=BJ38)*(DD3:DD54=BJ40)*DC3:DC54)+SUMPRODUCT((DA3:DA54=BJ39)*(DD3:DD54=BJ40)*DC3:DC54)</f>
        <v>0</v>
      </c>
      <c r="BO40" s="395">
        <f>SUMPRODUCT((DA3:DA54=BJ40)*(DD3:DD54=BJ41)*DC3:DC54)+SUMPRODUCT((DA3:DA54=BJ40)*(DD3:DD54=BJ37)*DC3:DC54)+SUMPRODUCT((DA3:DA54=BJ40)*(DD3:DD54=BJ38)*DC3:DC54)+SUMPRODUCT((DA3:DA54=BJ40)*(DD3:DD54=BJ39)*DC3:DC54)+SUMPRODUCT((DA3:DA54=BJ41)*(DD3:DD54=BJ40)*DB3:DB54)+SUMPRODUCT((DA3:DA54=BJ37)*(DD3:DD54=BJ40)*DB3:DB54)+SUMPRODUCT((DA3:DA54=BJ38)*(DD3:DD54=BJ40)*DB3:DB54)+SUMPRODUCT((DA3:DA54=BJ39)*(DD3:DD54=BJ40)*DB3:DB54)</f>
        <v>0</v>
      </c>
      <c r="BP40" s="395">
        <f>BN40-BO40+1000</f>
        <v>1000</v>
      </c>
      <c r="BQ40" s="395" t="str">
        <f t="shared" si="6119"/>
        <v/>
      </c>
      <c r="BR40" s="395" t="str">
        <f>IF(BJ40&lt;&gt;"",VLOOKUP(BJ40,C4:I52,7,FALSE),"")</f>
        <v/>
      </c>
      <c r="BS40" s="395" t="str">
        <f>IF(BJ40&lt;&gt;"",VLOOKUP(BJ40,C4:I52,5,FALSE),"")</f>
        <v/>
      </c>
      <c r="BT40" s="395" t="str">
        <f>IF(BJ40&lt;&gt;"",VLOOKUP(BJ40,C4:K52,9,FALSE),"")</f>
        <v/>
      </c>
      <c r="BU40" s="395" t="str">
        <f t="shared" si="6120"/>
        <v/>
      </c>
      <c r="BV40" s="395" t="str">
        <f>IF(BJ40&lt;&gt;"",RANK(BU40,BU38:BU40),"")</f>
        <v/>
      </c>
      <c r="BW40" s="395" t="str">
        <f>IF(BJ40&lt;&gt;"",SUMPRODUCT((BU37:BU41=BU40)*(BP37:BP41&gt;BP40)),"")</f>
        <v/>
      </c>
      <c r="BX40" s="395" t="str">
        <f>IF(BJ40&lt;&gt;"",SUMPRODUCT((BU37:BU41=BU40)*(BP37:BP41=BP40)*(BN37:BN41&gt;BN40)),"")</f>
        <v/>
      </c>
      <c r="BY40" s="395" t="str">
        <f>IF(BJ40&lt;&gt;"",SUMPRODUCT((BU37:BU41=BU40)*(BP37:BP41=BP40)*(BN37:BN41=BN40)*(BR37:BR41&gt;BR40)),"")</f>
        <v/>
      </c>
      <c r="BZ40" s="395" t="str">
        <f>IF(BJ40&lt;&gt;"",SUMPRODUCT((BU37:BU41=BU40)*(BP37:BP41=BP40)*(BN37:BN41=BN40)*(BR37:BR41=BR40)*(BS37:BS41&gt;BS40)),"")</f>
        <v/>
      </c>
      <c r="CA40" s="395" t="str">
        <f>IF(BJ40&lt;&gt;"",SUMPRODUCT((BU37:BU41=BU40)*(BP37:BP41=BP40)*(BN37:BN41=BN40)*(BR37:BR41=BR40)*(BS37:BS41=BS40)*(BT37:BT41&gt;BT40)),"")</f>
        <v/>
      </c>
      <c r="CB40" s="395" t="str">
        <f>IF(BJ40&lt;&gt;"",SUM(BV40:CA40)+2,"")</f>
        <v/>
      </c>
      <c r="CC40" s="395" t="str">
        <f>IF(BJ40&lt;&gt;"",INDEX(BJ39:BJ41,MATCH(4,CB39:CB41,0),0),"")</f>
        <v/>
      </c>
      <c r="CD40" s="395" t="str">
        <f>IF(T37&lt;&gt;"",T37,"")</f>
        <v/>
      </c>
      <c r="CE40" s="395">
        <f>SUMPRODUCT((DA3:DA54=CD40)*(DD3:DD54=CD41)*(DE3:DE54="W"))+SUMPRODUCT((DA3:DA54=CD40)*(DD3:DD54=CD54)*(DE3:DE54="W"))+SUMPRODUCT((DA3:DA54=CD40)*(DD3:DD54=CD55)*(DE3:DE54="W"))+SUMPRODUCT((DA3:DA54=CD41)*(DD3:DD54=CD40)*(DF3:DF54="W"))+SUMPRODUCT((DA3:DA54=CD54)*(DD3:DD54=CD40)*(DF3:DF54="W"))+SUMPRODUCT((DA3:DA54=CD55)*(DD3:DD54=CD40)*(DF3:DF54="W"))</f>
        <v>0</v>
      </c>
      <c r="CF40" s="395">
        <f>SUMPRODUCT((DA3:DA54=CD40)*(DD3:DD54=CD41)*(DE3:DE54="D"))+SUMPRODUCT((DA3:DA54=CD40)*(DD3:DD54=CD54)*(DE3:DE54="D"))+SUMPRODUCT((DA3:DA54=CD40)*(DD3:DD54=CD55)*(DE3:DE54="D"))+SUMPRODUCT((DA3:DA54=CD41)*(DD3:DD54=CD40)*(DE3:DE54="D"))+SUMPRODUCT((DA3:DA54=CD54)*(DD3:DD54=CD40)*(DE3:DE54="D"))+SUMPRODUCT((DA3:DA54=CD55)*(DD3:DD54=CD40)*(DE3:DE54="D"))</f>
        <v>0</v>
      </c>
      <c r="CG40" s="395">
        <f>SUMPRODUCT((DA3:DA54=CD40)*(DD3:DD54=CD41)*(DE3:DE54="L"))+SUMPRODUCT((DA3:DA54=CD40)*(DD3:DD54=CD54)*(DE3:DE54="L"))+SUMPRODUCT((DA3:DA54=CD40)*(DD3:DD54=CD55)*(DE3:DE54="L"))+SUMPRODUCT((DA3:DA54=CD41)*(DD3:DD54=CD40)*(DF3:DF54="L"))+SUMPRODUCT((DA3:DA54=CD54)*(DD3:DD54=CD40)*(DF3:DF54="L"))+SUMPRODUCT((DA3:DA54=CD55)*(DD3:DD54=CD40)*(DF3:DF54="L"))</f>
        <v>0</v>
      </c>
      <c r="CH40" s="395">
        <f>SUMPRODUCT((DA3:DA54=CD40)*(DD3:DD54=CD41)*DB3:DB54)+SUMPRODUCT((DA3:DA54=CD40)*(DD3:DD54=CD37)*DB3:DB54)+SUMPRODUCT((DA3:DA54=CD40)*(DD3:DD54=CD38)*DB3:DB54)+SUMPRODUCT((DA3:DA54=CD40)*(DD3:DD54=CD39)*DB3:DB54)+SUMPRODUCT((DA3:DA54=CD41)*(DD3:DD54=CD40)*DC3:DC54)+SUMPRODUCT((DA3:DA54=CD37)*(DD3:DD54=CD40)*DC3:DC54)+SUMPRODUCT((DA3:DA54=CD38)*(DD3:DD54=CD40)*DC3:DC54)+SUMPRODUCT((DA3:DA54=CD39)*(DD3:DD54=CD40)*DC3:DC54)</f>
        <v>0</v>
      </c>
      <c r="CI40" s="395">
        <f>SUMPRODUCT((DA3:DA54=CD40)*(DD3:DD54=CD41)*DC3:DC54)+SUMPRODUCT((DA3:DA54=CD40)*(DD3:DD54=CD37)*DC3:DC54)+SUMPRODUCT((DA3:DA54=CD40)*(DD3:DD54=CD38)*DC3:DC54)+SUMPRODUCT((DA3:DA54=CD40)*(DD3:DD54=CD39)*DC3:DC54)+SUMPRODUCT((DA3:DA54=CD41)*(DD3:DD54=CD40)*DB3:DB54)+SUMPRODUCT((DA3:DA54=CD37)*(DD3:DD54=CD40)*DB3:DB54)+SUMPRODUCT((DA3:DA54=CD38)*(DD3:DD54=CD40)*DB3:DB54)+SUMPRODUCT((DA3:DA54=CD39)*(DD3:DD54=CD40)*DB3:DB54)</f>
        <v>0</v>
      </c>
      <c r="CJ40" s="395">
        <f>CH40-CI40+1000</f>
        <v>1000</v>
      </c>
      <c r="CK40" s="395" t="str">
        <f t="shared" ref="CK40" si="6405">IF(CD40&lt;&gt;"",CE40*3+CF40*1,"")</f>
        <v/>
      </c>
      <c r="CL40" s="395" t="str">
        <f>IF(CD40&lt;&gt;"",VLOOKUP(CD40,C4:I52,7,FALSE),"")</f>
        <v/>
      </c>
      <c r="CM40" s="395" t="str">
        <f>IF(CD40&lt;&gt;"",VLOOKUP(CD40,C4:I52,5,FALSE),"")</f>
        <v/>
      </c>
      <c r="CN40" s="395" t="str">
        <f>IF(CD40&lt;&gt;"",VLOOKUP(CD40,C4:K52,9,FALSE),"")</f>
        <v/>
      </c>
      <c r="CO40" s="395" t="str">
        <f t="shared" ref="CO40" si="6406">CK40</f>
        <v/>
      </c>
      <c r="CP40" s="395" t="str">
        <f>IF(CD40&lt;&gt;"",RANK(CO40,AG37:AG41),"")</f>
        <v/>
      </c>
      <c r="CQ40" s="395" t="str">
        <f>IF(CD40&lt;&gt;"",SUMPRODUCT((CO37:CO41=CO40)*(CJ37:CJ41&gt;CJ40)),"")</f>
        <v/>
      </c>
      <c r="CR40" s="395" t="str">
        <f>IF(CD40&lt;&gt;"",SUMPRODUCT((CO37:CO41=CO40)*(CJ37:CJ41=CJ40)*(CH37:CH41&gt;CH40)),"")</f>
        <v/>
      </c>
      <c r="CS40" s="395" t="str">
        <f>IF(CD40&lt;&gt;"",SUMPRODUCT((CO37:CO41=CO40)*(CJ37:CJ41=CJ40)*(CH37:CH41=CH40)*(CL37:CL41&gt;CL40)),"")</f>
        <v/>
      </c>
      <c r="CT40" s="395" t="str">
        <f>IF(CD40&lt;&gt;"",SUMPRODUCT((CO37:CO41=CO40)*(CJ37:CJ41=CJ40)*(CH37:CH41=CH40)*(CL37:CL41=CL40)*(CM37:CM41&gt;CM40)),"")</f>
        <v/>
      </c>
      <c r="CU40" s="395" t="str">
        <f>IF(CD40&lt;&gt;"",SUMPRODUCT((CO37:CO41=CO40)*(CJ37:CJ41=CJ40)*(CH37:CH41=CH40)*(CL37:CL41=CL40)*(CM37:CM41=CM40)*(CN37:CN41&gt;CN40)),"")</f>
        <v/>
      </c>
      <c r="CV40" s="395" t="str">
        <f>IF(CD40&lt;&gt;"",SUM(CP40:CU40)+3,"")</f>
        <v/>
      </c>
      <c r="CW40" s="395" t="str">
        <f>IF(CD40&lt;&gt;"",IF(CV40=4,CD40,CD41),"")</f>
        <v/>
      </c>
      <c r="CX40" s="395" t="str">
        <f>IF(CW40&lt;&gt;"",CW40,IF(CC40&lt;&gt;"",CC40,IF(BI40&lt;&gt;"",BI40,IF(AO40&lt;&gt;"",AO40,O40))))</f>
        <v>Ulsan HD</v>
      </c>
      <c r="CY40" s="395">
        <v>4</v>
      </c>
      <c r="DA40" s="395" t="str">
        <f>'Game Board'!F45</f>
        <v>Benfica</v>
      </c>
      <c r="DB40" s="395">
        <f>IF(DA2&lt;&gt;"",IF(AND('Game Board'!G45&lt;&gt;"",'Game Board'!H45&lt;&gt;""),'Game Board'!G45,0),"")</f>
        <v>1</v>
      </c>
      <c r="DC40" s="395">
        <f>IF(DA2&lt;&gt;"",IF(AND('Game Board'!G45&lt;&gt;"",'Game Board'!H45&lt;&gt;""),'Game Board'!H45,0),"")</f>
        <v>1</v>
      </c>
      <c r="DD40" s="395" t="str">
        <f>'Game Board'!I45</f>
        <v>Bayern Munich</v>
      </c>
      <c r="DE40" s="395" t="str">
        <f>IF(AND('Game Board'!G45&lt;&gt;"",'Game Board'!H45&lt;&gt;""),IF(DB40&gt;DC40,"W",IF(DB40=DC40,"D","L")),"")</f>
        <v>D</v>
      </c>
      <c r="DF40" s="395" t="str">
        <f t="shared" si="24"/>
        <v>D</v>
      </c>
      <c r="DH40" s="395">
        <f ca="1">VLOOKUP(DI40,HD37:HE41,2,FALSE)</f>
        <v>4</v>
      </c>
      <c r="DI40" s="398" t="str">
        <f t="shared" si="5692"/>
        <v>Mamelodi Sundowns</v>
      </c>
      <c r="DJ40" s="395">
        <f ca="1">SUMPRODUCT((HG3:HG54=DI40)*(HK3:HK54="W"))+SUMPRODUCT((HJ3:HJ54=DI40)*(HL3:HL54="W"))</f>
        <v>0</v>
      </c>
      <c r="DK40" s="395">
        <f ca="1">SUMPRODUCT((HG3:HG54=DI40)*(HK3:HK54="D"))+SUMPRODUCT((HJ3:HJ54=DI40)*(HL3:HL54="D"))</f>
        <v>0</v>
      </c>
      <c r="DL40" s="395">
        <f ca="1">SUMPRODUCT((HG3:HG54=DI40)*(HK3:HK54="L"))+SUMPRODUCT((HJ3:HJ54=DI40)*(HL3:HL54="L"))</f>
        <v>3</v>
      </c>
      <c r="DM40" s="395">
        <f ca="1">SUMIF(HG3:HG72,DI40,HH3:HH72)+SUMIF(HJ3:HJ72,DI40,HI3:HI72)</f>
        <v>1</v>
      </c>
      <c r="DN40" s="395">
        <f ca="1">SUMIF(HJ3:HJ72,DI40,HH3:HH72)+SUMIF(HG3:HG72,DI40,HI3:HI72)</f>
        <v>6</v>
      </c>
      <c r="DO40" s="395">
        <f t="shared" ca="1" si="5693"/>
        <v>995</v>
      </c>
      <c r="DP40" s="395">
        <f t="shared" ca="1" si="5694"/>
        <v>0</v>
      </c>
      <c r="DQ40" s="401">
        <f t="shared" si="257"/>
        <v>3</v>
      </c>
      <c r="DR40" s="395">
        <f ca="1">IF(COUNTIF(DP37:DP41,4)&lt;&gt;4,RANK(DP40,DP37:DP41),DP92)</f>
        <v>4</v>
      </c>
      <c r="DT40" s="395">
        <f ca="1">SUMPRODUCT((DR37:DR40=DR40)*(DQ37:DQ40&lt;DQ40))+DR40</f>
        <v>4</v>
      </c>
      <c r="DU40" s="398" t="str">
        <f ca="1">INDEX(DI37:DI41,MATCH(4,DT37:DT41,0),0)</f>
        <v>Mamelodi Sundowns</v>
      </c>
      <c r="DV40" s="395">
        <f ca="1">INDEX(DR37:DR41,MATCH(DU40,DI37:DI41,0),0)</f>
        <v>4</v>
      </c>
      <c r="DW40" s="395" t="str">
        <f ca="1">IF(AND(DW39&lt;&gt;"",DV40=1),DU40,"")</f>
        <v/>
      </c>
      <c r="DX40" s="395" t="str">
        <f ca="1">IF(AND(DX39&lt;&gt;"",DV41=2),DU41,"")</f>
        <v/>
      </c>
      <c r="EB40" s="395" t="str">
        <f t="shared" ca="1" si="5889"/>
        <v/>
      </c>
      <c r="EC40" s="395">
        <f ca="1">SUMPRODUCT((HG3:HG54=EB40)*(HJ3:HJ54=EB41)*(HK3:HK54="W"))+SUMPRODUCT((HG3:HG54=EB40)*(HJ3:HJ54=EB37)*(HK3:HK54="W"))+SUMPRODUCT((HG3:HG54=EB40)*(HJ3:HJ54=EB38)*(HK3:HK54="W"))+SUMPRODUCT((HG3:HG54=EB40)*(HJ3:HJ54=EB39)*(HK3:HK54="W"))+SUMPRODUCT((HG3:HG54=EB41)*(HJ3:HJ54=EB40)*(HL3:HL54="W"))+SUMPRODUCT((HG3:HG54=EB37)*(HJ3:HJ54=EB40)*(HL3:HL54="W"))+SUMPRODUCT((HG3:HG54=EB38)*(HJ3:HJ54=EB40)*(HL3:HL54="W"))+SUMPRODUCT((HG3:HG54=EB39)*(HJ3:HJ54=EB40)*(HL3:HL54="W"))</f>
        <v>0</v>
      </c>
      <c r="ED40" s="395">
        <f ca="1">SUMPRODUCT((HG3:HG54=EB40)*(HJ3:HJ54=EB41)*(HK3:HK54="D"))+SUMPRODUCT((HG3:HG54=EB40)*(HJ3:HJ54=EB37)*(HK3:HK54="D"))+SUMPRODUCT((HG3:HG54=EB40)*(HJ3:HJ54=EB38)*(HK3:HK54="D"))+SUMPRODUCT((HG3:HG54=EB40)*(HJ3:HJ54=EB39)*(HK3:HK54="D"))+SUMPRODUCT((HG3:HG54=EB41)*(HJ3:HJ54=EB40)*(HK3:HK54="D"))+SUMPRODUCT((HG3:HG54=EB37)*(HJ3:HJ54=EB40)*(HK3:HK54="D"))+SUMPRODUCT((HG3:HG54=EB38)*(HJ3:HJ54=EB40)*(HK3:HK54="D"))+SUMPRODUCT((HG3:HG54=EB39)*(HJ3:HJ54=EB40)*(HK3:HK54="D"))</f>
        <v>0</v>
      </c>
      <c r="EE40" s="395">
        <f ca="1">SUMPRODUCT((HG3:HG54=EB40)*(HJ3:HJ54=EB41)*(HK3:HK54="L"))+SUMPRODUCT((HG3:HG54=EB40)*(HJ3:HJ54=EB37)*(HK3:HK54="L"))+SUMPRODUCT((HG3:HG54=EB40)*(HJ3:HJ54=EB38)*(HK3:HK54="L"))+SUMPRODUCT((HG3:HG54=EB40)*(HJ3:HJ54=EB39)*(HK3:HK54="L"))+SUMPRODUCT((HG3:HG54=EB41)*(HJ3:HJ54=EB40)*(HL3:HL54="L"))+SUMPRODUCT((HG3:HG54=EB37)*(HJ3:HJ54=EB40)*(HL3:HL54="L"))+SUMPRODUCT((HG3:HG54=EB38)*(HJ3:HJ54=EB40)*(HL3:HL54="L"))+SUMPRODUCT((HG3:HG54=EB39)*(HJ3:HJ54=EB40)*(HL3:HL54="L"))</f>
        <v>0</v>
      </c>
      <c r="EF40" s="395">
        <f ca="1">SUMPRODUCT((HG3:HG54=EB40)*(HJ3:HJ54=EB41)*HH3:HH54)+SUMPRODUCT((HG3:HG54=EB40)*(HJ3:HJ54=EB37)*HH3:HH54)+SUMPRODUCT((HG3:HG54=EB40)*(HJ3:HJ54=EB38)*HH3:HH54)+SUMPRODUCT((HG3:HG54=EB40)*(HJ3:HJ54=EB39)*HH3:HH54)+SUMPRODUCT((HG3:HG54=EB41)*(HJ3:HJ54=EB40)*HI3:HI54)+SUMPRODUCT((HG3:HG54=EB37)*(HJ3:HJ54=EB40)*HI3:HI54)+SUMPRODUCT((HG3:HG54=EB38)*(HJ3:HJ54=EB40)*HI3:HI54)+SUMPRODUCT((HG3:HG54=EB39)*(HJ3:HJ54=EB40)*HI3:HI54)</f>
        <v>0</v>
      </c>
      <c r="EG40" s="395">
        <f ca="1">SUMPRODUCT((HG3:HG54=EB40)*(HJ3:HJ54=EB41)*HI3:HI54)+SUMPRODUCT((HG3:HG54=EB40)*(HJ3:HJ54=EB37)*HI3:HI54)+SUMPRODUCT((HG3:HG54=EB40)*(HJ3:HJ54=EB38)*HI3:HI54)+SUMPRODUCT((HG3:HG54=EB40)*(HJ3:HJ54=EB39)*HI3:HI54)+SUMPRODUCT((HG3:HG54=EB41)*(HJ3:HJ54=EB40)*HH3:HH54)+SUMPRODUCT((HG3:HG54=EB37)*(HJ3:HJ54=EB40)*HH3:HH54)+SUMPRODUCT((HG3:HG54=EB38)*(HJ3:HJ54=EB40)*HH3:HH54)+SUMPRODUCT((HG3:HG54=EB39)*(HJ3:HJ54=EB40)*HH3:HH54)</f>
        <v>0</v>
      </c>
      <c r="EH40" s="395">
        <f ca="1">EF40-EG40+1000</f>
        <v>1000</v>
      </c>
      <c r="EI40" s="395" t="str">
        <f t="shared" ca="1" si="5695"/>
        <v/>
      </c>
      <c r="EJ40" s="395" t="str">
        <f ca="1">IF(EB40&lt;&gt;"",VLOOKUP(EB40,DI4:DO52,7,FALSE),"")</f>
        <v/>
      </c>
      <c r="EK40" s="395" t="str">
        <f ca="1">IF(EB40&lt;&gt;"",VLOOKUP(EB40,DI4:DO52,5,FALSE),"")</f>
        <v/>
      </c>
      <c r="EL40" s="395" t="str">
        <f ca="1">IF(EB40&lt;&gt;"",VLOOKUP(EB40,DI4:DQ52,9,FALSE),"")</f>
        <v/>
      </c>
      <c r="EM40" s="395" t="str">
        <f t="shared" ca="1" si="5696"/>
        <v/>
      </c>
      <c r="EN40" s="395" t="str">
        <f ca="1">IF(EB40&lt;&gt;"",RANK(EM40,EM37:EM41),"")</f>
        <v/>
      </c>
      <c r="EO40" s="395" t="str">
        <f ca="1">IF(EB40&lt;&gt;"",SUMPRODUCT((EM37:EM41=EM40)*(EH37:EH41&gt;EH40)),"")</f>
        <v/>
      </c>
      <c r="EP40" s="395" t="str">
        <f ca="1">IF(EB40&lt;&gt;"",SUMPRODUCT((EM37:EM41=EM40)*(EH37:EH41=EH40)*(EF37:EF41&gt;EF40)),"")</f>
        <v/>
      </c>
      <c r="EQ40" s="395" t="str">
        <f ca="1">IF(EB40&lt;&gt;"",SUMPRODUCT((EM37:EM41=EM40)*(EH37:EH41=EH40)*(EF37:EF41=EF40)*(EJ37:EJ41&gt;EJ40)),"")</f>
        <v/>
      </c>
      <c r="ER40" s="395" t="str">
        <f ca="1">IF(EB40&lt;&gt;"",SUMPRODUCT((EM37:EM41=EM40)*(EH37:EH41=EH40)*(EF37:EF41=EF40)*(EJ37:EJ41=EJ40)*(EK37:EK41&gt;EK40)),"")</f>
        <v/>
      </c>
      <c r="ES40" s="395" t="str">
        <f ca="1">IF(EB40&lt;&gt;"",SUMPRODUCT((EM37:EM41=EM40)*(EH37:EH41=EH40)*(EF37:EF41=EF40)*(EJ37:EJ41=EJ40)*(EK37:EK41=EK40)*(EL37:EL41&gt;EL40)),"")</f>
        <v/>
      </c>
      <c r="ET40" s="395" t="str">
        <f ca="1">IF(EB40&lt;&gt;"",IF(ET92&lt;&gt;"",IF(EA88=3,ET92,ET92+EA88),SUM(EN40:ES40)),"")</f>
        <v/>
      </c>
      <c r="EU40" s="395" t="str">
        <f ca="1">IF(EB40&lt;&gt;"",INDEX(EB37:EB41,MATCH(4,ET37:ET41,0),0),"")</f>
        <v/>
      </c>
      <c r="EV40" s="395" t="str">
        <f ca="1">IF(DX39&lt;&gt;"",DX39,"")</f>
        <v/>
      </c>
      <c r="EW40" s="395" t="str">
        <f ca="1">IF(EV40&lt;&gt;"",SUMPRODUCT((HG3:HG54=EV40)*(HJ3:HJ54=EV41)*(HK3:HK54="W"))+SUMPRODUCT((HG3:HG54=EV40)*(HJ3:HJ54=EV38)*(HK3:HK54="W"))+SUMPRODUCT((HG3:HG54=EV40)*(HJ3:HJ54=EV39)*(HK3:HK54="W"))+SUMPRODUCT((HG3:HG54=EV41)*(HJ3:HJ54=EV40)*(HL3:HL54="W"))+SUMPRODUCT((HG3:HG54=EV38)*(HJ3:HJ54=EV40)*(HL3:HL54="W"))+SUMPRODUCT((HG3:HG54=EV39)*(HJ3:HJ54=EV40)*(HL3:HL54="W")),"")</f>
        <v/>
      </c>
      <c r="EX40" s="395" t="str">
        <f ca="1">IF(EV40&lt;&gt;"",SUMPRODUCT((HG3:HG54=EV40)*(HJ3:HJ54=EV41)*(HK3:HK54="D"))+SUMPRODUCT((HG3:HG54=EV40)*(HJ3:HJ54=EV38)*(HK3:HK54="D"))+SUMPRODUCT((HG3:HG54=EV40)*(HJ3:HJ54=EV39)*(HK3:HK54="D"))+SUMPRODUCT((HG3:HG54=EV41)*(HJ3:HJ54=EV40)*(HK3:HK54="D"))+SUMPRODUCT((HG3:HG54=EV38)*(HJ3:HJ54=EV40)*(HK3:HK54="D"))+SUMPRODUCT((HG3:HG54=EV39)*(HJ3:HJ54=EV40)*(HK3:HK54="D")),"")</f>
        <v/>
      </c>
      <c r="EY40" s="395" t="str">
        <f ca="1">IF(EV40&lt;&gt;"",SUMPRODUCT((HG3:HG54=EV40)*(HJ3:HJ54=EV41)*(HK3:HK54="L"))+SUMPRODUCT((HG3:HG54=EV40)*(HJ3:HJ54=EV38)*(HK3:HK54="L"))+SUMPRODUCT((HG3:HG54=EV40)*(HJ3:HJ54=EV39)*(HK3:HK54="L"))+SUMPRODUCT((HG3:HG54=EV41)*(HJ3:HJ54=EV40)*(HL3:HL54="L"))+SUMPRODUCT((HG3:HG54=EV38)*(HJ3:HJ54=EV40)*(HL3:HL54="L"))+SUMPRODUCT((HG3:HG54=EV39)*(HJ3:HJ54=EV40)*(HL3:HL54="L")),"")</f>
        <v/>
      </c>
      <c r="EZ40" s="395">
        <f ca="1">SUMPRODUCT((HG3:HG54=EV40)*(HJ3:HJ54=EV41)*HH3:HH54)+SUMPRODUCT((HG3:HG54=EV40)*(HJ3:HJ54=EV37)*HH3:HH54)+SUMPRODUCT((HG3:HG54=EV40)*(HJ3:HJ54=EV38)*HH3:HH54)+SUMPRODUCT((HG3:HG54=EV40)*(HJ3:HJ54=EV39)*HH3:HH54)+SUMPRODUCT((HG3:HG54=EV41)*(HJ3:HJ54=EV40)*HI3:HI54)+SUMPRODUCT((HG3:HG54=EV37)*(HJ3:HJ54=EV40)*HI3:HI54)+SUMPRODUCT((HG3:HG54=EV38)*(HJ3:HJ54=EV40)*HI3:HI54)+SUMPRODUCT((HG3:HG54=EV39)*(HJ3:HJ54=EV40)*HI3:HI54)</f>
        <v>0</v>
      </c>
      <c r="FA40" s="395">
        <f ca="1">SUMPRODUCT((HG3:HG54=EV40)*(HJ3:HJ54=EV41)*HI3:HI54)+SUMPRODUCT((HG3:HG54=EV40)*(HJ3:HJ54=EV37)*HI3:HI54)+SUMPRODUCT((HG3:HG54=EV40)*(HJ3:HJ54=EV38)*HI3:HI54)+SUMPRODUCT((HG3:HG54=EV40)*(HJ3:HJ54=EV39)*HI3:HI54)+SUMPRODUCT((HG3:HG54=EV41)*(HJ3:HJ54=EV40)*HH3:HH54)+SUMPRODUCT((HG3:HG54=EV37)*(HJ3:HJ54=EV40)*HH3:HH54)+SUMPRODUCT((HG3:HG54=EV38)*(HJ3:HJ54=EV40)*HH3:HH54)+SUMPRODUCT((HG3:HG54=EV39)*(HJ3:HJ54=EV40)*HH3:HH54)</f>
        <v>0</v>
      </c>
      <c r="FB40" s="395">
        <f ca="1">EZ40-FA40+1000</f>
        <v>1000</v>
      </c>
      <c r="FC40" s="395" t="str">
        <f t="shared" ca="1" si="5890"/>
        <v/>
      </c>
      <c r="FD40" s="395" t="str">
        <f ca="1">IF(EV40&lt;&gt;"",VLOOKUP(EV40,DI4:DO52,7,FALSE),"")</f>
        <v/>
      </c>
      <c r="FE40" s="395" t="str">
        <f ca="1">IF(EV40&lt;&gt;"",VLOOKUP(EV40,DI4:DO52,5,FALSE),"")</f>
        <v/>
      </c>
      <c r="FF40" s="395" t="str">
        <f ca="1">IF(EV40&lt;&gt;"",VLOOKUP(EV40,DI4:DQ52,9,FALSE),"")</f>
        <v/>
      </c>
      <c r="FG40" s="395" t="str">
        <f t="shared" ca="1" si="5891"/>
        <v/>
      </c>
      <c r="FH40" s="395" t="str">
        <f ca="1">IF(EV40&lt;&gt;"",RANK(FG40,FG37:FG40),"")</f>
        <v/>
      </c>
      <c r="FI40" s="395" t="str">
        <f ca="1">IF(EV40&lt;&gt;"",SUMPRODUCT((FG37:FG41=FG40)*(FB37:FB41&gt;FB40)),"")</f>
        <v/>
      </c>
      <c r="FJ40" s="395" t="str">
        <f ca="1">IF(EV40&lt;&gt;"",SUMPRODUCT((FG37:FG41=FG40)*(FB37:FB41=FB40)*(EZ37:EZ41&gt;EZ40)),"")</f>
        <v/>
      </c>
      <c r="FK40" s="395" t="str">
        <f ca="1">IF(EV40&lt;&gt;"",SUMPRODUCT((FG37:FG41=FG40)*(FB37:FB41=FB40)*(EZ37:EZ41=EZ40)*(FD37:FD41&gt;FD40)),"")</f>
        <v/>
      </c>
      <c r="FL40" s="395" t="str">
        <f ca="1">IF(EV40&lt;&gt;"",SUMPRODUCT((FG37:FG41=FG40)*(FB37:FB41=FB40)*(EZ37:EZ41=EZ40)*(FD37:FD41=FD40)*(FE37:FE41&gt;FE40)),"")</f>
        <v/>
      </c>
      <c r="FM40" s="395" t="str">
        <f ca="1">IF(EV40&lt;&gt;"",SUMPRODUCT((FG37:FG41=FG40)*(FB37:FB41=FB40)*(EZ37:EZ41=EZ40)*(FD37:FD41=FD40)*(FE37:FE41=FE40)*(FF37:FF41&gt;FF40)),"")</f>
        <v/>
      </c>
      <c r="FN40" s="395" t="str">
        <f ca="1">IF(EV40&lt;&gt;"",IF(FN92&lt;&gt;"",IF(EU88=3,FN92,FN92+EU88),SUM(FH40:FM40)+1),"")</f>
        <v/>
      </c>
      <c r="FO40" s="395" t="str">
        <f ca="1">IF(EV40&lt;&gt;"",INDEX(EV38:EV41,MATCH(4,FN38:FN41,0),0),"")</f>
        <v/>
      </c>
      <c r="FP40" s="395" t="str">
        <f ca="1">IF(DY38&lt;&gt;"",DY38,"")</f>
        <v/>
      </c>
      <c r="FQ40" s="395">
        <f ca="1">SUMPRODUCT((HG3:HG54=FP40)*(HJ3:HJ54=FP41)*(HK3:HK54="W"))+SUMPRODUCT((HG3:HG54=FP40)*(HJ3:HJ54=FP54)*(HK3:HK54="W"))+SUMPRODUCT((HG3:HG54=FP40)*(HJ3:HJ54=FP39)*(HK3:HK54="W"))+SUMPRODUCT((HG3:HG54=FP41)*(HJ3:HJ54=FP40)*(HL3:HL54="W"))+SUMPRODUCT((HG3:HG54=FP54)*(HJ3:HJ54=FP40)*(HL3:HL54="W"))+SUMPRODUCT((HG3:HG54=FP39)*(HJ3:HJ54=FP40)*(HL3:HL54="W"))</f>
        <v>0</v>
      </c>
      <c r="FR40" s="395">
        <f ca="1">SUMPRODUCT((HG3:HG54=FP40)*(HJ3:HJ54=FP41)*(HK3:HK54="D"))+SUMPRODUCT((HG3:HG54=FP40)*(HJ3:HJ54=FP54)*(HK3:HK54="D"))+SUMPRODUCT((HG3:HG54=FP40)*(HJ3:HJ54=FP39)*(HK3:HK54="D"))+SUMPRODUCT((HG3:HG54=FP41)*(HJ3:HJ54=FP40)*(HK3:HK54="D"))+SUMPRODUCT((HG3:HG54=FP54)*(HJ3:HJ54=FP40)*(HK3:HK54="D"))+SUMPRODUCT((HG3:HG54=FP39)*(HJ3:HJ54=FP40)*(HK3:HK54="D"))</f>
        <v>0</v>
      </c>
      <c r="FS40" s="395">
        <f ca="1">SUMPRODUCT((HG3:HG54=FP40)*(HJ3:HJ54=FP41)*(HK3:HK54="L"))+SUMPRODUCT((HG3:HG54=FP40)*(HJ3:HJ54=FP54)*(HK3:HK54="L"))+SUMPRODUCT((HG3:HG54=FP40)*(HJ3:HJ54=FP39)*(HK3:HK54="L"))+SUMPRODUCT((HG3:HG54=FP41)*(HJ3:HJ54=FP40)*(HL3:HL54="L"))+SUMPRODUCT((HG3:HG54=FP54)*(HJ3:HJ54=FP40)*(HL3:HL54="L"))+SUMPRODUCT((HG3:HG54=FP39)*(HJ3:HJ54=FP40)*(HL3:HL54="L"))</f>
        <v>0</v>
      </c>
      <c r="FT40" s="395">
        <f ca="1">SUMPRODUCT((HG3:HG54=FP40)*(HJ3:HJ54=FP41)*HH3:HH54)+SUMPRODUCT((HG3:HG54=FP40)*(HJ3:HJ54=FP37)*HH3:HH54)+SUMPRODUCT((HG3:HG54=FP40)*(HJ3:HJ54=FP38)*HH3:HH54)+SUMPRODUCT((HG3:HG54=FP40)*(HJ3:HJ54=FP39)*HH3:HH54)+SUMPRODUCT((HG3:HG54=FP41)*(HJ3:HJ54=FP40)*HI3:HI54)+SUMPRODUCT((HG3:HG54=FP37)*(HJ3:HJ54=FP40)*HI3:HI54)+SUMPRODUCT((HG3:HG54=FP38)*(HJ3:HJ54=FP40)*HI3:HI54)+SUMPRODUCT((HG3:HG54=FP39)*(HJ3:HJ54=FP40)*HI3:HI54)</f>
        <v>0</v>
      </c>
      <c r="FU40" s="395">
        <f ca="1">SUMPRODUCT((HG3:HG54=FP40)*(HJ3:HJ54=FP41)*HI3:HI54)+SUMPRODUCT((HG3:HG54=FP40)*(HJ3:HJ54=FP37)*HI3:HI54)+SUMPRODUCT((HG3:HG54=FP40)*(HJ3:HJ54=FP38)*HI3:HI54)+SUMPRODUCT((HG3:HG54=FP40)*(HJ3:HJ54=FP39)*HI3:HI54)+SUMPRODUCT((HG3:HG54=FP41)*(HJ3:HJ54=FP40)*HH3:HH54)+SUMPRODUCT((HG3:HG54=FP37)*(HJ3:HJ54=FP40)*HH3:HH54)+SUMPRODUCT((HG3:HG54=FP38)*(HJ3:HJ54=FP40)*HH3:HH54)+SUMPRODUCT((HG3:HG54=FP39)*(HJ3:HJ54=FP40)*HH3:HH54)</f>
        <v>0</v>
      </c>
      <c r="FV40" s="395">
        <f ca="1">FT40-FU40+1000</f>
        <v>1000</v>
      </c>
      <c r="FW40" s="395" t="str">
        <f t="shared" ca="1" si="6121"/>
        <v/>
      </c>
      <c r="FX40" s="395" t="str">
        <f ca="1">IF(FP40&lt;&gt;"",VLOOKUP(FP40,DI4:DO52,7,FALSE),"")</f>
        <v/>
      </c>
      <c r="FY40" s="395" t="str">
        <f ca="1">IF(FP40&lt;&gt;"",VLOOKUP(FP40,DI4:DO52,5,FALSE),"")</f>
        <v/>
      </c>
      <c r="FZ40" s="395" t="str">
        <f ca="1">IF(FP40&lt;&gt;"",VLOOKUP(FP40,DI4:DQ52,9,FALSE),"")</f>
        <v/>
      </c>
      <c r="GA40" s="395" t="str">
        <f t="shared" ca="1" si="6122"/>
        <v/>
      </c>
      <c r="GB40" s="395" t="str">
        <f ca="1">IF(FP40&lt;&gt;"",RANK(GA40,GA38:GA40),"")</f>
        <v/>
      </c>
      <c r="GC40" s="395" t="str">
        <f ca="1">IF(FP40&lt;&gt;"",SUMPRODUCT((GA37:GA41=GA40)*(FV37:FV41&gt;FV40)),"")</f>
        <v/>
      </c>
      <c r="GD40" s="395" t="str">
        <f ca="1">IF(FP40&lt;&gt;"",SUMPRODUCT((GA37:GA41=GA40)*(FV37:FV41=FV40)*(FT37:FT41&gt;FT40)),"")</f>
        <v/>
      </c>
      <c r="GE40" s="395" t="str">
        <f ca="1">IF(FP40&lt;&gt;"",SUMPRODUCT((GA37:GA41=GA40)*(FV37:FV41=FV40)*(FT37:FT41=FT40)*(FX37:FX41&gt;FX40)),"")</f>
        <v/>
      </c>
      <c r="GF40" s="395" t="str">
        <f ca="1">IF(FP40&lt;&gt;"",SUMPRODUCT((GA37:GA41=GA40)*(FV37:FV41=FV40)*(FT37:FT41=FT40)*(FX37:FX41=FX40)*(FY37:FY41&gt;FY40)),"")</f>
        <v/>
      </c>
      <c r="GG40" s="395" t="str">
        <f ca="1">IF(FP40&lt;&gt;"",SUMPRODUCT((GA37:GA41=GA40)*(FV37:FV41=FV40)*(FT37:FT41=FT40)*(FX37:FX41=FX40)*(FY37:FY41=FY40)*(FZ37:FZ41&gt;FZ40)),"")</f>
        <v/>
      </c>
      <c r="GH40" s="395" t="str">
        <f ca="1">IF(FP40&lt;&gt;"",SUM(GB40:GG40)+2,"")</f>
        <v/>
      </c>
      <c r="GI40" s="395" t="str">
        <f ca="1">IF(FP40&lt;&gt;"",INDEX(FP39:FP41,MATCH(4,GH39:GH41,0),0),"")</f>
        <v/>
      </c>
      <c r="GJ40" s="395" t="str">
        <f>IF(DZ37&lt;&gt;"",DZ37,"")</f>
        <v/>
      </c>
      <c r="GK40" s="395">
        <f ca="1">SUMPRODUCT((HG3:HG54=GJ40)*(HJ3:HJ54=GJ41)*(HK3:HK54="W"))+SUMPRODUCT((HG3:HG54=GJ40)*(HJ3:HJ54=GJ54)*(HK3:HK54="W"))+SUMPRODUCT((HG3:HG54=GJ40)*(HJ3:HJ54=GJ55)*(HK3:HK54="W"))+SUMPRODUCT((HG3:HG54=GJ41)*(HJ3:HJ54=GJ40)*(HL3:HL54="W"))+SUMPRODUCT((HG3:HG54=GJ54)*(HJ3:HJ54=GJ40)*(HL3:HL54="W"))+SUMPRODUCT((HG3:HG54=GJ55)*(HJ3:HJ54=GJ40)*(HL3:HL54="W"))</f>
        <v>0</v>
      </c>
      <c r="GL40" s="395">
        <f ca="1">SUMPRODUCT((HG3:HG54=GJ40)*(HJ3:HJ54=GJ41)*(HK3:HK54="D"))+SUMPRODUCT((HG3:HG54=GJ40)*(HJ3:HJ54=GJ54)*(HK3:HK54="D"))+SUMPRODUCT((HG3:HG54=GJ40)*(HJ3:HJ54=GJ55)*(HK3:HK54="D"))+SUMPRODUCT((HG3:HG54=GJ41)*(HJ3:HJ54=GJ40)*(HK3:HK54="D"))+SUMPRODUCT((HG3:HG54=GJ54)*(HJ3:HJ54=GJ40)*(HK3:HK54="D"))+SUMPRODUCT((HG3:HG54=GJ55)*(HJ3:HJ54=GJ40)*(HK3:HK54="D"))</f>
        <v>0</v>
      </c>
      <c r="GM40" s="395">
        <f ca="1">SUMPRODUCT((HG3:HG54=GJ40)*(HJ3:HJ54=GJ41)*(HK3:HK54="L"))+SUMPRODUCT((HG3:HG54=GJ40)*(HJ3:HJ54=GJ54)*(HK3:HK54="L"))+SUMPRODUCT((HG3:HG54=GJ40)*(HJ3:HJ54=GJ55)*(HK3:HK54="L"))+SUMPRODUCT((HG3:HG54=GJ41)*(HJ3:HJ54=GJ40)*(HL3:HL54="L"))+SUMPRODUCT((HG3:HG54=GJ54)*(HJ3:HJ54=GJ40)*(HL3:HL54="L"))+SUMPRODUCT((HG3:HG54=GJ55)*(HJ3:HJ54=GJ40)*(HL3:HL54="L"))</f>
        <v>0</v>
      </c>
      <c r="GN40" s="395">
        <f ca="1">SUMPRODUCT((HG3:HG54=GJ40)*(HJ3:HJ54=GJ41)*HH3:HH54)+SUMPRODUCT((HG3:HG54=GJ40)*(HJ3:HJ54=GJ37)*HH3:HH54)+SUMPRODUCT((HG3:HG54=GJ40)*(HJ3:HJ54=GJ38)*HH3:HH54)+SUMPRODUCT((HG3:HG54=GJ40)*(HJ3:HJ54=GJ39)*HH3:HH54)+SUMPRODUCT((HG3:HG54=GJ41)*(HJ3:HJ54=GJ40)*HI3:HI54)+SUMPRODUCT((HG3:HG54=GJ37)*(HJ3:HJ54=GJ40)*HI3:HI54)+SUMPRODUCT((HG3:HG54=GJ38)*(HJ3:HJ54=GJ40)*HI3:HI54)+SUMPRODUCT((HG3:HG54=GJ39)*(HJ3:HJ54=GJ40)*HI3:HI54)</f>
        <v>0</v>
      </c>
      <c r="GO40" s="395">
        <f ca="1">SUMPRODUCT((HG3:HG54=GJ40)*(HJ3:HJ54=GJ41)*HI3:HI54)+SUMPRODUCT((HG3:HG54=GJ40)*(HJ3:HJ54=GJ37)*HI3:HI54)+SUMPRODUCT((HG3:HG54=GJ40)*(HJ3:HJ54=GJ38)*HI3:HI54)+SUMPRODUCT((HG3:HG54=GJ40)*(HJ3:HJ54=GJ39)*HI3:HI54)+SUMPRODUCT((HG3:HG54=GJ41)*(HJ3:HJ54=GJ40)*HH3:HH54)+SUMPRODUCT((HG3:HG54=GJ37)*(HJ3:HJ54=GJ40)*HH3:HH54)+SUMPRODUCT((HG3:HG54=GJ38)*(HJ3:HJ54=GJ40)*HH3:HH54)+SUMPRODUCT((HG3:HG54=GJ39)*(HJ3:HJ54=GJ40)*HH3:HH54)</f>
        <v>0</v>
      </c>
      <c r="GP40" s="395">
        <f ca="1">GN40-GO40+1000</f>
        <v>1000</v>
      </c>
      <c r="GQ40" s="395" t="str">
        <f t="shared" ref="GQ40" si="6407">IF(GJ40&lt;&gt;"",GK40*3+GL40*1,"")</f>
        <v/>
      </c>
      <c r="GR40" s="395" t="str">
        <f>IF(GJ40&lt;&gt;"",VLOOKUP(GJ40,DI4:DO52,7,FALSE),"")</f>
        <v/>
      </c>
      <c r="GS40" s="395" t="str">
        <f>IF(GJ40&lt;&gt;"",VLOOKUP(GJ40,DI4:DO52,5,FALSE),"")</f>
        <v/>
      </c>
      <c r="GT40" s="395" t="str">
        <f>IF(GJ40&lt;&gt;"",VLOOKUP(GJ40,DI4:DQ52,9,FALSE),"")</f>
        <v/>
      </c>
      <c r="GU40" s="395" t="str">
        <f t="shared" ref="GU40" si="6408">GQ40</f>
        <v/>
      </c>
      <c r="GV40" s="395" t="str">
        <f>IF(GJ40&lt;&gt;"",RANK(GU40,EM37:EM41),"")</f>
        <v/>
      </c>
      <c r="GW40" s="395" t="str">
        <f>IF(GJ40&lt;&gt;"",SUMPRODUCT((GU37:GU41=GU40)*(GP37:GP41&gt;GP40)),"")</f>
        <v/>
      </c>
      <c r="GX40" s="395" t="str">
        <f>IF(GJ40&lt;&gt;"",SUMPRODUCT((GU37:GU41=GU40)*(GP37:GP41=GP40)*(GN37:GN41&gt;GN40)),"")</f>
        <v/>
      </c>
      <c r="GY40" s="395" t="str">
        <f>IF(GJ40&lt;&gt;"",SUMPRODUCT((GU37:GU41=GU40)*(GP37:GP41=GP40)*(GN37:GN41=GN40)*(GR37:GR41&gt;GR40)),"")</f>
        <v/>
      </c>
      <c r="GZ40" s="395" t="str">
        <f>IF(GJ40&lt;&gt;"",SUMPRODUCT((GU37:GU41=GU40)*(GP37:GP41=GP40)*(GN37:GN41=GN40)*(GR37:GR41=GR40)*(GS37:GS41&gt;GS40)),"")</f>
        <v/>
      </c>
      <c r="HA40" s="395" t="str">
        <f>IF(GJ40&lt;&gt;"",SUMPRODUCT((GU37:GU41=GU40)*(GP37:GP41=GP40)*(GN37:GN41=GN40)*(GR37:GR41=GR40)*(GS37:GS41=GS40)*(GT37:GT41&gt;GT40)),"")</f>
        <v/>
      </c>
      <c r="HB40" s="395" t="str">
        <f>IF(GJ40&lt;&gt;"",SUM(GV40:HA40)+3,"")</f>
        <v/>
      </c>
      <c r="HC40" s="395" t="str">
        <f>IF(GJ40&lt;&gt;"",IF(HB40=4,GJ40,GJ41),"")</f>
        <v/>
      </c>
      <c r="HD40" s="395" t="str">
        <f ca="1">IF(HC40&lt;&gt;"",HC40,IF(GI40&lt;&gt;"",GI40,IF(FO40&lt;&gt;"",FO40,IF(EU40&lt;&gt;"",EU40,DU40))))</f>
        <v>Mamelodi Sundowns</v>
      </c>
      <c r="HE40" s="395">
        <v>4</v>
      </c>
      <c r="HG40" s="395" t="str">
        <f t="shared" si="25"/>
        <v>Benfica</v>
      </c>
      <c r="HH40" s="395">
        <f ca="1">IF(HG2&lt;&gt;"",IF(OFFSET('Game Board'!O45,0,HH1)&lt;&gt;"",OFFSET('Game Board'!O45,0,HH1),0),"")</f>
        <v>3</v>
      </c>
      <c r="HI40" s="395">
        <f ca="1">IF(HG2&lt;&gt;"",IF(OFFSET('Game Board'!P45,0,HH1)&lt;&gt;"",OFFSET('Game Board'!P45,0,HH1),0),"")</f>
        <v>2</v>
      </c>
      <c r="HJ40" s="395" t="str">
        <f t="shared" si="26"/>
        <v>Bayern Munich</v>
      </c>
      <c r="HK40" s="395" t="str">
        <f ca="1">IF(AND(OFFSET('Game Board'!O45,0,HH1)&lt;&gt;"",OFFSET('Game Board'!P45,0,HH1)&lt;&gt;""),IF(HH40&gt;HI40,"W",IF(HH40=HI40,"D","L")),"")</f>
        <v>W</v>
      </c>
      <c r="HL40" s="395" t="str">
        <f t="shared" ca="1" si="27"/>
        <v>L</v>
      </c>
      <c r="HN40" s="395">
        <f ca="1">VLOOKUP(HO40,LJ37:LK41,2,FALSE)</f>
        <v>2</v>
      </c>
      <c r="HO40" s="398" t="str">
        <f t="shared" si="5697"/>
        <v>Mamelodi Sundowns</v>
      </c>
      <c r="HP40" s="395">
        <f ca="1">SUMPRODUCT((LM3:LM54=HO40)*(LQ3:LQ54="W"))+SUMPRODUCT((LP3:LP54=HO40)*(LR3:LR54="W"))</f>
        <v>2</v>
      </c>
      <c r="HQ40" s="395">
        <f ca="1">SUMPRODUCT((LM3:LM54=HO40)*(LQ3:LQ54="D"))+SUMPRODUCT((LP3:LP54=HO40)*(LR3:LR54="D"))</f>
        <v>0</v>
      </c>
      <c r="HR40" s="395">
        <f ca="1">SUMPRODUCT((LM3:LM54=HO40)*(LQ3:LQ54="L"))+SUMPRODUCT((LP3:LP54=HO40)*(LR3:LR54="L"))</f>
        <v>1</v>
      </c>
      <c r="HS40" s="395">
        <f ca="1">SUMIF(LM3:LM72,HO40,LN3:LN72)+SUMIF(LP3:LP72,HO40,LO3:LO72)</f>
        <v>5</v>
      </c>
      <c r="HT40" s="395">
        <f ca="1">SUMIF(LP3:LP72,HO40,LN3:LN72)+SUMIF(LM3:LM72,HO40,LO3:LO72)</f>
        <v>3</v>
      </c>
      <c r="HU40" s="395">
        <f t="shared" ca="1" si="5698"/>
        <v>1002</v>
      </c>
      <c r="HV40" s="395">
        <f t="shared" ca="1" si="5699"/>
        <v>6</v>
      </c>
      <c r="HW40" s="401">
        <f t="shared" si="266"/>
        <v>3</v>
      </c>
      <c r="HX40" s="395">
        <f ca="1">IF(COUNTIF(HV37:HV41,4)&lt;&gt;4,RANK(HV40,HV37:HV41),HV92)</f>
        <v>1</v>
      </c>
      <c r="HZ40" s="395">
        <f ca="1">SUMPRODUCT((HX37:HX40=HX40)*(HW37:HW40&lt;HW40))+HX40</f>
        <v>1</v>
      </c>
      <c r="IA40" s="398" t="str">
        <f ca="1">INDEX(HO37:HO41,MATCH(4,HZ37:HZ41,0),0)</f>
        <v>Fluminense</v>
      </c>
      <c r="IB40" s="395">
        <f ca="1">INDEX(HX37:HX41,MATCH(IA40,HO37:HO41,0),0)</f>
        <v>3</v>
      </c>
      <c r="IC40" s="395" t="str">
        <f ca="1">IF(AND(IC39&lt;&gt;"",IB40=1),IA40,"")</f>
        <v/>
      </c>
      <c r="ID40" s="395" t="str">
        <f ca="1">IF(AND(ID39&lt;&gt;"",IB41=2),IA41,"")</f>
        <v/>
      </c>
      <c r="IH40" s="395" t="str">
        <f t="shared" ca="1" si="5892"/>
        <v/>
      </c>
      <c r="II40" s="395">
        <f ca="1">SUMPRODUCT((LM3:LM54=IH40)*(LP3:LP54=IH41)*(LQ3:LQ54="W"))+SUMPRODUCT((LM3:LM54=IH40)*(LP3:LP54=IH37)*(LQ3:LQ54="W"))+SUMPRODUCT((LM3:LM54=IH40)*(LP3:LP54=IH38)*(LQ3:LQ54="W"))+SUMPRODUCT((LM3:LM54=IH40)*(LP3:LP54=IH39)*(LQ3:LQ54="W"))+SUMPRODUCT((LM3:LM54=IH41)*(LP3:LP54=IH40)*(LR3:LR54="W"))+SUMPRODUCT((LM3:LM54=IH37)*(LP3:LP54=IH40)*(LR3:LR54="W"))+SUMPRODUCT((LM3:LM54=IH38)*(LP3:LP54=IH40)*(LR3:LR54="W"))+SUMPRODUCT((LM3:LM54=IH39)*(LP3:LP54=IH40)*(LR3:LR54="W"))</f>
        <v>0</v>
      </c>
      <c r="IJ40" s="395">
        <f ca="1">SUMPRODUCT((LM3:LM54=IH40)*(LP3:LP54=IH41)*(LQ3:LQ54="D"))+SUMPRODUCT((LM3:LM54=IH40)*(LP3:LP54=IH37)*(LQ3:LQ54="D"))+SUMPRODUCT((LM3:LM54=IH40)*(LP3:LP54=IH38)*(LQ3:LQ54="D"))+SUMPRODUCT((LM3:LM54=IH40)*(LP3:LP54=IH39)*(LQ3:LQ54="D"))+SUMPRODUCT((LM3:LM54=IH41)*(LP3:LP54=IH40)*(LQ3:LQ54="D"))+SUMPRODUCT((LM3:LM54=IH37)*(LP3:LP54=IH40)*(LQ3:LQ54="D"))+SUMPRODUCT((LM3:LM54=IH38)*(LP3:LP54=IH40)*(LQ3:LQ54="D"))+SUMPRODUCT((LM3:LM54=IH39)*(LP3:LP54=IH40)*(LQ3:LQ54="D"))</f>
        <v>0</v>
      </c>
      <c r="IK40" s="395">
        <f ca="1">SUMPRODUCT((LM3:LM54=IH40)*(LP3:LP54=IH41)*(LQ3:LQ54="L"))+SUMPRODUCT((LM3:LM54=IH40)*(LP3:LP54=IH37)*(LQ3:LQ54="L"))+SUMPRODUCT((LM3:LM54=IH40)*(LP3:LP54=IH38)*(LQ3:LQ54="L"))+SUMPRODUCT((LM3:LM54=IH40)*(LP3:LP54=IH39)*(LQ3:LQ54="L"))+SUMPRODUCT((LM3:LM54=IH41)*(LP3:LP54=IH40)*(LR3:LR54="L"))+SUMPRODUCT((LM3:LM54=IH37)*(LP3:LP54=IH40)*(LR3:LR54="L"))+SUMPRODUCT((LM3:LM54=IH38)*(LP3:LP54=IH40)*(LR3:LR54="L"))+SUMPRODUCT((LM3:LM54=IH39)*(LP3:LP54=IH40)*(LR3:LR54="L"))</f>
        <v>0</v>
      </c>
      <c r="IL40" s="395">
        <f ca="1">SUMPRODUCT((LM3:LM54=IH40)*(LP3:LP54=IH41)*LN3:LN54)+SUMPRODUCT((LM3:LM54=IH40)*(LP3:LP54=IH37)*LN3:LN54)+SUMPRODUCT((LM3:LM54=IH40)*(LP3:LP54=IH38)*LN3:LN54)+SUMPRODUCT((LM3:LM54=IH40)*(LP3:LP54=IH39)*LN3:LN54)+SUMPRODUCT((LM3:LM54=IH41)*(LP3:LP54=IH40)*LO3:LO54)+SUMPRODUCT((LM3:LM54=IH37)*(LP3:LP54=IH40)*LO3:LO54)+SUMPRODUCT((LM3:LM54=IH38)*(LP3:LP54=IH40)*LO3:LO54)+SUMPRODUCT((LM3:LM54=IH39)*(LP3:LP54=IH40)*LO3:LO54)</f>
        <v>0</v>
      </c>
      <c r="IM40" s="395">
        <f ca="1">SUMPRODUCT((LM3:LM54=IH40)*(LP3:LP54=IH41)*LO3:LO54)+SUMPRODUCT((LM3:LM54=IH40)*(LP3:LP54=IH37)*LO3:LO54)+SUMPRODUCT((LM3:LM54=IH40)*(LP3:LP54=IH38)*LO3:LO54)+SUMPRODUCT((LM3:LM54=IH40)*(LP3:LP54=IH39)*LO3:LO54)+SUMPRODUCT((LM3:LM54=IH41)*(LP3:LP54=IH40)*LN3:LN54)+SUMPRODUCT((LM3:LM54=IH37)*(LP3:LP54=IH40)*LN3:LN54)+SUMPRODUCT((LM3:LM54=IH38)*(LP3:LP54=IH40)*LN3:LN54)+SUMPRODUCT((LM3:LM54=IH39)*(LP3:LP54=IH40)*LN3:LN54)</f>
        <v>0</v>
      </c>
      <c r="IN40" s="395">
        <f ca="1">IL40-IM40+1000</f>
        <v>1000</v>
      </c>
      <c r="IO40" s="395" t="str">
        <f t="shared" ca="1" si="5700"/>
        <v/>
      </c>
      <c r="IP40" s="395" t="str">
        <f ca="1">IF(IH40&lt;&gt;"",VLOOKUP(IH40,HO4:HU52,7,FALSE),"")</f>
        <v/>
      </c>
      <c r="IQ40" s="395" t="str">
        <f ca="1">IF(IH40&lt;&gt;"",VLOOKUP(IH40,HO4:HU52,5,FALSE),"")</f>
        <v/>
      </c>
      <c r="IR40" s="395" t="str">
        <f ca="1">IF(IH40&lt;&gt;"",VLOOKUP(IH40,HO4:HW52,9,FALSE),"")</f>
        <v/>
      </c>
      <c r="IS40" s="395" t="str">
        <f t="shared" ca="1" si="5701"/>
        <v/>
      </c>
      <c r="IT40" s="395" t="str">
        <f ca="1">IF(IH40&lt;&gt;"",RANK(IS40,IS37:IS41),"")</f>
        <v/>
      </c>
      <c r="IU40" s="395" t="str">
        <f ca="1">IF(IH40&lt;&gt;"",SUMPRODUCT((IS37:IS41=IS40)*(IN37:IN41&gt;IN40)),"")</f>
        <v/>
      </c>
      <c r="IV40" s="395" t="str">
        <f ca="1">IF(IH40&lt;&gt;"",SUMPRODUCT((IS37:IS41=IS40)*(IN37:IN41=IN40)*(IL37:IL41&gt;IL40)),"")</f>
        <v/>
      </c>
      <c r="IW40" s="395" t="str">
        <f ca="1">IF(IH40&lt;&gt;"",SUMPRODUCT((IS37:IS41=IS40)*(IN37:IN41=IN40)*(IL37:IL41=IL40)*(IP37:IP41&gt;IP40)),"")</f>
        <v/>
      </c>
      <c r="IX40" s="395" t="str">
        <f ca="1">IF(IH40&lt;&gt;"",SUMPRODUCT((IS37:IS41=IS40)*(IN37:IN41=IN40)*(IL37:IL41=IL40)*(IP37:IP41=IP40)*(IQ37:IQ41&gt;IQ40)),"")</f>
        <v/>
      </c>
      <c r="IY40" s="395" t="str">
        <f ca="1">IF(IH40&lt;&gt;"",SUMPRODUCT((IS37:IS41=IS40)*(IN37:IN41=IN40)*(IL37:IL41=IL40)*(IP37:IP41=IP40)*(IQ37:IQ41=IQ40)*(IR37:IR41&gt;IR40)),"")</f>
        <v/>
      </c>
      <c r="IZ40" s="395" t="str">
        <f ca="1">IF(IH40&lt;&gt;"",IF(IZ92&lt;&gt;"",IF(IG88=3,IZ92,IZ92+IG88),SUM(IT40:IY40)),"")</f>
        <v/>
      </c>
      <c r="JA40" s="395" t="str">
        <f ca="1">IF(IH40&lt;&gt;"",INDEX(IH37:IH41,MATCH(4,IZ37:IZ41,0),0),"")</f>
        <v/>
      </c>
      <c r="JB40" s="395" t="str">
        <f ca="1">IF(ID39&lt;&gt;"",ID39,"")</f>
        <v/>
      </c>
      <c r="JC40" s="395" t="str">
        <f ca="1">IF(JB40&lt;&gt;"",SUMPRODUCT((LM3:LM54=JB40)*(LP3:LP54=JB41)*(LQ3:LQ54="W"))+SUMPRODUCT((LM3:LM54=JB40)*(LP3:LP54=JB38)*(LQ3:LQ54="W"))+SUMPRODUCT((LM3:LM54=JB40)*(LP3:LP54=JB39)*(LQ3:LQ54="W"))+SUMPRODUCT((LM3:LM54=JB41)*(LP3:LP54=JB40)*(LR3:LR54="W"))+SUMPRODUCT((LM3:LM54=JB38)*(LP3:LP54=JB40)*(LR3:LR54="W"))+SUMPRODUCT((LM3:LM54=JB39)*(LP3:LP54=JB40)*(LR3:LR54="W")),"")</f>
        <v/>
      </c>
      <c r="JD40" s="395" t="str">
        <f ca="1">IF(JB40&lt;&gt;"",SUMPRODUCT((LM3:LM54=JB40)*(LP3:LP54=JB41)*(LQ3:LQ54="D"))+SUMPRODUCT((LM3:LM54=JB40)*(LP3:LP54=JB38)*(LQ3:LQ54="D"))+SUMPRODUCT((LM3:LM54=JB40)*(LP3:LP54=JB39)*(LQ3:LQ54="D"))+SUMPRODUCT((LM3:LM54=JB41)*(LP3:LP54=JB40)*(LQ3:LQ54="D"))+SUMPRODUCT((LM3:LM54=JB38)*(LP3:LP54=JB40)*(LQ3:LQ54="D"))+SUMPRODUCT((LM3:LM54=JB39)*(LP3:LP54=JB40)*(LQ3:LQ54="D")),"")</f>
        <v/>
      </c>
      <c r="JE40" s="395" t="str">
        <f ca="1">IF(JB40&lt;&gt;"",SUMPRODUCT((LM3:LM54=JB40)*(LP3:LP54=JB41)*(LQ3:LQ54="L"))+SUMPRODUCT((LM3:LM54=JB40)*(LP3:LP54=JB38)*(LQ3:LQ54="L"))+SUMPRODUCT((LM3:LM54=JB40)*(LP3:LP54=JB39)*(LQ3:LQ54="L"))+SUMPRODUCT((LM3:LM54=JB41)*(LP3:LP54=JB40)*(LR3:LR54="L"))+SUMPRODUCT((LM3:LM54=JB38)*(LP3:LP54=JB40)*(LR3:LR54="L"))+SUMPRODUCT((LM3:LM54=JB39)*(LP3:LP54=JB40)*(LR3:LR54="L")),"")</f>
        <v/>
      </c>
      <c r="JF40" s="395">
        <f ca="1">SUMPRODUCT((LM3:LM54=JB40)*(LP3:LP54=JB41)*LN3:LN54)+SUMPRODUCT((LM3:LM54=JB40)*(LP3:LP54=JB37)*LN3:LN54)+SUMPRODUCT((LM3:LM54=JB40)*(LP3:LP54=JB38)*LN3:LN54)+SUMPRODUCT((LM3:LM54=JB40)*(LP3:LP54=JB39)*LN3:LN54)+SUMPRODUCT((LM3:LM54=JB41)*(LP3:LP54=JB40)*LO3:LO54)+SUMPRODUCT((LM3:LM54=JB37)*(LP3:LP54=JB40)*LO3:LO54)+SUMPRODUCT((LM3:LM54=JB38)*(LP3:LP54=JB40)*LO3:LO54)+SUMPRODUCT((LM3:LM54=JB39)*(LP3:LP54=JB40)*LO3:LO54)</f>
        <v>0</v>
      </c>
      <c r="JG40" s="395">
        <f ca="1">SUMPRODUCT((LM3:LM54=JB40)*(LP3:LP54=JB41)*LO3:LO54)+SUMPRODUCT((LM3:LM54=JB40)*(LP3:LP54=JB37)*LO3:LO54)+SUMPRODUCT((LM3:LM54=JB40)*(LP3:LP54=JB38)*LO3:LO54)+SUMPRODUCT((LM3:LM54=JB40)*(LP3:LP54=JB39)*LO3:LO54)+SUMPRODUCT((LM3:LM54=JB41)*(LP3:LP54=JB40)*LN3:LN54)+SUMPRODUCT((LM3:LM54=JB37)*(LP3:LP54=JB40)*LN3:LN54)+SUMPRODUCT((LM3:LM54=JB38)*(LP3:LP54=JB40)*LN3:LN54)+SUMPRODUCT((LM3:LM54=JB39)*(LP3:LP54=JB40)*LN3:LN54)</f>
        <v>0</v>
      </c>
      <c r="JH40" s="395">
        <f ca="1">JF40-JG40+1000</f>
        <v>1000</v>
      </c>
      <c r="JI40" s="395" t="str">
        <f t="shared" ca="1" si="5893"/>
        <v/>
      </c>
      <c r="JJ40" s="395" t="str">
        <f ca="1">IF(JB40&lt;&gt;"",VLOOKUP(JB40,HO4:HU52,7,FALSE),"")</f>
        <v/>
      </c>
      <c r="JK40" s="395" t="str">
        <f ca="1">IF(JB40&lt;&gt;"",VLOOKUP(JB40,HO4:HU52,5,FALSE),"")</f>
        <v/>
      </c>
      <c r="JL40" s="395" t="str">
        <f ca="1">IF(JB40&lt;&gt;"",VLOOKUP(JB40,HO4:HW52,9,FALSE),"")</f>
        <v/>
      </c>
      <c r="JM40" s="395" t="str">
        <f t="shared" ca="1" si="5894"/>
        <v/>
      </c>
      <c r="JN40" s="395" t="str">
        <f ca="1">IF(JB40&lt;&gt;"",RANK(JM40,JM37:JM40),"")</f>
        <v/>
      </c>
      <c r="JO40" s="395" t="str">
        <f ca="1">IF(JB40&lt;&gt;"",SUMPRODUCT((JM37:JM41=JM40)*(JH37:JH41&gt;JH40)),"")</f>
        <v/>
      </c>
      <c r="JP40" s="395" t="str">
        <f ca="1">IF(JB40&lt;&gt;"",SUMPRODUCT((JM37:JM41=JM40)*(JH37:JH41=JH40)*(JF37:JF41&gt;JF40)),"")</f>
        <v/>
      </c>
      <c r="JQ40" s="395" t="str">
        <f ca="1">IF(JB40&lt;&gt;"",SUMPRODUCT((JM37:JM41=JM40)*(JH37:JH41=JH40)*(JF37:JF41=JF40)*(JJ37:JJ41&gt;JJ40)),"")</f>
        <v/>
      </c>
      <c r="JR40" s="395" t="str">
        <f ca="1">IF(JB40&lt;&gt;"",SUMPRODUCT((JM37:JM41=JM40)*(JH37:JH41=JH40)*(JF37:JF41=JF40)*(JJ37:JJ41=JJ40)*(JK37:JK41&gt;JK40)),"")</f>
        <v/>
      </c>
      <c r="JS40" s="395" t="str">
        <f ca="1">IF(JB40&lt;&gt;"",SUMPRODUCT((JM37:JM41=JM40)*(JH37:JH41=JH40)*(JF37:JF41=JF40)*(JJ37:JJ41=JJ40)*(JK37:JK41=JK40)*(JL37:JL41&gt;JL40)),"")</f>
        <v/>
      </c>
      <c r="JT40" s="395" t="str">
        <f ca="1">IF(JB40&lt;&gt;"",IF(JT92&lt;&gt;"",IF(JA88=3,JT92,JT92+JA88),SUM(JN40:JS40)+1),"")</f>
        <v/>
      </c>
      <c r="JU40" s="395" t="str">
        <f ca="1">IF(JB40&lt;&gt;"",INDEX(JB38:JB41,MATCH(4,JT38:JT41,0),0),"")</f>
        <v/>
      </c>
      <c r="JV40" s="395" t="str">
        <f ca="1">IF(IE38&lt;&gt;"",IE38,"")</f>
        <v>Fluminense</v>
      </c>
      <c r="JW40" s="395">
        <f ca="1">SUMPRODUCT((LM3:LM54=JV40)*(LP3:LP54=JV41)*(LQ3:LQ54="W"))+SUMPRODUCT((LM3:LM54=JV40)*(LP3:LP54=JV54)*(LQ3:LQ54="W"))+SUMPRODUCT((LM3:LM54=JV40)*(LP3:LP54=JV39)*(LQ3:LQ54="W"))+SUMPRODUCT((LM3:LM54=JV41)*(LP3:LP54=JV40)*(LR3:LR54="W"))+SUMPRODUCT((LM3:LM54=JV54)*(LP3:LP54=JV40)*(LR3:LR54="W"))+SUMPRODUCT((LM3:LM54=JV39)*(LP3:LP54=JV40)*(LR3:LR54="W"))</f>
        <v>0</v>
      </c>
      <c r="JX40" s="395">
        <f ca="1">SUMPRODUCT((LM3:LM54=JV40)*(LP3:LP54=JV41)*(LQ3:LQ54="D"))+SUMPRODUCT((LM3:LM54=JV40)*(LP3:LP54=JV54)*(LQ3:LQ54="D"))+SUMPRODUCT((LM3:LM54=JV40)*(LP3:LP54=JV39)*(LQ3:LQ54="D"))+SUMPRODUCT((LM3:LM54=JV41)*(LP3:LP54=JV40)*(LQ3:LQ54="D"))+SUMPRODUCT((LM3:LM54=JV54)*(LP3:LP54=JV40)*(LQ3:LQ54="D"))+SUMPRODUCT((LM3:LM54=JV39)*(LP3:LP54=JV40)*(LQ3:LQ54="D"))</f>
        <v>0</v>
      </c>
      <c r="JY40" s="395">
        <f ca="1">SUMPRODUCT((LM3:LM54=JV40)*(LP3:LP54=JV41)*(LQ3:LQ54="L"))+SUMPRODUCT((LM3:LM54=JV40)*(LP3:LP54=JV54)*(LQ3:LQ54="L"))+SUMPRODUCT((LM3:LM54=JV40)*(LP3:LP54=JV39)*(LQ3:LQ54="L"))+SUMPRODUCT((LM3:LM54=JV41)*(LP3:LP54=JV40)*(LR3:LR54="L"))+SUMPRODUCT((LM3:LM54=JV54)*(LP3:LP54=JV40)*(LR3:LR54="L"))+SUMPRODUCT((LM3:LM54=JV39)*(LP3:LP54=JV40)*(LR3:LR54="L"))</f>
        <v>1</v>
      </c>
      <c r="JZ40" s="395">
        <f ca="1">SUMPRODUCT((LM3:LM54=JV40)*(LP3:LP54=JV41)*LN3:LN54)+SUMPRODUCT((LM3:LM54=JV40)*(LP3:LP54=JV37)*LN3:LN54)+SUMPRODUCT((LM3:LM54=JV40)*(LP3:LP54=JV38)*LN3:LN54)+SUMPRODUCT((LM3:LM54=JV40)*(LP3:LP54=JV39)*LN3:LN54)+SUMPRODUCT((LM3:LM54=JV41)*(LP3:LP54=JV40)*LO3:LO54)+SUMPRODUCT((LM3:LM54=JV37)*(LP3:LP54=JV40)*LO3:LO54)+SUMPRODUCT((LM3:LM54=JV38)*(LP3:LP54=JV40)*LO3:LO54)+SUMPRODUCT((LM3:LM54=JV39)*(LP3:LP54=JV40)*LO3:LO54)</f>
        <v>1</v>
      </c>
      <c r="KA40" s="395">
        <f ca="1">SUMPRODUCT((LM3:LM54=JV40)*(LP3:LP54=JV41)*LO3:LO54)+SUMPRODUCT((LM3:LM54=JV40)*(LP3:LP54=JV37)*LO3:LO54)+SUMPRODUCT((LM3:LM54=JV40)*(LP3:LP54=JV38)*LO3:LO54)+SUMPRODUCT((LM3:LM54=JV40)*(LP3:LP54=JV39)*LO3:LO54)+SUMPRODUCT((LM3:LM54=JV41)*(LP3:LP54=JV40)*LN3:LN54)+SUMPRODUCT((LM3:LM54=JV37)*(LP3:LP54=JV40)*LN3:LN54)+SUMPRODUCT((LM3:LM54=JV38)*(LP3:LP54=JV40)*LN3:LN54)+SUMPRODUCT((LM3:LM54=JV39)*(LP3:LP54=JV40)*LN3:LN54)</f>
        <v>2</v>
      </c>
      <c r="KB40" s="395">
        <f ca="1">JZ40-KA40+1000</f>
        <v>999</v>
      </c>
      <c r="KC40" s="395">
        <f t="shared" ca="1" si="6123"/>
        <v>0</v>
      </c>
      <c r="KD40" s="395">
        <f ca="1">IF(JV40&lt;&gt;"",VLOOKUP(JV40,HO4:HU52,7,FALSE),"")</f>
        <v>998</v>
      </c>
      <c r="KE40" s="395">
        <f ca="1">IF(JV40&lt;&gt;"",VLOOKUP(JV40,HO4:HU52,5,FALSE),"")</f>
        <v>3</v>
      </c>
      <c r="KF40" s="395">
        <f ca="1">IF(JV40&lt;&gt;"",VLOOKUP(JV40,HO4:HW52,9,FALSE),"")</f>
        <v>26</v>
      </c>
      <c r="KG40" s="395">
        <f t="shared" ca="1" si="6124"/>
        <v>0</v>
      </c>
      <c r="KH40" s="395">
        <f ca="1">IF(JV40&lt;&gt;"",RANK(KG40,KG38:KG40),"")</f>
        <v>2</v>
      </c>
      <c r="KI40" s="395">
        <f ca="1">IF(JV40&lt;&gt;"",SUMPRODUCT((KG37:KG41=KG40)*(KB37:KB41&gt;KB40)),"")</f>
        <v>0</v>
      </c>
      <c r="KJ40" s="395">
        <f ca="1">IF(JV40&lt;&gt;"",SUMPRODUCT((KG37:KG41=KG40)*(KB37:KB41=KB40)*(JZ37:JZ41&gt;JZ40)),"")</f>
        <v>0</v>
      </c>
      <c r="KK40" s="395">
        <f ca="1">IF(JV40&lt;&gt;"",SUMPRODUCT((KG37:KG41=KG40)*(KB37:KB41=KB40)*(JZ37:JZ41=JZ40)*(KD37:KD41&gt;KD40)),"")</f>
        <v>0</v>
      </c>
      <c r="KL40" s="395">
        <f ca="1">IF(JV40&lt;&gt;"",SUMPRODUCT((KG37:KG41=KG40)*(KB37:KB41=KB40)*(JZ37:JZ41=JZ40)*(KD37:KD41=KD40)*(KE37:KE41&gt;KE40)),"")</f>
        <v>0</v>
      </c>
      <c r="KM40" s="395">
        <f ca="1">IF(JV40&lt;&gt;"",SUMPRODUCT((KG37:KG41=KG40)*(KB37:KB41=KB40)*(JZ37:JZ41=JZ40)*(KD37:KD41=KD40)*(KE37:KE41=KE40)*(KF37:KF41&gt;KF40)),"")</f>
        <v>0</v>
      </c>
      <c r="KN40" s="395">
        <f ca="1">IF(JV40&lt;&gt;"",SUM(KH40:KM40)+2,"")</f>
        <v>4</v>
      </c>
      <c r="KO40" s="395" t="str">
        <f ca="1">IF(JV40&lt;&gt;"",INDEX(JV39:JV41,MATCH(4,KN39:KN41,0),0),"")</f>
        <v>Fluminense</v>
      </c>
      <c r="KP40" s="395" t="str">
        <f>IF(IF37&lt;&gt;"",IF37,"")</f>
        <v/>
      </c>
      <c r="KQ40" s="395">
        <f ca="1">SUMPRODUCT((LM3:LM54=KP40)*(LP3:LP54=KP41)*(LQ3:LQ54="W"))+SUMPRODUCT((LM3:LM54=KP40)*(LP3:LP54=KP54)*(LQ3:LQ54="W"))+SUMPRODUCT((LM3:LM54=KP40)*(LP3:LP54=KP55)*(LQ3:LQ54="W"))+SUMPRODUCT((LM3:LM54=KP41)*(LP3:LP54=KP40)*(LR3:LR54="W"))+SUMPRODUCT((LM3:LM54=KP54)*(LP3:LP54=KP40)*(LR3:LR54="W"))+SUMPRODUCT((LM3:LM54=KP55)*(LP3:LP54=KP40)*(LR3:LR54="W"))</f>
        <v>0</v>
      </c>
      <c r="KR40" s="395">
        <f ca="1">SUMPRODUCT((LM3:LM54=KP40)*(LP3:LP54=KP41)*(LQ3:LQ54="D"))+SUMPRODUCT((LM3:LM54=KP40)*(LP3:LP54=KP54)*(LQ3:LQ54="D"))+SUMPRODUCT((LM3:LM54=KP40)*(LP3:LP54=KP55)*(LQ3:LQ54="D"))+SUMPRODUCT((LM3:LM54=KP41)*(LP3:LP54=KP40)*(LQ3:LQ54="D"))+SUMPRODUCT((LM3:LM54=KP54)*(LP3:LP54=KP40)*(LQ3:LQ54="D"))+SUMPRODUCT((LM3:LM54=KP55)*(LP3:LP54=KP40)*(LQ3:LQ54="D"))</f>
        <v>0</v>
      </c>
      <c r="KS40" s="395">
        <f ca="1">SUMPRODUCT((LM3:LM54=KP40)*(LP3:LP54=KP41)*(LQ3:LQ54="L"))+SUMPRODUCT((LM3:LM54=KP40)*(LP3:LP54=KP54)*(LQ3:LQ54="L"))+SUMPRODUCT((LM3:LM54=KP40)*(LP3:LP54=KP55)*(LQ3:LQ54="L"))+SUMPRODUCT((LM3:LM54=KP41)*(LP3:LP54=KP40)*(LR3:LR54="L"))+SUMPRODUCT((LM3:LM54=KP54)*(LP3:LP54=KP40)*(LR3:LR54="L"))+SUMPRODUCT((LM3:LM54=KP55)*(LP3:LP54=KP40)*(LR3:LR54="L"))</f>
        <v>0</v>
      </c>
      <c r="KT40" s="395">
        <f ca="1">SUMPRODUCT((LM3:LM54=KP40)*(LP3:LP54=KP41)*LN3:LN54)+SUMPRODUCT((LM3:LM54=KP40)*(LP3:LP54=KP37)*LN3:LN54)+SUMPRODUCT((LM3:LM54=KP40)*(LP3:LP54=KP38)*LN3:LN54)+SUMPRODUCT((LM3:LM54=KP40)*(LP3:LP54=KP39)*LN3:LN54)+SUMPRODUCT((LM3:LM54=KP41)*(LP3:LP54=KP40)*LO3:LO54)+SUMPRODUCT((LM3:LM54=KP37)*(LP3:LP54=KP40)*LO3:LO54)+SUMPRODUCT((LM3:LM54=KP38)*(LP3:LP54=KP40)*LO3:LO54)+SUMPRODUCT((LM3:LM54=KP39)*(LP3:LP54=KP40)*LO3:LO54)</f>
        <v>0</v>
      </c>
      <c r="KU40" s="395">
        <f ca="1">SUMPRODUCT((LM3:LM54=KP40)*(LP3:LP54=KP41)*LO3:LO54)+SUMPRODUCT((LM3:LM54=KP40)*(LP3:LP54=KP37)*LO3:LO54)+SUMPRODUCT((LM3:LM54=KP40)*(LP3:LP54=KP38)*LO3:LO54)+SUMPRODUCT((LM3:LM54=KP40)*(LP3:LP54=KP39)*LO3:LO54)+SUMPRODUCT((LM3:LM54=KP41)*(LP3:LP54=KP40)*LN3:LN54)+SUMPRODUCT((LM3:LM54=KP37)*(LP3:LP54=KP40)*LN3:LN54)+SUMPRODUCT((LM3:LM54=KP38)*(LP3:LP54=KP40)*LN3:LN54)+SUMPRODUCT((LM3:LM54=KP39)*(LP3:LP54=KP40)*LN3:LN54)</f>
        <v>0</v>
      </c>
      <c r="KV40" s="395">
        <f ca="1">KT40-KU40+1000</f>
        <v>1000</v>
      </c>
      <c r="KW40" s="395" t="str">
        <f t="shared" ref="KW40" si="6409">IF(KP40&lt;&gt;"",KQ40*3+KR40*1,"")</f>
        <v/>
      </c>
      <c r="KX40" s="395" t="str">
        <f>IF(KP40&lt;&gt;"",VLOOKUP(KP40,HO4:HU52,7,FALSE),"")</f>
        <v/>
      </c>
      <c r="KY40" s="395" t="str">
        <f>IF(KP40&lt;&gt;"",VLOOKUP(KP40,HO4:HU52,5,FALSE),"")</f>
        <v/>
      </c>
      <c r="KZ40" s="395" t="str">
        <f>IF(KP40&lt;&gt;"",VLOOKUP(KP40,HO4:HW52,9,FALSE),"")</f>
        <v/>
      </c>
      <c r="LA40" s="395" t="str">
        <f t="shared" ref="LA40" si="6410">KW40</f>
        <v/>
      </c>
      <c r="LB40" s="395" t="str">
        <f>IF(KP40&lt;&gt;"",RANK(LA40,IS37:IS41),"")</f>
        <v/>
      </c>
      <c r="LC40" s="395" t="str">
        <f>IF(KP40&lt;&gt;"",SUMPRODUCT((LA37:LA41=LA40)*(KV37:KV41&gt;KV40)),"")</f>
        <v/>
      </c>
      <c r="LD40" s="395" t="str">
        <f>IF(KP40&lt;&gt;"",SUMPRODUCT((LA37:LA41=LA40)*(KV37:KV41=KV40)*(KT37:KT41&gt;KT40)),"")</f>
        <v/>
      </c>
      <c r="LE40" s="395" t="str">
        <f>IF(KP40&lt;&gt;"",SUMPRODUCT((LA37:LA41=LA40)*(KV37:KV41=KV40)*(KT37:KT41=KT40)*(KX37:KX41&gt;KX40)),"")</f>
        <v/>
      </c>
      <c r="LF40" s="395" t="str">
        <f>IF(KP40&lt;&gt;"",SUMPRODUCT((LA37:LA41=LA40)*(KV37:KV41=KV40)*(KT37:KT41=KT40)*(KX37:KX41=KX40)*(KY37:KY41&gt;KY40)),"")</f>
        <v/>
      </c>
      <c r="LG40" s="395" t="str">
        <f>IF(KP40&lt;&gt;"",SUMPRODUCT((LA37:LA41=LA40)*(KV37:KV41=KV40)*(KT37:KT41=KT40)*(KX37:KX41=KX40)*(KY37:KY41=KY40)*(KZ37:KZ41&gt;KZ40)),"")</f>
        <v/>
      </c>
      <c r="LH40" s="395" t="str">
        <f>IF(KP40&lt;&gt;"",SUM(LB40:LG40)+3,"")</f>
        <v/>
      </c>
      <c r="LI40" s="395" t="str">
        <f>IF(KP40&lt;&gt;"",IF(LH40=4,KP40,KP41),"")</f>
        <v/>
      </c>
      <c r="LJ40" s="395" t="str">
        <f ca="1">IF(LI40&lt;&gt;"",LI40,IF(KO40&lt;&gt;"",KO40,IF(JU40&lt;&gt;"",JU40,IF(JA40&lt;&gt;"",JA40,IA40))))</f>
        <v>Fluminense</v>
      </c>
      <c r="LK40" s="395">
        <v>4</v>
      </c>
      <c r="LM40" s="395" t="str">
        <f t="shared" si="28"/>
        <v>Benfica</v>
      </c>
      <c r="LN40" s="395">
        <f ca="1">IF(OFFSET('Game Board'!O45,0,LN1)&lt;&gt;"",OFFSET('Game Board'!O45,0,LN1),0)</f>
        <v>3</v>
      </c>
      <c r="LO40" s="395">
        <f ca="1">IF(OFFSET('Game Board'!P45,0,LN1)&lt;&gt;"",OFFSET('Game Board'!P45,0,LN1),0)</f>
        <v>0</v>
      </c>
      <c r="LP40" s="395" t="str">
        <f t="shared" si="29"/>
        <v>Bayern Munich</v>
      </c>
      <c r="LQ40" s="395" t="str">
        <f ca="1">IF(AND(OFFSET('Game Board'!O45,0,LN1)&lt;&gt;"",OFFSET('Game Board'!P45,0,LN1)&lt;&gt;""),IF(LN40&gt;LO40,"W",IF(LN40=LO40,"D","L")),"")</f>
        <v>W</v>
      </c>
      <c r="LR40" s="395" t="str">
        <f t="shared" ca="1" si="30"/>
        <v>L</v>
      </c>
      <c r="LT40" s="395">
        <f ca="1">VLOOKUP(LU40,PP37:PQ41,2,FALSE)</f>
        <v>2</v>
      </c>
      <c r="LU40" s="398" t="str">
        <f t="shared" si="5702"/>
        <v>Mamelodi Sundowns</v>
      </c>
      <c r="LV40" s="395">
        <f ca="1">SUMPRODUCT((PS3:PS54=LU40)*(PW3:PW54="W"))+SUMPRODUCT((PV3:PV54=LU40)*(PX3:PX54="W"))</f>
        <v>1</v>
      </c>
      <c r="LW40" s="395">
        <f ca="1">SUMPRODUCT((PS3:PS54=LU40)*(PW3:PW54="D"))+SUMPRODUCT((PV3:PV54=LU40)*(PX3:PX54="D"))</f>
        <v>1</v>
      </c>
      <c r="LX40" s="395">
        <f ca="1">SUMPRODUCT((PS3:PS54=LU40)*(PW3:PW54="L"))+SUMPRODUCT((PV3:PV54=LU40)*(PX3:PX54="L"))</f>
        <v>1</v>
      </c>
      <c r="LY40" s="395">
        <f ca="1">SUMIF(PS3:PS72,LU40,PT3:PT72)+SUMIF(PV3:PV72,LU40,PU3:PU72)</f>
        <v>3</v>
      </c>
      <c r="LZ40" s="395">
        <f ca="1">SUMIF(PV3:PV72,LU40,PT3:PT72)+SUMIF(PS3:PS72,LU40,PU3:PU72)</f>
        <v>3</v>
      </c>
      <c r="MA40" s="395">
        <f t="shared" ca="1" si="5703"/>
        <v>1000</v>
      </c>
      <c r="MB40" s="395">
        <f t="shared" ca="1" si="5704"/>
        <v>4</v>
      </c>
      <c r="MC40" s="401">
        <f t="shared" si="36"/>
        <v>3</v>
      </c>
      <c r="MD40" s="395">
        <f ca="1">IF(COUNTIF(MB37:MB41,4)&lt;&gt;4,RANK(MB40,MB37:MB41),MB92)</f>
        <v>2</v>
      </c>
      <c r="MF40" s="395">
        <f t="shared" ref="MF40" ca="1" si="6411">SUMPRODUCT((MD37:MD40=MD40)*(MC37:MC40&lt;MC40))+MD40</f>
        <v>2</v>
      </c>
      <c r="MG40" s="398" t="str">
        <f t="shared" ref="MG40" ca="1" si="6412">INDEX(LU37:LU41,MATCH(4,MF37:MF41,0),0)</f>
        <v>Fluminense</v>
      </c>
      <c r="MH40" s="395">
        <f t="shared" ref="MH40" ca="1" si="6413">INDEX(MD37:MD41,MATCH(MG40,LU37:LU41,0),0)</f>
        <v>4</v>
      </c>
      <c r="MI40" s="395" t="str">
        <f t="shared" ca="1" si="6128"/>
        <v/>
      </c>
      <c r="MJ40" s="395" t="str">
        <f t="shared" ca="1" si="6129"/>
        <v/>
      </c>
      <c r="MN40" s="395" t="str">
        <f t="shared" ca="1" si="5712"/>
        <v/>
      </c>
      <c r="MO40" s="395">
        <f ca="1">SUMPRODUCT((PS3:PS54=MN40)*(PV3:PV54=MN41)*(PW3:PW54="W"))+SUMPRODUCT((PS3:PS54=MN40)*(PV3:PV54=MN37)*(PW3:PW54="W"))+SUMPRODUCT((PS3:PS54=MN40)*(PV3:PV54=MN38)*(PW3:PW54="W"))+SUMPRODUCT((PS3:PS54=MN40)*(PV3:PV54=MN39)*(PW3:PW54="W"))+SUMPRODUCT((PS3:PS54=MN41)*(PV3:PV54=MN40)*(PX3:PX54="W"))+SUMPRODUCT((PS3:PS54=MN37)*(PV3:PV54=MN40)*(PX3:PX54="W"))+SUMPRODUCT((PS3:PS54=MN38)*(PV3:PV54=MN40)*(PX3:PX54="W"))+SUMPRODUCT((PS3:PS54=MN39)*(PV3:PV54=MN40)*(PX3:PX54="W"))</f>
        <v>0</v>
      </c>
      <c r="MP40" s="395">
        <f ca="1">SUMPRODUCT((PS3:PS54=MN40)*(PV3:PV54=MN41)*(PW3:PW54="D"))+SUMPRODUCT((PS3:PS54=MN40)*(PV3:PV54=MN37)*(PW3:PW54="D"))+SUMPRODUCT((PS3:PS54=MN40)*(PV3:PV54=MN38)*(PW3:PW54="D"))+SUMPRODUCT((PS3:PS54=MN40)*(PV3:PV54=MN39)*(PW3:PW54="D"))+SUMPRODUCT((PS3:PS54=MN41)*(PV3:PV54=MN40)*(PW3:PW54="D"))+SUMPRODUCT((PS3:PS54=MN37)*(PV3:PV54=MN40)*(PW3:PW54="D"))+SUMPRODUCT((PS3:PS54=MN38)*(PV3:PV54=MN40)*(PW3:PW54="D"))+SUMPRODUCT((PS3:PS54=MN39)*(PV3:PV54=MN40)*(PW3:PW54="D"))</f>
        <v>0</v>
      </c>
      <c r="MQ40" s="395">
        <f ca="1">SUMPRODUCT((PS3:PS54=MN40)*(PV3:PV54=MN41)*(PW3:PW54="L"))+SUMPRODUCT((PS3:PS54=MN40)*(PV3:PV54=MN37)*(PW3:PW54="L"))+SUMPRODUCT((PS3:PS54=MN40)*(PV3:PV54=MN38)*(PW3:PW54="L"))+SUMPRODUCT((PS3:PS54=MN40)*(PV3:PV54=MN39)*(PW3:PW54="L"))+SUMPRODUCT((PS3:PS54=MN41)*(PV3:PV54=MN40)*(PX3:PX54="L"))+SUMPRODUCT((PS3:PS54=MN37)*(PV3:PV54=MN40)*(PX3:PX54="L"))+SUMPRODUCT((PS3:PS54=MN38)*(PV3:PV54=MN40)*(PX3:PX54="L"))+SUMPRODUCT((PS3:PS54=MN39)*(PV3:PV54=MN40)*(PX3:PX54="L"))</f>
        <v>0</v>
      </c>
      <c r="MR40" s="395">
        <f ca="1">SUMPRODUCT((PS3:PS54=MN40)*(PV3:PV54=MN41)*PT3:PT54)+SUMPRODUCT((PS3:PS54=MN40)*(PV3:PV54=MN37)*PT3:PT54)+SUMPRODUCT((PS3:PS54=MN40)*(PV3:PV54=MN38)*PT3:PT54)+SUMPRODUCT((PS3:PS54=MN40)*(PV3:PV54=MN39)*PT3:PT54)+SUMPRODUCT((PS3:PS54=MN41)*(PV3:PV54=MN40)*PU3:PU54)+SUMPRODUCT((PS3:PS54=MN37)*(PV3:PV54=MN40)*PU3:PU54)+SUMPRODUCT((PS3:PS54=MN38)*(PV3:PV54=MN40)*PU3:PU54)+SUMPRODUCT((PS3:PS54=MN39)*(PV3:PV54=MN40)*PU3:PU54)</f>
        <v>0</v>
      </c>
      <c r="MS40" s="395">
        <f ca="1">SUMPRODUCT((PS3:PS54=MN40)*(PV3:PV54=MN41)*PU3:PU54)+SUMPRODUCT((PS3:PS54=MN40)*(PV3:PV54=MN37)*PU3:PU54)+SUMPRODUCT((PS3:PS54=MN40)*(PV3:PV54=MN38)*PU3:PU54)+SUMPRODUCT((PS3:PS54=MN40)*(PV3:PV54=MN39)*PU3:PU54)+SUMPRODUCT((PS3:PS54=MN41)*(PV3:PV54=MN40)*PT3:PT54)+SUMPRODUCT((PS3:PS54=MN37)*(PV3:PV54=MN40)*PT3:PT54)+SUMPRODUCT((PS3:PS54=MN38)*(PV3:PV54=MN40)*PT3:PT54)+SUMPRODUCT((PS3:PS54=MN39)*(PV3:PV54=MN40)*PT3:PT54)</f>
        <v>0</v>
      </c>
      <c r="MT40" s="395">
        <f t="shared" ca="1" si="5713"/>
        <v>1000</v>
      </c>
      <c r="MU40" s="395" t="str">
        <f t="shared" ca="1" si="5714"/>
        <v/>
      </c>
      <c r="MV40" s="395" t="str">
        <f ca="1">IF(MN40&lt;&gt;"",VLOOKUP(MN40,LU4:MA52,7,FALSE),"")</f>
        <v/>
      </c>
      <c r="MW40" s="395" t="str">
        <f ca="1">IF(MN40&lt;&gt;"",VLOOKUP(MN40,LU4:MA52,5,FALSE),"")</f>
        <v/>
      </c>
      <c r="MX40" s="395" t="str">
        <f ca="1">IF(MN40&lt;&gt;"",VLOOKUP(MN40,LU4:MC52,9,FALSE),"")</f>
        <v/>
      </c>
      <c r="MY40" s="395" t="str">
        <f t="shared" ca="1" si="5715"/>
        <v/>
      </c>
      <c r="MZ40" s="395" t="str">
        <f t="shared" ref="MZ40" ca="1" si="6414">IF(MN40&lt;&gt;"",RANK(MY40,MY37:MY41),"")</f>
        <v/>
      </c>
      <c r="NA40" s="395" t="str">
        <f t="shared" ref="NA40" ca="1" si="6415">IF(MN40&lt;&gt;"",SUMPRODUCT((MY37:MY41=MY40)*(MT37:MT41&gt;MT40)),"")</f>
        <v/>
      </c>
      <c r="NB40" s="395" t="str">
        <f t="shared" ref="NB40" ca="1" si="6416">IF(MN40&lt;&gt;"",SUMPRODUCT((MY37:MY41=MY40)*(MT37:MT41=MT40)*(MR37:MR41&gt;MR40)),"")</f>
        <v/>
      </c>
      <c r="NC40" s="395" t="str">
        <f t="shared" ref="NC40" ca="1" si="6417">IF(MN40&lt;&gt;"",SUMPRODUCT((MY37:MY41=MY40)*(MT37:MT41=MT40)*(MR37:MR41=MR40)*(MV37:MV41&gt;MV40)),"")</f>
        <v/>
      </c>
      <c r="ND40" s="395" t="str">
        <f t="shared" ref="ND40" ca="1" si="6418">IF(MN40&lt;&gt;"",SUMPRODUCT((MY37:MY41=MY40)*(MT37:MT41=MT40)*(MR37:MR41=MR40)*(MV37:MV41=MV40)*(MW37:MW41&gt;MW40)),"")</f>
        <v/>
      </c>
      <c r="NE40" s="395" t="str">
        <f t="shared" ref="NE40" ca="1" si="6419">IF(MN40&lt;&gt;"",SUMPRODUCT((MY37:MY41=MY40)*(MT37:MT41=MT40)*(MR37:MR41=MR40)*(MV37:MV41=MV40)*(MW37:MW41=MW40)*(MX37:MX41&gt;MX40)),"")</f>
        <v/>
      </c>
      <c r="NF40" s="395" t="str">
        <f t="shared" ref="NF40" ca="1" si="6420">IF(MN40&lt;&gt;"",IF(NF92&lt;&gt;"",IF(MM88=3,NF92,NF92+MM88),SUM(MZ40:NE40)),"")</f>
        <v/>
      </c>
      <c r="NG40" s="395" t="str">
        <f t="shared" ref="NG40" ca="1" si="6421">IF(MN40&lt;&gt;"",INDEX(MN37:MN41,MATCH(4,NF37:NF41,0),0),"")</f>
        <v/>
      </c>
      <c r="NH40" s="395" t="str">
        <f t="shared" ca="1" si="5910"/>
        <v/>
      </c>
      <c r="NI40" s="395" t="str">
        <f ca="1">IF(NH40&lt;&gt;"",SUMPRODUCT((PS3:PS54=NH40)*(PV3:PV54=NH41)*(PW3:PW54="W"))+SUMPRODUCT((PS3:PS54=NH40)*(PV3:PV54=NH38)*(PW3:PW54="W"))+SUMPRODUCT((PS3:PS54=NH40)*(PV3:PV54=NH39)*(PW3:PW54="W"))+SUMPRODUCT((PS3:PS54=NH41)*(PV3:PV54=NH40)*(PX3:PX54="W"))+SUMPRODUCT((PS3:PS54=NH38)*(PV3:PV54=NH40)*(PX3:PX54="W"))+SUMPRODUCT((PS3:PS54=NH39)*(PV3:PV54=NH40)*(PX3:PX54="W")),"")</f>
        <v/>
      </c>
      <c r="NJ40" s="395" t="str">
        <f ca="1">IF(NH40&lt;&gt;"",SUMPRODUCT((PS3:PS54=NH40)*(PV3:PV54=NH41)*(PW3:PW54="D"))+SUMPRODUCT((PS3:PS54=NH40)*(PV3:PV54=NH38)*(PW3:PW54="D"))+SUMPRODUCT((PS3:PS54=NH40)*(PV3:PV54=NH39)*(PW3:PW54="D"))+SUMPRODUCT((PS3:PS54=NH41)*(PV3:PV54=NH40)*(PW3:PW54="D"))+SUMPRODUCT((PS3:PS54=NH38)*(PV3:PV54=NH40)*(PW3:PW54="D"))+SUMPRODUCT((PS3:PS54=NH39)*(PV3:PV54=NH40)*(PW3:PW54="D")),"")</f>
        <v/>
      </c>
      <c r="NK40" s="395" t="str">
        <f ca="1">IF(NH40&lt;&gt;"",SUMPRODUCT((PS3:PS54=NH40)*(PV3:PV54=NH41)*(PW3:PW54="L"))+SUMPRODUCT((PS3:PS54=NH40)*(PV3:PV54=NH38)*(PW3:PW54="L"))+SUMPRODUCT((PS3:PS54=NH40)*(PV3:PV54=NH39)*(PW3:PW54="L"))+SUMPRODUCT((PS3:PS54=NH41)*(PV3:PV54=NH40)*(PX3:PX54="L"))+SUMPRODUCT((PS3:PS54=NH38)*(PV3:PV54=NH40)*(PX3:PX54="L"))+SUMPRODUCT((PS3:PS54=NH39)*(PV3:PV54=NH40)*(PX3:PX54="L")),"")</f>
        <v/>
      </c>
      <c r="NL40" s="395">
        <f ca="1">SUMPRODUCT((PS3:PS54=NH40)*(PV3:PV54=NH41)*PT3:PT54)+SUMPRODUCT((PS3:PS54=NH40)*(PV3:PV54=NH37)*PT3:PT54)+SUMPRODUCT((PS3:PS54=NH40)*(PV3:PV54=NH38)*PT3:PT54)+SUMPRODUCT((PS3:PS54=NH40)*(PV3:PV54=NH39)*PT3:PT54)+SUMPRODUCT((PS3:PS54=NH41)*(PV3:PV54=NH40)*PU3:PU54)+SUMPRODUCT((PS3:PS54=NH37)*(PV3:PV54=NH40)*PU3:PU54)+SUMPRODUCT((PS3:PS54=NH38)*(PV3:PV54=NH40)*PU3:PU54)+SUMPRODUCT((PS3:PS54=NH39)*(PV3:PV54=NH40)*PU3:PU54)</f>
        <v>0</v>
      </c>
      <c r="NM40" s="395">
        <f ca="1">SUMPRODUCT((PS3:PS54=NH40)*(PV3:PV54=NH41)*PU3:PU54)+SUMPRODUCT((PS3:PS54=NH40)*(PV3:PV54=NH37)*PU3:PU54)+SUMPRODUCT((PS3:PS54=NH40)*(PV3:PV54=NH38)*PU3:PU54)+SUMPRODUCT((PS3:PS54=NH40)*(PV3:PV54=NH39)*PU3:PU54)+SUMPRODUCT((PS3:PS54=NH41)*(PV3:PV54=NH40)*PT3:PT54)+SUMPRODUCT((PS3:PS54=NH37)*(PV3:PV54=NH40)*PT3:PT54)+SUMPRODUCT((PS3:PS54=NH38)*(PV3:PV54=NH40)*PT3:PT54)+SUMPRODUCT((PS3:PS54=NH39)*(PV3:PV54=NH40)*PT3:PT54)</f>
        <v>0</v>
      </c>
      <c r="NN40" s="395">
        <f t="shared" ca="1" si="5911"/>
        <v>1000</v>
      </c>
      <c r="NO40" s="395" t="str">
        <f t="shared" ca="1" si="5912"/>
        <v/>
      </c>
      <c r="NP40" s="395" t="str">
        <f ca="1">IF(NH40&lt;&gt;"",VLOOKUP(NH40,LU4:MA52,7,FALSE),"")</f>
        <v/>
      </c>
      <c r="NQ40" s="395" t="str">
        <f ca="1">IF(NH40&lt;&gt;"",VLOOKUP(NH40,LU4:MA52,5,FALSE),"")</f>
        <v/>
      </c>
      <c r="NR40" s="395" t="str">
        <f ca="1">IF(NH40&lt;&gt;"",VLOOKUP(NH40,LU4:MC52,9,FALSE),"")</f>
        <v/>
      </c>
      <c r="NS40" s="395" t="str">
        <f t="shared" ca="1" si="5913"/>
        <v/>
      </c>
      <c r="NT40" s="395" t="str">
        <f t="shared" ref="NT40" ca="1" si="6422">IF(NH40&lt;&gt;"",RANK(NS40,NS37:NS40),"")</f>
        <v/>
      </c>
      <c r="NU40" s="395" t="str">
        <f t="shared" ref="NU40" ca="1" si="6423">IF(NH40&lt;&gt;"",SUMPRODUCT((NS37:NS41=NS40)*(NN37:NN41&gt;NN40)),"")</f>
        <v/>
      </c>
      <c r="NV40" s="395" t="str">
        <f t="shared" ref="NV40" ca="1" si="6424">IF(NH40&lt;&gt;"",SUMPRODUCT((NS37:NS41=NS40)*(NN37:NN41=NN40)*(NL37:NL41&gt;NL40)),"")</f>
        <v/>
      </c>
      <c r="NW40" s="395" t="str">
        <f t="shared" ref="NW40" ca="1" si="6425">IF(NH40&lt;&gt;"",SUMPRODUCT((NS37:NS41=NS40)*(NN37:NN41=NN40)*(NL37:NL41=NL40)*(NP37:NP41&gt;NP40)),"")</f>
        <v/>
      </c>
      <c r="NX40" s="395" t="str">
        <f t="shared" ref="NX40" ca="1" si="6426">IF(NH40&lt;&gt;"",SUMPRODUCT((NS37:NS41=NS40)*(NN37:NN41=NN40)*(NL37:NL41=NL40)*(NP37:NP41=NP40)*(NQ37:NQ41&gt;NQ40)),"")</f>
        <v/>
      </c>
      <c r="NY40" s="395" t="str">
        <f t="shared" ref="NY40" ca="1" si="6427">IF(NH40&lt;&gt;"",SUMPRODUCT((NS37:NS41=NS40)*(NN37:NN41=NN40)*(NL37:NL41=NL40)*(NP37:NP41=NP40)*(NQ37:NQ41=NQ40)*(NR37:NR41&gt;NR40)),"")</f>
        <v/>
      </c>
      <c r="NZ40" s="395" t="str">
        <f t="shared" ref="NZ40" ca="1" si="6428">IF(NH40&lt;&gt;"",IF(NZ92&lt;&gt;"",IF(NG88=3,NZ92,NZ92+NG88),SUM(NT40:NY40)+1),"")</f>
        <v/>
      </c>
      <c r="OA40" s="395" t="str">
        <f t="shared" ref="OA40" ca="1" si="6429">IF(NH40&lt;&gt;"",INDEX(NH38:NH41,MATCH(4,NZ38:NZ41,0),0),"")</f>
        <v/>
      </c>
      <c r="OB40" s="395" t="str">
        <f t="shared" ca="1" si="6147"/>
        <v/>
      </c>
      <c r="OC40" s="395">
        <f ca="1">SUMPRODUCT((PS3:PS54=OB40)*(PV3:PV54=OB41)*(PW3:PW54="W"))+SUMPRODUCT((PS3:PS54=OB40)*(PV3:PV54=OB54)*(PW3:PW54="W"))+SUMPRODUCT((PS3:PS54=OB40)*(PV3:PV54=OB39)*(PW3:PW54="W"))+SUMPRODUCT((PS3:PS54=OB41)*(PV3:PV54=OB40)*(PX3:PX54="W"))+SUMPRODUCT((PS3:PS54=OB54)*(PV3:PV54=OB40)*(PX3:PX54="W"))+SUMPRODUCT((PS3:PS54=OB39)*(PV3:PV54=OB40)*(PX3:PX54="W"))</f>
        <v>0</v>
      </c>
      <c r="OD40" s="395">
        <f ca="1">SUMPRODUCT((PS3:PS54=OB40)*(PV3:PV54=OB41)*(PW3:PW54="D"))+SUMPRODUCT((PS3:PS54=OB40)*(PV3:PV54=OB54)*(PW3:PW54="D"))+SUMPRODUCT((PS3:PS54=OB40)*(PV3:PV54=OB39)*(PW3:PW54="D"))+SUMPRODUCT((PS3:PS54=OB41)*(PV3:PV54=OB40)*(PW3:PW54="D"))+SUMPRODUCT((PS3:PS54=OB54)*(PV3:PV54=OB40)*(PW3:PW54="D"))+SUMPRODUCT((PS3:PS54=OB39)*(PV3:PV54=OB40)*(PW3:PW54="D"))</f>
        <v>0</v>
      </c>
      <c r="OE40" s="395">
        <f ca="1">SUMPRODUCT((PS3:PS54=OB40)*(PV3:PV54=OB41)*(PW3:PW54="L"))+SUMPRODUCT((PS3:PS54=OB40)*(PV3:PV54=OB54)*(PW3:PW54="L"))+SUMPRODUCT((PS3:PS54=OB40)*(PV3:PV54=OB39)*(PW3:PW54="L"))+SUMPRODUCT((PS3:PS54=OB41)*(PV3:PV54=OB40)*(PX3:PX54="L"))+SUMPRODUCT((PS3:PS54=OB54)*(PV3:PV54=OB40)*(PX3:PX54="L"))+SUMPRODUCT((PS3:PS54=OB39)*(PV3:PV54=OB40)*(PX3:PX54="L"))</f>
        <v>0</v>
      </c>
      <c r="OF40" s="395">
        <f ca="1">SUMPRODUCT((PS3:PS54=OB40)*(PV3:PV54=OB41)*PT3:PT54)+SUMPRODUCT((PS3:PS54=OB40)*(PV3:PV54=OB37)*PT3:PT54)+SUMPRODUCT((PS3:PS54=OB40)*(PV3:PV54=OB38)*PT3:PT54)+SUMPRODUCT((PS3:PS54=OB40)*(PV3:PV54=OB39)*PT3:PT54)+SUMPRODUCT((PS3:PS54=OB41)*(PV3:PV54=OB40)*PU3:PU54)+SUMPRODUCT((PS3:PS54=OB37)*(PV3:PV54=OB40)*PU3:PU54)+SUMPRODUCT((PS3:PS54=OB38)*(PV3:PV54=OB40)*PU3:PU54)+SUMPRODUCT((PS3:PS54=OB39)*(PV3:PV54=OB40)*PU3:PU54)</f>
        <v>0</v>
      </c>
      <c r="OG40" s="395">
        <f ca="1">SUMPRODUCT((PS3:PS54=OB40)*(PV3:PV54=OB41)*PU3:PU54)+SUMPRODUCT((PS3:PS54=OB40)*(PV3:PV54=OB37)*PU3:PU54)+SUMPRODUCT((PS3:PS54=OB40)*(PV3:PV54=OB38)*PU3:PU54)+SUMPRODUCT((PS3:PS54=OB40)*(PV3:PV54=OB39)*PU3:PU54)+SUMPRODUCT((PS3:PS54=OB41)*(PV3:PV54=OB40)*PT3:PT54)+SUMPRODUCT((PS3:PS54=OB37)*(PV3:PV54=OB40)*PT3:PT54)+SUMPRODUCT((PS3:PS54=OB38)*(PV3:PV54=OB40)*PT3:PT54)+SUMPRODUCT((PS3:PS54=OB39)*(PV3:PV54=OB40)*PT3:PT54)</f>
        <v>0</v>
      </c>
      <c r="OH40" s="395">
        <f t="shared" ca="1" si="6148"/>
        <v>1000</v>
      </c>
      <c r="OI40" s="395" t="str">
        <f t="shared" ca="1" si="6149"/>
        <v/>
      </c>
      <c r="OJ40" s="395" t="str">
        <f ca="1">IF(OB40&lt;&gt;"",VLOOKUP(OB40,LU4:MA52,7,FALSE),"")</f>
        <v/>
      </c>
      <c r="OK40" s="395" t="str">
        <f ca="1">IF(OB40&lt;&gt;"",VLOOKUP(OB40,LU4:MA52,5,FALSE),"")</f>
        <v/>
      </c>
      <c r="OL40" s="395" t="str">
        <f ca="1">IF(OB40&lt;&gt;"",VLOOKUP(OB40,LU4:MC52,9,FALSE),"")</f>
        <v/>
      </c>
      <c r="OM40" s="395" t="str">
        <f t="shared" ca="1" si="6150"/>
        <v/>
      </c>
      <c r="ON40" s="395" t="str">
        <f t="shared" ref="ON40" ca="1" si="6430">IF(OB40&lt;&gt;"",RANK(OM40,OM38:OM40),"")</f>
        <v/>
      </c>
      <c r="OO40" s="395" t="str">
        <f t="shared" ref="OO40" ca="1" si="6431">IF(OB40&lt;&gt;"",SUMPRODUCT((OM37:OM41=OM40)*(OH37:OH41&gt;OH40)),"")</f>
        <v/>
      </c>
      <c r="OP40" s="395" t="str">
        <f t="shared" ref="OP40" ca="1" si="6432">IF(OB40&lt;&gt;"",SUMPRODUCT((OM37:OM41=OM40)*(OH37:OH41=OH40)*(OF37:OF41&gt;OF40)),"")</f>
        <v/>
      </c>
      <c r="OQ40" s="395" t="str">
        <f t="shared" ref="OQ40" ca="1" si="6433">IF(OB40&lt;&gt;"",SUMPRODUCT((OM37:OM41=OM40)*(OH37:OH41=OH40)*(OF37:OF41=OF40)*(OJ37:OJ41&gt;OJ40)),"")</f>
        <v/>
      </c>
      <c r="OR40" s="395" t="str">
        <f t="shared" ref="OR40" ca="1" si="6434">IF(OB40&lt;&gt;"",SUMPRODUCT((OM37:OM41=OM40)*(OH37:OH41=OH40)*(OF37:OF41=OF40)*(OJ37:OJ41=OJ40)*(OK37:OK41&gt;OK40)),"")</f>
        <v/>
      </c>
      <c r="OS40" s="395" t="str">
        <f t="shared" ref="OS40" ca="1" si="6435">IF(OB40&lt;&gt;"",SUMPRODUCT((OM37:OM41=OM40)*(OH37:OH41=OH40)*(OF37:OF41=OF40)*(OJ37:OJ41=OJ40)*(OK37:OK41=OK40)*(OL37:OL41&gt;OL40)),"")</f>
        <v/>
      </c>
      <c r="OT40" s="395" t="str">
        <f t="shared" ca="1" si="6157"/>
        <v/>
      </c>
      <c r="OU40" s="395" t="str">
        <f t="shared" ref="OU40" ca="1" si="6436">IF(OB40&lt;&gt;"",INDEX(OB39:OB41,MATCH(4,OT39:OT41,0),0),"")</f>
        <v/>
      </c>
      <c r="OV40" s="395" t="str">
        <f t="shared" ref="OV40" si="6437">IF(ML37&lt;&gt;"",ML37,"")</f>
        <v/>
      </c>
      <c r="OW40" s="395">
        <f ca="1">SUMPRODUCT((PS3:PS54=OV40)*(PV3:PV54=OV41)*(PW3:PW54="W"))+SUMPRODUCT((PS3:PS54=OV40)*(PV3:PV54=OV54)*(PW3:PW54="W"))+SUMPRODUCT((PS3:PS54=OV40)*(PV3:PV54=OV55)*(PW3:PW54="W"))+SUMPRODUCT((PS3:PS54=OV41)*(PV3:PV54=OV40)*(PX3:PX54="W"))+SUMPRODUCT((PS3:PS54=OV54)*(PV3:PV54=OV40)*(PX3:PX54="W"))+SUMPRODUCT((PS3:PS54=OV55)*(PV3:PV54=OV40)*(PX3:PX54="W"))</f>
        <v>0</v>
      </c>
      <c r="OX40" s="395">
        <f ca="1">SUMPRODUCT((PS3:PS54=OV40)*(PV3:PV54=OV41)*(PW3:PW54="D"))+SUMPRODUCT((PS3:PS54=OV40)*(PV3:PV54=OV54)*(PW3:PW54="D"))+SUMPRODUCT((PS3:PS54=OV40)*(PV3:PV54=OV55)*(PW3:PW54="D"))+SUMPRODUCT((PS3:PS54=OV41)*(PV3:PV54=OV40)*(PW3:PW54="D"))+SUMPRODUCT((PS3:PS54=OV54)*(PV3:PV54=OV40)*(PW3:PW54="D"))+SUMPRODUCT((PS3:PS54=OV55)*(PV3:PV54=OV40)*(PW3:PW54="D"))</f>
        <v>0</v>
      </c>
      <c r="OY40" s="395">
        <f ca="1">SUMPRODUCT((PS3:PS54=OV40)*(PV3:PV54=OV41)*(PW3:PW54="L"))+SUMPRODUCT((PS3:PS54=OV40)*(PV3:PV54=OV54)*(PW3:PW54="L"))+SUMPRODUCT((PS3:PS54=OV40)*(PV3:PV54=OV55)*(PW3:PW54="L"))+SUMPRODUCT((PS3:PS54=OV41)*(PV3:PV54=OV40)*(PX3:PX54="L"))+SUMPRODUCT((PS3:PS54=OV54)*(PV3:PV54=OV40)*(PX3:PX54="L"))+SUMPRODUCT((PS3:PS54=OV55)*(PV3:PV54=OV40)*(PX3:PX54="L"))</f>
        <v>0</v>
      </c>
      <c r="OZ40" s="395">
        <f ca="1">SUMPRODUCT((PS3:PS54=OV40)*(PV3:PV54=OV41)*PT3:PT54)+SUMPRODUCT((PS3:PS54=OV40)*(PV3:PV54=OV37)*PT3:PT54)+SUMPRODUCT((PS3:PS54=OV40)*(PV3:PV54=OV38)*PT3:PT54)+SUMPRODUCT((PS3:PS54=OV40)*(PV3:PV54=OV39)*PT3:PT54)+SUMPRODUCT((PS3:PS54=OV41)*(PV3:PV54=OV40)*PU3:PU54)+SUMPRODUCT((PS3:PS54=OV37)*(PV3:PV54=OV40)*PU3:PU54)+SUMPRODUCT((PS3:PS54=OV38)*(PV3:PV54=OV40)*PU3:PU54)+SUMPRODUCT((PS3:PS54=OV39)*(PV3:PV54=OV40)*PU3:PU54)</f>
        <v>0</v>
      </c>
      <c r="PA40" s="395">
        <f ca="1">SUMPRODUCT((PS3:PS54=OV40)*(PV3:PV54=OV41)*PU3:PU54)+SUMPRODUCT((PS3:PS54=OV40)*(PV3:PV54=OV37)*PU3:PU54)+SUMPRODUCT((PS3:PS54=OV40)*(PV3:PV54=OV38)*PU3:PU54)+SUMPRODUCT((PS3:PS54=OV40)*(PV3:PV54=OV39)*PU3:PU54)+SUMPRODUCT((PS3:PS54=OV41)*(PV3:PV54=OV40)*PT3:PT54)+SUMPRODUCT((PS3:PS54=OV37)*(PV3:PV54=OV40)*PT3:PT54)+SUMPRODUCT((PS3:PS54=OV38)*(PV3:PV54=OV40)*PT3:PT54)+SUMPRODUCT((PS3:PS54=OV39)*(PV3:PV54=OV40)*PT3:PT54)</f>
        <v>0</v>
      </c>
      <c r="PB40" s="395">
        <f t="shared" ref="PB40" ca="1" si="6438">OZ40-PA40+1000</f>
        <v>1000</v>
      </c>
      <c r="PC40" s="395" t="str">
        <f t="shared" ref="PC40" si="6439">IF(OV40&lt;&gt;"",OW40*3+OX40*1,"")</f>
        <v/>
      </c>
      <c r="PD40" s="395" t="str">
        <f>IF(OV40&lt;&gt;"",VLOOKUP(OV40,LU4:MA52,7,FALSE),"")</f>
        <v/>
      </c>
      <c r="PE40" s="395" t="str">
        <f>IF(OV40&lt;&gt;"",VLOOKUP(OV40,LU4:MA52,5,FALSE),"")</f>
        <v/>
      </c>
      <c r="PF40" s="395" t="str">
        <f>IF(OV40&lt;&gt;"",VLOOKUP(OV40,LU4:MC52,9,FALSE),"")</f>
        <v/>
      </c>
      <c r="PG40" s="395" t="str">
        <f t="shared" ref="PG40" si="6440">PC40</f>
        <v/>
      </c>
      <c r="PH40" s="395" t="str">
        <f t="shared" ref="PH40" si="6441">IF(OV40&lt;&gt;"",RANK(PG40,MY37:MY41),"")</f>
        <v/>
      </c>
      <c r="PI40" s="395" t="str">
        <f t="shared" ref="PI40" si="6442">IF(OV40&lt;&gt;"",SUMPRODUCT((PG37:PG41=PG40)*(PB37:PB41&gt;PB40)),"")</f>
        <v/>
      </c>
      <c r="PJ40" s="395" t="str">
        <f t="shared" ref="PJ40" si="6443">IF(OV40&lt;&gt;"",SUMPRODUCT((PG37:PG41=PG40)*(PB37:PB41=PB40)*(OZ37:OZ41&gt;OZ40)),"")</f>
        <v/>
      </c>
      <c r="PK40" s="395" t="str">
        <f t="shared" ref="PK40" si="6444">IF(OV40&lt;&gt;"",SUMPRODUCT((PG37:PG41=PG40)*(PB37:PB41=PB40)*(OZ37:OZ41=OZ40)*(PD37:PD41&gt;PD40)),"")</f>
        <v/>
      </c>
      <c r="PL40" s="395" t="str">
        <f t="shared" ref="PL40" si="6445">IF(OV40&lt;&gt;"",SUMPRODUCT((PG37:PG41=PG40)*(PB37:PB41=PB40)*(OZ37:OZ41=OZ40)*(PD37:PD41=PD40)*(PE37:PE41&gt;PE40)),"")</f>
        <v/>
      </c>
      <c r="PM40" s="395" t="str">
        <f t="shared" ref="PM40" si="6446">IF(OV40&lt;&gt;"",SUMPRODUCT((PG37:PG41=PG40)*(PB37:PB41=PB40)*(OZ37:OZ41=OZ40)*(PD37:PD41=PD40)*(PE37:PE41=PE40)*(PF37:PF41&gt;PF40)),"")</f>
        <v/>
      </c>
      <c r="PN40" s="395" t="str">
        <f t="shared" ref="PN40" si="6447">IF(OV40&lt;&gt;"",SUM(PH40:PM40)+3,"")</f>
        <v/>
      </c>
      <c r="PO40" s="395" t="str">
        <f t="shared" ref="PO40" si="6448">IF(OV40&lt;&gt;"",IF(PN40=4,OV40,OV41),"")</f>
        <v/>
      </c>
      <c r="PP40" s="395" t="str">
        <f t="shared" ref="PP40" ca="1" si="6449">IF(PO40&lt;&gt;"",PO40,IF(OU40&lt;&gt;"",OU40,IF(OA40&lt;&gt;"",OA40,IF(NG40&lt;&gt;"",NG40,MG40))))</f>
        <v>Fluminense</v>
      </c>
      <c r="PQ40" s="395">
        <v>4</v>
      </c>
      <c r="PS40" s="395" t="str">
        <f t="shared" si="0"/>
        <v>Benfica</v>
      </c>
      <c r="PT40" s="395">
        <f ca="1">IF(OFFSET('Game Board'!O45,0,PT1)&lt;&gt;"",OFFSET('Game Board'!O45,0,PT1),0)</f>
        <v>3</v>
      </c>
      <c r="PU40" s="395">
        <f ca="1">IF(OFFSET('Game Board'!P45,0,PT1)&lt;&gt;"",OFFSET('Game Board'!P45,0,PT1),0)</f>
        <v>3</v>
      </c>
      <c r="PV40" s="395" t="str">
        <f t="shared" si="1"/>
        <v>Bayern Munich</v>
      </c>
      <c r="PW40" s="395" t="str">
        <f ca="1">IF(AND(OFFSET('Game Board'!O45,0,PT1)&lt;&gt;"",OFFSET('Game Board'!P45,0,PT1)&lt;&gt;""),IF(PT40&gt;PU40,"W",IF(PT40=PU40,"D","L")),"")</f>
        <v>D</v>
      </c>
      <c r="PX40" s="395" t="str">
        <f t="shared" ca="1" si="2565"/>
        <v>D</v>
      </c>
      <c r="PZ40" s="395">
        <f ca="1">VLOOKUP(QA40,TV37:TW41,2,FALSE)</f>
        <v>4</v>
      </c>
      <c r="QA40" s="398" t="str">
        <f t="shared" si="5725"/>
        <v>Mamelodi Sundowns</v>
      </c>
      <c r="QB40" s="395">
        <f ca="1">SUMPRODUCT((TY3:TY54=QA40)*(UC3:UC54="W"))+SUMPRODUCT((UB3:UB54=QA40)*(UD3:UD54="W"))</f>
        <v>0</v>
      </c>
      <c r="QC40" s="395">
        <f ca="1">SUMPRODUCT((TY3:TY54=QA40)*(UC3:UC54="D"))+SUMPRODUCT((UB3:UB54=QA40)*(UD3:UD54="D"))</f>
        <v>0</v>
      </c>
      <c r="QD40" s="395">
        <f ca="1">SUMPRODUCT((TY3:TY54=QA40)*(UC3:UC54="L"))+SUMPRODUCT((UB3:UB54=QA40)*(UD3:UD54="L"))</f>
        <v>0</v>
      </c>
      <c r="QE40" s="395">
        <f ca="1">SUMIF(TY3:TY72,QA40,TZ3:TZ72)+SUMIF(UB3:UB72,QA40,UA3:UA72)</f>
        <v>0</v>
      </c>
      <c r="QF40" s="395">
        <f ca="1">SUMIF(UB3:UB72,QA40,TZ3:TZ72)+SUMIF(TY3:TY72,QA40,UA3:UA72)</f>
        <v>0</v>
      </c>
      <c r="QG40" s="395">
        <f t="shared" ca="1" si="5726"/>
        <v>1000</v>
      </c>
      <c r="QH40" s="395">
        <f t="shared" ca="1" si="5727"/>
        <v>0</v>
      </c>
      <c r="QI40" s="401">
        <f t="shared" si="63"/>
        <v>3</v>
      </c>
      <c r="QJ40" s="395">
        <f ca="1">IF(COUNTIF(QH37:QH41,4)&lt;&gt;4,RANK(QH40,QH37:QH41),QH92)</f>
        <v>1</v>
      </c>
      <c r="QL40" s="395">
        <f t="shared" ref="QL40" ca="1" si="6450">SUMPRODUCT((QJ37:QJ40=QJ40)*(QI37:QI40&lt;QI40))+QJ40</f>
        <v>1</v>
      </c>
      <c r="QM40" s="398" t="str">
        <f t="shared" ref="QM40" ca="1" si="6451">INDEX(QA37:QA41,MATCH(4,QL37:QL41,0),0)</f>
        <v>Fluminense</v>
      </c>
      <c r="QN40" s="395">
        <f t="shared" ref="QN40" ca="1" si="6452">INDEX(QJ37:QJ41,MATCH(QM40,QA37:QA41,0),0)</f>
        <v>1</v>
      </c>
      <c r="QO40" s="395" t="str">
        <f t="shared" ca="1" si="6163"/>
        <v>Fluminense</v>
      </c>
      <c r="QP40" s="395" t="str">
        <f t="shared" ca="1" si="6164"/>
        <v/>
      </c>
      <c r="QT40" s="395" t="str">
        <f t="shared" ca="1" si="5735"/>
        <v>Fluminense</v>
      </c>
      <c r="QU40" s="395">
        <f ca="1">SUMPRODUCT((TY3:TY54=QT40)*(UB3:UB54=QT41)*(UC3:UC54="W"))+SUMPRODUCT((TY3:TY54=QT40)*(UB3:UB54=QT37)*(UC3:UC54="W"))+SUMPRODUCT((TY3:TY54=QT40)*(UB3:UB54=QT38)*(UC3:UC54="W"))+SUMPRODUCT((TY3:TY54=QT40)*(UB3:UB54=QT39)*(UC3:UC54="W"))+SUMPRODUCT((TY3:TY54=QT41)*(UB3:UB54=QT40)*(UD3:UD54="W"))+SUMPRODUCT((TY3:TY54=QT37)*(UB3:UB54=QT40)*(UD3:UD54="W"))+SUMPRODUCT((TY3:TY54=QT38)*(UB3:UB54=QT40)*(UD3:UD54="W"))+SUMPRODUCT((TY3:TY54=QT39)*(UB3:UB54=QT40)*(UD3:UD54="W"))</f>
        <v>0</v>
      </c>
      <c r="QV40" s="395">
        <f ca="1">SUMPRODUCT((TY3:TY54=QT40)*(UB3:UB54=QT41)*(UC3:UC54="D"))+SUMPRODUCT((TY3:TY54=QT40)*(UB3:UB54=QT37)*(UC3:UC54="D"))+SUMPRODUCT((TY3:TY54=QT40)*(UB3:UB54=QT38)*(UC3:UC54="D"))+SUMPRODUCT((TY3:TY54=QT40)*(UB3:UB54=QT39)*(UC3:UC54="D"))+SUMPRODUCT((TY3:TY54=QT41)*(UB3:UB54=QT40)*(UC3:UC54="D"))+SUMPRODUCT((TY3:TY54=QT37)*(UB3:UB54=QT40)*(UC3:UC54="D"))+SUMPRODUCT((TY3:TY54=QT38)*(UB3:UB54=QT40)*(UC3:UC54="D"))+SUMPRODUCT((TY3:TY54=QT39)*(UB3:UB54=QT40)*(UC3:UC54="D"))</f>
        <v>0</v>
      </c>
      <c r="QW40" s="395">
        <f ca="1">SUMPRODUCT((TY3:TY54=QT40)*(UB3:UB54=QT41)*(UC3:UC54="L"))+SUMPRODUCT((TY3:TY54=QT40)*(UB3:UB54=QT37)*(UC3:UC54="L"))+SUMPRODUCT((TY3:TY54=QT40)*(UB3:UB54=QT38)*(UC3:UC54="L"))+SUMPRODUCT((TY3:TY54=QT40)*(UB3:UB54=QT39)*(UC3:UC54="L"))+SUMPRODUCT((TY3:TY54=QT41)*(UB3:UB54=QT40)*(UD3:UD54="L"))+SUMPRODUCT((TY3:TY54=QT37)*(UB3:UB54=QT40)*(UD3:UD54="L"))+SUMPRODUCT((TY3:TY54=QT38)*(UB3:UB54=QT40)*(UD3:UD54="L"))+SUMPRODUCT((TY3:TY54=QT39)*(UB3:UB54=QT40)*(UD3:UD54="L"))</f>
        <v>0</v>
      </c>
      <c r="QX40" s="395">
        <f ca="1">SUMPRODUCT((TY3:TY54=QT40)*(UB3:UB54=QT41)*TZ3:TZ54)+SUMPRODUCT((TY3:TY54=QT40)*(UB3:UB54=QT37)*TZ3:TZ54)+SUMPRODUCT((TY3:TY54=QT40)*(UB3:UB54=QT38)*TZ3:TZ54)+SUMPRODUCT((TY3:TY54=QT40)*(UB3:UB54=QT39)*TZ3:TZ54)+SUMPRODUCT((TY3:TY54=QT41)*(UB3:UB54=QT40)*UA3:UA54)+SUMPRODUCT((TY3:TY54=QT37)*(UB3:UB54=QT40)*UA3:UA54)+SUMPRODUCT((TY3:TY54=QT38)*(UB3:UB54=QT40)*UA3:UA54)+SUMPRODUCT((TY3:TY54=QT39)*(UB3:UB54=QT40)*UA3:UA54)</f>
        <v>0</v>
      </c>
      <c r="QY40" s="395">
        <f ca="1">SUMPRODUCT((TY3:TY54=QT40)*(UB3:UB54=QT41)*UA3:UA54)+SUMPRODUCT((TY3:TY54=QT40)*(UB3:UB54=QT37)*UA3:UA54)+SUMPRODUCT((TY3:TY54=QT40)*(UB3:UB54=QT38)*UA3:UA54)+SUMPRODUCT((TY3:TY54=QT40)*(UB3:UB54=QT39)*UA3:UA54)+SUMPRODUCT((TY3:TY54=QT41)*(UB3:UB54=QT40)*TZ3:TZ54)+SUMPRODUCT((TY3:TY54=QT37)*(UB3:UB54=QT40)*TZ3:TZ54)+SUMPRODUCT((TY3:TY54=QT38)*(UB3:UB54=QT40)*TZ3:TZ54)+SUMPRODUCT((TY3:TY54=QT39)*(UB3:UB54=QT40)*TZ3:TZ54)</f>
        <v>0</v>
      </c>
      <c r="QZ40" s="395">
        <f t="shared" ca="1" si="5736"/>
        <v>1000</v>
      </c>
      <c r="RA40" s="395">
        <f t="shared" ca="1" si="5737"/>
        <v>0</v>
      </c>
      <c r="RB40" s="395">
        <f ca="1">IF(QT40&lt;&gt;"",VLOOKUP(QT40,QA4:QG52,7,FALSE),"")</f>
        <v>1000</v>
      </c>
      <c r="RC40" s="395">
        <f ca="1">IF(QT40&lt;&gt;"",VLOOKUP(QT40,QA4:QG52,5,FALSE),"")</f>
        <v>0</v>
      </c>
      <c r="RD40" s="395">
        <f ca="1">IF(QT40&lt;&gt;"",VLOOKUP(QT40,QA4:QI52,9,FALSE),"")</f>
        <v>26</v>
      </c>
      <c r="RE40" s="395">
        <f t="shared" ca="1" si="5738"/>
        <v>0</v>
      </c>
      <c r="RF40" s="395">
        <f t="shared" ref="RF40" ca="1" si="6453">IF(QT40&lt;&gt;"",RANK(RE40,RE37:RE41),"")</f>
        <v>1</v>
      </c>
      <c r="RG40" s="395">
        <f t="shared" ref="RG40" ca="1" si="6454">IF(QT40&lt;&gt;"",SUMPRODUCT((RE37:RE41=RE40)*(QZ37:QZ41&gt;QZ40)),"")</f>
        <v>0</v>
      </c>
      <c r="RH40" s="395">
        <f t="shared" ref="RH40" ca="1" si="6455">IF(QT40&lt;&gt;"",SUMPRODUCT((RE37:RE41=RE40)*(QZ37:QZ41=QZ40)*(QX37:QX41&gt;QX40)),"")</f>
        <v>0</v>
      </c>
      <c r="RI40" s="395">
        <f t="shared" ref="RI40" ca="1" si="6456">IF(QT40&lt;&gt;"",SUMPRODUCT((RE37:RE41=RE40)*(QZ37:QZ41=QZ40)*(QX37:QX41=QX40)*(RB37:RB41&gt;RB40)),"")</f>
        <v>0</v>
      </c>
      <c r="RJ40" s="395">
        <f t="shared" ref="RJ40" ca="1" si="6457">IF(QT40&lt;&gt;"",SUMPRODUCT((RE37:RE41=RE40)*(QZ37:QZ41=QZ40)*(QX37:QX41=QX40)*(RB37:RB41=RB40)*(RC37:RC41&gt;RC40)),"")</f>
        <v>0</v>
      </c>
      <c r="RK40" s="395">
        <f t="shared" ref="RK40" ca="1" si="6458">IF(QT40&lt;&gt;"",SUMPRODUCT((RE37:RE41=RE40)*(QZ37:QZ41=QZ40)*(QX37:QX41=QX40)*(RB37:RB41=RB40)*(RC37:RC41=RC40)*(RD37:RD41&gt;RD40)),"")</f>
        <v>0</v>
      </c>
      <c r="RL40" s="395">
        <f t="shared" ref="RL40" ca="1" si="6459">IF(QT40&lt;&gt;"",IF(RL92&lt;&gt;"",IF(QS88=3,RL92,RL92+QS88),SUM(RF40:RK40)),"")</f>
        <v>1</v>
      </c>
      <c r="RM40" s="395" t="str">
        <f t="shared" ref="RM40" ca="1" si="6460">IF(QT40&lt;&gt;"",INDEX(QT37:QT41,MATCH(4,RL37:RL41,0),0),"")</f>
        <v>Mamelodi Sundowns</v>
      </c>
      <c r="RN40" s="395" t="str">
        <f t="shared" ca="1" si="5938"/>
        <v/>
      </c>
      <c r="RO40" s="395" t="str">
        <f ca="1">IF(RN40&lt;&gt;"",SUMPRODUCT((TY3:TY54=RN40)*(UB3:UB54=RN41)*(UC3:UC54="W"))+SUMPRODUCT((TY3:TY54=RN40)*(UB3:UB54=RN38)*(UC3:UC54="W"))+SUMPRODUCT((TY3:TY54=RN40)*(UB3:UB54=RN39)*(UC3:UC54="W"))+SUMPRODUCT((TY3:TY54=RN41)*(UB3:UB54=RN40)*(UD3:UD54="W"))+SUMPRODUCT((TY3:TY54=RN38)*(UB3:UB54=RN40)*(UD3:UD54="W"))+SUMPRODUCT((TY3:TY54=RN39)*(UB3:UB54=RN40)*(UD3:UD54="W")),"")</f>
        <v/>
      </c>
      <c r="RP40" s="395" t="str">
        <f ca="1">IF(RN40&lt;&gt;"",SUMPRODUCT((TY3:TY54=RN40)*(UB3:UB54=RN41)*(UC3:UC54="D"))+SUMPRODUCT((TY3:TY54=RN40)*(UB3:UB54=RN38)*(UC3:UC54="D"))+SUMPRODUCT((TY3:TY54=RN40)*(UB3:UB54=RN39)*(UC3:UC54="D"))+SUMPRODUCT((TY3:TY54=RN41)*(UB3:UB54=RN40)*(UC3:UC54="D"))+SUMPRODUCT((TY3:TY54=RN38)*(UB3:UB54=RN40)*(UC3:UC54="D"))+SUMPRODUCT((TY3:TY54=RN39)*(UB3:UB54=RN40)*(UC3:UC54="D")),"")</f>
        <v/>
      </c>
      <c r="RQ40" s="395" t="str">
        <f ca="1">IF(RN40&lt;&gt;"",SUMPRODUCT((TY3:TY54=RN40)*(UB3:UB54=RN41)*(UC3:UC54="L"))+SUMPRODUCT((TY3:TY54=RN40)*(UB3:UB54=RN38)*(UC3:UC54="L"))+SUMPRODUCT((TY3:TY54=RN40)*(UB3:UB54=RN39)*(UC3:UC54="L"))+SUMPRODUCT((TY3:TY54=RN41)*(UB3:UB54=RN40)*(UD3:UD54="L"))+SUMPRODUCT((TY3:TY54=RN38)*(UB3:UB54=RN40)*(UD3:UD54="L"))+SUMPRODUCT((TY3:TY54=RN39)*(UB3:UB54=RN40)*(UD3:UD54="L")),"")</f>
        <v/>
      </c>
      <c r="RR40" s="395">
        <f ca="1">SUMPRODUCT((TY3:TY54=RN40)*(UB3:UB54=RN41)*TZ3:TZ54)+SUMPRODUCT((TY3:TY54=RN40)*(UB3:UB54=RN37)*TZ3:TZ54)+SUMPRODUCT((TY3:TY54=RN40)*(UB3:UB54=RN38)*TZ3:TZ54)+SUMPRODUCT((TY3:TY54=RN40)*(UB3:UB54=RN39)*TZ3:TZ54)+SUMPRODUCT((TY3:TY54=RN41)*(UB3:UB54=RN40)*UA3:UA54)+SUMPRODUCT((TY3:TY54=RN37)*(UB3:UB54=RN40)*UA3:UA54)+SUMPRODUCT((TY3:TY54=RN38)*(UB3:UB54=RN40)*UA3:UA54)+SUMPRODUCT((TY3:TY54=RN39)*(UB3:UB54=RN40)*UA3:UA54)</f>
        <v>0</v>
      </c>
      <c r="RS40" s="395">
        <f ca="1">SUMPRODUCT((TY3:TY54=RN40)*(UB3:UB54=RN41)*UA3:UA54)+SUMPRODUCT((TY3:TY54=RN40)*(UB3:UB54=RN37)*UA3:UA54)+SUMPRODUCT((TY3:TY54=RN40)*(UB3:UB54=RN38)*UA3:UA54)+SUMPRODUCT((TY3:TY54=RN40)*(UB3:UB54=RN39)*UA3:UA54)+SUMPRODUCT((TY3:TY54=RN41)*(UB3:UB54=RN40)*TZ3:TZ54)+SUMPRODUCT((TY3:TY54=RN37)*(UB3:UB54=RN40)*TZ3:TZ54)+SUMPRODUCT((TY3:TY54=RN38)*(UB3:UB54=RN40)*TZ3:TZ54)+SUMPRODUCT((TY3:TY54=RN39)*(UB3:UB54=RN40)*TZ3:TZ54)</f>
        <v>0</v>
      </c>
      <c r="RT40" s="395">
        <f t="shared" ca="1" si="5939"/>
        <v>1000</v>
      </c>
      <c r="RU40" s="395" t="str">
        <f t="shared" ca="1" si="5940"/>
        <v/>
      </c>
      <c r="RV40" s="395" t="str">
        <f ca="1">IF(RN40&lt;&gt;"",VLOOKUP(RN40,QA4:QG52,7,FALSE),"")</f>
        <v/>
      </c>
      <c r="RW40" s="395" t="str">
        <f ca="1">IF(RN40&lt;&gt;"",VLOOKUP(RN40,QA4:QG52,5,FALSE),"")</f>
        <v/>
      </c>
      <c r="RX40" s="395" t="str">
        <f ca="1">IF(RN40&lt;&gt;"",VLOOKUP(RN40,QA4:QI52,9,FALSE),"")</f>
        <v/>
      </c>
      <c r="RY40" s="395" t="str">
        <f t="shared" ca="1" si="5941"/>
        <v/>
      </c>
      <c r="RZ40" s="395" t="str">
        <f t="shared" ref="RZ40" ca="1" si="6461">IF(RN40&lt;&gt;"",RANK(RY40,RY37:RY40),"")</f>
        <v/>
      </c>
      <c r="SA40" s="395" t="str">
        <f t="shared" ref="SA40" ca="1" si="6462">IF(RN40&lt;&gt;"",SUMPRODUCT((RY37:RY41=RY40)*(RT37:RT41&gt;RT40)),"")</f>
        <v/>
      </c>
      <c r="SB40" s="395" t="str">
        <f t="shared" ref="SB40" ca="1" si="6463">IF(RN40&lt;&gt;"",SUMPRODUCT((RY37:RY41=RY40)*(RT37:RT41=RT40)*(RR37:RR41&gt;RR40)),"")</f>
        <v/>
      </c>
      <c r="SC40" s="395" t="str">
        <f t="shared" ref="SC40" ca="1" si="6464">IF(RN40&lt;&gt;"",SUMPRODUCT((RY37:RY41=RY40)*(RT37:RT41=RT40)*(RR37:RR41=RR40)*(RV37:RV41&gt;RV40)),"")</f>
        <v/>
      </c>
      <c r="SD40" s="395" t="str">
        <f t="shared" ref="SD40" ca="1" si="6465">IF(RN40&lt;&gt;"",SUMPRODUCT((RY37:RY41=RY40)*(RT37:RT41=RT40)*(RR37:RR41=RR40)*(RV37:RV41=RV40)*(RW37:RW41&gt;RW40)),"")</f>
        <v/>
      </c>
      <c r="SE40" s="395" t="str">
        <f t="shared" ref="SE40" ca="1" si="6466">IF(RN40&lt;&gt;"",SUMPRODUCT((RY37:RY41=RY40)*(RT37:RT41=RT40)*(RR37:RR41=RR40)*(RV37:RV41=RV40)*(RW37:RW41=RW40)*(RX37:RX41&gt;RX40)),"")</f>
        <v/>
      </c>
      <c r="SF40" s="395" t="str">
        <f t="shared" ref="SF40" ca="1" si="6467">IF(RN40&lt;&gt;"",IF(SF92&lt;&gt;"",IF(RM88=3,SF92,SF92+RM88),SUM(RZ40:SE40)+1),"")</f>
        <v/>
      </c>
      <c r="SG40" s="395" t="str">
        <f t="shared" ref="SG40" ca="1" si="6468">IF(RN40&lt;&gt;"",INDEX(RN38:RN41,MATCH(4,SF38:SF41,0),0),"")</f>
        <v/>
      </c>
      <c r="SH40" s="395" t="str">
        <f t="shared" ca="1" si="6182"/>
        <v/>
      </c>
      <c r="SI40" s="395">
        <f ca="1">SUMPRODUCT((TY3:TY54=SH40)*(UB3:UB54=SH41)*(UC3:UC54="W"))+SUMPRODUCT((TY3:TY54=SH40)*(UB3:UB54=SH54)*(UC3:UC54="W"))+SUMPRODUCT((TY3:TY54=SH40)*(UB3:UB54=SH39)*(UC3:UC54="W"))+SUMPRODUCT((TY3:TY54=SH41)*(UB3:UB54=SH40)*(UD3:UD54="W"))+SUMPRODUCT((TY3:TY54=SH54)*(UB3:UB54=SH40)*(UD3:UD54="W"))+SUMPRODUCT((TY3:TY54=SH39)*(UB3:UB54=SH40)*(UD3:UD54="W"))</f>
        <v>0</v>
      </c>
      <c r="SJ40" s="395">
        <f ca="1">SUMPRODUCT((TY3:TY54=SH40)*(UB3:UB54=SH41)*(UC3:UC54="D"))+SUMPRODUCT((TY3:TY54=SH40)*(UB3:UB54=SH54)*(UC3:UC54="D"))+SUMPRODUCT((TY3:TY54=SH40)*(UB3:UB54=SH39)*(UC3:UC54="D"))+SUMPRODUCT((TY3:TY54=SH41)*(UB3:UB54=SH40)*(UC3:UC54="D"))+SUMPRODUCT((TY3:TY54=SH54)*(UB3:UB54=SH40)*(UC3:UC54="D"))+SUMPRODUCT((TY3:TY54=SH39)*(UB3:UB54=SH40)*(UC3:UC54="D"))</f>
        <v>0</v>
      </c>
      <c r="SK40" s="395">
        <f ca="1">SUMPRODUCT((TY3:TY54=SH40)*(UB3:UB54=SH41)*(UC3:UC54="L"))+SUMPRODUCT((TY3:TY54=SH40)*(UB3:UB54=SH54)*(UC3:UC54="L"))+SUMPRODUCT((TY3:TY54=SH40)*(UB3:UB54=SH39)*(UC3:UC54="L"))+SUMPRODUCT((TY3:TY54=SH41)*(UB3:UB54=SH40)*(UD3:UD54="L"))+SUMPRODUCT((TY3:TY54=SH54)*(UB3:UB54=SH40)*(UD3:UD54="L"))+SUMPRODUCT((TY3:TY54=SH39)*(UB3:UB54=SH40)*(UD3:UD54="L"))</f>
        <v>0</v>
      </c>
      <c r="SL40" s="395">
        <f ca="1">SUMPRODUCT((TY3:TY54=SH40)*(UB3:UB54=SH41)*TZ3:TZ54)+SUMPRODUCT((TY3:TY54=SH40)*(UB3:UB54=SH37)*TZ3:TZ54)+SUMPRODUCT((TY3:TY54=SH40)*(UB3:UB54=SH38)*TZ3:TZ54)+SUMPRODUCT((TY3:TY54=SH40)*(UB3:UB54=SH39)*TZ3:TZ54)+SUMPRODUCT((TY3:TY54=SH41)*(UB3:UB54=SH40)*UA3:UA54)+SUMPRODUCT((TY3:TY54=SH37)*(UB3:UB54=SH40)*UA3:UA54)+SUMPRODUCT((TY3:TY54=SH38)*(UB3:UB54=SH40)*UA3:UA54)+SUMPRODUCT((TY3:TY54=SH39)*(UB3:UB54=SH40)*UA3:UA54)</f>
        <v>0</v>
      </c>
      <c r="SM40" s="395">
        <f ca="1">SUMPRODUCT((TY3:TY54=SH40)*(UB3:UB54=SH41)*UA3:UA54)+SUMPRODUCT((TY3:TY54=SH40)*(UB3:UB54=SH37)*UA3:UA54)+SUMPRODUCT((TY3:TY54=SH40)*(UB3:UB54=SH38)*UA3:UA54)+SUMPRODUCT((TY3:TY54=SH40)*(UB3:UB54=SH39)*UA3:UA54)+SUMPRODUCT((TY3:TY54=SH41)*(UB3:UB54=SH40)*TZ3:TZ54)+SUMPRODUCT((TY3:TY54=SH37)*(UB3:UB54=SH40)*TZ3:TZ54)+SUMPRODUCT((TY3:TY54=SH38)*(UB3:UB54=SH40)*TZ3:TZ54)+SUMPRODUCT((TY3:TY54=SH39)*(UB3:UB54=SH40)*TZ3:TZ54)</f>
        <v>0</v>
      </c>
      <c r="SN40" s="395">
        <f t="shared" ca="1" si="6183"/>
        <v>1000</v>
      </c>
      <c r="SO40" s="395" t="str">
        <f t="shared" ca="1" si="6184"/>
        <v/>
      </c>
      <c r="SP40" s="395" t="str">
        <f ca="1">IF(SH40&lt;&gt;"",VLOOKUP(SH40,QA4:QG52,7,FALSE),"")</f>
        <v/>
      </c>
      <c r="SQ40" s="395" t="str">
        <f ca="1">IF(SH40&lt;&gt;"",VLOOKUP(SH40,QA4:QG52,5,FALSE),"")</f>
        <v/>
      </c>
      <c r="SR40" s="395" t="str">
        <f ca="1">IF(SH40&lt;&gt;"",VLOOKUP(SH40,QA4:QI52,9,FALSE),"")</f>
        <v/>
      </c>
      <c r="SS40" s="395" t="str">
        <f t="shared" ca="1" si="6185"/>
        <v/>
      </c>
      <c r="ST40" s="395" t="str">
        <f t="shared" ref="ST40" ca="1" si="6469">IF(SH40&lt;&gt;"",RANK(SS40,SS38:SS40),"")</f>
        <v/>
      </c>
      <c r="SU40" s="395" t="str">
        <f t="shared" ref="SU40" ca="1" si="6470">IF(SH40&lt;&gt;"",SUMPRODUCT((SS37:SS41=SS40)*(SN37:SN41&gt;SN40)),"")</f>
        <v/>
      </c>
      <c r="SV40" s="395" t="str">
        <f t="shared" ref="SV40" ca="1" si="6471">IF(SH40&lt;&gt;"",SUMPRODUCT((SS37:SS41=SS40)*(SN37:SN41=SN40)*(SL37:SL41&gt;SL40)),"")</f>
        <v/>
      </c>
      <c r="SW40" s="395" t="str">
        <f t="shared" ref="SW40" ca="1" si="6472">IF(SH40&lt;&gt;"",SUMPRODUCT((SS37:SS41=SS40)*(SN37:SN41=SN40)*(SL37:SL41=SL40)*(SP37:SP41&gt;SP40)),"")</f>
        <v/>
      </c>
      <c r="SX40" s="395" t="str">
        <f t="shared" ref="SX40" ca="1" si="6473">IF(SH40&lt;&gt;"",SUMPRODUCT((SS37:SS41=SS40)*(SN37:SN41=SN40)*(SL37:SL41=SL40)*(SP37:SP41=SP40)*(SQ37:SQ41&gt;SQ40)),"")</f>
        <v/>
      </c>
      <c r="SY40" s="395" t="str">
        <f t="shared" ref="SY40" ca="1" si="6474">IF(SH40&lt;&gt;"",SUMPRODUCT((SS37:SS41=SS40)*(SN37:SN41=SN40)*(SL37:SL41=SL40)*(SP37:SP41=SP40)*(SQ37:SQ41=SQ40)*(SR37:SR41&gt;SR40)),"")</f>
        <v/>
      </c>
      <c r="SZ40" s="395" t="str">
        <f t="shared" ca="1" si="6192"/>
        <v/>
      </c>
      <c r="TA40" s="395" t="str">
        <f t="shared" ref="TA40" ca="1" si="6475">IF(SH40&lt;&gt;"",INDEX(SH39:SH41,MATCH(4,SZ39:SZ41,0),0),"")</f>
        <v/>
      </c>
      <c r="TB40" s="395" t="str">
        <f t="shared" ref="TB40" si="6476">IF(QR37&lt;&gt;"",QR37,"")</f>
        <v/>
      </c>
      <c r="TC40" s="395">
        <f ca="1">SUMPRODUCT((TY3:TY54=TB40)*(UB3:UB54=TB41)*(UC3:UC54="W"))+SUMPRODUCT((TY3:TY54=TB40)*(UB3:UB54=TB54)*(UC3:UC54="W"))+SUMPRODUCT((TY3:TY54=TB40)*(UB3:UB54=TB55)*(UC3:UC54="W"))+SUMPRODUCT((TY3:TY54=TB41)*(UB3:UB54=TB40)*(UD3:UD54="W"))+SUMPRODUCT((TY3:TY54=TB54)*(UB3:UB54=TB40)*(UD3:UD54="W"))+SUMPRODUCT((TY3:TY54=TB55)*(UB3:UB54=TB40)*(UD3:UD54="W"))</f>
        <v>0</v>
      </c>
      <c r="TD40" s="395">
        <f ca="1">SUMPRODUCT((TY3:TY54=TB40)*(UB3:UB54=TB41)*(UC3:UC54="D"))+SUMPRODUCT((TY3:TY54=TB40)*(UB3:UB54=TB54)*(UC3:UC54="D"))+SUMPRODUCT((TY3:TY54=TB40)*(UB3:UB54=TB55)*(UC3:UC54="D"))+SUMPRODUCT((TY3:TY54=TB41)*(UB3:UB54=TB40)*(UC3:UC54="D"))+SUMPRODUCT((TY3:TY54=TB54)*(UB3:UB54=TB40)*(UC3:UC54="D"))+SUMPRODUCT((TY3:TY54=TB55)*(UB3:UB54=TB40)*(UC3:UC54="D"))</f>
        <v>0</v>
      </c>
      <c r="TE40" s="395">
        <f ca="1">SUMPRODUCT((TY3:TY54=TB40)*(UB3:UB54=TB41)*(UC3:UC54="L"))+SUMPRODUCT((TY3:TY54=TB40)*(UB3:UB54=TB54)*(UC3:UC54="L"))+SUMPRODUCT((TY3:TY54=TB40)*(UB3:UB54=TB55)*(UC3:UC54="L"))+SUMPRODUCT((TY3:TY54=TB41)*(UB3:UB54=TB40)*(UD3:UD54="L"))+SUMPRODUCT((TY3:TY54=TB54)*(UB3:UB54=TB40)*(UD3:UD54="L"))+SUMPRODUCT((TY3:TY54=TB55)*(UB3:UB54=TB40)*(UD3:UD54="L"))</f>
        <v>0</v>
      </c>
      <c r="TF40" s="395">
        <f ca="1">SUMPRODUCT((TY3:TY54=TB40)*(UB3:UB54=TB41)*TZ3:TZ54)+SUMPRODUCT((TY3:TY54=TB40)*(UB3:UB54=TB37)*TZ3:TZ54)+SUMPRODUCT((TY3:TY54=TB40)*(UB3:UB54=TB38)*TZ3:TZ54)+SUMPRODUCT((TY3:TY54=TB40)*(UB3:UB54=TB39)*TZ3:TZ54)+SUMPRODUCT((TY3:TY54=TB41)*(UB3:UB54=TB40)*UA3:UA54)+SUMPRODUCT((TY3:TY54=TB37)*(UB3:UB54=TB40)*UA3:UA54)+SUMPRODUCT((TY3:TY54=TB38)*(UB3:UB54=TB40)*UA3:UA54)+SUMPRODUCT((TY3:TY54=TB39)*(UB3:UB54=TB40)*UA3:UA54)</f>
        <v>0</v>
      </c>
      <c r="TG40" s="395">
        <f ca="1">SUMPRODUCT((TY3:TY54=TB40)*(UB3:UB54=TB41)*UA3:UA54)+SUMPRODUCT((TY3:TY54=TB40)*(UB3:UB54=TB37)*UA3:UA54)+SUMPRODUCT((TY3:TY54=TB40)*(UB3:UB54=TB38)*UA3:UA54)+SUMPRODUCT((TY3:TY54=TB40)*(UB3:UB54=TB39)*UA3:UA54)+SUMPRODUCT((TY3:TY54=TB41)*(UB3:UB54=TB40)*TZ3:TZ54)+SUMPRODUCT((TY3:TY54=TB37)*(UB3:UB54=TB40)*TZ3:TZ54)+SUMPRODUCT((TY3:TY54=TB38)*(UB3:UB54=TB40)*TZ3:TZ54)+SUMPRODUCT((TY3:TY54=TB39)*(UB3:UB54=TB40)*TZ3:TZ54)</f>
        <v>0</v>
      </c>
      <c r="TH40" s="395">
        <f t="shared" ref="TH40" ca="1" si="6477">TF40-TG40+1000</f>
        <v>1000</v>
      </c>
      <c r="TI40" s="395" t="str">
        <f t="shared" ref="TI40" si="6478">IF(TB40&lt;&gt;"",TC40*3+TD40*1,"")</f>
        <v/>
      </c>
      <c r="TJ40" s="395" t="str">
        <f>IF(TB40&lt;&gt;"",VLOOKUP(TB40,QA4:QG52,7,FALSE),"")</f>
        <v/>
      </c>
      <c r="TK40" s="395" t="str">
        <f>IF(TB40&lt;&gt;"",VLOOKUP(TB40,QA4:QG52,5,FALSE),"")</f>
        <v/>
      </c>
      <c r="TL40" s="395" t="str">
        <f>IF(TB40&lt;&gt;"",VLOOKUP(TB40,QA4:QI52,9,FALSE),"")</f>
        <v/>
      </c>
      <c r="TM40" s="395" t="str">
        <f t="shared" ref="TM40" si="6479">TI40</f>
        <v/>
      </c>
      <c r="TN40" s="395" t="str">
        <f t="shared" ref="TN40" si="6480">IF(TB40&lt;&gt;"",RANK(TM40,RE37:RE41),"")</f>
        <v/>
      </c>
      <c r="TO40" s="395" t="str">
        <f t="shared" ref="TO40" si="6481">IF(TB40&lt;&gt;"",SUMPRODUCT((TM37:TM41=TM40)*(TH37:TH41&gt;TH40)),"")</f>
        <v/>
      </c>
      <c r="TP40" s="395" t="str">
        <f t="shared" ref="TP40" si="6482">IF(TB40&lt;&gt;"",SUMPRODUCT((TM37:TM41=TM40)*(TH37:TH41=TH40)*(TF37:TF41&gt;TF40)),"")</f>
        <v/>
      </c>
      <c r="TQ40" s="395" t="str">
        <f t="shared" ref="TQ40" si="6483">IF(TB40&lt;&gt;"",SUMPRODUCT((TM37:TM41=TM40)*(TH37:TH41=TH40)*(TF37:TF41=TF40)*(TJ37:TJ41&gt;TJ40)),"")</f>
        <v/>
      </c>
      <c r="TR40" s="395" t="str">
        <f t="shared" ref="TR40" si="6484">IF(TB40&lt;&gt;"",SUMPRODUCT((TM37:TM41=TM40)*(TH37:TH41=TH40)*(TF37:TF41=TF40)*(TJ37:TJ41=TJ40)*(TK37:TK41&gt;TK40)),"")</f>
        <v/>
      </c>
      <c r="TS40" s="395" t="str">
        <f t="shared" ref="TS40" si="6485">IF(TB40&lt;&gt;"",SUMPRODUCT((TM37:TM41=TM40)*(TH37:TH41=TH40)*(TF37:TF41=TF40)*(TJ37:TJ41=TJ40)*(TK37:TK41=TK40)*(TL37:TL41&gt;TL40)),"")</f>
        <v/>
      </c>
      <c r="TT40" s="395" t="str">
        <f t="shared" ref="TT40" si="6486">IF(TB40&lt;&gt;"",SUM(TN40:TS40)+3,"")</f>
        <v/>
      </c>
      <c r="TU40" s="395" t="str">
        <f t="shared" ref="TU40" si="6487">IF(TB40&lt;&gt;"",IF(TT40=4,TB40,TB41),"")</f>
        <v/>
      </c>
      <c r="TV40" s="395" t="str">
        <f t="shared" ref="TV40" ca="1" si="6488">IF(TU40&lt;&gt;"",TU40,IF(TA40&lt;&gt;"",TA40,IF(SG40&lt;&gt;"",SG40,IF(RM40&lt;&gt;"",RM40,QM40))))</f>
        <v>Mamelodi Sundowns</v>
      </c>
      <c r="TW40" s="395">
        <v>4</v>
      </c>
      <c r="TY40" s="395" t="str">
        <f t="shared" si="3"/>
        <v>Benfica</v>
      </c>
      <c r="TZ40" s="395">
        <f ca="1">IF(OFFSET('Game Board'!O45,0,TZ1)&lt;&gt;"",OFFSET('Game Board'!O45,0,TZ1),0)</f>
        <v>0</v>
      </c>
      <c r="UA40" s="395">
        <f ca="1">IF(OFFSET('Game Board'!P45,0,TZ1)&lt;&gt;"",OFFSET('Game Board'!P45,0,TZ1),0)</f>
        <v>0</v>
      </c>
      <c r="UB40" s="395" t="str">
        <f t="shared" si="4"/>
        <v>Bayern Munich</v>
      </c>
      <c r="UC40" s="395" t="str">
        <f ca="1">IF(AND(OFFSET('Game Board'!O45,0,TZ1)&lt;&gt;"",OFFSET('Game Board'!P45,0,TZ1)&lt;&gt;""),IF(TZ40&gt;UA40,"W",IF(TZ40=UA40,"D","L")),"")</f>
        <v/>
      </c>
      <c r="UD40" s="395" t="str">
        <f t="shared" ca="1" si="2597"/>
        <v/>
      </c>
      <c r="UF40" s="395">
        <f ca="1">VLOOKUP(UG40,YB37:YC41,2,FALSE)</f>
        <v>4</v>
      </c>
      <c r="UG40" s="398" t="str">
        <f t="shared" si="5748"/>
        <v>Mamelodi Sundowns</v>
      </c>
      <c r="UH40" s="395">
        <f ca="1">SUMPRODUCT((YE3:YE54=UG40)*(YI3:YI54="W"))+SUMPRODUCT((YH3:YH54=UG40)*(YJ3:YJ54="W"))</f>
        <v>0</v>
      </c>
      <c r="UI40" s="395">
        <f ca="1">SUMPRODUCT((YE3:YE54=UG40)*(YI3:YI54="D"))+SUMPRODUCT((YH3:YH54=UG40)*(YJ3:YJ54="D"))</f>
        <v>0</v>
      </c>
      <c r="UJ40" s="395">
        <f ca="1">SUMPRODUCT((YE3:YE54=UG40)*(YI3:YI54="L"))+SUMPRODUCT((YH3:YH54=UG40)*(YJ3:YJ54="L"))</f>
        <v>0</v>
      </c>
      <c r="UK40" s="395">
        <f ca="1">SUMIF(YE3:YE72,UG40,YF3:YF72)+SUMIF(YH3:YH72,UG40,YG3:YG72)</f>
        <v>0</v>
      </c>
      <c r="UL40" s="395">
        <f ca="1">SUMIF(YH3:YH72,UG40,YF3:YF72)+SUMIF(YE3:YE72,UG40,YG3:YG72)</f>
        <v>0</v>
      </c>
      <c r="UM40" s="395">
        <f t="shared" ca="1" si="5749"/>
        <v>1000</v>
      </c>
      <c r="UN40" s="395">
        <f t="shared" ca="1" si="5750"/>
        <v>0</v>
      </c>
      <c r="UO40" s="401">
        <f t="shared" si="90"/>
        <v>3</v>
      </c>
      <c r="UP40" s="395">
        <f ca="1">IF(COUNTIF(UN37:UN41,4)&lt;&gt;4,RANK(UN40,UN37:UN41),UN92)</f>
        <v>1</v>
      </c>
      <c r="UR40" s="395">
        <f t="shared" ref="UR40" ca="1" si="6489">SUMPRODUCT((UP37:UP40=UP40)*(UO37:UO40&lt;UO40))+UP40</f>
        <v>1</v>
      </c>
      <c r="US40" s="398" t="str">
        <f t="shared" ref="US40" ca="1" si="6490">INDEX(UG37:UG41,MATCH(4,UR37:UR41,0),0)</f>
        <v>Fluminense</v>
      </c>
      <c r="UT40" s="395">
        <f t="shared" ref="UT40" ca="1" si="6491">INDEX(UP37:UP41,MATCH(US40,UG37:UG41,0),0)</f>
        <v>1</v>
      </c>
      <c r="UU40" s="395" t="str">
        <f t="shared" ca="1" si="6198"/>
        <v>Fluminense</v>
      </c>
      <c r="UV40" s="395" t="str">
        <f t="shared" ca="1" si="6199"/>
        <v/>
      </c>
      <c r="UZ40" s="395" t="str">
        <f t="shared" ca="1" si="5758"/>
        <v>Fluminense</v>
      </c>
      <c r="VA40" s="395">
        <f ca="1">SUMPRODUCT((YE3:YE54=UZ40)*(YH3:YH54=UZ41)*(YI3:YI54="W"))+SUMPRODUCT((YE3:YE54=UZ40)*(YH3:YH54=UZ37)*(YI3:YI54="W"))+SUMPRODUCT((YE3:YE54=UZ40)*(YH3:YH54=UZ38)*(YI3:YI54="W"))+SUMPRODUCT((YE3:YE54=UZ40)*(YH3:YH54=UZ39)*(YI3:YI54="W"))+SUMPRODUCT((YE3:YE54=UZ41)*(YH3:YH54=UZ40)*(YJ3:YJ54="W"))+SUMPRODUCT((YE3:YE54=UZ37)*(YH3:YH54=UZ40)*(YJ3:YJ54="W"))+SUMPRODUCT((YE3:YE54=UZ38)*(YH3:YH54=UZ40)*(YJ3:YJ54="W"))+SUMPRODUCT((YE3:YE54=UZ39)*(YH3:YH54=UZ40)*(YJ3:YJ54="W"))</f>
        <v>0</v>
      </c>
      <c r="VB40" s="395">
        <f ca="1">SUMPRODUCT((YE3:YE54=UZ40)*(YH3:YH54=UZ41)*(YI3:YI54="D"))+SUMPRODUCT((YE3:YE54=UZ40)*(YH3:YH54=UZ37)*(YI3:YI54="D"))+SUMPRODUCT((YE3:YE54=UZ40)*(YH3:YH54=UZ38)*(YI3:YI54="D"))+SUMPRODUCT((YE3:YE54=UZ40)*(YH3:YH54=UZ39)*(YI3:YI54="D"))+SUMPRODUCT((YE3:YE54=UZ41)*(YH3:YH54=UZ40)*(YI3:YI54="D"))+SUMPRODUCT((YE3:YE54=UZ37)*(YH3:YH54=UZ40)*(YI3:YI54="D"))+SUMPRODUCT((YE3:YE54=UZ38)*(YH3:YH54=UZ40)*(YI3:YI54="D"))+SUMPRODUCT((YE3:YE54=UZ39)*(YH3:YH54=UZ40)*(YI3:YI54="D"))</f>
        <v>0</v>
      </c>
      <c r="VC40" s="395">
        <f ca="1">SUMPRODUCT((YE3:YE54=UZ40)*(YH3:YH54=UZ41)*(YI3:YI54="L"))+SUMPRODUCT((YE3:YE54=UZ40)*(YH3:YH54=UZ37)*(YI3:YI54="L"))+SUMPRODUCT((YE3:YE54=UZ40)*(YH3:YH54=UZ38)*(YI3:YI54="L"))+SUMPRODUCT((YE3:YE54=UZ40)*(YH3:YH54=UZ39)*(YI3:YI54="L"))+SUMPRODUCT((YE3:YE54=UZ41)*(YH3:YH54=UZ40)*(YJ3:YJ54="L"))+SUMPRODUCT((YE3:YE54=UZ37)*(YH3:YH54=UZ40)*(YJ3:YJ54="L"))+SUMPRODUCT((YE3:YE54=UZ38)*(YH3:YH54=UZ40)*(YJ3:YJ54="L"))+SUMPRODUCT((YE3:YE54=UZ39)*(YH3:YH54=UZ40)*(YJ3:YJ54="L"))</f>
        <v>0</v>
      </c>
      <c r="VD40" s="395">
        <f ca="1">SUMPRODUCT((YE3:YE54=UZ40)*(YH3:YH54=UZ41)*YF3:YF54)+SUMPRODUCT((YE3:YE54=UZ40)*(YH3:YH54=UZ37)*YF3:YF54)+SUMPRODUCT((YE3:YE54=UZ40)*(YH3:YH54=UZ38)*YF3:YF54)+SUMPRODUCT((YE3:YE54=UZ40)*(YH3:YH54=UZ39)*YF3:YF54)+SUMPRODUCT((YE3:YE54=UZ41)*(YH3:YH54=UZ40)*YG3:YG54)+SUMPRODUCT((YE3:YE54=UZ37)*(YH3:YH54=UZ40)*YG3:YG54)+SUMPRODUCT((YE3:YE54=UZ38)*(YH3:YH54=UZ40)*YG3:YG54)+SUMPRODUCT((YE3:YE54=UZ39)*(YH3:YH54=UZ40)*YG3:YG54)</f>
        <v>0</v>
      </c>
      <c r="VE40" s="395">
        <f ca="1">SUMPRODUCT((YE3:YE54=UZ40)*(YH3:YH54=UZ41)*YG3:YG54)+SUMPRODUCT((YE3:YE54=UZ40)*(YH3:YH54=UZ37)*YG3:YG54)+SUMPRODUCT((YE3:YE54=UZ40)*(YH3:YH54=UZ38)*YG3:YG54)+SUMPRODUCT((YE3:YE54=UZ40)*(YH3:YH54=UZ39)*YG3:YG54)+SUMPRODUCT((YE3:YE54=UZ41)*(YH3:YH54=UZ40)*YF3:YF54)+SUMPRODUCT((YE3:YE54=UZ37)*(YH3:YH54=UZ40)*YF3:YF54)+SUMPRODUCT((YE3:YE54=UZ38)*(YH3:YH54=UZ40)*YF3:YF54)+SUMPRODUCT((YE3:YE54=UZ39)*(YH3:YH54=UZ40)*YF3:YF54)</f>
        <v>0</v>
      </c>
      <c r="VF40" s="395">
        <f t="shared" ca="1" si="5759"/>
        <v>1000</v>
      </c>
      <c r="VG40" s="395">
        <f t="shared" ca="1" si="5760"/>
        <v>0</v>
      </c>
      <c r="VH40" s="395">
        <f ca="1">IF(UZ40&lt;&gt;"",VLOOKUP(UZ40,UG4:UM52,7,FALSE),"")</f>
        <v>1000</v>
      </c>
      <c r="VI40" s="395">
        <f ca="1">IF(UZ40&lt;&gt;"",VLOOKUP(UZ40,UG4:UM52,5,FALSE),"")</f>
        <v>0</v>
      </c>
      <c r="VJ40" s="395">
        <f ca="1">IF(UZ40&lt;&gt;"",VLOOKUP(UZ40,UG4:UO52,9,FALSE),"")</f>
        <v>26</v>
      </c>
      <c r="VK40" s="395">
        <f t="shared" ca="1" si="5761"/>
        <v>0</v>
      </c>
      <c r="VL40" s="395">
        <f t="shared" ref="VL40" ca="1" si="6492">IF(UZ40&lt;&gt;"",RANK(VK40,VK37:VK41),"")</f>
        <v>1</v>
      </c>
      <c r="VM40" s="395">
        <f t="shared" ref="VM40" ca="1" si="6493">IF(UZ40&lt;&gt;"",SUMPRODUCT((VK37:VK41=VK40)*(VF37:VF41&gt;VF40)),"")</f>
        <v>0</v>
      </c>
      <c r="VN40" s="395">
        <f t="shared" ref="VN40" ca="1" si="6494">IF(UZ40&lt;&gt;"",SUMPRODUCT((VK37:VK41=VK40)*(VF37:VF41=VF40)*(VD37:VD41&gt;VD40)),"")</f>
        <v>0</v>
      </c>
      <c r="VO40" s="395">
        <f t="shared" ref="VO40" ca="1" si="6495">IF(UZ40&lt;&gt;"",SUMPRODUCT((VK37:VK41=VK40)*(VF37:VF41=VF40)*(VD37:VD41=VD40)*(VH37:VH41&gt;VH40)),"")</f>
        <v>0</v>
      </c>
      <c r="VP40" s="395">
        <f t="shared" ref="VP40" ca="1" si="6496">IF(UZ40&lt;&gt;"",SUMPRODUCT((VK37:VK41=VK40)*(VF37:VF41=VF40)*(VD37:VD41=VD40)*(VH37:VH41=VH40)*(VI37:VI41&gt;VI40)),"")</f>
        <v>0</v>
      </c>
      <c r="VQ40" s="395">
        <f t="shared" ref="VQ40" ca="1" si="6497">IF(UZ40&lt;&gt;"",SUMPRODUCT((VK37:VK41=VK40)*(VF37:VF41=VF40)*(VD37:VD41=VD40)*(VH37:VH41=VH40)*(VI37:VI41=VI40)*(VJ37:VJ41&gt;VJ40)),"")</f>
        <v>0</v>
      </c>
      <c r="VR40" s="395">
        <f t="shared" ref="VR40" ca="1" si="6498">IF(UZ40&lt;&gt;"",IF(VR92&lt;&gt;"",IF(UY88=3,VR92,VR92+UY88),SUM(VL40:VQ40)),"")</f>
        <v>1</v>
      </c>
      <c r="VS40" s="395" t="str">
        <f t="shared" ref="VS40" ca="1" si="6499">IF(UZ40&lt;&gt;"",INDEX(UZ37:UZ41,MATCH(4,VR37:VR41,0),0),"")</f>
        <v>Mamelodi Sundowns</v>
      </c>
      <c r="VT40" s="395" t="str">
        <f t="shared" ca="1" si="5966"/>
        <v/>
      </c>
      <c r="VU40" s="395" t="str">
        <f ca="1">IF(VT40&lt;&gt;"",SUMPRODUCT((YE3:YE54=VT40)*(YH3:YH54=VT41)*(YI3:YI54="W"))+SUMPRODUCT((YE3:YE54=VT40)*(YH3:YH54=VT38)*(YI3:YI54="W"))+SUMPRODUCT((YE3:YE54=VT40)*(YH3:YH54=VT39)*(YI3:YI54="W"))+SUMPRODUCT((YE3:YE54=VT41)*(YH3:YH54=VT40)*(YJ3:YJ54="W"))+SUMPRODUCT((YE3:YE54=VT38)*(YH3:YH54=VT40)*(YJ3:YJ54="W"))+SUMPRODUCT((YE3:YE54=VT39)*(YH3:YH54=VT40)*(YJ3:YJ54="W")),"")</f>
        <v/>
      </c>
      <c r="VV40" s="395" t="str">
        <f ca="1">IF(VT40&lt;&gt;"",SUMPRODUCT((YE3:YE54=VT40)*(YH3:YH54=VT41)*(YI3:YI54="D"))+SUMPRODUCT((YE3:YE54=VT40)*(YH3:YH54=VT38)*(YI3:YI54="D"))+SUMPRODUCT((YE3:YE54=VT40)*(YH3:YH54=VT39)*(YI3:YI54="D"))+SUMPRODUCT((YE3:YE54=VT41)*(YH3:YH54=VT40)*(YI3:YI54="D"))+SUMPRODUCT((YE3:YE54=VT38)*(YH3:YH54=VT40)*(YI3:YI54="D"))+SUMPRODUCT((YE3:YE54=VT39)*(YH3:YH54=VT40)*(YI3:YI54="D")),"")</f>
        <v/>
      </c>
      <c r="VW40" s="395" t="str">
        <f ca="1">IF(VT40&lt;&gt;"",SUMPRODUCT((YE3:YE54=VT40)*(YH3:YH54=VT41)*(YI3:YI54="L"))+SUMPRODUCT((YE3:YE54=VT40)*(YH3:YH54=VT38)*(YI3:YI54="L"))+SUMPRODUCT((YE3:YE54=VT40)*(YH3:YH54=VT39)*(YI3:YI54="L"))+SUMPRODUCT((YE3:YE54=VT41)*(YH3:YH54=VT40)*(YJ3:YJ54="L"))+SUMPRODUCT((YE3:YE54=VT38)*(YH3:YH54=VT40)*(YJ3:YJ54="L"))+SUMPRODUCT((YE3:YE54=VT39)*(YH3:YH54=VT40)*(YJ3:YJ54="L")),"")</f>
        <v/>
      </c>
      <c r="VX40" s="395">
        <f ca="1">SUMPRODUCT((YE3:YE54=VT40)*(YH3:YH54=VT41)*YF3:YF54)+SUMPRODUCT((YE3:YE54=VT40)*(YH3:YH54=VT37)*YF3:YF54)+SUMPRODUCT((YE3:YE54=VT40)*(YH3:YH54=VT38)*YF3:YF54)+SUMPRODUCT((YE3:YE54=VT40)*(YH3:YH54=VT39)*YF3:YF54)+SUMPRODUCT((YE3:YE54=VT41)*(YH3:YH54=VT40)*YG3:YG54)+SUMPRODUCT((YE3:YE54=VT37)*(YH3:YH54=VT40)*YG3:YG54)+SUMPRODUCT((YE3:YE54=VT38)*(YH3:YH54=VT40)*YG3:YG54)+SUMPRODUCT((YE3:YE54=VT39)*(YH3:YH54=VT40)*YG3:YG54)</f>
        <v>0</v>
      </c>
      <c r="VY40" s="395">
        <f ca="1">SUMPRODUCT((YE3:YE54=VT40)*(YH3:YH54=VT41)*YG3:YG54)+SUMPRODUCT((YE3:YE54=VT40)*(YH3:YH54=VT37)*YG3:YG54)+SUMPRODUCT((YE3:YE54=VT40)*(YH3:YH54=VT38)*YG3:YG54)+SUMPRODUCT((YE3:YE54=VT40)*(YH3:YH54=VT39)*YG3:YG54)+SUMPRODUCT((YE3:YE54=VT41)*(YH3:YH54=VT40)*YF3:YF54)+SUMPRODUCT((YE3:YE54=VT37)*(YH3:YH54=VT40)*YF3:YF54)+SUMPRODUCT((YE3:YE54=VT38)*(YH3:YH54=VT40)*YF3:YF54)+SUMPRODUCT((YE3:YE54=VT39)*(YH3:YH54=VT40)*YF3:YF54)</f>
        <v>0</v>
      </c>
      <c r="VZ40" s="395">
        <f t="shared" ca="1" si="5967"/>
        <v>1000</v>
      </c>
      <c r="WA40" s="395" t="str">
        <f t="shared" ca="1" si="5968"/>
        <v/>
      </c>
      <c r="WB40" s="395" t="str">
        <f ca="1">IF(VT40&lt;&gt;"",VLOOKUP(VT40,UG4:UM52,7,FALSE),"")</f>
        <v/>
      </c>
      <c r="WC40" s="395" t="str">
        <f ca="1">IF(VT40&lt;&gt;"",VLOOKUP(VT40,UG4:UM52,5,FALSE),"")</f>
        <v/>
      </c>
      <c r="WD40" s="395" t="str">
        <f ca="1">IF(VT40&lt;&gt;"",VLOOKUP(VT40,UG4:UO52,9,FALSE),"")</f>
        <v/>
      </c>
      <c r="WE40" s="395" t="str">
        <f t="shared" ca="1" si="5969"/>
        <v/>
      </c>
      <c r="WF40" s="395" t="str">
        <f t="shared" ref="WF40" ca="1" si="6500">IF(VT40&lt;&gt;"",RANK(WE40,WE37:WE40),"")</f>
        <v/>
      </c>
      <c r="WG40" s="395" t="str">
        <f t="shared" ref="WG40" ca="1" si="6501">IF(VT40&lt;&gt;"",SUMPRODUCT((WE37:WE41=WE40)*(VZ37:VZ41&gt;VZ40)),"")</f>
        <v/>
      </c>
      <c r="WH40" s="395" t="str">
        <f t="shared" ref="WH40" ca="1" si="6502">IF(VT40&lt;&gt;"",SUMPRODUCT((WE37:WE41=WE40)*(VZ37:VZ41=VZ40)*(VX37:VX41&gt;VX40)),"")</f>
        <v/>
      </c>
      <c r="WI40" s="395" t="str">
        <f t="shared" ref="WI40" ca="1" si="6503">IF(VT40&lt;&gt;"",SUMPRODUCT((WE37:WE41=WE40)*(VZ37:VZ41=VZ40)*(VX37:VX41=VX40)*(WB37:WB41&gt;WB40)),"")</f>
        <v/>
      </c>
      <c r="WJ40" s="395" t="str">
        <f t="shared" ref="WJ40" ca="1" si="6504">IF(VT40&lt;&gt;"",SUMPRODUCT((WE37:WE41=WE40)*(VZ37:VZ41=VZ40)*(VX37:VX41=VX40)*(WB37:WB41=WB40)*(WC37:WC41&gt;WC40)),"")</f>
        <v/>
      </c>
      <c r="WK40" s="395" t="str">
        <f t="shared" ref="WK40" ca="1" si="6505">IF(VT40&lt;&gt;"",SUMPRODUCT((WE37:WE41=WE40)*(VZ37:VZ41=VZ40)*(VX37:VX41=VX40)*(WB37:WB41=WB40)*(WC37:WC41=WC40)*(WD37:WD41&gt;WD40)),"")</f>
        <v/>
      </c>
      <c r="WL40" s="395" t="str">
        <f t="shared" ref="WL40" ca="1" si="6506">IF(VT40&lt;&gt;"",IF(WL92&lt;&gt;"",IF(VS88=3,WL92,WL92+VS88),SUM(WF40:WK40)+1),"")</f>
        <v/>
      </c>
      <c r="WM40" s="395" t="str">
        <f t="shared" ref="WM40" ca="1" si="6507">IF(VT40&lt;&gt;"",INDEX(VT38:VT41,MATCH(4,WL38:WL41,0),0),"")</f>
        <v/>
      </c>
      <c r="WN40" s="395" t="str">
        <f t="shared" ca="1" si="6217"/>
        <v/>
      </c>
      <c r="WO40" s="395">
        <f ca="1">SUMPRODUCT((YE3:YE54=WN40)*(YH3:YH54=WN41)*(YI3:YI54="W"))+SUMPRODUCT((YE3:YE54=WN40)*(YH3:YH54=WN54)*(YI3:YI54="W"))+SUMPRODUCT((YE3:YE54=WN40)*(YH3:YH54=WN39)*(YI3:YI54="W"))+SUMPRODUCT((YE3:YE54=WN41)*(YH3:YH54=WN40)*(YJ3:YJ54="W"))+SUMPRODUCT((YE3:YE54=WN54)*(YH3:YH54=WN40)*(YJ3:YJ54="W"))+SUMPRODUCT((YE3:YE54=WN39)*(YH3:YH54=WN40)*(YJ3:YJ54="W"))</f>
        <v>0</v>
      </c>
      <c r="WP40" s="395">
        <f ca="1">SUMPRODUCT((YE3:YE54=WN40)*(YH3:YH54=WN41)*(YI3:YI54="D"))+SUMPRODUCT((YE3:YE54=WN40)*(YH3:YH54=WN54)*(YI3:YI54="D"))+SUMPRODUCT((YE3:YE54=WN40)*(YH3:YH54=WN39)*(YI3:YI54="D"))+SUMPRODUCT((YE3:YE54=WN41)*(YH3:YH54=WN40)*(YI3:YI54="D"))+SUMPRODUCT((YE3:YE54=WN54)*(YH3:YH54=WN40)*(YI3:YI54="D"))+SUMPRODUCT((YE3:YE54=WN39)*(YH3:YH54=WN40)*(YI3:YI54="D"))</f>
        <v>0</v>
      </c>
      <c r="WQ40" s="395">
        <f ca="1">SUMPRODUCT((YE3:YE54=WN40)*(YH3:YH54=WN41)*(YI3:YI54="L"))+SUMPRODUCT((YE3:YE54=WN40)*(YH3:YH54=WN54)*(YI3:YI54="L"))+SUMPRODUCT((YE3:YE54=WN40)*(YH3:YH54=WN39)*(YI3:YI54="L"))+SUMPRODUCT((YE3:YE54=WN41)*(YH3:YH54=WN40)*(YJ3:YJ54="L"))+SUMPRODUCT((YE3:YE54=WN54)*(YH3:YH54=WN40)*(YJ3:YJ54="L"))+SUMPRODUCT((YE3:YE54=WN39)*(YH3:YH54=WN40)*(YJ3:YJ54="L"))</f>
        <v>0</v>
      </c>
      <c r="WR40" s="395">
        <f ca="1">SUMPRODUCT((YE3:YE54=WN40)*(YH3:YH54=WN41)*YF3:YF54)+SUMPRODUCT((YE3:YE54=WN40)*(YH3:YH54=WN37)*YF3:YF54)+SUMPRODUCT((YE3:YE54=WN40)*(YH3:YH54=WN38)*YF3:YF54)+SUMPRODUCT((YE3:YE54=WN40)*(YH3:YH54=WN39)*YF3:YF54)+SUMPRODUCT((YE3:YE54=WN41)*(YH3:YH54=WN40)*YG3:YG54)+SUMPRODUCT((YE3:YE54=WN37)*(YH3:YH54=WN40)*YG3:YG54)+SUMPRODUCT((YE3:YE54=WN38)*(YH3:YH54=WN40)*YG3:YG54)+SUMPRODUCT((YE3:YE54=WN39)*(YH3:YH54=WN40)*YG3:YG54)</f>
        <v>0</v>
      </c>
      <c r="WS40" s="395">
        <f ca="1">SUMPRODUCT((YE3:YE54=WN40)*(YH3:YH54=WN41)*YG3:YG54)+SUMPRODUCT((YE3:YE54=WN40)*(YH3:YH54=WN37)*YG3:YG54)+SUMPRODUCT((YE3:YE54=WN40)*(YH3:YH54=WN38)*YG3:YG54)+SUMPRODUCT((YE3:YE54=WN40)*(YH3:YH54=WN39)*YG3:YG54)+SUMPRODUCT((YE3:YE54=WN41)*(YH3:YH54=WN40)*YF3:YF54)+SUMPRODUCT((YE3:YE54=WN37)*(YH3:YH54=WN40)*YF3:YF54)+SUMPRODUCT((YE3:YE54=WN38)*(YH3:YH54=WN40)*YF3:YF54)+SUMPRODUCT((YE3:YE54=WN39)*(YH3:YH54=WN40)*YF3:YF54)</f>
        <v>0</v>
      </c>
      <c r="WT40" s="395">
        <f t="shared" ca="1" si="6218"/>
        <v>1000</v>
      </c>
      <c r="WU40" s="395" t="str">
        <f t="shared" ca="1" si="6219"/>
        <v/>
      </c>
      <c r="WV40" s="395" t="str">
        <f ca="1">IF(WN40&lt;&gt;"",VLOOKUP(WN40,UG4:UM52,7,FALSE),"")</f>
        <v/>
      </c>
      <c r="WW40" s="395" t="str">
        <f ca="1">IF(WN40&lt;&gt;"",VLOOKUP(WN40,UG4:UM52,5,FALSE),"")</f>
        <v/>
      </c>
      <c r="WX40" s="395" t="str">
        <f ca="1">IF(WN40&lt;&gt;"",VLOOKUP(WN40,UG4:UO52,9,FALSE),"")</f>
        <v/>
      </c>
      <c r="WY40" s="395" t="str">
        <f t="shared" ca="1" si="6220"/>
        <v/>
      </c>
      <c r="WZ40" s="395" t="str">
        <f t="shared" ref="WZ40" ca="1" si="6508">IF(WN40&lt;&gt;"",RANK(WY40,WY38:WY40),"")</f>
        <v/>
      </c>
      <c r="XA40" s="395" t="str">
        <f t="shared" ref="XA40" ca="1" si="6509">IF(WN40&lt;&gt;"",SUMPRODUCT((WY37:WY41=WY40)*(WT37:WT41&gt;WT40)),"")</f>
        <v/>
      </c>
      <c r="XB40" s="395" t="str">
        <f t="shared" ref="XB40" ca="1" si="6510">IF(WN40&lt;&gt;"",SUMPRODUCT((WY37:WY41=WY40)*(WT37:WT41=WT40)*(WR37:WR41&gt;WR40)),"")</f>
        <v/>
      </c>
      <c r="XC40" s="395" t="str">
        <f t="shared" ref="XC40" ca="1" si="6511">IF(WN40&lt;&gt;"",SUMPRODUCT((WY37:WY41=WY40)*(WT37:WT41=WT40)*(WR37:WR41=WR40)*(WV37:WV41&gt;WV40)),"")</f>
        <v/>
      </c>
      <c r="XD40" s="395" t="str">
        <f t="shared" ref="XD40" ca="1" si="6512">IF(WN40&lt;&gt;"",SUMPRODUCT((WY37:WY41=WY40)*(WT37:WT41=WT40)*(WR37:WR41=WR40)*(WV37:WV41=WV40)*(WW37:WW41&gt;WW40)),"")</f>
        <v/>
      </c>
      <c r="XE40" s="395" t="str">
        <f t="shared" ref="XE40" ca="1" si="6513">IF(WN40&lt;&gt;"",SUMPRODUCT((WY37:WY41=WY40)*(WT37:WT41=WT40)*(WR37:WR41=WR40)*(WV37:WV41=WV40)*(WW37:WW41=WW40)*(WX37:WX41&gt;WX40)),"")</f>
        <v/>
      </c>
      <c r="XF40" s="395" t="str">
        <f t="shared" ca="1" si="6227"/>
        <v/>
      </c>
      <c r="XG40" s="395" t="str">
        <f t="shared" ref="XG40" ca="1" si="6514">IF(WN40&lt;&gt;"",INDEX(WN39:WN41,MATCH(4,XF39:XF41,0),0),"")</f>
        <v/>
      </c>
      <c r="XH40" s="395" t="str">
        <f t="shared" ref="XH40" si="6515">IF(UX37&lt;&gt;"",UX37,"")</f>
        <v/>
      </c>
      <c r="XI40" s="395">
        <f ca="1">SUMPRODUCT((YE3:YE54=XH40)*(YH3:YH54=XH41)*(YI3:YI54="W"))+SUMPRODUCT((YE3:YE54=XH40)*(YH3:YH54=XH54)*(YI3:YI54="W"))+SUMPRODUCT((YE3:YE54=XH40)*(YH3:YH54=XH55)*(YI3:YI54="W"))+SUMPRODUCT((YE3:YE54=XH41)*(YH3:YH54=XH40)*(YJ3:YJ54="W"))+SUMPRODUCT((YE3:YE54=XH54)*(YH3:YH54=XH40)*(YJ3:YJ54="W"))+SUMPRODUCT((YE3:YE54=XH55)*(YH3:YH54=XH40)*(YJ3:YJ54="W"))</f>
        <v>0</v>
      </c>
      <c r="XJ40" s="395">
        <f ca="1">SUMPRODUCT((YE3:YE54=XH40)*(YH3:YH54=XH41)*(YI3:YI54="D"))+SUMPRODUCT((YE3:YE54=XH40)*(YH3:YH54=XH54)*(YI3:YI54="D"))+SUMPRODUCT((YE3:YE54=XH40)*(YH3:YH54=XH55)*(YI3:YI54="D"))+SUMPRODUCT((YE3:YE54=XH41)*(YH3:YH54=XH40)*(YI3:YI54="D"))+SUMPRODUCT((YE3:YE54=XH54)*(YH3:YH54=XH40)*(YI3:YI54="D"))+SUMPRODUCT((YE3:YE54=XH55)*(YH3:YH54=XH40)*(YI3:YI54="D"))</f>
        <v>0</v>
      </c>
      <c r="XK40" s="395">
        <f ca="1">SUMPRODUCT((YE3:YE54=XH40)*(YH3:YH54=XH41)*(YI3:YI54="L"))+SUMPRODUCT((YE3:YE54=XH40)*(YH3:YH54=XH54)*(YI3:YI54="L"))+SUMPRODUCT((YE3:YE54=XH40)*(YH3:YH54=XH55)*(YI3:YI54="L"))+SUMPRODUCT((YE3:YE54=XH41)*(YH3:YH54=XH40)*(YJ3:YJ54="L"))+SUMPRODUCT((YE3:YE54=XH54)*(YH3:YH54=XH40)*(YJ3:YJ54="L"))+SUMPRODUCT((YE3:YE54=XH55)*(YH3:YH54=XH40)*(YJ3:YJ54="L"))</f>
        <v>0</v>
      </c>
      <c r="XL40" s="395">
        <f ca="1">SUMPRODUCT((YE3:YE54=XH40)*(YH3:YH54=XH41)*YF3:YF54)+SUMPRODUCT((YE3:YE54=XH40)*(YH3:YH54=XH37)*YF3:YF54)+SUMPRODUCT((YE3:YE54=XH40)*(YH3:YH54=XH38)*YF3:YF54)+SUMPRODUCT((YE3:YE54=XH40)*(YH3:YH54=XH39)*YF3:YF54)+SUMPRODUCT((YE3:YE54=XH41)*(YH3:YH54=XH40)*YG3:YG54)+SUMPRODUCT((YE3:YE54=XH37)*(YH3:YH54=XH40)*YG3:YG54)+SUMPRODUCT((YE3:YE54=XH38)*(YH3:YH54=XH40)*YG3:YG54)+SUMPRODUCT((YE3:YE54=XH39)*(YH3:YH54=XH40)*YG3:YG54)</f>
        <v>0</v>
      </c>
      <c r="XM40" s="395">
        <f ca="1">SUMPRODUCT((YE3:YE54=XH40)*(YH3:YH54=XH41)*YG3:YG54)+SUMPRODUCT((YE3:YE54=XH40)*(YH3:YH54=XH37)*YG3:YG54)+SUMPRODUCT((YE3:YE54=XH40)*(YH3:YH54=XH38)*YG3:YG54)+SUMPRODUCT((YE3:YE54=XH40)*(YH3:YH54=XH39)*YG3:YG54)+SUMPRODUCT((YE3:YE54=XH41)*(YH3:YH54=XH40)*YF3:YF54)+SUMPRODUCT((YE3:YE54=XH37)*(YH3:YH54=XH40)*YF3:YF54)+SUMPRODUCT((YE3:YE54=XH38)*(YH3:YH54=XH40)*YF3:YF54)+SUMPRODUCT((YE3:YE54=XH39)*(YH3:YH54=XH40)*YF3:YF54)</f>
        <v>0</v>
      </c>
      <c r="XN40" s="395">
        <f t="shared" ref="XN40" ca="1" si="6516">XL40-XM40+1000</f>
        <v>1000</v>
      </c>
      <c r="XO40" s="395" t="str">
        <f t="shared" ref="XO40" si="6517">IF(XH40&lt;&gt;"",XI40*3+XJ40*1,"")</f>
        <v/>
      </c>
      <c r="XP40" s="395" t="str">
        <f>IF(XH40&lt;&gt;"",VLOOKUP(XH40,UG4:UM52,7,FALSE),"")</f>
        <v/>
      </c>
      <c r="XQ40" s="395" t="str">
        <f>IF(XH40&lt;&gt;"",VLOOKUP(XH40,UG4:UM52,5,FALSE),"")</f>
        <v/>
      </c>
      <c r="XR40" s="395" t="str">
        <f>IF(XH40&lt;&gt;"",VLOOKUP(XH40,UG4:UO52,9,FALSE),"")</f>
        <v/>
      </c>
      <c r="XS40" s="395" t="str">
        <f t="shared" ref="XS40" si="6518">XO40</f>
        <v/>
      </c>
      <c r="XT40" s="395" t="str">
        <f t="shared" ref="XT40" si="6519">IF(XH40&lt;&gt;"",RANK(XS40,VK37:VK41),"")</f>
        <v/>
      </c>
      <c r="XU40" s="395" t="str">
        <f t="shared" ref="XU40" si="6520">IF(XH40&lt;&gt;"",SUMPRODUCT((XS37:XS41=XS40)*(XN37:XN41&gt;XN40)),"")</f>
        <v/>
      </c>
      <c r="XV40" s="395" t="str">
        <f t="shared" ref="XV40" si="6521">IF(XH40&lt;&gt;"",SUMPRODUCT((XS37:XS41=XS40)*(XN37:XN41=XN40)*(XL37:XL41&gt;XL40)),"")</f>
        <v/>
      </c>
      <c r="XW40" s="395" t="str">
        <f t="shared" ref="XW40" si="6522">IF(XH40&lt;&gt;"",SUMPRODUCT((XS37:XS41=XS40)*(XN37:XN41=XN40)*(XL37:XL41=XL40)*(XP37:XP41&gt;XP40)),"")</f>
        <v/>
      </c>
      <c r="XX40" s="395" t="str">
        <f t="shared" ref="XX40" si="6523">IF(XH40&lt;&gt;"",SUMPRODUCT((XS37:XS41=XS40)*(XN37:XN41=XN40)*(XL37:XL41=XL40)*(XP37:XP41=XP40)*(XQ37:XQ41&gt;XQ40)),"")</f>
        <v/>
      </c>
      <c r="XY40" s="395" t="str">
        <f t="shared" ref="XY40" si="6524">IF(XH40&lt;&gt;"",SUMPRODUCT((XS37:XS41=XS40)*(XN37:XN41=XN40)*(XL37:XL41=XL40)*(XP37:XP41=XP40)*(XQ37:XQ41=XQ40)*(XR37:XR41&gt;XR40)),"")</f>
        <v/>
      </c>
      <c r="XZ40" s="395" t="str">
        <f t="shared" ref="XZ40" si="6525">IF(XH40&lt;&gt;"",SUM(XT40:XY40)+3,"")</f>
        <v/>
      </c>
      <c r="YA40" s="395" t="str">
        <f t="shared" ref="YA40" si="6526">IF(XH40&lt;&gt;"",IF(XZ40=4,XH40,XH41),"")</f>
        <v/>
      </c>
      <c r="YB40" s="395" t="str">
        <f t="shared" ref="YB40" ca="1" si="6527">IF(YA40&lt;&gt;"",YA40,IF(XG40&lt;&gt;"",XG40,IF(WM40&lt;&gt;"",WM40,IF(VS40&lt;&gt;"",VS40,US40))))</f>
        <v>Mamelodi Sundowns</v>
      </c>
      <c r="YC40" s="395">
        <v>4</v>
      </c>
      <c r="YE40" s="395" t="str">
        <f t="shared" si="6"/>
        <v>Benfica</v>
      </c>
      <c r="YF40" s="395">
        <f ca="1">IF(OFFSET('Game Board'!O45,0,YF1)&lt;&gt;"",OFFSET('Game Board'!O45,0,YF1),0)</f>
        <v>0</v>
      </c>
      <c r="YG40" s="395">
        <f ca="1">IF(OFFSET('Game Board'!P45,0,YF1)&lt;&gt;"",OFFSET('Game Board'!P45,0,YF1),0)</f>
        <v>0</v>
      </c>
      <c r="YH40" s="395" t="str">
        <f t="shared" si="7"/>
        <v>Bayern Munich</v>
      </c>
      <c r="YI40" s="395" t="str">
        <f ca="1">IF(AND(OFFSET('Game Board'!O45,0,YF1)&lt;&gt;"",OFFSET('Game Board'!P45,0,YF1)&lt;&gt;""),IF(YF40&gt;YG40,"W",IF(YF40=YG40,"D","L")),"")</f>
        <v/>
      </c>
      <c r="YJ40" s="395" t="str">
        <f t="shared" ca="1" si="2629"/>
        <v/>
      </c>
      <c r="YL40" s="395">
        <f ca="1">VLOOKUP(YM40,ACH37:ACI41,2,FALSE)</f>
        <v>4</v>
      </c>
      <c r="YM40" s="398" t="str">
        <f t="shared" si="5771"/>
        <v>Mamelodi Sundowns</v>
      </c>
      <c r="YN40" s="395">
        <f ca="1">SUMPRODUCT((ACK3:ACK54=YM40)*(ACO3:ACO54="W"))+SUMPRODUCT((ACN3:ACN54=YM40)*(ACP3:ACP54="W"))</f>
        <v>0</v>
      </c>
      <c r="YO40" s="395">
        <f ca="1">SUMPRODUCT((ACK3:ACK54=YM40)*(ACO3:ACO54="D"))+SUMPRODUCT((ACN3:ACN54=YM40)*(ACP3:ACP54="D"))</f>
        <v>0</v>
      </c>
      <c r="YP40" s="395">
        <f ca="1">SUMPRODUCT((ACK3:ACK54=YM40)*(ACO3:ACO54="L"))+SUMPRODUCT((ACN3:ACN54=YM40)*(ACP3:ACP54="L"))</f>
        <v>0</v>
      </c>
      <c r="YQ40" s="395">
        <f ca="1">SUMIF(ACK3:ACK72,YM40,ACL3:ACL72)+SUMIF(ACN3:ACN72,YM40,ACM3:ACM72)</f>
        <v>0</v>
      </c>
      <c r="YR40" s="395">
        <f ca="1">SUMIF(ACN3:ACN72,YM40,ACL3:ACL72)+SUMIF(ACK3:ACK72,YM40,ACM3:ACM72)</f>
        <v>0</v>
      </c>
      <c r="YS40" s="395">
        <f t="shared" ca="1" si="5772"/>
        <v>1000</v>
      </c>
      <c r="YT40" s="395">
        <f t="shared" ca="1" si="5773"/>
        <v>0</v>
      </c>
      <c r="YU40" s="401">
        <f t="shared" si="117"/>
        <v>3</v>
      </c>
      <c r="YV40" s="395">
        <f ca="1">IF(COUNTIF(YT37:YT41,4)&lt;&gt;4,RANK(YT40,YT37:YT41),YT92)</f>
        <v>1</v>
      </c>
      <c r="YX40" s="395">
        <f t="shared" ref="YX40" ca="1" si="6528">SUMPRODUCT((YV37:YV40=YV40)*(YU37:YU40&lt;YU40))+YV40</f>
        <v>1</v>
      </c>
      <c r="YY40" s="398" t="str">
        <f t="shared" ref="YY40" ca="1" si="6529">INDEX(YM37:YM41,MATCH(4,YX37:YX41,0),0)</f>
        <v>Fluminense</v>
      </c>
      <c r="YZ40" s="395">
        <f t="shared" ref="YZ40" ca="1" si="6530">INDEX(YV37:YV41,MATCH(YY40,YM37:YM41,0),0)</f>
        <v>1</v>
      </c>
      <c r="ZA40" s="395" t="str">
        <f t="shared" ca="1" si="6233"/>
        <v>Fluminense</v>
      </c>
      <c r="ZB40" s="395" t="str">
        <f t="shared" ca="1" si="6234"/>
        <v/>
      </c>
      <c r="ZF40" s="395" t="str">
        <f t="shared" ca="1" si="5781"/>
        <v>Fluminense</v>
      </c>
      <c r="ZG40" s="395">
        <f ca="1">SUMPRODUCT((ACK3:ACK54=ZF40)*(ACN3:ACN54=ZF41)*(ACO3:ACO54="W"))+SUMPRODUCT((ACK3:ACK54=ZF40)*(ACN3:ACN54=ZF37)*(ACO3:ACO54="W"))+SUMPRODUCT((ACK3:ACK54=ZF40)*(ACN3:ACN54=ZF38)*(ACO3:ACO54="W"))+SUMPRODUCT((ACK3:ACK54=ZF40)*(ACN3:ACN54=ZF39)*(ACO3:ACO54="W"))+SUMPRODUCT((ACK3:ACK54=ZF41)*(ACN3:ACN54=ZF40)*(ACP3:ACP54="W"))+SUMPRODUCT((ACK3:ACK54=ZF37)*(ACN3:ACN54=ZF40)*(ACP3:ACP54="W"))+SUMPRODUCT((ACK3:ACK54=ZF38)*(ACN3:ACN54=ZF40)*(ACP3:ACP54="W"))+SUMPRODUCT((ACK3:ACK54=ZF39)*(ACN3:ACN54=ZF40)*(ACP3:ACP54="W"))</f>
        <v>0</v>
      </c>
      <c r="ZH40" s="395">
        <f ca="1">SUMPRODUCT((ACK3:ACK54=ZF40)*(ACN3:ACN54=ZF41)*(ACO3:ACO54="D"))+SUMPRODUCT((ACK3:ACK54=ZF40)*(ACN3:ACN54=ZF37)*(ACO3:ACO54="D"))+SUMPRODUCT((ACK3:ACK54=ZF40)*(ACN3:ACN54=ZF38)*(ACO3:ACO54="D"))+SUMPRODUCT((ACK3:ACK54=ZF40)*(ACN3:ACN54=ZF39)*(ACO3:ACO54="D"))+SUMPRODUCT((ACK3:ACK54=ZF41)*(ACN3:ACN54=ZF40)*(ACO3:ACO54="D"))+SUMPRODUCT((ACK3:ACK54=ZF37)*(ACN3:ACN54=ZF40)*(ACO3:ACO54="D"))+SUMPRODUCT((ACK3:ACK54=ZF38)*(ACN3:ACN54=ZF40)*(ACO3:ACO54="D"))+SUMPRODUCT((ACK3:ACK54=ZF39)*(ACN3:ACN54=ZF40)*(ACO3:ACO54="D"))</f>
        <v>0</v>
      </c>
      <c r="ZI40" s="395">
        <f ca="1">SUMPRODUCT((ACK3:ACK54=ZF40)*(ACN3:ACN54=ZF41)*(ACO3:ACO54="L"))+SUMPRODUCT((ACK3:ACK54=ZF40)*(ACN3:ACN54=ZF37)*(ACO3:ACO54="L"))+SUMPRODUCT((ACK3:ACK54=ZF40)*(ACN3:ACN54=ZF38)*(ACO3:ACO54="L"))+SUMPRODUCT((ACK3:ACK54=ZF40)*(ACN3:ACN54=ZF39)*(ACO3:ACO54="L"))+SUMPRODUCT((ACK3:ACK54=ZF41)*(ACN3:ACN54=ZF40)*(ACP3:ACP54="L"))+SUMPRODUCT((ACK3:ACK54=ZF37)*(ACN3:ACN54=ZF40)*(ACP3:ACP54="L"))+SUMPRODUCT((ACK3:ACK54=ZF38)*(ACN3:ACN54=ZF40)*(ACP3:ACP54="L"))+SUMPRODUCT((ACK3:ACK54=ZF39)*(ACN3:ACN54=ZF40)*(ACP3:ACP54="L"))</f>
        <v>0</v>
      </c>
      <c r="ZJ40" s="395">
        <f ca="1">SUMPRODUCT((ACK3:ACK54=ZF40)*(ACN3:ACN54=ZF41)*ACL3:ACL54)+SUMPRODUCT((ACK3:ACK54=ZF40)*(ACN3:ACN54=ZF37)*ACL3:ACL54)+SUMPRODUCT((ACK3:ACK54=ZF40)*(ACN3:ACN54=ZF38)*ACL3:ACL54)+SUMPRODUCT((ACK3:ACK54=ZF40)*(ACN3:ACN54=ZF39)*ACL3:ACL54)+SUMPRODUCT((ACK3:ACK54=ZF41)*(ACN3:ACN54=ZF40)*ACM3:ACM54)+SUMPRODUCT((ACK3:ACK54=ZF37)*(ACN3:ACN54=ZF40)*ACM3:ACM54)+SUMPRODUCT((ACK3:ACK54=ZF38)*(ACN3:ACN54=ZF40)*ACM3:ACM54)+SUMPRODUCT((ACK3:ACK54=ZF39)*(ACN3:ACN54=ZF40)*ACM3:ACM54)</f>
        <v>0</v>
      </c>
      <c r="ZK40" s="395">
        <f ca="1">SUMPRODUCT((ACK3:ACK54=ZF40)*(ACN3:ACN54=ZF41)*ACM3:ACM54)+SUMPRODUCT((ACK3:ACK54=ZF40)*(ACN3:ACN54=ZF37)*ACM3:ACM54)+SUMPRODUCT((ACK3:ACK54=ZF40)*(ACN3:ACN54=ZF38)*ACM3:ACM54)+SUMPRODUCT((ACK3:ACK54=ZF40)*(ACN3:ACN54=ZF39)*ACM3:ACM54)+SUMPRODUCT((ACK3:ACK54=ZF41)*(ACN3:ACN54=ZF40)*ACL3:ACL54)+SUMPRODUCT((ACK3:ACK54=ZF37)*(ACN3:ACN54=ZF40)*ACL3:ACL54)+SUMPRODUCT((ACK3:ACK54=ZF38)*(ACN3:ACN54=ZF40)*ACL3:ACL54)+SUMPRODUCT((ACK3:ACK54=ZF39)*(ACN3:ACN54=ZF40)*ACL3:ACL54)</f>
        <v>0</v>
      </c>
      <c r="ZL40" s="395">
        <f t="shared" ca="1" si="5782"/>
        <v>1000</v>
      </c>
      <c r="ZM40" s="395">
        <f t="shared" ca="1" si="5783"/>
        <v>0</v>
      </c>
      <c r="ZN40" s="395">
        <f ca="1">IF(ZF40&lt;&gt;"",VLOOKUP(ZF40,YM4:YS52,7,FALSE),"")</f>
        <v>1000</v>
      </c>
      <c r="ZO40" s="395">
        <f ca="1">IF(ZF40&lt;&gt;"",VLOOKUP(ZF40,YM4:YS52,5,FALSE),"")</f>
        <v>0</v>
      </c>
      <c r="ZP40" s="395">
        <f ca="1">IF(ZF40&lt;&gt;"",VLOOKUP(ZF40,YM4:YU52,9,FALSE),"")</f>
        <v>26</v>
      </c>
      <c r="ZQ40" s="395">
        <f t="shared" ca="1" si="5784"/>
        <v>0</v>
      </c>
      <c r="ZR40" s="395">
        <f t="shared" ref="ZR40" ca="1" si="6531">IF(ZF40&lt;&gt;"",RANK(ZQ40,ZQ37:ZQ41),"")</f>
        <v>1</v>
      </c>
      <c r="ZS40" s="395">
        <f t="shared" ref="ZS40" ca="1" si="6532">IF(ZF40&lt;&gt;"",SUMPRODUCT((ZQ37:ZQ41=ZQ40)*(ZL37:ZL41&gt;ZL40)),"")</f>
        <v>0</v>
      </c>
      <c r="ZT40" s="395">
        <f t="shared" ref="ZT40" ca="1" si="6533">IF(ZF40&lt;&gt;"",SUMPRODUCT((ZQ37:ZQ41=ZQ40)*(ZL37:ZL41=ZL40)*(ZJ37:ZJ41&gt;ZJ40)),"")</f>
        <v>0</v>
      </c>
      <c r="ZU40" s="395">
        <f t="shared" ref="ZU40" ca="1" si="6534">IF(ZF40&lt;&gt;"",SUMPRODUCT((ZQ37:ZQ41=ZQ40)*(ZL37:ZL41=ZL40)*(ZJ37:ZJ41=ZJ40)*(ZN37:ZN41&gt;ZN40)),"")</f>
        <v>0</v>
      </c>
      <c r="ZV40" s="395">
        <f t="shared" ref="ZV40" ca="1" si="6535">IF(ZF40&lt;&gt;"",SUMPRODUCT((ZQ37:ZQ41=ZQ40)*(ZL37:ZL41=ZL40)*(ZJ37:ZJ41=ZJ40)*(ZN37:ZN41=ZN40)*(ZO37:ZO41&gt;ZO40)),"")</f>
        <v>0</v>
      </c>
      <c r="ZW40" s="395">
        <f t="shared" ref="ZW40" ca="1" si="6536">IF(ZF40&lt;&gt;"",SUMPRODUCT((ZQ37:ZQ41=ZQ40)*(ZL37:ZL41=ZL40)*(ZJ37:ZJ41=ZJ40)*(ZN37:ZN41=ZN40)*(ZO37:ZO41=ZO40)*(ZP37:ZP41&gt;ZP40)),"")</f>
        <v>0</v>
      </c>
      <c r="ZX40" s="395">
        <f t="shared" ref="ZX40" ca="1" si="6537">IF(ZF40&lt;&gt;"",IF(ZX92&lt;&gt;"",IF(ZE88=3,ZX92,ZX92+ZE88),SUM(ZR40:ZW40)),"")</f>
        <v>1</v>
      </c>
      <c r="ZY40" s="395" t="str">
        <f t="shared" ref="ZY40" ca="1" si="6538">IF(ZF40&lt;&gt;"",INDEX(ZF37:ZF41,MATCH(4,ZX37:ZX41,0),0),"")</f>
        <v>Mamelodi Sundowns</v>
      </c>
      <c r="ZZ40" s="395" t="str">
        <f t="shared" ca="1" si="5994"/>
        <v/>
      </c>
      <c r="AAA40" s="395" t="str">
        <f ca="1">IF(ZZ40&lt;&gt;"",SUMPRODUCT((ACK3:ACK54=ZZ40)*(ACN3:ACN54=ZZ41)*(ACO3:ACO54="W"))+SUMPRODUCT((ACK3:ACK54=ZZ40)*(ACN3:ACN54=ZZ38)*(ACO3:ACO54="W"))+SUMPRODUCT((ACK3:ACK54=ZZ40)*(ACN3:ACN54=ZZ39)*(ACO3:ACO54="W"))+SUMPRODUCT((ACK3:ACK54=ZZ41)*(ACN3:ACN54=ZZ40)*(ACP3:ACP54="W"))+SUMPRODUCT((ACK3:ACK54=ZZ38)*(ACN3:ACN54=ZZ40)*(ACP3:ACP54="W"))+SUMPRODUCT((ACK3:ACK54=ZZ39)*(ACN3:ACN54=ZZ40)*(ACP3:ACP54="W")),"")</f>
        <v/>
      </c>
      <c r="AAB40" s="395" t="str">
        <f ca="1">IF(ZZ40&lt;&gt;"",SUMPRODUCT((ACK3:ACK54=ZZ40)*(ACN3:ACN54=ZZ41)*(ACO3:ACO54="D"))+SUMPRODUCT((ACK3:ACK54=ZZ40)*(ACN3:ACN54=ZZ38)*(ACO3:ACO54="D"))+SUMPRODUCT((ACK3:ACK54=ZZ40)*(ACN3:ACN54=ZZ39)*(ACO3:ACO54="D"))+SUMPRODUCT((ACK3:ACK54=ZZ41)*(ACN3:ACN54=ZZ40)*(ACO3:ACO54="D"))+SUMPRODUCT((ACK3:ACK54=ZZ38)*(ACN3:ACN54=ZZ40)*(ACO3:ACO54="D"))+SUMPRODUCT((ACK3:ACK54=ZZ39)*(ACN3:ACN54=ZZ40)*(ACO3:ACO54="D")),"")</f>
        <v/>
      </c>
      <c r="AAC40" s="395" t="str">
        <f ca="1">IF(ZZ40&lt;&gt;"",SUMPRODUCT((ACK3:ACK54=ZZ40)*(ACN3:ACN54=ZZ41)*(ACO3:ACO54="L"))+SUMPRODUCT((ACK3:ACK54=ZZ40)*(ACN3:ACN54=ZZ38)*(ACO3:ACO54="L"))+SUMPRODUCT((ACK3:ACK54=ZZ40)*(ACN3:ACN54=ZZ39)*(ACO3:ACO54="L"))+SUMPRODUCT((ACK3:ACK54=ZZ41)*(ACN3:ACN54=ZZ40)*(ACP3:ACP54="L"))+SUMPRODUCT((ACK3:ACK54=ZZ38)*(ACN3:ACN54=ZZ40)*(ACP3:ACP54="L"))+SUMPRODUCT((ACK3:ACK54=ZZ39)*(ACN3:ACN54=ZZ40)*(ACP3:ACP54="L")),"")</f>
        <v/>
      </c>
      <c r="AAD40" s="395">
        <f ca="1">SUMPRODUCT((ACK3:ACK54=ZZ40)*(ACN3:ACN54=ZZ41)*ACL3:ACL54)+SUMPRODUCT((ACK3:ACK54=ZZ40)*(ACN3:ACN54=ZZ37)*ACL3:ACL54)+SUMPRODUCT((ACK3:ACK54=ZZ40)*(ACN3:ACN54=ZZ38)*ACL3:ACL54)+SUMPRODUCT((ACK3:ACK54=ZZ40)*(ACN3:ACN54=ZZ39)*ACL3:ACL54)+SUMPRODUCT((ACK3:ACK54=ZZ41)*(ACN3:ACN54=ZZ40)*ACM3:ACM54)+SUMPRODUCT((ACK3:ACK54=ZZ37)*(ACN3:ACN54=ZZ40)*ACM3:ACM54)+SUMPRODUCT((ACK3:ACK54=ZZ38)*(ACN3:ACN54=ZZ40)*ACM3:ACM54)+SUMPRODUCT((ACK3:ACK54=ZZ39)*(ACN3:ACN54=ZZ40)*ACM3:ACM54)</f>
        <v>0</v>
      </c>
      <c r="AAE40" s="395">
        <f ca="1">SUMPRODUCT((ACK3:ACK54=ZZ40)*(ACN3:ACN54=ZZ41)*ACM3:ACM54)+SUMPRODUCT((ACK3:ACK54=ZZ40)*(ACN3:ACN54=ZZ37)*ACM3:ACM54)+SUMPRODUCT((ACK3:ACK54=ZZ40)*(ACN3:ACN54=ZZ38)*ACM3:ACM54)+SUMPRODUCT((ACK3:ACK54=ZZ40)*(ACN3:ACN54=ZZ39)*ACM3:ACM54)+SUMPRODUCT((ACK3:ACK54=ZZ41)*(ACN3:ACN54=ZZ40)*ACL3:ACL54)+SUMPRODUCT((ACK3:ACK54=ZZ37)*(ACN3:ACN54=ZZ40)*ACL3:ACL54)+SUMPRODUCT((ACK3:ACK54=ZZ38)*(ACN3:ACN54=ZZ40)*ACL3:ACL54)+SUMPRODUCT((ACK3:ACK54=ZZ39)*(ACN3:ACN54=ZZ40)*ACL3:ACL54)</f>
        <v>0</v>
      </c>
      <c r="AAF40" s="395">
        <f t="shared" ca="1" si="5995"/>
        <v>1000</v>
      </c>
      <c r="AAG40" s="395" t="str">
        <f t="shared" ca="1" si="5996"/>
        <v/>
      </c>
      <c r="AAH40" s="395" t="str">
        <f ca="1">IF(ZZ40&lt;&gt;"",VLOOKUP(ZZ40,YM4:YS52,7,FALSE),"")</f>
        <v/>
      </c>
      <c r="AAI40" s="395" t="str">
        <f ca="1">IF(ZZ40&lt;&gt;"",VLOOKUP(ZZ40,YM4:YS52,5,FALSE),"")</f>
        <v/>
      </c>
      <c r="AAJ40" s="395" t="str">
        <f ca="1">IF(ZZ40&lt;&gt;"",VLOOKUP(ZZ40,YM4:YU52,9,FALSE),"")</f>
        <v/>
      </c>
      <c r="AAK40" s="395" t="str">
        <f t="shared" ca="1" si="5997"/>
        <v/>
      </c>
      <c r="AAL40" s="395" t="str">
        <f t="shared" ref="AAL40" ca="1" si="6539">IF(ZZ40&lt;&gt;"",RANK(AAK40,AAK37:AAK40),"")</f>
        <v/>
      </c>
      <c r="AAM40" s="395" t="str">
        <f t="shared" ref="AAM40" ca="1" si="6540">IF(ZZ40&lt;&gt;"",SUMPRODUCT((AAK37:AAK41=AAK40)*(AAF37:AAF41&gt;AAF40)),"")</f>
        <v/>
      </c>
      <c r="AAN40" s="395" t="str">
        <f t="shared" ref="AAN40" ca="1" si="6541">IF(ZZ40&lt;&gt;"",SUMPRODUCT((AAK37:AAK41=AAK40)*(AAF37:AAF41=AAF40)*(AAD37:AAD41&gt;AAD40)),"")</f>
        <v/>
      </c>
      <c r="AAO40" s="395" t="str">
        <f t="shared" ref="AAO40" ca="1" si="6542">IF(ZZ40&lt;&gt;"",SUMPRODUCT((AAK37:AAK41=AAK40)*(AAF37:AAF41=AAF40)*(AAD37:AAD41=AAD40)*(AAH37:AAH41&gt;AAH40)),"")</f>
        <v/>
      </c>
      <c r="AAP40" s="395" t="str">
        <f t="shared" ref="AAP40" ca="1" si="6543">IF(ZZ40&lt;&gt;"",SUMPRODUCT((AAK37:AAK41=AAK40)*(AAF37:AAF41=AAF40)*(AAD37:AAD41=AAD40)*(AAH37:AAH41=AAH40)*(AAI37:AAI41&gt;AAI40)),"")</f>
        <v/>
      </c>
      <c r="AAQ40" s="395" t="str">
        <f t="shared" ref="AAQ40" ca="1" si="6544">IF(ZZ40&lt;&gt;"",SUMPRODUCT((AAK37:AAK41=AAK40)*(AAF37:AAF41=AAF40)*(AAD37:AAD41=AAD40)*(AAH37:AAH41=AAH40)*(AAI37:AAI41=AAI40)*(AAJ37:AAJ41&gt;AAJ40)),"")</f>
        <v/>
      </c>
      <c r="AAR40" s="395" t="str">
        <f t="shared" ref="AAR40" ca="1" si="6545">IF(ZZ40&lt;&gt;"",IF(AAR92&lt;&gt;"",IF(ZY88=3,AAR92,AAR92+ZY88),SUM(AAL40:AAQ40)+1),"")</f>
        <v/>
      </c>
      <c r="AAS40" s="395" t="str">
        <f t="shared" ref="AAS40" ca="1" si="6546">IF(ZZ40&lt;&gt;"",INDEX(ZZ38:ZZ41,MATCH(4,AAR38:AAR41,0),0),"")</f>
        <v/>
      </c>
      <c r="AAT40" s="395" t="str">
        <f t="shared" ca="1" si="6252"/>
        <v/>
      </c>
      <c r="AAU40" s="395">
        <f ca="1">SUMPRODUCT((ACK3:ACK54=AAT40)*(ACN3:ACN54=AAT41)*(ACO3:ACO54="W"))+SUMPRODUCT((ACK3:ACK54=AAT40)*(ACN3:ACN54=AAT54)*(ACO3:ACO54="W"))+SUMPRODUCT((ACK3:ACK54=AAT40)*(ACN3:ACN54=AAT39)*(ACO3:ACO54="W"))+SUMPRODUCT((ACK3:ACK54=AAT41)*(ACN3:ACN54=AAT40)*(ACP3:ACP54="W"))+SUMPRODUCT((ACK3:ACK54=AAT54)*(ACN3:ACN54=AAT40)*(ACP3:ACP54="W"))+SUMPRODUCT((ACK3:ACK54=AAT39)*(ACN3:ACN54=AAT40)*(ACP3:ACP54="W"))</f>
        <v>0</v>
      </c>
      <c r="AAV40" s="395">
        <f ca="1">SUMPRODUCT((ACK3:ACK54=AAT40)*(ACN3:ACN54=AAT41)*(ACO3:ACO54="D"))+SUMPRODUCT((ACK3:ACK54=AAT40)*(ACN3:ACN54=AAT54)*(ACO3:ACO54="D"))+SUMPRODUCT((ACK3:ACK54=AAT40)*(ACN3:ACN54=AAT39)*(ACO3:ACO54="D"))+SUMPRODUCT((ACK3:ACK54=AAT41)*(ACN3:ACN54=AAT40)*(ACO3:ACO54="D"))+SUMPRODUCT((ACK3:ACK54=AAT54)*(ACN3:ACN54=AAT40)*(ACO3:ACO54="D"))+SUMPRODUCT((ACK3:ACK54=AAT39)*(ACN3:ACN54=AAT40)*(ACO3:ACO54="D"))</f>
        <v>0</v>
      </c>
      <c r="AAW40" s="395">
        <f ca="1">SUMPRODUCT((ACK3:ACK54=AAT40)*(ACN3:ACN54=AAT41)*(ACO3:ACO54="L"))+SUMPRODUCT((ACK3:ACK54=AAT40)*(ACN3:ACN54=AAT54)*(ACO3:ACO54="L"))+SUMPRODUCT((ACK3:ACK54=AAT40)*(ACN3:ACN54=AAT39)*(ACO3:ACO54="L"))+SUMPRODUCT((ACK3:ACK54=AAT41)*(ACN3:ACN54=AAT40)*(ACP3:ACP54="L"))+SUMPRODUCT((ACK3:ACK54=AAT54)*(ACN3:ACN54=AAT40)*(ACP3:ACP54="L"))+SUMPRODUCT((ACK3:ACK54=AAT39)*(ACN3:ACN54=AAT40)*(ACP3:ACP54="L"))</f>
        <v>0</v>
      </c>
      <c r="AAX40" s="395">
        <f ca="1">SUMPRODUCT((ACK3:ACK54=AAT40)*(ACN3:ACN54=AAT41)*ACL3:ACL54)+SUMPRODUCT((ACK3:ACK54=AAT40)*(ACN3:ACN54=AAT37)*ACL3:ACL54)+SUMPRODUCT((ACK3:ACK54=AAT40)*(ACN3:ACN54=AAT38)*ACL3:ACL54)+SUMPRODUCT((ACK3:ACK54=AAT40)*(ACN3:ACN54=AAT39)*ACL3:ACL54)+SUMPRODUCT((ACK3:ACK54=AAT41)*(ACN3:ACN54=AAT40)*ACM3:ACM54)+SUMPRODUCT((ACK3:ACK54=AAT37)*(ACN3:ACN54=AAT40)*ACM3:ACM54)+SUMPRODUCT((ACK3:ACK54=AAT38)*(ACN3:ACN54=AAT40)*ACM3:ACM54)+SUMPRODUCT((ACK3:ACK54=AAT39)*(ACN3:ACN54=AAT40)*ACM3:ACM54)</f>
        <v>0</v>
      </c>
      <c r="AAY40" s="395">
        <f ca="1">SUMPRODUCT((ACK3:ACK54=AAT40)*(ACN3:ACN54=AAT41)*ACM3:ACM54)+SUMPRODUCT((ACK3:ACK54=AAT40)*(ACN3:ACN54=AAT37)*ACM3:ACM54)+SUMPRODUCT((ACK3:ACK54=AAT40)*(ACN3:ACN54=AAT38)*ACM3:ACM54)+SUMPRODUCT((ACK3:ACK54=AAT40)*(ACN3:ACN54=AAT39)*ACM3:ACM54)+SUMPRODUCT((ACK3:ACK54=AAT41)*(ACN3:ACN54=AAT40)*ACL3:ACL54)+SUMPRODUCT((ACK3:ACK54=AAT37)*(ACN3:ACN54=AAT40)*ACL3:ACL54)+SUMPRODUCT((ACK3:ACK54=AAT38)*(ACN3:ACN54=AAT40)*ACL3:ACL54)+SUMPRODUCT((ACK3:ACK54=AAT39)*(ACN3:ACN54=AAT40)*ACL3:ACL54)</f>
        <v>0</v>
      </c>
      <c r="AAZ40" s="395">
        <f t="shared" ca="1" si="6253"/>
        <v>1000</v>
      </c>
      <c r="ABA40" s="395" t="str">
        <f t="shared" ca="1" si="6254"/>
        <v/>
      </c>
      <c r="ABB40" s="395" t="str">
        <f ca="1">IF(AAT40&lt;&gt;"",VLOOKUP(AAT40,YM4:YS52,7,FALSE),"")</f>
        <v/>
      </c>
      <c r="ABC40" s="395" t="str">
        <f ca="1">IF(AAT40&lt;&gt;"",VLOOKUP(AAT40,YM4:YS52,5,FALSE),"")</f>
        <v/>
      </c>
      <c r="ABD40" s="395" t="str">
        <f ca="1">IF(AAT40&lt;&gt;"",VLOOKUP(AAT40,YM4:YU52,9,FALSE),"")</f>
        <v/>
      </c>
      <c r="ABE40" s="395" t="str">
        <f t="shared" ca="1" si="6255"/>
        <v/>
      </c>
      <c r="ABF40" s="395" t="str">
        <f t="shared" ref="ABF40" ca="1" si="6547">IF(AAT40&lt;&gt;"",RANK(ABE40,ABE38:ABE40),"")</f>
        <v/>
      </c>
      <c r="ABG40" s="395" t="str">
        <f t="shared" ref="ABG40" ca="1" si="6548">IF(AAT40&lt;&gt;"",SUMPRODUCT((ABE37:ABE41=ABE40)*(AAZ37:AAZ41&gt;AAZ40)),"")</f>
        <v/>
      </c>
      <c r="ABH40" s="395" t="str">
        <f t="shared" ref="ABH40" ca="1" si="6549">IF(AAT40&lt;&gt;"",SUMPRODUCT((ABE37:ABE41=ABE40)*(AAZ37:AAZ41=AAZ40)*(AAX37:AAX41&gt;AAX40)),"")</f>
        <v/>
      </c>
      <c r="ABI40" s="395" t="str">
        <f t="shared" ref="ABI40" ca="1" si="6550">IF(AAT40&lt;&gt;"",SUMPRODUCT((ABE37:ABE41=ABE40)*(AAZ37:AAZ41=AAZ40)*(AAX37:AAX41=AAX40)*(ABB37:ABB41&gt;ABB40)),"")</f>
        <v/>
      </c>
      <c r="ABJ40" s="395" t="str">
        <f t="shared" ref="ABJ40" ca="1" si="6551">IF(AAT40&lt;&gt;"",SUMPRODUCT((ABE37:ABE41=ABE40)*(AAZ37:AAZ41=AAZ40)*(AAX37:AAX41=AAX40)*(ABB37:ABB41=ABB40)*(ABC37:ABC41&gt;ABC40)),"")</f>
        <v/>
      </c>
      <c r="ABK40" s="395" t="str">
        <f t="shared" ref="ABK40" ca="1" si="6552">IF(AAT40&lt;&gt;"",SUMPRODUCT((ABE37:ABE41=ABE40)*(AAZ37:AAZ41=AAZ40)*(AAX37:AAX41=AAX40)*(ABB37:ABB41=ABB40)*(ABC37:ABC41=ABC40)*(ABD37:ABD41&gt;ABD40)),"")</f>
        <v/>
      </c>
      <c r="ABL40" s="395" t="str">
        <f t="shared" ca="1" si="6262"/>
        <v/>
      </c>
      <c r="ABM40" s="395" t="str">
        <f t="shared" ref="ABM40" ca="1" si="6553">IF(AAT40&lt;&gt;"",INDEX(AAT39:AAT41,MATCH(4,ABL39:ABL41,0),0),"")</f>
        <v/>
      </c>
      <c r="ABN40" s="395" t="str">
        <f t="shared" ref="ABN40" si="6554">IF(ZD37&lt;&gt;"",ZD37,"")</f>
        <v/>
      </c>
      <c r="ABO40" s="395">
        <f ca="1">SUMPRODUCT((ACK3:ACK54=ABN40)*(ACN3:ACN54=ABN41)*(ACO3:ACO54="W"))+SUMPRODUCT((ACK3:ACK54=ABN40)*(ACN3:ACN54=ABN54)*(ACO3:ACO54="W"))+SUMPRODUCT((ACK3:ACK54=ABN40)*(ACN3:ACN54=ABN55)*(ACO3:ACO54="W"))+SUMPRODUCT((ACK3:ACK54=ABN41)*(ACN3:ACN54=ABN40)*(ACP3:ACP54="W"))+SUMPRODUCT((ACK3:ACK54=ABN54)*(ACN3:ACN54=ABN40)*(ACP3:ACP54="W"))+SUMPRODUCT((ACK3:ACK54=ABN55)*(ACN3:ACN54=ABN40)*(ACP3:ACP54="W"))</f>
        <v>0</v>
      </c>
      <c r="ABP40" s="395">
        <f ca="1">SUMPRODUCT((ACK3:ACK54=ABN40)*(ACN3:ACN54=ABN41)*(ACO3:ACO54="D"))+SUMPRODUCT((ACK3:ACK54=ABN40)*(ACN3:ACN54=ABN54)*(ACO3:ACO54="D"))+SUMPRODUCT((ACK3:ACK54=ABN40)*(ACN3:ACN54=ABN55)*(ACO3:ACO54="D"))+SUMPRODUCT((ACK3:ACK54=ABN41)*(ACN3:ACN54=ABN40)*(ACO3:ACO54="D"))+SUMPRODUCT((ACK3:ACK54=ABN54)*(ACN3:ACN54=ABN40)*(ACO3:ACO54="D"))+SUMPRODUCT((ACK3:ACK54=ABN55)*(ACN3:ACN54=ABN40)*(ACO3:ACO54="D"))</f>
        <v>0</v>
      </c>
      <c r="ABQ40" s="395">
        <f ca="1">SUMPRODUCT((ACK3:ACK54=ABN40)*(ACN3:ACN54=ABN41)*(ACO3:ACO54="L"))+SUMPRODUCT((ACK3:ACK54=ABN40)*(ACN3:ACN54=ABN54)*(ACO3:ACO54="L"))+SUMPRODUCT((ACK3:ACK54=ABN40)*(ACN3:ACN54=ABN55)*(ACO3:ACO54="L"))+SUMPRODUCT((ACK3:ACK54=ABN41)*(ACN3:ACN54=ABN40)*(ACP3:ACP54="L"))+SUMPRODUCT((ACK3:ACK54=ABN54)*(ACN3:ACN54=ABN40)*(ACP3:ACP54="L"))+SUMPRODUCT((ACK3:ACK54=ABN55)*(ACN3:ACN54=ABN40)*(ACP3:ACP54="L"))</f>
        <v>0</v>
      </c>
      <c r="ABR40" s="395">
        <f ca="1">SUMPRODUCT((ACK3:ACK54=ABN40)*(ACN3:ACN54=ABN41)*ACL3:ACL54)+SUMPRODUCT((ACK3:ACK54=ABN40)*(ACN3:ACN54=ABN37)*ACL3:ACL54)+SUMPRODUCT((ACK3:ACK54=ABN40)*(ACN3:ACN54=ABN38)*ACL3:ACL54)+SUMPRODUCT((ACK3:ACK54=ABN40)*(ACN3:ACN54=ABN39)*ACL3:ACL54)+SUMPRODUCT((ACK3:ACK54=ABN41)*(ACN3:ACN54=ABN40)*ACM3:ACM54)+SUMPRODUCT((ACK3:ACK54=ABN37)*(ACN3:ACN54=ABN40)*ACM3:ACM54)+SUMPRODUCT((ACK3:ACK54=ABN38)*(ACN3:ACN54=ABN40)*ACM3:ACM54)+SUMPRODUCT((ACK3:ACK54=ABN39)*(ACN3:ACN54=ABN40)*ACM3:ACM54)</f>
        <v>0</v>
      </c>
      <c r="ABS40" s="395">
        <f ca="1">SUMPRODUCT((ACK3:ACK54=ABN40)*(ACN3:ACN54=ABN41)*ACM3:ACM54)+SUMPRODUCT((ACK3:ACK54=ABN40)*(ACN3:ACN54=ABN37)*ACM3:ACM54)+SUMPRODUCT((ACK3:ACK54=ABN40)*(ACN3:ACN54=ABN38)*ACM3:ACM54)+SUMPRODUCT((ACK3:ACK54=ABN40)*(ACN3:ACN54=ABN39)*ACM3:ACM54)+SUMPRODUCT((ACK3:ACK54=ABN41)*(ACN3:ACN54=ABN40)*ACL3:ACL54)+SUMPRODUCT((ACK3:ACK54=ABN37)*(ACN3:ACN54=ABN40)*ACL3:ACL54)+SUMPRODUCT((ACK3:ACK54=ABN38)*(ACN3:ACN54=ABN40)*ACL3:ACL54)+SUMPRODUCT((ACK3:ACK54=ABN39)*(ACN3:ACN54=ABN40)*ACL3:ACL54)</f>
        <v>0</v>
      </c>
      <c r="ABT40" s="395">
        <f t="shared" ref="ABT40" ca="1" si="6555">ABR40-ABS40+1000</f>
        <v>1000</v>
      </c>
      <c r="ABU40" s="395" t="str">
        <f t="shared" ref="ABU40" si="6556">IF(ABN40&lt;&gt;"",ABO40*3+ABP40*1,"")</f>
        <v/>
      </c>
      <c r="ABV40" s="395" t="str">
        <f>IF(ABN40&lt;&gt;"",VLOOKUP(ABN40,YM4:YS52,7,FALSE),"")</f>
        <v/>
      </c>
      <c r="ABW40" s="395" t="str">
        <f>IF(ABN40&lt;&gt;"",VLOOKUP(ABN40,YM4:YS52,5,FALSE),"")</f>
        <v/>
      </c>
      <c r="ABX40" s="395" t="str">
        <f>IF(ABN40&lt;&gt;"",VLOOKUP(ABN40,YM4:YU52,9,FALSE),"")</f>
        <v/>
      </c>
      <c r="ABY40" s="395" t="str">
        <f t="shared" ref="ABY40" si="6557">ABU40</f>
        <v/>
      </c>
      <c r="ABZ40" s="395" t="str">
        <f t="shared" ref="ABZ40" si="6558">IF(ABN40&lt;&gt;"",RANK(ABY40,ZQ37:ZQ41),"")</f>
        <v/>
      </c>
      <c r="ACA40" s="395" t="str">
        <f t="shared" ref="ACA40" si="6559">IF(ABN40&lt;&gt;"",SUMPRODUCT((ABY37:ABY41=ABY40)*(ABT37:ABT41&gt;ABT40)),"")</f>
        <v/>
      </c>
      <c r="ACB40" s="395" t="str">
        <f t="shared" ref="ACB40" si="6560">IF(ABN40&lt;&gt;"",SUMPRODUCT((ABY37:ABY41=ABY40)*(ABT37:ABT41=ABT40)*(ABR37:ABR41&gt;ABR40)),"")</f>
        <v/>
      </c>
      <c r="ACC40" s="395" t="str">
        <f t="shared" ref="ACC40" si="6561">IF(ABN40&lt;&gt;"",SUMPRODUCT((ABY37:ABY41=ABY40)*(ABT37:ABT41=ABT40)*(ABR37:ABR41=ABR40)*(ABV37:ABV41&gt;ABV40)),"")</f>
        <v/>
      </c>
      <c r="ACD40" s="395" t="str">
        <f t="shared" ref="ACD40" si="6562">IF(ABN40&lt;&gt;"",SUMPRODUCT((ABY37:ABY41=ABY40)*(ABT37:ABT41=ABT40)*(ABR37:ABR41=ABR40)*(ABV37:ABV41=ABV40)*(ABW37:ABW41&gt;ABW40)),"")</f>
        <v/>
      </c>
      <c r="ACE40" s="395" t="str">
        <f t="shared" ref="ACE40" si="6563">IF(ABN40&lt;&gt;"",SUMPRODUCT((ABY37:ABY41=ABY40)*(ABT37:ABT41=ABT40)*(ABR37:ABR41=ABR40)*(ABV37:ABV41=ABV40)*(ABW37:ABW41=ABW40)*(ABX37:ABX41&gt;ABX40)),"")</f>
        <v/>
      </c>
      <c r="ACF40" s="395" t="str">
        <f t="shared" ref="ACF40" si="6564">IF(ABN40&lt;&gt;"",SUM(ABZ40:ACE40)+3,"")</f>
        <v/>
      </c>
      <c r="ACG40" s="395" t="str">
        <f t="shared" ref="ACG40" si="6565">IF(ABN40&lt;&gt;"",IF(ACF40=4,ABN40,ABN41),"")</f>
        <v/>
      </c>
      <c r="ACH40" s="395" t="str">
        <f t="shared" ref="ACH40" ca="1" si="6566">IF(ACG40&lt;&gt;"",ACG40,IF(ABM40&lt;&gt;"",ABM40,IF(AAS40&lt;&gt;"",AAS40,IF(ZY40&lt;&gt;"",ZY40,YY40))))</f>
        <v>Mamelodi Sundowns</v>
      </c>
      <c r="ACI40" s="395">
        <v>4</v>
      </c>
      <c r="ACK40" s="395" t="str">
        <f t="shared" si="9"/>
        <v>Benfica</v>
      </c>
      <c r="ACL40" s="395">
        <f ca="1">IF(OFFSET('Game Board'!O45,0,ACL1)&lt;&gt;"",OFFSET('Game Board'!O45,0,ACL1),0)</f>
        <v>0</v>
      </c>
      <c r="ACM40" s="395">
        <f ca="1">IF(OFFSET('Game Board'!P45,0,ACL1)&lt;&gt;"",OFFSET('Game Board'!P45,0,ACL1),0)</f>
        <v>0</v>
      </c>
      <c r="ACN40" s="395" t="str">
        <f t="shared" si="10"/>
        <v>Bayern Munich</v>
      </c>
      <c r="ACO40" s="395" t="str">
        <f ca="1">IF(AND(OFFSET('Game Board'!O45,0,ACL1)&lt;&gt;"",OFFSET('Game Board'!P45,0,ACL1)&lt;&gt;""),IF(ACL40&gt;ACM40,"W",IF(ACL40=ACM40,"D","L")),"")</f>
        <v/>
      </c>
      <c r="ACP40" s="395" t="str">
        <f t="shared" ca="1" si="2661"/>
        <v/>
      </c>
      <c r="ACR40" s="395">
        <f ca="1">VLOOKUP(ACS40,AGN37:AGO41,2,FALSE)</f>
        <v>4</v>
      </c>
      <c r="ACS40" s="398" t="str">
        <f t="shared" si="5794"/>
        <v>Mamelodi Sundowns</v>
      </c>
      <c r="ACT40" s="395">
        <f ca="1">SUMPRODUCT((AGQ3:AGQ54=ACS40)*(AGU3:AGU54="W"))+SUMPRODUCT((AGT3:AGT54=ACS40)*(AGV3:AGV54="W"))</f>
        <v>0</v>
      </c>
      <c r="ACU40" s="395">
        <f ca="1">SUMPRODUCT((AGQ3:AGQ54=ACS40)*(AGU3:AGU54="D"))+SUMPRODUCT((AGT3:AGT54=ACS40)*(AGV3:AGV54="D"))</f>
        <v>0</v>
      </c>
      <c r="ACV40" s="395">
        <f ca="1">SUMPRODUCT((AGQ3:AGQ54=ACS40)*(AGU3:AGU54="L"))+SUMPRODUCT((AGT3:AGT54=ACS40)*(AGV3:AGV54="L"))</f>
        <v>0</v>
      </c>
      <c r="ACW40" s="395">
        <f ca="1">SUMIF(AGQ3:AGQ72,ACS40,AGR3:AGR72)+SUMIF(AGT3:AGT72,ACS40,AGS3:AGS72)</f>
        <v>0</v>
      </c>
      <c r="ACX40" s="395">
        <f ca="1">SUMIF(AGT3:AGT72,ACS40,AGR3:AGR72)+SUMIF(AGQ3:AGQ72,ACS40,AGS3:AGS72)</f>
        <v>0</v>
      </c>
      <c r="ACY40" s="395">
        <f t="shared" ca="1" si="5795"/>
        <v>1000</v>
      </c>
      <c r="ACZ40" s="395">
        <f t="shared" ca="1" si="5796"/>
        <v>0</v>
      </c>
      <c r="ADA40" s="401">
        <f t="shared" si="144"/>
        <v>3</v>
      </c>
      <c r="ADB40" s="395">
        <f ca="1">IF(COUNTIF(ACZ37:ACZ41,4)&lt;&gt;4,RANK(ACZ40,ACZ37:ACZ41),ACZ92)</f>
        <v>1</v>
      </c>
      <c r="ADD40" s="395">
        <f t="shared" ref="ADD40" ca="1" si="6567">SUMPRODUCT((ADB37:ADB40=ADB40)*(ADA37:ADA40&lt;ADA40))+ADB40</f>
        <v>1</v>
      </c>
      <c r="ADE40" s="398" t="str">
        <f t="shared" ref="ADE40" ca="1" si="6568">INDEX(ACS37:ACS41,MATCH(4,ADD37:ADD41,0),0)</f>
        <v>Fluminense</v>
      </c>
      <c r="ADF40" s="395">
        <f t="shared" ref="ADF40" ca="1" si="6569">INDEX(ADB37:ADB41,MATCH(ADE40,ACS37:ACS41,0),0)</f>
        <v>1</v>
      </c>
      <c r="ADG40" s="395" t="str">
        <f t="shared" ca="1" si="6268"/>
        <v>Fluminense</v>
      </c>
      <c r="ADH40" s="395" t="str">
        <f t="shared" ca="1" si="6269"/>
        <v/>
      </c>
      <c r="ADL40" s="395" t="str">
        <f t="shared" ca="1" si="5804"/>
        <v>Fluminense</v>
      </c>
      <c r="ADM40" s="395">
        <f ca="1">SUMPRODUCT((AGQ3:AGQ54=ADL40)*(AGT3:AGT54=ADL41)*(AGU3:AGU54="W"))+SUMPRODUCT((AGQ3:AGQ54=ADL40)*(AGT3:AGT54=ADL37)*(AGU3:AGU54="W"))+SUMPRODUCT((AGQ3:AGQ54=ADL40)*(AGT3:AGT54=ADL38)*(AGU3:AGU54="W"))+SUMPRODUCT((AGQ3:AGQ54=ADL40)*(AGT3:AGT54=ADL39)*(AGU3:AGU54="W"))+SUMPRODUCT((AGQ3:AGQ54=ADL41)*(AGT3:AGT54=ADL40)*(AGV3:AGV54="W"))+SUMPRODUCT((AGQ3:AGQ54=ADL37)*(AGT3:AGT54=ADL40)*(AGV3:AGV54="W"))+SUMPRODUCT((AGQ3:AGQ54=ADL38)*(AGT3:AGT54=ADL40)*(AGV3:AGV54="W"))+SUMPRODUCT((AGQ3:AGQ54=ADL39)*(AGT3:AGT54=ADL40)*(AGV3:AGV54="W"))</f>
        <v>0</v>
      </c>
      <c r="ADN40" s="395">
        <f ca="1">SUMPRODUCT((AGQ3:AGQ54=ADL40)*(AGT3:AGT54=ADL41)*(AGU3:AGU54="D"))+SUMPRODUCT((AGQ3:AGQ54=ADL40)*(AGT3:AGT54=ADL37)*(AGU3:AGU54="D"))+SUMPRODUCT((AGQ3:AGQ54=ADL40)*(AGT3:AGT54=ADL38)*(AGU3:AGU54="D"))+SUMPRODUCT((AGQ3:AGQ54=ADL40)*(AGT3:AGT54=ADL39)*(AGU3:AGU54="D"))+SUMPRODUCT((AGQ3:AGQ54=ADL41)*(AGT3:AGT54=ADL40)*(AGU3:AGU54="D"))+SUMPRODUCT((AGQ3:AGQ54=ADL37)*(AGT3:AGT54=ADL40)*(AGU3:AGU54="D"))+SUMPRODUCT((AGQ3:AGQ54=ADL38)*(AGT3:AGT54=ADL40)*(AGU3:AGU54="D"))+SUMPRODUCT((AGQ3:AGQ54=ADL39)*(AGT3:AGT54=ADL40)*(AGU3:AGU54="D"))</f>
        <v>0</v>
      </c>
      <c r="ADO40" s="395">
        <f ca="1">SUMPRODUCT((AGQ3:AGQ54=ADL40)*(AGT3:AGT54=ADL41)*(AGU3:AGU54="L"))+SUMPRODUCT((AGQ3:AGQ54=ADL40)*(AGT3:AGT54=ADL37)*(AGU3:AGU54="L"))+SUMPRODUCT((AGQ3:AGQ54=ADL40)*(AGT3:AGT54=ADL38)*(AGU3:AGU54="L"))+SUMPRODUCT((AGQ3:AGQ54=ADL40)*(AGT3:AGT54=ADL39)*(AGU3:AGU54="L"))+SUMPRODUCT((AGQ3:AGQ54=ADL41)*(AGT3:AGT54=ADL40)*(AGV3:AGV54="L"))+SUMPRODUCT((AGQ3:AGQ54=ADL37)*(AGT3:AGT54=ADL40)*(AGV3:AGV54="L"))+SUMPRODUCT((AGQ3:AGQ54=ADL38)*(AGT3:AGT54=ADL40)*(AGV3:AGV54="L"))+SUMPRODUCT((AGQ3:AGQ54=ADL39)*(AGT3:AGT54=ADL40)*(AGV3:AGV54="L"))</f>
        <v>0</v>
      </c>
      <c r="ADP40" s="395">
        <f ca="1">SUMPRODUCT((AGQ3:AGQ54=ADL40)*(AGT3:AGT54=ADL41)*AGR3:AGR54)+SUMPRODUCT((AGQ3:AGQ54=ADL40)*(AGT3:AGT54=ADL37)*AGR3:AGR54)+SUMPRODUCT((AGQ3:AGQ54=ADL40)*(AGT3:AGT54=ADL38)*AGR3:AGR54)+SUMPRODUCT((AGQ3:AGQ54=ADL40)*(AGT3:AGT54=ADL39)*AGR3:AGR54)+SUMPRODUCT((AGQ3:AGQ54=ADL41)*(AGT3:AGT54=ADL40)*AGS3:AGS54)+SUMPRODUCT((AGQ3:AGQ54=ADL37)*(AGT3:AGT54=ADL40)*AGS3:AGS54)+SUMPRODUCT((AGQ3:AGQ54=ADL38)*(AGT3:AGT54=ADL40)*AGS3:AGS54)+SUMPRODUCT((AGQ3:AGQ54=ADL39)*(AGT3:AGT54=ADL40)*AGS3:AGS54)</f>
        <v>0</v>
      </c>
      <c r="ADQ40" s="395">
        <f ca="1">SUMPRODUCT((AGQ3:AGQ54=ADL40)*(AGT3:AGT54=ADL41)*AGS3:AGS54)+SUMPRODUCT((AGQ3:AGQ54=ADL40)*(AGT3:AGT54=ADL37)*AGS3:AGS54)+SUMPRODUCT((AGQ3:AGQ54=ADL40)*(AGT3:AGT54=ADL38)*AGS3:AGS54)+SUMPRODUCT((AGQ3:AGQ54=ADL40)*(AGT3:AGT54=ADL39)*AGS3:AGS54)+SUMPRODUCT((AGQ3:AGQ54=ADL41)*(AGT3:AGT54=ADL40)*AGR3:AGR54)+SUMPRODUCT((AGQ3:AGQ54=ADL37)*(AGT3:AGT54=ADL40)*AGR3:AGR54)+SUMPRODUCT((AGQ3:AGQ54=ADL38)*(AGT3:AGT54=ADL40)*AGR3:AGR54)+SUMPRODUCT((AGQ3:AGQ54=ADL39)*(AGT3:AGT54=ADL40)*AGR3:AGR54)</f>
        <v>0</v>
      </c>
      <c r="ADR40" s="395">
        <f t="shared" ca="1" si="5805"/>
        <v>1000</v>
      </c>
      <c r="ADS40" s="395">
        <f t="shared" ca="1" si="5806"/>
        <v>0</v>
      </c>
      <c r="ADT40" s="395">
        <f ca="1">IF(ADL40&lt;&gt;"",VLOOKUP(ADL40,ACS4:ACY52,7,FALSE),"")</f>
        <v>1000</v>
      </c>
      <c r="ADU40" s="395">
        <f ca="1">IF(ADL40&lt;&gt;"",VLOOKUP(ADL40,ACS4:ACY52,5,FALSE),"")</f>
        <v>0</v>
      </c>
      <c r="ADV40" s="395">
        <f ca="1">IF(ADL40&lt;&gt;"",VLOOKUP(ADL40,ACS4:ADA52,9,FALSE),"")</f>
        <v>26</v>
      </c>
      <c r="ADW40" s="395">
        <f t="shared" ca="1" si="5807"/>
        <v>0</v>
      </c>
      <c r="ADX40" s="395">
        <f t="shared" ref="ADX40" ca="1" si="6570">IF(ADL40&lt;&gt;"",RANK(ADW40,ADW37:ADW41),"")</f>
        <v>1</v>
      </c>
      <c r="ADY40" s="395">
        <f t="shared" ref="ADY40" ca="1" si="6571">IF(ADL40&lt;&gt;"",SUMPRODUCT((ADW37:ADW41=ADW40)*(ADR37:ADR41&gt;ADR40)),"")</f>
        <v>0</v>
      </c>
      <c r="ADZ40" s="395">
        <f t="shared" ref="ADZ40" ca="1" si="6572">IF(ADL40&lt;&gt;"",SUMPRODUCT((ADW37:ADW41=ADW40)*(ADR37:ADR41=ADR40)*(ADP37:ADP41&gt;ADP40)),"")</f>
        <v>0</v>
      </c>
      <c r="AEA40" s="395">
        <f t="shared" ref="AEA40" ca="1" si="6573">IF(ADL40&lt;&gt;"",SUMPRODUCT((ADW37:ADW41=ADW40)*(ADR37:ADR41=ADR40)*(ADP37:ADP41=ADP40)*(ADT37:ADT41&gt;ADT40)),"")</f>
        <v>0</v>
      </c>
      <c r="AEB40" s="395">
        <f t="shared" ref="AEB40" ca="1" si="6574">IF(ADL40&lt;&gt;"",SUMPRODUCT((ADW37:ADW41=ADW40)*(ADR37:ADR41=ADR40)*(ADP37:ADP41=ADP40)*(ADT37:ADT41=ADT40)*(ADU37:ADU41&gt;ADU40)),"")</f>
        <v>0</v>
      </c>
      <c r="AEC40" s="395">
        <f t="shared" ref="AEC40" ca="1" si="6575">IF(ADL40&lt;&gt;"",SUMPRODUCT((ADW37:ADW41=ADW40)*(ADR37:ADR41=ADR40)*(ADP37:ADP41=ADP40)*(ADT37:ADT41=ADT40)*(ADU37:ADU41=ADU40)*(ADV37:ADV41&gt;ADV40)),"")</f>
        <v>0</v>
      </c>
      <c r="AED40" s="395">
        <f t="shared" ref="AED40" ca="1" si="6576">IF(ADL40&lt;&gt;"",IF(AED92&lt;&gt;"",IF(ADK88=3,AED92,AED92+ADK88),SUM(ADX40:AEC40)),"")</f>
        <v>1</v>
      </c>
      <c r="AEE40" s="395" t="str">
        <f t="shared" ref="AEE40" ca="1" si="6577">IF(ADL40&lt;&gt;"",INDEX(ADL37:ADL41,MATCH(4,AED37:AED41,0),0),"")</f>
        <v>Mamelodi Sundowns</v>
      </c>
      <c r="AEF40" s="395" t="str">
        <f t="shared" ca="1" si="6022"/>
        <v/>
      </c>
      <c r="AEG40" s="395" t="str">
        <f ca="1">IF(AEF40&lt;&gt;"",SUMPRODUCT((AGQ3:AGQ54=AEF40)*(AGT3:AGT54=AEF41)*(AGU3:AGU54="W"))+SUMPRODUCT((AGQ3:AGQ54=AEF40)*(AGT3:AGT54=AEF38)*(AGU3:AGU54="W"))+SUMPRODUCT((AGQ3:AGQ54=AEF40)*(AGT3:AGT54=AEF39)*(AGU3:AGU54="W"))+SUMPRODUCT((AGQ3:AGQ54=AEF41)*(AGT3:AGT54=AEF40)*(AGV3:AGV54="W"))+SUMPRODUCT((AGQ3:AGQ54=AEF38)*(AGT3:AGT54=AEF40)*(AGV3:AGV54="W"))+SUMPRODUCT((AGQ3:AGQ54=AEF39)*(AGT3:AGT54=AEF40)*(AGV3:AGV54="W")),"")</f>
        <v/>
      </c>
      <c r="AEH40" s="395" t="str">
        <f ca="1">IF(AEF40&lt;&gt;"",SUMPRODUCT((AGQ3:AGQ54=AEF40)*(AGT3:AGT54=AEF41)*(AGU3:AGU54="D"))+SUMPRODUCT((AGQ3:AGQ54=AEF40)*(AGT3:AGT54=AEF38)*(AGU3:AGU54="D"))+SUMPRODUCT((AGQ3:AGQ54=AEF40)*(AGT3:AGT54=AEF39)*(AGU3:AGU54="D"))+SUMPRODUCT((AGQ3:AGQ54=AEF41)*(AGT3:AGT54=AEF40)*(AGU3:AGU54="D"))+SUMPRODUCT((AGQ3:AGQ54=AEF38)*(AGT3:AGT54=AEF40)*(AGU3:AGU54="D"))+SUMPRODUCT((AGQ3:AGQ54=AEF39)*(AGT3:AGT54=AEF40)*(AGU3:AGU54="D")),"")</f>
        <v/>
      </c>
      <c r="AEI40" s="395" t="str">
        <f ca="1">IF(AEF40&lt;&gt;"",SUMPRODUCT((AGQ3:AGQ54=AEF40)*(AGT3:AGT54=AEF41)*(AGU3:AGU54="L"))+SUMPRODUCT((AGQ3:AGQ54=AEF40)*(AGT3:AGT54=AEF38)*(AGU3:AGU54="L"))+SUMPRODUCT((AGQ3:AGQ54=AEF40)*(AGT3:AGT54=AEF39)*(AGU3:AGU54="L"))+SUMPRODUCT((AGQ3:AGQ54=AEF41)*(AGT3:AGT54=AEF40)*(AGV3:AGV54="L"))+SUMPRODUCT((AGQ3:AGQ54=AEF38)*(AGT3:AGT54=AEF40)*(AGV3:AGV54="L"))+SUMPRODUCT((AGQ3:AGQ54=AEF39)*(AGT3:AGT54=AEF40)*(AGV3:AGV54="L")),"")</f>
        <v/>
      </c>
      <c r="AEJ40" s="395">
        <f ca="1">SUMPRODUCT((AGQ3:AGQ54=AEF40)*(AGT3:AGT54=AEF41)*AGR3:AGR54)+SUMPRODUCT((AGQ3:AGQ54=AEF40)*(AGT3:AGT54=AEF37)*AGR3:AGR54)+SUMPRODUCT((AGQ3:AGQ54=AEF40)*(AGT3:AGT54=AEF38)*AGR3:AGR54)+SUMPRODUCT((AGQ3:AGQ54=AEF40)*(AGT3:AGT54=AEF39)*AGR3:AGR54)+SUMPRODUCT((AGQ3:AGQ54=AEF41)*(AGT3:AGT54=AEF40)*AGS3:AGS54)+SUMPRODUCT((AGQ3:AGQ54=AEF37)*(AGT3:AGT54=AEF40)*AGS3:AGS54)+SUMPRODUCT((AGQ3:AGQ54=AEF38)*(AGT3:AGT54=AEF40)*AGS3:AGS54)+SUMPRODUCT((AGQ3:AGQ54=AEF39)*(AGT3:AGT54=AEF40)*AGS3:AGS54)</f>
        <v>0</v>
      </c>
      <c r="AEK40" s="395">
        <f ca="1">SUMPRODUCT((AGQ3:AGQ54=AEF40)*(AGT3:AGT54=AEF41)*AGS3:AGS54)+SUMPRODUCT((AGQ3:AGQ54=AEF40)*(AGT3:AGT54=AEF37)*AGS3:AGS54)+SUMPRODUCT((AGQ3:AGQ54=AEF40)*(AGT3:AGT54=AEF38)*AGS3:AGS54)+SUMPRODUCT((AGQ3:AGQ54=AEF40)*(AGT3:AGT54=AEF39)*AGS3:AGS54)+SUMPRODUCT((AGQ3:AGQ54=AEF41)*(AGT3:AGT54=AEF40)*AGR3:AGR54)+SUMPRODUCT((AGQ3:AGQ54=AEF37)*(AGT3:AGT54=AEF40)*AGR3:AGR54)+SUMPRODUCT((AGQ3:AGQ54=AEF38)*(AGT3:AGT54=AEF40)*AGR3:AGR54)+SUMPRODUCT((AGQ3:AGQ54=AEF39)*(AGT3:AGT54=AEF40)*AGR3:AGR54)</f>
        <v>0</v>
      </c>
      <c r="AEL40" s="395">
        <f t="shared" ca="1" si="6023"/>
        <v>1000</v>
      </c>
      <c r="AEM40" s="395" t="str">
        <f t="shared" ca="1" si="6024"/>
        <v/>
      </c>
      <c r="AEN40" s="395" t="str">
        <f ca="1">IF(AEF40&lt;&gt;"",VLOOKUP(AEF40,ACS4:ACY52,7,FALSE),"")</f>
        <v/>
      </c>
      <c r="AEO40" s="395" t="str">
        <f ca="1">IF(AEF40&lt;&gt;"",VLOOKUP(AEF40,ACS4:ACY52,5,FALSE),"")</f>
        <v/>
      </c>
      <c r="AEP40" s="395" t="str">
        <f ca="1">IF(AEF40&lt;&gt;"",VLOOKUP(AEF40,ACS4:ADA52,9,FALSE),"")</f>
        <v/>
      </c>
      <c r="AEQ40" s="395" t="str">
        <f t="shared" ca="1" si="6025"/>
        <v/>
      </c>
      <c r="AER40" s="395" t="str">
        <f t="shared" ref="AER40" ca="1" si="6578">IF(AEF40&lt;&gt;"",RANK(AEQ40,AEQ37:AEQ40),"")</f>
        <v/>
      </c>
      <c r="AES40" s="395" t="str">
        <f t="shared" ref="AES40" ca="1" si="6579">IF(AEF40&lt;&gt;"",SUMPRODUCT((AEQ37:AEQ41=AEQ40)*(AEL37:AEL41&gt;AEL40)),"")</f>
        <v/>
      </c>
      <c r="AET40" s="395" t="str">
        <f t="shared" ref="AET40" ca="1" si="6580">IF(AEF40&lt;&gt;"",SUMPRODUCT((AEQ37:AEQ41=AEQ40)*(AEL37:AEL41=AEL40)*(AEJ37:AEJ41&gt;AEJ40)),"")</f>
        <v/>
      </c>
      <c r="AEU40" s="395" t="str">
        <f t="shared" ref="AEU40" ca="1" si="6581">IF(AEF40&lt;&gt;"",SUMPRODUCT((AEQ37:AEQ41=AEQ40)*(AEL37:AEL41=AEL40)*(AEJ37:AEJ41=AEJ40)*(AEN37:AEN41&gt;AEN40)),"")</f>
        <v/>
      </c>
      <c r="AEV40" s="395" t="str">
        <f t="shared" ref="AEV40" ca="1" si="6582">IF(AEF40&lt;&gt;"",SUMPRODUCT((AEQ37:AEQ41=AEQ40)*(AEL37:AEL41=AEL40)*(AEJ37:AEJ41=AEJ40)*(AEN37:AEN41=AEN40)*(AEO37:AEO41&gt;AEO40)),"")</f>
        <v/>
      </c>
      <c r="AEW40" s="395" t="str">
        <f t="shared" ref="AEW40" ca="1" si="6583">IF(AEF40&lt;&gt;"",SUMPRODUCT((AEQ37:AEQ41=AEQ40)*(AEL37:AEL41=AEL40)*(AEJ37:AEJ41=AEJ40)*(AEN37:AEN41=AEN40)*(AEO37:AEO41=AEO40)*(AEP37:AEP41&gt;AEP40)),"")</f>
        <v/>
      </c>
      <c r="AEX40" s="395" t="str">
        <f t="shared" ref="AEX40" ca="1" si="6584">IF(AEF40&lt;&gt;"",IF(AEX92&lt;&gt;"",IF(AEE88=3,AEX92,AEX92+AEE88),SUM(AER40:AEW40)+1),"")</f>
        <v/>
      </c>
      <c r="AEY40" s="395" t="str">
        <f t="shared" ref="AEY40" ca="1" si="6585">IF(AEF40&lt;&gt;"",INDEX(AEF38:AEF41,MATCH(4,AEX38:AEX41,0),0),"")</f>
        <v/>
      </c>
      <c r="AEZ40" s="395" t="str">
        <f t="shared" ca="1" si="6287"/>
        <v/>
      </c>
      <c r="AFA40" s="395">
        <f ca="1">SUMPRODUCT((AGQ3:AGQ54=AEZ40)*(AGT3:AGT54=AEZ41)*(AGU3:AGU54="W"))+SUMPRODUCT((AGQ3:AGQ54=AEZ40)*(AGT3:AGT54=AEZ54)*(AGU3:AGU54="W"))+SUMPRODUCT((AGQ3:AGQ54=AEZ40)*(AGT3:AGT54=AEZ39)*(AGU3:AGU54="W"))+SUMPRODUCT((AGQ3:AGQ54=AEZ41)*(AGT3:AGT54=AEZ40)*(AGV3:AGV54="W"))+SUMPRODUCT((AGQ3:AGQ54=AEZ54)*(AGT3:AGT54=AEZ40)*(AGV3:AGV54="W"))+SUMPRODUCT((AGQ3:AGQ54=AEZ39)*(AGT3:AGT54=AEZ40)*(AGV3:AGV54="W"))</f>
        <v>0</v>
      </c>
      <c r="AFB40" s="395">
        <f ca="1">SUMPRODUCT((AGQ3:AGQ54=AEZ40)*(AGT3:AGT54=AEZ41)*(AGU3:AGU54="D"))+SUMPRODUCT((AGQ3:AGQ54=AEZ40)*(AGT3:AGT54=AEZ54)*(AGU3:AGU54="D"))+SUMPRODUCT((AGQ3:AGQ54=AEZ40)*(AGT3:AGT54=AEZ39)*(AGU3:AGU54="D"))+SUMPRODUCT((AGQ3:AGQ54=AEZ41)*(AGT3:AGT54=AEZ40)*(AGU3:AGU54="D"))+SUMPRODUCT((AGQ3:AGQ54=AEZ54)*(AGT3:AGT54=AEZ40)*(AGU3:AGU54="D"))+SUMPRODUCT((AGQ3:AGQ54=AEZ39)*(AGT3:AGT54=AEZ40)*(AGU3:AGU54="D"))</f>
        <v>0</v>
      </c>
      <c r="AFC40" s="395">
        <f ca="1">SUMPRODUCT((AGQ3:AGQ54=AEZ40)*(AGT3:AGT54=AEZ41)*(AGU3:AGU54="L"))+SUMPRODUCT((AGQ3:AGQ54=AEZ40)*(AGT3:AGT54=AEZ54)*(AGU3:AGU54="L"))+SUMPRODUCT((AGQ3:AGQ54=AEZ40)*(AGT3:AGT54=AEZ39)*(AGU3:AGU54="L"))+SUMPRODUCT((AGQ3:AGQ54=AEZ41)*(AGT3:AGT54=AEZ40)*(AGV3:AGV54="L"))+SUMPRODUCT((AGQ3:AGQ54=AEZ54)*(AGT3:AGT54=AEZ40)*(AGV3:AGV54="L"))+SUMPRODUCT((AGQ3:AGQ54=AEZ39)*(AGT3:AGT54=AEZ40)*(AGV3:AGV54="L"))</f>
        <v>0</v>
      </c>
      <c r="AFD40" s="395">
        <f ca="1">SUMPRODUCT((AGQ3:AGQ54=AEZ40)*(AGT3:AGT54=AEZ41)*AGR3:AGR54)+SUMPRODUCT((AGQ3:AGQ54=AEZ40)*(AGT3:AGT54=AEZ37)*AGR3:AGR54)+SUMPRODUCT((AGQ3:AGQ54=AEZ40)*(AGT3:AGT54=AEZ38)*AGR3:AGR54)+SUMPRODUCT((AGQ3:AGQ54=AEZ40)*(AGT3:AGT54=AEZ39)*AGR3:AGR54)+SUMPRODUCT((AGQ3:AGQ54=AEZ41)*(AGT3:AGT54=AEZ40)*AGS3:AGS54)+SUMPRODUCT((AGQ3:AGQ54=AEZ37)*(AGT3:AGT54=AEZ40)*AGS3:AGS54)+SUMPRODUCT((AGQ3:AGQ54=AEZ38)*(AGT3:AGT54=AEZ40)*AGS3:AGS54)+SUMPRODUCT((AGQ3:AGQ54=AEZ39)*(AGT3:AGT54=AEZ40)*AGS3:AGS54)</f>
        <v>0</v>
      </c>
      <c r="AFE40" s="395">
        <f ca="1">SUMPRODUCT((AGQ3:AGQ54=AEZ40)*(AGT3:AGT54=AEZ41)*AGS3:AGS54)+SUMPRODUCT((AGQ3:AGQ54=AEZ40)*(AGT3:AGT54=AEZ37)*AGS3:AGS54)+SUMPRODUCT((AGQ3:AGQ54=AEZ40)*(AGT3:AGT54=AEZ38)*AGS3:AGS54)+SUMPRODUCT((AGQ3:AGQ54=AEZ40)*(AGT3:AGT54=AEZ39)*AGS3:AGS54)+SUMPRODUCT((AGQ3:AGQ54=AEZ41)*(AGT3:AGT54=AEZ40)*AGR3:AGR54)+SUMPRODUCT((AGQ3:AGQ54=AEZ37)*(AGT3:AGT54=AEZ40)*AGR3:AGR54)+SUMPRODUCT((AGQ3:AGQ54=AEZ38)*(AGT3:AGT54=AEZ40)*AGR3:AGR54)+SUMPRODUCT((AGQ3:AGQ54=AEZ39)*(AGT3:AGT54=AEZ40)*AGR3:AGR54)</f>
        <v>0</v>
      </c>
      <c r="AFF40" s="395">
        <f t="shared" ca="1" si="6288"/>
        <v>1000</v>
      </c>
      <c r="AFG40" s="395" t="str">
        <f t="shared" ca="1" si="6289"/>
        <v/>
      </c>
      <c r="AFH40" s="395" t="str">
        <f ca="1">IF(AEZ40&lt;&gt;"",VLOOKUP(AEZ40,ACS4:ACY52,7,FALSE),"")</f>
        <v/>
      </c>
      <c r="AFI40" s="395" t="str">
        <f ca="1">IF(AEZ40&lt;&gt;"",VLOOKUP(AEZ40,ACS4:ACY52,5,FALSE),"")</f>
        <v/>
      </c>
      <c r="AFJ40" s="395" t="str">
        <f ca="1">IF(AEZ40&lt;&gt;"",VLOOKUP(AEZ40,ACS4:ADA52,9,FALSE),"")</f>
        <v/>
      </c>
      <c r="AFK40" s="395" t="str">
        <f t="shared" ca="1" si="6290"/>
        <v/>
      </c>
      <c r="AFL40" s="395" t="str">
        <f t="shared" ref="AFL40" ca="1" si="6586">IF(AEZ40&lt;&gt;"",RANK(AFK40,AFK38:AFK40),"")</f>
        <v/>
      </c>
      <c r="AFM40" s="395" t="str">
        <f t="shared" ref="AFM40" ca="1" si="6587">IF(AEZ40&lt;&gt;"",SUMPRODUCT((AFK37:AFK41=AFK40)*(AFF37:AFF41&gt;AFF40)),"")</f>
        <v/>
      </c>
      <c r="AFN40" s="395" t="str">
        <f t="shared" ref="AFN40" ca="1" si="6588">IF(AEZ40&lt;&gt;"",SUMPRODUCT((AFK37:AFK41=AFK40)*(AFF37:AFF41=AFF40)*(AFD37:AFD41&gt;AFD40)),"")</f>
        <v/>
      </c>
      <c r="AFO40" s="395" t="str">
        <f t="shared" ref="AFO40" ca="1" si="6589">IF(AEZ40&lt;&gt;"",SUMPRODUCT((AFK37:AFK41=AFK40)*(AFF37:AFF41=AFF40)*(AFD37:AFD41=AFD40)*(AFH37:AFH41&gt;AFH40)),"")</f>
        <v/>
      </c>
      <c r="AFP40" s="395" t="str">
        <f t="shared" ref="AFP40" ca="1" si="6590">IF(AEZ40&lt;&gt;"",SUMPRODUCT((AFK37:AFK41=AFK40)*(AFF37:AFF41=AFF40)*(AFD37:AFD41=AFD40)*(AFH37:AFH41=AFH40)*(AFI37:AFI41&gt;AFI40)),"")</f>
        <v/>
      </c>
      <c r="AFQ40" s="395" t="str">
        <f t="shared" ref="AFQ40" ca="1" si="6591">IF(AEZ40&lt;&gt;"",SUMPRODUCT((AFK37:AFK41=AFK40)*(AFF37:AFF41=AFF40)*(AFD37:AFD41=AFD40)*(AFH37:AFH41=AFH40)*(AFI37:AFI41=AFI40)*(AFJ37:AFJ41&gt;AFJ40)),"")</f>
        <v/>
      </c>
      <c r="AFR40" s="395" t="str">
        <f t="shared" ca="1" si="6297"/>
        <v/>
      </c>
      <c r="AFS40" s="395" t="str">
        <f t="shared" ref="AFS40" ca="1" si="6592">IF(AEZ40&lt;&gt;"",INDEX(AEZ39:AEZ41,MATCH(4,AFR39:AFR41,0),0),"")</f>
        <v/>
      </c>
      <c r="AFT40" s="395" t="str">
        <f t="shared" ref="AFT40" si="6593">IF(ADJ37&lt;&gt;"",ADJ37,"")</f>
        <v/>
      </c>
      <c r="AFU40" s="395">
        <f ca="1">SUMPRODUCT((AGQ3:AGQ54=AFT40)*(AGT3:AGT54=AFT41)*(AGU3:AGU54="W"))+SUMPRODUCT((AGQ3:AGQ54=AFT40)*(AGT3:AGT54=AFT54)*(AGU3:AGU54="W"))+SUMPRODUCT((AGQ3:AGQ54=AFT40)*(AGT3:AGT54=AFT55)*(AGU3:AGU54="W"))+SUMPRODUCT((AGQ3:AGQ54=AFT41)*(AGT3:AGT54=AFT40)*(AGV3:AGV54="W"))+SUMPRODUCT((AGQ3:AGQ54=AFT54)*(AGT3:AGT54=AFT40)*(AGV3:AGV54="W"))+SUMPRODUCT((AGQ3:AGQ54=AFT55)*(AGT3:AGT54=AFT40)*(AGV3:AGV54="W"))</f>
        <v>0</v>
      </c>
      <c r="AFV40" s="395">
        <f ca="1">SUMPRODUCT((AGQ3:AGQ54=AFT40)*(AGT3:AGT54=AFT41)*(AGU3:AGU54="D"))+SUMPRODUCT((AGQ3:AGQ54=AFT40)*(AGT3:AGT54=AFT54)*(AGU3:AGU54="D"))+SUMPRODUCT((AGQ3:AGQ54=AFT40)*(AGT3:AGT54=AFT55)*(AGU3:AGU54="D"))+SUMPRODUCT((AGQ3:AGQ54=AFT41)*(AGT3:AGT54=AFT40)*(AGU3:AGU54="D"))+SUMPRODUCT((AGQ3:AGQ54=AFT54)*(AGT3:AGT54=AFT40)*(AGU3:AGU54="D"))+SUMPRODUCT((AGQ3:AGQ54=AFT55)*(AGT3:AGT54=AFT40)*(AGU3:AGU54="D"))</f>
        <v>0</v>
      </c>
      <c r="AFW40" s="395">
        <f ca="1">SUMPRODUCT((AGQ3:AGQ54=AFT40)*(AGT3:AGT54=AFT41)*(AGU3:AGU54="L"))+SUMPRODUCT((AGQ3:AGQ54=AFT40)*(AGT3:AGT54=AFT54)*(AGU3:AGU54="L"))+SUMPRODUCT((AGQ3:AGQ54=AFT40)*(AGT3:AGT54=AFT55)*(AGU3:AGU54="L"))+SUMPRODUCT((AGQ3:AGQ54=AFT41)*(AGT3:AGT54=AFT40)*(AGV3:AGV54="L"))+SUMPRODUCT((AGQ3:AGQ54=AFT54)*(AGT3:AGT54=AFT40)*(AGV3:AGV54="L"))+SUMPRODUCT((AGQ3:AGQ54=AFT55)*(AGT3:AGT54=AFT40)*(AGV3:AGV54="L"))</f>
        <v>0</v>
      </c>
      <c r="AFX40" s="395">
        <f ca="1">SUMPRODUCT((AGQ3:AGQ54=AFT40)*(AGT3:AGT54=AFT41)*AGR3:AGR54)+SUMPRODUCT((AGQ3:AGQ54=AFT40)*(AGT3:AGT54=AFT37)*AGR3:AGR54)+SUMPRODUCT((AGQ3:AGQ54=AFT40)*(AGT3:AGT54=AFT38)*AGR3:AGR54)+SUMPRODUCT((AGQ3:AGQ54=AFT40)*(AGT3:AGT54=AFT39)*AGR3:AGR54)+SUMPRODUCT((AGQ3:AGQ54=AFT41)*(AGT3:AGT54=AFT40)*AGS3:AGS54)+SUMPRODUCT((AGQ3:AGQ54=AFT37)*(AGT3:AGT54=AFT40)*AGS3:AGS54)+SUMPRODUCT((AGQ3:AGQ54=AFT38)*(AGT3:AGT54=AFT40)*AGS3:AGS54)+SUMPRODUCT((AGQ3:AGQ54=AFT39)*(AGT3:AGT54=AFT40)*AGS3:AGS54)</f>
        <v>0</v>
      </c>
      <c r="AFY40" s="395">
        <f ca="1">SUMPRODUCT((AGQ3:AGQ54=AFT40)*(AGT3:AGT54=AFT41)*AGS3:AGS54)+SUMPRODUCT((AGQ3:AGQ54=AFT40)*(AGT3:AGT54=AFT37)*AGS3:AGS54)+SUMPRODUCT((AGQ3:AGQ54=AFT40)*(AGT3:AGT54=AFT38)*AGS3:AGS54)+SUMPRODUCT((AGQ3:AGQ54=AFT40)*(AGT3:AGT54=AFT39)*AGS3:AGS54)+SUMPRODUCT((AGQ3:AGQ54=AFT41)*(AGT3:AGT54=AFT40)*AGR3:AGR54)+SUMPRODUCT((AGQ3:AGQ54=AFT37)*(AGT3:AGT54=AFT40)*AGR3:AGR54)+SUMPRODUCT((AGQ3:AGQ54=AFT38)*(AGT3:AGT54=AFT40)*AGR3:AGR54)+SUMPRODUCT((AGQ3:AGQ54=AFT39)*(AGT3:AGT54=AFT40)*AGR3:AGR54)</f>
        <v>0</v>
      </c>
      <c r="AFZ40" s="395">
        <f t="shared" ref="AFZ40" ca="1" si="6594">AFX40-AFY40+1000</f>
        <v>1000</v>
      </c>
      <c r="AGA40" s="395" t="str">
        <f t="shared" ref="AGA40" si="6595">IF(AFT40&lt;&gt;"",AFU40*3+AFV40*1,"")</f>
        <v/>
      </c>
      <c r="AGB40" s="395" t="str">
        <f>IF(AFT40&lt;&gt;"",VLOOKUP(AFT40,ACS4:ACY52,7,FALSE),"")</f>
        <v/>
      </c>
      <c r="AGC40" s="395" t="str">
        <f>IF(AFT40&lt;&gt;"",VLOOKUP(AFT40,ACS4:ACY52,5,FALSE),"")</f>
        <v/>
      </c>
      <c r="AGD40" s="395" t="str">
        <f>IF(AFT40&lt;&gt;"",VLOOKUP(AFT40,ACS4:ADA52,9,FALSE),"")</f>
        <v/>
      </c>
      <c r="AGE40" s="395" t="str">
        <f t="shared" ref="AGE40" si="6596">AGA40</f>
        <v/>
      </c>
      <c r="AGF40" s="395" t="str">
        <f t="shared" ref="AGF40" si="6597">IF(AFT40&lt;&gt;"",RANK(AGE40,ADW37:ADW41),"")</f>
        <v/>
      </c>
      <c r="AGG40" s="395" t="str">
        <f t="shared" ref="AGG40" si="6598">IF(AFT40&lt;&gt;"",SUMPRODUCT((AGE37:AGE41=AGE40)*(AFZ37:AFZ41&gt;AFZ40)),"")</f>
        <v/>
      </c>
      <c r="AGH40" s="395" t="str">
        <f t="shared" ref="AGH40" si="6599">IF(AFT40&lt;&gt;"",SUMPRODUCT((AGE37:AGE41=AGE40)*(AFZ37:AFZ41=AFZ40)*(AFX37:AFX41&gt;AFX40)),"")</f>
        <v/>
      </c>
      <c r="AGI40" s="395" t="str">
        <f t="shared" ref="AGI40" si="6600">IF(AFT40&lt;&gt;"",SUMPRODUCT((AGE37:AGE41=AGE40)*(AFZ37:AFZ41=AFZ40)*(AFX37:AFX41=AFX40)*(AGB37:AGB41&gt;AGB40)),"")</f>
        <v/>
      </c>
      <c r="AGJ40" s="395" t="str">
        <f t="shared" ref="AGJ40" si="6601">IF(AFT40&lt;&gt;"",SUMPRODUCT((AGE37:AGE41=AGE40)*(AFZ37:AFZ41=AFZ40)*(AFX37:AFX41=AFX40)*(AGB37:AGB41=AGB40)*(AGC37:AGC41&gt;AGC40)),"")</f>
        <v/>
      </c>
      <c r="AGK40" s="395" t="str">
        <f t="shared" ref="AGK40" si="6602">IF(AFT40&lt;&gt;"",SUMPRODUCT((AGE37:AGE41=AGE40)*(AFZ37:AFZ41=AFZ40)*(AFX37:AFX41=AFX40)*(AGB37:AGB41=AGB40)*(AGC37:AGC41=AGC40)*(AGD37:AGD41&gt;AGD40)),"")</f>
        <v/>
      </c>
      <c r="AGL40" s="395" t="str">
        <f t="shared" ref="AGL40" si="6603">IF(AFT40&lt;&gt;"",SUM(AGF40:AGK40)+3,"")</f>
        <v/>
      </c>
      <c r="AGM40" s="395" t="str">
        <f t="shared" ref="AGM40" si="6604">IF(AFT40&lt;&gt;"",IF(AGL40=4,AFT40,AFT41),"")</f>
        <v/>
      </c>
      <c r="AGN40" s="395" t="str">
        <f t="shared" ref="AGN40" ca="1" si="6605">IF(AGM40&lt;&gt;"",AGM40,IF(AFS40&lt;&gt;"",AFS40,IF(AEY40&lt;&gt;"",AEY40,IF(AEE40&lt;&gt;"",AEE40,ADE40))))</f>
        <v>Mamelodi Sundowns</v>
      </c>
      <c r="AGO40" s="395">
        <v>4</v>
      </c>
      <c r="AGQ40" s="395" t="str">
        <f t="shared" si="12"/>
        <v>Benfica</v>
      </c>
      <c r="AGR40" s="395">
        <f ca="1">IF(OFFSET('Game Board'!O45,0,AGR1)&lt;&gt;"",OFFSET('Game Board'!O45,0,AGR1),0)</f>
        <v>0</v>
      </c>
      <c r="AGS40" s="395">
        <f ca="1">IF(OFFSET('Game Board'!P45,0,AGR1)&lt;&gt;"",OFFSET('Game Board'!P45,0,AGR1),0)</f>
        <v>0</v>
      </c>
      <c r="AGT40" s="395" t="str">
        <f t="shared" si="13"/>
        <v>Bayern Munich</v>
      </c>
      <c r="AGU40" s="395" t="str">
        <f ca="1">IF(AND(OFFSET('Game Board'!O45,0,AGR1)&lt;&gt;"",OFFSET('Game Board'!P45,0,AGR1)&lt;&gt;""),IF(AGR40&gt;AGS40,"W",IF(AGR40=AGS40,"D","L")),"")</f>
        <v/>
      </c>
      <c r="AGV40" s="395" t="str">
        <f t="shared" ca="1" si="2693"/>
        <v/>
      </c>
      <c r="AGX40" s="395">
        <f ca="1">VLOOKUP(AGY40,AKT37:AKU41,2,FALSE)</f>
        <v>4</v>
      </c>
      <c r="AGY40" s="398" t="str">
        <f t="shared" si="5817"/>
        <v>Mamelodi Sundowns</v>
      </c>
      <c r="AGZ40" s="395">
        <f ca="1">SUMPRODUCT((AKW3:AKW54=AGY40)*(ALA3:ALA54="W"))+SUMPRODUCT((AKZ3:AKZ54=AGY40)*(ALB3:ALB54="W"))</f>
        <v>0</v>
      </c>
      <c r="AHA40" s="395">
        <f ca="1">SUMPRODUCT((AKW3:AKW54=AGY40)*(ALA3:ALA54="D"))+SUMPRODUCT((AKZ3:AKZ54=AGY40)*(ALB3:ALB54="D"))</f>
        <v>0</v>
      </c>
      <c r="AHB40" s="395">
        <f ca="1">SUMPRODUCT((AKW3:AKW54=AGY40)*(ALA3:ALA54="L"))+SUMPRODUCT((AKZ3:AKZ54=AGY40)*(ALB3:ALB54="L"))</f>
        <v>0</v>
      </c>
      <c r="AHC40" s="395">
        <f ca="1">SUMIF(AKW3:AKW72,AGY40,AKX3:AKX72)+SUMIF(AKZ3:AKZ72,AGY40,AKY3:AKY72)</f>
        <v>0</v>
      </c>
      <c r="AHD40" s="395">
        <f ca="1">SUMIF(AKZ3:AKZ72,AGY40,AKX3:AKX72)+SUMIF(AKW3:AKW72,AGY40,AKY3:AKY72)</f>
        <v>0</v>
      </c>
      <c r="AHE40" s="395">
        <f t="shared" ca="1" si="5818"/>
        <v>1000</v>
      </c>
      <c r="AHF40" s="395">
        <f t="shared" ca="1" si="5819"/>
        <v>0</v>
      </c>
      <c r="AHG40" s="401">
        <f t="shared" si="171"/>
        <v>3</v>
      </c>
      <c r="AHH40" s="395">
        <f ca="1">IF(COUNTIF(AHF37:AHF41,4)&lt;&gt;4,RANK(AHF40,AHF37:AHF41),AHF92)</f>
        <v>1</v>
      </c>
      <c r="AHJ40" s="395">
        <f t="shared" ref="AHJ40" ca="1" si="6606">SUMPRODUCT((AHH37:AHH40=AHH40)*(AHG37:AHG40&lt;AHG40))+AHH40</f>
        <v>1</v>
      </c>
      <c r="AHK40" s="398" t="str">
        <f t="shared" ref="AHK40" ca="1" si="6607">INDEX(AGY37:AGY41,MATCH(4,AHJ37:AHJ41,0),0)</f>
        <v>Fluminense</v>
      </c>
      <c r="AHL40" s="395">
        <f t="shared" ref="AHL40" ca="1" si="6608">INDEX(AHH37:AHH41,MATCH(AHK40,AGY37:AGY41,0),0)</f>
        <v>1</v>
      </c>
      <c r="AHM40" s="395" t="str">
        <f t="shared" ca="1" si="6303"/>
        <v>Fluminense</v>
      </c>
      <c r="AHN40" s="395" t="str">
        <f t="shared" ca="1" si="6304"/>
        <v/>
      </c>
      <c r="AHR40" s="395" t="str">
        <f t="shared" ca="1" si="5827"/>
        <v>Fluminense</v>
      </c>
      <c r="AHS40" s="395">
        <f ca="1">SUMPRODUCT((AKW3:AKW54=AHR40)*(AKZ3:AKZ54=AHR41)*(ALA3:ALA54="W"))+SUMPRODUCT((AKW3:AKW54=AHR40)*(AKZ3:AKZ54=AHR37)*(ALA3:ALA54="W"))+SUMPRODUCT((AKW3:AKW54=AHR40)*(AKZ3:AKZ54=AHR38)*(ALA3:ALA54="W"))+SUMPRODUCT((AKW3:AKW54=AHR40)*(AKZ3:AKZ54=AHR39)*(ALA3:ALA54="W"))+SUMPRODUCT((AKW3:AKW54=AHR41)*(AKZ3:AKZ54=AHR40)*(ALB3:ALB54="W"))+SUMPRODUCT((AKW3:AKW54=AHR37)*(AKZ3:AKZ54=AHR40)*(ALB3:ALB54="W"))+SUMPRODUCT((AKW3:AKW54=AHR38)*(AKZ3:AKZ54=AHR40)*(ALB3:ALB54="W"))+SUMPRODUCT((AKW3:AKW54=AHR39)*(AKZ3:AKZ54=AHR40)*(ALB3:ALB54="W"))</f>
        <v>0</v>
      </c>
      <c r="AHT40" s="395">
        <f ca="1">SUMPRODUCT((AKW3:AKW54=AHR40)*(AKZ3:AKZ54=AHR41)*(ALA3:ALA54="D"))+SUMPRODUCT((AKW3:AKW54=AHR40)*(AKZ3:AKZ54=AHR37)*(ALA3:ALA54="D"))+SUMPRODUCT((AKW3:AKW54=AHR40)*(AKZ3:AKZ54=AHR38)*(ALA3:ALA54="D"))+SUMPRODUCT((AKW3:AKW54=AHR40)*(AKZ3:AKZ54=AHR39)*(ALA3:ALA54="D"))+SUMPRODUCT((AKW3:AKW54=AHR41)*(AKZ3:AKZ54=AHR40)*(ALA3:ALA54="D"))+SUMPRODUCT((AKW3:AKW54=AHR37)*(AKZ3:AKZ54=AHR40)*(ALA3:ALA54="D"))+SUMPRODUCT((AKW3:AKW54=AHR38)*(AKZ3:AKZ54=AHR40)*(ALA3:ALA54="D"))+SUMPRODUCT((AKW3:AKW54=AHR39)*(AKZ3:AKZ54=AHR40)*(ALA3:ALA54="D"))</f>
        <v>0</v>
      </c>
      <c r="AHU40" s="395">
        <f ca="1">SUMPRODUCT((AKW3:AKW54=AHR40)*(AKZ3:AKZ54=AHR41)*(ALA3:ALA54="L"))+SUMPRODUCT((AKW3:AKW54=AHR40)*(AKZ3:AKZ54=AHR37)*(ALA3:ALA54="L"))+SUMPRODUCT((AKW3:AKW54=AHR40)*(AKZ3:AKZ54=AHR38)*(ALA3:ALA54="L"))+SUMPRODUCT((AKW3:AKW54=AHR40)*(AKZ3:AKZ54=AHR39)*(ALA3:ALA54="L"))+SUMPRODUCT((AKW3:AKW54=AHR41)*(AKZ3:AKZ54=AHR40)*(ALB3:ALB54="L"))+SUMPRODUCT((AKW3:AKW54=AHR37)*(AKZ3:AKZ54=AHR40)*(ALB3:ALB54="L"))+SUMPRODUCT((AKW3:AKW54=AHR38)*(AKZ3:AKZ54=AHR40)*(ALB3:ALB54="L"))+SUMPRODUCT((AKW3:AKW54=AHR39)*(AKZ3:AKZ54=AHR40)*(ALB3:ALB54="L"))</f>
        <v>0</v>
      </c>
      <c r="AHV40" s="395">
        <f ca="1">SUMPRODUCT((AKW3:AKW54=AHR40)*(AKZ3:AKZ54=AHR41)*AKX3:AKX54)+SUMPRODUCT((AKW3:AKW54=AHR40)*(AKZ3:AKZ54=AHR37)*AKX3:AKX54)+SUMPRODUCT((AKW3:AKW54=AHR40)*(AKZ3:AKZ54=AHR38)*AKX3:AKX54)+SUMPRODUCT((AKW3:AKW54=AHR40)*(AKZ3:AKZ54=AHR39)*AKX3:AKX54)+SUMPRODUCT((AKW3:AKW54=AHR41)*(AKZ3:AKZ54=AHR40)*AKY3:AKY54)+SUMPRODUCT((AKW3:AKW54=AHR37)*(AKZ3:AKZ54=AHR40)*AKY3:AKY54)+SUMPRODUCT((AKW3:AKW54=AHR38)*(AKZ3:AKZ54=AHR40)*AKY3:AKY54)+SUMPRODUCT((AKW3:AKW54=AHR39)*(AKZ3:AKZ54=AHR40)*AKY3:AKY54)</f>
        <v>0</v>
      </c>
      <c r="AHW40" s="395">
        <f ca="1">SUMPRODUCT((AKW3:AKW54=AHR40)*(AKZ3:AKZ54=AHR41)*AKY3:AKY54)+SUMPRODUCT((AKW3:AKW54=AHR40)*(AKZ3:AKZ54=AHR37)*AKY3:AKY54)+SUMPRODUCT((AKW3:AKW54=AHR40)*(AKZ3:AKZ54=AHR38)*AKY3:AKY54)+SUMPRODUCT((AKW3:AKW54=AHR40)*(AKZ3:AKZ54=AHR39)*AKY3:AKY54)+SUMPRODUCT((AKW3:AKW54=AHR41)*(AKZ3:AKZ54=AHR40)*AKX3:AKX54)+SUMPRODUCT((AKW3:AKW54=AHR37)*(AKZ3:AKZ54=AHR40)*AKX3:AKX54)+SUMPRODUCT((AKW3:AKW54=AHR38)*(AKZ3:AKZ54=AHR40)*AKX3:AKX54)+SUMPRODUCT((AKW3:AKW54=AHR39)*(AKZ3:AKZ54=AHR40)*AKX3:AKX54)</f>
        <v>0</v>
      </c>
      <c r="AHX40" s="395">
        <f t="shared" ca="1" si="5828"/>
        <v>1000</v>
      </c>
      <c r="AHY40" s="395">
        <f t="shared" ca="1" si="5829"/>
        <v>0</v>
      </c>
      <c r="AHZ40" s="395">
        <f ca="1">IF(AHR40&lt;&gt;"",VLOOKUP(AHR40,AGY4:AHE52,7,FALSE),"")</f>
        <v>1000</v>
      </c>
      <c r="AIA40" s="395">
        <f ca="1">IF(AHR40&lt;&gt;"",VLOOKUP(AHR40,AGY4:AHE52,5,FALSE),"")</f>
        <v>0</v>
      </c>
      <c r="AIB40" s="395">
        <f ca="1">IF(AHR40&lt;&gt;"",VLOOKUP(AHR40,AGY4:AHG52,9,FALSE),"")</f>
        <v>26</v>
      </c>
      <c r="AIC40" s="395">
        <f t="shared" ca="1" si="5830"/>
        <v>0</v>
      </c>
      <c r="AID40" s="395">
        <f t="shared" ref="AID40" ca="1" si="6609">IF(AHR40&lt;&gt;"",RANK(AIC40,AIC37:AIC41),"")</f>
        <v>1</v>
      </c>
      <c r="AIE40" s="395">
        <f t="shared" ref="AIE40" ca="1" si="6610">IF(AHR40&lt;&gt;"",SUMPRODUCT((AIC37:AIC41=AIC40)*(AHX37:AHX41&gt;AHX40)),"")</f>
        <v>0</v>
      </c>
      <c r="AIF40" s="395">
        <f t="shared" ref="AIF40" ca="1" si="6611">IF(AHR40&lt;&gt;"",SUMPRODUCT((AIC37:AIC41=AIC40)*(AHX37:AHX41=AHX40)*(AHV37:AHV41&gt;AHV40)),"")</f>
        <v>0</v>
      </c>
      <c r="AIG40" s="395">
        <f t="shared" ref="AIG40" ca="1" si="6612">IF(AHR40&lt;&gt;"",SUMPRODUCT((AIC37:AIC41=AIC40)*(AHX37:AHX41=AHX40)*(AHV37:AHV41=AHV40)*(AHZ37:AHZ41&gt;AHZ40)),"")</f>
        <v>0</v>
      </c>
      <c r="AIH40" s="395">
        <f t="shared" ref="AIH40" ca="1" si="6613">IF(AHR40&lt;&gt;"",SUMPRODUCT((AIC37:AIC41=AIC40)*(AHX37:AHX41=AHX40)*(AHV37:AHV41=AHV40)*(AHZ37:AHZ41=AHZ40)*(AIA37:AIA41&gt;AIA40)),"")</f>
        <v>0</v>
      </c>
      <c r="AII40" s="395">
        <f t="shared" ref="AII40" ca="1" si="6614">IF(AHR40&lt;&gt;"",SUMPRODUCT((AIC37:AIC41=AIC40)*(AHX37:AHX41=AHX40)*(AHV37:AHV41=AHV40)*(AHZ37:AHZ41=AHZ40)*(AIA37:AIA41=AIA40)*(AIB37:AIB41&gt;AIB40)),"")</f>
        <v>0</v>
      </c>
      <c r="AIJ40" s="395">
        <f t="shared" ref="AIJ40" ca="1" si="6615">IF(AHR40&lt;&gt;"",IF(AIJ92&lt;&gt;"",IF(AHQ88=3,AIJ92,AIJ92+AHQ88),SUM(AID40:AII40)),"")</f>
        <v>1</v>
      </c>
      <c r="AIK40" s="395" t="str">
        <f t="shared" ref="AIK40" ca="1" si="6616">IF(AHR40&lt;&gt;"",INDEX(AHR37:AHR41,MATCH(4,AIJ37:AIJ41,0),0),"")</f>
        <v>Mamelodi Sundowns</v>
      </c>
      <c r="AIL40" s="395" t="str">
        <f t="shared" ca="1" si="6050"/>
        <v/>
      </c>
      <c r="AIM40" s="395" t="str">
        <f ca="1">IF(AIL40&lt;&gt;"",SUMPRODUCT((AKW3:AKW54=AIL40)*(AKZ3:AKZ54=AIL41)*(ALA3:ALA54="W"))+SUMPRODUCT((AKW3:AKW54=AIL40)*(AKZ3:AKZ54=AIL38)*(ALA3:ALA54="W"))+SUMPRODUCT((AKW3:AKW54=AIL40)*(AKZ3:AKZ54=AIL39)*(ALA3:ALA54="W"))+SUMPRODUCT((AKW3:AKW54=AIL41)*(AKZ3:AKZ54=AIL40)*(ALB3:ALB54="W"))+SUMPRODUCT((AKW3:AKW54=AIL38)*(AKZ3:AKZ54=AIL40)*(ALB3:ALB54="W"))+SUMPRODUCT((AKW3:AKW54=AIL39)*(AKZ3:AKZ54=AIL40)*(ALB3:ALB54="W")),"")</f>
        <v/>
      </c>
      <c r="AIN40" s="395" t="str">
        <f ca="1">IF(AIL40&lt;&gt;"",SUMPRODUCT((AKW3:AKW54=AIL40)*(AKZ3:AKZ54=AIL41)*(ALA3:ALA54="D"))+SUMPRODUCT((AKW3:AKW54=AIL40)*(AKZ3:AKZ54=AIL38)*(ALA3:ALA54="D"))+SUMPRODUCT((AKW3:AKW54=AIL40)*(AKZ3:AKZ54=AIL39)*(ALA3:ALA54="D"))+SUMPRODUCT((AKW3:AKW54=AIL41)*(AKZ3:AKZ54=AIL40)*(ALA3:ALA54="D"))+SUMPRODUCT((AKW3:AKW54=AIL38)*(AKZ3:AKZ54=AIL40)*(ALA3:ALA54="D"))+SUMPRODUCT((AKW3:AKW54=AIL39)*(AKZ3:AKZ54=AIL40)*(ALA3:ALA54="D")),"")</f>
        <v/>
      </c>
      <c r="AIO40" s="395" t="str">
        <f ca="1">IF(AIL40&lt;&gt;"",SUMPRODUCT((AKW3:AKW54=AIL40)*(AKZ3:AKZ54=AIL41)*(ALA3:ALA54="L"))+SUMPRODUCT((AKW3:AKW54=AIL40)*(AKZ3:AKZ54=AIL38)*(ALA3:ALA54="L"))+SUMPRODUCT((AKW3:AKW54=AIL40)*(AKZ3:AKZ54=AIL39)*(ALA3:ALA54="L"))+SUMPRODUCT((AKW3:AKW54=AIL41)*(AKZ3:AKZ54=AIL40)*(ALB3:ALB54="L"))+SUMPRODUCT((AKW3:AKW54=AIL38)*(AKZ3:AKZ54=AIL40)*(ALB3:ALB54="L"))+SUMPRODUCT((AKW3:AKW54=AIL39)*(AKZ3:AKZ54=AIL40)*(ALB3:ALB54="L")),"")</f>
        <v/>
      </c>
      <c r="AIP40" s="395">
        <f ca="1">SUMPRODUCT((AKW3:AKW54=AIL40)*(AKZ3:AKZ54=AIL41)*AKX3:AKX54)+SUMPRODUCT((AKW3:AKW54=AIL40)*(AKZ3:AKZ54=AIL37)*AKX3:AKX54)+SUMPRODUCT((AKW3:AKW54=AIL40)*(AKZ3:AKZ54=AIL38)*AKX3:AKX54)+SUMPRODUCT((AKW3:AKW54=AIL40)*(AKZ3:AKZ54=AIL39)*AKX3:AKX54)+SUMPRODUCT((AKW3:AKW54=AIL41)*(AKZ3:AKZ54=AIL40)*AKY3:AKY54)+SUMPRODUCT((AKW3:AKW54=AIL37)*(AKZ3:AKZ54=AIL40)*AKY3:AKY54)+SUMPRODUCT((AKW3:AKW54=AIL38)*(AKZ3:AKZ54=AIL40)*AKY3:AKY54)+SUMPRODUCT((AKW3:AKW54=AIL39)*(AKZ3:AKZ54=AIL40)*AKY3:AKY54)</f>
        <v>0</v>
      </c>
      <c r="AIQ40" s="395">
        <f ca="1">SUMPRODUCT((AKW3:AKW54=AIL40)*(AKZ3:AKZ54=AIL41)*AKY3:AKY54)+SUMPRODUCT((AKW3:AKW54=AIL40)*(AKZ3:AKZ54=AIL37)*AKY3:AKY54)+SUMPRODUCT((AKW3:AKW54=AIL40)*(AKZ3:AKZ54=AIL38)*AKY3:AKY54)+SUMPRODUCT((AKW3:AKW54=AIL40)*(AKZ3:AKZ54=AIL39)*AKY3:AKY54)+SUMPRODUCT((AKW3:AKW54=AIL41)*(AKZ3:AKZ54=AIL40)*AKX3:AKX54)+SUMPRODUCT((AKW3:AKW54=AIL37)*(AKZ3:AKZ54=AIL40)*AKX3:AKX54)+SUMPRODUCT((AKW3:AKW54=AIL38)*(AKZ3:AKZ54=AIL40)*AKX3:AKX54)+SUMPRODUCT((AKW3:AKW54=AIL39)*(AKZ3:AKZ54=AIL40)*AKX3:AKX54)</f>
        <v>0</v>
      </c>
      <c r="AIR40" s="395">
        <f t="shared" ca="1" si="6051"/>
        <v>1000</v>
      </c>
      <c r="AIS40" s="395" t="str">
        <f t="shared" ca="1" si="6052"/>
        <v/>
      </c>
      <c r="AIT40" s="395" t="str">
        <f ca="1">IF(AIL40&lt;&gt;"",VLOOKUP(AIL40,AGY4:AHE52,7,FALSE),"")</f>
        <v/>
      </c>
      <c r="AIU40" s="395" t="str">
        <f ca="1">IF(AIL40&lt;&gt;"",VLOOKUP(AIL40,AGY4:AHE52,5,FALSE),"")</f>
        <v/>
      </c>
      <c r="AIV40" s="395" t="str">
        <f ca="1">IF(AIL40&lt;&gt;"",VLOOKUP(AIL40,AGY4:AHG52,9,FALSE),"")</f>
        <v/>
      </c>
      <c r="AIW40" s="395" t="str">
        <f t="shared" ca="1" si="6053"/>
        <v/>
      </c>
      <c r="AIX40" s="395" t="str">
        <f t="shared" ref="AIX40" ca="1" si="6617">IF(AIL40&lt;&gt;"",RANK(AIW40,AIW37:AIW40),"")</f>
        <v/>
      </c>
      <c r="AIY40" s="395" t="str">
        <f t="shared" ref="AIY40" ca="1" si="6618">IF(AIL40&lt;&gt;"",SUMPRODUCT((AIW37:AIW41=AIW40)*(AIR37:AIR41&gt;AIR40)),"")</f>
        <v/>
      </c>
      <c r="AIZ40" s="395" t="str">
        <f t="shared" ref="AIZ40" ca="1" si="6619">IF(AIL40&lt;&gt;"",SUMPRODUCT((AIW37:AIW41=AIW40)*(AIR37:AIR41=AIR40)*(AIP37:AIP41&gt;AIP40)),"")</f>
        <v/>
      </c>
      <c r="AJA40" s="395" t="str">
        <f t="shared" ref="AJA40" ca="1" si="6620">IF(AIL40&lt;&gt;"",SUMPRODUCT((AIW37:AIW41=AIW40)*(AIR37:AIR41=AIR40)*(AIP37:AIP41=AIP40)*(AIT37:AIT41&gt;AIT40)),"")</f>
        <v/>
      </c>
      <c r="AJB40" s="395" t="str">
        <f t="shared" ref="AJB40" ca="1" si="6621">IF(AIL40&lt;&gt;"",SUMPRODUCT((AIW37:AIW41=AIW40)*(AIR37:AIR41=AIR40)*(AIP37:AIP41=AIP40)*(AIT37:AIT41=AIT40)*(AIU37:AIU41&gt;AIU40)),"")</f>
        <v/>
      </c>
      <c r="AJC40" s="395" t="str">
        <f t="shared" ref="AJC40" ca="1" si="6622">IF(AIL40&lt;&gt;"",SUMPRODUCT((AIW37:AIW41=AIW40)*(AIR37:AIR41=AIR40)*(AIP37:AIP41=AIP40)*(AIT37:AIT41=AIT40)*(AIU37:AIU41=AIU40)*(AIV37:AIV41&gt;AIV40)),"")</f>
        <v/>
      </c>
      <c r="AJD40" s="395" t="str">
        <f t="shared" ref="AJD40" ca="1" si="6623">IF(AIL40&lt;&gt;"",IF(AJD92&lt;&gt;"",IF(AIK88=3,AJD92,AJD92+AIK88),SUM(AIX40:AJC40)+1),"")</f>
        <v/>
      </c>
      <c r="AJE40" s="395" t="str">
        <f t="shared" ref="AJE40" ca="1" si="6624">IF(AIL40&lt;&gt;"",INDEX(AIL38:AIL41,MATCH(4,AJD38:AJD41,0),0),"")</f>
        <v/>
      </c>
      <c r="AJF40" s="395" t="str">
        <f t="shared" ca="1" si="6322"/>
        <v/>
      </c>
      <c r="AJG40" s="395">
        <f ca="1">SUMPRODUCT((AKW3:AKW54=AJF40)*(AKZ3:AKZ54=AJF41)*(ALA3:ALA54="W"))+SUMPRODUCT((AKW3:AKW54=AJF40)*(AKZ3:AKZ54=AJF54)*(ALA3:ALA54="W"))+SUMPRODUCT((AKW3:AKW54=AJF40)*(AKZ3:AKZ54=AJF39)*(ALA3:ALA54="W"))+SUMPRODUCT((AKW3:AKW54=AJF41)*(AKZ3:AKZ54=AJF40)*(ALB3:ALB54="W"))+SUMPRODUCT((AKW3:AKW54=AJF54)*(AKZ3:AKZ54=AJF40)*(ALB3:ALB54="W"))+SUMPRODUCT((AKW3:AKW54=AJF39)*(AKZ3:AKZ54=AJF40)*(ALB3:ALB54="W"))</f>
        <v>0</v>
      </c>
      <c r="AJH40" s="395">
        <f ca="1">SUMPRODUCT((AKW3:AKW54=AJF40)*(AKZ3:AKZ54=AJF41)*(ALA3:ALA54="D"))+SUMPRODUCT((AKW3:AKW54=AJF40)*(AKZ3:AKZ54=AJF54)*(ALA3:ALA54="D"))+SUMPRODUCT((AKW3:AKW54=AJF40)*(AKZ3:AKZ54=AJF39)*(ALA3:ALA54="D"))+SUMPRODUCT((AKW3:AKW54=AJF41)*(AKZ3:AKZ54=AJF40)*(ALA3:ALA54="D"))+SUMPRODUCT((AKW3:AKW54=AJF54)*(AKZ3:AKZ54=AJF40)*(ALA3:ALA54="D"))+SUMPRODUCT((AKW3:AKW54=AJF39)*(AKZ3:AKZ54=AJF40)*(ALA3:ALA54="D"))</f>
        <v>0</v>
      </c>
      <c r="AJI40" s="395">
        <f ca="1">SUMPRODUCT((AKW3:AKW54=AJF40)*(AKZ3:AKZ54=AJF41)*(ALA3:ALA54="L"))+SUMPRODUCT((AKW3:AKW54=AJF40)*(AKZ3:AKZ54=AJF54)*(ALA3:ALA54="L"))+SUMPRODUCT((AKW3:AKW54=AJF40)*(AKZ3:AKZ54=AJF39)*(ALA3:ALA54="L"))+SUMPRODUCT((AKW3:AKW54=AJF41)*(AKZ3:AKZ54=AJF40)*(ALB3:ALB54="L"))+SUMPRODUCT((AKW3:AKW54=AJF54)*(AKZ3:AKZ54=AJF40)*(ALB3:ALB54="L"))+SUMPRODUCT((AKW3:AKW54=AJF39)*(AKZ3:AKZ54=AJF40)*(ALB3:ALB54="L"))</f>
        <v>0</v>
      </c>
      <c r="AJJ40" s="395">
        <f ca="1">SUMPRODUCT((AKW3:AKW54=AJF40)*(AKZ3:AKZ54=AJF41)*AKX3:AKX54)+SUMPRODUCT((AKW3:AKW54=AJF40)*(AKZ3:AKZ54=AJF37)*AKX3:AKX54)+SUMPRODUCT((AKW3:AKW54=AJF40)*(AKZ3:AKZ54=AJF38)*AKX3:AKX54)+SUMPRODUCT((AKW3:AKW54=AJF40)*(AKZ3:AKZ54=AJF39)*AKX3:AKX54)+SUMPRODUCT((AKW3:AKW54=AJF41)*(AKZ3:AKZ54=AJF40)*AKY3:AKY54)+SUMPRODUCT((AKW3:AKW54=AJF37)*(AKZ3:AKZ54=AJF40)*AKY3:AKY54)+SUMPRODUCT((AKW3:AKW54=AJF38)*(AKZ3:AKZ54=AJF40)*AKY3:AKY54)+SUMPRODUCT((AKW3:AKW54=AJF39)*(AKZ3:AKZ54=AJF40)*AKY3:AKY54)</f>
        <v>0</v>
      </c>
      <c r="AJK40" s="395">
        <f ca="1">SUMPRODUCT((AKW3:AKW54=AJF40)*(AKZ3:AKZ54=AJF41)*AKY3:AKY54)+SUMPRODUCT((AKW3:AKW54=AJF40)*(AKZ3:AKZ54=AJF37)*AKY3:AKY54)+SUMPRODUCT((AKW3:AKW54=AJF40)*(AKZ3:AKZ54=AJF38)*AKY3:AKY54)+SUMPRODUCT((AKW3:AKW54=AJF40)*(AKZ3:AKZ54=AJF39)*AKY3:AKY54)+SUMPRODUCT((AKW3:AKW54=AJF41)*(AKZ3:AKZ54=AJF40)*AKX3:AKX54)+SUMPRODUCT((AKW3:AKW54=AJF37)*(AKZ3:AKZ54=AJF40)*AKX3:AKX54)+SUMPRODUCT((AKW3:AKW54=AJF38)*(AKZ3:AKZ54=AJF40)*AKX3:AKX54)+SUMPRODUCT((AKW3:AKW54=AJF39)*(AKZ3:AKZ54=AJF40)*AKX3:AKX54)</f>
        <v>0</v>
      </c>
      <c r="AJL40" s="395">
        <f t="shared" ca="1" si="6323"/>
        <v>1000</v>
      </c>
      <c r="AJM40" s="395" t="str">
        <f t="shared" ca="1" si="6324"/>
        <v/>
      </c>
      <c r="AJN40" s="395" t="str">
        <f ca="1">IF(AJF40&lt;&gt;"",VLOOKUP(AJF40,AGY4:AHE52,7,FALSE),"")</f>
        <v/>
      </c>
      <c r="AJO40" s="395" t="str">
        <f ca="1">IF(AJF40&lt;&gt;"",VLOOKUP(AJF40,AGY4:AHE52,5,FALSE),"")</f>
        <v/>
      </c>
      <c r="AJP40" s="395" t="str">
        <f ca="1">IF(AJF40&lt;&gt;"",VLOOKUP(AJF40,AGY4:AHG52,9,FALSE),"")</f>
        <v/>
      </c>
      <c r="AJQ40" s="395" t="str">
        <f t="shared" ca="1" si="6325"/>
        <v/>
      </c>
      <c r="AJR40" s="395" t="str">
        <f t="shared" ref="AJR40" ca="1" si="6625">IF(AJF40&lt;&gt;"",RANK(AJQ40,AJQ38:AJQ40),"")</f>
        <v/>
      </c>
      <c r="AJS40" s="395" t="str">
        <f t="shared" ref="AJS40" ca="1" si="6626">IF(AJF40&lt;&gt;"",SUMPRODUCT((AJQ37:AJQ41=AJQ40)*(AJL37:AJL41&gt;AJL40)),"")</f>
        <v/>
      </c>
      <c r="AJT40" s="395" t="str">
        <f t="shared" ref="AJT40" ca="1" si="6627">IF(AJF40&lt;&gt;"",SUMPRODUCT((AJQ37:AJQ41=AJQ40)*(AJL37:AJL41=AJL40)*(AJJ37:AJJ41&gt;AJJ40)),"")</f>
        <v/>
      </c>
      <c r="AJU40" s="395" t="str">
        <f t="shared" ref="AJU40" ca="1" si="6628">IF(AJF40&lt;&gt;"",SUMPRODUCT((AJQ37:AJQ41=AJQ40)*(AJL37:AJL41=AJL40)*(AJJ37:AJJ41=AJJ40)*(AJN37:AJN41&gt;AJN40)),"")</f>
        <v/>
      </c>
      <c r="AJV40" s="395" t="str">
        <f t="shared" ref="AJV40" ca="1" si="6629">IF(AJF40&lt;&gt;"",SUMPRODUCT((AJQ37:AJQ41=AJQ40)*(AJL37:AJL41=AJL40)*(AJJ37:AJJ41=AJJ40)*(AJN37:AJN41=AJN40)*(AJO37:AJO41&gt;AJO40)),"")</f>
        <v/>
      </c>
      <c r="AJW40" s="395" t="str">
        <f t="shared" ref="AJW40" ca="1" si="6630">IF(AJF40&lt;&gt;"",SUMPRODUCT((AJQ37:AJQ41=AJQ40)*(AJL37:AJL41=AJL40)*(AJJ37:AJJ41=AJJ40)*(AJN37:AJN41=AJN40)*(AJO37:AJO41=AJO40)*(AJP37:AJP41&gt;AJP40)),"")</f>
        <v/>
      </c>
      <c r="AJX40" s="395" t="str">
        <f t="shared" ca="1" si="6332"/>
        <v/>
      </c>
      <c r="AJY40" s="395" t="str">
        <f t="shared" ref="AJY40" ca="1" si="6631">IF(AJF40&lt;&gt;"",INDEX(AJF39:AJF41,MATCH(4,AJX39:AJX41,0),0),"")</f>
        <v/>
      </c>
      <c r="AJZ40" s="395" t="str">
        <f t="shared" ref="AJZ40" si="6632">IF(AHP37&lt;&gt;"",AHP37,"")</f>
        <v/>
      </c>
      <c r="AKA40" s="395">
        <f ca="1">SUMPRODUCT((AKW3:AKW54=AJZ40)*(AKZ3:AKZ54=AJZ41)*(ALA3:ALA54="W"))+SUMPRODUCT((AKW3:AKW54=AJZ40)*(AKZ3:AKZ54=AJZ54)*(ALA3:ALA54="W"))+SUMPRODUCT((AKW3:AKW54=AJZ40)*(AKZ3:AKZ54=AJZ55)*(ALA3:ALA54="W"))+SUMPRODUCT((AKW3:AKW54=AJZ41)*(AKZ3:AKZ54=AJZ40)*(ALB3:ALB54="W"))+SUMPRODUCT((AKW3:AKW54=AJZ54)*(AKZ3:AKZ54=AJZ40)*(ALB3:ALB54="W"))+SUMPRODUCT((AKW3:AKW54=AJZ55)*(AKZ3:AKZ54=AJZ40)*(ALB3:ALB54="W"))</f>
        <v>0</v>
      </c>
      <c r="AKB40" s="395">
        <f ca="1">SUMPRODUCT((AKW3:AKW54=AJZ40)*(AKZ3:AKZ54=AJZ41)*(ALA3:ALA54="D"))+SUMPRODUCT((AKW3:AKW54=AJZ40)*(AKZ3:AKZ54=AJZ54)*(ALA3:ALA54="D"))+SUMPRODUCT((AKW3:AKW54=AJZ40)*(AKZ3:AKZ54=AJZ55)*(ALA3:ALA54="D"))+SUMPRODUCT((AKW3:AKW54=AJZ41)*(AKZ3:AKZ54=AJZ40)*(ALA3:ALA54="D"))+SUMPRODUCT((AKW3:AKW54=AJZ54)*(AKZ3:AKZ54=AJZ40)*(ALA3:ALA54="D"))+SUMPRODUCT((AKW3:AKW54=AJZ55)*(AKZ3:AKZ54=AJZ40)*(ALA3:ALA54="D"))</f>
        <v>0</v>
      </c>
      <c r="AKC40" s="395">
        <f ca="1">SUMPRODUCT((AKW3:AKW54=AJZ40)*(AKZ3:AKZ54=AJZ41)*(ALA3:ALA54="L"))+SUMPRODUCT((AKW3:AKW54=AJZ40)*(AKZ3:AKZ54=AJZ54)*(ALA3:ALA54="L"))+SUMPRODUCT((AKW3:AKW54=AJZ40)*(AKZ3:AKZ54=AJZ55)*(ALA3:ALA54="L"))+SUMPRODUCT((AKW3:AKW54=AJZ41)*(AKZ3:AKZ54=AJZ40)*(ALB3:ALB54="L"))+SUMPRODUCT((AKW3:AKW54=AJZ54)*(AKZ3:AKZ54=AJZ40)*(ALB3:ALB54="L"))+SUMPRODUCT((AKW3:AKW54=AJZ55)*(AKZ3:AKZ54=AJZ40)*(ALB3:ALB54="L"))</f>
        <v>0</v>
      </c>
      <c r="AKD40" s="395">
        <f ca="1">SUMPRODUCT((AKW3:AKW54=AJZ40)*(AKZ3:AKZ54=AJZ41)*AKX3:AKX54)+SUMPRODUCT((AKW3:AKW54=AJZ40)*(AKZ3:AKZ54=AJZ37)*AKX3:AKX54)+SUMPRODUCT((AKW3:AKW54=AJZ40)*(AKZ3:AKZ54=AJZ38)*AKX3:AKX54)+SUMPRODUCT((AKW3:AKW54=AJZ40)*(AKZ3:AKZ54=AJZ39)*AKX3:AKX54)+SUMPRODUCT((AKW3:AKW54=AJZ41)*(AKZ3:AKZ54=AJZ40)*AKY3:AKY54)+SUMPRODUCT((AKW3:AKW54=AJZ37)*(AKZ3:AKZ54=AJZ40)*AKY3:AKY54)+SUMPRODUCT((AKW3:AKW54=AJZ38)*(AKZ3:AKZ54=AJZ40)*AKY3:AKY54)+SUMPRODUCT((AKW3:AKW54=AJZ39)*(AKZ3:AKZ54=AJZ40)*AKY3:AKY54)</f>
        <v>0</v>
      </c>
      <c r="AKE40" s="395">
        <f ca="1">SUMPRODUCT((AKW3:AKW54=AJZ40)*(AKZ3:AKZ54=AJZ41)*AKY3:AKY54)+SUMPRODUCT((AKW3:AKW54=AJZ40)*(AKZ3:AKZ54=AJZ37)*AKY3:AKY54)+SUMPRODUCT((AKW3:AKW54=AJZ40)*(AKZ3:AKZ54=AJZ38)*AKY3:AKY54)+SUMPRODUCT((AKW3:AKW54=AJZ40)*(AKZ3:AKZ54=AJZ39)*AKY3:AKY54)+SUMPRODUCT((AKW3:AKW54=AJZ41)*(AKZ3:AKZ54=AJZ40)*AKX3:AKX54)+SUMPRODUCT((AKW3:AKW54=AJZ37)*(AKZ3:AKZ54=AJZ40)*AKX3:AKX54)+SUMPRODUCT((AKW3:AKW54=AJZ38)*(AKZ3:AKZ54=AJZ40)*AKX3:AKX54)+SUMPRODUCT((AKW3:AKW54=AJZ39)*(AKZ3:AKZ54=AJZ40)*AKX3:AKX54)</f>
        <v>0</v>
      </c>
      <c r="AKF40" s="395">
        <f t="shared" ref="AKF40" ca="1" si="6633">AKD40-AKE40+1000</f>
        <v>1000</v>
      </c>
      <c r="AKG40" s="395" t="str">
        <f t="shared" ref="AKG40" si="6634">IF(AJZ40&lt;&gt;"",AKA40*3+AKB40*1,"")</f>
        <v/>
      </c>
      <c r="AKH40" s="395" t="str">
        <f>IF(AJZ40&lt;&gt;"",VLOOKUP(AJZ40,AGY4:AHE52,7,FALSE),"")</f>
        <v/>
      </c>
      <c r="AKI40" s="395" t="str">
        <f>IF(AJZ40&lt;&gt;"",VLOOKUP(AJZ40,AGY4:AHE52,5,FALSE),"")</f>
        <v/>
      </c>
      <c r="AKJ40" s="395" t="str">
        <f>IF(AJZ40&lt;&gt;"",VLOOKUP(AJZ40,AGY4:AHG52,9,FALSE),"")</f>
        <v/>
      </c>
      <c r="AKK40" s="395" t="str">
        <f t="shared" ref="AKK40" si="6635">AKG40</f>
        <v/>
      </c>
      <c r="AKL40" s="395" t="str">
        <f t="shared" ref="AKL40" si="6636">IF(AJZ40&lt;&gt;"",RANK(AKK40,AIC37:AIC41),"")</f>
        <v/>
      </c>
      <c r="AKM40" s="395" t="str">
        <f t="shared" ref="AKM40" si="6637">IF(AJZ40&lt;&gt;"",SUMPRODUCT((AKK37:AKK41=AKK40)*(AKF37:AKF41&gt;AKF40)),"")</f>
        <v/>
      </c>
      <c r="AKN40" s="395" t="str">
        <f t="shared" ref="AKN40" si="6638">IF(AJZ40&lt;&gt;"",SUMPRODUCT((AKK37:AKK41=AKK40)*(AKF37:AKF41=AKF40)*(AKD37:AKD41&gt;AKD40)),"")</f>
        <v/>
      </c>
      <c r="AKO40" s="395" t="str">
        <f t="shared" ref="AKO40" si="6639">IF(AJZ40&lt;&gt;"",SUMPRODUCT((AKK37:AKK41=AKK40)*(AKF37:AKF41=AKF40)*(AKD37:AKD41=AKD40)*(AKH37:AKH41&gt;AKH40)),"")</f>
        <v/>
      </c>
      <c r="AKP40" s="395" t="str">
        <f t="shared" ref="AKP40" si="6640">IF(AJZ40&lt;&gt;"",SUMPRODUCT((AKK37:AKK41=AKK40)*(AKF37:AKF41=AKF40)*(AKD37:AKD41=AKD40)*(AKH37:AKH41=AKH40)*(AKI37:AKI41&gt;AKI40)),"")</f>
        <v/>
      </c>
      <c r="AKQ40" s="395" t="str">
        <f t="shared" ref="AKQ40" si="6641">IF(AJZ40&lt;&gt;"",SUMPRODUCT((AKK37:AKK41=AKK40)*(AKF37:AKF41=AKF40)*(AKD37:AKD41=AKD40)*(AKH37:AKH41=AKH40)*(AKI37:AKI41=AKI40)*(AKJ37:AKJ41&gt;AKJ40)),"")</f>
        <v/>
      </c>
      <c r="AKR40" s="395" t="str">
        <f t="shared" ref="AKR40" si="6642">IF(AJZ40&lt;&gt;"",SUM(AKL40:AKQ40)+3,"")</f>
        <v/>
      </c>
      <c r="AKS40" s="395" t="str">
        <f t="shared" ref="AKS40" si="6643">IF(AJZ40&lt;&gt;"",IF(AKR40=4,AJZ40,AJZ41),"")</f>
        <v/>
      </c>
      <c r="AKT40" s="395" t="str">
        <f t="shared" ref="AKT40" ca="1" si="6644">IF(AKS40&lt;&gt;"",AKS40,IF(AJY40&lt;&gt;"",AJY40,IF(AJE40&lt;&gt;"",AJE40,IF(AIK40&lt;&gt;"",AIK40,AHK40))))</f>
        <v>Mamelodi Sundowns</v>
      </c>
      <c r="AKU40" s="395">
        <v>4</v>
      </c>
      <c r="AKW40" s="395" t="str">
        <f t="shared" si="15"/>
        <v>Benfica</v>
      </c>
      <c r="AKX40" s="395">
        <f ca="1">IF(OFFSET('Game Board'!O45,0,AKX1)&lt;&gt;"",OFFSET('Game Board'!O45,0,AKX1),0)</f>
        <v>0</v>
      </c>
      <c r="AKY40" s="395">
        <f ca="1">IF(OFFSET('Game Board'!P45,0,AKX1)&lt;&gt;"",OFFSET('Game Board'!P45,0,AKX1),0)</f>
        <v>0</v>
      </c>
      <c r="AKZ40" s="395" t="str">
        <f t="shared" si="16"/>
        <v>Bayern Munich</v>
      </c>
      <c r="ALA40" s="395" t="str">
        <f ca="1">IF(AND(OFFSET('Game Board'!O45,0,AKX1)&lt;&gt;"",OFFSET('Game Board'!P45,0,AKX1)&lt;&gt;""),IF(AKX40&gt;AKY40,"W",IF(AKX40=AKY40,"D","L")),"")</f>
        <v/>
      </c>
      <c r="ALB40" s="395" t="str">
        <f t="shared" ca="1" si="2725"/>
        <v/>
      </c>
      <c r="ALD40" s="395">
        <f ca="1">VLOOKUP(ALE40,AOZ37:APA41,2,FALSE)</f>
        <v>4</v>
      </c>
      <c r="ALE40" s="398" t="str">
        <f t="shared" si="5840"/>
        <v>Mamelodi Sundowns</v>
      </c>
      <c r="ALF40" s="395">
        <f ca="1">SUMPRODUCT((APC3:APC54=ALE40)*(APG3:APG54="W"))+SUMPRODUCT((APF3:APF54=ALE40)*(APH3:APH54="W"))</f>
        <v>0</v>
      </c>
      <c r="ALG40" s="395">
        <f ca="1">SUMPRODUCT((APC3:APC54=ALE40)*(APG3:APG54="D"))+SUMPRODUCT((APF3:APF54=ALE40)*(APH3:APH54="D"))</f>
        <v>0</v>
      </c>
      <c r="ALH40" s="395">
        <f ca="1">SUMPRODUCT((APC3:APC54=ALE40)*(APG3:APG54="L"))+SUMPRODUCT((APF3:APF54=ALE40)*(APH3:APH54="L"))</f>
        <v>0</v>
      </c>
      <c r="ALI40" s="395">
        <f ca="1">SUMIF(APC3:APC72,ALE40,APD3:APD72)+SUMIF(APF3:APF72,ALE40,APE3:APE72)</f>
        <v>0</v>
      </c>
      <c r="ALJ40" s="395">
        <f ca="1">SUMIF(APF3:APF72,ALE40,APD3:APD72)+SUMIF(APC3:APC72,ALE40,APE3:APE72)</f>
        <v>0</v>
      </c>
      <c r="ALK40" s="395">
        <f t="shared" ca="1" si="5841"/>
        <v>1000</v>
      </c>
      <c r="ALL40" s="395">
        <f t="shared" ca="1" si="5842"/>
        <v>0</v>
      </c>
      <c r="ALM40" s="401">
        <f t="shared" si="198"/>
        <v>3</v>
      </c>
      <c r="ALN40" s="395">
        <f ca="1">IF(COUNTIF(ALL37:ALL41,4)&lt;&gt;4,RANK(ALL40,ALL37:ALL41),ALL92)</f>
        <v>1</v>
      </c>
      <c r="ALP40" s="395">
        <f t="shared" ref="ALP40" ca="1" si="6645">SUMPRODUCT((ALN37:ALN40=ALN40)*(ALM37:ALM40&lt;ALM40))+ALN40</f>
        <v>1</v>
      </c>
      <c r="ALQ40" s="398" t="str">
        <f t="shared" ref="ALQ40" ca="1" si="6646">INDEX(ALE37:ALE41,MATCH(4,ALP37:ALP41,0),0)</f>
        <v>Fluminense</v>
      </c>
      <c r="ALR40" s="395">
        <f t="shared" ref="ALR40" ca="1" si="6647">INDEX(ALN37:ALN41,MATCH(ALQ40,ALE37:ALE41,0),0)</f>
        <v>1</v>
      </c>
      <c r="ALS40" s="395" t="str">
        <f t="shared" ca="1" si="6338"/>
        <v>Fluminense</v>
      </c>
      <c r="ALT40" s="395" t="str">
        <f t="shared" ca="1" si="6339"/>
        <v/>
      </c>
      <c r="ALX40" s="395" t="str">
        <f t="shared" ca="1" si="5850"/>
        <v>Fluminense</v>
      </c>
      <c r="ALY40" s="395">
        <f ca="1">SUMPRODUCT((APC3:APC54=ALX40)*(APF3:APF54=ALX41)*(APG3:APG54="W"))+SUMPRODUCT((APC3:APC54=ALX40)*(APF3:APF54=ALX37)*(APG3:APG54="W"))+SUMPRODUCT((APC3:APC54=ALX40)*(APF3:APF54=ALX38)*(APG3:APG54="W"))+SUMPRODUCT((APC3:APC54=ALX40)*(APF3:APF54=ALX39)*(APG3:APG54="W"))+SUMPRODUCT((APC3:APC54=ALX41)*(APF3:APF54=ALX40)*(APH3:APH54="W"))+SUMPRODUCT((APC3:APC54=ALX37)*(APF3:APF54=ALX40)*(APH3:APH54="W"))+SUMPRODUCT((APC3:APC54=ALX38)*(APF3:APF54=ALX40)*(APH3:APH54="W"))+SUMPRODUCT((APC3:APC54=ALX39)*(APF3:APF54=ALX40)*(APH3:APH54="W"))</f>
        <v>0</v>
      </c>
      <c r="ALZ40" s="395">
        <f ca="1">SUMPRODUCT((APC3:APC54=ALX40)*(APF3:APF54=ALX41)*(APG3:APG54="D"))+SUMPRODUCT((APC3:APC54=ALX40)*(APF3:APF54=ALX37)*(APG3:APG54="D"))+SUMPRODUCT((APC3:APC54=ALX40)*(APF3:APF54=ALX38)*(APG3:APG54="D"))+SUMPRODUCT((APC3:APC54=ALX40)*(APF3:APF54=ALX39)*(APG3:APG54="D"))+SUMPRODUCT((APC3:APC54=ALX41)*(APF3:APF54=ALX40)*(APG3:APG54="D"))+SUMPRODUCT((APC3:APC54=ALX37)*(APF3:APF54=ALX40)*(APG3:APG54="D"))+SUMPRODUCT((APC3:APC54=ALX38)*(APF3:APF54=ALX40)*(APG3:APG54="D"))+SUMPRODUCT((APC3:APC54=ALX39)*(APF3:APF54=ALX40)*(APG3:APG54="D"))</f>
        <v>0</v>
      </c>
      <c r="AMA40" s="395">
        <f ca="1">SUMPRODUCT((APC3:APC54=ALX40)*(APF3:APF54=ALX41)*(APG3:APG54="L"))+SUMPRODUCT((APC3:APC54=ALX40)*(APF3:APF54=ALX37)*(APG3:APG54="L"))+SUMPRODUCT((APC3:APC54=ALX40)*(APF3:APF54=ALX38)*(APG3:APG54="L"))+SUMPRODUCT((APC3:APC54=ALX40)*(APF3:APF54=ALX39)*(APG3:APG54="L"))+SUMPRODUCT((APC3:APC54=ALX41)*(APF3:APF54=ALX40)*(APH3:APH54="L"))+SUMPRODUCT((APC3:APC54=ALX37)*(APF3:APF54=ALX40)*(APH3:APH54="L"))+SUMPRODUCT((APC3:APC54=ALX38)*(APF3:APF54=ALX40)*(APH3:APH54="L"))+SUMPRODUCT((APC3:APC54=ALX39)*(APF3:APF54=ALX40)*(APH3:APH54="L"))</f>
        <v>0</v>
      </c>
      <c r="AMB40" s="395">
        <f ca="1">SUMPRODUCT((APC3:APC54=ALX40)*(APF3:APF54=ALX41)*APD3:APD54)+SUMPRODUCT((APC3:APC54=ALX40)*(APF3:APF54=ALX37)*APD3:APD54)+SUMPRODUCT((APC3:APC54=ALX40)*(APF3:APF54=ALX38)*APD3:APD54)+SUMPRODUCT((APC3:APC54=ALX40)*(APF3:APF54=ALX39)*APD3:APD54)+SUMPRODUCT((APC3:APC54=ALX41)*(APF3:APF54=ALX40)*APE3:APE54)+SUMPRODUCT((APC3:APC54=ALX37)*(APF3:APF54=ALX40)*APE3:APE54)+SUMPRODUCT((APC3:APC54=ALX38)*(APF3:APF54=ALX40)*APE3:APE54)+SUMPRODUCT((APC3:APC54=ALX39)*(APF3:APF54=ALX40)*APE3:APE54)</f>
        <v>0</v>
      </c>
      <c r="AMC40" s="395">
        <f ca="1">SUMPRODUCT((APC3:APC54=ALX40)*(APF3:APF54=ALX41)*APE3:APE54)+SUMPRODUCT((APC3:APC54=ALX40)*(APF3:APF54=ALX37)*APE3:APE54)+SUMPRODUCT((APC3:APC54=ALX40)*(APF3:APF54=ALX38)*APE3:APE54)+SUMPRODUCT((APC3:APC54=ALX40)*(APF3:APF54=ALX39)*APE3:APE54)+SUMPRODUCT((APC3:APC54=ALX41)*(APF3:APF54=ALX40)*APD3:APD54)+SUMPRODUCT((APC3:APC54=ALX37)*(APF3:APF54=ALX40)*APD3:APD54)+SUMPRODUCT((APC3:APC54=ALX38)*(APF3:APF54=ALX40)*APD3:APD54)+SUMPRODUCT((APC3:APC54=ALX39)*(APF3:APF54=ALX40)*APD3:APD54)</f>
        <v>0</v>
      </c>
      <c r="AMD40" s="395">
        <f t="shared" ca="1" si="5851"/>
        <v>1000</v>
      </c>
      <c r="AME40" s="395">
        <f t="shared" ca="1" si="5852"/>
        <v>0</v>
      </c>
      <c r="AMF40" s="395">
        <f ca="1">IF(ALX40&lt;&gt;"",VLOOKUP(ALX40,ALE4:ALK52,7,FALSE),"")</f>
        <v>1000</v>
      </c>
      <c r="AMG40" s="395">
        <f ca="1">IF(ALX40&lt;&gt;"",VLOOKUP(ALX40,ALE4:ALK52,5,FALSE),"")</f>
        <v>0</v>
      </c>
      <c r="AMH40" s="395">
        <f ca="1">IF(ALX40&lt;&gt;"",VLOOKUP(ALX40,ALE4:ALM52,9,FALSE),"")</f>
        <v>26</v>
      </c>
      <c r="AMI40" s="395">
        <f t="shared" ca="1" si="5853"/>
        <v>0</v>
      </c>
      <c r="AMJ40" s="395">
        <f t="shared" ref="AMJ40" ca="1" si="6648">IF(ALX40&lt;&gt;"",RANK(AMI40,AMI37:AMI41),"")</f>
        <v>1</v>
      </c>
      <c r="AMK40" s="395">
        <f t="shared" ref="AMK40" ca="1" si="6649">IF(ALX40&lt;&gt;"",SUMPRODUCT((AMI37:AMI41=AMI40)*(AMD37:AMD41&gt;AMD40)),"")</f>
        <v>0</v>
      </c>
      <c r="AML40" s="395">
        <f t="shared" ref="AML40" ca="1" si="6650">IF(ALX40&lt;&gt;"",SUMPRODUCT((AMI37:AMI41=AMI40)*(AMD37:AMD41=AMD40)*(AMB37:AMB41&gt;AMB40)),"")</f>
        <v>0</v>
      </c>
      <c r="AMM40" s="395">
        <f t="shared" ref="AMM40" ca="1" si="6651">IF(ALX40&lt;&gt;"",SUMPRODUCT((AMI37:AMI41=AMI40)*(AMD37:AMD41=AMD40)*(AMB37:AMB41=AMB40)*(AMF37:AMF41&gt;AMF40)),"")</f>
        <v>0</v>
      </c>
      <c r="AMN40" s="395">
        <f t="shared" ref="AMN40" ca="1" si="6652">IF(ALX40&lt;&gt;"",SUMPRODUCT((AMI37:AMI41=AMI40)*(AMD37:AMD41=AMD40)*(AMB37:AMB41=AMB40)*(AMF37:AMF41=AMF40)*(AMG37:AMG41&gt;AMG40)),"")</f>
        <v>0</v>
      </c>
      <c r="AMO40" s="395">
        <f t="shared" ref="AMO40" ca="1" si="6653">IF(ALX40&lt;&gt;"",SUMPRODUCT((AMI37:AMI41=AMI40)*(AMD37:AMD41=AMD40)*(AMB37:AMB41=AMB40)*(AMF37:AMF41=AMF40)*(AMG37:AMG41=AMG40)*(AMH37:AMH41&gt;AMH40)),"")</f>
        <v>0</v>
      </c>
      <c r="AMP40" s="395">
        <f t="shared" ref="AMP40" ca="1" si="6654">IF(ALX40&lt;&gt;"",IF(AMP92&lt;&gt;"",IF(ALW88=3,AMP92,AMP92+ALW88),SUM(AMJ40:AMO40)),"")</f>
        <v>1</v>
      </c>
      <c r="AMQ40" s="395" t="str">
        <f t="shared" ref="AMQ40" ca="1" si="6655">IF(ALX40&lt;&gt;"",INDEX(ALX37:ALX41,MATCH(4,AMP37:AMP41,0),0),"")</f>
        <v>Mamelodi Sundowns</v>
      </c>
      <c r="AMR40" s="395" t="str">
        <f t="shared" ca="1" si="6078"/>
        <v/>
      </c>
      <c r="AMS40" s="395" t="str">
        <f ca="1">IF(AMR40&lt;&gt;"",SUMPRODUCT((APC3:APC54=AMR40)*(APF3:APF54=AMR41)*(APG3:APG54="W"))+SUMPRODUCT((APC3:APC54=AMR40)*(APF3:APF54=AMR38)*(APG3:APG54="W"))+SUMPRODUCT((APC3:APC54=AMR40)*(APF3:APF54=AMR39)*(APG3:APG54="W"))+SUMPRODUCT((APC3:APC54=AMR41)*(APF3:APF54=AMR40)*(APH3:APH54="W"))+SUMPRODUCT((APC3:APC54=AMR38)*(APF3:APF54=AMR40)*(APH3:APH54="W"))+SUMPRODUCT((APC3:APC54=AMR39)*(APF3:APF54=AMR40)*(APH3:APH54="W")),"")</f>
        <v/>
      </c>
      <c r="AMT40" s="395" t="str">
        <f ca="1">IF(AMR40&lt;&gt;"",SUMPRODUCT((APC3:APC54=AMR40)*(APF3:APF54=AMR41)*(APG3:APG54="D"))+SUMPRODUCT((APC3:APC54=AMR40)*(APF3:APF54=AMR38)*(APG3:APG54="D"))+SUMPRODUCT((APC3:APC54=AMR40)*(APF3:APF54=AMR39)*(APG3:APG54="D"))+SUMPRODUCT((APC3:APC54=AMR41)*(APF3:APF54=AMR40)*(APG3:APG54="D"))+SUMPRODUCT((APC3:APC54=AMR38)*(APF3:APF54=AMR40)*(APG3:APG54="D"))+SUMPRODUCT((APC3:APC54=AMR39)*(APF3:APF54=AMR40)*(APG3:APG54="D")),"")</f>
        <v/>
      </c>
      <c r="AMU40" s="395" t="str">
        <f ca="1">IF(AMR40&lt;&gt;"",SUMPRODUCT((APC3:APC54=AMR40)*(APF3:APF54=AMR41)*(APG3:APG54="L"))+SUMPRODUCT((APC3:APC54=AMR40)*(APF3:APF54=AMR38)*(APG3:APG54="L"))+SUMPRODUCT((APC3:APC54=AMR40)*(APF3:APF54=AMR39)*(APG3:APG54="L"))+SUMPRODUCT((APC3:APC54=AMR41)*(APF3:APF54=AMR40)*(APH3:APH54="L"))+SUMPRODUCT((APC3:APC54=AMR38)*(APF3:APF54=AMR40)*(APH3:APH54="L"))+SUMPRODUCT((APC3:APC54=AMR39)*(APF3:APF54=AMR40)*(APH3:APH54="L")),"")</f>
        <v/>
      </c>
      <c r="AMV40" s="395">
        <f ca="1">SUMPRODUCT((APC3:APC54=AMR40)*(APF3:APF54=AMR41)*APD3:APD54)+SUMPRODUCT((APC3:APC54=AMR40)*(APF3:APF54=AMR37)*APD3:APD54)+SUMPRODUCT((APC3:APC54=AMR40)*(APF3:APF54=AMR38)*APD3:APD54)+SUMPRODUCT((APC3:APC54=AMR40)*(APF3:APF54=AMR39)*APD3:APD54)+SUMPRODUCT((APC3:APC54=AMR41)*(APF3:APF54=AMR40)*APE3:APE54)+SUMPRODUCT((APC3:APC54=AMR37)*(APF3:APF54=AMR40)*APE3:APE54)+SUMPRODUCT((APC3:APC54=AMR38)*(APF3:APF54=AMR40)*APE3:APE54)+SUMPRODUCT((APC3:APC54=AMR39)*(APF3:APF54=AMR40)*APE3:APE54)</f>
        <v>0</v>
      </c>
      <c r="AMW40" s="395">
        <f ca="1">SUMPRODUCT((APC3:APC54=AMR40)*(APF3:APF54=AMR41)*APE3:APE54)+SUMPRODUCT((APC3:APC54=AMR40)*(APF3:APF54=AMR37)*APE3:APE54)+SUMPRODUCT((APC3:APC54=AMR40)*(APF3:APF54=AMR38)*APE3:APE54)+SUMPRODUCT((APC3:APC54=AMR40)*(APF3:APF54=AMR39)*APE3:APE54)+SUMPRODUCT((APC3:APC54=AMR41)*(APF3:APF54=AMR40)*APD3:APD54)+SUMPRODUCT((APC3:APC54=AMR37)*(APF3:APF54=AMR40)*APD3:APD54)+SUMPRODUCT((APC3:APC54=AMR38)*(APF3:APF54=AMR40)*APD3:APD54)+SUMPRODUCT((APC3:APC54=AMR39)*(APF3:APF54=AMR40)*APD3:APD54)</f>
        <v>0</v>
      </c>
      <c r="AMX40" s="395">
        <f t="shared" ca="1" si="6079"/>
        <v>1000</v>
      </c>
      <c r="AMY40" s="395" t="str">
        <f t="shared" ca="1" si="6080"/>
        <v/>
      </c>
      <c r="AMZ40" s="395" t="str">
        <f ca="1">IF(AMR40&lt;&gt;"",VLOOKUP(AMR40,ALE4:ALK52,7,FALSE),"")</f>
        <v/>
      </c>
      <c r="ANA40" s="395" t="str">
        <f ca="1">IF(AMR40&lt;&gt;"",VLOOKUP(AMR40,ALE4:ALK52,5,FALSE),"")</f>
        <v/>
      </c>
      <c r="ANB40" s="395" t="str">
        <f ca="1">IF(AMR40&lt;&gt;"",VLOOKUP(AMR40,ALE4:ALM52,9,FALSE),"")</f>
        <v/>
      </c>
      <c r="ANC40" s="395" t="str">
        <f t="shared" ca="1" si="6081"/>
        <v/>
      </c>
      <c r="AND40" s="395" t="str">
        <f t="shared" ref="AND40" ca="1" si="6656">IF(AMR40&lt;&gt;"",RANK(ANC40,ANC37:ANC40),"")</f>
        <v/>
      </c>
      <c r="ANE40" s="395" t="str">
        <f t="shared" ref="ANE40" ca="1" si="6657">IF(AMR40&lt;&gt;"",SUMPRODUCT((ANC37:ANC41=ANC40)*(AMX37:AMX41&gt;AMX40)),"")</f>
        <v/>
      </c>
      <c r="ANF40" s="395" t="str">
        <f t="shared" ref="ANF40" ca="1" si="6658">IF(AMR40&lt;&gt;"",SUMPRODUCT((ANC37:ANC41=ANC40)*(AMX37:AMX41=AMX40)*(AMV37:AMV41&gt;AMV40)),"")</f>
        <v/>
      </c>
      <c r="ANG40" s="395" t="str">
        <f t="shared" ref="ANG40" ca="1" si="6659">IF(AMR40&lt;&gt;"",SUMPRODUCT((ANC37:ANC41=ANC40)*(AMX37:AMX41=AMX40)*(AMV37:AMV41=AMV40)*(AMZ37:AMZ41&gt;AMZ40)),"")</f>
        <v/>
      </c>
      <c r="ANH40" s="395" t="str">
        <f t="shared" ref="ANH40" ca="1" si="6660">IF(AMR40&lt;&gt;"",SUMPRODUCT((ANC37:ANC41=ANC40)*(AMX37:AMX41=AMX40)*(AMV37:AMV41=AMV40)*(AMZ37:AMZ41=AMZ40)*(ANA37:ANA41&gt;ANA40)),"")</f>
        <v/>
      </c>
      <c r="ANI40" s="395" t="str">
        <f t="shared" ref="ANI40" ca="1" si="6661">IF(AMR40&lt;&gt;"",SUMPRODUCT((ANC37:ANC41=ANC40)*(AMX37:AMX41=AMX40)*(AMV37:AMV41=AMV40)*(AMZ37:AMZ41=AMZ40)*(ANA37:ANA41=ANA40)*(ANB37:ANB41&gt;ANB40)),"")</f>
        <v/>
      </c>
      <c r="ANJ40" s="395" t="str">
        <f t="shared" ref="ANJ40" ca="1" si="6662">IF(AMR40&lt;&gt;"",IF(ANJ92&lt;&gt;"",IF(AMQ88=3,ANJ92,ANJ92+AMQ88),SUM(AND40:ANI40)+1),"")</f>
        <v/>
      </c>
      <c r="ANK40" s="395" t="str">
        <f t="shared" ref="ANK40" ca="1" si="6663">IF(AMR40&lt;&gt;"",INDEX(AMR38:AMR41,MATCH(4,ANJ38:ANJ41,0),0),"")</f>
        <v/>
      </c>
      <c r="ANL40" s="395" t="str">
        <f t="shared" ca="1" si="6357"/>
        <v/>
      </c>
      <c r="ANM40" s="395">
        <f ca="1">SUMPRODUCT((APC3:APC54=ANL40)*(APF3:APF54=ANL41)*(APG3:APG54="W"))+SUMPRODUCT((APC3:APC54=ANL40)*(APF3:APF54=ANL54)*(APG3:APG54="W"))+SUMPRODUCT((APC3:APC54=ANL40)*(APF3:APF54=ANL39)*(APG3:APG54="W"))+SUMPRODUCT((APC3:APC54=ANL41)*(APF3:APF54=ANL40)*(APH3:APH54="W"))+SUMPRODUCT((APC3:APC54=ANL54)*(APF3:APF54=ANL40)*(APH3:APH54="W"))+SUMPRODUCT((APC3:APC54=ANL39)*(APF3:APF54=ANL40)*(APH3:APH54="W"))</f>
        <v>0</v>
      </c>
      <c r="ANN40" s="395">
        <f ca="1">SUMPRODUCT((APC3:APC54=ANL40)*(APF3:APF54=ANL41)*(APG3:APG54="D"))+SUMPRODUCT((APC3:APC54=ANL40)*(APF3:APF54=ANL54)*(APG3:APG54="D"))+SUMPRODUCT((APC3:APC54=ANL40)*(APF3:APF54=ANL39)*(APG3:APG54="D"))+SUMPRODUCT((APC3:APC54=ANL41)*(APF3:APF54=ANL40)*(APG3:APG54="D"))+SUMPRODUCT((APC3:APC54=ANL54)*(APF3:APF54=ANL40)*(APG3:APG54="D"))+SUMPRODUCT((APC3:APC54=ANL39)*(APF3:APF54=ANL40)*(APG3:APG54="D"))</f>
        <v>0</v>
      </c>
      <c r="ANO40" s="395">
        <f ca="1">SUMPRODUCT((APC3:APC54=ANL40)*(APF3:APF54=ANL41)*(APG3:APG54="L"))+SUMPRODUCT((APC3:APC54=ANL40)*(APF3:APF54=ANL54)*(APG3:APG54="L"))+SUMPRODUCT((APC3:APC54=ANL40)*(APF3:APF54=ANL39)*(APG3:APG54="L"))+SUMPRODUCT((APC3:APC54=ANL41)*(APF3:APF54=ANL40)*(APH3:APH54="L"))+SUMPRODUCT((APC3:APC54=ANL54)*(APF3:APF54=ANL40)*(APH3:APH54="L"))+SUMPRODUCT((APC3:APC54=ANL39)*(APF3:APF54=ANL40)*(APH3:APH54="L"))</f>
        <v>0</v>
      </c>
      <c r="ANP40" s="395">
        <f ca="1">SUMPRODUCT((APC3:APC54=ANL40)*(APF3:APF54=ANL41)*APD3:APD54)+SUMPRODUCT((APC3:APC54=ANL40)*(APF3:APF54=ANL37)*APD3:APD54)+SUMPRODUCT((APC3:APC54=ANL40)*(APF3:APF54=ANL38)*APD3:APD54)+SUMPRODUCT((APC3:APC54=ANL40)*(APF3:APF54=ANL39)*APD3:APD54)+SUMPRODUCT((APC3:APC54=ANL41)*(APF3:APF54=ANL40)*APE3:APE54)+SUMPRODUCT((APC3:APC54=ANL37)*(APF3:APF54=ANL40)*APE3:APE54)+SUMPRODUCT((APC3:APC54=ANL38)*(APF3:APF54=ANL40)*APE3:APE54)+SUMPRODUCT((APC3:APC54=ANL39)*(APF3:APF54=ANL40)*APE3:APE54)</f>
        <v>0</v>
      </c>
      <c r="ANQ40" s="395">
        <f ca="1">SUMPRODUCT((APC3:APC54=ANL40)*(APF3:APF54=ANL41)*APE3:APE54)+SUMPRODUCT((APC3:APC54=ANL40)*(APF3:APF54=ANL37)*APE3:APE54)+SUMPRODUCT((APC3:APC54=ANL40)*(APF3:APF54=ANL38)*APE3:APE54)+SUMPRODUCT((APC3:APC54=ANL40)*(APF3:APF54=ANL39)*APE3:APE54)+SUMPRODUCT((APC3:APC54=ANL41)*(APF3:APF54=ANL40)*APD3:APD54)+SUMPRODUCT((APC3:APC54=ANL37)*(APF3:APF54=ANL40)*APD3:APD54)+SUMPRODUCT((APC3:APC54=ANL38)*(APF3:APF54=ANL40)*APD3:APD54)+SUMPRODUCT((APC3:APC54=ANL39)*(APF3:APF54=ANL40)*APD3:APD54)</f>
        <v>0</v>
      </c>
      <c r="ANR40" s="395">
        <f t="shared" ca="1" si="6358"/>
        <v>1000</v>
      </c>
      <c r="ANS40" s="395" t="str">
        <f t="shared" ca="1" si="6359"/>
        <v/>
      </c>
      <c r="ANT40" s="395" t="str">
        <f ca="1">IF(ANL40&lt;&gt;"",VLOOKUP(ANL40,ALE4:ALK52,7,FALSE),"")</f>
        <v/>
      </c>
      <c r="ANU40" s="395" t="str">
        <f ca="1">IF(ANL40&lt;&gt;"",VLOOKUP(ANL40,ALE4:ALK52,5,FALSE),"")</f>
        <v/>
      </c>
      <c r="ANV40" s="395" t="str">
        <f ca="1">IF(ANL40&lt;&gt;"",VLOOKUP(ANL40,ALE4:ALM52,9,FALSE),"")</f>
        <v/>
      </c>
      <c r="ANW40" s="395" t="str">
        <f t="shared" ca="1" si="6360"/>
        <v/>
      </c>
      <c r="ANX40" s="395" t="str">
        <f t="shared" ref="ANX40" ca="1" si="6664">IF(ANL40&lt;&gt;"",RANK(ANW40,ANW38:ANW40),"")</f>
        <v/>
      </c>
      <c r="ANY40" s="395" t="str">
        <f t="shared" ref="ANY40" ca="1" si="6665">IF(ANL40&lt;&gt;"",SUMPRODUCT((ANW37:ANW41=ANW40)*(ANR37:ANR41&gt;ANR40)),"")</f>
        <v/>
      </c>
      <c r="ANZ40" s="395" t="str">
        <f t="shared" ref="ANZ40" ca="1" si="6666">IF(ANL40&lt;&gt;"",SUMPRODUCT((ANW37:ANW41=ANW40)*(ANR37:ANR41=ANR40)*(ANP37:ANP41&gt;ANP40)),"")</f>
        <v/>
      </c>
      <c r="AOA40" s="395" t="str">
        <f t="shared" ref="AOA40" ca="1" si="6667">IF(ANL40&lt;&gt;"",SUMPRODUCT((ANW37:ANW41=ANW40)*(ANR37:ANR41=ANR40)*(ANP37:ANP41=ANP40)*(ANT37:ANT41&gt;ANT40)),"")</f>
        <v/>
      </c>
      <c r="AOB40" s="395" t="str">
        <f t="shared" ref="AOB40" ca="1" si="6668">IF(ANL40&lt;&gt;"",SUMPRODUCT((ANW37:ANW41=ANW40)*(ANR37:ANR41=ANR40)*(ANP37:ANP41=ANP40)*(ANT37:ANT41=ANT40)*(ANU37:ANU41&gt;ANU40)),"")</f>
        <v/>
      </c>
      <c r="AOC40" s="395" t="str">
        <f t="shared" ref="AOC40" ca="1" si="6669">IF(ANL40&lt;&gt;"",SUMPRODUCT((ANW37:ANW41=ANW40)*(ANR37:ANR41=ANR40)*(ANP37:ANP41=ANP40)*(ANT37:ANT41=ANT40)*(ANU37:ANU41=ANU40)*(ANV37:ANV41&gt;ANV40)),"")</f>
        <v/>
      </c>
      <c r="AOD40" s="395" t="str">
        <f t="shared" ca="1" si="6367"/>
        <v/>
      </c>
      <c r="AOE40" s="395" t="str">
        <f t="shared" ref="AOE40" ca="1" si="6670">IF(ANL40&lt;&gt;"",INDEX(ANL39:ANL41,MATCH(4,AOD39:AOD41,0),0),"")</f>
        <v/>
      </c>
      <c r="AOF40" s="395" t="str">
        <f t="shared" ref="AOF40" si="6671">IF(ALV37&lt;&gt;"",ALV37,"")</f>
        <v/>
      </c>
      <c r="AOG40" s="395">
        <f ca="1">SUMPRODUCT((APC3:APC54=AOF40)*(APF3:APF54=AOF41)*(APG3:APG54="W"))+SUMPRODUCT((APC3:APC54=AOF40)*(APF3:APF54=AOF54)*(APG3:APG54="W"))+SUMPRODUCT((APC3:APC54=AOF40)*(APF3:APF54=AOF55)*(APG3:APG54="W"))+SUMPRODUCT((APC3:APC54=AOF41)*(APF3:APF54=AOF40)*(APH3:APH54="W"))+SUMPRODUCT((APC3:APC54=AOF54)*(APF3:APF54=AOF40)*(APH3:APH54="W"))+SUMPRODUCT((APC3:APC54=AOF55)*(APF3:APF54=AOF40)*(APH3:APH54="W"))</f>
        <v>0</v>
      </c>
      <c r="AOH40" s="395">
        <f ca="1">SUMPRODUCT((APC3:APC54=AOF40)*(APF3:APF54=AOF41)*(APG3:APG54="D"))+SUMPRODUCT((APC3:APC54=AOF40)*(APF3:APF54=AOF54)*(APG3:APG54="D"))+SUMPRODUCT((APC3:APC54=AOF40)*(APF3:APF54=AOF55)*(APG3:APG54="D"))+SUMPRODUCT((APC3:APC54=AOF41)*(APF3:APF54=AOF40)*(APG3:APG54="D"))+SUMPRODUCT((APC3:APC54=AOF54)*(APF3:APF54=AOF40)*(APG3:APG54="D"))+SUMPRODUCT((APC3:APC54=AOF55)*(APF3:APF54=AOF40)*(APG3:APG54="D"))</f>
        <v>0</v>
      </c>
      <c r="AOI40" s="395">
        <f ca="1">SUMPRODUCT((APC3:APC54=AOF40)*(APF3:APF54=AOF41)*(APG3:APG54="L"))+SUMPRODUCT((APC3:APC54=AOF40)*(APF3:APF54=AOF54)*(APG3:APG54="L"))+SUMPRODUCT((APC3:APC54=AOF40)*(APF3:APF54=AOF55)*(APG3:APG54="L"))+SUMPRODUCT((APC3:APC54=AOF41)*(APF3:APF54=AOF40)*(APH3:APH54="L"))+SUMPRODUCT((APC3:APC54=AOF54)*(APF3:APF54=AOF40)*(APH3:APH54="L"))+SUMPRODUCT((APC3:APC54=AOF55)*(APF3:APF54=AOF40)*(APH3:APH54="L"))</f>
        <v>0</v>
      </c>
      <c r="AOJ40" s="395">
        <f ca="1">SUMPRODUCT((APC3:APC54=AOF40)*(APF3:APF54=AOF41)*APD3:APD54)+SUMPRODUCT((APC3:APC54=AOF40)*(APF3:APF54=AOF37)*APD3:APD54)+SUMPRODUCT((APC3:APC54=AOF40)*(APF3:APF54=AOF38)*APD3:APD54)+SUMPRODUCT((APC3:APC54=AOF40)*(APF3:APF54=AOF39)*APD3:APD54)+SUMPRODUCT((APC3:APC54=AOF41)*(APF3:APF54=AOF40)*APE3:APE54)+SUMPRODUCT((APC3:APC54=AOF37)*(APF3:APF54=AOF40)*APE3:APE54)+SUMPRODUCT((APC3:APC54=AOF38)*(APF3:APF54=AOF40)*APE3:APE54)+SUMPRODUCT((APC3:APC54=AOF39)*(APF3:APF54=AOF40)*APE3:APE54)</f>
        <v>0</v>
      </c>
      <c r="AOK40" s="395">
        <f ca="1">SUMPRODUCT((APC3:APC54=AOF40)*(APF3:APF54=AOF41)*APE3:APE54)+SUMPRODUCT((APC3:APC54=AOF40)*(APF3:APF54=AOF37)*APE3:APE54)+SUMPRODUCT((APC3:APC54=AOF40)*(APF3:APF54=AOF38)*APE3:APE54)+SUMPRODUCT((APC3:APC54=AOF40)*(APF3:APF54=AOF39)*APE3:APE54)+SUMPRODUCT((APC3:APC54=AOF41)*(APF3:APF54=AOF40)*APD3:APD54)+SUMPRODUCT((APC3:APC54=AOF37)*(APF3:APF54=AOF40)*APD3:APD54)+SUMPRODUCT((APC3:APC54=AOF38)*(APF3:APF54=AOF40)*APD3:APD54)+SUMPRODUCT((APC3:APC54=AOF39)*(APF3:APF54=AOF40)*APD3:APD54)</f>
        <v>0</v>
      </c>
      <c r="AOL40" s="395">
        <f t="shared" ref="AOL40" ca="1" si="6672">AOJ40-AOK40+1000</f>
        <v>1000</v>
      </c>
      <c r="AOM40" s="395" t="str">
        <f t="shared" ref="AOM40" si="6673">IF(AOF40&lt;&gt;"",AOG40*3+AOH40*1,"")</f>
        <v/>
      </c>
      <c r="AON40" s="395" t="str">
        <f>IF(AOF40&lt;&gt;"",VLOOKUP(AOF40,ALE4:ALK52,7,FALSE),"")</f>
        <v/>
      </c>
      <c r="AOO40" s="395" t="str">
        <f>IF(AOF40&lt;&gt;"",VLOOKUP(AOF40,ALE4:ALK52,5,FALSE),"")</f>
        <v/>
      </c>
      <c r="AOP40" s="395" t="str">
        <f>IF(AOF40&lt;&gt;"",VLOOKUP(AOF40,ALE4:ALM52,9,FALSE),"")</f>
        <v/>
      </c>
      <c r="AOQ40" s="395" t="str">
        <f t="shared" ref="AOQ40" si="6674">AOM40</f>
        <v/>
      </c>
      <c r="AOR40" s="395" t="str">
        <f t="shared" ref="AOR40" si="6675">IF(AOF40&lt;&gt;"",RANK(AOQ40,AMI37:AMI41),"")</f>
        <v/>
      </c>
      <c r="AOS40" s="395" t="str">
        <f t="shared" ref="AOS40" si="6676">IF(AOF40&lt;&gt;"",SUMPRODUCT((AOQ37:AOQ41=AOQ40)*(AOL37:AOL41&gt;AOL40)),"")</f>
        <v/>
      </c>
      <c r="AOT40" s="395" t="str">
        <f t="shared" ref="AOT40" si="6677">IF(AOF40&lt;&gt;"",SUMPRODUCT((AOQ37:AOQ41=AOQ40)*(AOL37:AOL41=AOL40)*(AOJ37:AOJ41&gt;AOJ40)),"")</f>
        <v/>
      </c>
      <c r="AOU40" s="395" t="str">
        <f t="shared" ref="AOU40" si="6678">IF(AOF40&lt;&gt;"",SUMPRODUCT((AOQ37:AOQ41=AOQ40)*(AOL37:AOL41=AOL40)*(AOJ37:AOJ41=AOJ40)*(AON37:AON41&gt;AON40)),"")</f>
        <v/>
      </c>
      <c r="AOV40" s="395" t="str">
        <f t="shared" ref="AOV40" si="6679">IF(AOF40&lt;&gt;"",SUMPRODUCT((AOQ37:AOQ41=AOQ40)*(AOL37:AOL41=AOL40)*(AOJ37:AOJ41=AOJ40)*(AON37:AON41=AON40)*(AOO37:AOO41&gt;AOO40)),"")</f>
        <v/>
      </c>
      <c r="AOW40" s="395" t="str">
        <f t="shared" ref="AOW40" si="6680">IF(AOF40&lt;&gt;"",SUMPRODUCT((AOQ37:AOQ41=AOQ40)*(AOL37:AOL41=AOL40)*(AOJ37:AOJ41=AOJ40)*(AON37:AON41=AON40)*(AOO37:AOO41=AOO40)*(AOP37:AOP41&gt;AOP40)),"")</f>
        <v/>
      </c>
      <c r="AOX40" s="395" t="str">
        <f t="shared" ref="AOX40" si="6681">IF(AOF40&lt;&gt;"",SUM(AOR40:AOW40)+3,"")</f>
        <v/>
      </c>
      <c r="AOY40" s="395" t="str">
        <f t="shared" ref="AOY40" si="6682">IF(AOF40&lt;&gt;"",IF(AOX40=4,AOF40,AOF41),"")</f>
        <v/>
      </c>
      <c r="AOZ40" s="395" t="str">
        <f t="shared" ref="AOZ40" ca="1" si="6683">IF(AOY40&lt;&gt;"",AOY40,IF(AOE40&lt;&gt;"",AOE40,IF(ANK40&lt;&gt;"",ANK40,IF(AMQ40&lt;&gt;"",AMQ40,ALQ40))))</f>
        <v>Mamelodi Sundowns</v>
      </c>
      <c r="APA40" s="395">
        <v>4</v>
      </c>
      <c r="APC40" s="395" t="str">
        <f t="shared" si="18"/>
        <v>Benfica</v>
      </c>
      <c r="APD40" s="395">
        <f ca="1">IF(OFFSET('Game Board'!O45,0,APD1)&lt;&gt;"",OFFSET('Game Board'!O45,0,APD1),0)</f>
        <v>0</v>
      </c>
      <c r="APE40" s="395">
        <f ca="1">IF(OFFSET('Game Board'!P45,0,APD1)&lt;&gt;"",OFFSET('Game Board'!P45,0,APD1),0)</f>
        <v>0</v>
      </c>
      <c r="APF40" s="395" t="str">
        <f t="shared" si="19"/>
        <v>Bayern Munich</v>
      </c>
      <c r="APG40" s="395" t="str">
        <f ca="1">IF(AND(OFFSET('Game Board'!O45,0,APD1)&lt;&gt;"",OFFSET('Game Board'!P45,0,APD1)&lt;&gt;""),IF(APD40&gt;APE40,"W",IF(APD40=APE40,"D","L")),"")</f>
        <v/>
      </c>
      <c r="APH40" s="395" t="str">
        <f t="shared" ca="1" si="2757"/>
        <v/>
      </c>
      <c r="APJ40" s="395">
        <f ca="1">VLOOKUP(APK40,ATF37:ATG41,2,FALSE)</f>
        <v>4</v>
      </c>
      <c r="APK40" s="398" t="str">
        <f t="shared" si="5863"/>
        <v>Mamelodi Sundowns</v>
      </c>
      <c r="APL40" s="395">
        <f ca="1">SUMPRODUCT((ATI3:ATI54=APK40)*(ATM3:ATM54="W"))+SUMPRODUCT((ATL3:ATL54=APK40)*(ATN3:ATN54="W"))</f>
        <v>0</v>
      </c>
      <c r="APM40" s="395">
        <f ca="1">SUMPRODUCT((ATI3:ATI54=APK40)*(ATM3:ATM54="D"))+SUMPRODUCT((ATL3:ATL54=APK40)*(ATN3:ATN54="D"))</f>
        <v>0</v>
      </c>
      <c r="APN40" s="395">
        <f ca="1">SUMPRODUCT((ATI3:ATI54=APK40)*(ATM3:ATM54="L"))+SUMPRODUCT((ATL3:ATL54=APK40)*(ATN3:ATN54="L"))</f>
        <v>0</v>
      </c>
      <c r="APO40" s="395">
        <f ca="1">SUMIF(ATI3:ATI72,APK40,ATJ3:ATJ72)+SUMIF(ATL3:ATL72,APK40,ATK3:ATK72)</f>
        <v>0</v>
      </c>
      <c r="APP40" s="395">
        <f ca="1">SUMIF(ATL3:ATL72,APK40,ATJ3:ATJ72)+SUMIF(ATI3:ATI72,APK40,ATK3:ATK72)</f>
        <v>0</v>
      </c>
      <c r="APQ40" s="395">
        <f t="shared" ca="1" si="5864"/>
        <v>1000</v>
      </c>
      <c r="APR40" s="395">
        <f t="shared" ca="1" si="5865"/>
        <v>0</v>
      </c>
      <c r="APS40" s="401">
        <f t="shared" si="225"/>
        <v>3</v>
      </c>
      <c r="APT40" s="395">
        <f ca="1">IF(COUNTIF(APR37:APR41,4)&lt;&gt;4,RANK(APR40,APR37:APR41),APR92)</f>
        <v>1</v>
      </c>
      <c r="APV40" s="395">
        <f t="shared" ref="APV40" ca="1" si="6684">SUMPRODUCT((APT37:APT40=APT40)*(APS37:APS40&lt;APS40))+APT40</f>
        <v>1</v>
      </c>
      <c r="APW40" s="398" t="str">
        <f t="shared" ref="APW40" ca="1" si="6685">INDEX(APK37:APK41,MATCH(4,APV37:APV41,0),0)</f>
        <v>Fluminense</v>
      </c>
      <c r="APX40" s="395">
        <f t="shared" ref="APX40" ca="1" si="6686">INDEX(APT37:APT41,MATCH(APW40,APK37:APK41,0),0)</f>
        <v>1</v>
      </c>
      <c r="APY40" s="395" t="str">
        <f t="shared" ca="1" si="6373"/>
        <v>Fluminense</v>
      </c>
      <c r="APZ40" s="395" t="str">
        <f t="shared" ca="1" si="6374"/>
        <v/>
      </c>
      <c r="AQD40" s="395" t="str">
        <f t="shared" ca="1" si="5873"/>
        <v>Fluminense</v>
      </c>
      <c r="AQE40" s="395">
        <f ca="1">SUMPRODUCT((ATI3:ATI54=AQD40)*(ATL3:ATL54=AQD41)*(ATM3:ATM54="W"))+SUMPRODUCT((ATI3:ATI54=AQD40)*(ATL3:ATL54=AQD37)*(ATM3:ATM54="W"))+SUMPRODUCT((ATI3:ATI54=AQD40)*(ATL3:ATL54=AQD38)*(ATM3:ATM54="W"))+SUMPRODUCT((ATI3:ATI54=AQD40)*(ATL3:ATL54=AQD39)*(ATM3:ATM54="W"))+SUMPRODUCT((ATI3:ATI54=AQD41)*(ATL3:ATL54=AQD40)*(ATN3:ATN54="W"))+SUMPRODUCT((ATI3:ATI54=AQD37)*(ATL3:ATL54=AQD40)*(ATN3:ATN54="W"))+SUMPRODUCT((ATI3:ATI54=AQD38)*(ATL3:ATL54=AQD40)*(ATN3:ATN54="W"))+SUMPRODUCT((ATI3:ATI54=AQD39)*(ATL3:ATL54=AQD40)*(ATN3:ATN54="W"))</f>
        <v>0</v>
      </c>
      <c r="AQF40" s="395">
        <f ca="1">SUMPRODUCT((ATI3:ATI54=AQD40)*(ATL3:ATL54=AQD41)*(ATM3:ATM54="D"))+SUMPRODUCT((ATI3:ATI54=AQD40)*(ATL3:ATL54=AQD37)*(ATM3:ATM54="D"))+SUMPRODUCT((ATI3:ATI54=AQD40)*(ATL3:ATL54=AQD38)*(ATM3:ATM54="D"))+SUMPRODUCT((ATI3:ATI54=AQD40)*(ATL3:ATL54=AQD39)*(ATM3:ATM54="D"))+SUMPRODUCT((ATI3:ATI54=AQD41)*(ATL3:ATL54=AQD40)*(ATM3:ATM54="D"))+SUMPRODUCT((ATI3:ATI54=AQD37)*(ATL3:ATL54=AQD40)*(ATM3:ATM54="D"))+SUMPRODUCT((ATI3:ATI54=AQD38)*(ATL3:ATL54=AQD40)*(ATM3:ATM54="D"))+SUMPRODUCT((ATI3:ATI54=AQD39)*(ATL3:ATL54=AQD40)*(ATM3:ATM54="D"))</f>
        <v>0</v>
      </c>
      <c r="AQG40" s="395">
        <f ca="1">SUMPRODUCT((ATI3:ATI54=AQD40)*(ATL3:ATL54=AQD41)*(ATM3:ATM54="L"))+SUMPRODUCT((ATI3:ATI54=AQD40)*(ATL3:ATL54=AQD37)*(ATM3:ATM54="L"))+SUMPRODUCT((ATI3:ATI54=AQD40)*(ATL3:ATL54=AQD38)*(ATM3:ATM54="L"))+SUMPRODUCT((ATI3:ATI54=AQD40)*(ATL3:ATL54=AQD39)*(ATM3:ATM54="L"))+SUMPRODUCT((ATI3:ATI54=AQD41)*(ATL3:ATL54=AQD40)*(ATN3:ATN54="L"))+SUMPRODUCT((ATI3:ATI54=AQD37)*(ATL3:ATL54=AQD40)*(ATN3:ATN54="L"))+SUMPRODUCT((ATI3:ATI54=AQD38)*(ATL3:ATL54=AQD40)*(ATN3:ATN54="L"))+SUMPRODUCT((ATI3:ATI54=AQD39)*(ATL3:ATL54=AQD40)*(ATN3:ATN54="L"))</f>
        <v>0</v>
      </c>
      <c r="AQH40" s="395">
        <f ca="1">SUMPRODUCT((ATI3:ATI54=AQD40)*(ATL3:ATL54=AQD41)*ATJ3:ATJ54)+SUMPRODUCT((ATI3:ATI54=AQD40)*(ATL3:ATL54=AQD37)*ATJ3:ATJ54)+SUMPRODUCT((ATI3:ATI54=AQD40)*(ATL3:ATL54=AQD38)*ATJ3:ATJ54)+SUMPRODUCT((ATI3:ATI54=AQD40)*(ATL3:ATL54=AQD39)*ATJ3:ATJ54)+SUMPRODUCT((ATI3:ATI54=AQD41)*(ATL3:ATL54=AQD40)*ATK3:ATK54)+SUMPRODUCT((ATI3:ATI54=AQD37)*(ATL3:ATL54=AQD40)*ATK3:ATK54)+SUMPRODUCT((ATI3:ATI54=AQD38)*(ATL3:ATL54=AQD40)*ATK3:ATK54)+SUMPRODUCT((ATI3:ATI54=AQD39)*(ATL3:ATL54=AQD40)*ATK3:ATK54)</f>
        <v>0</v>
      </c>
      <c r="AQI40" s="395">
        <f ca="1">SUMPRODUCT((ATI3:ATI54=AQD40)*(ATL3:ATL54=AQD41)*ATK3:ATK54)+SUMPRODUCT((ATI3:ATI54=AQD40)*(ATL3:ATL54=AQD37)*ATK3:ATK54)+SUMPRODUCT((ATI3:ATI54=AQD40)*(ATL3:ATL54=AQD38)*ATK3:ATK54)+SUMPRODUCT((ATI3:ATI54=AQD40)*(ATL3:ATL54=AQD39)*ATK3:ATK54)+SUMPRODUCT((ATI3:ATI54=AQD41)*(ATL3:ATL54=AQD40)*ATJ3:ATJ54)+SUMPRODUCT((ATI3:ATI54=AQD37)*(ATL3:ATL54=AQD40)*ATJ3:ATJ54)+SUMPRODUCT((ATI3:ATI54=AQD38)*(ATL3:ATL54=AQD40)*ATJ3:ATJ54)+SUMPRODUCT((ATI3:ATI54=AQD39)*(ATL3:ATL54=AQD40)*ATJ3:ATJ54)</f>
        <v>0</v>
      </c>
      <c r="AQJ40" s="395">
        <f t="shared" ca="1" si="5874"/>
        <v>1000</v>
      </c>
      <c r="AQK40" s="395">
        <f t="shared" ca="1" si="5875"/>
        <v>0</v>
      </c>
      <c r="AQL40" s="395">
        <f ca="1">IF(AQD40&lt;&gt;"",VLOOKUP(AQD40,APK4:APQ52,7,FALSE),"")</f>
        <v>1000</v>
      </c>
      <c r="AQM40" s="395">
        <f ca="1">IF(AQD40&lt;&gt;"",VLOOKUP(AQD40,APK4:APQ52,5,FALSE),"")</f>
        <v>0</v>
      </c>
      <c r="AQN40" s="395">
        <f ca="1">IF(AQD40&lt;&gt;"",VLOOKUP(AQD40,APK4:APS52,9,FALSE),"")</f>
        <v>26</v>
      </c>
      <c r="AQO40" s="395">
        <f t="shared" ca="1" si="5876"/>
        <v>0</v>
      </c>
      <c r="AQP40" s="395">
        <f t="shared" ref="AQP40" ca="1" si="6687">IF(AQD40&lt;&gt;"",RANK(AQO40,AQO37:AQO41),"")</f>
        <v>1</v>
      </c>
      <c r="AQQ40" s="395">
        <f t="shared" ref="AQQ40" ca="1" si="6688">IF(AQD40&lt;&gt;"",SUMPRODUCT((AQO37:AQO41=AQO40)*(AQJ37:AQJ41&gt;AQJ40)),"")</f>
        <v>0</v>
      </c>
      <c r="AQR40" s="395">
        <f t="shared" ref="AQR40" ca="1" si="6689">IF(AQD40&lt;&gt;"",SUMPRODUCT((AQO37:AQO41=AQO40)*(AQJ37:AQJ41=AQJ40)*(AQH37:AQH41&gt;AQH40)),"")</f>
        <v>0</v>
      </c>
      <c r="AQS40" s="395">
        <f t="shared" ref="AQS40" ca="1" si="6690">IF(AQD40&lt;&gt;"",SUMPRODUCT((AQO37:AQO41=AQO40)*(AQJ37:AQJ41=AQJ40)*(AQH37:AQH41=AQH40)*(AQL37:AQL41&gt;AQL40)),"")</f>
        <v>0</v>
      </c>
      <c r="AQT40" s="395">
        <f t="shared" ref="AQT40" ca="1" si="6691">IF(AQD40&lt;&gt;"",SUMPRODUCT((AQO37:AQO41=AQO40)*(AQJ37:AQJ41=AQJ40)*(AQH37:AQH41=AQH40)*(AQL37:AQL41=AQL40)*(AQM37:AQM41&gt;AQM40)),"")</f>
        <v>0</v>
      </c>
      <c r="AQU40" s="395">
        <f t="shared" ref="AQU40" ca="1" si="6692">IF(AQD40&lt;&gt;"",SUMPRODUCT((AQO37:AQO41=AQO40)*(AQJ37:AQJ41=AQJ40)*(AQH37:AQH41=AQH40)*(AQL37:AQL41=AQL40)*(AQM37:AQM41=AQM40)*(AQN37:AQN41&gt;AQN40)),"")</f>
        <v>0</v>
      </c>
      <c r="AQV40" s="395">
        <f t="shared" ref="AQV40" ca="1" si="6693">IF(AQD40&lt;&gt;"",IF(AQV92&lt;&gt;"",IF(AQC88=3,AQV92,AQV92+AQC88),SUM(AQP40:AQU40)),"")</f>
        <v>1</v>
      </c>
      <c r="AQW40" s="395" t="str">
        <f t="shared" ref="AQW40" ca="1" si="6694">IF(AQD40&lt;&gt;"",INDEX(AQD37:AQD41,MATCH(4,AQV37:AQV41,0),0),"")</f>
        <v>Mamelodi Sundowns</v>
      </c>
      <c r="AQX40" s="395" t="str">
        <f t="shared" ca="1" si="6106"/>
        <v/>
      </c>
      <c r="AQY40" s="395" t="str">
        <f ca="1">IF(AQX40&lt;&gt;"",SUMPRODUCT((ATI3:ATI54=AQX40)*(ATL3:ATL54=AQX41)*(ATM3:ATM54="W"))+SUMPRODUCT((ATI3:ATI54=AQX40)*(ATL3:ATL54=AQX38)*(ATM3:ATM54="W"))+SUMPRODUCT((ATI3:ATI54=AQX40)*(ATL3:ATL54=AQX39)*(ATM3:ATM54="W"))+SUMPRODUCT((ATI3:ATI54=AQX41)*(ATL3:ATL54=AQX40)*(ATN3:ATN54="W"))+SUMPRODUCT((ATI3:ATI54=AQX38)*(ATL3:ATL54=AQX40)*(ATN3:ATN54="W"))+SUMPRODUCT((ATI3:ATI54=AQX39)*(ATL3:ATL54=AQX40)*(ATN3:ATN54="W")),"")</f>
        <v/>
      </c>
      <c r="AQZ40" s="395" t="str">
        <f ca="1">IF(AQX40&lt;&gt;"",SUMPRODUCT((ATI3:ATI54=AQX40)*(ATL3:ATL54=AQX41)*(ATM3:ATM54="D"))+SUMPRODUCT((ATI3:ATI54=AQX40)*(ATL3:ATL54=AQX38)*(ATM3:ATM54="D"))+SUMPRODUCT((ATI3:ATI54=AQX40)*(ATL3:ATL54=AQX39)*(ATM3:ATM54="D"))+SUMPRODUCT((ATI3:ATI54=AQX41)*(ATL3:ATL54=AQX40)*(ATM3:ATM54="D"))+SUMPRODUCT((ATI3:ATI54=AQX38)*(ATL3:ATL54=AQX40)*(ATM3:ATM54="D"))+SUMPRODUCT((ATI3:ATI54=AQX39)*(ATL3:ATL54=AQX40)*(ATM3:ATM54="D")),"")</f>
        <v/>
      </c>
      <c r="ARA40" s="395" t="str">
        <f ca="1">IF(AQX40&lt;&gt;"",SUMPRODUCT((ATI3:ATI54=AQX40)*(ATL3:ATL54=AQX41)*(ATM3:ATM54="L"))+SUMPRODUCT((ATI3:ATI54=AQX40)*(ATL3:ATL54=AQX38)*(ATM3:ATM54="L"))+SUMPRODUCT((ATI3:ATI54=AQX40)*(ATL3:ATL54=AQX39)*(ATM3:ATM54="L"))+SUMPRODUCT((ATI3:ATI54=AQX41)*(ATL3:ATL54=AQX40)*(ATN3:ATN54="L"))+SUMPRODUCT((ATI3:ATI54=AQX38)*(ATL3:ATL54=AQX40)*(ATN3:ATN54="L"))+SUMPRODUCT((ATI3:ATI54=AQX39)*(ATL3:ATL54=AQX40)*(ATN3:ATN54="L")),"")</f>
        <v/>
      </c>
      <c r="ARB40" s="395">
        <f ca="1">SUMPRODUCT((ATI3:ATI54=AQX40)*(ATL3:ATL54=AQX41)*ATJ3:ATJ54)+SUMPRODUCT((ATI3:ATI54=AQX40)*(ATL3:ATL54=AQX37)*ATJ3:ATJ54)+SUMPRODUCT((ATI3:ATI54=AQX40)*(ATL3:ATL54=AQX38)*ATJ3:ATJ54)+SUMPRODUCT((ATI3:ATI54=AQX40)*(ATL3:ATL54=AQX39)*ATJ3:ATJ54)+SUMPRODUCT((ATI3:ATI54=AQX41)*(ATL3:ATL54=AQX40)*ATK3:ATK54)+SUMPRODUCT((ATI3:ATI54=AQX37)*(ATL3:ATL54=AQX40)*ATK3:ATK54)+SUMPRODUCT((ATI3:ATI54=AQX38)*(ATL3:ATL54=AQX40)*ATK3:ATK54)+SUMPRODUCT((ATI3:ATI54=AQX39)*(ATL3:ATL54=AQX40)*ATK3:ATK54)</f>
        <v>0</v>
      </c>
      <c r="ARC40" s="395">
        <f ca="1">SUMPRODUCT((ATI3:ATI54=AQX40)*(ATL3:ATL54=AQX41)*ATK3:ATK54)+SUMPRODUCT((ATI3:ATI54=AQX40)*(ATL3:ATL54=AQX37)*ATK3:ATK54)+SUMPRODUCT((ATI3:ATI54=AQX40)*(ATL3:ATL54=AQX38)*ATK3:ATK54)+SUMPRODUCT((ATI3:ATI54=AQX40)*(ATL3:ATL54=AQX39)*ATK3:ATK54)+SUMPRODUCT((ATI3:ATI54=AQX41)*(ATL3:ATL54=AQX40)*ATJ3:ATJ54)+SUMPRODUCT((ATI3:ATI54=AQX37)*(ATL3:ATL54=AQX40)*ATJ3:ATJ54)+SUMPRODUCT((ATI3:ATI54=AQX38)*(ATL3:ATL54=AQX40)*ATJ3:ATJ54)+SUMPRODUCT((ATI3:ATI54=AQX39)*(ATL3:ATL54=AQX40)*ATJ3:ATJ54)</f>
        <v>0</v>
      </c>
      <c r="ARD40" s="395">
        <f t="shared" ca="1" si="6107"/>
        <v>1000</v>
      </c>
      <c r="ARE40" s="395" t="str">
        <f t="shared" ca="1" si="6108"/>
        <v/>
      </c>
      <c r="ARF40" s="395" t="str">
        <f ca="1">IF(AQX40&lt;&gt;"",VLOOKUP(AQX40,APK4:APQ52,7,FALSE),"")</f>
        <v/>
      </c>
      <c r="ARG40" s="395" t="str">
        <f ca="1">IF(AQX40&lt;&gt;"",VLOOKUP(AQX40,APK4:APQ52,5,FALSE),"")</f>
        <v/>
      </c>
      <c r="ARH40" s="395" t="str">
        <f ca="1">IF(AQX40&lt;&gt;"",VLOOKUP(AQX40,APK4:APS52,9,FALSE),"")</f>
        <v/>
      </c>
      <c r="ARI40" s="395" t="str">
        <f t="shared" ca="1" si="6109"/>
        <v/>
      </c>
      <c r="ARJ40" s="395" t="str">
        <f t="shared" ref="ARJ40" ca="1" si="6695">IF(AQX40&lt;&gt;"",RANK(ARI40,ARI37:ARI40),"")</f>
        <v/>
      </c>
      <c r="ARK40" s="395" t="str">
        <f t="shared" ref="ARK40" ca="1" si="6696">IF(AQX40&lt;&gt;"",SUMPRODUCT((ARI37:ARI41=ARI40)*(ARD37:ARD41&gt;ARD40)),"")</f>
        <v/>
      </c>
      <c r="ARL40" s="395" t="str">
        <f t="shared" ref="ARL40" ca="1" si="6697">IF(AQX40&lt;&gt;"",SUMPRODUCT((ARI37:ARI41=ARI40)*(ARD37:ARD41=ARD40)*(ARB37:ARB41&gt;ARB40)),"")</f>
        <v/>
      </c>
      <c r="ARM40" s="395" t="str">
        <f t="shared" ref="ARM40" ca="1" si="6698">IF(AQX40&lt;&gt;"",SUMPRODUCT((ARI37:ARI41=ARI40)*(ARD37:ARD41=ARD40)*(ARB37:ARB41=ARB40)*(ARF37:ARF41&gt;ARF40)),"")</f>
        <v/>
      </c>
      <c r="ARN40" s="395" t="str">
        <f t="shared" ref="ARN40" ca="1" si="6699">IF(AQX40&lt;&gt;"",SUMPRODUCT((ARI37:ARI41=ARI40)*(ARD37:ARD41=ARD40)*(ARB37:ARB41=ARB40)*(ARF37:ARF41=ARF40)*(ARG37:ARG41&gt;ARG40)),"")</f>
        <v/>
      </c>
      <c r="ARO40" s="395" t="str">
        <f t="shared" ref="ARO40" ca="1" si="6700">IF(AQX40&lt;&gt;"",SUMPRODUCT((ARI37:ARI41=ARI40)*(ARD37:ARD41=ARD40)*(ARB37:ARB41=ARB40)*(ARF37:ARF41=ARF40)*(ARG37:ARG41=ARG40)*(ARH37:ARH41&gt;ARH40)),"")</f>
        <v/>
      </c>
      <c r="ARP40" s="395" t="str">
        <f t="shared" ref="ARP40" ca="1" si="6701">IF(AQX40&lt;&gt;"",IF(ARP92&lt;&gt;"",IF(AQW88=3,ARP92,ARP92+AQW88),SUM(ARJ40:ARO40)+1),"")</f>
        <v/>
      </c>
      <c r="ARQ40" s="395" t="str">
        <f t="shared" ref="ARQ40" ca="1" si="6702">IF(AQX40&lt;&gt;"",INDEX(AQX38:AQX41,MATCH(4,ARP38:ARP41,0),0),"")</f>
        <v/>
      </c>
      <c r="ARR40" s="395" t="str">
        <f t="shared" ca="1" si="6392"/>
        <v/>
      </c>
      <c r="ARS40" s="395">
        <f ca="1">SUMPRODUCT((ATI3:ATI54=ARR40)*(ATL3:ATL54=ARR41)*(ATM3:ATM54="W"))+SUMPRODUCT((ATI3:ATI54=ARR40)*(ATL3:ATL54=ARR54)*(ATM3:ATM54="W"))+SUMPRODUCT((ATI3:ATI54=ARR40)*(ATL3:ATL54=ARR39)*(ATM3:ATM54="W"))+SUMPRODUCT((ATI3:ATI54=ARR41)*(ATL3:ATL54=ARR40)*(ATN3:ATN54="W"))+SUMPRODUCT((ATI3:ATI54=ARR54)*(ATL3:ATL54=ARR40)*(ATN3:ATN54="W"))+SUMPRODUCT((ATI3:ATI54=ARR39)*(ATL3:ATL54=ARR40)*(ATN3:ATN54="W"))</f>
        <v>0</v>
      </c>
      <c r="ART40" s="395">
        <f ca="1">SUMPRODUCT((ATI3:ATI54=ARR40)*(ATL3:ATL54=ARR41)*(ATM3:ATM54="D"))+SUMPRODUCT((ATI3:ATI54=ARR40)*(ATL3:ATL54=ARR54)*(ATM3:ATM54="D"))+SUMPRODUCT((ATI3:ATI54=ARR40)*(ATL3:ATL54=ARR39)*(ATM3:ATM54="D"))+SUMPRODUCT((ATI3:ATI54=ARR41)*(ATL3:ATL54=ARR40)*(ATM3:ATM54="D"))+SUMPRODUCT((ATI3:ATI54=ARR54)*(ATL3:ATL54=ARR40)*(ATM3:ATM54="D"))+SUMPRODUCT((ATI3:ATI54=ARR39)*(ATL3:ATL54=ARR40)*(ATM3:ATM54="D"))</f>
        <v>0</v>
      </c>
      <c r="ARU40" s="395">
        <f ca="1">SUMPRODUCT((ATI3:ATI54=ARR40)*(ATL3:ATL54=ARR41)*(ATM3:ATM54="L"))+SUMPRODUCT((ATI3:ATI54=ARR40)*(ATL3:ATL54=ARR54)*(ATM3:ATM54="L"))+SUMPRODUCT((ATI3:ATI54=ARR40)*(ATL3:ATL54=ARR39)*(ATM3:ATM54="L"))+SUMPRODUCT((ATI3:ATI54=ARR41)*(ATL3:ATL54=ARR40)*(ATN3:ATN54="L"))+SUMPRODUCT((ATI3:ATI54=ARR54)*(ATL3:ATL54=ARR40)*(ATN3:ATN54="L"))+SUMPRODUCT((ATI3:ATI54=ARR39)*(ATL3:ATL54=ARR40)*(ATN3:ATN54="L"))</f>
        <v>0</v>
      </c>
      <c r="ARV40" s="395">
        <f ca="1">SUMPRODUCT((ATI3:ATI54=ARR40)*(ATL3:ATL54=ARR41)*ATJ3:ATJ54)+SUMPRODUCT((ATI3:ATI54=ARR40)*(ATL3:ATL54=ARR37)*ATJ3:ATJ54)+SUMPRODUCT((ATI3:ATI54=ARR40)*(ATL3:ATL54=ARR38)*ATJ3:ATJ54)+SUMPRODUCT((ATI3:ATI54=ARR40)*(ATL3:ATL54=ARR39)*ATJ3:ATJ54)+SUMPRODUCT((ATI3:ATI54=ARR41)*(ATL3:ATL54=ARR40)*ATK3:ATK54)+SUMPRODUCT((ATI3:ATI54=ARR37)*(ATL3:ATL54=ARR40)*ATK3:ATK54)+SUMPRODUCT((ATI3:ATI54=ARR38)*(ATL3:ATL54=ARR40)*ATK3:ATK54)+SUMPRODUCT((ATI3:ATI54=ARR39)*(ATL3:ATL54=ARR40)*ATK3:ATK54)</f>
        <v>0</v>
      </c>
      <c r="ARW40" s="395">
        <f ca="1">SUMPRODUCT((ATI3:ATI54=ARR40)*(ATL3:ATL54=ARR41)*ATK3:ATK54)+SUMPRODUCT((ATI3:ATI54=ARR40)*(ATL3:ATL54=ARR37)*ATK3:ATK54)+SUMPRODUCT((ATI3:ATI54=ARR40)*(ATL3:ATL54=ARR38)*ATK3:ATK54)+SUMPRODUCT((ATI3:ATI54=ARR40)*(ATL3:ATL54=ARR39)*ATK3:ATK54)+SUMPRODUCT((ATI3:ATI54=ARR41)*(ATL3:ATL54=ARR40)*ATJ3:ATJ54)+SUMPRODUCT((ATI3:ATI54=ARR37)*(ATL3:ATL54=ARR40)*ATJ3:ATJ54)+SUMPRODUCT((ATI3:ATI54=ARR38)*(ATL3:ATL54=ARR40)*ATJ3:ATJ54)+SUMPRODUCT((ATI3:ATI54=ARR39)*(ATL3:ATL54=ARR40)*ATJ3:ATJ54)</f>
        <v>0</v>
      </c>
      <c r="ARX40" s="395">
        <f t="shared" ca="1" si="6393"/>
        <v>1000</v>
      </c>
      <c r="ARY40" s="395" t="str">
        <f t="shared" ca="1" si="6394"/>
        <v/>
      </c>
      <c r="ARZ40" s="395" t="str">
        <f ca="1">IF(ARR40&lt;&gt;"",VLOOKUP(ARR40,APK4:APQ52,7,FALSE),"")</f>
        <v/>
      </c>
      <c r="ASA40" s="395" t="str">
        <f ca="1">IF(ARR40&lt;&gt;"",VLOOKUP(ARR40,APK4:APQ52,5,FALSE),"")</f>
        <v/>
      </c>
      <c r="ASB40" s="395" t="str">
        <f ca="1">IF(ARR40&lt;&gt;"",VLOOKUP(ARR40,APK4:APS52,9,FALSE),"")</f>
        <v/>
      </c>
      <c r="ASC40" s="395" t="str">
        <f t="shared" ca="1" si="6395"/>
        <v/>
      </c>
      <c r="ASD40" s="395" t="str">
        <f t="shared" ref="ASD40" ca="1" si="6703">IF(ARR40&lt;&gt;"",RANK(ASC40,ASC38:ASC40),"")</f>
        <v/>
      </c>
      <c r="ASE40" s="395" t="str">
        <f t="shared" ref="ASE40" ca="1" si="6704">IF(ARR40&lt;&gt;"",SUMPRODUCT((ASC37:ASC41=ASC40)*(ARX37:ARX41&gt;ARX40)),"")</f>
        <v/>
      </c>
      <c r="ASF40" s="395" t="str">
        <f t="shared" ref="ASF40" ca="1" si="6705">IF(ARR40&lt;&gt;"",SUMPRODUCT((ASC37:ASC41=ASC40)*(ARX37:ARX41=ARX40)*(ARV37:ARV41&gt;ARV40)),"")</f>
        <v/>
      </c>
      <c r="ASG40" s="395" t="str">
        <f t="shared" ref="ASG40" ca="1" si="6706">IF(ARR40&lt;&gt;"",SUMPRODUCT((ASC37:ASC41=ASC40)*(ARX37:ARX41=ARX40)*(ARV37:ARV41=ARV40)*(ARZ37:ARZ41&gt;ARZ40)),"")</f>
        <v/>
      </c>
      <c r="ASH40" s="395" t="str">
        <f t="shared" ref="ASH40" ca="1" si="6707">IF(ARR40&lt;&gt;"",SUMPRODUCT((ASC37:ASC41=ASC40)*(ARX37:ARX41=ARX40)*(ARV37:ARV41=ARV40)*(ARZ37:ARZ41=ARZ40)*(ASA37:ASA41&gt;ASA40)),"")</f>
        <v/>
      </c>
      <c r="ASI40" s="395" t="str">
        <f t="shared" ref="ASI40" ca="1" si="6708">IF(ARR40&lt;&gt;"",SUMPRODUCT((ASC37:ASC41=ASC40)*(ARX37:ARX41=ARX40)*(ARV37:ARV41=ARV40)*(ARZ37:ARZ41=ARZ40)*(ASA37:ASA41=ASA40)*(ASB37:ASB41&gt;ASB40)),"")</f>
        <v/>
      </c>
      <c r="ASJ40" s="395" t="str">
        <f t="shared" ca="1" si="6402"/>
        <v/>
      </c>
      <c r="ASK40" s="395" t="str">
        <f t="shared" ref="ASK40" ca="1" si="6709">IF(ARR40&lt;&gt;"",INDEX(ARR39:ARR41,MATCH(4,ASJ39:ASJ41,0),0),"")</f>
        <v/>
      </c>
      <c r="ASL40" s="395" t="str">
        <f t="shared" ref="ASL40" si="6710">IF(AQB37&lt;&gt;"",AQB37,"")</f>
        <v/>
      </c>
      <c r="ASM40" s="395">
        <f ca="1">SUMPRODUCT((ATI3:ATI54=ASL40)*(ATL3:ATL54=ASL41)*(ATM3:ATM54="W"))+SUMPRODUCT((ATI3:ATI54=ASL40)*(ATL3:ATL54=ASL54)*(ATM3:ATM54="W"))+SUMPRODUCT((ATI3:ATI54=ASL40)*(ATL3:ATL54=ASL55)*(ATM3:ATM54="W"))+SUMPRODUCT((ATI3:ATI54=ASL41)*(ATL3:ATL54=ASL40)*(ATN3:ATN54="W"))+SUMPRODUCT((ATI3:ATI54=ASL54)*(ATL3:ATL54=ASL40)*(ATN3:ATN54="W"))+SUMPRODUCT((ATI3:ATI54=ASL55)*(ATL3:ATL54=ASL40)*(ATN3:ATN54="W"))</f>
        <v>0</v>
      </c>
      <c r="ASN40" s="395">
        <f ca="1">SUMPRODUCT((ATI3:ATI54=ASL40)*(ATL3:ATL54=ASL41)*(ATM3:ATM54="D"))+SUMPRODUCT((ATI3:ATI54=ASL40)*(ATL3:ATL54=ASL54)*(ATM3:ATM54="D"))+SUMPRODUCT((ATI3:ATI54=ASL40)*(ATL3:ATL54=ASL55)*(ATM3:ATM54="D"))+SUMPRODUCT((ATI3:ATI54=ASL41)*(ATL3:ATL54=ASL40)*(ATM3:ATM54="D"))+SUMPRODUCT((ATI3:ATI54=ASL54)*(ATL3:ATL54=ASL40)*(ATM3:ATM54="D"))+SUMPRODUCT((ATI3:ATI54=ASL55)*(ATL3:ATL54=ASL40)*(ATM3:ATM54="D"))</f>
        <v>0</v>
      </c>
      <c r="ASO40" s="395">
        <f ca="1">SUMPRODUCT((ATI3:ATI54=ASL40)*(ATL3:ATL54=ASL41)*(ATM3:ATM54="L"))+SUMPRODUCT((ATI3:ATI54=ASL40)*(ATL3:ATL54=ASL54)*(ATM3:ATM54="L"))+SUMPRODUCT((ATI3:ATI54=ASL40)*(ATL3:ATL54=ASL55)*(ATM3:ATM54="L"))+SUMPRODUCT((ATI3:ATI54=ASL41)*(ATL3:ATL54=ASL40)*(ATN3:ATN54="L"))+SUMPRODUCT((ATI3:ATI54=ASL54)*(ATL3:ATL54=ASL40)*(ATN3:ATN54="L"))+SUMPRODUCT((ATI3:ATI54=ASL55)*(ATL3:ATL54=ASL40)*(ATN3:ATN54="L"))</f>
        <v>0</v>
      </c>
      <c r="ASP40" s="395">
        <f ca="1">SUMPRODUCT((ATI3:ATI54=ASL40)*(ATL3:ATL54=ASL41)*ATJ3:ATJ54)+SUMPRODUCT((ATI3:ATI54=ASL40)*(ATL3:ATL54=ASL37)*ATJ3:ATJ54)+SUMPRODUCT((ATI3:ATI54=ASL40)*(ATL3:ATL54=ASL38)*ATJ3:ATJ54)+SUMPRODUCT((ATI3:ATI54=ASL40)*(ATL3:ATL54=ASL39)*ATJ3:ATJ54)+SUMPRODUCT((ATI3:ATI54=ASL41)*(ATL3:ATL54=ASL40)*ATK3:ATK54)+SUMPRODUCT((ATI3:ATI54=ASL37)*(ATL3:ATL54=ASL40)*ATK3:ATK54)+SUMPRODUCT((ATI3:ATI54=ASL38)*(ATL3:ATL54=ASL40)*ATK3:ATK54)+SUMPRODUCT((ATI3:ATI54=ASL39)*(ATL3:ATL54=ASL40)*ATK3:ATK54)</f>
        <v>0</v>
      </c>
      <c r="ASQ40" s="395">
        <f ca="1">SUMPRODUCT((ATI3:ATI54=ASL40)*(ATL3:ATL54=ASL41)*ATK3:ATK54)+SUMPRODUCT((ATI3:ATI54=ASL40)*(ATL3:ATL54=ASL37)*ATK3:ATK54)+SUMPRODUCT((ATI3:ATI54=ASL40)*(ATL3:ATL54=ASL38)*ATK3:ATK54)+SUMPRODUCT((ATI3:ATI54=ASL40)*(ATL3:ATL54=ASL39)*ATK3:ATK54)+SUMPRODUCT((ATI3:ATI54=ASL41)*(ATL3:ATL54=ASL40)*ATJ3:ATJ54)+SUMPRODUCT((ATI3:ATI54=ASL37)*(ATL3:ATL54=ASL40)*ATJ3:ATJ54)+SUMPRODUCT((ATI3:ATI54=ASL38)*(ATL3:ATL54=ASL40)*ATJ3:ATJ54)+SUMPRODUCT((ATI3:ATI54=ASL39)*(ATL3:ATL54=ASL40)*ATJ3:ATJ54)</f>
        <v>0</v>
      </c>
      <c r="ASR40" s="395">
        <f t="shared" ref="ASR40" ca="1" si="6711">ASP40-ASQ40+1000</f>
        <v>1000</v>
      </c>
      <c r="ASS40" s="395" t="str">
        <f t="shared" ref="ASS40" si="6712">IF(ASL40&lt;&gt;"",ASM40*3+ASN40*1,"")</f>
        <v/>
      </c>
      <c r="AST40" s="395" t="str">
        <f>IF(ASL40&lt;&gt;"",VLOOKUP(ASL40,APK4:APQ52,7,FALSE),"")</f>
        <v/>
      </c>
      <c r="ASU40" s="395" t="str">
        <f>IF(ASL40&lt;&gt;"",VLOOKUP(ASL40,APK4:APQ52,5,FALSE),"")</f>
        <v/>
      </c>
      <c r="ASV40" s="395" t="str">
        <f>IF(ASL40&lt;&gt;"",VLOOKUP(ASL40,APK4:APS52,9,FALSE),"")</f>
        <v/>
      </c>
      <c r="ASW40" s="395" t="str">
        <f t="shared" ref="ASW40" si="6713">ASS40</f>
        <v/>
      </c>
      <c r="ASX40" s="395" t="str">
        <f t="shared" ref="ASX40" si="6714">IF(ASL40&lt;&gt;"",RANK(ASW40,AQO37:AQO41),"")</f>
        <v/>
      </c>
      <c r="ASY40" s="395" t="str">
        <f t="shared" ref="ASY40" si="6715">IF(ASL40&lt;&gt;"",SUMPRODUCT((ASW37:ASW41=ASW40)*(ASR37:ASR41&gt;ASR40)),"")</f>
        <v/>
      </c>
      <c r="ASZ40" s="395" t="str">
        <f t="shared" ref="ASZ40" si="6716">IF(ASL40&lt;&gt;"",SUMPRODUCT((ASW37:ASW41=ASW40)*(ASR37:ASR41=ASR40)*(ASP37:ASP41&gt;ASP40)),"")</f>
        <v/>
      </c>
      <c r="ATA40" s="395" t="str">
        <f t="shared" ref="ATA40" si="6717">IF(ASL40&lt;&gt;"",SUMPRODUCT((ASW37:ASW41=ASW40)*(ASR37:ASR41=ASR40)*(ASP37:ASP41=ASP40)*(AST37:AST41&gt;AST40)),"")</f>
        <v/>
      </c>
      <c r="ATB40" s="395" t="str">
        <f t="shared" ref="ATB40" si="6718">IF(ASL40&lt;&gt;"",SUMPRODUCT((ASW37:ASW41=ASW40)*(ASR37:ASR41=ASR40)*(ASP37:ASP41=ASP40)*(AST37:AST41=AST40)*(ASU37:ASU41&gt;ASU40)),"")</f>
        <v/>
      </c>
      <c r="ATC40" s="395" t="str">
        <f t="shared" ref="ATC40" si="6719">IF(ASL40&lt;&gt;"",SUMPRODUCT((ASW37:ASW41=ASW40)*(ASR37:ASR41=ASR40)*(ASP37:ASP41=ASP40)*(AST37:AST41=AST40)*(ASU37:ASU41=ASU40)*(ASV37:ASV41&gt;ASV40)),"")</f>
        <v/>
      </c>
      <c r="ATD40" s="395" t="str">
        <f t="shared" ref="ATD40" si="6720">IF(ASL40&lt;&gt;"",SUM(ASX40:ATC40)+3,"")</f>
        <v/>
      </c>
      <c r="ATE40" s="395" t="str">
        <f t="shared" ref="ATE40" si="6721">IF(ASL40&lt;&gt;"",IF(ATD40=4,ASL40,ASL41),"")</f>
        <v/>
      </c>
      <c r="ATF40" s="395" t="str">
        <f t="shared" ref="ATF40" ca="1" si="6722">IF(ATE40&lt;&gt;"",ATE40,IF(ASK40&lt;&gt;"",ASK40,IF(ARQ40&lt;&gt;"",ARQ40,IF(AQW40&lt;&gt;"",AQW40,APW40))))</f>
        <v>Mamelodi Sundowns</v>
      </c>
      <c r="ATG40" s="395">
        <v>4</v>
      </c>
      <c r="ATI40" s="395" t="str">
        <f t="shared" si="21"/>
        <v>Benfica</v>
      </c>
      <c r="ATJ40" s="395">
        <f ca="1">IF(OFFSET('Game Board'!O45,0,ATJ1)&lt;&gt;"",OFFSET('Game Board'!O45,0,ATJ1),0)</f>
        <v>0</v>
      </c>
      <c r="ATK40" s="395">
        <f ca="1">IF(OFFSET('Game Board'!P45,0,ATJ1)&lt;&gt;"",OFFSET('Game Board'!P45,0,ATJ1),0)</f>
        <v>0</v>
      </c>
      <c r="ATL40" s="395" t="str">
        <f t="shared" si="22"/>
        <v>Bayern Munich</v>
      </c>
      <c r="ATM40" s="395" t="str">
        <f ca="1">IF(AND(OFFSET('Game Board'!O45,0,ATJ1)&lt;&gt;"",OFFSET('Game Board'!P45,0,ATJ1)&lt;&gt;""),IF(ATJ40&gt;ATK40,"W",IF(ATJ40=ATK40,"D","L")),"")</f>
        <v/>
      </c>
      <c r="ATN40" s="395" t="str">
        <f t="shared" ca="1" si="2789"/>
        <v/>
      </c>
    </row>
    <row r="41" spans="2:1211" x14ac:dyDescent="0.25">
      <c r="K41" s="401"/>
      <c r="DA41" s="395" t="str">
        <f>'Game Board'!F46</f>
        <v>Los Angeles</v>
      </c>
      <c r="DB41" s="395">
        <f>IF(DA2&lt;&gt;"",IF(AND('Game Board'!G46&lt;&gt;"",'Game Board'!H46&lt;&gt;""),'Game Board'!G46,0),"")</f>
        <v>0</v>
      </c>
      <c r="DC41" s="395">
        <f>IF(DA2&lt;&gt;"",IF(AND('Game Board'!G46&lt;&gt;"",'Game Board'!H46&lt;&gt;""),'Game Board'!H46,0),"")</f>
        <v>2</v>
      </c>
      <c r="DD41" s="395" t="str">
        <f>'Game Board'!I46</f>
        <v>Flamengo</v>
      </c>
      <c r="DE41" s="395" t="str">
        <f>IF(AND('Game Board'!G46&lt;&gt;"",'Game Board'!H46&lt;&gt;""),IF(DB41&gt;DC41,"W",IF(DB41=DC41,"D","L")),"")</f>
        <v>L</v>
      </c>
      <c r="DF41" s="395" t="str">
        <f t="shared" si="24"/>
        <v>W</v>
      </c>
      <c r="DQ41" s="401">
        <f t="shared" si="257"/>
        <v>0</v>
      </c>
      <c r="HG41" s="395" t="str">
        <f t="shared" si="25"/>
        <v>Los Angeles</v>
      </c>
      <c r="HH41" s="395">
        <f ca="1">IF(HG2&lt;&gt;"",IF(OFFSET('Game Board'!O46,0,HH1)&lt;&gt;"",OFFSET('Game Board'!O46,0,HH1),0),"")</f>
        <v>0</v>
      </c>
      <c r="HI41" s="395">
        <f ca="1">IF(HG2&lt;&gt;"",IF(OFFSET('Game Board'!P46,0,HH1)&lt;&gt;"",OFFSET('Game Board'!P46,0,HH1),0),"")</f>
        <v>1</v>
      </c>
      <c r="HJ41" s="395" t="str">
        <f t="shared" si="26"/>
        <v>Flamengo</v>
      </c>
      <c r="HK41" s="395" t="str">
        <f ca="1">IF(AND(OFFSET('Game Board'!O46,0,HH1)&lt;&gt;"",OFFSET('Game Board'!P46,0,HH1)&lt;&gt;""),IF(HH41&gt;HI41,"W",IF(HH41=HI41,"D","L")),"")</f>
        <v>L</v>
      </c>
      <c r="HL41" s="395" t="str">
        <f t="shared" ca="1" si="27"/>
        <v>W</v>
      </c>
      <c r="HW41" s="401">
        <f t="shared" si="266"/>
        <v>0</v>
      </c>
      <c r="LM41" s="395" t="str">
        <f t="shared" si="28"/>
        <v>Los Angeles</v>
      </c>
      <c r="LN41" s="395">
        <f ca="1">IF(OFFSET('Game Board'!O46,0,LN1)&lt;&gt;"",OFFSET('Game Board'!O46,0,LN1),0)</f>
        <v>0</v>
      </c>
      <c r="LO41" s="395">
        <f ca="1">IF(OFFSET('Game Board'!P46,0,LN1)&lt;&gt;"",OFFSET('Game Board'!P46,0,LN1),0)</f>
        <v>1</v>
      </c>
      <c r="LP41" s="395" t="str">
        <f t="shared" si="29"/>
        <v>Flamengo</v>
      </c>
      <c r="LQ41" s="395" t="str">
        <f ca="1">IF(AND(OFFSET('Game Board'!O46,0,LN1)&lt;&gt;"",OFFSET('Game Board'!P46,0,LN1)&lt;&gt;""),IF(LN41&gt;LO41,"W",IF(LN41=LO41,"D","L")),"")</f>
        <v>L</v>
      </c>
      <c r="LR41" s="395" t="str">
        <f t="shared" ca="1" si="30"/>
        <v>W</v>
      </c>
      <c r="MC41" s="401">
        <f t="shared" si="36"/>
        <v>0</v>
      </c>
      <c r="PS41" s="395" t="str">
        <f t="shared" si="0"/>
        <v>Los Angeles</v>
      </c>
      <c r="PT41" s="395">
        <f ca="1">IF(OFFSET('Game Board'!O46,0,PT1)&lt;&gt;"",OFFSET('Game Board'!O46,0,PT1),0)</f>
        <v>3</v>
      </c>
      <c r="PU41" s="395">
        <f ca="1">IF(OFFSET('Game Board'!P46,0,PT1)&lt;&gt;"",OFFSET('Game Board'!P46,0,PT1),0)</f>
        <v>0</v>
      </c>
      <c r="PV41" s="395" t="str">
        <f t="shared" si="1"/>
        <v>Flamengo</v>
      </c>
      <c r="PW41" s="395" t="str">
        <f ca="1">IF(AND(OFFSET('Game Board'!O46,0,PT1)&lt;&gt;"",OFFSET('Game Board'!P46,0,PT1)&lt;&gt;""),IF(PT41&gt;PU41,"W",IF(PT41=PU41,"D","L")),"")</f>
        <v>W</v>
      </c>
      <c r="PX41" s="395" t="str">
        <f t="shared" ca="1" si="2565"/>
        <v>L</v>
      </c>
      <c r="QI41" s="401">
        <f t="shared" si="63"/>
        <v>0</v>
      </c>
      <c r="TY41" s="395" t="str">
        <f t="shared" si="3"/>
        <v>Los Angeles</v>
      </c>
      <c r="TZ41" s="395">
        <f ca="1">IF(OFFSET('Game Board'!O46,0,TZ1)&lt;&gt;"",OFFSET('Game Board'!O46,0,TZ1),0)</f>
        <v>0</v>
      </c>
      <c r="UA41" s="395">
        <f ca="1">IF(OFFSET('Game Board'!P46,0,TZ1)&lt;&gt;"",OFFSET('Game Board'!P46,0,TZ1),0)</f>
        <v>0</v>
      </c>
      <c r="UB41" s="395" t="str">
        <f t="shared" si="4"/>
        <v>Flamengo</v>
      </c>
      <c r="UC41" s="395" t="str">
        <f ca="1">IF(AND(OFFSET('Game Board'!O46,0,TZ1)&lt;&gt;"",OFFSET('Game Board'!P46,0,TZ1)&lt;&gt;""),IF(TZ41&gt;UA41,"W",IF(TZ41=UA41,"D","L")),"")</f>
        <v/>
      </c>
      <c r="UD41" s="395" t="str">
        <f t="shared" ca="1" si="2597"/>
        <v/>
      </c>
      <c r="UO41" s="401">
        <f t="shared" si="90"/>
        <v>0</v>
      </c>
      <c r="YE41" s="395" t="str">
        <f t="shared" si="6"/>
        <v>Los Angeles</v>
      </c>
      <c r="YF41" s="395">
        <f ca="1">IF(OFFSET('Game Board'!O46,0,YF1)&lt;&gt;"",OFFSET('Game Board'!O46,0,YF1),0)</f>
        <v>0</v>
      </c>
      <c r="YG41" s="395">
        <f ca="1">IF(OFFSET('Game Board'!P46,0,YF1)&lt;&gt;"",OFFSET('Game Board'!P46,0,YF1),0)</f>
        <v>0</v>
      </c>
      <c r="YH41" s="395" t="str">
        <f t="shared" si="7"/>
        <v>Flamengo</v>
      </c>
      <c r="YI41" s="395" t="str">
        <f ca="1">IF(AND(OFFSET('Game Board'!O46,0,YF1)&lt;&gt;"",OFFSET('Game Board'!P46,0,YF1)&lt;&gt;""),IF(YF41&gt;YG41,"W",IF(YF41=YG41,"D","L")),"")</f>
        <v/>
      </c>
      <c r="YJ41" s="395" t="str">
        <f t="shared" ca="1" si="2629"/>
        <v/>
      </c>
      <c r="YU41" s="401">
        <f t="shared" si="117"/>
        <v>0</v>
      </c>
      <c r="ACK41" s="395" t="str">
        <f t="shared" si="9"/>
        <v>Los Angeles</v>
      </c>
      <c r="ACL41" s="395">
        <f ca="1">IF(OFFSET('Game Board'!O46,0,ACL1)&lt;&gt;"",OFFSET('Game Board'!O46,0,ACL1),0)</f>
        <v>0</v>
      </c>
      <c r="ACM41" s="395">
        <f ca="1">IF(OFFSET('Game Board'!P46,0,ACL1)&lt;&gt;"",OFFSET('Game Board'!P46,0,ACL1),0)</f>
        <v>0</v>
      </c>
      <c r="ACN41" s="395" t="str">
        <f t="shared" si="10"/>
        <v>Flamengo</v>
      </c>
      <c r="ACO41" s="395" t="str">
        <f ca="1">IF(AND(OFFSET('Game Board'!O46,0,ACL1)&lt;&gt;"",OFFSET('Game Board'!P46,0,ACL1)&lt;&gt;""),IF(ACL41&gt;ACM41,"W",IF(ACL41=ACM41,"D","L")),"")</f>
        <v/>
      </c>
      <c r="ACP41" s="395" t="str">
        <f t="shared" ca="1" si="2661"/>
        <v/>
      </c>
      <c r="ADA41" s="401">
        <f t="shared" si="144"/>
        <v>0</v>
      </c>
      <c r="AGQ41" s="395" t="str">
        <f t="shared" si="12"/>
        <v>Los Angeles</v>
      </c>
      <c r="AGR41" s="395">
        <f ca="1">IF(OFFSET('Game Board'!O46,0,AGR1)&lt;&gt;"",OFFSET('Game Board'!O46,0,AGR1),0)</f>
        <v>0</v>
      </c>
      <c r="AGS41" s="395">
        <f ca="1">IF(OFFSET('Game Board'!P46,0,AGR1)&lt;&gt;"",OFFSET('Game Board'!P46,0,AGR1),0)</f>
        <v>0</v>
      </c>
      <c r="AGT41" s="395" t="str">
        <f t="shared" si="13"/>
        <v>Flamengo</v>
      </c>
      <c r="AGU41" s="395" t="str">
        <f ca="1">IF(AND(OFFSET('Game Board'!O46,0,AGR1)&lt;&gt;"",OFFSET('Game Board'!P46,0,AGR1)&lt;&gt;""),IF(AGR41&gt;AGS41,"W",IF(AGR41=AGS41,"D","L")),"")</f>
        <v/>
      </c>
      <c r="AGV41" s="395" t="str">
        <f t="shared" ca="1" si="2693"/>
        <v/>
      </c>
      <c r="AHG41" s="401">
        <f t="shared" si="171"/>
        <v>0</v>
      </c>
      <c r="AKW41" s="395" t="str">
        <f t="shared" si="15"/>
        <v>Los Angeles</v>
      </c>
      <c r="AKX41" s="395">
        <f ca="1">IF(OFFSET('Game Board'!O46,0,AKX1)&lt;&gt;"",OFFSET('Game Board'!O46,0,AKX1),0)</f>
        <v>0</v>
      </c>
      <c r="AKY41" s="395">
        <f ca="1">IF(OFFSET('Game Board'!P46,0,AKX1)&lt;&gt;"",OFFSET('Game Board'!P46,0,AKX1),0)</f>
        <v>0</v>
      </c>
      <c r="AKZ41" s="395" t="str">
        <f t="shared" si="16"/>
        <v>Flamengo</v>
      </c>
      <c r="ALA41" s="395" t="str">
        <f ca="1">IF(AND(OFFSET('Game Board'!O46,0,AKX1)&lt;&gt;"",OFFSET('Game Board'!P46,0,AKX1)&lt;&gt;""),IF(AKX41&gt;AKY41,"W",IF(AKX41=AKY41,"D","L")),"")</f>
        <v/>
      </c>
      <c r="ALB41" s="395" t="str">
        <f t="shared" ca="1" si="2725"/>
        <v/>
      </c>
      <c r="ALM41" s="401">
        <f t="shared" si="198"/>
        <v>0</v>
      </c>
      <c r="APC41" s="395" t="str">
        <f t="shared" si="18"/>
        <v>Los Angeles</v>
      </c>
      <c r="APD41" s="395">
        <f ca="1">IF(OFFSET('Game Board'!O46,0,APD1)&lt;&gt;"",OFFSET('Game Board'!O46,0,APD1),0)</f>
        <v>0</v>
      </c>
      <c r="APE41" s="395">
        <f ca="1">IF(OFFSET('Game Board'!P46,0,APD1)&lt;&gt;"",OFFSET('Game Board'!P46,0,APD1),0)</f>
        <v>0</v>
      </c>
      <c r="APF41" s="395" t="str">
        <f t="shared" si="19"/>
        <v>Flamengo</v>
      </c>
      <c r="APG41" s="395" t="str">
        <f ca="1">IF(AND(OFFSET('Game Board'!O46,0,APD1)&lt;&gt;"",OFFSET('Game Board'!P46,0,APD1)&lt;&gt;""),IF(APD41&gt;APE41,"W",IF(APD41=APE41,"D","L")),"")</f>
        <v/>
      </c>
      <c r="APH41" s="395" t="str">
        <f t="shared" ca="1" si="2757"/>
        <v/>
      </c>
      <c r="APS41" s="401">
        <f t="shared" si="225"/>
        <v>0</v>
      </c>
      <c r="ATI41" s="395" t="str">
        <f t="shared" si="21"/>
        <v>Los Angeles</v>
      </c>
      <c r="ATJ41" s="395">
        <f ca="1">IF(OFFSET('Game Board'!O46,0,ATJ1)&lt;&gt;"",OFFSET('Game Board'!O46,0,ATJ1),0)</f>
        <v>0</v>
      </c>
      <c r="ATK41" s="395">
        <f ca="1">IF(OFFSET('Game Board'!P46,0,ATJ1)&lt;&gt;"",OFFSET('Game Board'!P46,0,ATJ1),0)</f>
        <v>0</v>
      </c>
      <c r="ATL41" s="395" t="str">
        <f t="shared" si="22"/>
        <v>Flamengo</v>
      </c>
      <c r="ATM41" s="395" t="str">
        <f ca="1">IF(AND(OFFSET('Game Board'!O46,0,ATJ1)&lt;&gt;"",OFFSET('Game Board'!P46,0,ATJ1)&lt;&gt;""),IF(ATJ41&gt;ATK41,"W",IF(ATJ41=ATK41,"D","L")),"")</f>
        <v/>
      </c>
      <c r="ATN41" s="395" t="str">
        <f t="shared" ca="1" si="2789"/>
        <v/>
      </c>
    </row>
    <row r="42" spans="2:1211" x14ac:dyDescent="0.25">
      <c r="K42" s="401"/>
      <c r="DA42" s="395" t="str">
        <f>'Game Board'!F47</f>
        <v>Espérance Sportive de Tunis</v>
      </c>
      <c r="DB42" s="395">
        <f>IF(DA2&lt;&gt;"",IF(AND('Game Board'!G47&lt;&gt;"",'Game Board'!H47&lt;&gt;""),'Game Board'!G47,0),"")</f>
        <v>0</v>
      </c>
      <c r="DC42" s="395">
        <f>IF(DA2&lt;&gt;"",IF(AND('Game Board'!G47&lt;&gt;"",'Game Board'!H47&lt;&gt;""),'Game Board'!H47,0),"")</f>
        <v>1</v>
      </c>
      <c r="DD42" s="395" t="str">
        <f>'Game Board'!I47</f>
        <v>Chelsea</v>
      </c>
      <c r="DE42" s="395" t="str">
        <f>IF(AND('Game Board'!G47&lt;&gt;"",'Game Board'!H47&lt;&gt;""),IF(DB42&gt;DC42,"W",IF(DB42=DC42,"D","L")),"")</f>
        <v>L</v>
      </c>
      <c r="DF42" s="395" t="str">
        <f t="shared" si="24"/>
        <v>W</v>
      </c>
      <c r="DQ42" s="401">
        <f t="shared" si="257"/>
        <v>0</v>
      </c>
      <c r="HG42" s="395" t="str">
        <f t="shared" si="25"/>
        <v>Espérance Sportive de Tunis</v>
      </c>
      <c r="HH42" s="395">
        <f ca="1">IF(HG2&lt;&gt;"",IF(OFFSET('Game Board'!O47,0,HH1)&lt;&gt;"",OFFSET('Game Board'!O47,0,HH1),0),"")</f>
        <v>0</v>
      </c>
      <c r="HI42" s="395">
        <f ca="1">IF(HG2&lt;&gt;"",IF(OFFSET('Game Board'!P47,0,HH1)&lt;&gt;"",OFFSET('Game Board'!P47,0,HH1),0),"")</f>
        <v>2</v>
      </c>
      <c r="HJ42" s="395" t="str">
        <f t="shared" si="26"/>
        <v>Chelsea</v>
      </c>
      <c r="HK42" s="395" t="str">
        <f ca="1">IF(AND(OFFSET('Game Board'!O47,0,HH1)&lt;&gt;"",OFFSET('Game Board'!P47,0,HH1)&lt;&gt;""),IF(HH42&gt;HI42,"W",IF(HH42=HI42,"D","L")),"")</f>
        <v>L</v>
      </c>
      <c r="HL42" s="395" t="str">
        <f t="shared" ca="1" si="27"/>
        <v>W</v>
      </c>
      <c r="HW42" s="401">
        <f t="shared" si="266"/>
        <v>0</v>
      </c>
      <c r="LM42" s="395" t="str">
        <f t="shared" si="28"/>
        <v>Espérance Sportive de Tunis</v>
      </c>
      <c r="LN42" s="395">
        <f ca="1">IF(OFFSET('Game Board'!O47,0,LN1)&lt;&gt;"",OFFSET('Game Board'!O47,0,LN1),0)</f>
        <v>3</v>
      </c>
      <c r="LO42" s="395">
        <f ca="1">IF(OFFSET('Game Board'!P47,0,LN1)&lt;&gt;"",OFFSET('Game Board'!P47,0,LN1),0)</f>
        <v>3</v>
      </c>
      <c r="LP42" s="395" t="str">
        <f t="shared" si="29"/>
        <v>Chelsea</v>
      </c>
      <c r="LQ42" s="395" t="str">
        <f ca="1">IF(AND(OFFSET('Game Board'!O47,0,LN1)&lt;&gt;"",OFFSET('Game Board'!P47,0,LN1)&lt;&gt;""),IF(LN42&gt;LO42,"W",IF(LN42=LO42,"D","L")),"")</f>
        <v>D</v>
      </c>
      <c r="LR42" s="395" t="str">
        <f t="shared" ca="1" si="30"/>
        <v>D</v>
      </c>
      <c r="MC42" s="401">
        <f t="shared" si="36"/>
        <v>0</v>
      </c>
      <c r="PS42" s="395" t="str">
        <f t="shared" si="0"/>
        <v>Espérance Sportive de Tunis</v>
      </c>
      <c r="PT42" s="395">
        <f ca="1">IF(OFFSET('Game Board'!O47,0,PT1)&lt;&gt;"",OFFSET('Game Board'!O47,0,PT1),0)</f>
        <v>3</v>
      </c>
      <c r="PU42" s="395">
        <f ca="1">IF(OFFSET('Game Board'!P47,0,PT1)&lt;&gt;"",OFFSET('Game Board'!P47,0,PT1),0)</f>
        <v>2</v>
      </c>
      <c r="PV42" s="395" t="str">
        <f t="shared" si="1"/>
        <v>Chelsea</v>
      </c>
      <c r="PW42" s="395" t="str">
        <f ca="1">IF(AND(OFFSET('Game Board'!O47,0,PT1)&lt;&gt;"",OFFSET('Game Board'!P47,0,PT1)&lt;&gt;""),IF(PT42&gt;PU42,"W",IF(PT42=PU42,"D","L")),"")</f>
        <v>W</v>
      </c>
      <c r="PX42" s="395" t="str">
        <f t="shared" ca="1" si="2565"/>
        <v>L</v>
      </c>
      <c r="QI42" s="401">
        <f t="shared" si="63"/>
        <v>0</v>
      </c>
      <c r="TY42" s="395" t="str">
        <f t="shared" si="3"/>
        <v>Espérance Sportive de Tunis</v>
      </c>
      <c r="TZ42" s="395">
        <f ca="1">IF(OFFSET('Game Board'!O47,0,TZ1)&lt;&gt;"",OFFSET('Game Board'!O47,0,TZ1),0)</f>
        <v>0</v>
      </c>
      <c r="UA42" s="395">
        <f ca="1">IF(OFFSET('Game Board'!P47,0,TZ1)&lt;&gt;"",OFFSET('Game Board'!P47,0,TZ1),0)</f>
        <v>0</v>
      </c>
      <c r="UB42" s="395" t="str">
        <f t="shared" si="4"/>
        <v>Chelsea</v>
      </c>
      <c r="UC42" s="395" t="str">
        <f ca="1">IF(AND(OFFSET('Game Board'!O47,0,TZ1)&lt;&gt;"",OFFSET('Game Board'!P47,0,TZ1)&lt;&gt;""),IF(TZ42&gt;UA42,"W",IF(TZ42=UA42,"D","L")),"")</f>
        <v/>
      </c>
      <c r="UD42" s="395" t="str">
        <f t="shared" ca="1" si="2597"/>
        <v/>
      </c>
      <c r="UO42" s="401">
        <f t="shared" si="90"/>
        <v>0</v>
      </c>
      <c r="YE42" s="395" t="str">
        <f t="shared" si="6"/>
        <v>Espérance Sportive de Tunis</v>
      </c>
      <c r="YF42" s="395">
        <f ca="1">IF(OFFSET('Game Board'!O47,0,YF1)&lt;&gt;"",OFFSET('Game Board'!O47,0,YF1),0)</f>
        <v>0</v>
      </c>
      <c r="YG42" s="395">
        <f ca="1">IF(OFFSET('Game Board'!P47,0,YF1)&lt;&gt;"",OFFSET('Game Board'!P47,0,YF1),0)</f>
        <v>0</v>
      </c>
      <c r="YH42" s="395" t="str">
        <f t="shared" si="7"/>
        <v>Chelsea</v>
      </c>
      <c r="YI42" s="395" t="str">
        <f ca="1">IF(AND(OFFSET('Game Board'!O47,0,YF1)&lt;&gt;"",OFFSET('Game Board'!P47,0,YF1)&lt;&gt;""),IF(YF42&gt;YG42,"W",IF(YF42=YG42,"D","L")),"")</f>
        <v/>
      </c>
      <c r="YJ42" s="395" t="str">
        <f t="shared" ca="1" si="2629"/>
        <v/>
      </c>
      <c r="YU42" s="401">
        <f t="shared" si="117"/>
        <v>0</v>
      </c>
      <c r="ACK42" s="395" t="str">
        <f t="shared" si="9"/>
        <v>Espérance Sportive de Tunis</v>
      </c>
      <c r="ACL42" s="395">
        <f ca="1">IF(OFFSET('Game Board'!O47,0,ACL1)&lt;&gt;"",OFFSET('Game Board'!O47,0,ACL1),0)</f>
        <v>0</v>
      </c>
      <c r="ACM42" s="395">
        <f ca="1">IF(OFFSET('Game Board'!P47,0,ACL1)&lt;&gt;"",OFFSET('Game Board'!P47,0,ACL1),0)</f>
        <v>0</v>
      </c>
      <c r="ACN42" s="395" t="str">
        <f t="shared" si="10"/>
        <v>Chelsea</v>
      </c>
      <c r="ACO42" s="395" t="str">
        <f ca="1">IF(AND(OFFSET('Game Board'!O47,0,ACL1)&lt;&gt;"",OFFSET('Game Board'!P47,0,ACL1)&lt;&gt;""),IF(ACL42&gt;ACM42,"W",IF(ACL42=ACM42,"D","L")),"")</f>
        <v/>
      </c>
      <c r="ACP42" s="395" t="str">
        <f t="shared" ca="1" si="2661"/>
        <v/>
      </c>
      <c r="ADA42" s="401">
        <f t="shared" si="144"/>
        <v>0</v>
      </c>
      <c r="AGQ42" s="395" t="str">
        <f t="shared" si="12"/>
        <v>Espérance Sportive de Tunis</v>
      </c>
      <c r="AGR42" s="395">
        <f ca="1">IF(OFFSET('Game Board'!O47,0,AGR1)&lt;&gt;"",OFFSET('Game Board'!O47,0,AGR1),0)</f>
        <v>0</v>
      </c>
      <c r="AGS42" s="395">
        <f ca="1">IF(OFFSET('Game Board'!P47,0,AGR1)&lt;&gt;"",OFFSET('Game Board'!P47,0,AGR1),0)</f>
        <v>0</v>
      </c>
      <c r="AGT42" s="395" t="str">
        <f t="shared" si="13"/>
        <v>Chelsea</v>
      </c>
      <c r="AGU42" s="395" t="str">
        <f ca="1">IF(AND(OFFSET('Game Board'!O47,0,AGR1)&lt;&gt;"",OFFSET('Game Board'!P47,0,AGR1)&lt;&gt;""),IF(AGR42&gt;AGS42,"W",IF(AGR42=AGS42,"D","L")),"")</f>
        <v/>
      </c>
      <c r="AGV42" s="395" t="str">
        <f t="shared" ca="1" si="2693"/>
        <v/>
      </c>
      <c r="AHG42" s="401">
        <f t="shared" si="171"/>
        <v>0</v>
      </c>
      <c r="AKW42" s="395" t="str">
        <f t="shared" si="15"/>
        <v>Espérance Sportive de Tunis</v>
      </c>
      <c r="AKX42" s="395">
        <f ca="1">IF(OFFSET('Game Board'!O47,0,AKX1)&lt;&gt;"",OFFSET('Game Board'!O47,0,AKX1),0)</f>
        <v>0</v>
      </c>
      <c r="AKY42" s="395">
        <f ca="1">IF(OFFSET('Game Board'!P47,0,AKX1)&lt;&gt;"",OFFSET('Game Board'!P47,0,AKX1),0)</f>
        <v>0</v>
      </c>
      <c r="AKZ42" s="395" t="str">
        <f t="shared" si="16"/>
        <v>Chelsea</v>
      </c>
      <c r="ALA42" s="395" t="str">
        <f ca="1">IF(AND(OFFSET('Game Board'!O47,0,AKX1)&lt;&gt;"",OFFSET('Game Board'!P47,0,AKX1)&lt;&gt;""),IF(AKX42&gt;AKY42,"W",IF(AKX42=AKY42,"D","L")),"")</f>
        <v/>
      </c>
      <c r="ALB42" s="395" t="str">
        <f t="shared" ca="1" si="2725"/>
        <v/>
      </c>
      <c r="ALM42" s="401">
        <f t="shared" si="198"/>
        <v>0</v>
      </c>
      <c r="APC42" s="395" t="str">
        <f t="shared" si="18"/>
        <v>Espérance Sportive de Tunis</v>
      </c>
      <c r="APD42" s="395">
        <f ca="1">IF(OFFSET('Game Board'!O47,0,APD1)&lt;&gt;"",OFFSET('Game Board'!O47,0,APD1),0)</f>
        <v>0</v>
      </c>
      <c r="APE42" s="395">
        <f ca="1">IF(OFFSET('Game Board'!P47,0,APD1)&lt;&gt;"",OFFSET('Game Board'!P47,0,APD1),0)</f>
        <v>0</v>
      </c>
      <c r="APF42" s="395" t="str">
        <f t="shared" si="19"/>
        <v>Chelsea</v>
      </c>
      <c r="APG42" s="395" t="str">
        <f ca="1">IF(AND(OFFSET('Game Board'!O47,0,APD1)&lt;&gt;"",OFFSET('Game Board'!P47,0,APD1)&lt;&gt;""),IF(APD42&gt;APE42,"W",IF(APD42=APE42,"D","L")),"")</f>
        <v/>
      </c>
      <c r="APH42" s="395" t="str">
        <f t="shared" ca="1" si="2757"/>
        <v/>
      </c>
      <c r="APS42" s="401">
        <f t="shared" si="225"/>
        <v>0</v>
      </c>
      <c r="ATI42" s="395" t="str">
        <f t="shared" si="21"/>
        <v>Espérance Sportive de Tunis</v>
      </c>
      <c r="ATJ42" s="395">
        <f ca="1">IF(OFFSET('Game Board'!O47,0,ATJ1)&lt;&gt;"",OFFSET('Game Board'!O47,0,ATJ1),0)</f>
        <v>0</v>
      </c>
      <c r="ATK42" s="395">
        <f ca="1">IF(OFFSET('Game Board'!P47,0,ATJ1)&lt;&gt;"",OFFSET('Game Board'!P47,0,ATJ1),0)</f>
        <v>0</v>
      </c>
      <c r="ATL42" s="395" t="str">
        <f t="shared" si="22"/>
        <v>Chelsea</v>
      </c>
      <c r="ATM42" s="395" t="str">
        <f ca="1">IF(AND(OFFSET('Game Board'!O47,0,ATJ1)&lt;&gt;"",OFFSET('Game Board'!P47,0,ATJ1)&lt;&gt;""),IF(ATJ42&gt;ATK42,"W",IF(ATJ42=ATK42,"D","L")),"")</f>
        <v/>
      </c>
      <c r="ATN42" s="395" t="str">
        <f t="shared" ca="1" si="2789"/>
        <v/>
      </c>
    </row>
    <row r="43" spans="2:1211" s="496" customFormat="1" x14ac:dyDescent="0.25">
      <c r="B43" s="497">
        <f>VLOOKUP(C43,CX43:CY46,2,FALSE)</f>
        <v>1</v>
      </c>
      <c r="C43" s="498" t="str">
        <f>'Tournament Setup'!D30</f>
        <v>Manchester City</v>
      </c>
      <c r="D43" s="497">
        <f>SUMPRODUCT((DA3:DA54=C43)*(DE3:DE54="W"))+SUMPRODUCT((DD3:DD54=C43)*(DF3:DF54="W"))</f>
        <v>2</v>
      </c>
      <c r="E43" s="497">
        <f>SUMPRODUCT((DA3:DA54=C43)*(DE3:DE54="D"))+SUMPRODUCT((DD3:DD54=C43)*(DF3:DF54="D"))</f>
        <v>1</v>
      </c>
      <c r="F43" s="497">
        <f>SUMPRODUCT((DA3:DA54=C43)*(DE3:DE54="L"))+SUMPRODUCT((DD3:DD54=C43)*(DF3:DF54="L"))</f>
        <v>0</v>
      </c>
      <c r="G43" s="497">
        <f>SUMIF(DA3:DA72,C43,DB3:DB72)+SUMIF(DD3:DD72,C43,DC3:DC72)</f>
        <v>6</v>
      </c>
      <c r="H43" s="497">
        <f>SUMIF(DD3:DD72,C43,DB3:DB72)+SUMIF(DA3:DA72,C43,DC3:DC72)</f>
        <v>3</v>
      </c>
      <c r="I43" s="497">
        <f t="shared" ref="I43:I46" si="6723">G43-H43+1000</f>
        <v>1003</v>
      </c>
      <c r="J43" s="497">
        <f t="shared" ref="J43:J46" si="6724">D43*3+E43*1</f>
        <v>7</v>
      </c>
      <c r="K43" s="499">
        <v>31</v>
      </c>
      <c r="L43" s="497">
        <f>IF(COUNTIF(J43:J46,4)&lt;&gt;4,RANK(J43,J43:J46),J95)</f>
        <v>1</v>
      </c>
      <c r="M43" s="497"/>
      <c r="N43" s="497">
        <f>SUMPRODUCT((L43:L46=L43)*(K43:K46&lt;K43))+L43</f>
        <v>2</v>
      </c>
      <c r="O43" s="498" t="str">
        <f>INDEX(C43:C47,MATCH(1,N43:N47,0),0)</f>
        <v>Juventus</v>
      </c>
      <c r="P43" s="497">
        <f>INDEX(L43:L47,MATCH(O43,C43:C47,0),0)</f>
        <v>1</v>
      </c>
      <c r="Q43" s="497" t="str">
        <f>IF(P44=1,O43,"")</f>
        <v>Juventus</v>
      </c>
      <c r="R43" s="497" t="str">
        <f>IF(P45=2,O44,"")</f>
        <v/>
      </c>
      <c r="S43" s="497" t="str">
        <f>IF(P46=3,O45,"")</f>
        <v/>
      </c>
      <c r="T43" s="497" t="str">
        <f>IF(P47=4,O46,"")</f>
        <v/>
      </c>
      <c r="U43" s="497"/>
      <c r="V43" s="497" t="str">
        <f>IF(Q43&lt;&gt;"",Q43,"")</f>
        <v>Juventus</v>
      </c>
      <c r="W43" s="497">
        <f>SUMPRODUCT((DA3:DA54=V43)*(DD3:DD54=V44)*(DE3:DE54="W"))+SUMPRODUCT((DA3:DA54=V43)*(DD3:DD54=V45)*(DE3:DE54="W"))+SUMPRODUCT((DA3:DA54=V43)*(DD3:DD54=V46)*(DE3:DE54="W"))+SUMPRODUCT((DA3:DA54=V43)*(DD3:DD54=V47)*(DE3:DE54="W"))+SUMPRODUCT((DA3:DA54=V44)*(DD3:DD54=V43)*(DF3:DF54="W"))+SUMPRODUCT((DA3:DA54=V45)*(DD3:DD54=V43)*(DF3:DF54="W"))+SUMPRODUCT((DA3:DA54=V46)*(DD3:DD54=V43)*(DF3:DF54="W"))+SUMPRODUCT((DA3:DA54=V47)*(DD3:DD54=V43)*(DF3:DF54="W"))</f>
        <v>0</v>
      </c>
      <c r="X43" s="497">
        <f>SUMPRODUCT((DA3:DA54=V43)*(DD3:DD54=V44)*(DE3:DE54="D"))+SUMPRODUCT((DA3:DA54=V43)*(DD3:DD54=V45)*(DE3:DE54="D"))+SUMPRODUCT((DA3:DA54=V43)*(DD3:DD54=V46)*(DE3:DE54="D"))+SUMPRODUCT((DA3:DA54=V43)*(DD3:DD54=V47)*(DE3:DE54="D"))+SUMPRODUCT((DA3:DA54=V44)*(DD3:DD54=V43)*(DE3:DE54="D"))+SUMPRODUCT((DA3:DA54=V45)*(DD3:DD54=V43)*(DE3:DE54="D"))+SUMPRODUCT((DA3:DA54=V46)*(DD3:DD54=V43)*(DE3:DE54="D"))+SUMPRODUCT((DA3:DA54=V47)*(DD3:DD54=V43)*(DE3:DE54="D"))</f>
        <v>1</v>
      </c>
      <c r="Y43" s="497">
        <f>SUMPRODUCT((DA3:DA54=V43)*(DD3:DD54=V44)*(DE3:DE54="L"))+SUMPRODUCT((DA3:DA54=V43)*(DD3:DD54=V45)*(DE3:DE54="L"))+SUMPRODUCT((DA3:DA54=V43)*(DD3:DD54=V46)*(DE3:DE54="L"))+SUMPRODUCT((DA3:DA54=V43)*(DD3:DD54=V47)*(DE3:DE54="L"))+SUMPRODUCT((DA3:DA54=V44)*(DD3:DD54=V43)*(DF3:DF54="L"))+SUMPRODUCT((DA3:DA54=V45)*(DD3:DD54=V43)*(DF3:DF54="L"))+SUMPRODUCT((DA3:DA54=V46)*(DD3:DD54=V43)*(DF3:DF54="L"))+SUMPRODUCT((DA3:DA54=V47)*(DD3:DD54=V43)*(DF3:DF54="L"))</f>
        <v>0</v>
      </c>
      <c r="Z43" s="497">
        <f>SUMPRODUCT((DA3:DA54=V43)*(DD3:DD54=V44)*DB3:DB54)+SUMPRODUCT((DA3:DA54=V43)*(DD3:DD54=V45)*DB3:DB54)+SUMPRODUCT((DA3:DA54=V43)*(DD3:DD54=V46)*DB3:DB54)+SUMPRODUCT((DA3:DA54=V43)*(DD3:DD54=V47)*DB3:DB54)+SUMPRODUCT((DA3:DA54=V44)*(DD3:DD54=V43)*DC3:DC54)+SUMPRODUCT((DA3:DA54=V45)*(DD3:DD54=V43)*DC3:DC54)+SUMPRODUCT((DA3:DA54=V46)*(DD3:DD54=V43)*DC3:DC54)+SUMPRODUCT((DA3:DA54=V47)*(DD3:DD54=V43)*DC3:DC54)</f>
        <v>1</v>
      </c>
      <c r="AA43" s="497">
        <f>SUMPRODUCT((DA3:DA54=V43)*(DD3:DD54=V44)*DC3:DC54)+SUMPRODUCT((DA3:DA54=V43)*(DD3:DD54=V45)*DC3:DC54)+SUMPRODUCT((DA3:DA54=V43)*(DD3:DD54=V46)*DC3:DC54)+SUMPRODUCT((DA3:DA54=V43)*(DD3:DD54=V47)*DC3:DC54)+SUMPRODUCT((DA3:DA54=V44)*(DD3:DD54=V43)*DB3:DB54)+SUMPRODUCT((DA3:DA54=V45)*(DD3:DD54=V43)*DB3:DB54)+SUMPRODUCT((DA3:DA54=V46)*(DD3:DD54=V43)*DB3:DB54)+SUMPRODUCT((DA3:DA54=V47)*(DD3:DD54=V43)*DB3:DB54)</f>
        <v>1</v>
      </c>
      <c r="AB43" s="497">
        <f>Z43-AA43+1000</f>
        <v>1000</v>
      </c>
      <c r="AC43" s="497">
        <f t="shared" ref="AC43:AC46" si="6725">IF(V43&lt;&gt;"",W43*3+X43*1,"")</f>
        <v>1</v>
      </c>
      <c r="AD43" s="497">
        <f>IF(V43&lt;&gt;"",VLOOKUP(V43,C4:I52,7,FALSE),"")</f>
        <v>1002</v>
      </c>
      <c r="AE43" s="497">
        <f>IF(V43&lt;&gt;"",VLOOKUP(V43,C4:I52,5,FALSE),"")</f>
        <v>4</v>
      </c>
      <c r="AF43" s="497">
        <f>IF(V43&lt;&gt;"",VLOOKUP(V43,C4:K52,9,FALSE),"")</f>
        <v>19</v>
      </c>
      <c r="AG43" s="497">
        <f t="shared" ref="AG43:AG46" si="6726">AC43</f>
        <v>1</v>
      </c>
      <c r="AH43" s="497">
        <f>IF(V43&lt;&gt;"",RANK(AG43,AG43:AG47),"")</f>
        <v>1</v>
      </c>
      <c r="AI43" s="497">
        <f>IF(V43&lt;&gt;"",SUMPRODUCT((AG43:AG47=AG43)*(AB43:AB47&gt;AB43)),"")</f>
        <v>0</v>
      </c>
      <c r="AJ43" s="497">
        <f>IF(V43&lt;&gt;"",SUMPRODUCT((AG43:AG47=AG43)*(AB43:AB47=AB43)*(Z43:Z47&gt;Z43)),"")</f>
        <v>0</v>
      </c>
      <c r="AK43" s="497">
        <f>IF(V43&lt;&gt;"",SUMPRODUCT((AG43:AG47=AG43)*(AB43:AB47=AB43)*(Z43:Z47=Z43)*(AD43:AD47&gt;AD43)),"")</f>
        <v>1</v>
      </c>
      <c r="AL43" s="497">
        <f>IF(V43&lt;&gt;"",SUMPRODUCT((AG43:AG47=AG43)*(AB43:AB47=AB43)*(Z43:Z47=Z43)*(AD43:AD47=AD43)*(AE43:AE47&gt;AE43)),"")</f>
        <v>0</v>
      </c>
      <c r="AM43" s="497">
        <f>IF(V43&lt;&gt;"",SUMPRODUCT((AG43:AG47=AG43)*(AB43:AB47=AB43)*(Z43:Z47=Z43)*(AD43:AD47=AD43)*(AE43:AE47=AE43)*(AF43:AF47&gt;AF43)),"")</f>
        <v>0</v>
      </c>
      <c r="AN43" s="497">
        <f>IF(V43&lt;&gt;"",IF(AN95&lt;&gt;"",IF(U94=3,AN95,AN95+U94),SUM(AH43:AM43)),"")</f>
        <v>2</v>
      </c>
      <c r="AO43" s="497" t="str">
        <f>IF(V43&lt;&gt;"",INDEX(V43:V47,MATCH(1,AN43:AN47,0),0),"")</f>
        <v>Manchester City</v>
      </c>
      <c r="AP43" s="497"/>
      <c r="AQ43" s="497"/>
      <c r="AR43" s="497"/>
      <c r="AS43" s="497"/>
      <c r="AT43" s="497"/>
      <c r="AU43" s="497"/>
      <c r="AV43" s="497"/>
      <c r="AW43" s="497"/>
      <c r="AX43" s="497"/>
      <c r="AY43" s="497"/>
      <c r="AZ43" s="497"/>
      <c r="BA43" s="497"/>
      <c r="BB43" s="497"/>
      <c r="BC43" s="497"/>
      <c r="BD43" s="497"/>
      <c r="BE43" s="497"/>
      <c r="BF43" s="497"/>
      <c r="BG43" s="497"/>
      <c r="BH43" s="497"/>
      <c r="BI43" s="497"/>
      <c r="BJ43" s="497"/>
      <c r="BK43" s="497"/>
      <c r="BL43" s="497"/>
      <c r="BM43" s="497"/>
      <c r="BN43" s="497"/>
      <c r="BO43" s="497"/>
      <c r="BP43" s="497"/>
      <c r="BQ43" s="497"/>
      <c r="BR43" s="497"/>
      <c r="BS43" s="497"/>
      <c r="BT43" s="497"/>
      <c r="BU43" s="497"/>
      <c r="BV43" s="497"/>
      <c r="BW43" s="497"/>
      <c r="BX43" s="497"/>
      <c r="BY43" s="497"/>
      <c r="BZ43" s="497"/>
      <c r="CA43" s="497"/>
      <c r="CB43" s="497"/>
      <c r="CC43" s="497"/>
      <c r="CD43" s="497"/>
      <c r="CE43" s="497"/>
      <c r="CF43" s="497"/>
      <c r="CG43" s="497"/>
      <c r="CH43" s="497"/>
      <c r="CI43" s="497"/>
      <c r="CJ43" s="497"/>
      <c r="CK43" s="497"/>
      <c r="CL43" s="497"/>
      <c r="CM43" s="497"/>
      <c r="CN43" s="497"/>
      <c r="CO43" s="497"/>
      <c r="CP43" s="497"/>
      <c r="CQ43" s="497"/>
      <c r="CR43" s="497"/>
      <c r="CS43" s="497"/>
      <c r="CT43" s="497"/>
      <c r="CU43" s="497"/>
      <c r="CV43" s="497"/>
      <c r="CW43" s="497"/>
      <c r="CX43" s="497" t="str">
        <f>IF(AO43&lt;&gt;"",AO43,O43)</f>
        <v>Manchester City</v>
      </c>
      <c r="CY43" s="497">
        <v>1</v>
      </c>
      <c r="CZ43" s="497"/>
      <c r="DA43" s="500" t="str">
        <f>'Game Board'!F48</f>
        <v>Borussia Dortmund</v>
      </c>
      <c r="DB43" s="500">
        <f>IF(AND('Game Board'!G48&lt;&gt;"",'Game Board'!H48&lt;&gt;""),'Game Board'!G48,0)</f>
        <v>2</v>
      </c>
      <c r="DC43" s="500">
        <f>IF(AND('Game Board'!G48&lt;&gt;"",'Game Board'!H48&lt;&gt;""),'Game Board'!H48,0)</f>
        <v>1</v>
      </c>
      <c r="DD43" s="500" t="str">
        <f>'Game Board'!I48</f>
        <v>Ulsan HD</v>
      </c>
      <c r="DE43" s="500" t="str">
        <f>IF(AND('Game Board'!G48&lt;&gt;"",'Game Board'!H48&lt;&gt;""),IF(DB43&gt;DC43,"W",IF(DB43=DC43,"D","L")),"")</f>
        <v>W</v>
      </c>
      <c r="DF43" s="497" t="str">
        <f t="shared" si="24"/>
        <v>L</v>
      </c>
      <c r="DG43" s="497"/>
      <c r="DH43" s="497">
        <f ca="1">VLOOKUP(DI43,HD43:HE46,2,FALSE)</f>
        <v>2</v>
      </c>
      <c r="DI43" s="498" t="str">
        <f t="shared" ref="DI43:DI46" si="6727">C43</f>
        <v>Manchester City</v>
      </c>
      <c r="DJ43" s="497">
        <f ca="1">SUMPRODUCT((HG3:HG54=DI43)*(HK3:HK54="W"))+SUMPRODUCT((HJ3:HJ54=DI43)*(HL3:HL54="W"))</f>
        <v>2</v>
      </c>
      <c r="DK43" s="497">
        <f ca="1">SUMPRODUCT((HG3:HG54=DI43)*(HK3:HK54="D"))+SUMPRODUCT((HJ3:HJ54=DI43)*(HL3:HL54="D"))</f>
        <v>0</v>
      </c>
      <c r="DL43" s="497">
        <f ca="1">SUMPRODUCT((HG3:HG54=DI43)*(HK3:HK54="L"))+SUMPRODUCT((HJ3:HJ54=DI43)*(HL3:HL54="L"))</f>
        <v>1</v>
      </c>
      <c r="DM43" s="497">
        <f ca="1">SUMIF(HG3:HG72,DI43,HH3:HH72)+SUMIF(HJ3:HJ72,DI43,HI3:HI72)</f>
        <v>7</v>
      </c>
      <c r="DN43" s="497">
        <f ca="1">SUMIF(HJ3:HJ72,DI43,HH3:HH72)+SUMIF(HG3:HG72,DI43,HI3:HI72)</f>
        <v>3</v>
      </c>
      <c r="DO43" s="497">
        <f t="shared" ref="DO43:DO46" ca="1" si="6728">DM43-DN43+1000</f>
        <v>1004</v>
      </c>
      <c r="DP43" s="497">
        <f t="shared" ref="DP43:DP46" ca="1" si="6729">DJ43*3+DK43*1</f>
        <v>6</v>
      </c>
      <c r="DQ43" s="499">
        <f t="shared" si="257"/>
        <v>31</v>
      </c>
      <c r="DR43" s="497">
        <f ca="1">IF(COUNTIF(DP43:DP46,4)&lt;&gt;4,RANK(DP43,DP43:DP46),DP95)</f>
        <v>2</v>
      </c>
      <c r="DS43" s="497"/>
      <c r="DT43" s="497">
        <f ca="1">SUMPRODUCT((DR43:DR46=DR43)*(DQ43:DQ46&lt;DQ43))+DR43</f>
        <v>2</v>
      </c>
      <c r="DU43" s="498" t="str">
        <f ca="1">INDEX(DI43:DI47,MATCH(1,DT43:DT47,0),0)</f>
        <v>Juventus</v>
      </c>
      <c r="DV43" s="497">
        <f ca="1">INDEX(DR43:DR47,MATCH(DU43,DI43:DI47,0),0)</f>
        <v>1</v>
      </c>
      <c r="DW43" s="497" t="str">
        <f ca="1">IF(DV44=1,DU43,"")</f>
        <v/>
      </c>
      <c r="DX43" s="497" t="str">
        <f ca="1">IF(DV45=2,DU44,"")</f>
        <v/>
      </c>
      <c r="DY43" s="497" t="str">
        <f ca="1">IF(DV46=3,DU45,"")</f>
        <v/>
      </c>
      <c r="DZ43" s="497" t="str">
        <f>IF(DV47=4,DU46,"")</f>
        <v/>
      </c>
      <c r="EA43" s="497"/>
      <c r="EB43" s="497" t="str">
        <f ca="1">IF(DW43&lt;&gt;"",DW43,"")</f>
        <v/>
      </c>
      <c r="EC43" s="497">
        <f ca="1">SUMPRODUCT((HG3:HG54=EB43)*(HJ3:HJ54=EB44)*(HK3:HK54="W"))+SUMPRODUCT((HG3:HG54=EB43)*(HJ3:HJ54=EB45)*(HK3:HK54="W"))+SUMPRODUCT((HG3:HG54=EB43)*(HJ3:HJ54=EB46)*(HK3:HK54="W"))+SUMPRODUCT((HG3:HG54=EB43)*(HJ3:HJ54=EB47)*(HK3:HK54="W"))+SUMPRODUCT((HG3:HG54=EB44)*(HJ3:HJ54=EB43)*(HL3:HL54="W"))+SUMPRODUCT((HG3:HG54=EB45)*(HJ3:HJ54=EB43)*(HL3:HL54="W"))+SUMPRODUCT((HG3:HG54=EB46)*(HJ3:HJ54=EB43)*(HL3:HL54="W"))+SUMPRODUCT((HG3:HG54=EB47)*(HJ3:HJ54=EB43)*(HL3:HL54="W"))</f>
        <v>0</v>
      </c>
      <c r="ED43" s="497">
        <f ca="1">SUMPRODUCT((HG3:HG54=EB43)*(HJ3:HJ54=EB44)*(HK3:HK54="D"))+SUMPRODUCT((HG3:HG54=EB43)*(HJ3:HJ54=EB45)*(HK3:HK54="D"))+SUMPRODUCT((HG3:HG54=EB43)*(HJ3:HJ54=EB46)*(HK3:HK54="D"))+SUMPRODUCT((HG3:HG54=EB43)*(HJ3:HJ54=EB47)*(HK3:HK54="D"))+SUMPRODUCT((HG3:HG54=EB44)*(HJ3:HJ54=EB43)*(HK3:HK54="D"))+SUMPRODUCT((HG3:HG54=EB45)*(HJ3:HJ54=EB43)*(HK3:HK54="D"))+SUMPRODUCT((HG3:HG54=EB46)*(HJ3:HJ54=EB43)*(HK3:HK54="D"))+SUMPRODUCT((HG3:HG54=EB47)*(HJ3:HJ54=EB43)*(HK3:HK54="D"))</f>
        <v>0</v>
      </c>
      <c r="EE43" s="497">
        <f ca="1">SUMPRODUCT((HG3:HG54=EB43)*(HJ3:HJ54=EB44)*(HK3:HK54="L"))+SUMPRODUCT((HG3:HG54=EB43)*(HJ3:HJ54=EB45)*(HK3:HK54="L"))+SUMPRODUCT((HG3:HG54=EB43)*(HJ3:HJ54=EB46)*(HK3:HK54="L"))+SUMPRODUCT((HG3:HG54=EB43)*(HJ3:HJ54=EB47)*(HK3:HK54="L"))+SUMPRODUCT((HG3:HG54=EB44)*(HJ3:HJ54=EB43)*(HL3:HL54="L"))+SUMPRODUCT((HG3:HG54=EB45)*(HJ3:HJ54=EB43)*(HL3:HL54="L"))+SUMPRODUCT((HG3:HG54=EB46)*(HJ3:HJ54=EB43)*(HL3:HL54="L"))+SUMPRODUCT((HG3:HG54=EB47)*(HJ3:HJ54=EB43)*(HL3:HL54="L"))</f>
        <v>0</v>
      </c>
      <c r="EF43" s="497">
        <f ca="1">SUMPRODUCT((HG3:HG54=EB43)*(HJ3:HJ54=EB44)*HH3:HH54)+SUMPRODUCT((HG3:HG54=EB43)*(HJ3:HJ54=EB45)*HH3:HH54)+SUMPRODUCT((HG3:HG54=EB43)*(HJ3:HJ54=EB46)*HH3:HH54)+SUMPRODUCT((HG3:HG54=EB43)*(HJ3:HJ54=EB47)*HH3:HH54)+SUMPRODUCT((HG3:HG54=EB44)*(HJ3:HJ54=EB43)*HI3:HI54)+SUMPRODUCT((HG3:HG54=EB45)*(HJ3:HJ54=EB43)*HI3:HI54)+SUMPRODUCT((HG3:HG54=EB46)*(HJ3:HJ54=EB43)*HI3:HI54)+SUMPRODUCT((HG3:HG54=EB47)*(HJ3:HJ54=EB43)*HI3:HI54)</f>
        <v>0</v>
      </c>
      <c r="EG43" s="497">
        <f ca="1">SUMPRODUCT((HG3:HG54=EB43)*(HJ3:HJ54=EB44)*HI3:HI54)+SUMPRODUCT((HG3:HG54=EB43)*(HJ3:HJ54=EB45)*HI3:HI54)+SUMPRODUCT((HG3:HG54=EB43)*(HJ3:HJ54=EB46)*HI3:HI54)+SUMPRODUCT((HG3:HG54=EB43)*(HJ3:HJ54=EB47)*HI3:HI54)+SUMPRODUCT((HG3:HG54=EB44)*(HJ3:HJ54=EB43)*HH3:HH54)+SUMPRODUCT((HG3:HG54=EB45)*(HJ3:HJ54=EB43)*HH3:HH54)+SUMPRODUCT((HG3:HG54=EB46)*(HJ3:HJ54=EB43)*HH3:HH54)+SUMPRODUCT((HG3:HG54=EB47)*(HJ3:HJ54=EB43)*HH3:HH54)</f>
        <v>0</v>
      </c>
      <c r="EH43" s="497">
        <f ca="1">EF43-EG43+1000</f>
        <v>1000</v>
      </c>
      <c r="EI43" s="497" t="str">
        <f t="shared" ref="EI43:EI46" ca="1" si="6730">IF(EB43&lt;&gt;"",EC43*3+ED43*1,"")</f>
        <v/>
      </c>
      <c r="EJ43" s="497" t="str">
        <f ca="1">IF(EB43&lt;&gt;"",VLOOKUP(EB43,DI4:DO52,7,FALSE),"")</f>
        <v/>
      </c>
      <c r="EK43" s="497" t="str">
        <f ca="1">IF(EB43&lt;&gt;"",VLOOKUP(EB43,DI4:DO52,5,FALSE),"")</f>
        <v/>
      </c>
      <c r="EL43" s="497" t="str">
        <f ca="1">IF(EB43&lt;&gt;"",VLOOKUP(EB43,DI4:DQ52,9,FALSE),"")</f>
        <v/>
      </c>
      <c r="EM43" s="497" t="str">
        <f t="shared" ref="EM43:EM46" ca="1" si="6731">EI43</f>
        <v/>
      </c>
      <c r="EN43" s="497" t="str">
        <f ca="1">IF(EB43&lt;&gt;"",RANK(EM43,EM43:EM47),"")</f>
        <v/>
      </c>
      <c r="EO43" s="497" t="str">
        <f ca="1">IF(EB43&lt;&gt;"",SUMPRODUCT((EM43:EM47=EM43)*(EH43:EH47&gt;EH43)),"")</f>
        <v/>
      </c>
      <c r="EP43" s="497" t="str">
        <f ca="1">IF(EB43&lt;&gt;"",SUMPRODUCT((EM43:EM47=EM43)*(EH43:EH47=EH43)*(EF43:EF47&gt;EF43)),"")</f>
        <v/>
      </c>
      <c r="EQ43" s="497" t="str">
        <f ca="1">IF(EB43&lt;&gt;"",SUMPRODUCT((EM43:EM47=EM43)*(EH43:EH47=EH43)*(EF43:EF47=EF43)*(EJ43:EJ47&gt;EJ43)),"")</f>
        <v/>
      </c>
      <c r="ER43" s="497" t="str">
        <f ca="1">IF(EB43&lt;&gt;"",SUMPRODUCT((EM43:EM47=EM43)*(EH43:EH47=EH43)*(EF43:EF47=EF43)*(EJ43:EJ47=EJ43)*(EK43:EK47&gt;EK43)),"")</f>
        <v/>
      </c>
      <c r="ES43" s="497" t="str">
        <f ca="1">IF(EB43&lt;&gt;"",SUMPRODUCT((EM43:EM47=EM43)*(EH43:EH47=EH43)*(EF43:EF47=EF43)*(EJ43:EJ47=EJ43)*(EK43:EK47=EK43)*(EL43:EL47&gt;EL43)),"")</f>
        <v/>
      </c>
      <c r="ET43" s="497" t="str">
        <f ca="1">IF(EB43&lt;&gt;"",IF(ET95&lt;&gt;"",IF(EA94=3,ET95,ET95+EA94),SUM(EN43:ES43)),"")</f>
        <v/>
      </c>
      <c r="EU43" s="497" t="str">
        <f ca="1">IF(EB43&lt;&gt;"",INDEX(EB43:EB47,MATCH(1,ET43:ET47,0),0),"")</f>
        <v/>
      </c>
      <c r="EV43" s="497"/>
      <c r="EW43" s="497"/>
      <c r="EX43" s="497"/>
      <c r="EY43" s="497"/>
      <c r="EZ43" s="497"/>
      <c r="FA43" s="497"/>
      <c r="FB43" s="497"/>
      <c r="FC43" s="497"/>
      <c r="FD43" s="497"/>
      <c r="FE43" s="497"/>
      <c r="FF43" s="497"/>
      <c r="FG43" s="497"/>
      <c r="FH43" s="497"/>
      <c r="FI43" s="497"/>
      <c r="FJ43" s="497"/>
      <c r="FK43" s="497"/>
      <c r="FL43" s="497"/>
      <c r="FM43" s="497"/>
      <c r="FN43" s="497"/>
      <c r="FO43" s="497"/>
      <c r="FP43" s="497"/>
      <c r="FQ43" s="497"/>
      <c r="FR43" s="497"/>
      <c r="FS43" s="497"/>
      <c r="FT43" s="497"/>
      <c r="FU43" s="497"/>
      <c r="FV43" s="497"/>
      <c r="FW43" s="497"/>
      <c r="FX43" s="497"/>
      <c r="FY43" s="497"/>
      <c r="FZ43" s="497"/>
      <c r="GA43" s="497"/>
      <c r="GB43" s="497"/>
      <c r="GC43" s="497"/>
      <c r="GD43" s="497"/>
      <c r="GE43" s="497"/>
      <c r="GF43" s="497"/>
      <c r="GG43" s="497"/>
      <c r="GH43" s="497"/>
      <c r="GI43" s="497"/>
      <c r="GJ43" s="497"/>
      <c r="GK43" s="497"/>
      <c r="GL43" s="497"/>
      <c r="GM43" s="497"/>
      <c r="GN43" s="497"/>
      <c r="GO43" s="497"/>
      <c r="GP43" s="497"/>
      <c r="GQ43" s="497"/>
      <c r="GR43" s="497"/>
      <c r="GS43" s="497"/>
      <c r="GT43" s="497"/>
      <c r="GU43" s="497"/>
      <c r="GV43" s="497"/>
      <c r="GW43" s="497"/>
      <c r="GX43" s="497"/>
      <c r="GY43" s="497"/>
      <c r="GZ43" s="497"/>
      <c r="HA43" s="497"/>
      <c r="HB43" s="497"/>
      <c r="HC43" s="497"/>
      <c r="HD43" s="497" t="str">
        <f ca="1">IF(EU43&lt;&gt;"",EU43,DU43)</f>
        <v>Juventus</v>
      </c>
      <c r="HE43" s="497">
        <v>1</v>
      </c>
      <c r="HF43" s="497"/>
      <c r="HG43" s="500" t="str">
        <f t="shared" si="25"/>
        <v>Borussia Dortmund</v>
      </c>
      <c r="HH43" s="500">
        <f ca="1">IF(OFFSET('Game Board'!O48,0,HH1)&lt;&gt;"",OFFSET('Game Board'!O48,0,HH1),0)</f>
        <v>3</v>
      </c>
      <c r="HI43" s="500">
        <f ca="1">IF(OFFSET('Game Board'!P48,0,HH1)&lt;&gt;"",OFFSET('Game Board'!P48,0,HH1),0)</f>
        <v>1</v>
      </c>
      <c r="HJ43" s="500" t="str">
        <f t="shared" si="26"/>
        <v>Ulsan HD</v>
      </c>
      <c r="HK43" s="500" t="str">
        <f ca="1">IF(AND(OFFSET('Game Board'!O48,0,HH1)&lt;&gt;"",OFFSET('Game Board'!P48,0,HH1)&lt;&gt;""),IF(HH43&gt;HI43,"W",IF(HH43=HI43,"D","L")),"")</f>
        <v>W</v>
      </c>
      <c r="HL43" s="497" t="str">
        <f t="shared" ca="1" si="27"/>
        <v>L</v>
      </c>
      <c r="HM43" s="497"/>
      <c r="HN43" s="497">
        <f ca="1">VLOOKUP(HO43,LJ43:LK46,2,FALSE)</f>
        <v>4</v>
      </c>
      <c r="HO43" s="498" t="str">
        <f t="shared" ref="HO43:HO46" si="6732">DI43</f>
        <v>Manchester City</v>
      </c>
      <c r="HP43" s="497">
        <f ca="1">SUMPRODUCT((LM3:LM54=HO43)*(LQ3:LQ54="W"))+SUMPRODUCT((LP3:LP54=HO43)*(LR3:LR54="W"))</f>
        <v>0</v>
      </c>
      <c r="HQ43" s="497">
        <f ca="1">SUMPRODUCT((LM3:LM54=HO43)*(LQ3:LQ54="D"))+SUMPRODUCT((LP3:LP54=HO43)*(LR3:LR54="D"))</f>
        <v>0</v>
      </c>
      <c r="HR43" s="497">
        <f ca="1">SUMPRODUCT((LM3:LM54=HO43)*(LQ3:LQ54="L"))+SUMPRODUCT((LP3:LP54=HO43)*(LR3:LR54="L"))</f>
        <v>3</v>
      </c>
      <c r="HS43" s="497">
        <f ca="1">SUMIF(LM3:LM72,HO43,LN3:LN72)+SUMIF(LP3:LP72,HO43,LO3:LO72)</f>
        <v>4</v>
      </c>
      <c r="HT43" s="497">
        <f ca="1">SUMIF(LP3:LP72,HO43,LN3:LN72)+SUMIF(LM3:LM72,HO43,LO3:LO72)</f>
        <v>8</v>
      </c>
      <c r="HU43" s="497">
        <f t="shared" ref="HU43:HU46" ca="1" si="6733">HS43-HT43+1000</f>
        <v>996</v>
      </c>
      <c r="HV43" s="497">
        <f t="shared" ref="HV43:HV46" ca="1" si="6734">HP43*3+HQ43*1</f>
        <v>0</v>
      </c>
      <c r="HW43" s="499">
        <f t="shared" si="266"/>
        <v>31</v>
      </c>
      <c r="HX43" s="497">
        <f ca="1">IF(COUNTIF(HV43:HV46,4)&lt;&gt;4,RANK(HV43,HV43:HV46),HV95)</f>
        <v>4</v>
      </c>
      <c r="HY43" s="497"/>
      <c r="HZ43" s="497">
        <f ca="1">SUMPRODUCT((HX43:HX46=HX43)*(HW43:HW46&lt;HW43))+HX43</f>
        <v>4</v>
      </c>
      <c r="IA43" s="498" t="str">
        <f ca="1">INDEX(HO43:HO47,MATCH(1,HZ43:HZ47,0),0)</f>
        <v>Wydad AC</v>
      </c>
      <c r="IB43" s="497">
        <f ca="1">INDEX(HX43:HX47,MATCH(IA43,HO43:HO47,0),0)</f>
        <v>1</v>
      </c>
      <c r="IC43" s="497" t="str">
        <f ca="1">IF(IB44=1,IA43,"")</f>
        <v/>
      </c>
      <c r="ID43" s="497" t="str">
        <f ca="1">IF(IB45=2,IA44,"")</f>
        <v/>
      </c>
      <c r="IE43" s="497" t="str">
        <f ca="1">IF(IB46=3,IA45,"")</f>
        <v/>
      </c>
      <c r="IF43" s="497" t="str">
        <f>IF(IB47=4,IA46,"")</f>
        <v/>
      </c>
      <c r="IG43" s="497"/>
      <c r="IH43" s="497" t="str">
        <f ca="1">IF(IC43&lt;&gt;"",IC43,"")</f>
        <v/>
      </c>
      <c r="II43" s="497">
        <f ca="1">SUMPRODUCT((LM3:LM54=IH43)*(LP3:LP54=IH44)*(LQ3:LQ54="W"))+SUMPRODUCT((LM3:LM54=IH43)*(LP3:LP54=IH45)*(LQ3:LQ54="W"))+SUMPRODUCT((LM3:LM54=IH43)*(LP3:LP54=IH46)*(LQ3:LQ54="W"))+SUMPRODUCT((LM3:LM54=IH43)*(LP3:LP54=IH47)*(LQ3:LQ54="W"))+SUMPRODUCT((LM3:LM54=IH44)*(LP3:LP54=IH43)*(LR3:LR54="W"))+SUMPRODUCT((LM3:LM54=IH45)*(LP3:LP54=IH43)*(LR3:LR54="W"))+SUMPRODUCT((LM3:LM54=IH46)*(LP3:LP54=IH43)*(LR3:LR54="W"))+SUMPRODUCT((LM3:LM54=IH47)*(LP3:LP54=IH43)*(LR3:LR54="W"))</f>
        <v>0</v>
      </c>
      <c r="IJ43" s="497">
        <f ca="1">SUMPRODUCT((LM3:LM54=IH43)*(LP3:LP54=IH44)*(LQ3:LQ54="D"))+SUMPRODUCT((LM3:LM54=IH43)*(LP3:LP54=IH45)*(LQ3:LQ54="D"))+SUMPRODUCT((LM3:LM54=IH43)*(LP3:LP54=IH46)*(LQ3:LQ54="D"))+SUMPRODUCT((LM3:LM54=IH43)*(LP3:LP54=IH47)*(LQ3:LQ54="D"))+SUMPRODUCT((LM3:LM54=IH44)*(LP3:LP54=IH43)*(LQ3:LQ54="D"))+SUMPRODUCT((LM3:LM54=IH45)*(LP3:LP54=IH43)*(LQ3:LQ54="D"))+SUMPRODUCT((LM3:LM54=IH46)*(LP3:LP54=IH43)*(LQ3:LQ54="D"))+SUMPRODUCT((LM3:LM54=IH47)*(LP3:LP54=IH43)*(LQ3:LQ54="D"))</f>
        <v>0</v>
      </c>
      <c r="IK43" s="497">
        <f ca="1">SUMPRODUCT((LM3:LM54=IH43)*(LP3:LP54=IH44)*(LQ3:LQ54="L"))+SUMPRODUCT((LM3:LM54=IH43)*(LP3:LP54=IH45)*(LQ3:LQ54="L"))+SUMPRODUCT((LM3:LM54=IH43)*(LP3:LP54=IH46)*(LQ3:LQ54="L"))+SUMPRODUCT((LM3:LM54=IH43)*(LP3:LP54=IH47)*(LQ3:LQ54="L"))+SUMPRODUCT((LM3:LM54=IH44)*(LP3:LP54=IH43)*(LR3:LR54="L"))+SUMPRODUCT((LM3:LM54=IH45)*(LP3:LP54=IH43)*(LR3:LR54="L"))+SUMPRODUCT((LM3:LM54=IH46)*(LP3:LP54=IH43)*(LR3:LR54="L"))+SUMPRODUCT((LM3:LM54=IH47)*(LP3:LP54=IH43)*(LR3:LR54="L"))</f>
        <v>0</v>
      </c>
      <c r="IL43" s="497">
        <f ca="1">SUMPRODUCT((LM3:LM54=IH43)*(LP3:LP54=IH44)*LN3:LN54)+SUMPRODUCT((LM3:LM54=IH43)*(LP3:LP54=IH45)*LN3:LN54)+SUMPRODUCT((LM3:LM54=IH43)*(LP3:LP54=IH46)*LN3:LN54)+SUMPRODUCT((LM3:LM54=IH43)*(LP3:LP54=IH47)*LN3:LN54)+SUMPRODUCT((LM3:LM54=IH44)*(LP3:LP54=IH43)*LO3:LO54)+SUMPRODUCT((LM3:LM54=IH45)*(LP3:LP54=IH43)*LO3:LO54)+SUMPRODUCT((LM3:LM54=IH46)*(LP3:LP54=IH43)*LO3:LO54)+SUMPRODUCT((LM3:LM54=IH47)*(LP3:LP54=IH43)*LO3:LO54)</f>
        <v>0</v>
      </c>
      <c r="IM43" s="497">
        <f ca="1">SUMPRODUCT((LM3:LM54=IH43)*(LP3:LP54=IH44)*LO3:LO54)+SUMPRODUCT((LM3:LM54=IH43)*(LP3:LP54=IH45)*LO3:LO54)+SUMPRODUCT((LM3:LM54=IH43)*(LP3:LP54=IH46)*LO3:LO54)+SUMPRODUCT((LM3:LM54=IH43)*(LP3:LP54=IH47)*LO3:LO54)+SUMPRODUCT((LM3:LM54=IH44)*(LP3:LP54=IH43)*LN3:LN54)+SUMPRODUCT((LM3:LM54=IH45)*(LP3:LP54=IH43)*LN3:LN54)+SUMPRODUCT((LM3:LM54=IH46)*(LP3:LP54=IH43)*LN3:LN54)+SUMPRODUCT((LM3:LM54=IH47)*(LP3:LP54=IH43)*LN3:LN54)</f>
        <v>0</v>
      </c>
      <c r="IN43" s="497">
        <f ca="1">IL43-IM43+1000</f>
        <v>1000</v>
      </c>
      <c r="IO43" s="497" t="str">
        <f t="shared" ref="IO43:IO46" ca="1" si="6735">IF(IH43&lt;&gt;"",II43*3+IJ43*1,"")</f>
        <v/>
      </c>
      <c r="IP43" s="497" t="str">
        <f ca="1">IF(IH43&lt;&gt;"",VLOOKUP(IH43,HO4:HU52,7,FALSE),"")</f>
        <v/>
      </c>
      <c r="IQ43" s="497" t="str">
        <f ca="1">IF(IH43&lt;&gt;"",VLOOKUP(IH43,HO4:HU52,5,FALSE),"")</f>
        <v/>
      </c>
      <c r="IR43" s="497" t="str">
        <f ca="1">IF(IH43&lt;&gt;"",VLOOKUP(IH43,HO4:HW52,9,FALSE),"")</f>
        <v/>
      </c>
      <c r="IS43" s="497" t="str">
        <f t="shared" ref="IS43:IS46" ca="1" si="6736">IO43</f>
        <v/>
      </c>
      <c r="IT43" s="497" t="str">
        <f ca="1">IF(IH43&lt;&gt;"",RANK(IS43,IS43:IS47),"")</f>
        <v/>
      </c>
      <c r="IU43" s="497" t="str">
        <f ca="1">IF(IH43&lt;&gt;"",SUMPRODUCT((IS43:IS47=IS43)*(IN43:IN47&gt;IN43)),"")</f>
        <v/>
      </c>
      <c r="IV43" s="497" t="str">
        <f ca="1">IF(IH43&lt;&gt;"",SUMPRODUCT((IS43:IS47=IS43)*(IN43:IN47=IN43)*(IL43:IL47&gt;IL43)),"")</f>
        <v/>
      </c>
      <c r="IW43" s="497" t="str">
        <f ca="1">IF(IH43&lt;&gt;"",SUMPRODUCT((IS43:IS47=IS43)*(IN43:IN47=IN43)*(IL43:IL47=IL43)*(IP43:IP47&gt;IP43)),"")</f>
        <v/>
      </c>
      <c r="IX43" s="497" t="str">
        <f ca="1">IF(IH43&lt;&gt;"",SUMPRODUCT((IS43:IS47=IS43)*(IN43:IN47=IN43)*(IL43:IL47=IL43)*(IP43:IP47=IP43)*(IQ43:IQ47&gt;IQ43)),"")</f>
        <v/>
      </c>
      <c r="IY43" s="497" t="str">
        <f ca="1">IF(IH43&lt;&gt;"",SUMPRODUCT((IS43:IS47=IS43)*(IN43:IN47=IN43)*(IL43:IL47=IL43)*(IP43:IP47=IP43)*(IQ43:IQ47=IQ43)*(IR43:IR47&gt;IR43)),"")</f>
        <v/>
      </c>
      <c r="IZ43" s="497" t="str">
        <f ca="1">IF(IH43&lt;&gt;"",IF(IZ95&lt;&gt;"",IF(IG94=3,IZ95,IZ95+IG94),SUM(IT43:IY43)),"")</f>
        <v/>
      </c>
      <c r="JA43" s="497" t="str">
        <f ca="1">IF(IH43&lt;&gt;"",INDEX(IH43:IH47,MATCH(1,IZ43:IZ47,0),0),"")</f>
        <v/>
      </c>
      <c r="JB43" s="497"/>
      <c r="JC43" s="497"/>
      <c r="JD43" s="497"/>
      <c r="JE43" s="497"/>
      <c r="JF43" s="497"/>
      <c r="JG43" s="497"/>
      <c r="JH43" s="497"/>
      <c r="JI43" s="497"/>
      <c r="JJ43" s="497"/>
      <c r="JK43" s="497"/>
      <c r="JL43" s="497"/>
      <c r="JM43" s="497"/>
      <c r="JN43" s="497"/>
      <c r="JO43" s="497"/>
      <c r="JP43" s="497"/>
      <c r="JQ43" s="497"/>
      <c r="JR43" s="497"/>
      <c r="JS43" s="497"/>
      <c r="JT43" s="497"/>
      <c r="JU43" s="497"/>
      <c r="JV43" s="497"/>
      <c r="JW43" s="497"/>
      <c r="JX43" s="497"/>
      <c r="JY43" s="497"/>
      <c r="JZ43" s="497"/>
      <c r="KA43" s="497"/>
      <c r="KB43" s="497"/>
      <c r="KC43" s="497"/>
      <c r="KD43" s="497"/>
      <c r="KE43" s="497"/>
      <c r="KF43" s="497"/>
      <c r="KG43" s="497"/>
      <c r="KH43" s="497"/>
      <c r="KI43" s="497"/>
      <c r="KJ43" s="497"/>
      <c r="KK43" s="497"/>
      <c r="KL43" s="497"/>
      <c r="KM43" s="497"/>
      <c r="KN43" s="497"/>
      <c r="KO43" s="497"/>
      <c r="KP43" s="497"/>
      <c r="KQ43" s="497"/>
      <c r="KR43" s="497"/>
      <c r="KS43" s="497"/>
      <c r="KT43" s="497"/>
      <c r="KU43" s="497"/>
      <c r="KV43" s="497"/>
      <c r="KW43" s="497"/>
      <c r="KX43" s="497"/>
      <c r="KY43" s="497"/>
      <c r="KZ43" s="497"/>
      <c r="LA43" s="497"/>
      <c r="LB43" s="497"/>
      <c r="LC43" s="497"/>
      <c r="LD43" s="497"/>
      <c r="LE43" s="497"/>
      <c r="LF43" s="497"/>
      <c r="LG43" s="497"/>
      <c r="LH43" s="497"/>
      <c r="LI43" s="497"/>
      <c r="LJ43" s="497" t="str">
        <f ca="1">IF(JA43&lt;&gt;"",JA43,IA43)</f>
        <v>Wydad AC</v>
      </c>
      <c r="LK43" s="497">
        <v>1</v>
      </c>
      <c r="LL43" s="497"/>
      <c r="LM43" s="500" t="str">
        <f t="shared" si="28"/>
        <v>Borussia Dortmund</v>
      </c>
      <c r="LN43" s="500">
        <f ca="1">IF(OFFSET('Game Board'!O48,0,LN1)&lt;&gt;"",OFFSET('Game Board'!O48,0,LN1),0)</f>
        <v>0</v>
      </c>
      <c r="LO43" s="500">
        <f ca="1">IF(OFFSET('Game Board'!P48,0,LN1)&lt;&gt;"",OFFSET('Game Board'!P48,0,LN1),0)</f>
        <v>3</v>
      </c>
      <c r="LP43" s="500" t="str">
        <f t="shared" si="29"/>
        <v>Ulsan HD</v>
      </c>
      <c r="LQ43" s="500" t="str">
        <f ca="1">IF(AND(OFFSET('Game Board'!O48,0,LN1)&lt;&gt;"",OFFSET('Game Board'!P48,0,LN1)&lt;&gt;""),IF(LN43&gt;LO43,"W",IF(LN43=LO43,"D","L")),"")</f>
        <v>L</v>
      </c>
      <c r="LR43" s="497" t="str">
        <f t="shared" ca="1" si="30"/>
        <v>W</v>
      </c>
      <c r="LS43" s="497"/>
      <c r="LT43" s="497">
        <f ca="1">VLOOKUP(LU43,PP43:PQ46,2,FALSE)</f>
        <v>2</v>
      </c>
      <c r="LU43" s="498" t="str">
        <f t="shared" ref="LU43:LU46" si="6737">HO43</f>
        <v>Manchester City</v>
      </c>
      <c r="LV43" s="497">
        <f ca="1">SUMPRODUCT((PS3:PS54=LU43)*(PW3:PW54="W"))+SUMPRODUCT((PV3:PV54=LU43)*(PX3:PX54="W"))</f>
        <v>2</v>
      </c>
      <c r="LW43" s="497">
        <f ca="1">SUMPRODUCT((PS3:PS54=LU43)*(PW3:PW54="D"))+SUMPRODUCT((PV3:PV54=LU43)*(PX3:PX54="D"))</f>
        <v>0</v>
      </c>
      <c r="LX43" s="497">
        <f ca="1">SUMPRODUCT((PS3:PS54=LU43)*(PW3:PW54="L"))+SUMPRODUCT((PV3:PV54=LU43)*(PX3:PX54="L"))</f>
        <v>1</v>
      </c>
      <c r="LY43" s="497">
        <f ca="1">SUMIF(PS3:PS72,LU43,PT3:PT72)+SUMIF(PV3:PV72,LU43,PU3:PU72)</f>
        <v>7</v>
      </c>
      <c r="LZ43" s="497">
        <f ca="1">SUMIF(PV3:PV72,LU43,PT3:PT72)+SUMIF(PS3:PS72,LU43,PU3:PU72)</f>
        <v>4</v>
      </c>
      <c r="MA43" s="497">
        <f t="shared" ref="MA43:MA46" ca="1" si="6738">LY43-LZ43+1000</f>
        <v>1003</v>
      </c>
      <c r="MB43" s="497">
        <f t="shared" ref="MB43:MB46" ca="1" si="6739">LV43*3+LW43*1</f>
        <v>6</v>
      </c>
      <c r="MC43" s="499">
        <f t="shared" si="36"/>
        <v>31</v>
      </c>
      <c r="MD43" s="497">
        <f ca="1">IF(COUNTIF(MB43:MB46,4)&lt;&gt;4,RANK(MB43,MB43:MB46),MB95)</f>
        <v>1</v>
      </c>
      <c r="ME43" s="497"/>
      <c r="MF43" s="497">
        <f ca="1">SUMPRODUCT((MD43:MD46=MD43)*(MC43:MC46&lt;MC43))+MD43</f>
        <v>2</v>
      </c>
      <c r="MG43" s="498" t="str">
        <f ca="1">INDEX(LU43:LU47,MATCH(1,MF43:MF47,0),0)</f>
        <v>Al Ain</v>
      </c>
      <c r="MH43" s="497">
        <f ca="1">INDEX(MD43:MD47,MATCH(MG43,LU43:LU47,0),0)</f>
        <v>1</v>
      </c>
      <c r="MI43" s="497" t="str">
        <f t="shared" ref="MI43" ca="1" si="6740">IF(MH44=1,MG43,"")</f>
        <v>Al Ain</v>
      </c>
      <c r="MJ43" s="497" t="str">
        <f t="shared" ref="MJ43" ca="1" si="6741">IF(MH45=2,MG44,"")</f>
        <v/>
      </c>
      <c r="MK43" s="497" t="str">
        <f t="shared" ref="MK43" ca="1" si="6742">IF(MH46=3,MG45,"")</f>
        <v/>
      </c>
      <c r="ML43" s="497" t="str">
        <f t="shared" ref="ML43" si="6743">IF(MH47=4,MG46,"")</f>
        <v/>
      </c>
      <c r="MM43" s="497"/>
      <c r="MN43" s="497" t="str">
        <f t="shared" ref="MN43:MN46" ca="1" si="6744">IF(MI43&lt;&gt;"",MI43,"")</f>
        <v>Al Ain</v>
      </c>
      <c r="MO43" s="497">
        <f ca="1">SUMPRODUCT((PS3:PS54=MN43)*(PV3:PV54=MN44)*(PW3:PW54="W"))+SUMPRODUCT((PS3:PS54=MN43)*(PV3:PV54=MN45)*(PW3:PW54="W"))+SUMPRODUCT((PS3:PS54=MN43)*(PV3:PV54=MN46)*(PW3:PW54="W"))+SUMPRODUCT((PS3:PS54=MN43)*(PV3:PV54=MN47)*(PW3:PW54="W"))+SUMPRODUCT((PS3:PS54=MN44)*(PV3:PV54=MN43)*(PX3:PX54="W"))+SUMPRODUCT((PS3:PS54=MN45)*(PV3:PV54=MN43)*(PX3:PX54="W"))+SUMPRODUCT((PS3:PS54=MN46)*(PV3:PV54=MN43)*(PX3:PX54="W"))+SUMPRODUCT((PS3:PS54=MN47)*(PV3:PV54=MN43)*(PX3:PX54="W"))</f>
        <v>1</v>
      </c>
      <c r="MP43" s="497">
        <f ca="1">SUMPRODUCT((PS3:PS54=MN43)*(PV3:PV54=MN44)*(PW3:PW54="D"))+SUMPRODUCT((PS3:PS54=MN43)*(PV3:PV54=MN45)*(PW3:PW54="D"))+SUMPRODUCT((PS3:PS54=MN43)*(PV3:PV54=MN46)*(PW3:PW54="D"))+SUMPRODUCT((PS3:PS54=MN43)*(PV3:PV54=MN47)*(PW3:PW54="D"))+SUMPRODUCT((PS3:PS54=MN44)*(PV3:PV54=MN43)*(PW3:PW54="D"))+SUMPRODUCT((PS3:PS54=MN45)*(PV3:PV54=MN43)*(PW3:PW54="D"))+SUMPRODUCT((PS3:PS54=MN46)*(PV3:PV54=MN43)*(PW3:PW54="D"))+SUMPRODUCT((PS3:PS54=MN47)*(PV3:PV54=MN43)*(PW3:PW54="D"))</f>
        <v>0</v>
      </c>
      <c r="MQ43" s="497">
        <f ca="1">SUMPRODUCT((PS3:PS54=MN43)*(PV3:PV54=MN44)*(PW3:PW54="L"))+SUMPRODUCT((PS3:PS54=MN43)*(PV3:PV54=MN45)*(PW3:PW54="L"))+SUMPRODUCT((PS3:PS54=MN43)*(PV3:PV54=MN46)*(PW3:PW54="L"))+SUMPRODUCT((PS3:PS54=MN43)*(PV3:PV54=MN47)*(PW3:PW54="L"))+SUMPRODUCT((PS3:PS54=MN44)*(PV3:PV54=MN43)*(PX3:PX54="L"))+SUMPRODUCT((PS3:PS54=MN45)*(PV3:PV54=MN43)*(PX3:PX54="L"))+SUMPRODUCT((PS3:PS54=MN46)*(PV3:PV54=MN43)*(PX3:PX54="L"))+SUMPRODUCT((PS3:PS54=MN47)*(PV3:PV54=MN43)*(PX3:PX54="L"))</f>
        <v>0</v>
      </c>
      <c r="MR43" s="497">
        <f ca="1">SUMPRODUCT((PS3:PS54=MN43)*(PV3:PV54=MN44)*PT3:PT54)+SUMPRODUCT((PS3:PS54=MN43)*(PV3:PV54=MN45)*PT3:PT54)+SUMPRODUCT((PS3:PS54=MN43)*(PV3:PV54=MN46)*PT3:PT54)+SUMPRODUCT((PS3:PS54=MN43)*(PV3:PV54=MN47)*PT3:PT54)+SUMPRODUCT((PS3:PS54=MN44)*(PV3:PV54=MN43)*PU3:PU54)+SUMPRODUCT((PS3:PS54=MN45)*(PV3:PV54=MN43)*PU3:PU54)+SUMPRODUCT((PS3:PS54=MN46)*(PV3:PV54=MN43)*PU3:PU54)+SUMPRODUCT((PS3:PS54=MN47)*(PV3:PV54=MN43)*PU3:PU54)</f>
        <v>3</v>
      </c>
      <c r="MS43" s="497">
        <f ca="1">SUMPRODUCT((PS3:PS54=MN43)*(PV3:PV54=MN44)*PU3:PU54)+SUMPRODUCT((PS3:PS54=MN43)*(PV3:PV54=MN45)*PU3:PU54)+SUMPRODUCT((PS3:PS54=MN43)*(PV3:PV54=MN46)*PU3:PU54)+SUMPRODUCT((PS3:PS54=MN43)*(PV3:PV54=MN47)*PU3:PU54)+SUMPRODUCT((PS3:PS54=MN44)*(PV3:PV54=MN43)*PT3:PT54)+SUMPRODUCT((PS3:PS54=MN45)*(PV3:PV54=MN43)*PT3:PT54)+SUMPRODUCT((PS3:PS54=MN46)*(PV3:PV54=MN43)*PT3:PT54)+SUMPRODUCT((PS3:PS54=MN47)*(PV3:PV54=MN43)*PT3:PT54)</f>
        <v>2</v>
      </c>
      <c r="MT43" s="497">
        <f t="shared" ref="MT43:MT46" ca="1" si="6745">MR43-MS43+1000</f>
        <v>1001</v>
      </c>
      <c r="MU43" s="497">
        <f t="shared" ref="MU43:MU46" ca="1" si="6746">IF(MN43&lt;&gt;"",MO43*3+MP43*1,"")</f>
        <v>3</v>
      </c>
      <c r="MV43" s="497">
        <f ca="1">IF(MN43&lt;&gt;"",VLOOKUP(MN43,LU4:MA52,7,FALSE),"")</f>
        <v>1001</v>
      </c>
      <c r="MW43" s="497">
        <f ca="1">IF(MN43&lt;&gt;"",VLOOKUP(MN43,LU4:MA52,5,FALSE),"")</f>
        <v>6</v>
      </c>
      <c r="MX43" s="497">
        <f ca="1">IF(MN43&lt;&gt;"",VLOOKUP(MN43,LU4:MC52,9,FALSE),"")</f>
        <v>2</v>
      </c>
      <c r="MY43" s="497">
        <f t="shared" ref="MY43:MY46" ca="1" si="6747">MU43</f>
        <v>3</v>
      </c>
      <c r="MZ43" s="497">
        <f ca="1">IF(MN43&lt;&gt;"",RANK(MY43,MY43:MY47),"")</f>
        <v>1</v>
      </c>
      <c r="NA43" s="497">
        <f ca="1">IF(MN43&lt;&gt;"",SUMPRODUCT((MY43:MY47=MY43)*(MT43:MT47&gt;MT43)),"")</f>
        <v>0</v>
      </c>
      <c r="NB43" s="497">
        <f ca="1">IF(MN43&lt;&gt;"",SUMPRODUCT((MY43:MY47=MY43)*(MT43:MT47=MT43)*(MR43:MR47&gt;MR43)),"")</f>
        <v>0</v>
      </c>
      <c r="NC43" s="497">
        <f ca="1">IF(MN43&lt;&gt;"",SUMPRODUCT((MY43:MY47=MY43)*(MT43:MT47=MT43)*(MR43:MR47=MR43)*(MV43:MV47&gt;MV43)),"")</f>
        <v>0</v>
      </c>
      <c r="ND43" s="497">
        <f ca="1">IF(MN43&lt;&gt;"",SUMPRODUCT((MY43:MY47=MY43)*(MT43:MT47=MT43)*(MR43:MR47=MR43)*(MV43:MV47=MV43)*(MW43:MW47&gt;MW43)),"")</f>
        <v>0</v>
      </c>
      <c r="NE43" s="497">
        <f ca="1">IF(MN43&lt;&gt;"",SUMPRODUCT((MY43:MY47=MY43)*(MT43:MT47=MT43)*(MR43:MR47=MR43)*(MV43:MV47=MV43)*(MW43:MW47=MW43)*(MX43:MX47&gt;MX43)),"")</f>
        <v>0</v>
      </c>
      <c r="NF43" s="497">
        <f t="shared" ref="NF43" ca="1" si="6748">IF(MN43&lt;&gt;"",IF(NF95&lt;&gt;"",IF(MM94=3,NF95,NF95+MM94),SUM(MZ43:NE43)),"")</f>
        <v>1</v>
      </c>
      <c r="NG43" s="497" t="str">
        <f ca="1">IF(MN43&lt;&gt;"",INDEX(MN43:MN47,MATCH(1,NF43:NF47,0),0),"")</f>
        <v>Al Ain</v>
      </c>
      <c r="NH43" s="497"/>
      <c r="NI43" s="497"/>
      <c r="NJ43" s="497"/>
      <c r="NK43" s="497"/>
      <c r="NL43" s="497"/>
      <c r="NM43" s="497"/>
      <c r="NN43" s="497"/>
      <c r="NO43" s="497"/>
      <c r="NP43" s="497"/>
      <c r="NQ43" s="497"/>
      <c r="NR43" s="497"/>
      <c r="NS43" s="497"/>
      <c r="NT43" s="497"/>
      <c r="NU43" s="497"/>
      <c r="NV43" s="497"/>
      <c r="NW43" s="497"/>
      <c r="NX43" s="497"/>
      <c r="NY43" s="497"/>
      <c r="NZ43" s="497"/>
      <c r="OA43" s="497"/>
      <c r="OB43" s="497"/>
      <c r="OC43" s="497"/>
      <c r="OD43" s="497"/>
      <c r="OE43" s="497"/>
      <c r="OF43" s="497"/>
      <c r="OG43" s="497"/>
      <c r="OH43" s="497"/>
      <c r="OI43" s="497"/>
      <c r="OJ43" s="497"/>
      <c r="OK43" s="497"/>
      <c r="OL43" s="497"/>
      <c r="OM43" s="497"/>
      <c r="ON43" s="497"/>
      <c r="OO43" s="497"/>
      <c r="OP43" s="497"/>
      <c r="OQ43" s="497"/>
      <c r="OR43" s="497"/>
      <c r="OS43" s="497"/>
      <c r="OT43" s="497"/>
      <c r="OU43" s="497"/>
      <c r="OV43" s="497"/>
      <c r="OW43" s="497"/>
      <c r="OX43" s="497"/>
      <c r="OY43" s="497"/>
      <c r="OZ43" s="497"/>
      <c r="PA43" s="497"/>
      <c r="PB43" s="497"/>
      <c r="PC43" s="497"/>
      <c r="PD43" s="497"/>
      <c r="PE43" s="497"/>
      <c r="PF43" s="497"/>
      <c r="PG43" s="497"/>
      <c r="PH43" s="497"/>
      <c r="PI43" s="497"/>
      <c r="PJ43" s="497"/>
      <c r="PK43" s="497"/>
      <c r="PL43" s="497"/>
      <c r="PM43" s="497"/>
      <c r="PN43" s="497"/>
      <c r="PO43" s="497"/>
      <c r="PP43" s="497" t="str">
        <f t="shared" ref="PP43" ca="1" si="6749">IF(NG43&lt;&gt;"",NG43,MG43)</f>
        <v>Al Ain</v>
      </c>
      <c r="PQ43" s="497">
        <v>1</v>
      </c>
      <c r="PR43" s="497"/>
      <c r="PS43" s="500" t="str">
        <f t="shared" si="0"/>
        <v>Borussia Dortmund</v>
      </c>
      <c r="PT43" s="500">
        <f ca="1">IF(OFFSET('Game Board'!O48,0,PT1)&lt;&gt;"",OFFSET('Game Board'!O48,0,PT1),0)</f>
        <v>2</v>
      </c>
      <c r="PU43" s="500">
        <f ca="1">IF(OFFSET('Game Board'!P48,0,PT1)&lt;&gt;"",OFFSET('Game Board'!P48,0,PT1),0)</f>
        <v>2</v>
      </c>
      <c r="PV43" s="500" t="str">
        <f t="shared" si="1"/>
        <v>Ulsan HD</v>
      </c>
      <c r="PW43" s="500" t="str">
        <f ca="1">IF(AND(OFFSET('Game Board'!O48,0,PT1)&lt;&gt;"",OFFSET('Game Board'!P48,0,PT1)&lt;&gt;""),IF(PT43&gt;PU43,"W",IF(PT43=PU43,"D","L")),"")</f>
        <v>D</v>
      </c>
      <c r="PX43" s="497" t="str">
        <f t="shared" ca="1" si="2565"/>
        <v>D</v>
      </c>
      <c r="PY43" s="497"/>
      <c r="PZ43" s="497">
        <f ca="1">VLOOKUP(QA43,TV43:TW46,2,FALSE)</f>
        <v>1</v>
      </c>
      <c r="QA43" s="498" t="str">
        <f t="shared" ref="QA43:QA46" si="6750">LU43</f>
        <v>Manchester City</v>
      </c>
      <c r="QB43" s="497">
        <f ca="1">SUMPRODUCT((TY3:TY54=QA43)*(UC3:UC54="W"))+SUMPRODUCT((UB3:UB54=QA43)*(UD3:UD54="W"))</f>
        <v>0</v>
      </c>
      <c r="QC43" s="497">
        <f ca="1">SUMPRODUCT((TY3:TY54=QA43)*(UC3:UC54="D"))+SUMPRODUCT((UB3:UB54=QA43)*(UD3:UD54="D"))</f>
        <v>0</v>
      </c>
      <c r="QD43" s="497">
        <f ca="1">SUMPRODUCT((TY3:TY54=QA43)*(UC3:UC54="L"))+SUMPRODUCT((UB3:UB54=QA43)*(UD3:UD54="L"))</f>
        <v>0</v>
      </c>
      <c r="QE43" s="497">
        <f ca="1">SUMIF(TY3:TY72,QA43,TZ3:TZ72)+SUMIF(UB3:UB72,QA43,UA3:UA72)</f>
        <v>0</v>
      </c>
      <c r="QF43" s="497">
        <f ca="1">SUMIF(UB3:UB72,QA43,TZ3:TZ72)+SUMIF(TY3:TY72,QA43,UA3:UA72)</f>
        <v>0</v>
      </c>
      <c r="QG43" s="497">
        <f t="shared" ref="QG43:QG46" ca="1" si="6751">QE43-QF43+1000</f>
        <v>1000</v>
      </c>
      <c r="QH43" s="497">
        <f t="shared" ref="QH43:QH46" ca="1" si="6752">QB43*3+QC43*1</f>
        <v>0</v>
      </c>
      <c r="QI43" s="499">
        <f t="shared" si="63"/>
        <v>31</v>
      </c>
      <c r="QJ43" s="497">
        <f ca="1">IF(COUNTIF(QH43:QH46,4)&lt;&gt;4,RANK(QH43,QH43:QH46),QH95)</f>
        <v>1</v>
      </c>
      <c r="QK43" s="497"/>
      <c r="QL43" s="497">
        <f ca="1">SUMPRODUCT((QJ43:QJ46=QJ43)*(QI43:QI46&lt;QI43))+QJ43</f>
        <v>4</v>
      </c>
      <c r="QM43" s="498" t="str">
        <f ca="1">INDEX(QA43:QA47,MATCH(1,QL43:QL47,0),0)</f>
        <v>Al Ain</v>
      </c>
      <c r="QN43" s="497">
        <f ca="1">INDEX(QJ43:QJ47,MATCH(QM43,QA43:QA47,0),0)</f>
        <v>1</v>
      </c>
      <c r="QO43" s="497" t="str">
        <f t="shared" ref="QO43" ca="1" si="6753">IF(QN44=1,QM43,"")</f>
        <v>Al Ain</v>
      </c>
      <c r="QP43" s="497" t="str">
        <f t="shared" ref="QP43" ca="1" si="6754">IF(QN45=2,QM44,"")</f>
        <v/>
      </c>
      <c r="QQ43" s="497" t="str">
        <f t="shared" ref="QQ43" ca="1" si="6755">IF(QN46=3,QM45,"")</f>
        <v/>
      </c>
      <c r="QR43" s="497" t="str">
        <f t="shared" ref="QR43" si="6756">IF(QN47=4,QM46,"")</f>
        <v/>
      </c>
      <c r="QS43" s="497"/>
      <c r="QT43" s="497" t="str">
        <f t="shared" ref="QT43:QT46" ca="1" si="6757">IF(QO43&lt;&gt;"",QO43,"")</f>
        <v>Al Ain</v>
      </c>
      <c r="QU43" s="497">
        <f ca="1">SUMPRODUCT((TY3:TY54=QT43)*(UB3:UB54=QT44)*(UC3:UC54="W"))+SUMPRODUCT((TY3:TY54=QT43)*(UB3:UB54=QT45)*(UC3:UC54="W"))+SUMPRODUCT((TY3:TY54=QT43)*(UB3:UB54=QT46)*(UC3:UC54="W"))+SUMPRODUCT((TY3:TY54=QT43)*(UB3:UB54=QT47)*(UC3:UC54="W"))+SUMPRODUCT((TY3:TY54=QT44)*(UB3:UB54=QT43)*(UD3:UD54="W"))+SUMPRODUCT((TY3:TY54=QT45)*(UB3:UB54=QT43)*(UD3:UD54="W"))+SUMPRODUCT((TY3:TY54=QT46)*(UB3:UB54=QT43)*(UD3:UD54="W"))+SUMPRODUCT((TY3:TY54=QT47)*(UB3:UB54=QT43)*(UD3:UD54="W"))</f>
        <v>0</v>
      </c>
      <c r="QV43" s="497">
        <f ca="1">SUMPRODUCT((TY3:TY54=QT43)*(UB3:UB54=QT44)*(UC3:UC54="D"))+SUMPRODUCT((TY3:TY54=QT43)*(UB3:UB54=QT45)*(UC3:UC54="D"))+SUMPRODUCT((TY3:TY54=QT43)*(UB3:UB54=QT46)*(UC3:UC54="D"))+SUMPRODUCT((TY3:TY54=QT43)*(UB3:UB54=QT47)*(UC3:UC54="D"))+SUMPRODUCT((TY3:TY54=QT44)*(UB3:UB54=QT43)*(UC3:UC54="D"))+SUMPRODUCT((TY3:TY54=QT45)*(UB3:UB54=QT43)*(UC3:UC54="D"))+SUMPRODUCT((TY3:TY54=QT46)*(UB3:UB54=QT43)*(UC3:UC54="D"))+SUMPRODUCT((TY3:TY54=QT47)*(UB3:UB54=QT43)*(UC3:UC54="D"))</f>
        <v>0</v>
      </c>
      <c r="QW43" s="497">
        <f ca="1">SUMPRODUCT((TY3:TY54=QT43)*(UB3:UB54=QT44)*(UC3:UC54="L"))+SUMPRODUCT((TY3:TY54=QT43)*(UB3:UB54=QT45)*(UC3:UC54="L"))+SUMPRODUCT((TY3:TY54=QT43)*(UB3:UB54=QT46)*(UC3:UC54="L"))+SUMPRODUCT((TY3:TY54=QT43)*(UB3:UB54=QT47)*(UC3:UC54="L"))+SUMPRODUCT((TY3:TY54=QT44)*(UB3:UB54=QT43)*(UD3:UD54="L"))+SUMPRODUCT((TY3:TY54=QT45)*(UB3:UB54=QT43)*(UD3:UD54="L"))+SUMPRODUCT((TY3:TY54=QT46)*(UB3:UB54=QT43)*(UD3:UD54="L"))+SUMPRODUCT((TY3:TY54=QT47)*(UB3:UB54=QT43)*(UD3:UD54="L"))</f>
        <v>0</v>
      </c>
      <c r="QX43" s="497">
        <f ca="1">SUMPRODUCT((TY3:TY54=QT43)*(UB3:UB54=QT44)*TZ3:TZ54)+SUMPRODUCT((TY3:TY54=QT43)*(UB3:UB54=QT45)*TZ3:TZ54)+SUMPRODUCT((TY3:TY54=QT43)*(UB3:UB54=QT46)*TZ3:TZ54)+SUMPRODUCT((TY3:TY54=QT43)*(UB3:UB54=QT47)*TZ3:TZ54)+SUMPRODUCT((TY3:TY54=QT44)*(UB3:UB54=QT43)*UA3:UA54)+SUMPRODUCT((TY3:TY54=QT45)*(UB3:UB54=QT43)*UA3:UA54)+SUMPRODUCT((TY3:TY54=QT46)*(UB3:UB54=QT43)*UA3:UA54)+SUMPRODUCT((TY3:TY54=QT47)*(UB3:UB54=QT43)*UA3:UA54)</f>
        <v>0</v>
      </c>
      <c r="QY43" s="497">
        <f ca="1">SUMPRODUCT((TY3:TY54=QT43)*(UB3:UB54=QT44)*UA3:UA54)+SUMPRODUCT((TY3:TY54=QT43)*(UB3:UB54=QT45)*UA3:UA54)+SUMPRODUCT((TY3:TY54=QT43)*(UB3:UB54=QT46)*UA3:UA54)+SUMPRODUCT((TY3:TY54=QT43)*(UB3:UB54=QT47)*UA3:UA54)+SUMPRODUCT((TY3:TY54=QT44)*(UB3:UB54=QT43)*TZ3:TZ54)+SUMPRODUCT((TY3:TY54=QT45)*(UB3:UB54=QT43)*TZ3:TZ54)+SUMPRODUCT((TY3:TY54=QT46)*(UB3:UB54=QT43)*TZ3:TZ54)+SUMPRODUCT((TY3:TY54=QT47)*(UB3:UB54=QT43)*TZ3:TZ54)</f>
        <v>0</v>
      </c>
      <c r="QZ43" s="497">
        <f t="shared" ref="QZ43:QZ46" ca="1" si="6758">QX43-QY43+1000</f>
        <v>1000</v>
      </c>
      <c r="RA43" s="497">
        <f t="shared" ref="RA43:RA46" ca="1" si="6759">IF(QT43&lt;&gt;"",QU43*3+QV43*1,"")</f>
        <v>0</v>
      </c>
      <c r="RB43" s="497">
        <f ca="1">IF(QT43&lt;&gt;"",VLOOKUP(QT43,QA4:QG52,7,FALSE),"")</f>
        <v>1000</v>
      </c>
      <c r="RC43" s="497">
        <f ca="1">IF(QT43&lt;&gt;"",VLOOKUP(QT43,QA4:QG52,5,FALSE),"")</f>
        <v>0</v>
      </c>
      <c r="RD43" s="497">
        <f ca="1">IF(QT43&lt;&gt;"",VLOOKUP(QT43,QA4:QI52,9,FALSE),"")</f>
        <v>2</v>
      </c>
      <c r="RE43" s="497">
        <f t="shared" ref="RE43:RE46" ca="1" si="6760">RA43</f>
        <v>0</v>
      </c>
      <c r="RF43" s="497">
        <f ca="1">IF(QT43&lt;&gt;"",RANK(RE43,RE43:RE47),"")</f>
        <v>1</v>
      </c>
      <c r="RG43" s="497">
        <f ca="1">IF(QT43&lt;&gt;"",SUMPRODUCT((RE43:RE47=RE43)*(QZ43:QZ47&gt;QZ43)),"")</f>
        <v>0</v>
      </c>
      <c r="RH43" s="497">
        <f ca="1">IF(QT43&lt;&gt;"",SUMPRODUCT((RE43:RE47=RE43)*(QZ43:QZ47=QZ43)*(QX43:QX47&gt;QX43)),"")</f>
        <v>0</v>
      </c>
      <c r="RI43" s="497">
        <f ca="1">IF(QT43&lt;&gt;"",SUMPRODUCT((RE43:RE47=RE43)*(QZ43:QZ47=QZ43)*(QX43:QX47=QX43)*(RB43:RB47&gt;RB43)),"")</f>
        <v>0</v>
      </c>
      <c r="RJ43" s="497">
        <f ca="1">IF(QT43&lt;&gt;"",SUMPRODUCT((RE43:RE47=RE43)*(QZ43:QZ47=QZ43)*(QX43:QX47=QX43)*(RB43:RB47=RB43)*(RC43:RC47&gt;RC43)),"")</f>
        <v>0</v>
      </c>
      <c r="RK43" s="497">
        <f ca="1">IF(QT43&lt;&gt;"",SUMPRODUCT((RE43:RE47=RE43)*(QZ43:QZ47=QZ43)*(QX43:QX47=QX43)*(RB43:RB47=RB43)*(RC43:RC47=RC43)*(RD43:RD47&gt;RD43)),"")</f>
        <v>3</v>
      </c>
      <c r="RL43" s="497">
        <f t="shared" ref="RL43" ca="1" si="6761">IF(QT43&lt;&gt;"",IF(RL95&lt;&gt;"",IF(QS94=3,RL95,RL95+QS94),SUM(RF43:RK43)),"")</f>
        <v>4</v>
      </c>
      <c r="RM43" s="497" t="str">
        <f ca="1">IF(QT43&lt;&gt;"",INDEX(QT43:QT47,MATCH(1,RL43:RL47,0),0),"")</f>
        <v>Manchester City</v>
      </c>
      <c r="RN43" s="497"/>
      <c r="RO43" s="497"/>
      <c r="RP43" s="497"/>
      <c r="RQ43" s="497"/>
      <c r="RR43" s="497"/>
      <c r="RS43" s="497"/>
      <c r="RT43" s="497"/>
      <c r="RU43" s="497"/>
      <c r="RV43" s="497"/>
      <c r="RW43" s="497"/>
      <c r="RX43" s="497"/>
      <c r="RY43" s="497"/>
      <c r="RZ43" s="497"/>
      <c r="SA43" s="497"/>
      <c r="SB43" s="497"/>
      <c r="SC43" s="497"/>
      <c r="SD43" s="497"/>
      <c r="SE43" s="497"/>
      <c r="SF43" s="497"/>
      <c r="SG43" s="497"/>
      <c r="SH43" s="497"/>
      <c r="SI43" s="497"/>
      <c r="SJ43" s="497"/>
      <c r="SK43" s="497"/>
      <c r="SL43" s="497"/>
      <c r="SM43" s="497"/>
      <c r="SN43" s="497"/>
      <c r="SO43" s="497"/>
      <c r="SP43" s="497"/>
      <c r="SQ43" s="497"/>
      <c r="SR43" s="497"/>
      <c r="SS43" s="497"/>
      <c r="ST43" s="497"/>
      <c r="SU43" s="497"/>
      <c r="SV43" s="497"/>
      <c r="SW43" s="497"/>
      <c r="SX43" s="497"/>
      <c r="SY43" s="497"/>
      <c r="SZ43" s="497"/>
      <c r="TA43" s="497"/>
      <c r="TB43" s="497"/>
      <c r="TC43" s="497"/>
      <c r="TD43" s="497"/>
      <c r="TE43" s="497"/>
      <c r="TF43" s="497"/>
      <c r="TG43" s="497"/>
      <c r="TH43" s="497"/>
      <c r="TI43" s="497"/>
      <c r="TJ43" s="497"/>
      <c r="TK43" s="497"/>
      <c r="TL43" s="497"/>
      <c r="TM43" s="497"/>
      <c r="TN43" s="497"/>
      <c r="TO43" s="497"/>
      <c r="TP43" s="497"/>
      <c r="TQ43" s="497"/>
      <c r="TR43" s="497"/>
      <c r="TS43" s="497"/>
      <c r="TT43" s="497"/>
      <c r="TU43" s="497"/>
      <c r="TV43" s="497" t="str">
        <f t="shared" ref="TV43" ca="1" si="6762">IF(RM43&lt;&gt;"",RM43,QM43)</f>
        <v>Manchester City</v>
      </c>
      <c r="TW43" s="497">
        <v>1</v>
      </c>
      <c r="TX43" s="497"/>
      <c r="TY43" s="500" t="str">
        <f t="shared" si="3"/>
        <v>Borussia Dortmund</v>
      </c>
      <c r="TZ43" s="500">
        <f ca="1">IF(OFFSET('Game Board'!O48,0,TZ1)&lt;&gt;"",OFFSET('Game Board'!O48,0,TZ1),0)</f>
        <v>0</v>
      </c>
      <c r="UA43" s="500">
        <f ca="1">IF(OFFSET('Game Board'!P48,0,TZ1)&lt;&gt;"",OFFSET('Game Board'!P48,0,TZ1),0)</f>
        <v>0</v>
      </c>
      <c r="UB43" s="500" t="str">
        <f t="shared" si="4"/>
        <v>Ulsan HD</v>
      </c>
      <c r="UC43" s="500" t="str">
        <f ca="1">IF(AND(OFFSET('Game Board'!O48,0,TZ1)&lt;&gt;"",OFFSET('Game Board'!P48,0,TZ1)&lt;&gt;""),IF(TZ43&gt;UA43,"W",IF(TZ43=UA43,"D","L")),"")</f>
        <v/>
      </c>
      <c r="UD43" s="497" t="str">
        <f t="shared" ca="1" si="2597"/>
        <v/>
      </c>
      <c r="UE43" s="497"/>
      <c r="UF43" s="497">
        <f ca="1">VLOOKUP(UG43,YB43:YC46,2,FALSE)</f>
        <v>1</v>
      </c>
      <c r="UG43" s="498" t="str">
        <f t="shared" ref="UG43:UG46" si="6763">QA43</f>
        <v>Manchester City</v>
      </c>
      <c r="UH43" s="497">
        <f ca="1">SUMPRODUCT((YE3:YE54=UG43)*(YI3:YI54="W"))+SUMPRODUCT((YH3:YH54=UG43)*(YJ3:YJ54="W"))</f>
        <v>0</v>
      </c>
      <c r="UI43" s="497">
        <f ca="1">SUMPRODUCT((YE3:YE54=UG43)*(YI3:YI54="D"))+SUMPRODUCT((YH3:YH54=UG43)*(YJ3:YJ54="D"))</f>
        <v>0</v>
      </c>
      <c r="UJ43" s="497">
        <f ca="1">SUMPRODUCT((YE3:YE54=UG43)*(YI3:YI54="L"))+SUMPRODUCT((YH3:YH54=UG43)*(YJ3:YJ54="L"))</f>
        <v>0</v>
      </c>
      <c r="UK43" s="497">
        <f ca="1">SUMIF(YE3:YE72,UG43,YF3:YF72)+SUMIF(YH3:YH72,UG43,YG3:YG72)</f>
        <v>0</v>
      </c>
      <c r="UL43" s="497">
        <f ca="1">SUMIF(YH3:YH72,UG43,YF3:YF72)+SUMIF(YE3:YE72,UG43,YG3:YG72)</f>
        <v>0</v>
      </c>
      <c r="UM43" s="497">
        <f t="shared" ref="UM43:UM46" ca="1" si="6764">UK43-UL43+1000</f>
        <v>1000</v>
      </c>
      <c r="UN43" s="497">
        <f t="shared" ref="UN43:UN46" ca="1" si="6765">UH43*3+UI43*1</f>
        <v>0</v>
      </c>
      <c r="UO43" s="499">
        <f t="shared" si="90"/>
        <v>31</v>
      </c>
      <c r="UP43" s="497">
        <f ca="1">IF(COUNTIF(UN43:UN46,4)&lt;&gt;4,RANK(UN43,UN43:UN46),UN95)</f>
        <v>1</v>
      </c>
      <c r="UQ43" s="497"/>
      <c r="UR43" s="497">
        <f ca="1">SUMPRODUCT((UP43:UP46=UP43)*(UO43:UO46&lt;UO43))+UP43</f>
        <v>4</v>
      </c>
      <c r="US43" s="498" t="str">
        <f ca="1">INDEX(UG43:UG47,MATCH(1,UR43:UR47,0),0)</f>
        <v>Al Ain</v>
      </c>
      <c r="UT43" s="497">
        <f ca="1">INDEX(UP43:UP47,MATCH(US43,UG43:UG47,0),0)</f>
        <v>1</v>
      </c>
      <c r="UU43" s="497" t="str">
        <f t="shared" ref="UU43" ca="1" si="6766">IF(UT44=1,US43,"")</f>
        <v>Al Ain</v>
      </c>
      <c r="UV43" s="497" t="str">
        <f t="shared" ref="UV43" ca="1" si="6767">IF(UT45=2,US44,"")</f>
        <v/>
      </c>
      <c r="UW43" s="497" t="str">
        <f t="shared" ref="UW43" ca="1" si="6768">IF(UT46=3,US45,"")</f>
        <v/>
      </c>
      <c r="UX43" s="497" t="str">
        <f t="shared" ref="UX43" si="6769">IF(UT47=4,US46,"")</f>
        <v/>
      </c>
      <c r="UY43" s="497"/>
      <c r="UZ43" s="497" t="str">
        <f t="shared" ref="UZ43:UZ46" ca="1" si="6770">IF(UU43&lt;&gt;"",UU43,"")</f>
        <v>Al Ain</v>
      </c>
      <c r="VA43" s="497">
        <f ca="1">SUMPRODUCT((YE3:YE54=UZ43)*(YH3:YH54=UZ44)*(YI3:YI54="W"))+SUMPRODUCT((YE3:YE54=UZ43)*(YH3:YH54=UZ45)*(YI3:YI54="W"))+SUMPRODUCT((YE3:YE54=UZ43)*(YH3:YH54=UZ46)*(YI3:YI54="W"))+SUMPRODUCT((YE3:YE54=UZ43)*(YH3:YH54=UZ47)*(YI3:YI54="W"))+SUMPRODUCT((YE3:YE54=UZ44)*(YH3:YH54=UZ43)*(YJ3:YJ54="W"))+SUMPRODUCT((YE3:YE54=UZ45)*(YH3:YH54=UZ43)*(YJ3:YJ54="W"))+SUMPRODUCT((YE3:YE54=UZ46)*(YH3:YH54=UZ43)*(YJ3:YJ54="W"))+SUMPRODUCT((YE3:YE54=UZ47)*(YH3:YH54=UZ43)*(YJ3:YJ54="W"))</f>
        <v>0</v>
      </c>
      <c r="VB43" s="497">
        <f ca="1">SUMPRODUCT((YE3:YE54=UZ43)*(YH3:YH54=UZ44)*(YI3:YI54="D"))+SUMPRODUCT((YE3:YE54=UZ43)*(YH3:YH54=UZ45)*(YI3:YI54="D"))+SUMPRODUCT((YE3:YE54=UZ43)*(YH3:YH54=UZ46)*(YI3:YI54="D"))+SUMPRODUCT((YE3:YE54=UZ43)*(YH3:YH54=UZ47)*(YI3:YI54="D"))+SUMPRODUCT((YE3:YE54=UZ44)*(YH3:YH54=UZ43)*(YI3:YI54="D"))+SUMPRODUCT((YE3:YE54=UZ45)*(YH3:YH54=UZ43)*(YI3:YI54="D"))+SUMPRODUCT((YE3:YE54=UZ46)*(YH3:YH54=UZ43)*(YI3:YI54="D"))+SUMPRODUCT((YE3:YE54=UZ47)*(YH3:YH54=UZ43)*(YI3:YI54="D"))</f>
        <v>0</v>
      </c>
      <c r="VC43" s="497">
        <f ca="1">SUMPRODUCT((YE3:YE54=UZ43)*(YH3:YH54=UZ44)*(YI3:YI54="L"))+SUMPRODUCT((YE3:YE54=UZ43)*(YH3:YH54=UZ45)*(YI3:YI54="L"))+SUMPRODUCT((YE3:YE54=UZ43)*(YH3:YH54=UZ46)*(YI3:YI54="L"))+SUMPRODUCT((YE3:YE54=UZ43)*(YH3:YH54=UZ47)*(YI3:YI54="L"))+SUMPRODUCT((YE3:YE54=UZ44)*(YH3:YH54=UZ43)*(YJ3:YJ54="L"))+SUMPRODUCT((YE3:YE54=UZ45)*(YH3:YH54=UZ43)*(YJ3:YJ54="L"))+SUMPRODUCT((YE3:YE54=UZ46)*(YH3:YH54=UZ43)*(YJ3:YJ54="L"))+SUMPRODUCT((YE3:YE54=UZ47)*(YH3:YH54=UZ43)*(YJ3:YJ54="L"))</f>
        <v>0</v>
      </c>
      <c r="VD43" s="497">
        <f ca="1">SUMPRODUCT((YE3:YE54=UZ43)*(YH3:YH54=UZ44)*YF3:YF54)+SUMPRODUCT((YE3:YE54=UZ43)*(YH3:YH54=UZ45)*YF3:YF54)+SUMPRODUCT((YE3:YE54=UZ43)*(YH3:YH54=UZ46)*YF3:YF54)+SUMPRODUCT((YE3:YE54=UZ43)*(YH3:YH54=UZ47)*YF3:YF54)+SUMPRODUCT((YE3:YE54=UZ44)*(YH3:YH54=UZ43)*YG3:YG54)+SUMPRODUCT((YE3:YE54=UZ45)*(YH3:YH54=UZ43)*YG3:YG54)+SUMPRODUCT((YE3:YE54=UZ46)*(YH3:YH54=UZ43)*YG3:YG54)+SUMPRODUCT((YE3:YE54=UZ47)*(YH3:YH54=UZ43)*YG3:YG54)</f>
        <v>0</v>
      </c>
      <c r="VE43" s="497">
        <f ca="1">SUMPRODUCT((YE3:YE54=UZ43)*(YH3:YH54=UZ44)*YG3:YG54)+SUMPRODUCT((YE3:YE54=UZ43)*(YH3:YH54=UZ45)*YG3:YG54)+SUMPRODUCT((YE3:YE54=UZ43)*(YH3:YH54=UZ46)*YG3:YG54)+SUMPRODUCT((YE3:YE54=UZ43)*(YH3:YH54=UZ47)*YG3:YG54)+SUMPRODUCT((YE3:YE54=UZ44)*(YH3:YH54=UZ43)*YF3:YF54)+SUMPRODUCT((YE3:YE54=UZ45)*(YH3:YH54=UZ43)*YF3:YF54)+SUMPRODUCT((YE3:YE54=UZ46)*(YH3:YH54=UZ43)*YF3:YF54)+SUMPRODUCT((YE3:YE54=UZ47)*(YH3:YH54=UZ43)*YF3:YF54)</f>
        <v>0</v>
      </c>
      <c r="VF43" s="497">
        <f t="shared" ref="VF43:VF46" ca="1" si="6771">VD43-VE43+1000</f>
        <v>1000</v>
      </c>
      <c r="VG43" s="497">
        <f t="shared" ref="VG43:VG46" ca="1" si="6772">IF(UZ43&lt;&gt;"",VA43*3+VB43*1,"")</f>
        <v>0</v>
      </c>
      <c r="VH43" s="497">
        <f ca="1">IF(UZ43&lt;&gt;"",VLOOKUP(UZ43,UG4:UM52,7,FALSE),"")</f>
        <v>1000</v>
      </c>
      <c r="VI43" s="497">
        <f ca="1">IF(UZ43&lt;&gt;"",VLOOKUP(UZ43,UG4:UM52,5,FALSE),"")</f>
        <v>0</v>
      </c>
      <c r="VJ43" s="497">
        <f ca="1">IF(UZ43&lt;&gt;"",VLOOKUP(UZ43,UG4:UO52,9,FALSE),"")</f>
        <v>2</v>
      </c>
      <c r="VK43" s="497">
        <f t="shared" ref="VK43:VK46" ca="1" si="6773">VG43</f>
        <v>0</v>
      </c>
      <c r="VL43" s="497">
        <f ca="1">IF(UZ43&lt;&gt;"",RANK(VK43,VK43:VK47),"")</f>
        <v>1</v>
      </c>
      <c r="VM43" s="497">
        <f ca="1">IF(UZ43&lt;&gt;"",SUMPRODUCT((VK43:VK47=VK43)*(VF43:VF47&gt;VF43)),"")</f>
        <v>0</v>
      </c>
      <c r="VN43" s="497">
        <f ca="1">IF(UZ43&lt;&gt;"",SUMPRODUCT((VK43:VK47=VK43)*(VF43:VF47=VF43)*(VD43:VD47&gt;VD43)),"")</f>
        <v>0</v>
      </c>
      <c r="VO43" s="497">
        <f ca="1">IF(UZ43&lt;&gt;"",SUMPRODUCT((VK43:VK47=VK43)*(VF43:VF47=VF43)*(VD43:VD47=VD43)*(VH43:VH47&gt;VH43)),"")</f>
        <v>0</v>
      </c>
      <c r="VP43" s="497">
        <f ca="1">IF(UZ43&lt;&gt;"",SUMPRODUCT((VK43:VK47=VK43)*(VF43:VF47=VF43)*(VD43:VD47=VD43)*(VH43:VH47=VH43)*(VI43:VI47&gt;VI43)),"")</f>
        <v>0</v>
      </c>
      <c r="VQ43" s="497">
        <f ca="1">IF(UZ43&lt;&gt;"",SUMPRODUCT((VK43:VK47=VK43)*(VF43:VF47=VF43)*(VD43:VD47=VD43)*(VH43:VH47=VH43)*(VI43:VI47=VI43)*(VJ43:VJ47&gt;VJ43)),"")</f>
        <v>3</v>
      </c>
      <c r="VR43" s="497">
        <f t="shared" ref="VR43" ca="1" si="6774">IF(UZ43&lt;&gt;"",IF(VR95&lt;&gt;"",IF(UY94=3,VR95,VR95+UY94),SUM(VL43:VQ43)),"")</f>
        <v>4</v>
      </c>
      <c r="VS43" s="497" t="str">
        <f ca="1">IF(UZ43&lt;&gt;"",INDEX(UZ43:UZ47,MATCH(1,VR43:VR47,0),0),"")</f>
        <v>Manchester City</v>
      </c>
      <c r="VT43" s="497"/>
      <c r="VU43" s="497"/>
      <c r="VV43" s="497"/>
      <c r="VW43" s="497"/>
      <c r="VX43" s="497"/>
      <c r="VY43" s="497"/>
      <c r="VZ43" s="497"/>
      <c r="WA43" s="497"/>
      <c r="WB43" s="497"/>
      <c r="WC43" s="497"/>
      <c r="WD43" s="497"/>
      <c r="WE43" s="497"/>
      <c r="WF43" s="497"/>
      <c r="WG43" s="497"/>
      <c r="WH43" s="497"/>
      <c r="WI43" s="497"/>
      <c r="WJ43" s="497"/>
      <c r="WK43" s="497"/>
      <c r="WL43" s="497"/>
      <c r="WM43" s="497"/>
      <c r="WN43" s="497"/>
      <c r="WO43" s="497"/>
      <c r="WP43" s="497"/>
      <c r="WQ43" s="497"/>
      <c r="WR43" s="497"/>
      <c r="WS43" s="497"/>
      <c r="WT43" s="497"/>
      <c r="WU43" s="497"/>
      <c r="WV43" s="497"/>
      <c r="WW43" s="497"/>
      <c r="WX43" s="497"/>
      <c r="WY43" s="497"/>
      <c r="WZ43" s="497"/>
      <c r="XA43" s="497"/>
      <c r="XB43" s="497"/>
      <c r="XC43" s="497"/>
      <c r="XD43" s="497"/>
      <c r="XE43" s="497"/>
      <c r="XF43" s="497"/>
      <c r="XG43" s="497"/>
      <c r="XH43" s="497"/>
      <c r="XI43" s="497"/>
      <c r="XJ43" s="497"/>
      <c r="XK43" s="497"/>
      <c r="XL43" s="497"/>
      <c r="XM43" s="497"/>
      <c r="XN43" s="497"/>
      <c r="XO43" s="497"/>
      <c r="XP43" s="497"/>
      <c r="XQ43" s="497"/>
      <c r="XR43" s="497"/>
      <c r="XS43" s="497"/>
      <c r="XT43" s="497"/>
      <c r="XU43" s="497"/>
      <c r="XV43" s="497"/>
      <c r="XW43" s="497"/>
      <c r="XX43" s="497"/>
      <c r="XY43" s="497"/>
      <c r="XZ43" s="497"/>
      <c r="YA43" s="497"/>
      <c r="YB43" s="497" t="str">
        <f t="shared" ref="YB43" ca="1" si="6775">IF(VS43&lt;&gt;"",VS43,US43)</f>
        <v>Manchester City</v>
      </c>
      <c r="YC43" s="497">
        <v>1</v>
      </c>
      <c r="YD43" s="497"/>
      <c r="YE43" s="500" t="str">
        <f t="shared" si="6"/>
        <v>Borussia Dortmund</v>
      </c>
      <c r="YF43" s="500">
        <f ca="1">IF(OFFSET('Game Board'!O48,0,YF1)&lt;&gt;"",OFFSET('Game Board'!O48,0,YF1),0)</f>
        <v>0</v>
      </c>
      <c r="YG43" s="500">
        <f ca="1">IF(OFFSET('Game Board'!P48,0,YF1)&lt;&gt;"",OFFSET('Game Board'!P48,0,YF1),0)</f>
        <v>0</v>
      </c>
      <c r="YH43" s="500" t="str">
        <f t="shared" si="7"/>
        <v>Ulsan HD</v>
      </c>
      <c r="YI43" s="500" t="str">
        <f ca="1">IF(AND(OFFSET('Game Board'!O48,0,YF1)&lt;&gt;"",OFFSET('Game Board'!P48,0,YF1)&lt;&gt;""),IF(YF43&gt;YG43,"W",IF(YF43=YG43,"D","L")),"")</f>
        <v/>
      </c>
      <c r="YJ43" s="497" t="str">
        <f t="shared" ca="1" si="2629"/>
        <v/>
      </c>
      <c r="YK43" s="497"/>
      <c r="YL43" s="497">
        <f ca="1">VLOOKUP(YM43,ACH43:ACI46,2,FALSE)</f>
        <v>1</v>
      </c>
      <c r="YM43" s="498" t="str">
        <f t="shared" ref="YM43:YM46" si="6776">UG43</f>
        <v>Manchester City</v>
      </c>
      <c r="YN43" s="497">
        <f ca="1">SUMPRODUCT((ACK3:ACK54=YM43)*(ACO3:ACO54="W"))+SUMPRODUCT((ACN3:ACN54=YM43)*(ACP3:ACP54="W"))</f>
        <v>0</v>
      </c>
      <c r="YO43" s="497">
        <f ca="1">SUMPRODUCT((ACK3:ACK54=YM43)*(ACO3:ACO54="D"))+SUMPRODUCT((ACN3:ACN54=YM43)*(ACP3:ACP54="D"))</f>
        <v>0</v>
      </c>
      <c r="YP43" s="497">
        <f ca="1">SUMPRODUCT((ACK3:ACK54=YM43)*(ACO3:ACO54="L"))+SUMPRODUCT((ACN3:ACN54=YM43)*(ACP3:ACP54="L"))</f>
        <v>0</v>
      </c>
      <c r="YQ43" s="497">
        <f ca="1">SUMIF(ACK3:ACK72,YM43,ACL3:ACL72)+SUMIF(ACN3:ACN72,YM43,ACM3:ACM72)</f>
        <v>0</v>
      </c>
      <c r="YR43" s="497">
        <f ca="1">SUMIF(ACN3:ACN72,YM43,ACL3:ACL72)+SUMIF(ACK3:ACK72,YM43,ACM3:ACM72)</f>
        <v>0</v>
      </c>
      <c r="YS43" s="497">
        <f t="shared" ref="YS43:YS46" ca="1" si="6777">YQ43-YR43+1000</f>
        <v>1000</v>
      </c>
      <c r="YT43" s="497">
        <f t="shared" ref="YT43:YT46" ca="1" si="6778">YN43*3+YO43*1</f>
        <v>0</v>
      </c>
      <c r="YU43" s="499">
        <f t="shared" si="117"/>
        <v>31</v>
      </c>
      <c r="YV43" s="497">
        <f ca="1">IF(COUNTIF(YT43:YT46,4)&lt;&gt;4,RANK(YT43,YT43:YT46),YT95)</f>
        <v>1</v>
      </c>
      <c r="YW43" s="497"/>
      <c r="YX43" s="497">
        <f ca="1">SUMPRODUCT((YV43:YV46=YV43)*(YU43:YU46&lt;YU43))+YV43</f>
        <v>4</v>
      </c>
      <c r="YY43" s="498" t="str">
        <f ca="1">INDEX(YM43:YM47,MATCH(1,YX43:YX47,0),0)</f>
        <v>Al Ain</v>
      </c>
      <c r="YZ43" s="497">
        <f ca="1">INDEX(YV43:YV47,MATCH(YY43,YM43:YM47,0),0)</f>
        <v>1</v>
      </c>
      <c r="ZA43" s="497" t="str">
        <f t="shared" ref="ZA43" ca="1" si="6779">IF(YZ44=1,YY43,"")</f>
        <v>Al Ain</v>
      </c>
      <c r="ZB43" s="497" t="str">
        <f t="shared" ref="ZB43" ca="1" si="6780">IF(YZ45=2,YY44,"")</f>
        <v/>
      </c>
      <c r="ZC43" s="497" t="str">
        <f t="shared" ref="ZC43" ca="1" si="6781">IF(YZ46=3,YY45,"")</f>
        <v/>
      </c>
      <c r="ZD43" s="497" t="str">
        <f t="shared" ref="ZD43" si="6782">IF(YZ47=4,YY46,"")</f>
        <v/>
      </c>
      <c r="ZE43" s="497"/>
      <c r="ZF43" s="497" t="str">
        <f t="shared" ref="ZF43:ZF46" ca="1" si="6783">IF(ZA43&lt;&gt;"",ZA43,"")</f>
        <v>Al Ain</v>
      </c>
      <c r="ZG43" s="497">
        <f ca="1">SUMPRODUCT((ACK3:ACK54=ZF43)*(ACN3:ACN54=ZF44)*(ACO3:ACO54="W"))+SUMPRODUCT((ACK3:ACK54=ZF43)*(ACN3:ACN54=ZF45)*(ACO3:ACO54="W"))+SUMPRODUCT((ACK3:ACK54=ZF43)*(ACN3:ACN54=ZF46)*(ACO3:ACO54="W"))+SUMPRODUCT((ACK3:ACK54=ZF43)*(ACN3:ACN54=ZF47)*(ACO3:ACO54="W"))+SUMPRODUCT((ACK3:ACK54=ZF44)*(ACN3:ACN54=ZF43)*(ACP3:ACP54="W"))+SUMPRODUCT((ACK3:ACK54=ZF45)*(ACN3:ACN54=ZF43)*(ACP3:ACP54="W"))+SUMPRODUCT((ACK3:ACK54=ZF46)*(ACN3:ACN54=ZF43)*(ACP3:ACP54="W"))+SUMPRODUCT((ACK3:ACK54=ZF47)*(ACN3:ACN54=ZF43)*(ACP3:ACP54="W"))</f>
        <v>0</v>
      </c>
      <c r="ZH43" s="497">
        <f ca="1">SUMPRODUCT((ACK3:ACK54=ZF43)*(ACN3:ACN54=ZF44)*(ACO3:ACO54="D"))+SUMPRODUCT((ACK3:ACK54=ZF43)*(ACN3:ACN54=ZF45)*(ACO3:ACO54="D"))+SUMPRODUCT((ACK3:ACK54=ZF43)*(ACN3:ACN54=ZF46)*(ACO3:ACO54="D"))+SUMPRODUCT((ACK3:ACK54=ZF43)*(ACN3:ACN54=ZF47)*(ACO3:ACO54="D"))+SUMPRODUCT((ACK3:ACK54=ZF44)*(ACN3:ACN54=ZF43)*(ACO3:ACO54="D"))+SUMPRODUCT((ACK3:ACK54=ZF45)*(ACN3:ACN54=ZF43)*(ACO3:ACO54="D"))+SUMPRODUCT((ACK3:ACK54=ZF46)*(ACN3:ACN54=ZF43)*(ACO3:ACO54="D"))+SUMPRODUCT((ACK3:ACK54=ZF47)*(ACN3:ACN54=ZF43)*(ACO3:ACO54="D"))</f>
        <v>0</v>
      </c>
      <c r="ZI43" s="497">
        <f ca="1">SUMPRODUCT((ACK3:ACK54=ZF43)*(ACN3:ACN54=ZF44)*(ACO3:ACO54="L"))+SUMPRODUCT((ACK3:ACK54=ZF43)*(ACN3:ACN54=ZF45)*(ACO3:ACO54="L"))+SUMPRODUCT((ACK3:ACK54=ZF43)*(ACN3:ACN54=ZF46)*(ACO3:ACO54="L"))+SUMPRODUCT((ACK3:ACK54=ZF43)*(ACN3:ACN54=ZF47)*(ACO3:ACO54="L"))+SUMPRODUCT((ACK3:ACK54=ZF44)*(ACN3:ACN54=ZF43)*(ACP3:ACP54="L"))+SUMPRODUCT((ACK3:ACK54=ZF45)*(ACN3:ACN54=ZF43)*(ACP3:ACP54="L"))+SUMPRODUCT((ACK3:ACK54=ZF46)*(ACN3:ACN54=ZF43)*(ACP3:ACP54="L"))+SUMPRODUCT((ACK3:ACK54=ZF47)*(ACN3:ACN54=ZF43)*(ACP3:ACP54="L"))</f>
        <v>0</v>
      </c>
      <c r="ZJ43" s="497">
        <f ca="1">SUMPRODUCT((ACK3:ACK54=ZF43)*(ACN3:ACN54=ZF44)*ACL3:ACL54)+SUMPRODUCT((ACK3:ACK54=ZF43)*(ACN3:ACN54=ZF45)*ACL3:ACL54)+SUMPRODUCT((ACK3:ACK54=ZF43)*(ACN3:ACN54=ZF46)*ACL3:ACL54)+SUMPRODUCT((ACK3:ACK54=ZF43)*(ACN3:ACN54=ZF47)*ACL3:ACL54)+SUMPRODUCT((ACK3:ACK54=ZF44)*(ACN3:ACN54=ZF43)*ACM3:ACM54)+SUMPRODUCT((ACK3:ACK54=ZF45)*(ACN3:ACN54=ZF43)*ACM3:ACM54)+SUMPRODUCT((ACK3:ACK54=ZF46)*(ACN3:ACN54=ZF43)*ACM3:ACM54)+SUMPRODUCT((ACK3:ACK54=ZF47)*(ACN3:ACN54=ZF43)*ACM3:ACM54)</f>
        <v>0</v>
      </c>
      <c r="ZK43" s="497">
        <f ca="1">SUMPRODUCT((ACK3:ACK54=ZF43)*(ACN3:ACN54=ZF44)*ACM3:ACM54)+SUMPRODUCT((ACK3:ACK54=ZF43)*(ACN3:ACN54=ZF45)*ACM3:ACM54)+SUMPRODUCT((ACK3:ACK54=ZF43)*(ACN3:ACN54=ZF46)*ACM3:ACM54)+SUMPRODUCT((ACK3:ACK54=ZF43)*(ACN3:ACN54=ZF47)*ACM3:ACM54)+SUMPRODUCT((ACK3:ACK54=ZF44)*(ACN3:ACN54=ZF43)*ACL3:ACL54)+SUMPRODUCT((ACK3:ACK54=ZF45)*(ACN3:ACN54=ZF43)*ACL3:ACL54)+SUMPRODUCT((ACK3:ACK54=ZF46)*(ACN3:ACN54=ZF43)*ACL3:ACL54)+SUMPRODUCT((ACK3:ACK54=ZF47)*(ACN3:ACN54=ZF43)*ACL3:ACL54)</f>
        <v>0</v>
      </c>
      <c r="ZL43" s="497">
        <f t="shared" ref="ZL43:ZL46" ca="1" si="6784">ZJ43-ZK43+1000</f>
        <v>1000</v>
      </c>
      <c r="ZM43" s="497">
        <f t="shared" ref="ZM43:ZM46" ca="1" si="6785">IF(ZF43&lt;&gt;"",ZG43*3+ZH43*1,"")</f>
        <v>0</v>
      </c>
      <c r="ZN43" s="497">
        <f ca="1">IF(ZF43&lt;&gt;"",VLOOKUP(ZF43,YM4:YS52,7,FALSE),"")</f>
        <v>1000</v>
      </c>
      <c r="ZO43" s="497">
        <f ca="1">IF(ZF43&lt;&gt;"",VLOOKUP(ZF43,YM4:YS52,5,FALSE),"")</f>
        <v>0</v>
      </c>
      <c r="ZP43" s="497">
        <f ca="1">IF(ZF43&lt;&gt;"",VLOOKUP(ZF43,YM4:YU52,9,FALSE),"")</f>
        <v>2</v>
      </c>
      <c r="ZQ43" s="497">
        <f t="shared" ref="ZQ43:ZQ46" ca="1" si="6786">ZM43</f>
        <v>0</v>
      </c>
      <c r="ZR43" s="497">
        <f ca="1">IF(ZF43&lt;&gt;"",RANK(ZQ43,ZQ43:ZQ47),"")</f>
        <v>1</v>
      </c>
      <c r="ZS43" s="497">
        <f ca="1">IF(ZF43&lt;&gt;"",SUMPRODUCT((ZQ43:ZQ47=ZQ43)*(ZL43:ZL47&gt;ZL43)),"")</f>
        <v>0</v>
      </c>
      <c r="ZT43" s="497">
        <f ca="1">IF(ZF43&lt;&gt;"",SUMPRODUCT((ZQ43:ZQ47=ZQ43)*(ZL43:ZL47=ZL43)*(ZJ43:ZJ47&gt;ZJ43)),"")</f>
        <v>0</v>
      </c>
      <c r="ZU43" s="497">
        <f ca="1">IF(ZF43&lt;&gt;"",SUMPRODUCT((ZQ43:ZQ47=ZQ43)*(ZL43:ZL47=ZL43)*(ZJ43:ZJ47=ZJ43)*(ZN43:ZN47&gt;ZN43)),"")</f>
        <v>0</v>
      </c>
      <c r="ZV43" s="497">
        <f ca="1">IF(ZF43&lt;&gt;"",SUMPRODUCT((ZQ43:ZQ47=ZQ43)*(ZL43:ZL47=ZL43)*(ZJ43:ZJ47=ZJ43)*(ZN43:ZN47=ZN43)*(ZO43:ZO47&gt;ZO43)),"")</f>
        <v>0</v>
      </c>
      <c r="ZW43" s="497">
        <f ca="1">IF(ZF43&lt;&gt;"",SUMPRODUCT((ZQ43:ZQ47=ZQ43)*(ZL43:ZL47=ZL43)*(ZJ43:ZJ47=ZJ43)*(ZN43:ZN47=ZN43)*(ZO43:ZO47=ZO43)*(ZP43:ZP47&gt;ZP43)),"")</f>
        <v>3</v>
      </c>
      <c r="ZX43" s="497">
        <f t="shared" ref="ZX43" ca="1" si="6787">IF(ZF43&lt;&gt;"",IF(ZX95&lt;&gt;"",IF(ZE94=3,ZX95,ZX95+ZE94),SUM(ZR43:ZW43)),"")</f>
        <v>4</v>
      </c>
      <c r="ZY43" s="497" t="str">
        <f ca="1">IF(ZF43&lt;&gt;"",INDEX(ZF43:ZF47,MATCH(1,ZX43:ZX47,0),0),"")</f>
        <v>Manchester City</v>
      </c>
      <c r="ZZ43" s="497"/>
      <c r="AAA43" s="497"/>
      <c r="AAB43" s="497"/>
      <c r="AAC43" s="497"/>
      <c r="AAD43" s="497"/>
      <c r="AAE43" s="497"/>
      <c r="AAF43" s="497"/>
      <c r="AAG43" s="497"/>
      <c r="AAH43" s="497"/>
      <c r="AAI43" s="497"/>
      <c r="AAJ43" s="497"/>
      <c r="AAK43" s="497"/>
      <c r="AAL43" s="497"/>
      <c r="AAM43" s="497"/>
      <c r="AAN43" s="497"/>
      <c r="AAO43" s="497"/>
      <c r="AAP43" s="497"/>
      <c r="AAQ43" s="497"/>
      <c r="AAR43" s="497"/>
      <c r="AAS43" s="497"/>
      <c r="AAT43" s="497"/>
      <c r="AAU43" s="497"/>
      <c r="AAV43" s="497"/>
      <c r="AAW43" s="497"/>
      <c r="AAX43" s="497"/>
      <c r="AAY43" s="497"/>
      <c r="AAZ43" s="497"/>
      <c r="ABA43" s="497"/>
      <c r="ABB43" s="497"/>
      <c r="ABC43" s="497"/>
      <c r="ABD43" s="497"/>
      <c r="ABE43" s="497"/>
      <c r="ABF43" s="497"/>
      <c r="ABG43" s="497"/>
      <c r="ABH43" s="497"/>
      <c r="ABI43" s="497"/>
      <c r="ABJ43" s="497"/>
      <c r="ABK43" s="497"/>
      <c r="ABL43" s="497"/>
      <c r="ABM43" s="497"/>
      <c r="ABN43" s="497"/>
      <c r="ABO43" s="497"/>
      <c r="ABP43" s="497"/>
      <c r="ABQ43" s="497"/>
      <c r="ABR43" s="497"/>
      <c r="ABS43" s="497"/>
      <c r="ABT43" s="497"/>
      <c r="ABU43" s="497"/>
      <c r="ABV43" s="497"/>
      <c r="ABW43" s="497"/>
      <c r="ABX43" s="497"/>
      <c r="ABY43" s="497"/>
      <c r="ABZ43" s="497"/>
      <c r="ACA43" s="497"/>
      <c r="ACB43" s="497"/>
      <c r="ACC43" s="497"/>
      <c r="ACD43" s="497"/>
      <c r="ACE43" s="497"/>
      <c r="ACF43" s="497"/>
      <c r="ACG43" s="497"/>
      <c r="ACH43" s="497" t="str">
        <f t="shared" ref="ACH43" ca="1" si="6788">IF(ZY43&lt;&gt;"",ZY43,YY43)</f>
        <v>Manchester City</v>
      </c>
      <c r="ACI43" s="497">
        <v>1</v>
      </c>
      <c r="ACJ43" s="497"/>
      <c r="ACK43" s="500" t="str">
        <f t="shared" si="9"/>
        <v>Borussia Dortmund</v>
      </c>
      <c r="ACL43" s="500">
        <f ca="1">IF(OFFSET('Game Board'!O48,0,ACL1)&lt;&gt;"",OFFSET('Game Board'!O48,0,ACL1),0)</f>
        <v>0</v>
      </c>
      <c r="ACM43" s="500">
        <f ca="1">IF(OFFSET('Game Board'!P48,0,ACL1)&lt;&gt;"",OFFSET('Game Board'!P48,0,ACL1),0)</f>
        <v>0</v>
      </c>
      <c r="ACN43" s="500" t="str">
        <f t="shared" si="10"/>
        <v>Ulsan HD</v>
      </c>
      <c r="ACO43" s="500" t="str">
        <f ca="1">IF(AND(OFFSET('Game Board'!O48,0,ACL1)&lt;&gt;"",OFFSET('Game Board'!P48,0,ACL1)&lt;&gt;""),IF(ACL43&gt;ACM43,"W",IF(ACL43=ACM43,"D","L")),"")</f>
        <v/>
      </c>
      <c r="ACP43" s="497" t="str">
        <f t="shared" ca="1" si="2661"/>
        <v/>
      </c>
      <c r="ACQ43" s="497"/>
      <c r="ACR43" s="497">
        <f ca="1">VLOOKUP(ACS43,AGN43:AGO46,2,FALSE)</f>
        <v>1</v>
      </c>
      <c r="ACS43" s="498" t="str">
        <f t="shared" ref="ACS43:ACS46" si="6789">YM43</f>
        <v>Manchester City</v>
      </c>
      <c r="ACT43" s="497">
        <f ca="1">SUMPRODUCT((AGQ3:AGQ54=ACS43)*(AGU3:AGU54="W"))+SUMPRODUCT((AGT3:AGT54=ACS43)*(AGV3:AGV54="W"))</f>
        <v>0</v>
      </c>
      <c r="ACU43" s="497">
        <f ca="1">SUMPRODUCT((AGQ3:AGQ54=ACS43)*(AGU3:AGU54="D"))+SUMPRODUCT((AGT3:AGT54=ACS43)*(AGV3:AGV54="D"))</f>
        <v>0</v>
      </c>
      <c r="ACV43" s="497">
        <f ca="1">SUMPRODUCT((AGQ3:AGQ54=ACS43)*(AGU3:AGU54="L"))+SUMPRODUCT((AGT3:AGT54=ACS43)*(AGV3:AGV54="L"))</f>
        <v>0</v>
      </c>
      <c r="ACW43" s="497">
        <f ca="1">SUMIF(AGQ3:AGQ72,ACS43,AGR3:AGR72)+SUMIF(AGT3:AGT72,ACS43,AGS3:AGS72)</f>
        <v>0</v>
      </c>
      <c r="ACX43" s="497">
        <f ca="1">SUMIF(AGT3:AGT72,ACS43,AGR3:AGR72)+SUMIF(AGQ3:AGQ72,ACS43,AGS3:AGS72)</f>
        <v>0</v>
      </c>
      <c r="ACY43" s="497">
        <f t="shared" ref="ACY43:ACY46" ca="1" si="6790">ACW43-ACX43+1000</f>
        <v>1000</v>
      </c>
      <c r="ACZ43" s="497">
        <f t="shared" ref="ACZ43:ACZ46" ca="1" si="6791">ACT43*3+ACU43*1</f>
        <v>0</v>
      </c>
      <c r="ADA43" s="499">
        <f t="shared" si="144"/>
        <v>31</v>
      </c>
      <c r="ADB43" s="497">
        <f ca="1">IF(COUNTIF(ACZ43:ACZ46,4)&lt;&gt;4,RANK(ACZ43,ACZ43:ACZ46),ACZ95)</f>
        <v>1</v>
      </c>
      <c r="ADC43" s="497"/>
      <c r="ADD43" s="497">
        <f ca="1">SUMPRODUCT((ADB43:ADB46=ADB43)*(ADA43:ADA46&lt;ADA43))+ADB43</f>
        <v>4</v>
      </c>
      <c r="ADE43" s="498" t="str">
        <f ca="1">INDEX(ACS43:ACS47,MATCH(1,ADD43:ADD47,0),0)</f>
        <v>Al Ain</v>
      </c>
      <c r="ADF43" s="497">
        <f ca="1">INDEX(ADB43:ADB47,MATCH(ADE43,ACS43:ACS47,0),0)</f>
        <v>1</v>
      </c>
      <c r="ADG43" s="497" t="str">
        <f t="shared" ref="ADG43" ca="1" si="6792">IF(ADF44=1,ADE43,"")</f>
        <v>Al Ain</v>
      </c>
      <c r="ADH43" s="497" t="str">
        <f t="shared" ref="ADH43" ca="1" si="6793">IF(ADF45=2,ADE44,"")</f>
        <v/>
      </c>
      <c r="ADI43" s="497" t="str">
        <f t="shared" ref="ADI43" ca="1" si="6794">IF(ADF46=3,ADE45,"")</f>
        <v/>
      </c>
      <c r="ADJ43" s="497" t="str">
        <f t="shared" ref="ADJ43" si="6795">IF(ADF47=4,ADE46,"")</f>
        <v/>
      </c>
      <c r="ADK43" s="497"/>
      <c r="ADL43" s="497" t="str">
        <f t="shared" ref="ADL43:ADL46" ca="1" si="6796">IF(ADG43&lt;&gt;"",ADG43,"")</f>
        <v>Al Ain</v>
      </c>
      <c r="ADM43" s="497">
        <f ca="1">SUMPRODUCT((AGQ3:AGQ54=ADL43)*(AGT3:AGT54=ADL44)*(AGU3:AGU54="W"))+SUMPRODUCT((AGQ3:AGQ54=ADL43)*(AGT3:AGT54=ADL45)*(AGU3:AGU54="W"))+SUMPRODUCT((AGQ3:AGQ54=ADL43)*(AGT3:AGT54=ADL46)*(AGU3:AGU54="W"))+SUMPRODUCT((AGQ3:AGQ54=ADL43)*(AGT3:AGT54=ADL47)*(AGU3:AGU54="W"))+SUMPRODUCT((AGQ3:AGQ54=ADL44)*(AGT3:AGT54=ADL43)*(AGV3:AGV54="W"))+SUMPRODUCT((AGQ3:AGQ54=ADL45)*(AGT3:AGT54=ADL43)*(AGV3:AGV54="W"))+SUMPRODUCT((AGQ3:AGQ54=ADL46)*(AGT3:AGT54=ADL43)*(AGV3:AGV54="W"))+SUMPRODUCT((AGQ3:AGQ54=ADL47)*(AGT3:AGT54=ADL43)*(AGV3:AGV54="W"))</f>
        <v>0</v>
      </c>
      <c r="ADN43" s="497">
        <f ca="1">SUMPRODUCT((AGQ3:AGQ54=ADL43)*(AGT3:AGT54=ADL44)*(AGU3:AGU54="D"))+SUMPRODUCT((AGQ3:AGQ54=ADL43)*(AGT3:AGT54=ADL45)*(AGU3:AGU54="D"))+SUMPRODUCT((AGQ3:AGQ54=ADL43)*(AGT3:AGT54=ADL46)*(AGU3:AGU54="D"))+SUMPRODUCT((AGQ3:AGQ54=ADL43)*(AGT3:AGT54=ADL47)*(AGU3:AGU54="D"))+SUMPRODUCT((AGQ3:AGQ54=ADL44)*(AGT3:AGT54=ADL43)*(AGU3:AGU54="D"))+SUMPRODUCT((AGQ3:AGQ54=ADL45)*(AGT3:AGT54=ADL43)*(AGU3:AGU54="D"))+SUMPRODUCT((AGQ3:AGQ54=ADL46)*(AGT3:AGT54=ADL43)*(AGU3:AGU54="D"))+SUMPRODUCT((AGQ3:AGQ54=ADL47)*(AGT3:AGT54=ADL43)*(AGU3:AGU54="D"))</f>
        <v>0</v>
      </c>
      <c r="ADO43" s="497">
        <f ca="1">SUMPRODUCT((AGQ3:AGQ54=ADL43)*(AGT3:AGT54=ADL44)*(AGU3:AGU54="L"))+SUMPRODUCT((AGQ3:AGQ54=ADL43)*(AGT3:AGT54=ADL45)*(AGU3:AGU54="L"))+SUMPRODUCT((AGQ3:AGQ54=ADL43)*(AGT3:AGT54=ADL46)*(AGU3:AGU54="L"))+SUMPRODUCT((AGQ3:AGQ54=ADL43)*(AGT3:AGT54=ADL47)*(AGU3:AGU54="L"))+SUMPRODUCT((AGQ3:AGQ54=ADL44)*(AGT3:AGT54=ADL43)*(AGV3:AGV54="L"))+SUMPRODUCT((AGQ3:AGQ54=ADL45)*(AGT3:AGT54=ADL43)*(AGV3:AGV54="L"))+SUMPRODUCT((AGQ3:AGQ54=ADL46)*(AGT3:AGT54=ADL43)*(AGV3:AGV54="L"))+SUMPRODUCT((AGQ3:AGQ54=ADL47)*(AGT3:AGT54=ADL43)*(AGV3:AGV54="L"))</f>
        <v>0</v>
      </c>
      <c r="ADP43" s="497">
        <f ca="1">SUMPRODUCT((AGQ3:AGQ54=ADL43)*(AGT3:AGT54=ADL44)*AGR3:AGR54)+SUMPRODUCT((AGQ3:AGQ54=ADL43)*(AGT3:AGT54=ADL45)*AGR3:AGR54)+SUMPRODUCT((AGQ3:AGQ54=ADL43)*(AGT3:AGT54=ADL46)*AGR3:AGR54)+SUMPRODUCT((AGQ3:AGQ54=ADL43)*(AGT3:AGT54=ADL47)*AGR3:AGR54)+SUMPRODUCT((AGQ3:AGQ54=ADL44)*(AGT3:AGT54=ADL43)*AGS3:AGS54)+SUMPRODUCT((AGQ3:AGQ54=ADL45)*(AGT3:AGT54=ADL43)*AGS3:AGS54)+SUMPRODUCT((AGQ3:AGQ54=ADL46)*(AGT3:AGT54=ADL43)*AGS3:AGS54)+SUMPRODUCT((AGQ3:AGQ54=ADL47)*(AGT3:AGT54=ADL43)*AGS3:AGS54)</f>
        <v>0</v>
      </c>
      <c r="ADQ43" s="497">
        <f ca="1">SUMPRODUCT((AGQ3:AGQ54=ADL43)*(AGT3:AGT54=ADL44)*AGS3:AGS54)+SUMPRODUCT((AGQ3:AGQ54=ADL43)*(AGT3:AGT54=ADL45)*AGS3:AGS54)+SUMPRODUCT((AGQ3:AGQ54=ADL43)*(AGT3:AGT54=ADL46)*AGS3:AGS54)+SUMPRODUCT((AGQ3:AGQ54=ADL43)*(AGT3:AGT54=ADL47)*AGS3:AGS54)+SUMPRODUCT((AGQ3:AGQ54=ADL44)*(AGT3:AGT54=ADL43)*AGR3:AGR54)+SUMPRODUCT((AGQ3:AGQ54=ADL45)*(AGT3:AGT54=ADL43)*AGR3:AGR54)+SUMPRODUCT((AGQ3:AGQ54=ADL46)*(AGT3:AGT54=ADL43)*AGR3:AGR54)+SUMPRODUCT((AGQ3:AGQ54=ADL47)*(AGT3:AGT54=ADL43)*AGR3:AGR54)</f>
        <v>0</v>
      </c>
      <c r="ADR43" s="497">
        <f t="shared" ref="ADR43:ADR46" ca="1" si="6797">ADP43-ADQ43+1000</f>
        <v>1000</v>
      </c>
      <c r="ADS43" s="497">
        <f t="shared" ref="ADS43:ADS46" ca="1" si="6798">IF(ADL43&lt;&gt;"",ADM43*3+ADN43*1,"")</f>
        <v>0</v>
      </c>
      <c r="ADT43" s="497">
        <f ca="1">IF(ADL43&lt;&gt;"",VLOOKUP(ADL43,ACS4:ACY52,7,FALSE),"")</f>
        <v>1000</v>
      </c>
      <c r="ADU43" s="497">
        <f ca="1">IF(ADL43&lt;&gt;"",VLOOKUP(ADL43,ACS4:ACY52,5,FALSE),"")</f>
        <v>0</v>
      </c>
      <c r="ADV43" s="497">
        <f ca="1">IF(ADL43&lt;&gt;"",VLOOKUP(ADL43,ACS4:ADA52,9,FALSE),"")</f>
        <v>2</v>
      </c>
      <c r="ADW43" s="497">
        <f t="shared" ref="ADW43:ADW46" ca="1" si="6799">ADS43</f>
        <v>0</v>
      </c>
      <c r="ADX43" s="497">
        <f ca="1">IF(ADL43&lt;&gt;"",RANK(ADW43,ADW43:ADW47),"")</f>
        <v>1</v>
      </c>
      <c r="ADY43" s="497">
        <f ca="1">IF(ADL43&lt;&gt;"",SUMPRODUCT((ADW43:ADW47=ADW43)*(ADR43:ADR47&gt;ADR43)),"")</f>
        <v>0</v>
      </c>
      <c r="ADZ43" s="497">
        <f ca="1">IF(ADL43&lt;&gt;"",SUMPRODUCT((ADW43:ADW47=ADW43)*(ADR43:ADR47=ADR43)*(ADP43:ADP47&gt;ADP43)),"")</f>
        <v>0</v>
      </c>
      <c r="AEA43" s="497">
        <f ca="1">IF(ADL43&lt;&gt;"",SUMPRODUCT((ADW43:ADW47=ADW43)*(ADR43:ADR47=ADR43)*(ADP43:ADP47=ADP43)*(ADT43:ADT47&gt;ADT43)),"")</f>
        <v>0</v>
      </c>
      <c r="AEB43" s="497">
        <f ca="1">IF(ADL43&lt;&gt;"",SUMPRODUCT((ADW43:ADW47=ADW43)*(ADR43:ADR47=ADR43)*(ADP43:ADP47=ADP43)*(ADT43:ADT47=ADT43)*(ADU43:ADU47&gt;ADU43)),"")</f>
        <v>0</v>
      </c>
      <c r="AEC43" s="497">
        <f ca="1">IF(ADL43&lt;&gt;"",SUMPRODUCT((ADW43:ADW47=ADW43)*(ADR43:ADR47=ADR43)*(ADP43:ADP47=ADP43)*(ADT43:ADT47=ADT43)*(ADU43:ADU47=ADU43)*(ADV43:ADV47&gt;ADV43)),"")</f>
        <v>3</v>
      </c>
      <c r="AED43" s="497">
        <f t="shared" ref="AED43" ca="1" si="6800">IF(ADL43&lt;&gt;"",IF(AED95&lt;&gt;"",IF(ADK94=3,AED95,AED95+ADK94),SUM(ADX43:AEC43)),"")</f>
        <v>4</v>
      </c>
      <c r="AEE43" s="497" t="str">
        <f ca="1">IF(ADL43&lt;&gt;"",INDEX(ADL43:ADL47,MATCH(1,AED43:AED47,0),0),"")</f>
        <v>Manchester City</v>
      </c>
      <c r="AEF43" s="497"/>
      <c r="AEG43" s="497"/>
      <c r="AEH43" s="497"/>
      <c r="AEI43" s="497"/>
      <c r="AEJ43" s="497"/>
      <c r="AEK43" s="497"/>
      <c r="AEL43" s="497"/>
      <c r="AEM43" s="497"/>
      <c r="AEN43" s="497"/>
      <c r="AEO43" s="497"/>
      <c r="AEP43" s="497"/>
      <c r="AEQ43" s="497"/>
      <c r="AER43" s="497"/>
      <c r="AES43" s="497"/>
      <c r="AET43" s="497"/>
      <c r="AEU43" s="497"/>
      <c r="AEV43" s="497"/>
      <c r="AEW43" s="497"/>
      <c r="AEX43" s="497"/>
      <c r="AEY43" s="497"/>
      <c r="AEZ43" s="497"/>
      <c r="AFA43" s="497"/>
      <c r="AFB43" s="497"/>
      <c r="AFC43" s="497"/>
      <c r="AFD43" s="497"/>
      <c r="AFE43" s="497"/>
      <c r="AFF43" s="497"/>
      <c r="AFG43" s="497"/>
      <c r="AFH43" s="497"/>
      <c r="AFI43" s="497"/>
      <c r="AFJ43" s="497"/>
      <c r="AFK43" s="497"/>
      <c r="AFL43" s="497"/>
      <c r="AFM43" s="497"/>
      <c r="AFN43" s="497"/>
      <c r="AFO43" s="497"/>
      <c r="AFP43" s="497"/>
      <c r="AFQ43" s="497"/>
      <c r="AFR43" s="497"/>
      <c r="AFS43" s="497"/>
      <c r="AFT43" s="497"/>
      <c r="AFU43" s="497"/>
      <c r="AFV43" s="497"/>
      <c r="AFW43" s="497"/>
      <c r="AFX43" s="497"/>
      <c r="AFY43" s="497"/>
      <c r="AFZ43" s="497"/>
      <c r="AGA43" s="497"/>
      <c r="AGB43" s="497"/>
      <c r="AGC43" s="497"/>
      <c r="AGD43" s="497"/>
      <c r="AGE43" s="497"/>
      <c r="AGF43" s="497"/>
      <c r="AGG43" s="497"/>
      <c r="AGH43" s="497"/>
      <c r="AGI43" s="497"/>
      <c r="AGJ43" s="497"/>
      <c r="AGK43" s="497"/>
      <c r="AGL43" s="497"/>
      <c r="AGM43" s="497"/>
      <c r="AGN43" s="497" t="str">
        <f t="shared" ref="AGN43" ca="1" si="6801">IF(AEE43&lt;&gt;"",AEE43,ADE43)</f>
        <v>Manchester City</v>
      </c>
      <c r="AGO43" s="497">
        <v>1</v>
      </c>
      <c r="AGP43" s="497"/>
      <c r="AGQ43" s="500" t="str">
        <f t="shared" si="12"/>
        <v>Borussia Dortmund</v>
      </c>
      <c r="AGR43" s="500">
        <f ca="1">IF(OFFSET('Game Board'!O48,0,AGR1)&lt;&gt;"",OFFSET('Game Board'!O48,0,AGR1),0)</f>
        <v>0</v>
      </c>
      <c r="AGS43" s="500">
        <f ca="1">IF(OFFSET('Game Board'!P48,0,AGR1)&lt;&gt;"",OFFSET('Game Board'!P48,0,AGR1),0)</f>
        <v>0</v>
      </c>
      <c r="AGT43" s="500" t="str">
        <f t="shared" si="13"/>
        <v>Ulsan HD</v>
      </c>
      <c r="AGU43" s="500" t="str">
        <f ca="1">IF(AND(OFFSET('Game Board'!O48,0,AGR1)&lt;&gt;"",OFFSET('Game Board'!P48,0,AGR1)&lt;&gt;""),IF(AGR43&gt;AGS43,"W",IF(AGR43=AGS43,"D","L")),"")</f>
        <v/>
      </c>
      <c r="AGV43" s="497" t="str">
        <f t="shared" ca="1" si="2693"/>
        <v/>
      </c>
      <c r="AGW43" s="497"/>
      <c r="AGX43" s="497">
        <f ca="1">VLOOKUP(AGY43,AKT43:AKU46,2,FALSE)</f>
        <v>1</v>
      </c>
      <c r="AGY43" s="498" t="str">
        <f t="shared" ref="AGY43:AGY46" si="6802">ACS43</f>
        <v>Manchester City</v>
      </c>
      <c r="AGZ43" s="497">
        <f ca="1">SUMPRODUCT((AKW3:AKW54=AGY43)*(ALA3:ALA54="W"))+SUMPRODUCT((AKZ3:AKZ54=AGY43)*(ALB3:ALB54="W"))</f>
        <v>0</v>
      </c>
      <c r="AHA43" s="497">
        <f ca="1">SUMPRODUCT((AKW3:AKW54=AGY43)*(ALA3:ALA54="D"))+SUMPRODUCT((AKZ3:AKZ54=AGY43)*(ALB3:ALB54="D"))</f>
        <v>0</v>
      </c>
      <c r="AHB43" s="497">
        <f ca="1">SUMPRODUCT((AKW3:AKW54=AGY43)*(ALA3:ALA54="L"))+SUMPRODUCT((AKZ3:AKZ54=AGY43)*(ALB3:ALB54="L"))</f>
        <v>0</v>
      </c>
      <c r="AHC43" s="497">
        <f ca="1">SUMIF(AKW3:AKW72,AGY43,AKX3:AKX72)+SUMIF(AKZ3:AKZ72,AGY43,AKY3:AKY72)</f>
        <v>0</v>
      </c>
      <c r="AHD43" s="497">
        <f ca="1">SUMIF(AKZ3:AKZ72,AGY43,AKX3:AKX72)+SUMIF(AKW3:AKW72,AGY43,AKY3:AKY72)</f>
        <v>0</v>
      </c>
      <c r="AHE43" s="497">
        <f t="shared" ref="AHE43:AHE46" ca="1" si="6803">AHC43-AHD43+1000</f>
        <v>1000</v>
      </c>
      <c r="AHF43" s="497">
        <f t="shared" ref="AHF43:AHF46" ca="1" si="6804">AGZ43*3+AHA43*1</f>
        <v>0</v>
      </c>
      <c r="AHG43" s="499">
        <f t="shared" si="171"/>
        <v>31</v>
      </c>
      <c r="AHH43" s="497">
        <f ca="1">IF(COUNTIF(AHF43:AHF46,4)&lt;&gt;4,RANK(AHF43,AHF43:AHF46),AHF95)</f>
        <v>1</v>
      </c>
      <c r="AHI43" s="497"/>
      <c r="AHJ43" s="497">
        <f ca="1">SUMPRODUCT((AHH43:AHH46=AHH43)*(AHG43:AHG46&lt;AHG43))+AHH43</f>
        <v>4</v>
      </c>
      <c r="AHK43" s="498" t="str">
        <f ca="1">INDEX(AGY43:AGY47,MATCH(1,AHJ43:AHJ47,0),0)</f>
        <v>Al Ain</v>
      </c>
      <c r="AHL43" s="497">
        <f ca="1">INDEX(AHH43:AHH47,MATCH(AHK43,AGY43:AGY47,0),0)</f>
        <v>1</v>
      </c>
      <c r="AHM43" s="497" t="str">
        <f t="shared" ref="AHM43" ca="1" si="6805">IF(AHL44=1,AHK43,"")</f>
        <v>Al Ain</v>
      </c>
      <c r="AHN43" s="497" t="str">
        <f t="shared" ref="AHN43" ca="1" si="6806">IF(AHL45=2,AHK44,"")</f>
        <v/>
      </c>
      <c r="AHO43" s="497" t="str">
        <f t="shared" ref="AHO43" ca="1" si="6807">IF(AHL46=3,AHK45,"")</f>
        <v/>
      </c>
      <c r="AHP43" s="497" t="str">
        <f t="shared" ref="AHP43" si="6808">IF(AHL47=4,AHK46,"")</f>
        <v/>
      </c>
      <c r="AHQ43" s="497"/>
      <c r="AHR43" s="497" t="str">
        <f t="shared" ref="AHR43:AHR46" ca="1" si="6809">IF(AHM43&lt;&gt;"",AHM43,"")</f>
        <v>Al Ain</v>
      </c>
      <c r="AHS43" s="497">
        <f ca="1">SUMPRODUCT((AKW3:AKW54=AHR43)*(AKZ3:AKZ54=AHR44)*(ALA3:ALA54="W"))+SUMPRODUCT((AKW3:AKW54=AHR43)*(AKZ3:AKZ54=AHR45)*(ALA3:ALA54="W"))+SUMPRODUCT((AKW3:AKW54=AHR43)*(AKZ3:AKZ54=AHR46)*(ALA3:ALA54="W"))+SUMPRODUCT((AKW3:AKW54=AHR43)*(AKZ3:AKZ54=AHR47)*(ALA3:ALA54="W"))+SUMPRODUCT((AKW3:AKW54=AHR44)*(AKZ3:AKZ54=AHR43)*(ALB3:ALB54="W"))+SUMPRODUCT((AKW3:AKW54=AHR45)*(AKZ3:AKZ54=AHR43)*(ALB3:ALB54="W"))+SUMPRODUCT((AKW3:AKW54=AHR46)*(AKZ3:AKZ54=AHR43)*(ALB3:ALB54="W"))+SUMPRODUCT((AKW3:AKW54=AHR47)*(AKZ3:AKZ54=AHR43)*(ALB3:ALB54="W"))</f>
        <v>0</v>
      </c>
      <c r="AHT43" s="497">
        <f ca="1">SUMPRODUCT((AKW3:AKW54=AHR43)*(AKZ3:AKZ54=AHR44)*(ALA3:ALA54="D"))+SUMPRODUCT((AKW3:AKW54=AHR43)*(AKZ3:AKZ54=AHR45)*(ALA3:ALA54="D"))+SUMPRODUCT((AKW3:AKW54=AHR43)*(AKZ3:AKZ54=AHR46)*(ALA3:ALA54="D"))+SUMPRODUCT((AKW3:AKW54=AHR43)*(AKZ3:AKZ54=AHR47)*(ALA3:ALA54="D"))+SUMPRODUCT((AKW3:AKW54=AHR44)*(AKZ3:AKZ54=AHR43)*(ALA3:ALA54="D"))+SUMPRODUCT((AKW3:AKW54=AHR45)*(AKZ3:AKZ54=AHR43)*(ALA3:ALA54="D"))+SUMPRODUCT((AKW3:AKW54=AHR46)*(AKZ3:AKZ54=AHR43)*(ALA3:ALA54="D"))+SUMPRODUCT((AKW3:AKW54=AHR47)*(AKZ3:AKZ54=AHR43)*(ALA3:ALA54="D"))</f>
        <v>0</v>
      </c>
      <c r="AHU43" s="497">
        <f ca="1">SUMPRODUCT((AKW3:AKW54=AHR43)*(AKZ3:AKZ54=AHR44)*(ALA3:ALA54="L"))+SUMPRODUCT((AKW3:AKW54=AHR43)*(AKZ3:AKZ54=AHR45)*(ALA3:ALA54="L"))+SUMPRODUCT((AKW3:AKW54=AHR43)*(AKZ3:AKZ54=AHR46)*(ALA3:ALA54="L"))+SUMPRODUCT((AKW3:AKW54=AHR43)*(AKZ3:AKZ54=AHR47)*(ALA3:ALA54="L"))+SUMPRODUCT((AKW3:AKW54=AHR44)*(AKZ3:AKZ54=AHR43)*(ALB3:ALB54="L"))+SUMPRODUCT((AKW3:AKW54=AHR45)*(AKZ3:AKZ54=AHR43)*(ALB3:ALB54="L"))+SUMPRODUCT((AKW3:AKW54=AHR46)*(AKZ3:AKZ54=AHR43)*(ALB3:ALB54="L"))+SUMPRODUCT((AKW3:AKW54=AHR47)*(AKZ3:AKZ54=AHR43)*(ALB3:ALB54="L"))</f>
        <v>0</v>
      </c>
      <c r="AHV43" s="497">
        <f ca="1">SUMPRODUCT((AKW3:AKW54=AHR43)*(AKZ3:AKZ54=AHR44)*AKX3:AKX54)+SUMPRODUCT((AKW3:AKW54=AHR43)*(AKZ3:AKZ54=AHR45)*AKX3:AKX54)+SUMPRODUCT((AKW3:AKW54=AHR43)*(AKZ3:AKZ54=AHR46)*AKX3:AKX54)+SUMPRODUCT((AKW3:AKW54=AHR43)*(AKZ3:AKZ54=AHR47)*AKX3:AKX54)+SUMPRODUCT((AKW3:AKW54=AHR44)*(AKZ3:AKZ54=AHR43)*AKY3:AKY54)+SUMPRODUCT((AKW3:AKW54=AHR45)*(AKZ3:AKZ54=AHR43)*AKY3:AKY54)+SUMPRODUCT((AKW3:AKW54=AHR46)*(AKZ3:AKZ54=AHR43)*AKY3:AKY54)+SUMPRODUCT((AKW3:AKW54=AHR47)*(AKZ3:AKZ54=AHR43)*AKY3:AKY54)</f>
        <v>0</v>
      </c>
      <c r="AHW43" s="497">
        <f ca="1">SUMPRODUCT((AKW3:AKW54=AHR43)*(AKZ3:AKZ54=AHR44)*AKY3:AKY54)+SUMPRODUCT((AKW3:AKW54=AHR43)*(AKZ3:AKZ54=AHR45)*AKY3:AKY54)+SUMPRODUCT((AKW3:AKW54=AHR43)*(AKZ3:AKZ54=AHR46)*AKY3:AKY54)+SUMPRODUCT((AKW3:AKW54=AHR43)*(AKZ3:AKZ54=AHR47)*AKY3:AKY54)+SUMPRODUCT((AKW3:AKW54=AHR44)*(AKZ3:AKZ54=AHR43)*AKX3:AKX54)+SUMPRODUCT((AKW3:AKW54=AHR45)*(AKZ3:AKZ54=AHR43)*AKX3:AKX54)+SUMPRODUCT((AKW3:AKW54=AHR46)*(AKZ3:AKZ54=AHR43)*AKX3:AKX54)+SUMPRODUCT((AKW3:AKW54=AHR47)*(AKZ3:AKZ54=AHR43)*AKX3:AKX54)</f>
        <v>0</v>
      </c>
      <c r="AHX43" s="497">
        <f t="shared" ref="AHX43:AHX46" ca="1" si="6810">AHV43-AHW43+1000</f>
        <v>1000</v>
      </c>
      <c r="AHY43" s="497">
        <f t="shared" ref="AHY43:AHY46" ca="1" si="6811">IF(AHR43&lt;&gt;"",AHS43*3+AHT43*1,"")</f>
        <v>0</v>
      </c>
      <c r="AHZ43" s="497">
        <f ca="1">IF(AHR43&lt;&gt;"",VLOOKUP(AHR43,AGY4:AHE52,7,FALSE),"")</f>
        <v>1000</v>
      </c>
      <c r="AIA43" s="497">
        <f ca="1">IF(AHR43&lt;&gt;"",VLOOKUP(AHR43,AGY4:AHE52,5,FALSE),"")</f>
        <v>0</v>
      </c>
      <c r="AIB43" s="497">
        <f ca="1">IF(AHR43&lt;&gt;"",VLOOKUP(AHR43,AGY4:AHG52,9,FALSE),"")</f>
        <v>2</v>
      </c>
      <c r="AIC43" s="497">
        <f t="shared" ref="AIC43:AIC46" ca="1" si="6812">AHY43</f>
        <v>0</v>
      </c>
      <c r="AID43" s="497">
        <f ca="1">IF(AHR43&lt;&gt;"",RANK(AIC43,AIC43:AIC47),"")</f>
        <v>1</v>
      </c>
      <c r="AIE43" s="497">
        <f ca="1">IF(AHR43&lt;&gt;"",SUMPRODUCT((AIC43:AIC47=AIC43)*(AHX43:AHX47&gt;AHX43)),"")</f>
        <v>0</v>
      </c>
      <c r="AIF43" s="497">
        <f ca="1">IF(AHR43&lt;&gt;"",SUMPRODUCT((AIC43:AIC47=AIC43)*(AHX43:AHX47=AHX43)*(AHV43:AHV47&gt;AHV43)),"")</f>
        <v>0</v>
      </c>
      <c r="AIG43" s="497">
        <f ca="1">IF(AHR43&lt;&gt;"",SUMPRODUCT((AIC43:AIC47=AIC43)*(AHX43:AHX47=AHX43)*(AHV43:AHV47=AHV43)*(AHZ43:AHZ47&gt;AHZ43)),"")</f>
        <v>0</v>
      </c>
      <c r="AIH43" s="497">
        <f ca="1">IF(AHR43&lt;&gt;"",SUMPRODUCT((AIC43:AIC47=AIC43)*(AHX43:AHX47=AHX43)*(AHV43:AHV47=AHV43)*(AHZ43:AHZ47=AHZ43)*(AIA43:AIA47&gt;AIA43)),"")</f>
        <v>0</v>
      </c>
      <c r="AII43" s="497">
        <f ca="1">IF(AHR43&lt;&gt;"",SUMPRODUCT((AIC43:AIC47=AIC43)*(AHX43:AHX47=AHX43)*(AHV43:AHV47=AHV43)*(AHZ43:AHZ47=AHZ43)*(AIA43:AIA47=AIA43)*(AIB43:AIB47&gt;AIB43)),"")</f>
        <v>3</v>
      </c>
      <c r="AIJ43" s="497">
        <f t="shared" ref="AIJ43" ca="1" si="6813">IF(AHR43&lt;&gt;"",IF(AIJ95&lt;&gt;"",IF(AHQ94=3,AIJ95,AIJ95+AHQ94),SUM(AID43:AII43)),"")</f>
        <v>4</v>
      </c>
      <c r="AIK43" s="497" t="str">
        <f ca="1">IF(AHR43&lt;&gt;"",INDEX(AHR43:AHR47,MATCH(1,AIJ43:AIJ47,0),0),"")</f>
        <v>Manchester City</v>
      </c>
      <c r="AIL43" s="497"/>
      <c r="AIM43" s="497"/>
      <c r="AIN43" s="497"/>
      <c r="AIO43" s="497"/>
      <c r="AIP43" s="497"/>
      <c r="AIQ43" s="497"/>
      <c r="AIR43" s="497"/>
      <c r="AIS43" s="497"/>
      <c r="AIT43" s="497"/>
      <c r="AIU43" s="497"/>
      <c r="AIV43" s="497"/>
      <c r="AIW43" s="497"/>
      <c r="AIX43" s="497"/>
      <c r="AIY43" s="497"/>
      <c r="AIZ43" s="497"/>
      <c r="AJA43" s="497"/>
      <c r="AJB43" s="497"/>
      <c r="AJC43" s="497"/>
      <c r="AJD43" s="497"/>
      <c r="AJE43" s="497"/>
      <c r="AJF43" s="497"/>
      <c r="AJG43" s="497"/>
      <c r="AJH43" s="497"/>
      <c r="AJI43" s="497"/>
      <c r="AJJ43" s="497"/>
      <c r="AJK43" s="497"/>
      <c r="AJL43" s="497"/>
      <c r="AJM43" s="497"/>
      <c r="AJN43" s="497"/>
      <c r="AJO43" s="497"/>
      <c r="AJP43" s="497"/>
      <c r="AJQ43" s="497"/>
      <c r="AJR43" s="497"/>
      <c r="AJS43" s="497"/>
      <c r="AJT43" s="497"/>
      <c r="AJU43" s="497"/>
      <c r="AJV43" s="497"/>
      <c r="AJW43" s="497"/>
      <c r="AJX43" s="497"/>
      <c r="AJY43" s="497"/>
      <c r="AJZ43" s="497"/>
      <c r="AKA43" s="497"/>
      <c r="AKB43" s="497"/>
      <c r="AKC43" s="497"/>
      <c r="AKD43" s="497"/>
      <c r="AKE43" s="497"/>
      <c r="AKF43" s="497"/>
      <c r="AKG43" s="497"/>
      <c r="AKH43" s="497"/>
      <c r="AKI43" s="497"/>
      <c r="AKJ43" s="497"/>
      <c r="AKK43" s="497"/>
      <c r="AKL43" s="497"/>
      <c r="AKM43" s="497"/>
      <c r="AKN43" s="497"/>
      <c r="AKO43" s="497"/>
      <c r="AKP43" s="497"/>
      <c r="AKQ43" s="497"/>
      <c r="AKR43" s="497"/>
      <c r="AKS43" s="497"/>
      <c r="AKT43" s="497" t="str">
        <f t="shared" ref="AKT43" ca="1" si="6814">IF(AIK43&lt;&gt;"",AIK43,AHK43)</f>
        <v>Manchester City</v>
      </c>
      <c r="AKU43" s="497">
        <v>1</v>
      </c>
      <c r="AKV43" s="497"/>
      <c r="AKW43" s="500" t="str">
        <f t="shared" si="15"/>
        <v>Borussia Dortmund</v>
      </c>
      <c r="AKX43" s="500">
        <f ca="1">IF(OFFSET('Game Board'!O48,0,AKX1)&lt;&gt;"",OFFSET('Game Board'!O48,0,AKX1),0)</f>
        <v>0</v>
      </c>
      <c r="AKY43" s="500">
        <f ca="1">IF(OFFSET('Game Board'!P48,0,AKX1)&lt;&gt;"",OFFSET('Game Board'!P48,0,AKX1),0)</f>
        <v>0</v>
      </c>
      <c r="AKZ43" s="500" t="str">
        <f t="shared" si="16"/>
        <v>Ulsan HD</v>
      </c>
      <c r="ALA43" s="500" t="str">
        <f ca="1">IF(AND(OFFSET('Game Board'!O48,0,AKX1)&lt;&gt;"",OFFSET('Game Board'!P48,0,AKX1)&lt;&gt;""),IF(AKX43&gt;AKY43,"W",IF(AKX43=AKY43,"D","L")),"")</f>
        <v/>
      </c>
      <c r="ALB43" s="497" t="str">
        <f t="shared" ca="1" si="2725"/>
        <v/>
      </c>
      <c r="ALC43" s="497"/>
      <c r="ALD43" s="497">
        <f ca="1">VLOOKUP(ALE43,AOZ43:APA46,2,FALSE)</f>
        <v>1</v>
      </c>
      <c r="ALE43" s="498" t="str">
        <f t="shared" ref="ALE43:ALE46" si="6815">AGY43</f>
        <v>Manchester City</v>
      </c>
      <c r="ALF43" s="497">
        <f ca="1">SUMPRODUCT((APC3:APC54=ALE43)*(APG3:APG54="W"))+SUMPRODUCT((APF3:APF54=ALE43)*(APH3:APH54="W"))</f>
        <v>0</v>
      </c>
      <c r="ALG43" s="497">
        <f ca="1">SUMPRODUCT((APC3:APC54=ALE43)*(APG3:APG54="D"))+SUMPRODUCT((APF3:APF54=ALE43)*(APH3:APH54="D"))</f>
        <v>0</v>
      </c>
      <c r="ALH43" s="497">
        <f ca="1">SUMPRODUCT((APC3:APC54=ALE43)*(APG3:APG54="L"))+SUMPRODUCT((APF3:APF54=ALE43)*(APH3:APH54="L"))</f>
        <v>0</v>
      </c>
      <c r="ALI43" s="497">
        <f ca="1">SUMIF(APC3:APC72,ALE43,APD3:APD72)+SUMIF(APF3:APF72,ALE43,APE3:APE72)</f>
        <v>0</v>
      </c>
      <c r="ALJ43" s="497">
        <f ca="1">SUMIF(APF3:APF72,ALE43,APD3:APD72)+SUMIF(APC3:APC72,ALE43,APE3:APE72)</f>
        <v>0</v>
      </c>
      <c r="ALK43" s="497">
        <f t="shared" ref="ALK43:ALK46" ca="1" si="6816">ALI43-ALJ43+1000</f>
        <v>1000</v>
      </c>
      <c r="ALL43" s="497">
        <f t="shared" ref="ALL43:ALL46" ca="1" si="6817">ALF43*3+ALG43*1</f>
        <v>0</v>
      </c>
      <c r="ALM43" s="499">
        <f t="shared" si="198"/>
        <v>31</v>
      </c>
      <c r="ALN43" s="497">
        <f ca="1">IF(COUNTIF(ALL43:ALL46,4)&lt;&gt;4,RANK(ALL43,ALL43:ALL46),ALL95)</f>
        <v>1</v>
      </c>
      <c r="ALO43" s="497"/>
      <c r="ALP43" s="497">
        <f ca="1">SUMPRODUCT((ALN43:ALN46=ALN43)*(ALM43:ALM46&lt;ALM43))+ALN43</f>
        <v>4</v>
      </c>
      <c r="ALQ43" s="498" t="str">
        <f ca="1">INDEX(ALE43:ALE47,MATCH(1,ALP43:ALP47,0),0)</f>
        <v>Al Ain</v>
      </c>
      <c r="ALR43" s="497">
        <f ca="1">INDEX(ALN43:ALN47,MATCH(ALQ43,ALE43:ALE47,0),0)</f>
        <v>1</v>
      </c>
      <c r="ALS43" s="497" t="str">
        <f t="shared" ref="ALS43" ca="1" si="6818">IF(ALR44=1,ALQ43,"")</f>
        <v>Al Ain</v>
      </c>
      <c r="ALT43" s="497" t="str">
        <f t="shared" ref="ALT43" ca="1" si="6819">IF(ALR45=2,ALQ44,"")</f>
        <v/>
      </c>
      <c r="ALU43" s="497" t="str">
        <f t="shared" ref="ALU43" ca="1" si="6820">IF(ALR46=3,ALQ45,"")</f>
        <v/>
      </c>
      <c r="ALV43" s="497" t="str">
        <f t="shared" ref="ALV43" si="6821">IF(ALR47=4,ALQ46,"")</f>
        <v/>
      </c>
      <c r="ALW43" s="497"/>
      <c r="ALX43" s="497" t="str">
        <f t="shared" ref="ALX43:ALX46" ca="1" si="6822">IF(ALS43&lt;&gt;"",ALS43,"")</f>
        <v>Al Ain</v>
      </c>
      <c r="ALY43" s="497">
        <f ca="1">SUMPRODUCT((APC3:APC54=ALX43)*(APF3:APF54=ALX44)*(APG3:APG54="W"))+SUMPRODUCT((APC3:APC54=ALX43)*(APF3:APF54=ALX45)*(APG3:APG54="W"))+SUMPRODUCT((APC3:APC54=ALX43)*(APF3:APF54=ALX46)*(APG3:APG54="W"))+SUMPRODUCT((APC3:APC54=ALX43)*(APF3:APF54=ALX47)*(APG3:APG54="W"))+SUMPRODUCT((APC3:APC54=ALX44)*(APF3:APF54=ALX43)*(APH3:APH54="W"))+SUMPRODUCT((APC3:APC54=ALX45)*(APF3:APF54=ALX43)*(APH3:APH54="W"))+SUMPRODUCT((APC3:APC54=ALX46)*(APF3:APF54=ALX43)*(APH3:APH54="W"))+SUMPRODUCT((APC3:APC54=ALX47)*(APF3:APF54=ALX43)*(APH3:APH54="W"))</f>
        <v>0</v>
      </c>
      <c r="ALZ43" s="497">
        <f ca="1">SUMPRODUCT((APC3:APC54=ALX43)*(APF3:APF54=ALX44)*(APG3:APG54="D"))+SUMPRODUCT((APC3:APC54=ALX43)*(APF3:APF54=ALX45)*(APG3:APG54="D"))+SUMPRODUCT((APC3:APC54=ALX43)*(APF3:APF54=ALX46)*(APG3:APG54="D"))+SUMPRODUCT((APC3:APC54=ALX43)*(APF3:APF54=ALX47)*(APG3:APG54="D"))+SUMPRODUCT((APC3:APC54=ALX44)*(APF3:APF54=ALX43)*(APG3:APG54="D"))+SUMPRODUCT((APC3:APC54=ALX45)*(APF3:APF54=ALX43)*(APG3:APG54="D"))+SUMPRODUCT((APC3:APC54=ALX46)*(APF3:APF54=ALX43)*(APG3:APG54="D"))+SUMPRODUCT((APC3:APC54=ALX47)*(APF3:APF54=ALX43)*(APG3:APG54="D"))</f>
        <v>0</v>
      </c>
      <c r="AMA43" s="497">
        <f ca="1">SUMPRODUCT((APC3:APC54=ALX43)*(APF3:APF54=ALX44)*(APG3:APG54="L"))+SUMPRODUCT((APC3:APC54=ALX43)*(APF3:APF54=ALX45)*(APG3:APG54="L"))+SUMPRODUCT((APC3:APC54=ALX43)*(APF3:APF54=ALX46)*(APG3:APG54="L"))+SUMPRODUCT((APC3:APC54=ALX43)*(APF3:APF54=ALX47)*(APG3:APG54="L"))+SUMPRODUCT((APC3:APC54=ALX44)*(APF3:APF54=ALX43)*(APH3:APH54="L"))+SUMPRODUCT((APC3:APC54=ALX45)*(APF3:APF54=ALX43)*(APH3:APH54="L"))+SUMPRODUCT((APC3:APC54=ALX46)*(APF3:APF54=ALX43)*(APH3:APH54="L"))+SUMPRODUCT((APC3:APC54=ALX47)*(APF3:APF54=ALX43)*(APH3:APH54="L"))</f>
        <v>0</v>
      </c>
      <c r="AMB43" s="497">
        <f ca="1">SUMPRODUCT((APC3:APC54=ALX43)*(APF3:APF54=ALX44)*APD3:APD54)+SUMPRODUCT((APC3:APC54=ALX43)*(APF3:APF54=ALX45)*APD3:APD54)+SUMPRODUCT((APC3:APC54=ALX43)*(APF3:APF54=ALX46)*APD3:APD54)+SUMPRODUCT((APC3:APC54=ALX43)*(APF3:APF54=ALX47)*APD3:APD54)+SUMPRODUCT((APC3:APC54=ALX44)*(APF3:APF54=ALX43)*APE3:APE54)+SUMPRODUCT((APC3:APC54=ALX45)*(APF3:APF54=ALX43)*APE3:APE54)+SUMPRODUCT((APC3:APC54=ALX46)*(APF3:APF54=ALX43)*APE3:APE54)+SUMPRODUCT((APC3:APC54=ALX47)*(APF3:APF54=ALX43)*APE3:APE54)</f>
        <v>0</v>
      </c>
      <c r="AMC43" s="497">
        <f ca="1">SUMPRODUCT((APC3:APC54=ALX43)*(APF3:APF54=ALX44)*APE3:APE54)+SUMPRODUCT((APC3:APC54=ALX43)*(APF3:APF54=ALX45)*APE3:APE54)+SUMPRODUCT((APC3:APC54=ALX43)*(APF3:APF54=ALX46)*APE3:APE54)+SUMPRODUCT((APC3:APC54=ALX43)*(APF3:APF54=ALX47)*APE3:APE54)+SUMPRODUCT((APC3:APC54=ALX44)*(APF3:APF54=ALX43)*APD3:APD54)+SUMPRODUCT((APC3:APC54=ALX45)*(APF3:APF54=ALX43)*APD3:APD54)+SUMPRODUCT((APC3:APC54=ALX46)*(APF3:APF54=ALX43)*APD3:APD54)+SUMPRODUCT((APC3:APC54=ALX47)*(APF3:APF54=ALX43)*APD3:APD54)</f>
        <v>0</v>
      </c>
      <c r="AMD43" s="497">
        <f t="shared" ref="AMD43:AMD46" ca="1" si="6823">AMB43-AMC43+1000</f>
        <v>1000</v>
      </c>
      <c r="AME43" s="497">
        <f t="shared" ref="AME43:AME46" ca="1" si="6824">IF(ALX43&lt;&gt;"",ALY43*3+ALZ43*1,"")</f>
        <v>0</v>
      </c>
      <c r="AMF43" s="497">
        <f ca="1">IF(ALX43&lt;&gt;"",VLOOKUP(ALX43,ALE4:ALK52,7,FALSE),"")</f>
        <v>1000</v>
      </c>
      <c r="AMG43" s="497">
        <f ca="1">IF(ALX43&lt;&gt;"",VLOOKUP(ALX43,ALE4:ALK52,5,FALSE),"")</f>
        <v>0</v>
      </c>
      <c r="AMH43" s="497">
        <f ca="1">IF(ALX43&lt;&gt;"",VLOOKUP(ALX43,ALE4:ALM52,9,FALSE),"")</f>
        <v>2</v>
      </c>
      <c r="AMI43" s="497">
        <f t="shared" ref="AMI43:AMI46" ca="1" si="6825">AME43</f>
        <v>0</v>
      </c>
      <c r="AMJ43" s="497">
        <f ca="1">IF(ALX43&lt;&gt;"",RANK(AMI43,AMI43:AMI47),"")</f>
        <v>1</v>
      </c>
      <c r="AMK43" s="497">
        <f ca="1">IF(ALX43&lt;&gt;"",SUMPRODUCT((AMI43:AMI47=AMI43)*(AMD43:AMD47&gt;AMD43)),"")</f>
        <v>0</v>
      </c>
      <c r="AML43" s="497">
        <f ca="1">IF(ALX43&lt;&gt;"",SUMPRODUCT((AMI43:AMI47=AMI43)*(AMD43:AMD47=AMD43)*(AMB43:AMB47&gt;AMB43)),"")</f>
        <v>0</v>
      </c>
      <c r="AMM43" s="497">
        <f ca="1">IF(ALX43&lt;&gt;"",SUMPRODUCT((AMI43:AMI47=AMI43)*(AMD43:AMD47=AMD43)*(AMB43:AMB47=AMB43)*(AMF43:AMF47&gt;AMF43)),"")</f>
        <v>0</v>
      </c>
      <c r="AMN43" s="497">
        <f ca="1">IF(ALX43&lt;&gt;"",SUMPRODUCT((AMI43:AMI47=AMI43)*(AMD43:AMD47=AMD43)*(AMB43:AMB47=AMB43)*(AMF43:AMF47=AMF43)*(AMG43:AMG47&gt;AMG43)),"")</f>
        <v>0</v>
      </c>
      <c r="AMO43" s="497">
        <f ca="1">IF(ALX43&lt;&gt;"",SUMPRODUCT((AMI43:AMI47=AMI43)*(AMD43:AMD47=AMD43)*(AMB43:AMB47=AMB43)*(AMF43:AMF47=AMF43)*(AMG43:AMG47=AMG43)*(AMH43:AMH47&gt;AMH43)),"")</f>
        <v>3</v>
      </c>
      <c r="AMP43" s="497">
        <f t="shared" ref="AMP43" ca="1" si="6826">IF(ALX43&lt;&gt;"",IF(AMP95&lt;&gt;"",IF(ALW94=3,AMP95,AMP95+ALW94),SUM(AMJ43:AMO43)),"")</f>
        <v>4</v>
      </c>
      <c r="AMQ43" s="497" t="str">
        <f ca="1">IF(ALX43&lt;&gt;"",INDEX(ALX43:ALX47,MATCH(1,AMP43:AMP47,0),0),"")</f>
        <v>Manchester City</v>
      </c>
      <c r="AMR43" s="497"/>
      <c r="AMS43" s="497"/>
      <c r="AMT43" s="497"/>
      <c r="AMU43" s="497"/>
      <c r="AMV43" s="497"/>
      <c r="AMW43" s="497"/>
      <c r="AMX43" s="497"/>
      <c r="AMY43" s="497"/>
      <c r="AMZ43" s="497"/>
      <c r="ANA43" s="497"/>
      <c r="ANB43" s="497"/>
      <c r="ANC43" s="497"/>
      <c r="AND43" s="497"/>
      <c r="ANE43" s="497"/>
      <c r="ANF43" s="497"/>
      <c r="ANG43" s="497"/>
      <c r="ANH43" s="497"/>
      <c r="ANI43" s="497"/>
      <c r="ANJ43" s="497"/>
      <c r="ANK43" s="497"/>
      <c r="ANL43" s="497"/>
      <c r="ANM43" s="497"/>
      <c r="ANN43" s="497"/>
      <c r="ANO43" s="497"/>
      <c r="ANP43" s="497"/>
      <c r="ANQ43" s="497"/>
      <c r="ANR43" s="497"/>
      <c r="ANS43" s="497"/>
      <c r="ANT43" s="497"/>
      <c r="ANU43" s="497"/>
      <c r="ANV43" s="497"/>
      <c r="ANW43" s="497"/>
      <c r="ANX43" s="497"/>
      <c r="ANY43" s="497"/>
      <c r="ANZ43" s="497"/>
      <c r="AOA43" s="497"/>
      <c r="AOB43" s="497"/>
      <c r="AOC43" s="497"/>
      <c r="AOD43" s="497"/>
      <c r="AOE43" s="497"/>
      <c r="AOF43" s="497"/>
      <c r="AOG43" s="497"/>
      <c r="AOH43" s="497"/>
      <c r="AOI43" s="497"/>
      <c r="AOJ43" s="497"/>
      <c r="AOK43" s="497"/>
      <c r="AOL43" s="497"/>
      <c r="AOM43" s="497"/>
      <c r="AON43" s="497"/>
      <c r="AOO43" s="497"/>
      <c r="AOP43" s="497"/>
      <c r="AOQ43" s="497"/>
      <c r="AOR43" s="497"/>
      <c r="AOS43" s="497"/>
      <c r="AOT43" s="497"/>
      <c r="AOU43" s="497"/>
      <c r="AOV43" s="497"/>
      <c r="AOW43" s="497"/>
      <c r="AOX43" s="497"/>
      <c r="AOY43" s="497"/>
      <c r="AOZ43" s="497" t="str">
        <f t="shared" ref="AOZ43" ca="1" si="6827">IF(AMQ43&lt;&gt;"",AMQ43,ALQ43)</f>
        <v>Manchester City</v>
      </c>
      <c r="APA43" s="497">
        <v>1</v>
      </c>
      <c r="APB43" s="497"/>
      <c r="APC43" s="500" t="str">
        <f t="shared" si="18"/>
        <v>Borussia Dortmund</v>
      </c>
      <c r="APD43" s="500">
        <f ca="1">IF(OFFSET('Game Board'!O48,0,APD1)&lt;&gt;"",OFFSET('Game Board'!O48,0,APD1),0)</f>
        <v>0</v>
      </c>
      <c r="APE43" s="500">
        <f ca="1">IF(OFFSET('Game Board'!P48,0,APD1)&lt;&gt;"",OFFSET('Game Board'!P48,0,APD1),0)</f>
        <v>0</v>
      </c>
      <c r="APF43" s="500" t="str">
        <f t="shared" si="19"/>
        <v>Ulsan HD</v>
      </c>
      <c r="APG43" s="500" t="str">
        <f ca="1">IF(AND(OFFSET('Game Board'!O48,0,APD1)&lt;&gt;"",OFFSET('Game Board'!P48,0,APD1)&lt;&gt;""),IF(APD43&gt;APE43,"W",IF(APD43=APE43,"D","L")),"")</f>
        <v/>
      </c>
      <c r="APH43" s="497" t="str">
        <f t="shared" ca="1" si="2757"/>
        <v/>
      </c>
      <c r="API43" s="497"/>
      <c r="APJ43" s="497">
        <f ca="1">VLOOKUP(APK43,ATF43:ATG46,2,FALSE)</f>
        <v>1</v>
      </c>
      <c r="APK43" s="498" t="str">
        <f t="shared" ref="APK43:APK46" si="6828">ALE43</f>
        <v>Manchester City</v>
      </c>
      <c r="APL43" s="497">
        <f ca="1">SUMPRODUCT((ATI3:ATI54=APK43)*(ATM3:ATM54="W"))+SUMPRODUCT((ATL3:ATL54=APK43)*(ATN3:ATN54="W"))</f>
        <v>0</v>
      </c>
      <c r="APM43" s="497">
        <f ca="1">SUMPRODUCT((ATI3:ATI54=APK43)*(ATM3:ATM54="D"))+SUMPRODUCT((ATL3:ATL54=APK43)*(ATN3:ATN54="D"))</f>
        <v>0</v>
      </c>
      <c r="APN43" s="497">
        <f ca="1">SUMPRODUCT((ATI3:ATI54=APK43)*(ATM3:ATM54="L"))+SUMPRODUCT((ATL3:ATL54=APK43)*(ATN3:ATN54="L"))</f>
        <v>0</v>
      </c>
      <c r="APO43" s="497">
        <f ca="1">SUMIF(ATI3:ATI72,APK43,ATJ3:ATJ72)+SUMIF(ATL3:ATL72,APK43,ATK3:ATK72)</f>
        <v>0</v>
      </c>
      <c r="APP43" s="497">
        <f ca="1">SUMIF(ATL3:ATL72,APK43,ATJ3:ATJ72)+SUMIF(ATI3:ATI72,APK43,ATK3:ATK72)</f>
        <v>0</v>
      </c>
      <c r="APQ43" s="497">
        <f t="shared" ref="APQ43:APQ46" ca="1" si="6829">APO43-APP43+1000</f>
        <v>1000</v>
      </c>
      <c r="APR43" s="497">
        <f t="shared" ref="APR43:APR46" ca="1" si="6830">APL43*3+APM43*1</f>
        <v>0</v>
      </c>
      <c r="APS43" s="499">
        <f t="shared" si="225"/>
        <v>31</v>
      </c>
      <c r="APT43" s="497">
        <f ca="1">IF(COUNTIF(APR43:APR46,4)&lt;&gt;4,RANK(APR43,APR43:APR46),APR95)</f>
        <v>1</v>
      </c>
      <c r="APU43" s="497"/>
      <c r="APV43" s="497">
        <f ca="1">SUMPRODUCT((APT43:APT46=APT43)*(APS43:APS46&lt;APS43))+APT43</f>
        <v>4</v>
      </c>
      <c r="APW43" s="498" t="str">
        <f ca="1">INDEX(APK43:APK47,MATCH(1,APV43:APV47,0),0)</f>
        <v>Al Ain</v>
      </c>
      <c r="APX43" s="497">
        <f ca="1">INDEX(APT43:APT47,MATCH(APW43,APK43:APK47,0),0)</f>
        <v>1</v>
      </c>
      <c r="APY43" s="497" t="str">
        <f t="shared" ref="APY43" ca="1" si="6831">IF(APX44=1,APW43,"")</f>
        <v>Al Ain</v>
      </c>
      <c r="APZ43" s="497" t="str">
        <f t="shared" ref="APZ43" ca="1" si="6832">IF(APX45=2,APW44,"")</f>
        <v/>
      </c>
      <c r="AQA43" s="497" t="str">
        <f t="shared" ref="AQA43" ca="1" si="6833">IF(APX46=3,APW45,"")</f>
        <v/>
      </c>
      <c r="AQB43" s="497" t="str">
        <f t="shared" ref="AQB43" si="6834">IF(APX47=4,APW46,"")</f>
        <v/>
      </c>
      <c r="AQC43" s="497"/>
      <c r="AQD43" s="497" t="str">
        <f t="shared" ref="AQD43:AQD46" ca="1" si="6835">IF(APY43&lt;&gt;"",APY43,"")</f>
        <v>Al Ain</v>
      </c>
      <c r="AQE43" s="497">
        <f ca="1">SUMPRODUCT((ATI3:ATI54=AQD43)*(ATL3:ATL54=AQD44)*(ATM3:ATM54="W"))+SUMPRODUCT((ATI3:ATI54=AQD43)*(ATL3:ATL54=AQD45)*(ATM3:ATM54="W"))+SUMPRODUCT((ATI3:ATI54=AQD43)*(ATL3:ATL54=AQD46)*(ATM3:ATM54="W"))+SUMPRODUCT((ATI3:ATI54=AQD43)*(ATL3:ATL54=AQD47)*(ATM3:ATM54="W"))+SUMPRODUCT((ATI3:ATI54=AQD44)*(ATL3:ATL54=AQD43)*(ATN3:ATN54="W"))+SUMPRODUCT((ATI3:ATI54=AQD45)*(ATL3:ATL54=AQD43)*(ATN3:ATN54="W"))+SUMPRODUCT((ATI3:ATI54=AQD46)*(ATL3:ATL54=AQD43)*(ATN3:ATN54="W"))+SUMPRODUCT((ATI3:ATI54=AQD47)*(ATL3:ATL54=AQD43)*(ATN3:ATN54="W"))</f>
        <v>0</v>
      </c>
      <c r="AQF43" s="497">
        <f ca="1">SUMPRODUCT((ATI3:ATI54=AQD43)*(ATL3:ATL54=AQD44)*(ATM3:ATM54="D"))+SUMPRODUCT((ATI3:ATI54=AQD43)*(ATL3:ATL54=AQD45)*(ATM3:ATM54="D"))+SUMPRODUCT((ATI3:ATI54=AQD43)*(ATL3:ATL54=AQD46)*(ATM3:ATM54="D"))+SUMPRODUCT((ATI3:ATI54=AQD43)*(ATL3:ATL54=AQD47)*(ATM3:ATM54="D"))+SUMPRODUCT((ATI3:ATI54=AQD44)*(ATL3:ATL54=AQD43)*(ATM3:ATM54="D"))+SUMPRODUCT((ATI3:ATI54=AQD45)*(ATL3:ATL54=AQD43)*(ATM3:ATM54="D"))+SUMPRODUCT((ATI3:ATI54=AQD46)*(ATL3:ATL54=AQD43)*(ATM3:ATM54="D"))+SUMPRODUCT((ATI3:ATI54=AQD47)*(ATL3:ATL54=AQD43)*(ATM3:ATM54="D"))</f>
        <v>0</v>
      </c>
      <c r="AQG43" s="497">
        <f ca="1">SUMPRODUCT((ATI3:ATI54=AQD43)*(ATL3:ATL54=AQD44)*(ATM3:ATM54="L"))+SUMPRODUCT((ATI3:ATI54=AQD43)*(ATL3:ATL54=AQD45)*(ATM3:ATM54="L"))+SUMPRODUCT((ATI3:ATI54=AQD43)*(ATL3:ATL54=AQD46)*(ATM3:ATM54="L"))+SUMPRODUCT((ATI3:ATI54=AQD43)*(ATL3:ATL54=AQD47)*(ATM3:ATM54="L"))+SUMPRODUCT((ATI3:ATI54=AQD44)*(ATL3:ATL54=AQD43)*(ATN3:ATN54="L"))+SUMPRODUCT((ATI3:ATI54=AQD45)*(ATL3:ATL54=AQD43)*(ATN3:ATN54="L"))+SUMPRODUCT((ATI3:ATI54=AQD46)*(ATL3:ATL54=AQD43)*(ATN3:ATN54="L"))+SUMPRODUCT((ATI3:ATI54=AQD47)*(ATL3:ATL54=AQD43)*(ATN3:ATN54="L"))</f>
        <v>0</v>
      </c>
      <c r="AQH43" s="497">
        <f ca="1">SUMPRODUCT((ATI3:ATI54=AQD43)*(ATL3:ATL54=AQD44)*ATJ3:ATJ54)+SUMPRODUCT((ATI3:ATI54=AQD43)*(ATL3:ATL54=AQD45)*ATJ3:ATJ54)+SUMPRODUCT((ATI3:ATI54=AQD43)*(ATL3:ATL54=AQD46)*ATJ3:ATJ54)+SUMPRODUCT((ATI3:ATI54=AQD43)*(ATL3:ATL54=AQD47)*ATJ3:ATJ54)+SUMPRODUCT((ATI3:ATI54=AQD44)*(ATL3:ATL54=AQD43)*ATK3:ATK54)+SUMPRODUCT((ATI3:ATI54=AQD45)*(ATL3:ATL54=AQD43)*ATK3:ATK54)+SUMPRODUCT((ATI3:ATI54=AQD46)*(ATL3:ATL54=AQD43)*ATK3:ATK54)+SUMPRODUCT((ATI3:ATI54=AQD47)*(ATL3:ATL54=AQD43)*ATK3:ATK54)</f>
        <v>0</v>
      </c>
      <c r="AQI43" s="497">
        <f ca="1">SUMPRODUCT((ATI3:ATI54=AQD43)*(ATL3:ATL54=AQD44)*ATK3:ATK54)+SUMPRODUCT((ATI3:ATI54=AQD43)*(ATL3:ATL54=AQD45)*ATK3:ATK54)+SUMPRODUCT((ATI3:ATI54=AQD43)*(ATL3:ATL54=AQD46)*ATK3:ATK54)+SUMPRODUCT((ATI3:ATI54=AQD43)*(ATL3:ATL54=AQD47)*ATK3:ATK54)+SUMPRODUCT((ATI3:ATI54=AQD44)*(ATL3:ATL54=AQD43)*ATJ3:ATJ54)+SUMPRODUCT((ATI3:ATI54=AQD45)*(ATL3:ATL54=AQD43)*ATJ3:ATJ54)+SUMPRODUCT((ATI3:ATI54=AQD46)*(ATL3:ATL54=AQD43)*ATJ3:ATJ54)+SUMPRODUCT((ATI3:ATI54=AQD47)*(ATL3:ATL54=AQD43)*ATJ3:ATJ54)</f>
        <v>0</v>
      </c>
      <c r="AQJ43" s="497">
        <f t="shared" ref="AQJ43:AQJ46" ca="1" si="6836">AQH43-AQI43+1000</f>
        <v>1000</v>
      </c>
      <c r="AQK43" s="497">
        <f t="shared" ref="AQK43:AQK46" ca="1" si="6837">IF(AQD43&lt;&gt;"",AQE43*3+AQF43*1,"")</f>
        <v>0</v>
      </c>
      <c r="AQL43" s="497">
        <f ca="1">IF(AQD43&lt;&gt;"",VLOOKUP(AQD43,APK4:APQ52,7,FALSE),"")</f>
        <v>1000</v>
      </c>
      <c r="AQM43" s="497">
        <f ca="1">IF(AQD43&lt;&gt;"",VLOOKUP(AQD43,APK4:APQ52,5,FALSE),"")</f>
        <v>0</v>
      </c>
      <c r="AQN43" s="497">
        <f ca="1">IF(AQD43&lt;&gt;"",VLOOKUP(AQD43,APK4:APS52,9,FALSE),"")</f>
        <v>2</v>
      </c>
      <c r="AQO43" s="497">
        <f t="shared" ref="AQO43:AQO46" ca="1" si="6838">AQK43</f>
        <v>0</v>
      </c>
      <c r="AQP43" s="497">
        <f ca="1">IF(AQD43&lt;&gt;"",RANK(AQO43,AQO43:AQO47),"")</f>
        <v>1</v>
      </c>
      <c r="AQQ43" s="497">
        <f ca="1">IF(AQD43&lt;&gt;"",SUMPRODUCT((AQO43:AQO47=AQO43)*(AQJ43:AQJ47&gt;AQJ43)),"")</f>
        <v>0</v>
      </c>
      <c r="AQR43" s="497">
        <f ca="1">IF(AQD43&lt;&gt;"",SUMPRODUCT((AQO43:AQO47=AQO43)*(AQJ43:AQJ47=AQJ43)*(AQH43:AQH47&gt;AQH43)),"")</f>
        <v>0</v>
      </c>
      <c r="AQS43" s="497">
        <f ca="1">IF(AQD43&lt;&gt;"",SUMPRODUCT((AQO43:AQO47=AQO43)*(AQJ43:AQJ47=AQJ43)*(AQH43:AQH47=AQH43)*(AQL43:AQL47&gt;AQL43)),"")</f>
        <v>0</v>
      </c>
      <c r="AQT43" s="497">
        <f ca="1">IF(AQD43&lt;&gt;"",SUMPRODUCT((AQO43:AQO47=AQO43)*(AQJ43:AQJ47=AQJ43)*(AQH43:AQH47=AQH43)*(AQL43:AQL47=AQL43)*(AQM43:AQM47&gt;AQM43)),"")</f>
        <v>0</v>
      </c>
      <c r="AQU43" s="497">
        <f ca="1">IF(AQD43&lt;&gt;"",SUMPRODUCT((AQO43:AQO47=AQO43)*(AQJ43:AQJ47=AQJ43)*(AQH43:AQH47=AQH43)*(AQL43:AQL47=AQL43)*(AQM43:AQM47=AQM43)*(AQN43:AQN47&gt;AQN43)),"")</f>
        <v>3</v>
      </c>
      <c r="AQV43" s="497">
        <f t="shared" ref="AQV43" ca="1" si="6839">IF(AQD43&lt;&gt;"",IF(AQV95&lt;&gt;"",IF(AQC94=3,AQV95,AQV95+AQC94),SUM(AQP43:AQU43)),"")</f>
        <v>4</v>
      </c>
      <c r="AQW43" s="497" t="str">
        <f ca="1">IF(AQD43&lt;&gt;"",INDEX(AQD43:AQD47,MATCH(1,AQV43:AQV47,0),0),"")</f>
        <v>Manchester City</v>
      </c>
      <c r="AQX43" s="497"/>
      <c r="AQY43" s="497"/>
      <c r="AQZ43" s="497"/>
      <c r="ARA43" s="497"/>
      <c r="ARB43" s="497"/>
      <c r="ARC43" s="497"/>
      <c r="ARD43" s="497"/>
      <c r="ARE43" s="497"/>
      <c r="ARF43" s="497"/>
      <c r="ARG43" s="497"/>
      <c r="ARH43" s="497"/>
      <c r="ARI43" s="497"/>
      <c r="ARJ43" s="497"/>
      <c r="ARK43" s="497"/>
      <c r="ARL43" s="497"/>
      <c r="ARM43" s="497"/>
      <c r="ARN43" s="497"/>
      <c r="ARO43" s="497"/>
      <c r="ARP43" s="497"/>
      <c r="ARQ43" s="497"/>
      <c r="ARR43" s="497"/>
      <c r="ARS43" s="497"/>
      <c r="ART43" s="497"/>
      <c r="ARU43" s="497"/>
      <c r="ARV43" s="497"/>
      <c r="ARW43" s="497"/>
      <c r="ARX43" s="497"/>
      <c r="ARY43" s="497"/>
      <c r="ARZ43" s="497"/>
      <c r="ASA43" s="497"/>
      <c r="ASB43" s="497"/>
      <c r="ASC43" s="497"/>
      <c r="ASD43" s="497"/>
      <c r="ASE43" s="497"/>
      <c r="ASF43" s="497"/>
      <c r="ASG43" s="497"/>
      <c r="ASH43" s="497"/>
      <c r="ASI43" s="497"/>
      <c r="ASJ43" s="497"/>
      <c r="ASK43" s="497"/>
      <c r="ASL43" s="497"/>
      <c r="ASM43" s="497"/>
      <c r="ASN43" s="497"/>
      <c r="ASO43" s="497"/>
      <c r="ASP43" s="497"/>
      <c r="ASQ43" s="497"/>
      <c r="ASR43" s="497"/>
      <c r="ASS43" s="497"/>
      <c r="AST43" s="497"/>
      <c r="ASU43" s="497"/>
      <c r="ASV43" s="497"/>
      <c r="ASW43" s="497"/>
      <c r="ASX43" s="497"/>
      <c r="ASY43" s="497"/>
      <c r="ASZ43" s="497"/>
      <c r="ATA43" s="497"/>
      <c r="ATB43" s="497"/>
      <c r="ATC43" s="497"/>
      <c r="ATD43" s="497"/>
      <c r="ATE43" s="497"/>
      <c r="ATF43" s="497" t="str">
        <f t="shared" ref="ATF43" ca="1" si="6840">IF(AQW43&lt;&gt;"",AQW43,APW43)</f>
        <v>Manchester City</v>
      </c>
      <c r="ATG43" s="497">
        <v>1</v>
      </c>
      <c r="ATH43" s="497"/>
      <c r="ATI43" s="500" t="str">
        <f t="shared" si="21"/>
        <v>Borussia Dortmund</v>
      </c>
      <c r="ATJ43" s="500">
        <f ca="1">IF(OFFSET('Game Board'!O48,0,ATJ1)&lt;&gt;"",OFFSET('Game Board'!O48,0,ATJ1),0)</f>
        <v>0</v>
      </c>
      <c r="ATK43" s="500">
        <f ca="1">IF(OFFSET('Game Board'!P48,0,ATJ1)&lt;&gt;"",OFFSET('Game Board'!P48,0,ATJ1),0)</f>
        <v>0</v>
      </c>
      <c r="ATL43" s="500" t="str">
        <f t="shared" si="22"/>
        <v>Ulsan HD</v>
      </c>
      <c r="ATM43" s="500" t="str">
        <f ca="1">IF(AND(OFFSET('Game Board'!O48,0,ATJ1)&lt;&gt;"",OFFSET('Game Board'!P48,0,ATJ1)&lt;&gt;""),IF(ATJ43&gt;ATK43,"W",IF(ATJ43=ATK43,"D","L")),"")</f>
        <v/>
      </c>
      <c r="ATN43" s="497" t="str">
        <f t="shared" ca="1" si="2789"/>
        <v/>
      </c>
      <c r="ATO43" s="497"/>
    </row>
    <row r="44" spans="2:1211" s="496" customFormat="1" x14ac:dyDescent="0.25">
      <c r="B44" s="497">
        <f>VLOOKUP(C44,CX43:CY46,2,FALSE)</f>
        <v>3</v>
      </c>
      <c r="C44" s="498" t="str">
        <f>'Tournament Setup'!D31</f>
        <v>Wydad AC</v>
      </c>
      <c r="D44" s="497">
        <f>SUMPRODUCT((DA3:DA54=C44)*(DE3:DE54="W"))+SUMPRODUCT((DD3:DD54=C44)*(DF3:DF54="W"))</f>
        <v>1</v>
      </c>
      <c r="E44" s="497">
        <f>SUMPRODUCT((DA3:DA54=C44)*(DE3:DE54="D"))+SUMPRODUCT((DD3:DD54=C44)*(DF3:DF54="D"))</f>
        <v>0</v>
      </c>
      <c r="F44" s="497">
        <f>SUMPRODUCT((DA3:DA54=C44)*(DE3:DE54="L"))+SUMPRODUCT((DD3:DD54=C44)*(DF3:DF54="L"))</f>
        <v>2</v>
      </c>
      <c r="G44" s="497">
        <f>SUMIF(DA3:DA72,C44,DB3:DB72)+SUMIF(DD3:DD72,C44,DC3:DC72)</f>
        <v>3</v>
      </c>
      <c r="H44" s="497">
        <f>SUMIF(DD3:DD72,C44,DB3:DB72)+SUMIF(DA3:DA72,C44,DC3:DC72)</f>
        <v>5</v>
      </c>
      <c r="I44" s="497">
        <f t="shared" si="6723"/>
        <v>998</v>
      </c>
      <c r="J44" s="497">
        <f t="shared" si="6724"/>
        <v>3</v>
      </c>
      <c r="K44" s="499">
        <v>10</v>
      </c>
      <c r="L44" s="497">
        <f>IF(COUNTIF(J43:J46,4)&lt;&gt;4,RANK(J44,J43:J46),J96)</f>
        <v>3</v>
      </c>
      <c r="M44" s="497"/>
      <c r="N44" s="497">
        <f>SUMPRODUCT((L43:L46=L44)*(K43:K46&lt;K44))+L44</f>
        <v>3</v>
      </c>
      <c r="O44" s="498" t="str">
        <f>INDEX(C43:C47,MATCH(2,N43:N47,0),0)</f>
        <v>Manchester City</v>
      </c>
      <c r="P44" s="497">
        <f>INDEX(L43:L47,MATCH(O44,C43:C47,0),0)</f>
        <v>1</v>
      </c>
      <c r="Q44" s="497" t="str">
        <f>IF(Q43&lt;&gt;"",O44,"")</f>
        <v>Manchester City</v>
      </c>
      <c r="R44" s="497" t="str">
        <f>IF(R43&lt;&gt;"",O45,"")</f>
        <v/>
      </c>
      <c r="S44" s="497" t="str">
        <f>IF(S43&lt;&gt;"",O46,"")</f>
        <v/>
      </c>
      <c r="T44" s="497" t="str">
        <f>IF(T43&lt;&gt;"",O47,"")</f>
        <v/>
      </c>
      <c r="U44" s="497"/>
      <c r="V44" s="497" t="str">
        <f t="shared" ref="V44:V46" si="6841">IF(Q44&lt;&gt;"",Q44,"")</f>
        <v>Manchester City</v>
      </c>
      <c r="W44" s="497">
        <f>SUMPRODUCT((DA3:DA54=V44)*(DD3:DD54=V45)*(DE3:DE54="W"))+SUMPRODUCT((DA3:DA54=V44)*(DD3:DD54=V46)*(DE3:DE54="W"))+SUMPRODUCT((DA3:DA54=V44)*(DD3:DD54=V47)*(DE3:DE54="W"))+SUMPRODUCT((DA3:DA54=V44)*(DD3:DD54=V43)*(DE3:DE54="W"))+SUMPRODUCT((DA3:DA54=V45)*(DD3:DD54=V44)*(DF3:DF54="W"))+SUMPRODUCT((DA3:DA54=V46)*(DD3:DD54=V44)*(DF3:DF54="W"))+SUMPRODUCT((DA3:DA54=V47)*(DD3:DD54=V44)*(DF3:DF54="W"))+SUMPRODUCT((DA3:DA54=V43)*(DD3:DD54=V44)*(DF3:DF54="W"))</f>
        <v>0</v>
      </c>
      <c r="X44" s="497">
        <f>SUMPRODUCT((DA3:DA54=V44)*(DD3:DD54=V45)*(DE3:DE54="D"))+SUMPRODUCT((DA3:DA54=V44)*(DD3:DD54=V46)*(DE3:DE54="D"))+SUMPRODUCT((DA3:DA54=V44)*(DD3:DD54=V47)*(DE3:DE54="D"))+SUMPRODUCT((DA3:DA54=V44)*(DD3:DD54=V43)*(DE3:DE54="D"))+SUMPRODUCT((DA3:DA54=V45)*(DD3:DD54=V44)*(DE3:DE54="D"))+SUMPRODUCT((DA3:DA54=V46)*(DD3:DD54=V44)*(DE3:DE54="D"))+SUMPRODUCT((DA3:DA54=V47)*(DD3:DD54=V44)*(DE3:DE54="D"))+SUMPRODUCT((DA3:DA54=V43)*(DD3:DD54=V44)*(DE3:DE54="D"))</f>
        <v>1</v>
      </c>
      <c r="Y44" s="497">
        <f>SUMPRODUCT((DA3:DA54=V44)*(DD3:DD54=V45)*(DE3:DE54="L"))+SUMPRODUCT((DA3:DA54=V44)*(DD3:DD54=V46)*(DE3:DE54="L"))+SUMPRODUCT((DA3:DA54=V44)*(DD3:DD54=V47)*(DE3:DE54="L"))+SUMPRODUCT((DA3:DA54=V44)*(DD3:DD54=V43)*(DE3:DE54="L"))+SUMPRODUCT((DA3:DA54=V45)*(DD3:DD54=V44)*(DF3:DF54="L"))+SUMPRODUCT((DA3:DA54=V46)*(DD3:DD54=V44)*(DF3:DF54="L"))+SUMPRODUCT((DA3:DA54=V47)*(DD3:DD54=V44)*(DF3:DF54="L"))+SUMPRODUCT((DA3:DA54=V43)*(DD3:DD54=V44)*(DF3:DF54="L"))</f>
        <v>0</v>
      </c>
      <c r="Z44" s="497">
        <f>SUMPRODUCT((DA3:DA54=V44)*(DD3:DD54=V45)*DB3:DB54)+SUMPRODUCT((DA3:DA54=V44)*(DD3:DD54=V46)*DB3:DB54)+SUMPRODUCT((DA3:DA54=V44)*(DD3:DD54=V47)*DB3:DB54)+SUMPRODUCT((DA3:DA54=V44)*(DD3:DD54=V43)*DB3:DB54)+SUMPRODUCT((DA3:DA54=V45)*(DD3:DD54=V44)*DC3:DC54)+SUMPRODUCT((DA3:DA54=V46)*(DD3:DD54=V44)*DC3:DC54)+SUMPRODUCT((DA3:DA54=V47)*(DD3:DD54=V44)*DC3:DC54)+SUMPRODUCT((DA3:DA54=V43)*(DD3:DD54=V44)*DC3:DC54)</f>
        <v>1</v>
      </c>
      <c r="AA44" s="497">
        <f>SUMPRODUCT((DA3:DA54=V44)*(DD3:DD54=V45)*DC3:DC54)+SUMPRODUCT((DA3:DA54=V44)*(DD3:DD54=V46)*DC3:DC54)+SUMPRODUCT((DA3:DA54=V44)*(DD3:DD54=V47)*DC3:DC54)+SUMPRODUCT((DA3:DA54=V44)*(DD3:DD54=V43)*DC3:DC54)+SUMPRODUCT((DA3:DA54=V45)*(DD3:DD54=V44)*DB3:DB54)+SUMPRODUCT((DA3:DA54=V46)*(DD3:DD54=V44)*DB3:DB54)+SUMPRODUCT((DA3:DA54=V47)*(DD3:DD54=V44)*DB3:DB54)+SUMPRODUCT((DA3:DA54=V43)*(DD3:DD54=V44)*DB3:DB54)</f>
        <v>1</v>
      </c>
      <c r="AB44" s="497">
        <f>Z44-AA44+1000</f>
        <v>1000</v>
      </c>
      <c r="AC44" s="497">
        <f t="shared" si="6725"/>
        <v>1</v>
      </c>
      <c r="AD44" s="497">
        <f>IF(V44&lt;&gt;"",VLOOKUP(V44,C4:I52,7,FALSE),"")</f>
        <v>1003</v>
      </c>
      <c r="AE44" s="497">
        <f>IF(V44&lt;&gt;"",VLOOKUP(V44,C4:I52,5,FALSE),"")</f>
        <v>6</v>
      </c>
      <c r="AF44" s="497">
        <f>IF(V44&lt;&gt;"",VLOOKUP(V44,C4:K52,9,FALSE),"")</f>
        <v>31</v>
      </c>
      <c r="AG44" s="497">
        <f t="shared" si="6726"/>
        <v>1</v>
      </c>
      <c r="AH44" s="497">
        <f>IF(V44&lt;&gt;"",RANK(AG44,AG43:AG47),"")</f>
        <v>1</v>
      </c>
      <c r="AI44" s="497">
        <f>IF(V44&lt;&gt;"",SUMPRODUCT((AG43:AG47=AG44)*(AB43:AB47&gt;AB44)),"")</f>
        <v>0</v>
      </c>
      <c r="AJ44" s="497">
        <f>IF(V44&lt;&gt;"",SUMPRODUCT((AG43:AG47=AG44)*(AB43:AB47=AB44)*(Z43:Z47&gt;Z44)),"")</f>
        <v>0</v>
      </c>
      <c r="AK44" s="497">
        <f>IF(V44&lt;&gt;"",SUMPRODUCT((AG43:AG47=AG44)*(AB43:AB47=AB44)*(Z43:Z47=Z44)*(AD43:AD47&gt;AD44)),"")</f>
        <v>0</v>
      </c>
      <c r="AL44" s="497">
        <f>IF(V44&lt;&gt;"",SUMPRODUCT((AG43:AG47=AG44)*(AB43:AB47=AB44)*(Z43:Z47=Z44)*(AD43:AD47=AD44)*(AE43:AE47&gt;AE44)),"")</f>
        <v>0</v>
      </c>
      <c r="AM44" s="497">
        <f>IF(V44&lt;&gt;"",SUMPRODUCT((AG43:AG47=AG44)*(AB43:AB47=AB44)*(Z43:Z47=Z44)*(AD43:AD47=AD44)*(AE43:AE47=AE44)*(AF43:AF47&gt;AF44)),"")</f>
        <v>0</v>
      </c>
      <c r="AN44" s="497">
        <f>IF(V44&lt;&gt;"",IF(AN96&lt;&gt;"",IF(U94=3,AN96,AN96+U94),SUM(AH44:AM44)),"")</f>
        <v>1</v>
      </c>
      <c r="AO44" s="497" t="str">
        <f>IF(V44&lt;&gt;"",INDEX(V43:V47,MATCH(2,AN43:AN47,0),0),"")</f>
        <v>Juventus</v>
      </c>
      <c r="AP44" s="497" t="str">
        <f>IF(R43&lt;&gt;"",R43,"")</f>
        <v/>
      </c>
      <c r="AQ44" s="497">
        <f>SUMPRODUCT((DA3:DA54=AP44)*(DD3:DD54=AP45)*(DE3:DE54="W"))+SUMPRODUCT((DA3:DA54=AP44)*(DD3:DD54=AP46)*(DE3:DE54="W"))+SUMPRODUCT((DA3:DA54=AP44)*(DD3:DD54=AP47)*(DE3:DE54="W"))+SUMPRODUCT((DA3:DA54=AP45)*(DD3:DD54=AP44)*(DF3:DF54="W"))+SUMPRODUCT((DA3:DA54=AP46)*(DD3:DD54=AP44)*(DF3:DF54="W"))+SUMPRODUCT((DA3:DA54=AP47)*(DD3:DD54=AP44)*(DF3:DF54="W"))</f>
        <v>0</v>
      </c>
      <c r="AR44" s="497">
        <f>SUMPRODUCT((DA3:DA54=AP44)*(DD3:DD54=AP45)*(DE3:DE54="D"))+SUMPRODUCT((DA3:DA54=AP44)*(DD3:DD54=AP46)*(DE3:DE54="D"))+SUMPRODUCT((DA3:DA54=AP44)*(DD3:DD54=AP47)*(DE3:DE54="D"))+SUMPRODUCT((DA3:DA54=AP45)*(DD3:DD54=AP44)*(DE3:DE54="D"))+SUMPRODUCT((DA3:DA54=AP46)*(DD3:DD54=AP44)*(DE3:DE54="D"))+SUMPRODUCT((DA3:DA54=AP47)*(DD3:DD54=AP44)*(DE3:DE54="D"))</f>
        <v>0</v>
      </c>
      <c r="AS44" s="497">
        <f>SUMPRODUCT((DA3:DA54=AP44)*(DD3:DD54=AP45)*(DE3:DE54="L"))+SUMPRODUCT((DA3:DA54=AP44)*(DD3:DD54=AP46)*(DE3:DE54="L"))+SUMPRODUCT((DA3:DA54=AP44)*(DD3:DD54=AP47)*(DE3:DE54="L"))+SUMPRODUCT((DA3:DA54=AP45)*(DD3:DD54=AP44)*(DF3:DF54="L"))+SUMPRODUCT((DA3:DA54=AP46)*(DD3:DD54=AP44)*(DF3:DF54="L"))+SUMPRODUCT((DA3:DA54=AP47)*(DD3:DD54=AP44)*(DF3:DF54="L"))</f>
        <v>0</v>
      </c>
      <c r="AT44" s="497">
        <f>SUMPRODUCT((DA3:DA54=AP44)*(DD3:DD54=AP45)*DB3:DB54)+SUMPRODUCT((DA3:DA54=AP44)*(DD3:DD54=AP46)*DB3:DB54)+SUMPRODUCT((DA3:DA54=AP44)*(DD3:DD54=AP47)*DB3:DB54)+SUMPRODUCT((DA3:DA54=AP44)*(DD3:DD54=AP43)*DB3:DB54)+SUMPRODUCT((DA3:DA54=AP45)*(DD3:DD54=AP44)*DC3:DC54)+SUMPRODUCT((DA3:DA54=AP46)*(DD3:DD54=AP44)*DC3:DC54)+SUMPRODUCT((DA3:DA54=AP47)*(DD3:DD54=AP44)*DC3:DC54)+SUMPRODUCT((DA3:DA54=AP43)*(DD3:DD54=AP44)*DC3:DC54)</f>
        <v>0</v>
      </c>
      <c r="AU44" s="497">
        <f>SUMPRODUCT((DA3:DA54=AP44)*(DD3:DD54=AP45)*DC3:DC54)+SUMPRODUCT((DA3:DA54=AP44)*(DD3:DD54=AP46)*DC3:DC54)+SUMPRODUCT((DA3:DA54=AP44)*(DD3:DD54=AP47)*DC3:DC54)+SUMPRODUCT((DA3:DA54=AP44)*(DD3:DD54=AP43)*DC3:DC54)+SUMPRODUCT((DA3:DA54=AP45)*(DD3:DD54=AP44)*DB3:DB54)+SUMPRODUCT((DA3:DA54=AP46)*(DD3:DD54=AP44)*DB3:DB54)+SUMPRODUCT((DA3:DA54=AP47)*(DD3:DD54=AP44)*DB3:DB54)+SUMPRODUCT((DA3:DA54=AP43)*(DD3:DD54=AP44)*DB3:DB54)</f>
        <v>0</v>
      </c>
      <c r="AV44" s="497">
        <f>AT44-AU44+1000</f>
        <v>1000</v>
      </c>
      <c r="AW44" s="497" t="str">
        <f t="shared" ref="AW44:AW46" si="6842">IF(AP44&lt;&gt;"",AQ44*3+AR44*1,"")</f>
        <v/>
      </c>
      <c r="AX44" s="497" t="str">
        <f>IF(AP44&lt;&gt;"",VLOOKUP(AP44,C4:I52,7,FALSE),"")</f>
        <v/>
      </c>
      <c r="AY44" s="497" t="str">
        <f>IF(AP44&lt;&gt;"",VLOOKUP(AP44,C4:I52,5,FALSE),"")</f>
        <v/>
      </c>
      <c r="AZ44" s="497" t="str">
        <f>IF(AP44&lt;&gt;"",VLOOKUP(AP44,C4:K52,9,FALSE),"")</f>
        <v/>
      </c>
      <c r="BA44" s="497" t="str">
        <f t="shared" ref="BA44:BA46" si="6843">AW44</f>
        <v/>
      </c>
      <c r="BB44" s="497" t="str">
        <f>IF(AP44&lt;&gt;"",RANK(BA44,BA43:BA46),"")</f>
        <v/>
      </c>
      <c r="BC44" s="497" t="str">
        <f>IF(AP44&lt;&gt;"",SUMPRODUCT((BA43:BA47=BA44)*(AV43:AV47&gt;AV44)),"")</f>
        <v/>
      </c>
      <c r="BD44" s="497" t="str">
        <f>IF(AP44&lt;&gt;"",SUMPRODUCT((BA43:BA47=BA44)*(AV43:AV47=AV44)*(AT43:AT47&gt;AT44)),"")</f>
        <v/>
      </c>
      <c r="BE44" s="497" t="str">
        <f>IF(AP44&lt;&gt;"",SUMPRODUCT((BA43:BA47=BA44)*(AV43:AV47=AV44)*(AT43:AT47=AT44)*(AX43:AX47&gt;AX44)),"")</f>
        <v/>
      </c>
      <c r="BF44" s="497" t="str">
        <f>IF(AP44&lt;&gt;"",SUMPRODUCT((BA43:BA47=BA44)*(AV43:AV47=AV44)*(AT43:AT47=AT44)*(AX43:AX47=AX44)*(AY43:AY47&gt;AY44)),"")</f>
        <v/>
      </c>
      <c r="BG44" s="497" t="str">
        <f>IF(AP44&lt;&gt;"",SUMPRODUCT((BA43:BA47=BA44)*(AV43:AV47=AV44)*(AT43:AT47=AT44)*(AX43:AX47=AX44)*(AY43:AY47=AY44)*(AZ43:AZ47&gt;AZ44)),"")</f>
        <v/>
      </c>
      <c r="BH44" s="497" t="str">
        <f>IF(AP44&lt;&gt;"",IF(BH96&lt;&gt;"",IF(AO94=3,BH96,BH96+AO94),SUM(BB44:BG44)+1),"")</f>
        <v/>
      </c>
      <c r="BI44" s="497" t="str">
        <f>IF(AP44&lt;&gt;"",INDEX(AP44:AP47,MATCH(2,BH44:BH47,0),0),"")</f>
        <v/>
      </c>
      <c r="BJ44" s="497"/>
      <c r="BK44" s="497"/>
      <c r="BL44" s="497"/>
      <c r="BM44" s="497"/>
      <c r="BN44" s="497"/>
      <c r="BO44" s="497"/>
      <c r="BP44" s="497"/>
      <c r="BQ44" s="497"/>
      <c r="BR44" s="497"/>
      <c r="BS44" s="497"/>
      <c r="BT44" s="497"/>
      <c r="BU44" s="497"/>
      <c r="BV44" s="497"/>
      <c r="BW44" s="497"/>
      <c r="BX44" s="497"/>
      <c r="BY44" s="497"/>
      <c r="BZ44" s="497"/>
      <c r="CA44" s="497"/>
      <c r="CB44" s="497"/>
      <c r="CC44" s="497"/>
      <c r="CD44" s="497"/>
      <c r="CE44" s="497"/>
      <c r="CF44" s="497"/>
      <c r="CG44" s="497"/>
      <c r="CH44" s="497"/>
      <c r="CI44" s="497"/>
      <c r="CJ44" s="497"/>
      <c r="CK44" s="497"/>
      <c r="CL44" s="497"/>
      <c r="CM44" s="497"/>
      <c r="CN44" s="497"/>
      <c r="CO44" s="497"/>
      <c r="CP44" s="497"/>
      <c r="CQ44" s="497"/>
      <c r="CR44" s="497"/>
      <c r="CS44" s="497"/>
      <c r="CT44" s="497"/>
      <c r="CU44" s="497"/>
      <c r="CV44" s="497"/>
      <c r="CW44" s="497"/>
      <c r="CX44" s="497" t="str">
        <f>IF(BI44&lt;&gt;"",BI44,IF(AO44&lt;&gt;"",AO44,O44))</f>
        <v>Juventus</v>
      </c>
      <c r="CY44" s="497">
        <v>2</v>
      </c>
      <c r="CZ44" s="497"/>
      <c r="DA44" s="500" t="str">
        <f>'Game Board'!F49</f>
        <v>Mamelodi Sundowns</v>
      </c>
      <c r="DB44" s="500">
        <f>IF(AND('Game Board'!G49&lt;&gt;"",'Game Board'!H49&lt;&gt;""),'Game Board'!G49,0)</f>
        <v>0</v>
      </c>
      <c r="DC44" s="500">
        <f>IF(AND('Game Board'!G49&lt;&gt;"",'Game Board'!H49&lt;&gt;""),'Game Board'!H49,0)</f>
        <v>1</v>
      </c>
      <c r="DD44" s="500" t="str">
        <f>'Game Board'!I49</f>
        <v>Fluminense</v>
      </c>
      <c r="DE44" s="500" t="str">
        <f>IF(AND('Game Board'!G49&lt;&gt;"",'Game Board'!H49&lt;&gt;""),IF(DB44&gt;DC44,"W",IF(DB44=DC44,"D","L")),"")</f>
        <v>L</v>
      </c>
      <c r="DF44" s="497" t="str">
        <f t="shared" si="24"/>
        <v>W</v>
      </c>
      <c r="DG44" s="497"/>
      <c r="DH44" s="497">
        <f ca="1">VLOOKUP(DI44,HD43:HE46,2,FALSE)</f>
        <v>3</v>
      </c>
      <c r="DI44" s="498" t="str">
        <f t="shared" si="6727"/>
        <v>Wydad AC</v>
      </c>
      <c r="DJ44" s="497">
        <f ca="1">SUMPRODUCT((HG3:HG54=DI44)*(HK3:HK54="W"))+SUMPRODUCT((HJ3:HJ54=DI44)*(HL3:HL54="W"))</f>
        <v>1</v>
      </c>
      <c r="DK44" s="497">
        <f ca="1">SUMPRODUCT((HG3:HG54=DI44)*(HK3:HK54="D"))+SUMPRODUCT((HJ3:HJ54=DI44)*(HL3:HL54="D"))</f>
        <v>0</v>
      </c>
      <c r="DL44" s="497">
        <f ca="1">SUMPRODUCT((HG3:HG54=DI44)*(HK3:HK54="L"))+SUMPRODUCT((HJ3:HJ54=DI44)*(HL3:HL54="L"))</f>
        <v>2</v>
      </c>
      <c r="DM44" s="497">
        <f ca="1">SUMIF(HG3:HG72,DI44,HH3:HH72)+SUMIF(HJ3:HJ72,DI44,HI3:HI72)</f>
        <v>3</v>
      </c>
      <c r="DN44" s="497">
        <f ca="1">SUMIF(HJ3:HJ72,DI44,HH3:HH72)+SUMIF(HG3:HG72,DI44,HI3:HI72)</f>
        <v>6</v>
      </c>
      <c r="DO44" s="497">
        <f t="shared" ca="1" si="6728"/>
        <v>997</v>
      </c>
      <c r="DP44" s="497">
        <f t="shared" ca="1" si="6729"/>
        <v>3</v>
      </c>
      <c r="DQ44" s="499">
        <f t="shared" si="257"/>
        <v>10</v>
      </c>
      <c r="DR44" s="497">
        <f ca="1">IF(COUNTIF(DP43:DP46,4)&lt;&gt;4,RANK(DP44,DP43:DP46),DP96)</f>
        <v>3</v>
      </c>
      <c r="DS44" s="497"/>
      <c r="DT44" s="497">
        <f ca="1">SUMPRODUCT((DR43:DR46=DR44)*(DQ43:DQ46&lt;DQ44))+DR44</f>
        <v>3</v>
      </c>
      <c r="DU44" s="498" t="str">
        <f ca="1">INDEX(DI43:DI47,MATCH(2,DT43:DT47,0),0)</f>
        <v>Manchester City</v>
      </c>
      <c r="DV44" s="497">
        <f ca="1">INDEX(DR43:DR47,MATCH(DU44,DI43:DI47,0),0)</f>
        <v>2</v>
      </c>
      <c r="DW44" s="497" t="str">
        <f ca="1">IF(DW43&lt;&gt;"",DU44,"")</f>
        <v/>
      </c>
      <c r="DX44" s="497" t="str">
        <f ca="1">IF(DX43&lt;&gt;"",DU45,"")</f>
        <v/>
      </c>
      <c r="DY44" s="497" t="str">
        <f ca="1">IF(DY43&lt;&gt;"",DU46,"")</f>
        <v/>
      </c>
      <c r="DZ44" s="497" t="str">
        <f>IF(DZ43&lt;&gt;"",DU47,"")</f>
        <v/>
      </c>
      <c r="EA44" s="497"/>
      <c r="EB44" s="497" t="str">
        <f t="shared" ref="EB44:EB46" ca="1" si="6844">IF(DW44&lt;&gt;"",DW44,"")</f>
        <v/>
      </c>
      <c r="EC44" s="497">
        <f ca="1">SUMPRODUCT((HG3:HG54=EB44)*(HJ3:HJ54=EB45)*(HK3:HK54="W"))+SUMPRODUCT((HG3:HG54=EB44)*(HJ3:HJ54=EB46)*(HK3:HK54="W"))+SUMPRODUCT((HG3:HG54=EB44)*(HJ3:HJ54=EB47)*(HK3:HK54="W"))+SUMPRODUCT((HG3:HG54=EB44)*(HJ3:HJ54=EB43)*(HK3:HK54="W"))+SUMPRODUCT((HG3:HG54=EB45)*(HJ3:HJ54=EB44)*(HL3:HL54="W"))+SUMPRODUCT((HG3:HG54=EB46)*(HJ3:HJ54=EB44)*(HL3:HL54="W"))+SUMPRODUCT((HG3:HG54=EB47)*(HJ3:HJ54=EB44)*(HL3:HL54="W"))+SUMPRODUCT((HG3:HG54=EB43)*(HJ3:HJ54=EB44)*(HL3:HL54="W"))</f>
        <v>0</v>
      </c>
      <c r="ED44" s="497">
        <f ca="1">SUMPRODUCT((HG3:HG54=EB44)*(HJ3:HJ54=EB45)*(HK3:HK54="D"))+SUMPRODUCT((HG3:HG54=EB44)*(HJ3:HJ54=EB46)*(HK3:HK54="D"))+SUMPRODUCT((HG3:HG54=EB44)*(HJ3:HJ54=EB47)*(HK3:HK54="D"))+SUMPRODUCT((HG3:HG54=EB44)*(HJ3:HJ54=EB43)*(HK3:HK54="D"))+SUMPRODUCT((HG3:HG54=EB45)*(HJ3:HJ54=EB44)*(HK3:HK54="D"))+SUMPRODUCT((HG3:HG54=EB46)*(HJ3:HJ54=EB44)*(HK3:HK54="D"))+SUMPRODUCT((HG3:HG54=EB47)*(HJ3:HJ54=EB44)*(HK3:HK54="D"))+SUMPRODUCT((HG3:HG54=EB43)*(HJ3:HJ54=EB44)*(HK3:HK54="D"))</f>
        <v>0</v>
      </c>
      <c r="EE44" s="497">
        <f ca="1">SUMPRODUCT((HG3:HG54=EB44)*(HJ3:HJ54=EB45)*(HK3:HK54="L"))+SUMPRODUCT((HG3:HG54=EB44)*(HJ3:HJ54=EB46)*(HK3:HK54="L"))+SUMPRODUCT((HG3:HG54=EB44)*(HJ3:HJ54=EB47)*(HK3:HK54="L"))+SUMPRODUCT((HG3:HG54=EB44)*(HJ3:HJ54=EB43)*(HK3:HK54="L"))+SUMPRODUCT((HG3:HG54=EB45)*(HJ3:HJ54=EB44)*(HL3:HL54="L"))+SUMPRODUCT((HG3:HG54=EB46)*(HJ3:HJ54=EB44)*(HL3:HL54="L"))+SUMPRODUCT((HG3:HG54=EB47)*(HJ3:HJ54=EB44)*(HL3:HL54="L"))+SUMPRODUCT((HG3:HG54=EB43)*(HJ3:HJ54=EB44)*(HL3:HL54="L"))</f>
        <v>0</v>
      </c>
      <c r="EF44" s="497">
        <f ca="1">SUMPRODUCT((HG3:HG54=EB44)*(HJ3:HJ54=EB45)*HH3:HH54)+SUMPRODUCT((HG3:HG54=EB44)*(HJ3:HJ54=EB46)*HH3:HH54)+SUMPRODUCT((HG3:HG54=EB44)*(HJ3:HJ54=EB47)*HH3:HH54)+SUMPRODUCT((HG3:HG54=EB44)*(HJ3:HJ54=EB43)*HH3:HH54)+SUMPRODUCT((HG3:HG54=EB45)*(HJ3:HJ54=EB44)*HI3:HI54)+SUMPRODUCT((HG3:HG54=EB46)*(HJ3:HJ54=EB44)*HI3:HI54)+SUMPRODUCT((HG3:HG54=EB47)*(HJ3:HJ54=EB44)*HI3:HI54)+SUMPRODUCT((HG3:HG54=EB43)*(HJ3:HJ54=EB44)*HI3:HI54)</f>
        <v>0</v>
      </c>
      <c r="EG44" s="497">
        <f ca="1">SUMPRODUCT((HG3:HG54=EB44)*(HJ3:HJ54=EB45)*HI3:HI54)+SUMPRODUCT((HG3:HG54=EB44)*(HJ3:HJ54=EB46)*HI3:HI54)+SUMPRODUCT((HG3:HG54=EB44)*(HJ3:HJ54=EB47)*HI3:HI54)+SUMPRODUCT((HG3:HG54=EB44)*(HJ3:HJ54=EB43)*HI3:HI54)+SUMPRODUCT((HG3:HG54=EB45)*(HJ3:HJ54=EB44)*HH3:HH54)+SUMPRODUCT((HG3:HG54=EB46)*(HJ3:HJ54=EB44)*HH3:HH54)+SUMPRODUCT((HG3:HG54=EB47)*(HJ3:HJ54=EB44)*HH3:HH54)+SUMPRODUCT((HG3:HG54=EB43)*(HJ3:HJ54=EB44)*HH3:HH54)</f>
        <v>0</v>
      </c>
      <c r="EH44" s="497">
        <f ca="1">EF44-EG44+1000</f>
        <v>1000</v>
      </c>
      <c r="EI44" s="497" t="str">
        <f t="shared" ca="1" si="6730"/>
        <v/>
      </c>
      <c r="EJ44" s="497" t="str">
        <f ca="1">IF(EB44&lt;&gt;"",VLOOKUP(EB44,DI4:DO52,7,FALSE),"")</f>
        <v/>
      </c>
      <c r="EK44" s="497" t="str">
        <f ca="1">IF(EB44&lt;&gt;"",VLOOKUP(EB44,DI4:DO52,5,FALSE),"")</f>
        <v/>
      </c>
      <c r="EL44" s="497" t="str">
        <f ca="1">IF(EB44&lt;&gt;"",VLOOKUP(EB44,DI4:DQ52,9,FALSE),"")</f>
        <v/>
      </c>
      <c r="EM44" s="497" t="str">
        <f t="shared" ca="1" si="6731"/>
        <v/>
      </c>
      <c r="EN44" s="497" t="str">
        <f ca="1">IF(EB44&lt;&gt;"",RANK(EM44,EM43:EM47),"")</f>
        <v/>
      </c>
      <c r="EO44" s="497" t="str">
        <f ca="1">IF(EB44&lt;&gt;"",SUMPRODUCT((EM43:EM47=EM44)*(EH43:EH47&gt;EH44)),"")</f>
        <v/>
      </c>
      <c r="EP44" s="497" t="str">
        <f ca="1">IF(EB44&lt;&gt;"",SUMPRODUCT((EM43:EM47=EM44)*(EH43:EH47=EH44)*(EF43:EF47&gt;EF44)),"")</f>
        <v/>
      </c>
      <c r="EQ44" s="497" t="str">
        <f ca="1">IF(EB44&lt;&gt;"",SUMPRODUCT((EM43:EM47=EM44)*(EH43:EH47=EH44)*(EF43:EF47=EF44)*(EJ43:EJ47&gt;EJ44)),"")</f>
        <v/>
      </c>
      <c r="ER44" s="497" t="str">
        <f ca="1">IF(EB44&lt;&gt;"",SUMPRODUCT((EM43:EM47=EM44)*(EH43:EH47=EH44)*(EF43:EF47=EF44)*(EJ43:EJ47=EJ44)*(EK43:EK47&gt;EK44)),"")</f>
        <v/>
      </c>
      <c r="ES44" s="497" t="str">
        <f ca="1">IF(EB44&lt;&gt;"",SUMPRODUCT((EM43:EM47=EM44)*(EH43:EH47=EH44)*(EF43:EF47=EF44)*(EJ43:EJ47=EJ44)*(EK43:EK47=EK44)*(EL43:EL47&gt;EL44)),"")</f>
        <v/>
      </c>
      <c r="ET44" s="497" t="str">
        <f ca="1">IF(EB44&lt;&gt;"",IF(ET96&lt;&gt;"",IF(EA94=3,ET96,ET96+EA94),SUM(EN44:ES44)),"")</f>
        <v/>
      </c>
      <c r="EU44" s="497" t="str">
        <f ca="1">IF(EB44&lt;&gt;"",INDEX(EB43:EB47,MATCH(2,ET43:ET47,0),0),"")</f>
        <v/>
      </c>
      <c r="EV44" s="497" t="str">
        <f ca="1">IF(DX43&lt;&gt;"",DX43,"")</f>
        <v/>
      </c>
      <c r="EW44" s="497">
        <f ca="1">SUMPRODUCT((HG3:HG54=EV44)*(HJ3:HJ54=EV45)*(HK3:HK54="W"))+SUMPRODUCT((HG3:HG54=EV44)*(HJ3:HJ54=EV46)*(HK3:HK54="W"))+SUMPRODUCT((HG3:HG54=EV44)*(HJ3:HJ54=EV47)*(HK3:HK54="W"))+SUMPRODUCT((HG3:HG54=EV45)*(HJ3:HJ54=EV44)*(HL3:HL54="W"))+SUMPRODUCT((HG3:HG54=EV46)*(HJ3:HJ54=EV44)*(HL3:HL54="W"))+SUMPRODUCT((HG3:HG54=EV47)*(HJ3:HJ54=EV44)*(HL3:HL54="W"))</f>
        <v>0</v>
      </c>
      <c r="EX44" s="497">
        <f ca="1">SUMPRODUCT((HG3:HG54=EV44)*(HJ3:HJ54=EV45)*(HK3:HK54="D"))+SUMPRODUCT((HG3:HG54=EV44)*(HJ3:HJ54=EV46)*(HK3:HK54="D"))+SUMPRODUCT((HG3:HG54=EV44)*(HJ3:HJ54=EV47)*(HK3:HK54="D"))+SUMPRODUCT((HG3:HG54=EV45)*(HJ3:HJ54=EV44)*(HK3:HK54="D"))+SUMPRODUCT((HG3:HG54=EV46)*(HJ3:HJ54=EV44)*(HK3:HK54="D"))+SUMPRODUCT((HG3:HG54=EV47)*(HJ3:HJ54=EV44)*(HK3:HK54="D"))</f>
        <v>0</v>
      </c>
      <c r="EY44" s="497">
        <f ca="1">SUMPRODUCT((HG3:HG54=EV44)*(HJ3:HJ54=EV45)*(HK3:HK54="L"))+SUMPRODUCT((HG3:HG54=EV44)*(HJ3:HJ54=EV46)*(HK3:HK54="L"))+SUMPRODUCT((HG3:HG54=EV44)*(HJ3:HJ54=EV47)*(HK3:HK54="L"))+SUMPRODUCT((HG3:HG54=EV45)*(HJ3:HJ54=EV44)*(HL3:HL54="L"))+SUMPRODUCT((HG3:HG54=EV46)*(HJ3:HJ54=EV44)*(HL3:HL54="L"))+SUMPRODUCT((HG3:HG54=EV47)*(HJ3:HJ54=EV44)*(HL3:HL54="L"))</f>
        <v>0</v>
      </c>
      <c r="EZ44" s="497">
        <f ca="1">SUMPRODUCT((HG3:HG54=EV44)*(HJ3:HJ54=EV45)*HH3:HH54)+SUMPRODUCT((HG3:HG54=EV44)*(HJ3:HJ54=EV46)*HH3:HH54)+SUMPRODUCT((HG3:HG54=EV44)*(HJ3:HJ54=EV47)*HH3:HH54)+SUMPRODUCT((HG3:HG54=EV44)*(HJ3:HJ54=EV43)*HH3:HH54)+SUMPRODUCT((HG3:HG54=EV45)*(HJ3:HJ54=EV44)*HI3:HI54)+SUMPRODUCT((HG3:HG54=EV46)*(HJ3:HJ54=EV44)*HI3:HI54)+SUMPRODUCT((HG3:HG54=EV47)*(HJ3:HJ54=EV44)*HI3:HI54)+SUMPRODUCT((HG3:HG54=EV43)*(HJ3:HJ54=EV44)*HI3:HI54)</f>
        <v>0</v>
      </c>
      <c r="FA44" s="497">
        <f ca="1">SUMPRODUCT((HG3:HG54=EV44)*(HJ3:HJ54=EV45)*HI3:HI54)+SUMPRODUCT((HG3:HG54=EV44)*(HJ3:HJ54=EV46)*HI3:HI54)+SUMPRODUCT((HG3:HG54=EV44)*(HJ3:HJ54=EV47)*HI3:HI54)+SUMPRODUCT((HG3:HG54=EV44)*(HJ3:HJ54=EV43)*HI3:HI54)+SUMPRODUCT((HG3:HG54=EV45)*(HJ3:HJ54=EV44)*HH3:HH54)+SUMPRODUCT((HG3:HG54=EV46)*(HJ3:HJ54=EV44)*HH3:HH54)+SUMPRODUCT((HG3:HG54=EV47)*(HJ3:HJ54=EV44)*HH3:HH54)+SUMPRODUCT((HG3:HG54=EV43)*(HJ3:HJ54=EV44)*HH3:HH54)</f>
        <v>0</v>
      </c>
      <c r="FB44" s="497">
        <f ca="1">EZ44-FA44+1000</f>
        <v>1000</v>
      </c>
      <c r="FC44" s="497" t="str">
        <f t="shared" ref="FC44:FC46" ca="1" si="6845">IF(EV44&lt;&gt;"",EW44*3+EX44*1,"")</f>
        <v/>
      </c>
      <c r="FD44" s="497" t="str">
        <f ca="1">IF(EV44&lt;&gt;"",VLOOKUP(EV44,DI4:DO52,7,FALSE),"")</f>
        <v/>
      </c>
      <c r="FE44" s="497" t="str">
        <f ca="1">IF(EV44&lt;&gt;"",VLOOKUP(EV44,DI4:DO52,5,FALSE),"")</f>
        <v/>
      </c>
      <c r="FF44" s="497" t="str">
        <f ca="1">IF(EV44&lt;&gt;"",VLOOKUP(EV44,DI4:DQ52,9,FALSE),"")</f>
        <v/>
      </c>
      <c r="FG44" s="497" t="str">
        <f t="shared" ref="FG44:FG46" ca="1" si="6846">FC44</f>
        <v/>
      </c>
      <c r="FH44" s="497" t="str">
        <f ca="1">IF(EV44&lt;&gt;"",RANK(FG44,FG43:FG46),"")</f>
        <v/>
      </c>
      <c r="FI44" s="497" t="str">
        <f ca="1">IF(EV44&lt;&gt;"",SUMPRODUCT((FG43:FG47=FG44)*(FB43:FB47&gt;FB44)),"")</f>
        <v/>
      </c>
      <c r="FJ44" s="497" t="str">
        <f ca="1">IF(EV44&lt;&gt;"",SUMPRODUCT((FG43:FG47=FG44)*(FB43:FB47=FB44)*(EZ43:EZ47&gt;EZ44)),"")</f>
        <v/>
      </c>
      <c r="FK44" s="497" t="str">
        <f ca="1">IF(EV44&lt;&gt;"",SUMPRODUCT((FG43:FG47=FG44)*(FB43:FB47=FB44)*(EZ43:EZ47=EZ44)*(FD43:FD47&gt;FD44)),"")</f>
        <v/>
      </c>
      <c r="FL44" s="497" t="str">
        <f ca="1">IF(EV44&lt;&gt;"",SUMPRODUCT((FG43:FG47=FG44)*(FB43:FB47=FB44)*(EZ43:EZ47=EZ44)*(FD43:FD47=FD44)*(FE43:FE47&gt;FE44)),"")</f>
        <v/>
      </c>
      <c r="FM44" s="497" t="str">
        <f ca="1">IF(EV44&lt;&gt;"",SUMPRODUCT((FG43:FG47=FG44)*(FB43:FB47=FB44)*(EZ43:EZ47=EZ44)*(FD43:FD47=FD44)*(FE43:FE47=FE44)*(FF43:FF47&gt;FF44)),"")</f>
        <v/>
      </c>
      <c r="FN44" s="497" t="str">
        <f ca="1">IF(EV44&lt;&gt;"",IF(FN96&lt;&gt;"",IF(EU94=3,FN96,FN96+EU94),SUM(FH44:FM44)+1),"")</f>
        <v/>
      </c>
      <c r="FO44" s="497" t="str">
        <f ca="1">IF(EV44&lt;&gt;"",INDEX(EV44:EV47,MATCH(2,FN44:FN47,0),0),"")</f>
        <v/>
      </c>
      <c r="FP44" s="497"/>
      <c r="FQ44" s="497"/>
      <c r="FR44" s="497"/>
      <c r="FS44" s="497"/>
      <c r="FT44" s="497"/>
      <c r="FU44" s="497"/>
      <c r="FV44" s="497"/>
      <c r="FW44" s="497"/>
      <c r="FX44" s="497"/>
      <c r="FY44" s="497"/>
      <c r="FZ44" s="497"/>
      <c r="GA44" s="497"/>
      <c r="GB44" s="497"/>
      <c r="GC44" s="497"/>
      <c r="GD44" s="497"/>
      <c r="GE44" s="497"/>
      <c r="GF44" s="497"/>
      <c r="GG44" s="497"/>
      <c r="GH44" s="497"/>
      <c r="GI44" s="497"/>
      <c r="GJ44" s="497"/>
      <c r="GK44" s="497"/>
      <c r="GL44" s="497"/>
      <c r="GM44" s="497"/>
      <c r="GN44" s="497"/>
      <c r="GO44" s="497"/>
      <c r="GP44" s="497"/>
      <c r="GQ44" s="497"/>
      <c r="GR44" s="497"/>
      <c r="GS44" s="497"/>
      <c r="GT44" s="497"/>
      <c r="GU44" s="497"/>
      <c r="GV44" s="497"/>
      <c r="GW44" s="497"/>
      <c r="GX44" s="497"/>
      <c r="GY44" s="497"/>
      <c r="GZ44" s="497"/>
      <c r="HA44" s="497"/>
      <c r="HB44" s="497"/>
      <c r="HC44" s="497"/>
      <c r="HD44" s="497" t="str">
        <f ca="1">IF(FO44&lt;&gt;"",FO44,IF(EU44&lt;&gt;"",EU44,DU44))</f>
        <v>Manchester City</v>
      </c>
      <c r="HE44" s="497">
        <v>2</v>
      </c>
      <c r="HF44" s="497"/>
      <c r="HG44" s="500" t="str">
        <f t="shared" si="25"/>
        <v>Mamelodi Sundowns</v>
      </c>
      <c r="HH44" s="500">
        <f ca="1">IF(OFFSET('Game Board'!O49,0,HH1)&lt;&gt;"",OFFSET('Game Board'!O49,0,HH1),0)</f>
        <v>0</v>
      </c>
      <c r="HI44" s="500">
        <f ca="1">IF(OFFSET('Game Board'!P49,0,HH1)&lt;&gt;"",OFFSET('Game Board'!P49,0,HH1),0)</f>
        <v>2</v>
      </c>
      <c r="HJ44" s="500" t="str">
        <f t="shared" si="26"/>
        <v>Fluminense</v>
      </c>
      <c r="HK44" s="500" t="str">
        <f ca="1">IF(AND(OFFSET('Game Board'!O49,0,HH1)&lt;&gt;"",OFFSET('Game Board'!P49,0,HH1)&lt;&gt;""),IF(HH44&gt;HI44,"W",IF(HH44=HI44,"D","L")),"")</f>
        <v>L</v>
      </c>
      <c r="HL44" s="497" t="str">
        <f t="shared" ca="1" si="27"/>
        <v>W</v>
      </c>
      <c r="HM44" s="497"/>
      <c r="HN44" s="497">
        <f ca="1">VLOOKUP(HO44,LJ43:LK46,2,FALSE)</f>
        <v>1</v>
      </c>
      <c r="HO44" s="498" t="str">
        <f t="shared" si="6732"/>
        <v>Wydad AC</v>
      </c>
      <c r="HP44" s="497">
        <f ca="1">SUMPRODUCT((LM3:LM54=HO44)*(LQ3:LQ54="W"))+SUMPRODUCT((LP3:LP54=HO44)*(LR3:LR54="W"))</f>
        <v>3</v>
      </c>
      <c r="HQ44" s="497">
        <f ca="1">SUMPRODUCT((LM3:LM54=HO44)*(LQ3:LQ54="D"))+SUMPRODUCT((LP3:LP54=HO44)*(LR3:LR54="D"))</f>
        <v>0</v>
      </c>
      <c r="HR44" s="497">
        <f ca="1">SUMPRODUCT((LM3:LM54=HO44)*(LQ3:LQ54="L"))+SUMPRODUCT((LP3:LP54=HO44)*(LR3:LR54="L"))</f>
        <v>0</v>
      </c>
      <c r="HS44" s="497">
        <f ca="1">SUMIF(LM3:LM72,HO44,LN3:LN72)+SUMIF(LP3:LP72,HO44,LO3:LO72)</f>
        <v>8</v>
      </c>
      <c r="HT44" s="497">
        <f ca="1">SUMIF(LP3:LP72,HO44,LN3:LN72)+SUMIF(LM3:LM72,HO44,LO3:LO72)</f>
        <v>4</v>
      </c>
      <c r="HU44" s="497">
        <f t="shared" ca="1" si="6733"/>
        <v>1004</v>
      </c>
      <c r="HV44" s="497">
        <f t="shared" ca="1" si="6734"/>
        <v>9</v>
      </c>
      <c r="HW44" s="499">
        <f t="shared" si="266"/>
        <v>10</v>
      </c>
      <c r="HX44" s="497">
        <f ca="1">IF(COUNTIF(HV43:HV46,4)&lt;&gt;4,RANK(HV44,HV43:HV46),HV96)</f>
        <v>1</v>
      </c>
      <c r="HY44" s="497"/>
      <c r="HZ44" s="497">
        <f ca="1">SUMPRODUCT((HX43:HX46=HX44)*(HW43:HW46&lt;HW44))+HX44</f>
        <v>1</v>
      </c>
      <c r="IA44" s="498" t="str">
        <f ca="1">INDEX(HO43:HO47,MATCH(2,HZ43:HZ47,0),0)</f>
        <v>Juventus</v>
      </c>
      <c r="IB44" s="497">
        <f ca="1">INDEX(HX43:HX47,MATCH(IA44,HO43:HO47,0),0)</f>
        <v>2</v>
      </c>
      <c r="IC44" s="497" t="str">
        <f ca="1">IF(IC43&lt;&gt;"",IA44,"")</f>
        <v/>
      </c>
      <c r="ID44" s="497" t="str">
        <f ca="1">IF(ID43&lt;&gt;"",IA45,"")</f>
        <v/>
      </c>
      <c r="IE44" s="497" t="str">
        <f ca="1">IF(IE43&lt;&gt;"",IA46,"")</f>
        <v/>
      </c>
      <c r="IF44" s="497" t="str">
        <f>IF(IF43&lt;&gt;"",IA47,"")</f>
        <v/>
      </c>
      <c r="IG44" s="497"/>
      <c r="IH44" s="497" t="str">
        <f t="shared" ref="IH44:IH46" ca="1" si="6847">IF(IC44&lt;&gt;"",IC44,"")</f>
        <v/>
      </c>
      <c r="II44" s="497">
        <f ca="1">SUMPRODUCT((LM3:LM54=IH44)*(LP3:LP54=IH45)*(LQ3:LQ54="W"))+SUMPRODUCT((LM3:LM54=IH44)*(LP3:LP54=IH46)*(LQ3:LQ54="W"))+SUMPRODUCT((LM3:LM54=IH44)*(LP3:LP54=IH47)*(LQ3:LQ54="W"))+SUMPRODUCT((LM3:LM54=IH44)*(LP3:LP54=IH43)*(LQ3:LQ54="W"))+SUMPRODUCT((LM3:LM54=IH45)*(LP3:LP54=IH44)*(LR3:LR54="W"))+SUMPRODUCT((LM3:LM54=IH46)*(LP3:LP54=IH44)*(LR3:LR54="W"))+SUMPRODUCT((LM3:LM54=IH47)*(LP3:LP54=IH44)*(LR3:LR54="W"))+SUMPRODUCT((LM3:LM54=IH43)*(LP3:LP54=IH44)*(LR3:LR54="W"))</f>
        <v>0</v>
      </c>
      <c r="IJ44" s="497">
        <f ca="1">SUMPRODUCT((LM3:LM54=IH44)*(LP3:LP54=IH45)*(LQ3:LQ54="D"))+SUMPRODUCT((LM3:LM54=IH44)*(LP3:LP54=IH46)*(LQ3:LQ54="D"))+SUMPRODUCT((LM3:LM54=IH44)*(LP3:LP54=IH47)*(LQ3:LQ54="D"))+SUMPRODUCT((LM3:LM54=IH44)*(LP3:LP54=IH43)*(LQ3:LQ54="D"))+SUMPRODUCT((LM3:LM54=IH45)*(LP3:LP54=IH44)*(LQ3:LQ54="D"))+SUMPRODUCT((LM3:LM54=IH46)*(LP3:LP54=IH44)*(LQ3:LQ54="D"))+SUMPRODUCT((LM3:LM54=IH47)*(LP3:LP54=IH44)*(LQ3:LQ54="D"))+SUMPRODUCT((LM3:LM54=IH43)*(LP3:LP54=IH44)*(LQ3:LQ54="D"))</f>
        <v>0</v>
      </c>
      <c r="IK44" s="497">
        <f ca="1">SUMPRODUCT((LM3:LM54=IH44)*(LP3:LP54=IH45)*(LQ3:LQ54="L"))+SUMPRODUCT((LM3:LM54=IH44)*(LP3:LP54=IH46)*(LQ3:LQ54="L"))+SUMPRODUCT((LM3:LM54=IH44)*(LP3:LP54=IH47)*(LQ3:LQ54="L"))+SUMPRODUCT((LM3:LM54=IH44)*(LP3:LP54=IH43)*(LQ3:LQ54="L"))+SUMPRODUCT((LM3:LM54=IH45)*(LP3:LP54=IH44)*(LR3:LR54="L"))+SUMPRODUCT((LM3:LM54=IH46)*(LP3:LP54=IH44)*(LR3:LR54="L"))+SUMPRODUCT((LM3:LM54=IH47)*(LP3:LP54=IH44)*(LR3:LR54="L"))+SUMPRODUCT((LM3:LM54=IH43)*(LP3:LP54=IH44)*(LR3:LR54="L"))</f>
        <v>0</v>
      </c>
      <c r="IL44" s="497">
        <f ca="1">SUMPRODUCT((LM3:LM54=IH44)*(LP3:LP54=IH45)*LN3:LN54)+SUMPRODUCT((LM3:LM54=IH44)*(LP3:LP54=IH46)*LN3:LN54)+SUMPRODUCT((LM3:LM54=IH44)*(LP3:LP54=IH47)*LN3:LN54)+SUMPRODUCT((LM3:LM54=IH44)*(LP3:LP54=IH43)*LN3:LN54)+SUMPRODUCT((LM3:LM54=IH45)*(LP3:LP54=IH44)*LO3:LO54)+SUMPRODUCT((LM3:LM54=IH46)*(LP3:LP54=IH44)*LO3:LO54)+SUMPRODUCT((LM3:LM54=IH47)*(LP3:LP54=IH44)*LO3:LO54)+SUMPRODUCT((LM3:LM54=IH43)*(LP3:LP54=IH44)*LO3:LO54)</f>
        <v>0</v>
      </c>
      <c r="IM44" s="497">
        <f ca="1">SUMPRODUCT((LM3:LM54=IH44)*(LP3:LP54=IH45)*LO3:LO54)+SUMPRODUCT((LM3:LM54=IH44)*(LP3:LP54=IH46)*LO3:LO54)+SUMPRODUCT((LM3:LM54=IH44)*(LP3:LP54=IH47)*LO3:LO54)+SUMPRODUCT((LM3:LM54=IH44)*(LP3:LP54=IH43)*LO3:LO54)+SUMPRODUCT((LM3:LM54=IH45)*(LP3:LP54=IH44)*LN3:LN54)+SUMPRODUCT((LM3:LM54=IH46)*(LP3:LP54=IH44)*LN3:LN54)+SUMPRODUCT((LM3:LM54=IH47)*(LP3:LP54=IH44)*LN3:LN54)+SUMPRODUCT((LM3:LM54=IH43)*(LP3:LP54=IH44)*LN3:LN54)</f>
        <v>0</v>
      </c>
      <c r="IN44" s="497">
        <f ca="1">IL44-IM44+1000</f>
        <v>1000</v>
      </c>
      <c r="IO44" s="497" t="str">
        <f t="shared" ca="1" si="6735"/>
        <v/>
      </c>
      <c r="IP44" s="497" t="str">
        <f ca="1">IF(IH44&lt;&gt;"",VLOOKUP(IH44,HO4:HU52,7,FALSE),"")</f>
        <v/>
      </c>
      <c r="IQ44" s="497" t="str">
        <f ca="1">IF(IH44&lt;&gt;"",VLOOKUP(IH44,HO4:HU52,5,FALSE),"")</f>
        <v/>
      </c>
      <c r="IR44" s="497" t="str">
        <f ca="1">IF(IH44&lt;&gt;"",VLOOKUP(IH44,HO4:HW52,9,FALSE),"")</f>
        <v/>
      </c>
      <c r="IS44" s="497" t="str">
        <f t="shared" ca="1" si="6736"/>
        <v/>
      </c>
      <c r="IT44" s="497" t="str">
        <f ca="1">IF(IH44&lt;&gt;"",RANK(IS44,IS43:IS47),"")</f>
        <v/>
      </c>
      <c r="IU44" s="497" t="str">
        <f ca="1">IF(IH44&lt;&gt;"",SUMPRODUCT((IS43:IS47=IS44)*(IN43:IN47&gt;IN44)),"")</f>
        <v/>
      </c>
      <c r="IV44" s="497" t="str">
        <f ca="1">IF(IH44&lt;&gt;"",SUMPRODUCT((IS43:IS47=IS44)*(IN43:IN47=IN44)*(IL43:IL47&gt;IL44)),"")</f>
        <v/>
      </c>
      <c r="IW44" s="497" t="str">
        <f ca="1">IF(IH44&lt;&gt;"",SUMPRODUCT((IS43:IS47=IS44)*(IN43:IN47=IN44)*(IL43:IL47=IL44)*(IP43:IP47&gt;IP44)),"")</f>
        <v/>
      </c>
      <c r="IX44" s="497" t="str">
        <f ca="1">IF(IH44&lt;&gt;"",SUMPRODUCT((IS43:IS47=IS44)*(IN43:IN47=IN44)*(IL43:IL47=IL44)*(IP43:IP47=IP44)*(IQ43:IQ47&gt;IQ44)),"")</f>
        <v/>
      </c>
      <c r="IY44" s="497" t="str">
        <f ca="1">IF(IH44&lt;&gt;"",SUMPRODUCT((IS43:IS47=IS44)*(IN43:IN47=IN44)*(IL43:IL47=IL44)*(IP43:IP47=IP44)*(IQ43:IQ47=IQ44)*(IR43:IR47&gt;IR44)),"")</f>
        <v/>
      </c>
      <c r="IZ44" s="497" t="str">
        <f ca="1">IF(IH44&lt;&gt;"",IF(IZ96&lt;&gt;"",IF(IG94=3,IZ96,IZ96+IG94),SUM(IT44:IY44)),"")</f>
        <v/>
      </c>
      <c r="JA44" s="497" t="str">
        <f ca="1">IF(IH44&lt;&gt;"",INDEX(IH43:IH47,MATCH(2,IZ43:IZ47,0),0),"")</f>
        <v/>
      </c>
      <c r="JB44" s="497" t="str">
        <f ca="1">IF(ID43&lt;&gt;"",ID43,"")</f>
        <v/>
      </c>
      <c r="JC44" s="497">
        <f ca="1">SUMPRODUCT((LM3:LM54=JB44)*(LP3:LP54=JB45)*(LQ3:LQ54="W"))+SUMPRODUCT((LM3:LM54=JB44)*(LP3:LP54=JB46)*(LQ3:LQ54="W"))+SUMPRODUCT((LM3:LM54=JB44)*(LP3:LP54=JB47)*(LQ3:LQ54="W"))+SUMPRODUCT((LM3:LM54=JB45)*(LP3:LP54=JB44)*(LR3:LR54="W"))+SUMPRODUCT((LM3:LM54=JB46)*(LP3:LP54=JB44)*(LR3:LR54="W"))+SUMPRODUCT((LM3:LM54=JB47)*(LP3:LP54=JB44)*(LR3:LR54="W"))</f>
        <v>0</v>
      </c>
      <c r="JD44" s="497">
        <f ca="1">SUMPRODUCT((LM3:LM54=JB44)*(LP3:LP54=JB45)*(LQ3:LQ54="D"))+SUMPRODUCT((LM3:LM54=JB44)*(LP3:LP54=JB46)*(LQ3:LQ54="D"))+SUMPRODUCT((LM3:LM54=JB44)*(LP3:LP54=JB47)*(LQ3:LQ54="D"))+SUMPRODUCT((LM3:LM54=JB45)*(LP3:LP54=JB44)*(LQ3:LQ54="D"))+SUMPRODUCT((LM3:LM54=JB46)*(LP3:LP54=JB44)*(LQ3:LQ54="D"))+SUMPRODUCT((LM3:LM54=JB47)*(LP3:LP54=JB44)*(LQ3:LQ54="D"))</f>
        <v>0</v>
      </c>
      <c r="JE44" s="497">
        <f ca="1">SUMPRODUCT((LM3:LM54=JB44)*(LP3:LP54=JB45)*(LQ3:LQ54="L"))+SUMPRODUCT((LM3:LM54=JB44)*(LP3:LP54=JB46)*(LQ3:LQ54="L"))+SUMPRODUCT((LM3:LM54=JB44)*(LP3:LP54=JB47)*(LQ3:LQ54="L"))+SUMPRODUCT((LM3:LM54=JB45)*(LP3:LP54=JB44)*(LR3:LR54="L"))+SUMPRODUCT((LM3:LM54=JB46)*(LP3:LP54=JB44)*(LR3:LR54="L"))+SUMPRODUCT((LM3:LM54=JB47)*(LP3:LP54=JB44)*(LR3:LR54="L"))</f>
        <v>0</v>
      </c>
      <c r="JF44" s="497">
        <f ca="1">SUMPRODUCT((LM3:LM54=JB44)*(LP3:LP54=JB45)*LN3:LN54)+SUMPRODUCT((LM3:LM54=JB44)*(LP3:LP54=JB46)*LN3:LN54)+SUMPRODUCT((LM3:LM54=JB44)*(LP3:LP54=JB47)*LN3:LN54)+SUMPRODUCT((LM3:LM54=JB44)*(LP3:LP54=JB43)*LN3:LN54)+SUMPRODUCT((LM3:LM54=JB45)*(LP3:LP54=JB44)*LO3:LO54)+SUMPRODUCT((LM3:LM54=JB46)*(LP3:LP54=JB44)*LO3:LO54)+SUMPRODUCT((LM3:LM54=JB47)*(LP3:LP54=JB44)*LO3:LO54)+SUMPRODUCT((LM3:LM54=JB43)*(LP3:LP54=JB44)*LO3:LO54)</f>
        <v>0</v>
      </c>
      <c r="JG44" s="497">
        <f ca="1">SUMPRODUCT((LM3:LM54=JB44)*(LP3:LP54=JB45)*LO3:LO54)+SUMPRODUCT((LM3:LM54=JB44)*(LP3:LP54=JB46)*LO3:LO54)+SUMPRODUCT((LM3:LM54=JB44)*(LP3:LP54=JB47)*LO3:LO54)+SUMPRODUCT((LM3:LM54=JB44)*(LP3:LP54=JB43)*LO3:LO54)+SUMPRODUCT((LM3:LM54=JB45)*(LP3:LP54=JB44)*LN3:LN54)+SUMPRODUCT((LM3:LM54=JB46)*(LP3:LP54=JB44)*LN3:LN54)+SUMPRODUCT((LM3:LM54=JB47)*(LP3:LP54=JB44)*LN3:LN54)+SUMPRODUCT((LM3:LM54=JB43)*(LP3:LP54=JB44)*LN3:LN54)</f>
        <v>0</v>
      </c>
      <c r="JH44" s="497">
        <f ca="1">JF44-JG44+1000</f>
        <v>1000</v>
      </c>
      <c r="JI44" s="497" t="str">
        <f t="shared" ref="JI44:JI46" ca="1" si="6848">IF(JB44&lt;&gt;"",JC44*3+JD44*1,"")</f>
        <v/>
      </c>
      <c r="JJ44" s="497" t="str">
        <f ca="1">IF(JB44&lt;&gt;"",VLOOKUP(JB44,HO4:HU52,7,FALSE),"")</f>
        <v/>
      </c>
      <c r="JK44" s="497" t="str">
        <f ca="1">IF(JB44&lt;&gt;"",VLOOKUP(JB44,HO4:HU52,5,FALSE),"")</f>
        <v/>
      </c>
      <c r="JL44" s="497" t="str">
        <f ca="1">IF(JB44&lt;&gt;"",VLOOKUP(JB44,HO4:HW52,9,FALSE),"")</f>
        <v/>
      </c>
      <c r="JM44" s="497" t="str">
        <f t="shared" ref="JM44:JM46" ca="1" si="6849">JI44</f>
        <v/>
      </c>
      <c r="JN44" s="497" t="str">
        <f ca="1">IF(JB44&lt;&gt;"",RANK(JM44,JM43:JM46),"")</f>
        <v/>
      </c>
      <c r="JO44" s="497" t="str">
        <f ca="1">IF(JB44&lt;&gt;"",SUMPRODUCT((JM43:JM47=JM44)*(JH43:JH47&gt;JH44)),"")</f>
        <v/>
      </c>
      <c r="JP44" s="497" t="str">
        <f ca="1">IF(JB44&lt;&gt;"",SUMPRODUCT((JM43:JM47=JM44)*(JH43:JH47=JH44)*(JF43:JF47&gt;JF44)),"")</f>
        <v/>
      </c>
      <c r="JQ44" s="497" t="str">
        <f ca="1">IF(JB44&lt;&gt;"",SUMPRODUCT((JM43:JM47=JM44)*(JH43:JH47=JH44)*(JF43:JF47=JF44)*(JJ43:JJ47&gt;JJ44)),"")</f>
        <v/>
      </c>
      <c r="JR44" s="497" t="str">
        <f ca="1">IF(JB44&lt;&gt;"",SUMPRODUCT((JM43:JM47=JM44)*(JH43:JH47=JH44)*(JF43:JF47=JF44)*(JJ43:JJ47=JJ44)*(JK43:JK47&gt;JK44)),"")</f>
        <v/>
      </c>
      <c r="JS44" s="497" t="str">
        <f ca="1">IF(JB44&lt;&gt;"",SUMPRODUCT((JM43:JM47=JM44)*(JH43:JH47=JH44)*(JF43:JF47=JF44)*(JJ43:JJ47=JJ44)*(JK43:JK47=JK44)*(JL43:JL47&gt;JL44)),"")</f>
        <v/>
      </c>
      <c r="JT44" s="497" t="str">
        <f ca="1">IF(JB44&lt;&gt;"",IF(JT96&lt;&gt;"",IF(JA94=3,JT96,JT96+JA94),SUM(JN44:JS44)+1),"")</f>
        <v/>
      </c>
      <c r="JU44" s="497" t="str">
        <f ca="1">IF(JB44&lt;&gt;"",INDEX(JB44:JB47,MATCH(2,JT44:JT47,0),0),"")</f>
        <v/>
      </c>
      <c r="JV44" s="497"/>
      <c r="JW44" s="497"/>
      <c r="JX44" s="497"/>
      <c r="JY44" s="497"/>
      <c r="JZ44" s="497"/>
      <c r="KA44" s="497"/>
      <c r="KB44" s="497"/>
      <c r="KC44" s="497"/>
      <c r="KD44" s="497"/>
      <c r="KE44" s="497"/>
      <c r="KF44" s="497"/>
      <c r="KG44" s="497"/>
      <c r="KH44" s="497"/>
      <c r="KI44" s="497"/>
      <c r="KJ44" s="497"/>
      <c r="KK44" s="497"/>
      <c r="KL44" s="497"/>
      <c r="KM44" s="497"/>
      <c r="KN44" s="497"/>
      <c r="KO44" s="497"/>
      <c r="KP44" s="497"/>
      <c r="KQ44" s="497"/>
      <c r="KR44" s="497"/>
      <c r="KS44" s="497"/>
      <c r="KT44" s="497"/>
      <c r="KU44" s="497"/>
      <c r="KV44" s="497"/>
      <c r="KW44" s="497"/>
      <c r="KX44" s="497"/>
      <c r="KY44" s="497"/>
      <c r="KZ44" s="497"/>
      <c r="LA44" s="497"/>
      <c r="LB44" s="497"/>
      <c r="LC44" s="497"/>
      <c r="LD44" s="497"/>
      <c r="LE44" s="497"/>
      <c r="LF44" s="497"/>
      <c r="LG44" s="497"/>
      <c r="LH44" s="497"/>
      <c r="LI44" s="497"/>
      <c r="LJ44" s="497" t="str">
        <f ca="1">IF(JU44&lt;&gt;"",JU44,IF(JA44&lt;&gt;"",JA44,IA44))</f>
        <v>Juventus</v>
      </c>
      <c r="LK44" s="497">
        <v>2</v>
      </c>
      <c r="LL44" s="497"/>
      <c r="LM44" s="500" t="str">
        <f t="shared" si="28"/>
        <v>Mamelodi Sundowns</v>
      </c>
      <c r="LN44" s="500">
        <f ca="1">IF(OFFSET('Game Board'!O49,0,LN1)&lt;&gt;"",OFFSET('Game Board'!O49,0,LN1),0)</f>
        <v>2</v>
      </c>
      <c r="LO44" s="500">
        <f ca="1">IF(OFFSET('Game Board'!P49,0,LN1)&lt;&gt;"",OFFSET('Game Board'!P49,0,LN1),0)</f>
        <v>0</v>
      </c>
      <c r="LP44" s="500" t="str">
        <f t="shared" si="29"/>
        <v>Fluminense</v>
      </c>
      <c r="LQ44" s="500" t="str">
        <f ca="1">IF(AND(OFFSET('Game Board'!O49,0,LN1)&lt;&gt;"",OFFSET('Game Board'!P49,0,LN1)&lt;&gt;""),IF(LN44&gt;LO44,"W",IF(LN44=LO44,"D","L")),"")</f>
        <v>W</v>
      </c>
      <c r="LR44" s="497" t="str">
        <f t="shared" ca="1" si="30"/>
        <v>L</v>
      </c>
      <c r="LS44" s="497"/>
      <c r="LT44" s="497">
        <f ca="1">VLOOKUP(LU44,PP43:PQ46,2,FALSE)</f>
        <v>4</v>
      </c>
      <c r="LU44" s="498" t="str">
        <f t="shared" si="6737"/>
        <v>Wydad AC</v>
      </c>
      <c r="LV44" s="497">
        <f ca="1">SUMPRODUCT((PS3:PS54=LU44)*(PW3:PW54="W"))+SUMPRODUCT((PV3:PV54=LU44)*(PX3:PX54="W"))</f>
        <v>0</v>
      </c>
      <c r="LW44" s="497">
        <f ca="1">SUMPRODUCT((PS3:PS54=LU44)*(PW3:PW54="D"))+SUMPRODUCT((PV3:PV54=LU44)*(PX3:PX54="D"))</f>
        <v>1</v>
      </c>
      <c r="LX44" s="497">
        <f ca="1">SUMPRODUCT((PS3:PS54=LU44)*(PW3:PW54="L"))+SUMPRODUCT((PV3:PV54=LU44)*(PX3:PX54="L"))</f>
        <v>2</v>
      </c>
      <c r="LY44" s="497">
        <f ca="1">SUMIF(PS3:PS72,LU44,PT3:PT72)+SUMIF(PV3:PV72,LU44,PU3:PU72)</f>
        <v>5</v>
      </c>
      <c r="LZ44" s="497">
        <f ca="1">SUMIF(PV3:PV72,LU44,PT3:PT72)+SUMIF(PS3:PS72,LU44,PU3:PU72)</f>
        <v>7</v>
      </c>
      <c r="MA44" s="497">
        <f t="shared" ca="1" si="6738"/>
        <v>998</v>
      </c>
      <c r="MB44" s="497">
        <f t="shared" ca="1" si="6739"/>
        <v>1</v>
      </c>
      <c r="MC44" s="499">
        <f t="shared" si="36"/>
        <v>10</v>
      </c>
      <c r="MD44" s="497">
        <f ca="1">IF(COUNTIF(MB43:MB46,4)&lt;&gt;4,RANK(MB44,MB43:MB46),MB96)</f>
        <v>4</v>
      </c>
      <c r="ME44" s="497"/>
      <c r="MF44" s="497">
        <f ca="1">SUMPRODUCT((MD43:MD46=MD44)*(MC43:MC46&lt;MC44))+MD44</f>
        <v>4</v>
      </c>
      <c r="MG44" s="498" t="str">
        <f ca="1">INDEX(LU43:LU47,MATCH(2,MF43:MF47,0),0)</f>
        <v>Manchester City</v>
      </c>
      <c r="MH44" s="497">
        <f ca="1">INDEX(MD43:MD47,MATCH(MG44,LU43:LU47,0),0)</f>
        <v>1</v>
      </c>
      <c r="MI44" s="497" t="str">
        <f t="shared" ref="MI44" ca="1" si="6850">IF(MI43&lt;&gt;"",MG44,"")</f>
        <v>Manchester City</v>
      </c>
      <c r="MJ44" s="497" t="str">
        <f t="shared" ref="MJ44" ca="1" si="6851">IF(MJ43&lt;&gt;"",MG45,"")</f>
        <v/>
      </c>
      <c r="MK44" s="497" t="str">
        <f t="shared" ref="MK44" ca="1" si="6852">IF(MK43&lt;&gt;"",MG46,"")</f>
        <v/>
      </c>
      <c r="ML44" s="497" t="str">
        <f t="shared" ref="ML44" si="6853">IF(ML43&lt;&gt;"",MG47,"")</f>
        <v/>
      </c>
      <c r="MM44" s="497"/>
      <c r="MN44" s="497" t="str">
        <f t="shared" ca="1" si="6744"/>
        <v>Manchester City</v>
      </c>
      <c r="MO44" s="497">
        <f ca="1">SUMPRODUCT((PS3:PS54=MN44)*(PV3:PV54=MN45)*(PW3:PW54="W"))+SUMPRODUCT((PS3:PS54=MN44)*(PV3:PV54=MN46)*(PW3:PW54="W"))+SUMPRODUCT((PS3:PS54=MN44)*(PV3:PV54=MN47)*(PW3:PW54="W"))+SUMPRODUCT((PS3:PS54=MN44)*(PV3:PV54=MN43)*(PW3:PW54="W"))+SUMPRODUCT((PS3:PS54=MN45)*(PV3:PV54=MN44)*(PX3:PX54="W"))+SUMPRODUCT((PS3:PS54=MN46)*(PV3:PV54=MN44)*(PX3:PX54="W"))+SUMPRODUCT((PS3:PS54=MN47)*(PV3:PV54=MN44)*(PX3:PX54="W"))+SUMPRODUCT((PS3:PS54=MN43)*(PV3:PV54=MN44)*(PX3:PX54="W"))</f>
        <v>0</v>
      </c>
      <c r="MP44" s="497">
        <f ca="1">SUMPRODUCT((PS3:PS54=MN44)*(PV3:PV54=MN45)*(PW3:PW54="D"))+SUMPRODUCT((PS3:PS54=MN44)*(PV3:PV54=MN46)*(PW3:PW54="D"))+SUMPRODUCT((PS3:PS54=MN44)*(PV3:PV54=MN47)*(PW3:PW54="D"))+SUMPRODUCT((PS3:PS54=MN44)*(PV3:PV54=MN43)*(PW3:PW54="D"))+SUMPRODUCT((PS3:PS54=MN45)*(PV3:PV54=MN44)*(PW3:PW54="D"))+SUMPRODUCT((PS3:PS54=MN46)*(PV3:PV54=MN44)*(PW3:PW54="D"))+SUMPRODUCT((PS3:PS54=MN47)*(PV3:PV54=MN44)*(PW3:PW54="D"))+SUMPRODUCT((PS3:PS54=MN43)*(PV3:PV54=MN44)*(PW3:PW54="D"))</f>
        <v>0</v>
      </c>
      <c r="MQ44" s="497">
        <f ca="1">SUMPRODUCT((PS3:PS54=MN44)*(PV3:PV54=MN45)*(PW3:PW54="L"))+SUMPRODUCT((PS3:PS54=MN44)*(PV3:PV54=MN46)*(PW3:PW54="L"))+SUMPRODUCT((PS3:PS54=MN44)*(PV3:PV54=MN47)*(PW3:PW54="L"))+SUMPRODUCT((PS3:PS54=MN44)*(PV3:PV54=MN43)*(PW3:PW54="L"))+SUMPRODUCT((PS3:PS54=MN45)*(PV3:PV54=MN44)*(PX3:PX54="L"))+SUMPRODUCT((PS3:PS54=MN46)*(PV3:PV54=MN44)*(PX3:PX54="L"))+SUMPRODUCT((PS3:PS54=MN47)*(PV3:PV54=MN44)*(PX3:PX54="L"))+SUMPRODUCT((PS3:PS54=MN43)*(PV3:PV54=MN44)*(PX3:PX54="L"))</f>
        <v>1</v>
      </c>
      <c r="MR44" s="497">
        <f ca="1">SUMPRODUCT((PS3:PS54=MN44)*(PV3:PV54=MN45)*PT3:PT54)+SUMPRODUCT((PS3:PS54=MN44)*(PV3:PV54=MN46)*PT3:PT54)+SUMPRODUCT((PS3:PS54=MN44)*(PV3:PV54=MN47)*PT3:PT54)+SUMPRODUCT((PS3:PS54=MN44)*(PV3:PV54=MN43)*PT3:PT54)+SUMPRODUCT((PS3:PS54=MN45)*(PV3:PV54=MN44)*PU3:PU54)+SUMPRODUCT((PS3:PS54=MN46)*(PV3:PV54=MN44)*PU3:PU54)+SUMPRODUCT((PS3:PS54=MN47)*(PV3:PV54=MN44)*PU3:PU54)+SUMPRODUCT((PS3:PS54=MN43)*(PV3:PV54=MN44)*PU3:PU54)</f>
        <v>2</v>
      </c>
      <c r="MS44" s="497">
        <f ca="1">SUMPRODUCT((PS3:PS54=MN44)*(PV3:PV54=MN45)*PU3:PU54)+SUMPRODUCT((PS3:PS54=MN44)*(PV3:PV54=MN46)*PU3:PU54)+SUMPRODUCT((PS3:PS54=MN44)*(PV3:PV54=MN47)*PU3:PU54)+SUMPRODUCT((PS3:PS54=MN44)*(PV3:PV54=MN43)*PU3:PU54)+SUMPRODUCT((PS3:PS54=MN45)*(PV3:PV54=MN44)*PT3:PT54)+SUMPRODUCT((PS3:PS54=MN46)*(PV3:PV54=MN44)*PT3:PT54)+SUMPRODUCT((PS3:PS54=MN47)*(PV3:PV54=MN44)*PT3:PT54)+SUMPRODUCT((PS3:PS54=MN43)*(PV3:PV54=MN44)*PT3:PT54)</f>
        <v>3</v>
      </c>
      <c r="MT44" s="497">
        <f t="shared" ca="1" si="6745"/>
        <v>999</v>
      </c>
      <c r="MU44" s="497">
        <f t="shared" ca="1" si="6746"/>
        <v>0</v>
      </c>
      <c r="MV44" s="497">
        <f ca="1">IF(MN44&lt;&gt;"",VLOOKUP(MN44,LU4:MA52,7,FALSE),"")</f>
        <v>1003</v>
      </c>
      <c r="MW44" s="497">
        <f ca="1">IF(MN44&lt;&gt;"",VLOOKUP(MN44,LU4:MA52,5,FALSE),"")</f>
        <v>7</v>
      </c>
      <c r="MX44" s="497">
        <f ca="1">IF(MN44&lt;&gt;"",VLOOKUP(MN44,LU4:MC52,9,FALSE),"")</f>
        <v>31</v>
      </c>
      <c r="MY44" s="497">
        <f t="shared" ca="1" si="6747"/>
        <v>0</v>
      </c>
      <c r="MZ44" s="497">
        <f ca="1">IF(MN44&lt;&gt;"",RANK(MY44,MY43:MY47),"")</f>
        <v>2</v>
      </c>
      <c r="NA44" s="497">
        <f ca="1">IF(MN44&lt;&gt;"",SUMPRODUCT((MY43:MY47=MY44)*(MT43:MT47&gt;MT44)),"")</f>
        <v>0</v>
      </c>
      <c r="NB44" s="497">
        <f ca="1">IF(MN44&lt;&gt;"",SUMPRODUCT((MY43:MY47=MY44)*(MT43:MT47=MT44)*(MR43:MR47&gt;MR44)),"")</f>
        <v>0</v>
      </c>
      <c r="NC44" s="497">
        <f ca="1">IF(MN44&lt;&gt;"",SUMPRODUCT((MY43:MY47=MY44)*(MT43:MT47=MT44)*(MR43:MR47=MR44)*(MV43:MV47&gt;MV44)),"")</f>
        <v>0</v>
      </c>
      <c r="ND44" s="497">
        <f ca="1">IF(MN44&lt;&gt;"",SUMPRODUCT((MY43:MY47=MY44)*(MT43:MT47=MT44)*(MR43:MR47=MR44)*(MV43:MV47=MV44)*(MW43:MW47&gt;MW44)),"")</f>
        <v>0</v>
      </c>
      <c r="NE44" s="497">
        <f ca="1">IF(MN44&lt;&gt;"",SUMPRODUCT((MY43:MY47=MY44)*(MT43:MT47=MT44)*(MR43:MR47=MR44)*(MV43:MV47=MV44)*(MW43:MW47=MW44)*(MX43:MX47&gt;MX44)),"")</f>
        <v>0</v>
      </c>
      <c r="NF44" s="497">
        <f t="shared" ref="NF44" ca="1" si="6854">IF(MN44&lt;&gt;"",IF(NF96&lt;&gt;"",IF(MM94=3,NF96,NF96+MM94),SUM(MZ44:NE44)),"")</f>
        <v>2</v>
      </c>
      <c r="NG44" s="497" t="str">
        <f ca="1">IF(MN44&lt;&gt;"",INDEX(MN43:MN47,MATCH(2,NF43:NF47,0),0),"")</f>
        <v>Manchester City</v>
      </c>
      <c r="NH44" s="497" t="str">
        <f t="shared" ref="NH44:NH46" ca="1" si="6855">IF(MJ43&lt;&gt;"",MJ43,"")</f>
        <v/>
      </c>
      <c r="NI44" s="497">
        <f ca="1">SUMPRODUCT((PS3:PS54=NH44)*(PV3:PV54=NH45)*(PW3:PW54="W"))+SUMPRODUCT((PS3:PS54=NH44)*(PV3:PV54=NH46)*(PW3:PW54="W"))+SUMPRODUCT((PS3:PS54=NH44)*(PV3:PV54=NH47)*(PW3:PW54="W"))+SUMPRODUCT((PS3:PS54=NH45)*(PV3:PV54=NH44)*(PX3:PX54="W"))+SUMPRODUCT((PS3:PS54=NH46)*(PV3:PV54=NH44)*(PX3:PX54="W"))+SUMPRODUCT((PS3:PS54=NH47)*(PV3:PV54=NH44)*(PX3:PX54="W"))</f>
        <v>0</v>
      </c>
      <c r="NJ44" s="497">
        <f ca="1">SUMPRODUCT((PS3:PS54=NH44)*(PV3:PV54=NH45)*(PW3:PW54="D"))+SUMPRODUCT((PS3:PS54=NH44)*(PV3:PV54=NH46)*(PW3:PW54="D"))+SUMPRODUCT((PS3:PS54=NH44)*(PV3:PV54=NH47)*(PW3:PW54="D"))+SUMPRODUCT((PS3:PS54=NH45)*(PV3:PV54=NH44)*(PW3:PW54="D"))+SUMPRODUCT((PS3:PS54=NH46)*(PV3:PV54=NH44)*(PW3:PW54="D"))+SUMPRODUCT((PS3:PS54=NH47)*(PV3:PV54=NH44)*(PW3:PW54="D"))</f>
        <v>0</v>
      </c>
      <c r="NK44" s="497">
        <f ca="1">SUMPRODUCT((PS3:PS54=NH44)*(PV3:PV54=NH45)*(PW3:PW54="L"))+SUMPRODUCT((PS3:PS54=NH44)*(PV3:PV54=NH46)*(PW3:PW54="L"))+SUMPRODUCT((PS3:PS54=NH44)*(PV3:PV54=NH47)*(PW3:PW54="L"))+SUMPRODUCT((PS3:PS54=NH45)*(PV3:PV54=NH44)*(PX3:PX54="L"))+SUMPRODUCT((PS3:PS54=NH46)*(PV3:PV54=NH44)*(PX3:PX54="L"))+SUMPRODUCT((PS3:PS54=NH47)*(PV3:PV54=NH44)*(PX3:PX54="L"))</f>
        <v>0</v>
      </c>
      <c r="NL44" s="497">
        <f ca="1">SUMPRODUCT((PS3:PS54=NH44)*(PV3:PV54=NH45)*PT3:PT54)+SUMPRODUCT((PS3:PS54=NH44)*(PV3:PV54=NH46)*PT3:PT54)+SUMPRODUCT((PS3:PS54=NH44)*(PV3:PV54=NH47)*PT3:PT54)+SUMPRODUCT((PS3:PS54=NH44)*(PV3:PV54=NH43)*PT3:PT54)+SUMPRODUCT((PS3:PS54=NH45)*(PV3:PV54=NH44)*PU3:PU54)+SUMPRODUCT((PS3:PS54=NH46)*(PV3:PV54=NH44)*PU3:PU54)+SUMPRODUCT((PS3:PS54=NH47)*(PV3:PV54=NH44)*PU3:PU54)+SUMPRODUCT((PS3:PS54=NH43)*(PV3:PV54=NH44)*PU3:PU54)</f>
        <v>0</v>
      </c>
      <c r="NM44" s="497">
        <f ca="1">SUMPRODUCT((PS3:PS54=NH44)*(PV3:PV54=NH45)*PU3:PU54)+SUMPRODUCT((PS3:PS54=NH44)*(PV3:PV54=NH46)*PU3:PU54)+SUMPRODUCT((PS3:PS54=NH44)*(PV3:PV54=NH47)*PU3:PU54)+SUMPRODUCT((PS3:PS54=NH44)*(PV3:PV54=NH43)*PU3:PU54)+SUMPRODUCT((PS3:PS54=NH45)*(PV3:PV54=NH44)*PT3:PT54)+SUMPRODUCT((PS3:PS54=NH46)*(PV3:PV54=NH44)*PT3:PT54)+SUMPRODUCT((PS3:PS54=NH47)*(PV3:PV54=NH44)*PT3:PT54)+SUMPRODUCT((PS3:PS54=NH43)*(PV3:PV54=NH44)*PT3:PT54)</f>
        <v>0</v>
      </c>
      <c r="NN44" s="497">
        <f t="shared" ref="NN44:NN46" ca="1" si="6856">NL44-NM44+1000</f>
        <v>1000</v>
      </c>
      <c r="NO44" s="497" t="str">
        <f t="shared" ref="NO44:NO46" ca="1" si="6857">IF(NH44&lt;&gt;"",NI44*3+NJ44*1,"")</f>
        <v/>
      </c>
      <c r="NP44" s="497" t="str">
        <f ca="1">IF(NH44&lt;&gt;"",VLOOKUP(NH44,LU4:MA52,7,FALSE),"")</f>
        <v/>
      </c>
      <c r="NQ44" s="497" t="str">
        <f ca="1">IF(NH44&lt;&gt;"",VLOOKUP(NH44,LU4:MA52,5,FALSE),"")</f>
        <v/>
      </c>
      <c r="NR44" s="497" t="str">
        <f ca="1">IF(NH44&lt;&gt;"",VLOOKUP(NH44,LU4:MC52,9,FALSE),"")</f>
        <v/>
      </c>
      <c r="NS44" s="497" t="str">
        <f t="shared" ref="NS44:NS46" ca="1" si="6858">NO44</f>
        <v/>
      </c>
      <c r="NT44" s="497" t="str">
        <f ca="1">IF(NH44&lt;&gt;"",RANK(NS44,NS43:NS46),"")</f>
        <v/>
      </c>
      <c r="NU44" s="497" t="str">
        <f ca="1">IF(NH44&lt;&gt;"",SUMPRODUCT((NS43:NS47=NS44)*(NN43:NN47&gt;NN44)),"")</f>
        <v/>
      </c>
      <c r="NV44" s="497" t="str">
        <f ca="1">IF(NH44&lt;&gt;"",SUMPRODUCT((NS43:NS47=NS44)*(NN43:NN47=NN44)*(NL43:NL47&gt;NL44)),"")</f>
        <v/>
      </c>
      <c r="NW44" s="497" t="str">
        <f ca="1">IF(NH44&lt;&gt;"",SUMPRODUCT((NS43:NS47=NS44)*(NN43:NN47=NN44)*(NL43:NL47=NL44)*(NP43:NP47&gt;NP44)),"")</f>
        <v/>
      </c>
      <c r="NX44" s="497" t="str">
        <f ca="1">IF(NH44&lt;&gt;"",SUMPRODUCT((NS43:NS47=NS44)*(NN43:NN47=NN44)*(NL43:NL47=NL44)*(NP43:NP47=NP44)*(NQ43:NQ47&gt;NQ44)),"")</f>
        <v/>
      </c>
      <c r="NY44" s="497" t="str">
        <f ca="1">IF(NH44&lt;&gt;"",SUMPRODUCT((NS43:NS47=NS44)*(NN43:NN47=NN44)*(NL43:NL47=NL44)*(NP43:NP47=NP44)*(NQ43:NQ47=NQ44)*(NR43:NR47&gt;NR44)),"")</f>
        <v/>
      </c>
      <c r="NZ44" s="497" t="str">
        <f ca="1">IF(NH44&lt;&gt;"",IF(NZ96&lt;&gt;"",IF(NG94=3,NZ96,NZ96+NG94),SUM(NT44:NY44)+1),"")</f>
        <v/>
      </c>
      <c r="OA44" s="497" t="str">
        <f ca="1">IF(NH44&lt;&gt;"",INDEX(NH44:NH47,MATCH(2,NZ44:NZ47,0),0),"")</f>
        <v/>
      </c>
      <c r="OB44" s="497"/>
      <c r="OC44" s="497"/>
      <c r="OD44" s="497"/>
      <c r="OE44" s="497"/>
      <c r="OF44" s="497"/>
      <c r="OG44" s="497"/>
      <c r="OH44" s="497"/>
      <c r="OI44" s="497"/>
      <c r="OJ44" s="497"/>
      <c r="OK44" s="497"/>
      <c r="OL44" s="497"/>
      <c r="OM44" s="497"/>
      <c r="ON44" s="497"/>
      <c r="OO44" s="497"/>
      <c r="OP44" s="497"/>
      <c r="OQ44" s="497"/>
      <c r="OR44" s="497"/>
      <c r="OS44" s="497"/>
      <c r="OT44" s="497"/>
      <c r="OU44" s="497"/>
      <c r="OV44" s="497"/>
      <c r="OW44" s="497"/>
      <c r="OX44" s="497"/>
      <c r="OY44" s="497"/>
      <c r="OZ44" s="497"/>
      <c r="PA44" s="497"/>
      <c r="PB44" s="497"/>
      <c r="PC44" s="497"/>
      <c r="PD44" s="497"/>
      <c r="PE44" s="497"/>
      <c r="PF44" s="497"/>
      <c r="PG44" s="497"/>
      <c r="PH44" s="497"/>
      <c r="PI44" s="497"/>
      <c r="PJ44" s="497"/>
      <c r="PK44" s="497"/>
      <c r="PL44" s="497"/>
      <c r="PM44" s="497"/>
      <c r="PN44" s="497"/>
      <c r="PO44" s="497"/>
      <c r="PP44" s="497" t="str">
        <f t="shared" ref="PP44" ca="1" si="6859">IF(OA44&lt;&gt;"",OA44,IF(NG44&lt;&gt;"",NG44,MG44))</f>
        <v>Manchester City</v>
      </c>
      <c r="PQ44" s="497">
        <v>2</v>
      </c>
      <c r="PR44" s="497"/>
      <c r="PS44" s="500" t="str">
        <f t="shared" si="0"/>
        <v>Mamelodi Sundowns</v>
      </c>
      <c r="PT44" s="500">
        <f ca="1">IF(OFFSET('Game Board'!O49,0,PT1)&lt;&gt;"",OFFSET('Game Board'!O49,0,PT1),0)</f>
        <v>2</v>
      </c>
      <c r="PU44" s="500">
        <f ca="1">IF(OFFSET('Game Board'!P49,0,PT1)&lt;&gt;"",OFFSET('Game Board'!P49,0,PT1),0)</f>
        <v>1</v>
      </c>
      <c r="PV44" s="500" t="str">
        <f t="shared" si="1"/>
        <v>Fluminense</v>
      </c>
      <c r="PW44" s="500" t="str">
        <f ca="1">IF(AND(OFFSET('Game Board'!O49,0,PT1)&lt;&gt;"",OFFSET('Game Board'!P49,0,PT1)&lt;&gt;""),IF(PT44&gt;PU44,"W",IF(PT44=PU44,"D","L")),"")</f>
        <v>W</v>
      </c>
      <c r="PX44" s="497" t="str">
        <f t="shared" ca="1" si="2565"/>
        <v>L</v>
      </c>
      <c r="PY44" s="497"/>
      <c r="PZ44" s="497">
        <f ca="1">VLOOKUP(QA44,TV43:TW46,2,FALSE)</f>
        <v>3</v>
      </c>
      <c r="QA44" s="498" t="str">
        <f t="shared" si="6750"/>
        <v>Wydad AC</v>
      </c>
      <c r="QB44" s="497">
        <f ca="1">SUMPRODUCT((TY3:TY54=QA44)*(UC3:UC54="W"))+SUMPRODUCT((UB3:UB54=QA44)*(UD3:UD54="W"))</f>
        <v>0</v>
      </c>
      <c r="QC44" s="497">
        <f ca="1">SUMPRODUCT((TY3:TY54=QA44)*(UC3:UC54="D"))+SUMPRODUCT((UB3:UB54=QA44)*(UD3:UD54="D"))</f>
        <v>0</v>
      </c>
      <c r="QD44" s="497">
        <f ca="1">SUMPRODUCT((TY3:TY54=QA44)*(UC3:UC54="L"))+SUMPRODUCT((UB3:UB54=QA44)*(UD3:UD54="L"))</f>
        <v>0</v>
      </c>
      <c r="QE44" s="497">
        <f ca="1">SUMIF(TY3:TY72,QA44,TZ3:TZ72)+SUMIF(UB3:UB72,QA44,UA3:UA72)</f>
        <v>0</v>
      </c>
      <c r="QF44" s="497">
        <f ca="1">SUMIF(UB3:UB72,QA44,TZ3:TZ72)+SUMIF(TY3:TY72,QA44,UA3:UA72)</f>
        <v>0</v>
      </c>
      <c r="QG44" s="497">
        <f t="shared" ca="1" si="6751"/>
        <v>1000</v>
      </c>
      <c r="QH44" s="497">
        <f t="shared" ca="1" si="6752"/>
        <v>0</v>
      </c>
      <c r="QI44" s="499">
        <f t="shared" si="63"/>
        <v>10</v>
      </c>
      <c r="QJ44" s="497">
        <f ca="1">IF(COUNTIF(QH43:QH46,4)&lt;&gt;4,RANK(QH44,QH43:QH46),QH96)</f>
        <v>1</v>
      </c>
      <c r="QK44" s="497"/>
      <c r="QL44" s="497">
        <f ca="1">SUMPRODUCT((QJ43:QJ46=QJ44)*(QI43:QI46&lt;QI44))+QJ44</f>
        <v>2</v>
      </c>
      <c r="QM44" s="498" t="str">
        <f ca="1">INDEX(QA43:QA47,MATCH(2,QL43:QL47,0),0)</f>
        <v>Wydad AC</v>
      </c>
      <c r="QN44" s="497">
        <f ca="1">INDEX(QJ43:QJ47,MATCH(QM44,QA43:QA47,0),0)</f>
        <v>1</v>
      </c>
      <c r="QO44" s="497" t="str">
        <f t="shared" ref="QO44" ca="1" si="6860">IF(QO43&lt;&gt;"",QM44,"")</f>
        <v>Wydad AC</v>
      </c>
      <c r="QP44" s="497" t="str">
        <f t="shared" ref="QP44" ca="1" si="6861">IF(QP43&lt;&gt;"",QM45,"")</f>
        <v/>
      </c>
      <c r="QQ44" s="497" t="str">
        <f t="shared" ref="QQ44" ca="1" si="6862">IF(QQ43&lt;&gt;"",QM46,"")</f>
        <v/>
      </c>
      <c r="QR44" s="497" t="str">
        <f t="shared" ref="QR44" si="6863">IF(QR43&lt;&gt;"",QM47,"")</f>
        <v/>
      </c>
      <c r="QS44" s="497"/>
      <c r="QT44" s="497" t="str">
        <f t="shared" ca="1" si="6757"/>
        <v>Wydad AC</v>
      </c>
      <c r="QU44" s="497">
        <f ca="1">SUMPRODUCT((TY3:TY54=QT44)*(UB3:UB54=QT45)*(UC3:UC54="W"))+SUMPRODUCT((TY3:TY54=QT44)*(UB3:UB54=QT46)*(UC3:UC54="W"))+SUMPRODUCT((TY3:TY54=QT44)*(UB3:UB54=QT47)*(UC3:UC54="W"))+SUMPRODUCT((TY3:TY54=QT44)*(UB3:UB54=QT43)*(UC3:UC54="W"))+SUMPRODUCT((TY3:TY54=QT45)*(UB3:UB54=QT44)*(UD3:UD54="W"))+SUMPRODUCT((TY3:TY54=QT46)*(UB3:UB54=QT44)*(UD3:UD54="W"))+SUMPRODUCT((TY3:TY54=QT47)*(UB3:UB54=QT44)*(UD3:UD54="W"))+SUMPRODUCT((TY3:TY54=QT43)*(UB3:UB54=QT44)*(UD3:UD54="W"))</f>
        <v>0</v>
      </c>
      <c r="QV44" s="497">
        <f ca="1">SUMPRODUCT((TY3:TY54=QT44)*(UB3:UB54=QT45)*(UC3:UC54="D"))+SUMPRODUCT((TY3:TY54=QT44)*(UB3:UB54=QT46)*(UC3:UC54="D"))+SUMPRODUCT((TY3:TY54=QT44)*(UB3:UB54=QT47)*(UC3:UC54="D"))+SUMPRODUCT((TY3:TY54=QT44)*(UB3:UB54=QT43)*(UC3:UC54="D"))+SUMPRODUCT((TY3:TY54=QT45)*(UB3:UB54=QT44)*(UC3:UC54="D"))+SUMPRODUCT((TY3:TY54=QT46)*(UB3:UB54=QT44)*(UC3:UC54="D"))+SUMPRODUCT((TY3:TY54=QT47)*(UB3:UB54=QT44)*(UC3:UC54="D"))+SUMPRODUCT((TY3:TY54=QT43)*(UB3:UB54=QT44)*(UC3:UC54="D"))</f>
        <v>0</v>
      </c>
      <c r="QW44" s="497">
        <f ca="1">SUMPRODUCT((TY3:TY54=QT44)*(UB3:UB54=QT45)*(UC3:UC54="L"))+SUMPRODUCT((TY3:TY54=QT44)*(UB3:UB54=QT46)*(UC3:UC54="L"))+SUMPRODUCT((TY3:TY54=QT44)*(UB3:UB54=QT47)*(UC3:UC54="L"))+SUMPRODUCT((TY3:TY54=QT44)*(UB3:UB54=QT43)*(UC3:UC54="L"))+SUMPRODUCT((TY3:TY54=QT45)*(UB3:UB54=QT44)*(UD3:UD54="L"))+SUMPRODUCT((TY3:TY54=QT46)*(UB3:UB54=QT44)*(UD3:UD54="L"))+SUMPRODUCT((TY3:TY54=QT47)*(UB3:UB54=QT44)*(UD3:UD54="L"))+SUMPRODUCT((TY3:TY54=QT43)*(UB3:UB54=QT44)*(UD3:UD54="L"))</f>
        <v>0</v>
      </c>
      <c r="QX44" s="497">
        <f ca="1">SUMPRODUCT((TY3:TY54=QT44)*(UB3:UB54=QT45)*TZ3:TZ54)+SUMPRODUCT((TY3:TY54=QT44)*(UB3:UB54=QT46)*TZ3:TZ54)+SUMPRODUCT((TY3:TY54=QT44)*(UB3:UB54=QT47)*TZ3:TZ54)+SUMPRODUCT((TY3:TY54=QT44)*(UB3:UB54=QT43)*TZ3:TZ54)+SUMPRODUCT((TY3:TY54=QT45)*(UB3:UB54=QT44)*UA3:UA54)+SUMPRODUCT((TY3:TY54=QT46)*(UB3:UB54=QT44)*UA3:UA54)+SUMPRODUCT((TY3:TY54=QT47)*(UB3:UB54=QT44)*UA3:UA54)+SUMPRODUCT((TY3:TY54=QT43)*(UB3:UB54=QT44)*UA3:UA54)</f>
        <v>0</v>
      </c>
      <c r="QY44" s="497">
        <f ca="1">SUMPRODUCT((TY3:TY54=QT44)*(UB3:UB54=QT45)*UA3:UA54)+SUMPRODUCT((TY3:TY54=QT44)*(UB3:UB54=QT46)*UA3:UA54)+SUMPRODUCT((TY3:TY54=QT44)*(UB3:UB54=QT47)*UA3:UA54)+SUMPRODUCT((TY3:TY54=QT44)*(UB3:UB54=QT43)*UA3:UA54)+SUMPRODUCT((TY3:TY54=QT45)*(UB3:UB54=QT44)*TZ3:TZ54)+SUMPRODUCT((TY3:TY54=QT46)*(UB3:UB54=QT44)*TZ3:TZ54)+SUMPRODUCT((TY3:TY54=QT47)*(UB3:UB54=QT44)*TZ3:TZ54)+SUMPRODUCT((TY3:TY54=QT43)*(UB3:UB54=QT44)*TZ3:TZ54)</f>
        <v>0</v>
      </c>
      <c r="QZ44" s="497">
        <f t="shared" ca="1" si="6758"/>
        <v>1000</v>
      </c>
      <c r="RA44" s="497">
        <f t="shared" ca="1" si="6759"/>
        <v>0</v>
      </c>
      <c r="RB44" s="497">
        <f ca="1">IF(QT44&lt;&gt;"",VLOOKUP(QT44,QA4:QG52,7,FALSE),"")</f>
        <v>1000</v>
      </c>
      <c r="RC44" s="497">
        <f ca="1">IF(QT44&lt;&gt;"",VLOOKUP(QT44,QA4:QG52,5,FALSE),"")</f>
        <v>0</v>
      </c>
      <c r="RD44" s="497">
        <f ca="1">IF(QT44&lt;&gt;"",VLOOKUP(QT44,QA4:QI52,9,FALSE),"")</f>
        <v>10</v>
      </c>
      <c r="RE44" s="497">
        <f t="shared" ca="1" si="6760"/>
        <v>0</v>
      </c>
      <c r="RF44" s="497">
        <f ca="1">IF(QT44&lt;&gt;"",RANK(RE44,RE43:RE47),"")</f>
        <v>1</v>
      </c>
      <c r="RG44" s="497">
        <f ca="1">IF(QT44&lt;&gt;"",SUMPRODUCT((RE43:RE47=RE44)*(QZ43:QZ47&gt;QZ44)),"")</f>
        <v>0</v>
      </c>
      <c r="RH44" s="497">
        <f ca="1">IF(QT44&lt;&gt;"",SUMPRODUCT((RE43:RE47=RE44)*(QZ43:QZ47=QZ44)*(QX43:QX47&gt;QX44)),"")</f>
        <v>0</v>
      </c>
      <c r="RI44" s="497">
        <f ca="1">IF(QT44&lt;&gt;"",SUMPRODUCT((RE43:RE47=RE44)*(QZ43:QZ47=QZ44)*(QX43:QX47=QX44)*(RB43:RB47&gt;RB44)),"")</f>
        <v>0</v>
      </c>
      <c r="RJ44" s="497">
        <f ca="1">IF(QT44&lt;&gt;"",SUMPRODUCT((RE43:RE47=RE44)*(QZ43:QZ47=QZ44)*(QX43:QX47=QX44)*(RB43:RB47=RB44)*(RC43:RC47&gt;RC44)),"")</f>
        <v>0</v>
      </c>
      <c r="RK44" s="497">
        <f ca="1">IF(QT44&lt;&gt;"",SUMPRODUCT((RE43:RE47=RE44)*(QZ43:QZ47=QZ44)*(QX43:QX47=QX44)*(RB43:RB47=RB44)*(RC43:RC47=RC44)*(RD43:RD47&gt;RD44)),"")</f>
        <v>2</v>
      </c>
      <c r="RL44" s="497">
        <f t="shared" ref="RL44" ca="1" si="6864">IF(QT44&lt;&gt;"",IF(RL96&lt;&gt;"",IF(QS94=3,RL96,RL96+QS94),SUM(RF44:RK44)),"")</f>
        <v>3</v>
      </c>
      <c r="RM44" s="497" t="str">
        <f ca="1">IF(QT44&lt;&gt;"",INDEX(QT43:QT47,MATCH(2,RL43:RL47,0),0),"")</f>
        <v>Juventus</v>
      </c>
      <c r="RN44" s="497" t="str">
        <f t="shared" ref="RN44:RN46" ca="1" si="6865">IF(QP43&lt;&gt;"",QP43,"")</f>
        <v/>
      </c>
      <c r="RO44" s="497">
        <f ca="1">SUMPRODUCT((TY3:TY54=RN44)*(UB3:UB54=RN45)*(UC3:UC54="W"))+SUMPRODUCT((TY3:TY54=RN44)*(UB3:UB54=RN46)*(UC3:UC54="W"))+SUMPRODUCT((TY3:TY54=RN44)*(UB3:UB54=RN47)*(UC3:UC54="W"))+SUMPRODUCT((TY3:TY54=RN45)*(UB3:UB54=RN44)*(UD3:UD54="W"))+SUMPRODUCT((TY3:TY54=RN46)*(UB3:UB54=RN44)*(UD3:UD54="W"))+SUMPRODUCT((TY3:TY54=RN47)*(UB3:UB54=RN44)*(UD3:UD54="W"))</f>
        <v>0</v>
      </c>
      <c r="RP44" s="497">
        <f ca="1">SUMPRODUCT((TY3:TY54=RN44)*(UB3:UB54=RN45)*(UC3:UC54="D"))+SUMPRODUCT((TY3:TY54=RN44)*(UB3:UB54=RN46)*(UC3:UC54="D"))+SUMPRODUCT((TY3:TY54=RN44)*(UB3:UB54=RN47)*(UC3:UC54="D"))+SUMPRODUCT((TY3:TY54=RN45)*(UB3:UB54=RN44)*(UC3:UC54="D"))+SUMPRODUCT((TY3:TY54=RN46)*(UB3:UB54=RN44)*(UC3:UC54="D"))+SUMPRODUCT((TY3:TY54=RN47)*(UB3:UB54=RN44)*(UC3:UC54="D"))</f>
        <v>0</v>
      </c>
      <c r="RQ44" s="497">
        <f ca="1">SUMPRODUCT((TY3:TY54=RN44)*(UB3:UB54=RN45)*(UC3:UC54="L"))+SUMPRODUCT((TY3:TY54=RN44)*(UB3:UB54=RN46)*(UC3:UC54="L"))+SUMPRODUCT((TY3:TY54=RN44)*(UB3:UB54=RN47)*(UC3:UC54="L"))+SUMPRODUCT((TY3:TY54=RN45)*(UB3:UB54=RN44)*(UD3:UD54="L"))+SUMPRODUCT((TY3:TY54=RN46)*(UB3:UB54=RN44)*(UD3:UD54="L"))+SUMPRODUCT((TY3:TY54=RN47)*(UB3:UB54=RN44)*(UD3:UD54="L"))</f>
        <v>0</v>
      </c>
      <c r="RR44" s="497">
        <f ca="1">SUMPRODUCT((TY3:TY54=RN44)*(UB3:UB54=RN45)*TZ3:TZ54)+SUMPRODUCT((TY3:TY54=RN44)*(UB3:UB54=RN46)*TZ3:TZ54)+SUMPRODUCT((TY3:TY54=RN44)*(UB3:UB54=RN47)*TZ3:TZ54)+SUMPRODUCT((TY3:TY54=RN44)*(UB3:UB54=RN43)*TZ3:TZ54)+SUMPRODUCT((TY3:TY54=RN45)*(UB3:UB54=RN44)*UA3:UA54)+SUMPRODUCT((TY3:TY54=RN46)*(UB3:UB54=RN44)*UA3:UA54)+SUMPRODUCT((TY3:TY54=RN47)*(UB3:UB54=RN44)*UA3:UA54)+SUMPRODUCT((TY3:TY54=RN43)*(UB3:UB54=RN44)*UA3:UA54)</f>
        <v>0</v>
      </c>
      <c r="RS44" s="497">
        <f ca="1">SUMPRODUCT((TY3:TY54=RN44)*(UB3:UB54=RN45)*UA3:UA54)+SUMPRODUCT((TY3:TY54=RN44)*(UB3:UB54=RN46)*UA3:UA54)+SUMPRODUCT((TY3:TY54=RN44)*(UB3:UB54=RN47)*UA3:UA54)+SUMPRODUCT((TY3:TY54=RN44)*(UB3:UB54=RN43)*UA3:UA54)+SUMPRODUCT((TY3:TY54=RN45)*(UB3:UB54=RN44)*TZ3:TZ54)+SUMPRODUCT((TY3:TY54=RN46)*(UB3:UB54=RN44)*TZ3:TZ54)+SUMPRODUCT((TY3:TY54=RN47)*(UB3:UB54=RN44)*TZ3:TZ54)+SUMPRODUCT((TY3:TY54=RN43)*(UB3:UB54=RN44)*TZ3:TZ54)</f>
        <v>0</v>
      </c>
      <c r="RT44" s="497">
        <f t="shared" ref="RT44:RT46" ca="1" si="6866">RR44-RS44+1000</f>
        <v>1000</v>
      </c>
      <c r="RU44" s="497" t="str">
        <f t="shared" ref="RU44:RU46" ca="1" si="6867">IF(RN44&lt;&gt;"",RO44*3+RP44*1,"")</f>
        <v/>
      </c>
      <c r="RV44" s="497" t="str">
        <f ca="1">IF(RN44&lt;&gt;"",VLOOKUP(RN44,QA4:QG52,7,FALSE),"")</f>
        <v/>
      </c>
      <c r="RW44" s="497" t="str">
        <f ca="1">IF(RN44&lt;&gt;"",VLOOKUP(RN44,QA4:QG52,5,FALSE),"")</f>
        <v/>
      </c>
      <c r="RX44" s="497" t="str">
        <f ca="1">IF(RN44&lt;&gt;"",VLOOKUP(RN44,QA4:QI52,9,FALSE),"")</f>
        <v/>
      </c>
      <c r="RY44" s="497" t="str">
        <f t="shared" ref="RY44:RY46" ca="1" si="6868">RU44</f>
        <v/>
      </c>
      <c r="RZ44" s="497" t="str">
        <f ca="1">IF(RN44&lt;&gt;"",RANK(RY44,RY43:RY46),"")</f>
        <v/>
      </c>
      <c r="SA44" s="497" t="str">
        <f ca="1">IF(RN44&lt;&gt;"",SUMPRODUCT((RY43:RY47=RY44)*(RT43:RT47&gt;RT44)),"")</f>
        <v/>
      </c>
      <c r="SB44" s="497" t="str">
        <f ca="1">IF(RN44&lt;&gt;"",SUMPRODUCT((RY43:RY47=RY44)*(RT43:RT47=RT44)*(RR43:RR47&gt;RR44)),"")</f>
        <v/>
      </c>
      <c r="SC44" s="497" t="str">
        <f ca="1">IF(RN44&lt;&gt;"",SUMPRODUCT((RY43:RY47=RY44)*(RT43:RT47=RT44)*(RR43:RR47=RR44)*(RV43:RV47&gt;RV44)),"")</f>
        <v/>
      </c>
      <c r="SD44" s="497" t="str">
        <f ca="1">IF(RN44&lt;&gt;"",SUMPRODUCT((RY43:RY47=RY44)*(RT43:RT47=RT44)*(RR43:RR47=RR44)*(RV43:RV47=RV44)*(RW43:RW47&gt;RW44)),"")</f>
        <v/>
      </c>
      <c r="SE44" s="497" t="str">
        <f ca="1">IF(RN44&lt;&gt;"",SUMPRODUCT((RY43:RY47=RY44)*(RT43:RT47=RT44)*(RR43:RR47=RR44)*(RV43:RV47=RV44)*(RW43:RW47=RW44)*(RX43:RX47&gt;RX44)),"")</f>
        <v/>
      </c>
      <c r="SF44" s="497" t="str">
        <f ca="1">IF(RN44&lt;&gt;"",IF(SF96&lt;&gt;"",IF(RM94=3,SF96,SF96+RM94),SUM(RZ44:SE44)+1),"")</f>
        <v/>
      </c>
      <c r="SG44" s="497" t="str">
        <f ca="1">IF(RN44&lt;&gt;"",INDEX(RN44:RN47,MATCH(2,SF44:SF47,0),0),"")</f>
        <v/>
      </c>
      <c r="SH44" s="497"/>
      <c r="SI44" s="497"/>
      <c r="SJ44" s="497"/>
      <c r="SK44" s="497"/>
      <c r="SL44" s="497"/>
      <c r="SM44" s="497"/>
      <c r="SN44" s="497"/>
      <c r="SO44" s="497"/>
      <c r="SP44" s="497"/>
      <c r="SQ44" s="497"/>
      <c r="SR44" s="497"/>
      <c r="SS44" s="497"/>
      <c r="ST44" s="497"/>
      <c r="SU44" s="497"/>
      <c r="SV44" s="497"/>
      <c r="SW44" s="497"/>
      <c r="SX44" s="497"/>
      <c r="SY44" s="497"/>
      <c r="SZ44" s="497"/>
      <c r="TA44" s="497"/>
      <c r="TB44" s="497"/>
      <c r="TC44" s="497"/>
      <c r="TD44" s="497"/>
      <c r="TE44" s="497"/>
      <c r="TF44" s="497"/>
      <c r="TG44" s="497"/>
      <c r="TH44" s="497"/>
      <c r="TI44" s="497"/>
      <c r="TJ44" s="497"/>
      <c r="TK44" s="497"/>
      <c r="TL44" s="497"/>
      <c r="TM44" s="497"/>
      <c r="TN44" s="497"/>
      <c r="TO44" s="497"/>
      <c r="TP44" s="497"/>
      <c r="TQ44" s="497"/>
      <c r="TR44" s="497"/>
      <c r="TS44" s="497"/>
      <c r="TT44" s="497"/>
      <c r="TU44" s="497"/>
      <c r="TV44" s="497" t="str">
        <f t="shared" ref="TV44" ca="1" si="6869">IF(SG44&lt;&gt;"",SG44,IF(RM44&lt;&gt;"",RM44,QM44))</f>
        <v>Juventus</v>
      </c>
      <c r="TW44" s="497">
        <v>2</v>
      </c>
      <c r="TX44" s="497"/>
      <c r="TY44" s="500" t="str">
        <f t="shared" si="3"/>
        <v>Mamelodi Sundowns</v>
      </c>
      <c r="TZ44" s="500">
        <f ca="1">IF(OFFSET('Game Board'!O49,0,TZ1)&lt;&gt;"",OFFSET('Game Board'!O49,0,TZ1),0)</f>
        <v>0</v>
      </c>
      <c r="UA44" s="500">
        <f ca="1">IF(OFFSET('Game Board'!P49,0,TZ1)&lt;&gt;"",OFFSET('Game Board'!P49,0,TZ1),0)</f>
        <v>0</v>
      </c>
      <c r="UB44" s="500" t="str">
        <f t="shared" si="4"/>
        <v>Fluminense</v>
      </c>
      <c r="UC44" s="500" t="str">
        <f ca="1">IF(AND(OFFSET('Game Board'!O49,0,TZ1)&lt;&gt;"",OFFSET('Game Board'!P49,0,TZ1)&lt;&gt;""),IF(TZ44&gt;UA44,"W",IF(TZ44=UA44,"D","L")),"")</f>
        <v/>
      </c>
      <c r="UD44" s="497" t="str">
        <f t="shared" ca="1" si="2597"/>
        <v/>
      </c>
      <c r="UE44" s="497"/>
      <c r="UF44" s="497">
        <f ca="1">VLOOKUP(UG44,YB43:YC46,2,FALSE)</f>
        <v>3</v>
      </c>
      <c r="UG44" s="498" t="str">
        <f t="shared" si="6763"/>
        <v>Wydad AC</v>
      </c>
      <c r="UH44" s="497">
        <f ca="1">SUMPRODUCT((YE3:YE54=UG44)*(YI3:YI54="W"))+SUMPRODUCT((YH3:YH54=UG44)*(YJ3:YJ54="W"))</f>
        <v>0</v>
      </c>
      <c r="UI44" s="497">
        <f ca="1">SUMPRODUCT((YE3:YE54=UG44)*(YI3:YI54="D"))+SUMPRODUCT((YH3:YH54=UG44)*(YJ3:YJ54="D"))</f>
        <v>0</v>
      </c>
      <c r="UJ44" s="497">
        <f ca="1">SUMPRODUCT((YE3:YE54=UG44)*(YI3:YI54="L"))+SUMPRODUCT((YH3:YH54=UG44)*(YJ3:YJ54="L"))</f>
        <v>0</v>
      </c>
      <c r="UK44" s="497">
        <f ca="1">SUMIF(YE3:YE72,UG44,YF3:YF72)+SUMIF(YH3:YH72,UG44,YG3:YG72)</f>
        <v>0</v>
      </c>
      <c r="UL44" s="497">
        <f ca="1">SUMIF(YH3:YH72,UG44,YF3:YF72)+SUMIF(YE3:YE72,UG44,YG3:YG72)</f>
        <v>0</v>
      </c>
      <c r="UM44" s="497">
        <f t="shared" ca="1" si="6764"/>
        <v>1000</v>
      </c>
      <c r="UN44" s="497">
        <f t="shared" ca="1" si="6765"/>
        <v>0</v>
      </c>
      <c r="UO44" s="499">
        <f t="shared" si="90"/>
        <v>10</v>
      </c>
      <c r="UP44" s="497">
        <f ca="1">IF(COUNTIF(UN43:UN46,4)&lt;&gt;4,RANK(UN44,UN43:UN46),UN96)</f>
        <v>1</v>
      </c>
      <c r="UQ44" s="497"/>
      <c r="UR44" s="497">
        <f ca="1">SUMPRODUCT((UP43:UP46=UP44)*(UO43:UO46&lt;UO44))+UP44</f>
        <v>2</v>
      </c>
      <c r="US44" s="498" t="str">
        <f ca="1">INDEX(UG43:UG47,MATCH(2,UR43:UR47,0),0)</f>
        <v>Wydad AC</v>
      </c>
      <c r="UT44" s="497">
        <f ca="1">INDEX(UP43:UP47,MATCH(US44,UG43:UG47,0),0)</f>
        <v>1</v>
      </c>
      <c r="UU44" s="497" t="str">
        <f t="shared" ref="UU44" ca="1" si="6870">IF(UU43&lt;&gt;"",US44,"")</f>
        <v>Wydad AC</v>
      </c>
      <c r="UV44" s="497" t="str">
        <f t="shared" ref="UV44" ca="1" si="6871">IF(UV43&lt;&gt;"",US45,"")</f>
        <v/>
      </c>
      <c r="UW44" s="497" t="str">
        <f t="shared" ref="UW44" ca="1" si="6872">IF(UW43&lt;&gt;"",US46,"")</f>
        <v/>
      </c>
      <c r="UX44" s="497" t="str">
        <f t="shared" ref="UX44" si="6873">IF(UX43&lt;&gt;"",US47,"")</f>
        <v/>
      </c>
      <c r="UY44" s="497"/>
      <c r="UZ44" s="497" t="str">
        <f t="shared" ca="1" si="6770"/>
        <v>Wydad AC</v>
      </c>
      <c r="VA44" s="497">
        <f ca="1">SUMPRODUCT((YE3:YE54=UZ44)*(YH3:YH54=UZ45)*(YI3:YI54="W"))+SUMPRODUCT((YE3:YE54=UZ44)*(YH3:YH54=UZ46)*(YI3:YI54="W"))+SUMPRODUCT((YE3:YE54=UZ44)*(YH3:YH54=UZ47)*(YI3:YI54="W"))+SUMPRODUCT((YE3:YE54=UZ44)*(YH3:YH54=UZ43)*(YI3:YI54="W"))+SUMPRODUCT((YE3:YE54=UZ45)*(YH3:YH54=UZ44)*(YJ3:YJ54="W"))+SUMPRODUCT((YE3:YE54=UZ46)*(YH3:YH54=UZ44)*(YJ3:YJ54="W"))+SUMPRODUCT((YE3:YE54=UZ47)*(YH3:YH54=UZ44)*(YJ3:YJ54="W"))+SUMPRODUCT((YE3:YE54=UZ43)*(YH3:YH54=UZ44)*(YJ3:YJ54="W"))</f>
        <v>0</v>
      </c>
      <c r="VB44" s="497">
        <f ca="1">SUMPRODUCT((YE3:YE54=UZ44)*(YH3:YH54=UZ45)*(YI3:YI54="D"))+SUMPRODUCT((YE3:YE54=UZ44)*(YH3:YH54=UZ46)*(YI3:YI54="D"))+SUMPRODUCT((YE3:YE54=UZ44)*(YH3:YH54=UZ47)*(YI3:YI54="D"))+SUMPRODUCT((YE3:YE54=UZ44)*(YH3:YH54=UZ43)*(YI3:YI54="D"))+SUMPRODUCT((YE3:YE54=UZ45)*(YH3:YH54=UZ44)*(YI3:YI54="D"))+SUMPRODUCT((YE3:YE54=UZ46)*(YH3:YH54=UZ44)*(YI3:YI54="D"))+SUMPRODUCT((YE3:YE54=UZ47)*(YH3:YH54=UZ44)*(YI3:YI54="D"))+SUMPRODUCT((YE3:YE54=UZ43)*(YH3:YH54=UZ44)*(YI3:YI54="D"))</f>
        <v>0</v>
      </c>
      <c r="VC44" s="497">
        <f ca="1">SUMPRODUCT((YE3:YE54=UZ44)*(YH3:YH54=UZ45)*(YI3:YI54="L"))+SUMPRODUCT((YE3:YE54=UZ44)*(YH3:YH54=UZ46)*(YI3:YI54="L"))+SUMPRODUCT((YE3:YE54=UZ44)*(YH3:YH54=UZ47)*(YI3:YI54="L"))+SUMPRODUCT((YE3:YE54=UZ44)*(YH3:YH54=UZ43)*(YI3:YI54="L"))+SUMPRODUCT((YE3:YE54=UZ45)*(YH3:YH54=UZ44)*(YJ3:YJ54="L"))+SUMPRODUCT((YE3:YE54=UZ46)*(YH3:YH54=UZ44)*(YJ3:YJ54="L"))+SUMPRODUCT((YE3:YE54=UZ47)*(YH3:YH54=UZ44)*(YJ3:YJ54="L"))+SUMPRODUCT((YE3:YE54=UZ43)*(YH3:YH54=UZ44)*(YJ3:YJ54="L"))</f>
        <v>0</v>
      </c>
      <c r="VD44" s="497">
        <f ca="1">SUMPRODUCT((YE3:YE54=UZ44)*(YH3:YH54=UZ45)*YF3:YF54)+SUMPRODUCT((YE3:YE54=UZ44)*(YH3:YH54=UZ46)*YF3:YF54)+SUMPRODUCT((YE3:YE54=UZ44)*(YH3:YH54=UZ47)*YF3:YF54)+SUMPRODUCT((YE3:YE54=UZ44)*(YH3:YH54=UZ43)*YF3:YF54)+SUMPRODUCT((YE3:YE54=UZ45)*(YH3:YH54=UZ44)*YG3:YG54)+SUMPRODUCT((YE3:YE54=UZ46)*(YH3:YH54=UZ44)*YG3:YG54)+SUMPRODUCT((YE3:YE54=UZ47)*(YH3:YH54=UZ44)*YG3:YG54)+SUMPRODUCT((YE3:YE54=UZ43)*(YH3:YH54=UZ44)*YG3:YG54)</f>
        <v>0</v>
      </c>
      <c r="VE44" s="497">
        <f ca="1">SUMPRODUCT((YE3:YE54=UZ44)*(YH3:YH54=UZ45)*YG3:YG54)+SUMPRODUCT((YE3:YE54=UZ44)*(YH3:YH54=UZ46)*YG3:YG54)+SUMPRODUCT((YE3:YE54=UZ44)*(YH3:YH54=UZ47)*YG3:YG54)+SUMPRODUCT((YE3:YE54=UZ44)*(YH3:YH54=UZ43)*YG3:YG54)+SUMPRODUCT((YE3:YE54=UZ45)*(YH3:YH54=UZ44)*YF3:YF54)+SUMPRODUCT((YE3:YE54=UZ46)*(YH3:YH54=UZ44)*YF3:YF54)+SUMPRODUCT((YE3:YE54=UZ47)*(YH3:YH54=UZ44)*YF3:YF54)+SUMPRODUCT((YE3:YE54=UZ43)*(YH3:YH54=UZ44)*YF3:YF54)</f>
        <v>0</v>
      </c>
      <c r="VF44" s="497">
        <f t="shared" ca="1" si="6771"/>
        <v>1000</v>
      </c>
      <c r="VG44" s="497">
        <f t="shared" ca="1" si="6772"/>
        <v>0</v>
      </c>
      <c r="VH44" s="497">
        <f ca="1">IF(UZ44&lt;&gt;"",VLOOKUP(UZ44,UG4:UM52,7,FALSE),"")</f>
        <v>1000</v>
      </c>
      <c r="VI44" s="497">
        <f ca="1">IF(UZ44&lt;&gt;"",VLOOKUP(UZ44,UG4:UM52,5,FALSE),"")</f>
        <v>0</v>
      </c>
      <c r="VJ44" s="497">
        <f ca="1">IF(UZ44&lt;&gt;"",VLOOKUP(UZ44,UG4:UO52,9,FALSE),"")</f>
        <v>10</v>
      </c>
      <c r="VK44" s="497">
        <f t="shared" ca="1" si="6773"/>
        <v>0</v>
      </c>
      <c r="VL44" s="497">
        <f ca="1">IF(UZ44&lt;&gt;"",RANK(VK44,VK43:VK47),"")</f>
        <v>1</v>
      </c>
      <c r="VM44" s="497">
        <f ca="1">IF(UZ44&lt;&gt;"",SUMPRODUCT((VK43:VK47=VK44)*(VF43:VF47&gt;VF44)),"")</f>
        <v>0</v>
      </c>
      <c r="VN44" s="497">
        <f ca="1">IF(UZ44&lt;&gt;"",SUMPRODUCT((VK43:VK47=VK44)*(VF43:VF47=VF44)*(VD43:VD47&gt;VD44)),"")</f>
        <v>0</v>
      </c>
      <c r="VO44" s="497">
        <f ca="1">IF(UZ44&lt;&gt;"",SUMPRODUCT((VK43:VK47=VK44)*(VF43:VF47=VF44)*(VD43:VD47=VD44)*(VH43:VH47&gt;VH44)),"")</f>
        <v>0</v>
      </c>
      <c r="VP44" s="497">
        <f ca="1">IF(UZ44&lt;&gt;"",SUMPRODUCT((VK43:VK47=VK44)*(VF43:VF47=VF44)*(VD43:VD47=VD44)*(VH43:VH47=VH44)*(VI43:VI47&gt;VI44)),"")</f>
        <v>0</v>
      </c>
      <c r="VQ44" s="497">
        <f ca="1">IF(UZ44&lt;&gt;"",SUMPRODUCT((VK43:VK47=VK44)*(VF43:VF47=VF44)*(VD43:VD47=VD44)*(VH43:VH47=VH44)*(VI43:VI47=VI44)*(VJ43:VJ47&gt;VJ44)),"")</f>
        <v>2</v>
      </c>
      <c r="VR44" s="497">
        <f t="shared" ref="VR44" ca="1" si="6874">IF(UZ44&lt;&gt;"",IF(VR96&lt;&gt;"",IF(UY94=3,VR96,VR96+UY94),SUM(VL44:VQ44)),"")</f>
        <v>3</v>
      </c>
      <c r="VS44" s="497" t="str">
        <f ca="1">IF(UZ44&lt;&gt;"",INDEX(UZ43:UZ47,MATCH(2,VR43:VR47,0),0),"")</f>
        <v>Juventus</v>
      </c>
      <c r="VT44" s="497" t="str">
        <f t="shared" ref="VT44:VT46" ca="1" si="6875">IF(UV43&lt;&gt;"",UV43,"")</f>
        <v/>
      </c>
      <c r="VU44" s="497">
        <f ca="1">SUMPRODUCT((YE3:YE54=VT44)*(YH3:YH54=VT45)*(YI3:YI54="W"))+SUMPRODUCT((YE3:YE54=VT44)*(YH3:YH54=VT46)*(YI3:YI54="W"))+SUMPRODUCT((YE3:YE54=VT44)*(YH3:YH54=VT47)*(YI3:YI54="W"))+SUMPRODUCT((YE3:YE54=VT45)*(YH3:YH54=VT44)*(YJ3:YJ54="W"))+SUMPRODUCT((YE3:YE54=VT46)*(YH3:YH54=VT44)*(YJ3:YJ54="W"))+SUMPRODUCT((YE3:YE54=VT47)*(YH3:YH54=VT44)*(YJ3:YJ54="W"))</f>
        <v>0</v>
      </c>
      <c r="VV44" s="497">
        <f ca="1">SUMPRODUCT((YE3:YE54=VT44)*(YH3:YH54=VT45)*(YI3:YI54="D"))+SUMPRODUCT((YE3:YE54=VT44)*(YH3:YH54=VT46)*(YI3:YI54="D"))+SUMPRODUCT((YE3:YE54=VT44)*(YH3:YH54=VT47)*(YI3:YI54="D"))+SUMPRODUCT((YE3:YE54=VT45)*(YH3:YH54=VT44)*(YI3:YI54="D"))+SUMPRODUCT((YE3:YE54=VT46)*(YH3:YH54=VT44)*(YI3:YI54="D"))+SUMPRODUCT((YE3:YE54=VT47)*(YH3:YH54=VT44)*(YI3:YI54="D"))</f>
        <v>0</v>
      </c>
      <c r="VW44" s="497">
        <f ca="1">SUMPRODUCT((YE3:YE54=VT44)*(YH3:YH54=VT45)*(YI3:YI54="L"))+SUMPRODUCT((YE3:YE54=VT44)*(YH3:YH54=VT46)*(YI3:YI54="L"))+SUMPRODUCT((YE3:YE54=VT44)*(YH3:YH54=VT47)*(YI3:YI54="L"))+SUMPRODUCT((YE3:YE54=VT45)*(YH3:YH54=VT44)*(YJ3:YJ54="L"))+SUMPRODUCT((YE3:YE54=VT46)*(YH3:YH54=VT44)*(YJ3:YJ54="L"))+SUMPRODUCT((YE3:YE54=VT47)*(YH3:YH54=VT44)*(YJ3:YJ54="L"))</f>
        <v>0</v>
      </c>
      <c r="VX44" s="497">
        <f ca="1">SUMPRODUCT((YE3:YE54=VT44)*(YH3:YH54=VT45)*YF3:YF54)+SUMPRODUCT((YE3:YE54=VT44)*(YH3:YH54=VT46)*YF3:YF54)+SUMPRODUCT((YE3:YE54=VT44)*(YH3:YH54=VT47)*YF3:YF54)+SUMPRODUCT((YE3:YE54=VT44)*(YH3:YH54=VT43)*YF3:YF54)+SUMPRODUCT((YE3:YE54=VT45)*(YH3:YH54=VT44)*YG3:YG54)+SUMPRODUCT((YE3:YE54=VT46)*(YH3:YH54=VT44)*YG3:YG54)+SUMPRODUCT((YE3:YE54=VT47)*(YH3:YH54=VT44)*YG3:YG54)+SUMPRODUCT((YE3:YE54=VT43)*(YH3:YH54=VT44)*YG3:YG54)</f>
        <v>0</v>
      </c>
      <c r="VY44" s="497">
        <f ca="1">SUMPRODUCT((YE3:YE54=VT44)*(YH3:YH54=VT45)*YG3:YG54)+SUMPRODUCT((YE3:YE54=VT44)*(YH3:YH54=VT46)*YG3:YG54)+SUMPRODUCT((YE3:YE54=VT44)*(YH3:YH54=VT47)*YG3:YG54)+SUMPRODUCT((YE3:YE54=VT44)*(YH3:YH54=VT43)*YG3:YG54)+SUMPRODUCT((YE3:YE54=VT45)*(YH3:YH54=VT44)*YF3:YF54)+SUMPRODUCT((YE3:YE54=VT46)*(YH3:YH54=VT44)*YF3:YF54)+SUMPRODUCT((YE3:YE54=VT47)*(YH3:YH54=VT44)*YF3:YF54)+SUMPRODUCT((YE3:YE54=VT43)*(YH3:YH54=VT44)*YF3:YF54)</f>
        <v>0</v>
      </c>
      <c r="VZ44" s="497">
        <f t="shared" ref="VZ44:VZ46" ca="1" si="6876">VX44-VY44+1000</f>
        <v>1000</v>
      </c>
      <c r="WA44" s="497" t="str">
        <f t="shared" ref="WA44:WA46" ca="1" si="6877">IF(VT44&lt;&gt;"",VU44*3+VV44*1,"")</f>
        <v/>
      </c>
      <c r="WB44" s="497" t="str">
        <f ca="1">IF(VT44&lt;&gt;"",VLOOKUP(VT44,UG4:UM52,7,FALSE),"")</f>
        <v/>
      </c>
      <c r="WC44" s="497" t="str">
        <f ca="1">IF(VT44&lt;&gt;"",VLOOKUP(VT44,UG4:UM52,5,FALSE),"")</f>
        <v/>
      </c>
      <c r="WD44" s="497" t="str">
        <f ca="1">IF(VT44&lt;&gt;"",VLOOKUP(VT44,UG4:UO52,9,FALSE),"")</f>
        <v/>
      </c>
      <c r="WE44" s="497" t="str">
        <f t="shared" ref="WE44:WE46" ca="1" si="6878">WA44</f>
        <v/>
      </c>
      <c r="WF44" s="497" t="str">
        <f ca="1">IF(VT44&lt;&gt;"",RANK(WE44,WE43:WE46),"")</f>
        <v/>
      </c>
      <c r="WG44" s="497" t="str">
        <f ca="1">IF(VT44&lt;&gt;"",SUMPRODUCT((WE43:WE47=WE44)*(VZ43:VZ47&gt;VZ44)),"")</f>
        <v/>
      </c>
      <c r="WH44" s="497" t="str">
        <f ca="1">IF(VT44&lt;&gt;"",SUMPRODUCT((WE43:WE47=WE44)*(VZ43:VZ47=VZ44)*(VX43:VX47&gt;VX44)),"")</f>
        <v/>
      </c>
      <c r="WI44" s="497" t="str">
        <f ca="1">IF(VT44&lt;&gt;"",SUMPRODUCT((WE43:WE47=WE44)*(VZ43:VZ47=VZ44)*(VX43:VX47=VX44)*(WB43:WB47&gt;WB44)),"")</f>
        <v/>
      </c>
      <c r="WJ44" s="497" t="str">
        <f ca="1">IF(VT44&lt;&gt;"",SUMPRODUCT((WE43:WE47=WE44)*(VZ43:VZ47=VZ44)*(VX43:VX47=VX44)*(WB43:WB47=WB44)*(WC43:WC47&gt;WC44)),"")</f>
        <v/>
      </c>
      <c r="WK44" s="497" t="str">
        <f ca="1">IF(VT44&lt;&gt;"",SUMPRODUCT((WE43:WE47=WE44)*(VZ43:VZ47=VZ44)*(VX43:VX47=VX44)*(WB43:WB47=WB44)*(WC43:WC47=WC44)*(WD43:WD47&gt;WD44)),"")</f>
        <v/>
      </c>
      <c r="WL44" s="497" t="str">
        <f ca="1">IF(VT44&lt;&gt;"",IF(WL96&lt;&gt;"",IF(VS94=3,WL96,WL96+VS94),SUM(WF44:WK44)+1),"")</f>
        <v/>
      </c>
      <c r="WM44" s="497" t="str">
        <f ca="1">IF(VT44&lt;&gt;"",INDEX(VT44:VT47,MATCH(2,WL44:WL47,0),0),"")</f>
        <v/>
      </c>
      <c r="WN44" s="497"/>
      <c r="WO44" s="497"/>
      <c r="WP44" s="497"/>
      <c r="WQ44" s="497"/>
      <c r="WR44" s="497"/>
      <c r="WS44" s="497"/>
      <c r="WT44" s="497"/>
      <c r="WU44" s="497"/>
      <c r="WV44" s="497"/>
      <c r="WW44" s="497"/>
      <c r="WX44" s="497"/>
      <c r="WY44" s="497"/>
      <c r="WZ44" s="497"/>
      <c r="XA44" s="497"/>
      <c r="XB44" s="497"/>
      <c r="XC44" s="497"/>
      <c r="XD44" s="497"/>
      <c r="XE44" s="497"/>
      <c r="XF44" s="497"/>
      <c r="XG44" s="497"/>
      <c r="XH44" s="497"/>
      <c r="XI44" s="497"/>
      <c r="XJ44" s="497"/>
      <c r="XK44" s="497"/>
      <c r="XL44" s="497"/>
      <c r="XM44" s="497"/>
      <c r="XN44" s="497"/>
      <c r="XO44" s="497"/>
      <c r="XP44" s="497"/>
      <c r="XQ44" s="497"/>
      <c r="XR44" s="497"/>
      <c r="XS44" s="497"/>
      <c r="XT44" s="497"/>
      <c r="XU44" s="497"/>
      <c r="XV44" s="497"/>
      <c r="XW44" s="497"/>
      <c r="XX44" s="497"/>
      <c r="XY44" s="497"/>
      <c r="XZ44" s="497"/>
      <c r="YA44" s="497"/>
      <c r="YB44" s="497" t="str">
        <f t="shared" ref="YB44" ca="1" si="6879">IF(WM44&lt;&gt;"",WM44,IF(VS44&lt;&gt;"",VS44,US44))</f>
        <v>Juventus</v>
      </c>
      <c r="YC44" s="497">
        <v>2</v>
      </c>
      <c r="YD44" s="497"/>
      <c r="YE44" s="500" t="str">
        <f t="shared" si="6"/>
        <v>Mamelodi Sundowns</v>
      </c>
      <c r="YF44" s="500">
        <f ca="1">IF(OFFSET('Game Board'!O49,0,YF1)&lt;&gt;"",OFFSET('Game Board'!O49,0,YF1),0)</f>
        <v>0</v>
      </c>
      <c r="YG44" s="500">
        <f ca="1">IF(OFFSET('Game Board'!P49,0,YF1)&lt;&gt;"",OFFSET('Game Board'!P49,0,YF1),0)</f>
        <v>0</v>
      </c>
      <c r="YH44" s="500" t="str">
        <f t="shared" si="7"/>
        <v>Fluminense</v>
      </c>
      <c r="YI44" s="500" t="str">
        <f ca="1">IF(AND(OFFSET('Game Board'!O49,0,YF1)&lt;&gt;"",OFFSET('Game Board'!P49,0,YF1)&lt;&gt;""),IF(YF44&gt;YG44,"W",IF(YF44=YG44,"D","L")),"")</f>
        <v/>
      </c>
      <c r="YJ44" s="497" t="str">
        <f t="shared" ca="1" si="2629"/>
        <v/>
      </c>
      <c r="YK44" s="497"/>
      <c r="YL44" s="497">
        <f ca="1">VLOOKUP(YM44,ACH43:ACI46,2,FALSE)</f>
        <v>3</v>
      </c>
      <c r="YM44" s="498" t="str">
        <f t="shared" si="6776"/>
        <v>Wydad AC</v>
      </c>
      <c r="YN44" s="497">
        <f ca="1">SUMPRODUCT((ACK3:ACK54=YM44)*(ACO3:ACO54="W"))+SUMPRODUCT((ACN3:ACN54=YM44)*(ACP3:ACP54="W"))</f>
        <v>0</v>
      </c>
      <c r="YO44" s="497">
        <f ca="1">SUMPRODUCT((ACK3:ACK54=YM44)*(ACO3:ACO54="D"))+SUMPRODUCT((ACN3:ACN54=YM44)*(ACP3:ACP54="D"))</f>
        <v>0</v>
      </c>
      <c r="YP44" s="497">
        <f ca="1">SUMPRODUCT((ACK3:ACK54=YM44)*(ACO3:ACO54="L"))+SUMPRODUCT((ACN3:ACN54=YM44)*(ACP3:ACP54="L"))</f>
        <v>0</v>
      </c>
      <c r="YQ44" s="497">
        <f ca="1">SUMIF(ACK3:ACK72,YM44,ACL3:ACL72)+SUMIF(ACN3:ACN72,YM44,ACM3:ACM72)</f>
        <v>0</v>
      </c>
      <c r="YR44" s="497">
        <f ca="1">SUMIF(ACN3:ACN72,YM44,ACL3:ACL72)+SUMIF(ACK3:ACK72,YM44,ACM3:ACM72)</f>
        <v>0</v>
      </c>
      <c r="YS44" s="497">
        <f t="shared" ca="1" si="6777"/>
        <v>1000</v>
      </c>
      <c r="YT44" s="497">
        <f t="shared" ca="1" si="6778"/>
        <v>0</v>
      </c>
      <c r="YU44" s="499">
        <f t="shared" si="117"/>
        <v>10</v>
      </c>
      <c r="YV44" s="497">
        <f ca="1">IF(COUNTIF(YT43:YT46,4)&lt;&gt;4,RANK(YT44,YT43:YT46),YT96)</f>
        <v>1</v>
      </c>
      <c r="YW44" s="497"/>
      <c r="YX44" s="497">
        <f ca="1">SUMPRODUCT((YV43:YV46=YV44)*(YU43:YU46&lt;YU44))+YV44</f>
        <v>2</v>
      </c>
      <c r="YY44" s="498" t="str">
        <f ca="1">INDEX(YM43:YM47,MATCH(2,YX43:YX47,0),0)</f>
        <v>Wydad AC</v>
      </c>
      <c r="YZ44" s="497">
        <f ca="1">INDEX(YV43:YV47,MATCH(YY44,YM43:YM47,0),0)</f>
        <v>1</v>
      </c>
      <c r="ZA44" s="497" t="str">
        <f t="shared" ref="ZA44" ca="1" si="6880">IF(ZA43&lt;&gt;"",YY44,"")</f>
        <v>Wydad AC</v>
      </c>
      <c r="ZB44" s="497" t="str">
        <f t="shared" ref="ZB44" ca="1" si="6881">IF(ZB43&lt;&gt;"",YY45,"")</f>
        <v/>
      </c>
      <c r="ZC44" s="497" t="str">
        <f t="shared" ref="ZC44" ca="1" si="6882">IF(ZC43&lt;&gt;"",YY46,"")</f>
        <v/>
      </c>
      <c r="ZD44" s="497" t="str">
        <f t="shared" ref="ZD44" si="6883">IF(ZD43&lt;&gt;"",YY47,"")</f>
        <v/>
      </c>
      <c r="ZE44" s="497"/>
      <c r="ZF44" s="497" t="str">
        <f t="shared" ca="1" si="6783"/>
        <v>Wydad AC</v>
      </c>
      <c r="ZG44" s="497">
        <f ca="1">SUMPRODUCT((ACK3:ACK54=ZF44)*(ACN3:ACN54=ZF45)*(ACO3:ACO54="W"))+SUMPRODUCT((ACK3:ACK54=ZF44)*(ACN3:ACN54=ZF46)*(ACO3:ACO54="W"))+SUMPRODUCT((ACK3:ACK54=ZF44)*(ACN3:ACN54=ZF47)*(ACO3:ACO54="W"))+SUMPRODUCT((ACK3:ACK54=ZF44)*(ACN3:ACN54=ZF43)*(ACO3:ACO54="W"))+SUMPRODUCT((ACK3:ACK54=ZF45)*(ACN3:ACN54=ZF44)*(ACP3:ACP54="W"))+SUMPRODUCT((ACK3:ACK54=ZF46)*(ACN3:ACN54=ZF44)*(ACP3:ACP54="W"))+SUMPRODUCT((ACK3:ACK54=ZF47)*(ACN3:ACN54=ZF44)*(ACP3:ACP54="W"))+SUMPRODUCT((ACK3:ACK54=ZF43)*(ACN3:ACN54=ZF44)*(ACP3:ACP54="W"))</f>
        <v>0</v>
      </c>
      <c r="ZH44" s="497">
        <f ca="1">SUMPRODUCT((ACK3:ACK54=ZF44)*(ACN3:ACN54=ZF45)*(ACO3:ACO54="D"))+SUMPRODUCT((ACK3:ACK54=ZF44)*(ACN3:ACN54=ZF46)*(ACO3:ACO54="D"))+SUMPRODUCT((ACK3:ACK54=ZF44)*(ACN3:ACN54=ZF47)*(ACO3:ACO54="D"))+SUMPRODUCT((ACK3:ACK54=ZF44)*(ACN3:ACN54=ZF43)*(ACO3:ACO54="D"))+SUMPRODUCT((ACK3:ACK54=ZF45)*(ACN3:ACN54=ZF44)*(ACO3:ACO54="D"))+SUMPRODUCT((ACK3:ACK54=ZF46)*(ACN3:ACN54=ZF44)*(ACO3:ACO54="D"))+SUMPRODUCT((ACK3:ACK54=ZF47)*(ACN3:ACN54=ZF44)*(ACO3:ACO54="D"))+SUMPRODUCT((ACK3:ACK54=ZF43)*(ACN3:ACN54=ZF44)*(ACO3:ACO54="D"))</f>
        <v>0</v>
      </c>
      <c r="ZI44" s="497">
        <f ca="1">SUMPRODUCT((ACK3:ACK54=ZF44)*(ACN3:ACN54=ZF45)*(ACO3:ACO54="L"))+SUMPRODUCT((ACK3:ACK54=ZF44)*(ACN3:ACN54=ZF46)*(ACO3:ACO54="L"))+SUMPRODUCT((ACK3:ACK54=ZF44)*(ACN3:ACN54=ZF47)*(ACO3:ACO54="L"))+SUMPRODUCT((ACK3:ACK54=ZF44)*(ACN3:ACN54=ZF43)*(ACO3:ACO54="L"))+SUMPRODUCT((ACK3:ACK54=ZF45)*(ACN3:ACN54=ZF44)*(ACP3:ACP54="L"))+SUMPRODUCT((ACK3:ACK54=ZF46)*(ACN3:ACN54=ZF44)*(ACP3:ACP54="L"))+SUMPRODUCT((ACK3:ACK54=ZF47)*(ACN3:ACN54=ZF44)*(ACP3:ACP54="L"))+SUMPRODUCT((ACK3:ACK54=ZF43)*(ACN3:ACN54=ZF44)*(ACP3:ACP54="L"))</f>
        <v>0</v>
      </c>
      <c r="ZJ44" s="497">
        <f ca="1">SUMPRODUCT((ACK3:ACK54=ZF44)*(ACN3:ACN54=ZF45)*ACL3:ACL54)+SUMPRODUCT((ACK3:ACK54=ZF44)*(ACN3:ACN54=ZF46)*ACL3:ACL54)+SUMPRODUCT((ACK3:ACK54=ZF44)*(ACN3:ACN54=ZF47)*ACL3:ACL54)+SUMPRODUCT((ACK3:ACK54=ZF44)*(ACN3:ACN54=ZF43)*ACL3:ACL54)+SUMPRODUCT((ACK3:ACK54=ZF45)*(ACN3:ACN54=ZF44)*ACM3:ACM54)+SUMPRODUCT((ACK3:ACK54=ZF46)*(ACN3:ACN54=ZF44)*ACM3:ACM54)+SUMPRODUCT((ACK3:ACK54=ZF47)*(ACN3:ACN54=ZF44)*ACM3:ACM54)+SUMPRODUCT((ACK3:ACK54=ZF43)*(ACN3:ACN54=ZF44)*ACM3:ACM54)</f>
        <v>0</v>
      </c>
      <c r="ZK44" s="497">
        <f ca="1">SUMPRODUCT((ACK3:ACK54=ZF44)*(ACN3:ACN54=ZF45)*ACM3:ACM54)+SUMPRODUCT((ACK3:ACK54=ZF44)*(ACN3:ACN54=ZF46)*ACM3:ACM54)+SUMPRODUCT((ACK3:ACK54=ZF44)*(ACN3:ACN54=ZF47)*ACM3:ACM54)+SUMPRODUCT((ACK3:ACK54=ZF44)*(ACN3:ACN54=ZF43)*ACM3:ACM54)+SUMPRODUCT((ACK3:ACK54=ZF45)*(ACN3:ACN54=ZF44)*ACL3:ACL54)+SUMPRODUCT((ACK3:ACK54=ZF46)*(ACN3:ACN54=ZF44)*ACL3:ACL54)+SUMPRODUCT((ACK3:ACK54=ZF47)*(ACN3:ACN54=ZF44)*ACL3:ACL54)+SUMPRODUCT((ACK3:ACK54=ZF43)*(ACN3:ACN54=ZF44)*ACL3:ACL54)</f>
        <v>0</v>
      </c>
      <c r="ZL44" s="497">
        <f t="shared" ca="1" si="6784"/>
        <v>1000</v>
      </c>
      <c r="ZM44" s="497">
        <f t="shared" ca="1" si="6785"/>
        <v>0</v>
      </c>
      <c r="ZN44" s="497">
        <f ca="1">IF(ZF44&lt;&gt;"",VLOOKUP(ZF44,YM4:YS52,7,FALSE),"")</f>
        <v>1000</v>
      </c>
      <c r="ZO44" s="497">
        <f ca="1">IF(ZF44&lt;&gt;"",VLOOKUP(ZF44,YM4:YS52,5,FALSE),"")</f>
        <v>0</v>
      </c>
      <c r="ZP44" s="497">
        <f ca="1">IF(ZF44&lt;&gt;"",VLOOKUP(ZF44,YM4:YU52,9,FALSE),"")</f>
        <v>10</v>
      </c>
      <c r="ZQ44" s="497">
        <f t="shared" ca="1" si="6786"/>
        <v>0</v>
      </c>
      <c r="ZR44" s="497">
        <f ca="1">IF(ZF44&lt;&gt;"",RANK(ZQ44,ZQ43:ZQ47),"")</f>
        <v>1</v>
      </c>
      <c r="ZS44" s="497">
        <f ca="1">IF(ZF44&lt;&gt;"",SUMPRODUCT((ZQ43:ZQ47=ZQ44)*(ZL43:ZL47&gt;ZL44)),"")</f>
        <v>0</v>
      </c>
      <c r="ZT44" s="497">
        <f ca="1">IF(ZF44&lt;&gt;"",SUMPRODUCT((ZQ43:ZQ47=ZQ44)*(ZL43:ZL47=ZL44)*(ZJ43:ZJ47&gt;ZJ44)),"")</f>
        <v>0</v>
      </c>
      <c r="ZU44" s="497">
        <f ca="1">IF(ZF44&lt;&gt;"",SUMPRODUCT((ZQ43:ZQ47=ZQ44)*(ZL43:ZL47=ZL44)*(ZJ43:ZJ47=ZJ44)*(ZN43:ZN47&gt;ZN44)),"")</f>
        <v>0</v>
      </c>
      <c r="ZV44" s="497">
        <f ca="1">IF(ZF44&lt;&gt;"",SUMPRODUCT((ZQ43:ZQ47=ZQ44)*(ZL43:ZL47=ZL44)*(ZJ43:ZJ47=ZJ44)*(ZN43:ZN47=ZN44)*(ZO43:ZO47&gt;ZO44)),"")</f>
        <v>0</v>
      </c>
      <c r="ZW44" s="497">
        <f ca="1">IF(ZF44&lt;&gt;"",SUMPRODUCT((ZQ43:ZQ47=ZQ44)*(ZL43:ZL47=ZL44)*(ZJ43:ZJ47=ZJ44)*(ZN43:ZN47=ZN44)*(ZO43:ZO47=ZO44)*(ZP43:ZP47&gt;ZP44)),"")</f>
        <v>2</v>
      </c>
      <c r="ZX44" s="497">
        <f t="shared" ref="ZX44" ca="1" si="6884">IF(ZF44&lt;&gt;"",IF(ZX96&lt;&gt;"",IF(ZE94=3,ZX96,ZX96+ZE94),SUM(ZR44:ZW44)),"")</f>
        <v>3</v>
      </c>
      <c r="ZY44" s="497" t="str">
        <f ca="1">IF(ZF44&lt;&gt;"",INDEX(ZF43:ZF47,MATCH(2,ZX43:ZX47,0),0),"")</f>
        <v>Juventus</v>
      </c>
      <c r="ZZ44" s="497" t="str">
        <f t="shared" ref="ZZ44:ZZ46" ca="1" si="6885">IF(ZB43&lt;&gt;"",ZB43,"")</f>
        <v/>
      </c>
      <c r="AAA44" s="497">
        <f ca="1">SUMPRODUCT((ACK3:ACK54=ZZ44)*(ACN3:ACN54=ZZ45)*(ACO3:ACO54="W"))+SUMPRODUCT((ACK3:ACK54=ZZ44)*(ACN3:ACN54=ZZ46)*(ACO3:ACO54="W"))+SUMPRODUCT((ACK3:ACK54=ZZ44)*(ACN3:ACN54=ZZ47)*(ACO3:ACO54="W"))+SUMPRODUCT((ACK3:ACK54=ZZ45)*(ACN3:ACN54=ZZ44)*(ACP3:ACP54="W"))+SUMPRODUCT((ACK3:ACK54=ZZ46)*(ACN3:ACN54=ZZ44)*(ACP3:ACP54="W"))+SUMPRODUCT((ACK3:ACK54=ZZ47)*(ACN3:ACN54=ZZ44)*(ACP3:ACP54="W"))</f>
        <v>0</v>
      </c>
      <c r="AAB44" s="497">
        <f ca="1">SUMPRODUCT((ACK3:ACK54=ZZ44)*(ACN3:ACN54=ZZ45)*(ACO3:ACO54="D"))+SUMPRODUCT((ACK3:ACK54=ZZ44)*(ACN3:ACN54=ZZ46)*(ACO3:ACO54="D"))+SUMPRODUCT((ACK3:ACK54=ZZ44)*(ACN3:ACN54=ZZ47)*(ACO3:ACO54="D"))+SUMPRODUCT((ACK3:ACK54=ZZ45)*(ACN3:ACN54=ZZ44)*(ACO3:ACO54="D"))+SUMPRODUCT((ACK3:ACK54=ZZ46)*(ACN3:ACN54=ZZ44)*(ACO3:ACO54="D"))+SUMPRODUCT((ACK3:ACK54=ZZ47)*(ACN3:ACN54=ZZ44)*(ACO3:ACO54="D"))</f>
        <v>0</v>
      </c>
      <c r="AAC44" s="497">
        <f ca="1">SUMPRODUCT((ACK3:ACK54=ZZ44)*(ACN3:ACN54=ZZ45)*(ACO3:ACO54="L"))+SUMPRODUCT((ACK3:ACK54=ZZ44)*(ACN3:ACN54=ZZ46)*(ACO3:ACO54="L"))+SUMPRODUCT((ACK3:ACK54=ZZ44)*(ACN3:ACN54=ZZ47)*(ACO3:ACO54="L"))+SUMPRODUCT((ACK3:ACK54=ZZ45)*(ACN3:ACN54=ZZ44)*(ACP3:ACP54="L"))+SUMPRODUCT((ACK3:ACK54=ZZ46)*(ACN3:ACN54=ZZ44)*(ACP3:ACP54="L"))+SUMPRODUCT((ACK3:ACK54=ZZ47)*(ACN3:ACN54=ZZ44)*(ACP3:ACP54="L"))</f>
        <v>0</v>
      </c>
      <c r="AAD44" s="497">
        <f ca="1">SUMPRODUCT((ACK3:ACK54=ZZ44)*(ACN3:ACN54=ZZ45)*ACL3:ACL54)+SUMPRODUCT((ACK3:ACK54=ZZ44)*(ACN3:ACN54=ZZ46)*ACL3:ACL54)+SUMPRODUCT((ACK3:ACK54=ZZ44)*(ACN3:ACN54=ZZ47)*ACL3:ACL54)+SUMPRODUCT((ACK3:ACK54=ZZ44)*(ACN3:ACN54=ZZ43)*ACL3:ACL54)+SUMPRODUCT((ACK3:ACK54=ZZ45)*(ACN3:ACN54=ZZ44)*ACM3:ACM54)+SUMPRODUCT((ACK3:ACK54=ZZ46)*(ACN3:ACN54=ZZ44)*ACM3:ACM54)+SUMPRODUCT((ACK3:ACK54=ZZ47)*(ACN3:ACN54=ZZ44)*ACM3:ACM54)+SUMPRODUCT((ACK3:ACK54=ZZ43)*(ACN3:ACN54=ZZ44)*ACM3:ACM54)</f>
        <v>0</v>
      </c>
      <c r="AAE44" s="497">
        <f ca="1">SUMPRODUCT((ACK3:ACK54=ZZ44)*(ACN3:ACN54=ZZ45)*ACM3:ACM54)+SUMPRODUCT((ACK3:ACK54=ZZ44)*(ACN3:ACN54=ZZ46)*ACM3:ACM54)+SUMPRODUCT((ACK3:ACK54=ZZ44)*(ACN3:ACN54=ZZ47)*ACM3:ACM54)+SUMPRODUCT((ACK3:ACK54=ZZ44)*(ACN3:ACN54=ZZ43)*ACM3:ACM54)+SUMPRODUCT((ACK3:ACK54=ZZ45)*(ACN3:ACN54=ZZ44)*ACL3:ACL54)+SUMPRODUCT((ACK3:ACK54=ZZ46)*(ACN3:ACN54=ZZ44)*ACL3:ACL54)+SUMPRODUCT((ACK3:ACK54=ZZ47)*(ACN3:ACN54=ZZ44)*ACL3:ACL54)+SUMPRODUCT((ACK3:ACK54=ZZ43)*(ACN3:ACN54=ZZ44)*ACL3:ACL54)</f>
        <v>0</v>
      </c>
      <c r="AAF44" s="497">
        <f t="shared" ref="AAF44:AAF46" ca="1" si="6886">AAD44-AAE44+1000</f>
        <v>1000</v>
      </c>
      <c r="AAG44" s="497" t="str">
        <f t="shared" ref="AAG44:AAG46" ca="1" si="6887">IF(ZZ44&lt;&gt;"",AAA44*3+AAB44*1,"")</f>
        <v/>
      </c>
      <c r="AAH44" s="497" t="str">
        <f ca="1">IF(ZZ44&lt;&gt;"",VLOOKUP(ZZ44,YM4:YS52,7,FALSE),"")</f>
        <v/>
      </c>
      <c r="AAI44" s="497" t="str">
        <f ca="1">IF(ZZ44&lt;&gt;"",VLOOKUP(ZZ44,YM4:YS52,5,FALSE),"")</f>
        <v/>
      </c>
      <c r="AAJ44" s="497" t="str">
        <f ca="1">IF(ZZ44&lt;&gt;"",VLOOKUP(ZZ44,YM4:YU52,9,FALSE),"")</f>
        <v/>
      </c>
      <c r="AAK44" s="497" t="str">
        <f t="shared" ref="AAK44:AAK46" ca="1" si="6888">AAG44</f>
        <v/>
      </c>
      <c r="AAL44" s="497" t="str">
        <f ca="1">IF(ZZ44&lt;&gt;"",RANK(AAK44,AAK43:AAK46),"")</f>
        <v/>
      </c>
      <c r="AAM44" s="497" t="str">
        <f ca="1">IF(ZZ44&lt;&gt;"",SUMPRODUCT((AAK43:AAK47=AAK44)*(AAF43:AAF47&gt;AAF44)),"")</f>
        <v/>
      </c>
      <c r="AAN44" s="497" t="str">
        <f ca="1">IF(ZZ44&lt;&gt;"",SUMPRODUCT((AAK43:AAK47=AAK44)*(AAF43:AAF47=AAF44)*(AAD43:AAD47&gt;AAD44)),"")</f>
        <v/>
      </c>
      <c r="AAO44" s="497" t="str">
        <f ca="1">IF(ZZ44&lt;&gt;"",SUMPRODUCT((AAK43:AAK47=AAK44)*(AAF43:AAF47=AAF44)*(AAD43:AAD47=AAD44)*(AAH43:AAH47&gt;AAH44)),"")</f>
        <v/>
      </c>
      <c r="AAP44" s="497" t="str">
        <f ca="1">IF(ZZ44&lt;&gt;"",SUMPRODUCT((AAK43:AAK47=AAK44)*(AAF43:AAF47=AAF44)*(AAD43:AAD47=AAD44)*(AAH43:AAH47=AAH44)*(AAI43:AAI47&gt;AAI44)),"")</f>
        <v/>
      </c>
      <c r="AAQ44" s="497" t="str">
        <f ca="1">IF(ZZ44&lt;&gt;"",SUMPRODUCT((AAK43:AAK47=AAK44)*(AAF43:AAF47=AAF44)*(AAD43:AAD47=AAD44)*(AAH43:AAH47=AAH44)*(AAI43:AAI47=AAI44)*(AAJ43:AAJ47&gt;AAJ44)),"")</f>
        <v/>
      </c>
      <c r="AAR44" s="497" t="str">
        <f ca="1">IF(ZZ44&lt;&gt;"",IF(AAR96&lt;&gt;"",IF(ZY94=3,AAR96,AAR96+ZY94),SUM(AAL44:AAQ44)+1),"")</f>
        <v/>
      </c>
      <c r="AAS44" s="497" t="str">
        <f ca="1">IF(ZZ44&lt;&gt;"",INDEX(ZZ44:ZZ47,MATCH(2,AAR44:AAR47,0),0),"")</f>
        <v/>
      </c>
      <c r="AAT44" s="497"/>
      <c r="AAU44" s="497"/>
      <c r="AAV44" s="497"/>
      <c r="AAW44" s="497"/>
      <c r="AAX44" s="497"/>
      <c r="AAY44" s="497"/>
      <c r="AAZ44" s="497"/>
      <c r="ABA44" s="497"/>
      <c r="ABB44" s="497"/>
      <c r="ABC44" s="497"/>
      <c r="ABD44" s="497"/>
      <c r="ABE44" s="497"/>
      <c r="ABF44" s="497"/>
      <c r="ABG44" s="497"/>
      <c r="ABH44" s="497"/>
      <c r="ABI44" s="497"/>
      <c r="ABJ44" s="497"/>
      <c r="ABK44" s="497"/>
      <c r="ABL44" s="497"/>
      <c r="ABM44" s="497"/>
      <c r="ABN44" s="497"/>
      <c r="ABO44" s="497"/>
      <c r="ABP44" s="497"/>
      <c r="ABQ44" s="497"/>
      <c r="ABR44" s="497"/>
      <c r="ABS44" s="497"/>
      <c r="ABT44" s="497"/>
      <c r="ABU44" s="497"/>
      <c r="ABV44" s="497"/>
      <c r="ABW44" s="497"/>
      <c r="ABX44" s="497"/>
      <c r="ABY44" s="497"/>
      <c r="ABZ44" s="497"/>
      <c r="ACA44" s="497"/>
      <c r="ACB44" s="497"/>
      <c r="ACC44" s="497"/>
      <c r="ACD44" s="497"/>
      <c r="ACE44" s="497"/>
      <c r="ACF44" s="497"/>
      <c r="ACG44" s="497"/>
      <c r="ACH44" s="497" t="str">
        <f t="shared" ref="ACH44" ca="1" si="6889">IF(AAS44&lt;&gt;"",AAS44,IF(ZY44&lt;&gt;"",ZY44,YY44))</f>
        <v>Juventus</v>
      </c>
      <c r="ACI44" s="497">
        <v>2</v>
      </c>
      <c r="ACJ44" s="497"/>
      <c r="ACK44" s="500" t="str">
        <f t="shared" si="9"/>
        <v>Mamelodi Sundowns</v>
      </c>
      <c r="ACL44" s="500">
        <f ca="1">IF(OFFSET('Game Board'!O49,0,ACL1)&lt;&gt;"",OFFSET('Game Board'!O49,0,ACL1),0)</f>
        <v>0</v>
      </c>
      <c r="ACM44" s="500">
        <f ca="1">IF(OFFSET('Game Board'!P49,0,ACL1)&lt;&gt;"",OFFSET('Game Board'!P49,0,ACL1),0)</f>
        <v>0</v>
      </c>
      <c r="ACN44" s="500" t="str">
        <f t="shared" si="10"/>
        <v>Fluminense</v>
      </c>
      <c r="ACO44" s="500" t="str">
        <f ca="1">IF(AND(OFFSET('Game Board'!O49,0,ACL1)&lt;&gt;"",OFFSET('Game Board'!P49,0,ACL1)&lt;&gt;""),IF(ACL44&gt;ACM44,"W",IF(ACL44=ACM44,"D","L")),"")</f>
        <v/>
      </c>
      <c r="ACP44" s="497" t="str">
        <f t="shared" ca="1" si="2661"/>
        <v/>
      </c>
      <c r="ACQ44" s="497"/>
      <c r="ACR44" s="497">
        <f ca="1">VLOOKUP(ACS44,AGN43:AGO46,2,FALSE)</f>
        <v>3</v>
      </c>
      <c r="ACS44" s="498" t="str">
        <f t="shared" si="6789"/>
        <v>Wydad AC</v>
      </c>
      <c r="ACT44" s="497">
        <f ca="1">SUMPRODUCT((AGQ3:AGQ54=ACS44)*(AGU3:AGU54="W"))+SUMPRODUCT((AGT3:AGT54=ACS44)*(AGV3:AGV54="W"))</f>
        <v>0</v>
      </c>
      <c r="ACU44" s="497">
        <f ca="1">SUMPRODUCT((AGQ3:AGQ54=ACS44)*(AGU3:AGU54="D"))+SUMPRODUCT((AGT3:AGT54=ACS44)*(AGV3:AGV54="D"))</f>
        <v>0</v>
      </c>
      <c r="ACV44" s="497">
        <f ca="1">SUMPRODUCT((AGQ3:AGQ54=ACS44)*(AGU3:AGU54="L"))+SUMPRODUCT((AGT3:AGT54=ACS44)*(AGV3:AGV54="L"))</f>
        <v>0</v>
      </c>
      <c r="ACW44" s="497">
        <f ca="1">SUMIF(AGQ3:AGQ72,ACS44,AGR3:AGR72)+SUMIF(AGT3:AGT72,ACS44,AGS3:AGS72)</f>
        <v>0</v>
      </c>
      <c r="ACX44" s="497">
        <f ca="1">SUMIF(AGT3:AGT72,ACS44,AGR3:AGR72)+SUMIF(AGQ3:AGQ72,ACS44,AGS3:AGS72)</f>
        <v>0</v>
      </c>
      <c r="ACY44" s="497">
        <f t="shared" ca="1" si="6790"/>
        <v>1000</v>
      </c>
      <c r="ACZ44" s="497">
        <f t="shared" ca="1" si="6791"/>
        <v>0</v>
      </c>
      <c r="ADA44" s="499">
        <f t="shared" si="144"/>
        <v>10</v>
      </c>
      <c r="ADB44" s="497">
        <f ca="1">IF(COUNTIF(ACZ43:ACZ46,4)&lt;&gt;4,RANK(ACZ44,ACZ43:ACZ46),ACZ96)</f>
        <v>1</v>
      </c>
      <c r="ADC44" s="497"/>
      <c r="ADD44" s="497">
        <f ca="1">SUMPRODUCT((ADB43:ADB46=ADB44)*(ADA43:ADA46&lt;ADA44))+ADB44</f>
        <v>2</v>
      </c>
      <c r="ADE44" s="498" t="str">
        <f ca="1">INDEX(ACS43:ACS47,MATCH(2,ADD43:ADD47,0),0)</f>
        <v>Wydad AC</v>
      </c>
      <c r="ADF44" s="497">
        <f ca="1">INDEX(ADB43:ADB47,MATCH(ADE44,ACS43:ACS47,0),0)</f>
        <v>1</v>
      </c>
      <c r="ADG44" s="497" t="str">
        <f t="shared" ref="ADG44" ca="1" si="6890">IF(ADG43&lt;&gt;"",ADE44,"")</f>
        <v>Wydad AC</v>
      </c>
      <c r="ADH44" s="497" t="str">
        <f t="shared" ref="ADH44" ca="1" si="6891">IF(ADH43&lt;&gt;"",ADE45,"")</f>
        <v/>
      </c>
      <c r="ADI44" s="497" t="str">
        <f t="shared" ref="ADI44" ca="1" si="6892">IF(ADI43&lt;&gt;"",ADE46,"")</f>
        <v/>
      </c>
      <c r="ADJ44" s="497" t="str">
        <f t="shared" ref="ADJ44" si="6893">IF(ADJ43&lt;&gt;"",ADE47,"")</f>
        <v/>
      </c>
      <c r="ADK44" s="497"/>
      <c r="ADL44" s="497" t="str">
        <f t="shared" ca="1" si="6796"/>
        <v>Wydad AC</v>
      </c>
      <c r="ADM44" s="497">
        <f ca="1">SUMPRODUCT((AGQ3:AGQ54=ADL44)*(AGT3:AGT54=ADL45)*(AGU3:AGU54="W"))+SUMPRODUCT((AGQ3:AGQ54=ADL44)*(AGT3:AGT54=ADL46)*(AGU3:AGU54="W"))+SUMPRODUCT((AGQ3:AGQ54=ADL44)*(AGT3:AGT54=ADL47)*(AGU3:AGU54="W"))+SUMPRODUCT((AGQ3:AGQ54=ADL44)*(AGT3:AGT54=ADL43)*(AGU3:AGU54="W"))+SUMPRODUCT((AGQ3:AGQ54=ADL45)*(AGT3:AGT54=ADL44)*(AGV3:AGV54="W"))+SUMPRODUCT((AGQ3:AGQ54=ADL46)*(AGT3:AGT54=ADL44)*(AGV3:AGV54="W"))+SUMPRODUCT((AGQ3:AGQ54=ADL47)*(AGT3:AGT54=ADL44)*(AGV3:AGV54="W"))+SUMPRODUCT((AGQ3:AGQ54=ADL43)*(AGT3:AGT54=ADL44)*(AGV3:AGV54="W"))</f>
        <v>0</v>
      </c>
      <c r="ADN44" s="497">
        <f ca="1">SUMPRODUCT((AGQ3:AGQ54=ADL44)*(AGT3:AGT54=ADL45)*(AGU3:AGU54="D"))+SUMPRODUCT((AGQ3:AGQ54=ADL44)*(AGT3:AGT54=ADL46)*(AGU3:AGU54="D"))+SUMPRODUCT((AGQ3:AGQ54=ADL44)*(AGT3:AGT54=ADL47)*(AGU3:AGU54="D"))+SUMPRODUCT((AGQ3:AGQ54=ADL44)*(AGT3:AGT54=ADL43)*(AGU3:AGU54="D"))+SUMPRODUCT((AGQ3:AGQ54=ADL45)*(AGT3:AGT54=ADL44)*(AGU3:AGU54="D"))+SUMPRODUCT((AGQ3:AGQ54=ADL46)*(AGT3:AGT54=ADL44)*(AGU3:AGU54="D"))+SUMPRODUCT((AGQ3:AGQ54=ADL47)*(AGT3:AGT54=ADL44)*(AGU3:AGU54="D"))+SUMPRODUCT((AGQ3:AGQ54=ADL43)*(AGT3:AGT54=ADL44)*(AGU3:AGU54="D"))</f>
        <v>0</v>
      </c>
      <c r="ADO44" s="497">
        <f ca="1">SUMPRODUCT((AGQ3:AGQ54=ADL44)*(AGT3:AGT54=ADL45)*(AGU3:AGU54="L"))+SUMPRODUCT((AGQ3:AGQ54=ADL44)*(AGT3:AGT54=ADL46)*(AGU3:AGU54="L"))+SUMPRODUCT((AGQ3:AGQ54=ADL44)*(AGT3:AGT54=ADL47)*(AGU3:AGU54="L"))+SUMPRODUCT((AGQ3:AGQ54=ADL44)*(AGT3:AGT54=ADL43)*(AGU3:AGU54="L"))+SUMPRODUCT((AGQ3:AGQ54=ADL45)*(AGT3:AGT54=ADL44)*(AGV3:AGV54="L"))+SUMPRODUCT((AGQ3:AGQ54=ADL46)*(AGT3:AGT54=ADL44)*(AGV3:AGV54="L"))+SUMPRODUCT((AGQ3:AGQ54=ADL47)*(AGT3:AGT54=ADL44)*(AGV3:AGV54="L"))+SUMPRODUCT((AGQ3:AGQ54=ADL43)*(AGT3:AGT54=ADL44)*(AGV3:AGV54="L"))</f>
        <v>0</v>
      </c>
      <c r="ADP44" s="497">
        <f ca="1">SUMPRODUCT((AGQ3:AGQ54=ADL44)*(AGT3:AGT54=ADL45)*AGR3:AGR54)+SUMPRODUCT((AGQ3:AGQ54=ADL44)*(AGT3:AGT54=ADL46)*AGR3:AGR54)+SUMPRODUCT((AGQ3:AGQ54=ADL44)*(AGT3:AGT54=ADL47)*AGR3:AGR54)+SUMPRODUCT((AGQ3:AGQ54=ADL44)*(AGT3:AGT54=ADL43)*AGR3:AGR54)+SUMPRODUCT((AGQ3:AGQ54=ADL45)*(AGT3:AGT54=ADL44)*AGS3:AGS54)+SUMPRODUCT((AGQ3:AGQ54=ADL46)*(AGT3:AGT54=ADL44)*AGS3:AGS54)+SUMPRODUCT((AGQ3:AGQ54=ADL47)*(AGT3:AGT54=ADL44)*AGS3:AGS54)+SUMPRODUCT((AGQ3:AGQ54=ADL43)*(AGT3:AGT54=ADL44)*AGS3:AGS54)</f>
        <v>0</v>
      </c>
      <c r="ADQ44" s="497">
        <f ca="1">SUMPRODUCT((AGQ3:AGQ54=ADL44)*(AGT3:AGT54=ADL45)*AGS3:AGS54)+SUMPRODUCT((AGQ3:AGQ54=ADL44)*(AGT3:AGT54=ADL46)*AGS3:AGS54)+SUMPRODUCT((AGQ3:AGQ54=ADL44)*(AGT3:AGT54=ADL47)*AGS3:AGS54)+SUMPRODUCT((AGQ3:AGQ54=ADL44)*(AGT3:AGT54=ADL43)*AGS3:AGS54)+SUMPRODUCT((AGQ3:AGQ54=ADL45)*(AGT3:AGT54=ADL44)*AGR3:AGR54)+SUMPRODUCT((AGQ3:AGQ54=ADL46)*(AGT3:AGT54=ADL44)*AGR3:AGR54)+SUMPRODUCT((AGQ3:AGQ54=ADL47)*(AGT3:AGT54=ADL44)*AGR3:AGR54)+SUMPRODUCT((AGQ3:AGQ54=ADL43)*(AGT3:AGT54=ADL44)*AGR3:AGR54)</f>
        <v>0</v>
      </c>
      <c r="ADR44" s="497">
        <f t="shared" ca="1" si="6797"/>
        <v>1000</v>
      </c>
      <c r="ADS44" s="497">
        <f t="shared" ca="1" si="6798"/>
        <v>0</v>
      </c>
      <c r="ADT44" s="497">
        <f ca="1">IF(ADL44&lt;&gt;"",VLOOKUP(ADL44,ACS4:ACY52,7,FALSE),"")</f>
        <v>1000</v>
      </c>
      <c r="ADU44" s="497">
        <f ca="1">IF(ADL44&lt;&gt;"",VLOOKUP(ADL44,ACS4:ACY52,5,FALSE),"")</f>
        <v>0</v>
      </c>
      <c r="ADV44" s="497">
        <f ca="1">IF(ADL44&lt;&gt;"",VLOOKUP(ADL44,ACS4:ADA52,9,FALSE),"")</f>
        <v>10</v>
      </c>
      <c r="ADW44" s="497">
        <f t="shared" ca="1" si="6799"/>
        <v>0</v>
      </c>
      <c r="ADX44" s="497">
        <f ca="1">IF(ADL44&lt;&gt;"",RANK(ADW44,ADW43:ADW47),"")</f>
        <v>1</v>
      </c>
      <c r="ADY44" s="497">
        <f ca="1">IF(ADL44&lt;&gt;"",SUMPRODUCT((ADW43:ADW47=ADW44)*(ADR43:ADR47&gt;ADR44)),"")</f>
        <v>0</v>
      </c>
      <c r="ADZ44" s="497">
        <f ca="1">IF(ADL44&lt;&gt;"",SUMPRODUCT((ADW43:ADW47=ADW44)*(ADR43:ADR47=ADR44)*(ADP43:ADP47&gt;ADP44)),"")</f>
        <v>0</v>
      </c>
      <c r="AEA44" s="497">
        <f ca="1">IF(ADL44&lt;&gt;"",SUMPRODUCT((ADW43:ADW47=ADW44)*(ADR43:ADR47=ADR44)*(ADP43:ADP47=ADP44)*(ADT43:ADT47&gt;ADT44)),"")</f>
        <v>0</v>
      </c>
      <c r="AEB44" s="497">
        <f ca="1">IF(ADL44&lt;&gt;"",SUMPRODUCT((ADW43:ADW47=ADW44)*(ADR43:ADR47=ADR44)*(ADP43:ADP47=ADP44)*(ADT43:ADT47=ADT44)*(ADU43:ADU47&gt;ADU44)),"")</f>
        <v>0</v>
      </c>
      <c r="AEC44" s="497">
        <f ca="1">IF(ADL44&lt;&gt;"",SUMPRODUCT((ADW43:ADW47=ADW44)*(ADR43:ADR47=ADR44)*(ADP43:ADP47=ADP44)*(ADT43:ADT47=ADT44)*(ADU43:ADU47=ADU44)*(ADV43:ADV47&gt;ADV44)),"")</f>
        <v>2</v>
      </c>
      <c r="AED44" s="497">
        <f t="shared" ref="AED44" ca="1" si="6894">IF(ADL44&lt;&gt;"",IF(AED96&lt;&gt;"",IF(ADK94=3,AED96,AED96+ADK94),SUM(ADX44:AEC44)),"")</f>
        <v>3</v>
      </c>
      <c r="AEE44" s="497" t="str">
        <f ca="1">IF(ADL44&lt;&gt;"",INDEX(ADL43:ADL47,MATCH(2,AED43:AED47,0),0),"")</f>
        <v>Juventus</v>
      </c>
      <c r="AEF44" s="497" t="str">
        <f t="shared" ref="AEF44:AEF46" ca="1" si="6895">IF(ADH43&lt;&gt;"",ADH43,"")</f>
        <v/>
      </c>
      <c r="AEG44" s="497">
        <f ca="1">SUMPRODUCT((AGQ3:AGQ54=AEF44)*(AGT3:AGT54=AEF45)*(AGU3:AGU54="W"))+SUMPRODUCT((AGQ3:AGQ54=AEF44)*(AGT3:AGT54=AEF46)*(AGU3:AGU54="W"))+SUMPRODUCT((AGQ3:AGQ54=AEF44)*(AGT3:AGT54=AEF47)*(AGU3:AGU54="W"))+SUMPRODUCT((AGQ3:AGQ54=AEF45)*(AGT3:AGT54=AEF44)*(AGV3:AGV54="W"))+SUMPRODUCT((AGQ3:AGQ54=AEF46)*(AGT3:AGT54=AEF44)*(AGV3:AGV54="W"))+SUMPRODUCT((AGQ3:AGQ54=AEF47)*(AGT3:AGT54=AEF44)*(AGV3:AGV54="W"))</f>
        <v>0</v>
      </c>
      <c r="AEH44" s="497">
        <f ca="1">SUMPRODUCT((AGQ3:AGQ54=AEF44)*(AGT3:AGT54=AEF45)*(AGU3:AGU54="D"))+SUMPRODUCT((AGQ3:AGQ54=AEF44)*(AGT3:AGT54=AEF46)*(AGU3:AGU54="D"))+SUMPRODUCT((AGQ3:AGQ54=AEF44)*(AGT3:AGT54=AEF47)*(AGU3:AGU54="D"))+SUMPRODUCT((AGQ3:AGQ54=AEF45)*(AGT3:AGT54=AEF44)*(AGU3:AGU54="D"))+SUMPRODUCT((AGQ3:AGQ54=AEF46)*(AGT3:AGT54=AEF44)*(AGU3:AGU54="D"))+SUMPRODUCT((AGQ3:AGQ54=AEF47)*(AGT3:AGT54=AEF44)*(AGU3:AGU54="D"))</f>
        <v>0</v>
      </c>
      <c r="AEI44" s="497">
        <f ca="1">SUMPRODUCT((AGQ3:AGQ54=AEF44)*(AGT3:AGT54=AEF45)*(AGU3:AGU54="L"))+SUMPRODUCT((AGQ3:AGQ54=AEF44)*(AGT3:AGT54=AEF46)*(AGU3:AGU54="L"))+SUMPRODUCT((AGQ3:AGQ54=AEF44)*(AGT3:AGT54=AEF47)*(AGU3:AGU54="L"))+SUMPRODUCT((AGQ3:AGQ54=AEF45)*(AGT3:AGT54=AEF44)*(AGV3:AGV54="L"))+SUMPRODUCT((AGQ3:AGQ54=AEF46)*(AGT3:AGT54=AEF44)*(AGV3:AGV54="L"))+SUMPRODUCT((AGQ3:AGQ54=AEF47)*(AGT3:AGT54=AEF44)*(AGV3:AGV54="L"))</f>
        <v>0</v>
      </c>
      <c r="AEJ44" s="497">
        <f ca="1">SUMPRODUCT((AGQ3:AGQ54=AEF44)*(AGT3:AGT54=AEF45)*AGR3:AGR54)+SUMPRODUCT((AGQ3:AGQ54=AEF44)*(AGT3:AGT54=AEF46)*AGR3:AGR54)+SUMPRODUCT((AGQ3:AGQ54=AEF44)*(AGT3:AGT54=AEF47)*AGR3:AGR54)+SUMPRODUCT((AGQ3:AGQ54=AEF44)*(AGT3:AGT54=AEF43)*AGR3:AGR54)+SUMPRODUCT((AGQ3:AGQ54=AEF45)*(AGT3:AGT54=AEF44)*AGS3:AGS54)+SUMPRODUCT((AGQ3:AGQ54=AEF46)*(AGT3:AGT54=AEF44)*AGS3:AGS54)+SUMPRODUCT((AGQ3:AGQ54=AEF47)*(AGT3:AGT54=AEF44)*AGS3:AGS54)+SUMPRODUCT((AGQ3:AGQ54=AEF43)*(AGT3:AGT54=AEF44)*AGS3:AGS54)</f>
        <v>0</v>
      </c>
      <c r="AEK44" s="497">
        <f ca="1">SUMPRODUCT((AGQ3:AGQ54=AEF44)*(AGT3:AGT54=AEF45)*AGS3:AGS54)+SUMPRODUCT((AGQ3:AGQ54=AEF44)*(AGT3:AGT54=AEF46)*AGS3:AGS54)+SUMPRODUCT((AGQ3:AGQ54=AEF44)*(AGT3:AGT54=AEF47)*AGS3:AGS54)+SUMPRODUCT((AGQ3:AGQ54=AEF44)*(AGT3:AGT54=AEF43)*AGS3:AGS54)+SUMPRODUCT((AGQ3:AGQ54=AEF45)*(AGT3:AGT54=AEF44)*AGR3:AGR54)+SUMPRODUCT((AGQ3:AGQ54=AEF46)*(AGT3:AGT54=AEF44)*AGR3:AGR54)+SUMPRODUCT((AGQ3:AGQ54=AEF47)*(AGT3:AGT54=AEF44)*AGR3:AGR54)+SUMPRODUCT((AGQ3:AGQ54=AEF43)*(AGT3:AGT54=AEF44)*AGR3:AGR54)</f>
        <v>0</v>
      </c>
      <c r="AEL44" s="497">
        <f t="shared" ref="AEL44:AEL46" ca="1" si="6896">AEJ44-AEK44+1000</f>
        <v>1000</v>
      </c>
      <c r="AEM44" s="497" t="str">
        <f t="shared" ref="AEM44:AEM46" ca="1" si="6897">IF(AEF44&lt;&gt;"",AEG44*3+AEH44*1,"")</f>
        <v/>
      </c>
      <c r="AEN44" s="497" t="str">
        <f ca="1">IF(AEF44&lt;&gt;"",VLOOKUP(AEF44,ACS4:ACY52,7,FALSE),"")</f>
        <v/>
      </c>
      <c r="AEO44" s="497" t="str">
        <f ca="1">IF(AEF44&lt;&gt;"",VLOOKUP(AEF44,ACS4:ACY52,5,FALSE),"")</f>
        <v/>
      </c>
      <c r="AEP44" s="497" t="str">
        <f ca="1">IF(AEF44&lt;&gt;"",VLOOKUP(AEF44,ACS4:ADA52,9,FALSE),"")</f>
        <v/>
      </c>
      <c r="AEQ44" s="497" t="str">
        <f t="shared" ref="AEQ44:AEQ46" ca="1" si="6898">AEM44</f>
        <v/>
      </c>
      <c r="AER44" s="497" t="str">
        <f ca="1">IF(AEF44&lt;&gt;"",RANK(AEQ44,AEQ43:AEQ46),"")</f>
        <v/>
      </c>
      <c r="AES44" s="497" t="str">
        <f ca="1">IF(AEF44&lt;&gt;"",SUMPRODUCT((AEQ43:AEQ47=AEQ44)*(AEL43:AEL47&gt;AEL44)),"")</f>
        <v/>
      </c>
      <c r="AET44" s="497" t="str">
        <f ca="1">IF(AEF44&lt;&gt;"",SUMPRODUCT((AEQ43:AEQ47=AEQ44)*(AEL43:AEL47=AEL44)*(AEJ43:AEJ47&gt;AEJ44)),"")</f>
        <v/>
      </c>
      <c r="AEU44" s="497" t="str">
        <f ca="1">IF(AEF44&lt;&gt;"",SUMPRODUCT((AEQ43:AEQ47=AEQ44)*(AEL43:AEL47=AEL44)*(AEJ43:AEJ47=AEJ44)*(AEN43:AEN47&gt;AEN44)),"")</f>
        <v/>
      </c>
      <c r="AEV44" s="497" t="str">
        <f ca="1">IF(AEF44&lt;&gt;"",SUMPRODUCT((AEQ43:AEQ47=AEQ44)*(AEL43:AEL47=AEL44)*(AEJ43:AEJ47=AEJ44)*(AEN43:AEN47=AEN44)*(AEO43:AEO47&gt;AEO44)),"")</f>
        <v/>
      </c>
      <c r="AEW44" s="497" t="str">
        <f ca="1">IF(AEF44&lt;&gt;"",SUMPRODUCT((AEQ43:AEQ47=AEQ44)*(AEL43:AEL47=AEL44)*(AEJ43:AEJ47=AEJ44)*(AEN43:AEN47=AEN44)*(AEO43:AEO47=AEO44)*(AEP43:AEP47&gt;AEP44)),"")</f>
        <v/>
      </c>
      <c r="AEX44" s="497" t="str">
        <f ca="1">IF(AEF44&lt;&gt;"",IF(AEX96&lt;&gt;"",IF(AEE94=3,AEX96,AEX96+AEE94),SUM(AER44:AEW44)+1),"")</f>
        <v/>
      </c>
      <c r="AEY44" s="497" t="str">
        <f ca="1">IF(AEF44&lt;&gt;"",INDEX(AEF44:AEF47,MATCH(2,AEX44:AEX47,0),0),"")</f>
        <v/>
      </c>
      <c r="AEZ44" s="497"/>
      <c r="AFA44" s="497"/>
      <c r="AFB44" s="497"/>
      <c r="AFC44" s="497"/>
      <c r="AFD44" s="497"/>
      <c r="AFE44" s="497"/>
      <c r="AFF44" s="497"/>
      <c r="AFG44" s="497"/>
      <c r="AFH44" s="497"/>
      <c r="AFI44" s="497"/>
      <c r="AFJ44" s="497"/>
      <c r="AFK44" s="497"/>
      <c r="AFL44" s="497"/>
      <c r="AFM44" s="497"/>
      <c r="AFN44" s="497"/>
      <c r="AFO44" s="497"/>
      <c r="AFP44" s="497"/>
      <c r="AFQ44" s="497"/>
      <c r="AFR44" s="497"/>
      <c r="AFS44" s="497"/>
      <c r="AFT44" s="497"/>
      <c r="AFU44" s="497"/>
      <c r="AFV44" s="497"/>
      <c r="AFW44" s="497"/>
      <c r="AFX44" s="497"/>
      <c r="AFY44" s="497"/>
      <c r="AFZ44" s="497"/>
      <c r="AGA44" s="497"/>
      <c r="AGB44" s="497"/>
      <c r="AGC44" s="497"/>
      <c r="AGD44" s="497"/>
      <c r="AGE44" s="497"/>
      <c r="AGF44" s="497"/>
      <c r="AGG44" s="497"/>
      <c r="AGH44" s="497"/>
      <c r="AGI44" s="497"/>
      <c r="AGJ44" s="497"/>
      <c r="AGK44" s="497"/>
      <c r="AGL44" s="497"/>
      <c r="AGM44" s="497"/>
      <c r="AGN44" s="497" t="str">
        <f t="shared" ref="AGN44" ca="1" si="6899">IF(AEY44&lt;&gt;"",AEY44,IF(AEE44&lt;&gt;"",AEE44,ADE44))</f>
        <v>Juventus</v>
      </c>
      <c r="AGO44" s="497">
        <v>2</v>
      </c>
      <c r="AGP44" s="497"/>
      <c r="AGQ44" s="500" t="str">
        <f t="shared" si="12"/>
        <v>Mamelodi Sundowns</v>
      </c>
      <c r="AGR44" s="500">
        <f ca="1">IF(OFFSET('Game Board'!O49,0,AGR1)&lt;&gt;"",OFFSET('Game Board'!O49,0,AGR1),0)</f>
        <v>0</v>
      </c>
      <c r="AGS44" s="500">
        <f ca="1">IF(OFFSET('Game Board'!P49,0,AGR1)&lt;&gt;"",OFFSET('Game Board'!P49,0,AGR1),0)</f>
        <v>0</v>
      </c>
      <c r="AGT44" s="500" t="str">
        <f t="shared" si="13"/>
        <v>Fluminense</v>
      </c>
      <c r="AGU44" s="500" t="str">
        <f ca="1">IF(AND(OFFSET('Game Board'!O49,0,AGR1)&lt;&gt;"",OFFSET('Game Board'!P49,0,AGR1)&lt;&gt;""),IF(AGR44&gt;AGS44,"W",IF(AGR44=AGS44,"D","L")),"")</f>
        <v/>
      </c>
      <c r="AGV44" s="497" t="str">
        <f t="shared" ca="1" si="2693"/>
        <v/>
      </c>
      <c r="AGW44" s="497"/>
      <c r="AGX44" s="497">
        <f ca="1">VLOOKUP(AGY44,AKT43:AKU46,2,FALSE)</f>
        <v>3</v>
      </c>
      <c r="AGY44" s="498" t="str">
        <f t="shared" si="6802"/>
        <v>Wydad AC</v>
      </c>
      <c r="AGZ44" s="497">
        <f ca="1">SUMPRODUCT((AKW3:AKW54=AGY44)*(ALA3:ALA54="W"))+SUMPRODUCT((AKZ3:AKZ54=AGY44)*(ALB3:ALB54="W"))</f>
        <v>0</v>
      </c>
      <c r="AHA44" s="497">
        <f ca="1">SUMPRODUCT((AKW3:AKW54=AGY44)*(ALA3:ALA54="D"))+SUMPRODUCT((AKZ3:AKZ54=AGY44)*(ALB3:ALB54="D"))</f>
        <v>0</v>
      </c>
      <c r="AHB44" s="497">
        <f ca="1">SUMPRODUCT((AKW3:AKW54=AGY44)*(ALA3:ALA54="L"))+SUMPRODUCT((AKZ3:AKZ54=AGY44)*(ALB3:ALB54="L"))</f>
        <v>0</v>
      </c>
      <c r="AHC44" s="497">
        <f ca="1">SUMIF(AKW3:AKW72,AGY44,AKX3:AKX72)+SUMIF(AKZ3:AKZ72,AGY44,AKY3:AKY72)</f>
        <v>0</v>
      </c>
      <c r="AHD44" s="497">
        <f ca="1">SUMIF(AKZ3:AKZ72,AGY44,AKX3:AKX72)+SUMIF(AKW3:AKW72,AGY44,AKY3:AKY72)</f>
        <v>0</v>
      </c>
      <c r="AHE44" s="497">
        <f t="shared" ca="1" si="6803"/>
        <v>1000</v>
      </c>
      <c r="AHF44" s="497">
        <f t="shared" ca="1" si="6804"/>
        <v>0</v>
      </c>
      <c r="AHG44" s="499">
        <f t="shared" si="171"/>
        <v>10</v>
      </c>
      <c r="AHH44" s="497">
        <f ca="1">IF(COUNTIF(AHF43:AHF46,4)&lt;&gt;4,RANK(AHF44,AHF43:AHF46),AHF96)</f>
        <v>1</v>
      </c>
      <c r="AHI44" s="497"/>
      <c r="AHJ44" s="497">
        <f ca="1">SUMPRODUCT((AHH43:AHH46=AHH44)*(AHG43:AHG46&lt;AHG44))+AHH44</f>
        <v>2</v>
      </c>
      <c r="AHK44" s="498" t="str">
        <f ca="1">INDEX(AGY43:AGY47,MATCH(2,AHJ43:AHJ47,0),0)</f>
        <v>Wydad AC</v>
      </c>
      <c r="AHL44" s="497">
        <f ca="1">INDEX(AHH43:AHH47,MATCH(AHK44,AGY43:AGY47,0),0)</f>
        <v>1</v>
      </c>
      <c r="AHM44" s="497" t="str">
        <f t="shared" ref="AHM44" ca="1" si="6900">IF(AHM43&lt;&gt;"",AHK44,"")</f>
        <v>Wydad AC</v>
      </c>
      <c r="AHN44" s="497" t="str">
        <f t="shared" ref="AHN44" ca="1" si="6901">IF(AHN43&lt;&gt;"",AHK45,"")</f>
        <v/>
      </c>
      <c r="AHO44" s="497" t="str">
        <f t="shared" ref="AHO44" ca="1" si="6902">IF(AHO43&lt;&gt;"",AHK46,"")</f>
        <v/>
      </c>
      <c r="AHP44" s="497" t="str">
        <f t="shared" ref="AHP44" si="6903">IF(AHP43&lt;&gt;"",AHK47,"")</f>
        <v/>
      </c>
      <c r="AHQ44" s="497"/>
      <c r="AHR44" s="497" t="str">
        <f t="shared" ca="1" si="6809"/>
        <v>Wydad AC</v>
      </c>
      <c r="AHS44" s="497">
        <f ca="1">SUMPRODUCT((AKW3:AKW54=AHR44)*(AKZ3:AKZ54=AHR45)*(ALA3:ALA54="W"))+SUMPRODUCT((AKW3:AKW54=AHR44)*(AKZ3:AKZ54=AHR46)*(ALA3:ALA54="W"))+SUMPRODUCT((AKW3:AKW54=AHR44)*(AKZ3:AKZ54=AHR47)*(ALA3:ALA54="W"))+SUMPRODUCT((AKW3:AKW54=AHR44)*(AKZ3:AKZ54=AHR43)*(ALA3:ALA54="W"))+SUMPRODUCT((AKW3:AKW54=AHR45)*(AKZ3:AKZ54=AHR44)*(ALB3:ALB54="W"))+SUMPRODUCT((AKW3:AKW54=AHR46)*(AKZ3:AKZ54=AHR44)*(ALB3:ALB54="W"))+SUMPRODUCT((AKW3:AKW54=AHR47)*(AKZ3:AKZ54=AHR44)*(ALB3:ALB54="W"))+SUMPRODUCT((AKW3:AKW54=AHR43)*(AKZ3:AKZ54=AHR44)*(ALB3:ALB54="W"))</f>
        <v>0</v>
      </c>
      <c r="AHT44" s="497">
        <f ca="1">SUMPRODUCT((AKW3:AKW54=AHR44)*(AKZ3:AKZ54=AHR45)*(ALA3:ALA54="D"))+SUMPRODUCT((AKW3:AKW54=AHR44)*(AKZ3:AKZ54=AHR46)*(ALA3:ALA54="D"))+SUMPRODUCT((AKW3:AKW54=AHR44)*(AKZ3:AKZ54=AHR47)*(ALA3:ALA54="D"))+SUMPRODUCT((AKW3:AKW54=AHR44)*(AKZ3:AKZ54=AHR43)*(ALA3:ALA54="D"))+SUMPRODUCT((AKW3:AKW54=AHR45)*(AKZ3:AKZ54=AHR44)*(ALA3:ALA54="D"))+SUMPRODUCT((AKW3:AKW54=AHR46)*(AKZ3:AKZ54=AHR44)*(ALA3:ALA54="D"))+SUMPRODUCT((AKW3:AKW54=AHR47)*(AKZ3:AKZ54=AHR44)*(ALA3:ALA54="D"))+SUMPRODUCT((AKW3:AKW54=AHR43)*(AKZ3:AKZ54=AHR44)*(ALA3:ALA54="D"))</f>
        <v>0</v>
      </c>
      <c r="AHU44" s="497">
        <f ca="1">SUMPRODUCT((AKW3:AKW54=AHR44)*(AKZ3:AKZ54=AHR45)*(ALA3:ALA54="L"))+SUMPRODUCT((AKW3:AKW54=AHR44)*(AKZ3:AKZ54=AHR46)*(ALA3:ALA54="L"))+SUMPRODUCT((AKW3:AKW54=AHR44)*(AKZ3:AKZ54=AHR47)*(ALA3:ALA54="L"))+SUMPRODUCT((AKW3:AKW54=AHR44)*(AKZ3:AKZ54=AHR43)*(ALA3:ALA54="L"))+SUMPRODUCT((AKW3:AKW54=AHR45)*(AKZ3:AKZ54=AHR44)*(ALB3:ALB54="L"))+SUMPRODUCT((AKW3:AKW54=AHR46)*(AKZ3:AKZ54=AHR44)*(ALB3:ALB54="L"))+SUMPRODUCT((AKW3:AKW54=AHR47)*(AKZ3:AKZ54=AHR44)*(ALB3:ALB54="L"))+SUMPRODUCT((AKW3:AKW54=AHR43)*(AKZ3:AKZ54=AHR44)*(ALB3:ALB54="L"))</f>
        <v>0</v>
      </c>
      <c r="AHV44" s="497">
        <f ca="1">SUMPRODUCT((AKW3:AKW54=AHR44)*(AKZ3:AKZ54=AHR45)*AKX3:AKX54)+SUMPRODUCT((AKW3:AKW54=AHR44)*(AKZ3:AKZ54=AHR46)*AKX3:AKX54)+SUMPRODUCT((AKW3:AKW54=AHR44)*(AKZ3:AKZ54=AHR47)*AKX3:AKX54)+SUMPRODUCT((AKW3:AKW54=AHR44)*(AKZ3:AKZ54=AHR43)*AKX3:AKX54)+SUMPRODUCT((AKW3:AKW54=AHR45)*(AKZ3:AKZ54=AHR44)*AKY3:AKY54)+SUMPRODUCT((AKW3:AKW54=AHR46)*(AKZ3:AKZ54=AHR44)*AKY3:AKY54)+SUMPRODUCT((AKW3:AKW54=AHR47)*(AKZ3:AKZ54=AHR44)*AKY3:AKY54)+SUMPRODUCT((AKW3:AKW54=AHR43)*(AKZ3:AKZ54=AHR44)*AKY3:AKY54)</f>
        <v>0</v>
      </c>
      <c r="AHW44" s="497">
        <f ca="1">SUMPRODUCT((AKW3:AKW54=AHR44)*(AKZ3:AKZ54=AHR45)*AKY3:AKY54)+SUMPRODUCT((AKW3:AKW54=AHR44)*(AKZ3:AKZ54=AHR46)*AKY3:AKY54)+SUMPRODUCT((AKW3:AKW54=AHR44)*(AKZ3:AKZ54=AHR47)*AKY3:AKY54)+SUMPRODUCT((AKW3:AKW54=AHR44)*(AKZ3:AKZ54=AHR43)*AKY3:AKY54)+SUMPRODUCT((AKW3:AKW54=AHR45)*(AKZ3:AKZ54=AHR44)*AKX3:AKX54)+SUMPRODUCT((AKW3:AKW54=AHR46)*(AKZ3:AKZ54=AHR44)*AKX3:AKX54)+SUMPRODUCT((AKW3:AKW54=AHR47)*(AKZ3:AKZ54=AHR44)*AKX3:AKX54)+SUMPRODUCT((AKW3:AKW54=AHR43)*(AKZ3:AKZ54=AHR44)*AKX3:AKX54)</f>
        <v>0</v>
      </c>
      <c r="AHX44" s="497">
        <f t="shared" ca="1" si="6810"/>
        <v>1000</v>
      </c>
      <c r="AHY44" s="497">
        <f t="shared" ca="1" si="6811"/>
        <v>0</v>
      </c>
      <c r="AHZ44" s="497">
        <f ca="1">IF(AHR44&lt;&gt;"",VLOOKUP(AHR44,AGY4:AHE52,7,FALSE),"")</f>
        <v>1000</v>
      </c>
      <c r="AIA44" s="497">
        <f ca="1">IF(AHR44&lt;&gt;"",VLOOKUP(AHR44,AGY4:AHE52,5,FALSE),"")</f>
        <v>0</v>
      </c>
      <c r="AIB44" s="497">
        <f ca="1">IF(AHR44&lt;&gt;"",VLOOKUP(AHR44,AGY4:AHG52,9,FALSE),"")</f>
        <v>10</v>
      </c>
      <c r="AIC44" s="497">
        <f t="shared" ca="1" si="6812"/>
        <v>0</v>
      </c>
      <c r="AID44" s="497">
        <f ca="1">IF(AHR44&lt;&gt;"",RANK(AIC44,AIC43:AIC47),"")</f>
        <v>1</v>
      </c>
      <c r="AIE44" s="497">
        <f ca="1">IF(AHR44&lt;&gt;"",SUMPRODUCT((AIC43:AIC47=AIC44)*(AHX43:AHX47&gt;AHX44)),"")</f>
        <v>0</v>
      </c>
      <c r="AIF44" s="497">
        <f ca="1">IF(AHR44&lt;&gt;"",SUMPRODUCT((AIC43:AIC47=AIC44)*(AHX43:AHX47=AHX44)*(AHV43:AHV47&gt;AHV44)),"")</f>
        <v>0</v>
      </c>
      <c r="AIG44" s="497">
        <f ca="1">IF(AHR44&lt;&gt;"",SUMPRODUCT((AIC43:AIC47=AIC44)*(AHX43:AHX47=AHX44)*(AHV43:AHV47=AHV44)*(AHZ43:AHZ47&gt;AHZ44)),"")</f>
        <v>0</v>
      </c>
      <c r="AIH44" s="497">
        <f ca="1">IF(AHR44&lt;&gt;"",SUMPRODUCT((AIC43:AIC47=AIC44)*(AHX43:AHX47=AHX44)*(AHV43:AHV47=AHV44)*(AHZ43:AHZ47=AHZ44)*(AIA43:AIA47&gt;AIA44)),"")</f>
        <v>0</v>
      </c>
      <c r="AII44" s="497">
        <f ca="1">IF(AHR44&lt;&gt;"",SUMPRODUCT((AIC43:AIC47=AIC44)*(AHX43:AHX47=AHX44)*(AHV43:AHV47=AHV44)*(AHZ43:AHZ47=AHZ44)*(AIA43:AIA47=AIA44)*(AIB43:AIB47&gt;AIB44)),"")</f>
        <v>2</v>
      </c>
      <c r="AIJ44" s="497">
        <f t="shared" ref="AIJ44" ca="1" si="6904">IF(AHR44&lt;&gt;"",IF(AIJ96&lt;&gt;"",IF(AHQ94=3,AIJ96,AIJ96+AHQ94),SUM(AID44:AII44)),"")</f>
        <v>3</v>
      </c>
      <c r="AIK44" s="497" t="str">
        <f ca="1">IF(AHR44&lt;&gt;"",INDEX(AHR43:AHR47,MATCH(2,AIJ43:AIJ47,0),0),"")</f>
        <v>Juventus</v>
      </c>
      <c r="AIL44" s="497" t="str">
        <f t="shared" ref="AIL44:AIL46" ca="1" si="6905">IF(AHN43&lt;&gt;"",AHN43,"")</f>
        <v/>
      </c>
      <c r="AIM44" s="497">
        <f ca="1">SUMPRODUCT((AKW3:AKW54=AIL44)*(AKZ3:AKZ54=AIL45)*(ALA3:ALA54="W"))+SUMPRODUCT((AKW3:AKW54=AIL44)*(AKZ3:AKZ54=AIL46)*(ALA3:ALA54="W"))+SUMPRODUCT((AKW3:AKW54=AIL44)*(AKZ3:AKZ54=AIL47)*(ALA3:ALA54="W"))+SUMPRODUCT((AKW3:AKW54=AIL45)*(AKZ3:AKZ54=AIL44)*(ALB3:ALB54="W"))+SUMPRODUCT((AKW3:AKW54=AIL46)*(AKZ3:AKZ54=AIL44)*(ALB3:ALB54="W"))+SUMPRODUCT((AKW3:AKW54=AIL47)*(AKZ3:AKZ54=AIL44)*(ALB3:ALB54="W"))</f>
        <v>0</v>
      </c>
      <c r="AIN44" s="497">
        <f ca="1">SUMPRODUCT((AKW3:AKW54=AIL44)*(AKZ3:AKZ54=AIL45)*(ALA3:ALA54="D"))+SUMPRODUCT((AKW3:AKW54=AIL44)*(AKZ3:AKZ54=AIL46)*(ALA3:ALA54="D"))+SUMPRODUCT((AKW3:AKW54=AIL44)*(AKZ3:AKZ54=AIL47)*(ALA3:ALA54="D"))+SUMPRODUCT((AKW3:AKW54=AIL45)*(AKZ3:AKZ54=AIL44)*(ALA3:ALA54="D"))+SUMPRODUCT((AKW3:AKW54=AIL46)*(AKZ3:AKZ54=AIL44)*(ALA3:ALA54="D"))+SUMPRODUCT((AKW3:AKW54=AIL47)*(AKZ3:AKZ54=AIL44)*(ALA3:ALA54="D"))</f>
        <v>0</v>
      </c>
      <c r="AIO44" s="497">
        <f ca="1">SUMPRODUCT((AKW3:AKW54=AIL44)*(AKZ3:AKZ54=AIL45)*(ALA3:ALA54="L"))+SUMPRODUCT((AKW3:AKW54=AIL44)*(AKZ3:AKZ54=AIL46)*(ALA3:ALA54="L"))+SUMPRODUCT((AKW3:AKW54=AIL44)*(AKZ3:AKZ54=AIL47)*(ALA3:ALA54="L"))+SUMPRODUCT((AKW3:AKW54=AIL45)*(AKZ3:AKZ54=AIL44)*(ALB3:ALB54="L"))+SUMPRODUCT((AKW3:AKW54=AIL46)*(AKZ3:AKZ54=AIL44)*(ALB3:ALB54="L"))+SUMPRODUCT((AKW3:AKW54=AIL47)*(AKZ3:AKZ54=AIL44)*(ALB3:ALB54="L"))</f>
        <v>0</v>
      </c>
      <c r="AIP44" s="497">
        <f ca="1">SUMPRODUCT((AKW3:AKW54=AIL44)*(AKZ3:AKZ54=AIL45)*AKX3:AKX54)+SUMPRODUCT((AKW3:AKW54=AIL44)*(AKZ3:AKZ54=AIL46)*AKX3:AKX54)+SUMPRODUCT((AKW3:AKW54=AIL44)*(AKZ3:AKZ54=AIL47)*AKX3:AKX54)+SUMPRODUCT((AKW3:AKW54=AIL44)*(AKZ3:AKZ54=AIL43)*AKX3:AKX54)+SUMPRODUCT((AKW3:AKW54=AIL45)*(AKZ3:AKZ54=AIL44)*AKY3:AKY54)+SUMPRODUCT((AKW3:AKW54=AIL46)*(AKZ3:AKZ54=AIL44)*AKY3:AKY54)+SUMPRODUCT((AKW3:AKW54=AIL47)*(AKZ3:AKZ54=AIL44)*AKY3:AKY54)+SUMPRODUCT((AKW3:AKW54=AIL43)*(AKZ3:AKZ54=AIL44)*AKY3:AKY54)</f>
        <v>0</v>
      </c>
      <c r="AIQ44" s="497">
        <f ca="1">SUMPRODUCT((AKW3:AKW54=AIL44)*(AKZ3:AKZ54=AIL45)*AKY3:AKY54)+SUMPRODUCT((AKW3:AKW54=AIL44)*(AKZ3:AKZ54=AIL46)*AKY3:AKY54)+SUMPRODUCT((AKW3:AKW54=AIL44)*(AKZ3:AKZ54=AIL47)*AKY3:AKY54)+SUMPRODUCT((AKW3:AKW54=AIL44)*(AKZ3:AKZ54=AIL43)*AKY3:AKY54)+SUMPRODUCT((AKW3:AKW54=AIL45)*(AKZ3:AKZ54=AIL44)*AKX3:AKX54)+SUMPRODUCT((AKW3:AKW54=AIL46)*(AKZ3:AKZ54=AIL44)*AKX3:AKX54)+SUMPRODUCT((AKW3:AKW54=AIL47)*(AKZ3:AKZ54=AIL44)*AKX3:AKX54)+SUMPRODUCT((AKW3:AKW54=AIL43)*(AKZ3:AKZ54=AIL44)*AKX3:AKX54)</f>
        <v>0</v>
      </c>
      <c r="AIR44" s="497">
        <f t="shared" ref="AIR44:AIR46" ca="1" si="6906">AIP44-AIQ44+1000</f>
        <v>1000</v>
      </c>
      <c r="AIS44" s="497" t="str">
        <f t="shared" ref="AIS44:AIS46" ca="1" si="6907">IF(AIL44&lt;&gt;"",AIM44*3+AIN44*1,"")</f>
        <v/>
      </c>
      <c r="AIT44" s="497" t="str">
        <f ca="1">IF(AIL44&lt;&gt;"",VLOOKUP(AIL44,AGY4:AHE52,7,FALSE),"")</f>
        <v/>
      </c>
      <c r="AIU44" s="497" t="str">
        <f ca="1">IF(AIL44&lt;&gt;"",VLOOKUP(AIL44,AGY4:AHE52,5,FALSE),"")</f>
        <v/>
      </c>
      <c r="AIV44" s="497" t="str">
        <f ca="1">IF(AIL44&lt;&gt;"",VLOOKUP(AIL44,AGY4:AHG52,9,FALSE),"")</f>
        <v/>
      </c>
      <c r="AIW44" s="497" t="str">
        <f t="shared" ref="AIW44:AIW46" ca="1" si="6908">AIS44</f>
        <v/>
      </c>
      <c r="AIX44" s="497" t="str">
        <f ca="1">IF(AIL44&lt;&gt;"",RANK(AIW44,AIW43:AIW46),"")</f>
        <v/>
      </c>
      <c r="AIY44" s="497" t="str">
        <f ca="1">IF(AIL44&lt;&gt;"",SUMPRODUCT((AIW43:AIW47=AIW44)*(AIR43:AIR47&gt;AIR44)),"")</f>
        <v/>
      </c>
      <c r="AIZ44" s="497" t="str">
        <f ca="1">IF(AIL44&lt;&gt;"",SUMPRODUCT((AIW43:AIW47=AIW44)*(AIR43:AIR47=AIR44)*(AIP43:AIP47&gt;AIP44)),"")</f>
        <v/>
      </c>
      <c r="AJA44" s="497" t="str">
        <f ca="1">IF(AIL44&lt;&gt;"",SUMPRODUCT((AIW43:AIW47=AIW44)*(AIR43:AIR47=AIR44)*(AIP43:AIP47=AIP44)*(AIT43:AIT47&gt;AIT44)),"")</f>
        <v/>
      </c>
      <c r="AJB44" s="497" t="str">
        <f ca="1">IF(AIL44&lt;&gt;"",SUMPRODUCT((AIW43:AIW47=AIW44)*(AIR43:AIR47=AIR44)*(AIP43:AIP47=AIP44)*(AIT43:AIT47=AIT44)*(AIU43:AIU47&gt;AIU44)),"")</f>
        <v/>
      </c>
      <c r="AJC44" s="497" t="str">
        <f ca="1">IF(AIL44&lt;&gt;"",SUMPRODUCT((AIW43:AIW47=AIW44)*(AIR43:AIR47=AIR44)*(AIP43:AIP47=AIP44)*(AIT43:AIT47=AIT44)*(AIU43:AIU47=AIU44)*(AIV43:AIV47&gt;AIV44)),"")</f>
        <v/>
      </c>
      <c r="AJD44" s="497" t="str">
        <f ca="1">IF(AIL44&lt;&gt;"",IF(AJD96&lt;&gt;"",IF(AIK94=3,AJD96,AJD96+AIK94),SUM(AIX44:AJC44)+1),"")</f>
        <v/>
      </c>
      <c r="AJE44" s="497" t="str">
        <f ca="1">IF(AIL44&lt;&gt;"",INDEX(AIL44:AIL47,MATCH(2,AJD44:AJD47,0),0),"")</f>
        <v/>
      </c>
      <c r="AJF44" s="497"/>
      <c r="AJG44" s="497"/>
      <c r="AJH44" s="497"/>
      <c r="AJI44" s="497"/>
      <c r="AJJ44" s="497"/>
      <c r="AJK44" s="497"/>
      <c r="AJL44" s="497"/>
      <c r="AJM44" s="497"/>
      <c r="AJN44" s="497"/>
      <c r="AJO44" s="497"/>
      <c r="AJP44" s="497"/>
      <c r="AJQ44" s="497"/>
      <c r="AJR44" s="497"/>
      <c r="AJS44" s="497"/>
      <c r="AJT44" s="497"/>
      <c r="AJU44" s="497"/>
      <c r="AJV44" s="497"/>
      <c r="AJW44" s="497"/>
      <c r="AJX44" s="497"/>
      <c r="AJY44" s="497"/>
      <c r="AJZ44" s="497"/>
      <c r="AKA44" s="497"/>
      <c r="AKB44" s="497"/>
      <c r="AKC44" s="497"/>
      <c r="AKD44" s="497"/>
      <c r="AKE44" s="497"/>
      <c r="AKF44" s="497"/>
      <c r="AKG44" s="497"/>
      <c r="AKH44" s="497"/>
      <c r="AKI44" s="497"/>
      <c r="AKJ44" s="497"/>
      <c r="AKK44" s="497"/>
      <c r="AKL44" s="497"/>
      <c r="AKM44" s="497"/>
      <c r="AKN44" s="497"/>
      <c r="AKO44" s="497"/>
      <c r="AKP44" s="497"/>
      <c r="AKQ44" s="497"/>
      <c r="AKR44" s="497"/>
      <c r="AKS44" s="497"/>
      <c r="AKT44" s="497" t="str">
        <f t="shared" ref="AKT44" ca="1" si="6909">IF(AJE44&lt;&gt;"",AJE44,IF(AIK44&lt;&gt;"",AIK44,AHK44))</f>
        <v>Juventus</v>
      </c>
      <c r="AKU44" s="497">
        <v>2</v>
      </c>
      <c r="AKV44" s="497"/>
      <c r="AKW44" s="500" t="str">
        <f t="shared" si="15"/>
        <v>Mamelodi Sundowns</v>
      </c>
      <c r="AKX44" s="500">
        <f ca="1">IF(OFFSET('Game Board'!O49,0,AKX1)&lt;&gt;"",OFFSET('Game Board'!O49,0,AKX1),0)</f>
        <v>0</v>
      </c>
      <c r="AKY44" s="500">
        <f ca="1">IF(OFFSET('Game Board'!P49,0,AKX1)&lt;&gt;"",OFFSET('Game Board'!P49,0,AKX1),0)</f>
        <v>0</v>
      </c>
      <c r="AKZ44" s="500" t="str">
        <f t="shared" si="16"/>
        <v>Fluminense</v>
      </c>
      <c r="ALA44" s="500" t="str">
        <f ca="1">IF(AND(OFFSET('Game Board'!O49,0,AKX1)&lt;&gt;"",OFFSET('Game Board'!P49,0,AKX1)&lt;&gt;""),IF(AKX44&gt;AKY44,"W",IF(AKX44=AKY44,"D","L")),"")</f>
        <v/>
      </c>
      <c r="ALB44" s="497" t="str">
        <f t="shared" ca="1" si="2725"/>
        <v/>
      </c>
      <c r="ALC44" s="497"/>
      <c r="ALD44" s="497">
        <f ca="1">VLOOKUP(ALE44,AOZ43:APA46,2,FALSE)</f>
        <v>3</v>
      </c>
      <c r="ALE44" s="498" t="str">
        <f t="shared" si="6815"/>
        <v>Wydad AC</v>
      </c>
      <c r="ALF44" s="497">
        <f ca="1">SUMPRODUCT((APC3:APC54=ALE44)*(APG3:APG54="W"))+SUMPRODUCT((APF3:APF54=ALE44)*(APH3:APH54="W"))</f>
        <v>0</v>
      </c>
      <c r="ALG44" s="497">
        <f ca="1">SUMPRODUCT((APC3:APC54=ALE44)*(APG3:APG54="D"))+SUMPRODUCT((APF3:APF54=ALE44)*(APH3:APH54="D"))</f>
        <v>0</v>
      </c>
      <c r="ALH44" s="497">
        <f ca="1">SUMPRODUCT((APC3:APC54=ALE44)*(APG3:APG54="L"))+SUMPRODUCT((APF3:APF54=ALE44)*(APH3:APH54="L"))</f>
        <v>0</v>
      </c>
      <c r="ALI44" s="497">
        <f ca="1">SUMIF(APC3:APC72,ALE44,APD3:APD72)+SUMIF(APF3:APF72,ALE44,APE3:APE72)</f>
        <v>0</v>
      </c>
      <c r="ALJ44" s="497">
        <f ca="1">SUMIF(APF3:APF72,ALE44,APD3:APD72)+SUMIF(APC3:APC72,ALE44,APE3:APE72)</f>
        <v>0</v>
      </c>
      <c r="ALK44" s="497">
        <f t="shared" ca="1" si="6816"/>
        <v>1000</v>
      </c>
      <c r="ALL44" s="497">
        <f t="shared" ca="1" si="6817"/>
        <v>0</v>
      </c>
      <c r="ALM44" s="499">
        <f t="shared" si="198"/>
        <v>10</v>
      </c>
      <c r="ALN44" s="497">
        <f ca="1">IF(COUNTIF(ALL43:ALL46,4)&lt;&gt;4,RANK(ALL44,ALL43:ALL46),ALL96)</f>
        <v>1</v>
      </c>
      <c r="ALO44" s="497"/>
      <c r="ALP44" s="497">
        <f ca="1">SUMPRODUCT((ALN43:ALN46=ALN44)*(ALM43:ALM46&lt;ALM44))+ALN44</f>
        <v>2</v>
      </c>
      <c r="ALQ44" s="498" t="str">
        <f ca="1">INDEX(ALE43:ALE47,MATCH(2,ALP43:ALP47,0),0)</f>
        <v>Wydad AC</v>
      </c>
      <c r="ALR44" s="497">
        <f ca="1">INDEX(ALN43:ALN47,MATCH(ALQ44,ALE43:ALE47,0),0)</f>
        <v>1</v>
      </c>
      <c r="ALS44" s="497" t="str">
        <f t="shared" ref="ALS44" ca="1" si="6910">IF(ALS43&lt;&gt;"",ALQ44,"")</f>
        <v>Wydad AC</v>
      </c>
      <c r="ALT44" s="497" t="str">
        <f t="shared" ref="ALT44" ca="1" si="6911">IF(ALT43&lt;&gt;"",ALQ45,"")</f>
        <v/>
      </c>
      <c r="ALU44" s="497" t="str">
        <f t="shared" ref="ALU44" ca="1" si="6912">IF(ALU43&lt;&gt;"",ALQ46,"")</f>
        <v/>
      </c>
      <c r="ALV44" s="497" t="str">
        <f t="shared" ref="ALV44" si="6913">IF(ALV43&lt;&gt;"",ALQ47,"")</f>
        <v/>
      </c>
      <c r="ALW44" s="497"/>
      <c r="ALX44" s="497" t="str">
        <f t="shared" ca="1" si="6822"/>
        <v>Wydad AC</v>
      </c>
      <c r="ALY44" s="497">
        <f ca="1">SUMPRODUCT((APC3:APC54=ALX44)*(APF3:APF54=ALX45)*(APG3:APG54="W"))+SUMPRODUCT((APC3:APC54=ALX44)*(APF3:APF54=ALX46)*(APG3:APG54="W"))+SUMPRODUCT((APC3:APC54=ALX44)*(APF3:APF54=ALX47)*(APG3:APG54="W"))+SUMPRODUCT((APC3:APC54=ALX44)*(APF3:APF54=ALX43)*(APG3:APG54="W"))+SUMPRODUCT((APC3:APC54=ALX45)*(APF3:APF54=ALX44)*(APH3:APH54="W"))+SUMPRODUCT((APC3:APC54=ALX46)*(APF3:APF54=ALX44)*(APH3:APH54="W"))+SUMPRODUCT((APC3:APC54=ALX47)*(APF3:APF54=ALX44)*(APH3:APH54="W"))+SUMPRODUCT((APC3:APC54=ALX43)*(APF3:APF54=ALX44)*(APH3:APH54="W"))</f>
        <v>0</v>
      </c>
      <c r="ALZ44" s="497">
        <f ca="1">SUMPRODUCT((APC3:APC54=ALX44)*(APF3:APF54=ALX45)*(APG3:APG54="D"))+SUMPRODUCT((APC3:APC54=ALX44)*(APF3:APF54=ALX46)*(APG3:APG54="D"))+SUMPRODUCT((APC3:APC54=ALX44)*(APF3:APF54=ALX47)*(APG3:APG54="D"))+SUMPRODUCT((APC3:APC54=ALX44)*(APF3:APF54=ALX43)*(APG3:APG54="D"))+SUMPRODUCT((APC3:APC54=ALX45)*(APF3:APF54=ALX44)*(APG3:APG54="D"))+SUMPRODUCT((APC3:APC54=ALX46)*(APF3:APF54=ALX44)*(APG3:APG54="D"))+SUMPRODUCT((APC3:APC54=ALX47)*(APF3:APF54=ALX44)*(APG3:APG54="D"))+SUMPRODUCT((APC3:APC54=ALX43)*(APF3:APF54=ALX44)*(APG3:APG54="D"))</f>
        <v>0</v>
      </c>
      <c r="AMA44" s="497">
        <f ca="1">SUMPRODUCT((APC3:APC54=ALX44)*(APF3:APF54=ALX45)*(APG3:APG54="L"))+SUMPRODUCT((APC3:APC54=ALX44)*(APF3:APF54=ALX46)*(APG3:APG54="L"))+SUMPRODUCT((APC3:APC54=ALX44)*(APF3:APF54=ALX47)*(APG3:APG54="L"))+SUMPRODUCT((APC3:APC54=ALX44)*(APF3:APF54=ALX43)*(APG3:APG54="L"))+SUMPRODUCT((APC3:APC54=ALX45)*(APF3:APF54=ALX44)*(APH3:APH54="L"))+SUMPRODUCT((APC3:APC54=ALX46)*(APF3:APF54=ALX44)*(APH3:APH54="L"))+SUMPRODUCT((APC3:APC54=ALX47)*(APF3:APF54=ALX44)*(APH3:APH54="L"))+SUMPRODUCT((APC3:APC54=ALX43)*(APF3:APF54=ALX44)*(APH3:APH54="L"))</f>
        <v>0</v>
      </c>
      <c r="AMB44" s="497">
        <f ca="1">SUMPRODUCT((APC3:APC54=ALX44)*(APF3:APF54=ALX45)*APD3:APD54)+SUMPRODUCT((APC3:APC54=ALX44)*(APF3:APF54=ALX46)*APD3:APD54)+SUMPRODUCT((APC3:APC54=ALX44)*(APF3:APF54=ALX47)*APD3:APD54)+SUMPRODUCT((APC3:APC54=ALX44)*(APF3:APF54=ALX43)*APD3:APD54)+SUMPRODUCT((APC3:APC54=ALX45)*(APF3:APF54=ALX44)*APE3:APE54)+SUMPRODUCT((APC3:APC54=ALX46)*(APF3:APF54=ALX44)*APE3:APE54)+SUMPRODUCT((APC3:APC54=ALX47)*(APF3:APF54=ALX44)*APE3:APE54)+SUMPRODUCT((APC3:APC54=ALX43)*(APF3:APF54=ALX44)*APE3:APE54)</f>
        <v>0</v>
      </c>
      <c r="AMC44" s="497">
        <f ca="1">SUMPRODUCT((APC3:APC54=ALX44)*(APF3:APF54=ALX45)*APE3:APE54)+SUMPRODUCT((APC3:APC54=ALX44)*(APF3:APF54=ALX46)*APE3:APE54)+SUMPRODUCT((APC3:APC54=ALX44)*(APF3:APF54=ALX47)*APE3:APE54)+SUMPRODUCT((APC3:APC54=ALX44)*(APF3:APF54=ALX43)*APE3:APE54)+SUMPRODUCT((APC3:APC54=ALX45)*(APF3:APF54=ALX44)*APD3:APD54)+SUMPRODUCT((APC3:APC54=ALX46)*(APF3:APF54=ALX44)*APD3:APD54)+SUMPRODUCT((APC3:APC54=ALX47)*(APF3:APF54=ALX44)*APD3:APD54)+SUMPRODUCT((APC3:APC54=ALX43)*(APF3:APF54=ALX44)*APD3:APD54)</f>
        <v>0</v>
      </c>
      <c r="AMD44" s="497">
        <f t="shared" ca="1" si="6823"/>
        <v>1000</v>
      </c>
      <c r="AME44" s="497">
        <f t="shared" ca="1" si="6824"/>
        <v>0</v>
      </c>
      <c r="AMF44" s="497">
        <f ca="1">IF(ALX44&lt;&gt;"",VLOOKUP(ALX44,ALE4:ALK52,7,FALSE),"")</f>
        <v>1000</v>
      </c>
      <c r="AMG44" s="497">
        <f ca="1">IF(ALX44&lt;&gt;"",VLOOKUP(ALX44,ALE4:ALK52,5,FALSE),"")</f>
        <v>0</v>
      </c>
      <c r="AMH44" s="497">
        <f ca="1">IF(ALX44&lt;&gt;"",VLOOKUP(ALX44,ALE4:ALM52,9,FALSE),"")</f>
        <v>10</v>
      </c>
      <c r="AMI44" s="497">
        <f t="shared" ca="1" si="6825"/>
        <v>0</v>
      </c>
      <c r="AMJ44" s="497">
        <f ca="1">IF(ALX44&lt;&gt;"",RANK(AMI44,AMI43:AMI47),"")</f>
        <v>1</v>
      </c>
      <c r="AMK44" s="497">
        <f ca="1">IF(ALX44&lt;&gt;"",SUMPRODUCT((AMI43:AMI47=AMI44)*(AMD43:AMD47&gt;AMD44)),"")</f>
        <v>0</v>
      </c>
      <c r="AML44" s="497">
        <f ca="1">IF(ALX44&lt;&gt;"",SUMPRODUCT((AMI43:AMI47=AMI44)*(AMD43:AMD47=AMD44)*(AMB43:AMB47&gt;AMB44)),"")</f>
        <v>0</v>
      </c>
      <c r="AMM44" s="497">
        <f ca="1">IF(ALX44&lt;&gt;"",SUMPRODUCT((AMI43:AMI47=AMI44)*(AMD43:AMD47=AMD44)*(AMB43:AMB47=AMB44)*(AMF43:AMF47&gt;AMF44)),"")</f>
        <v>0</v>
      </c>
      <c r="AMN44" s="497">
        <f ca="1">IF(ALX44&lt;&gt;"",SUMPRODUCT((AMI43:AMI47=AMI44)*(AMD43:AMD47=AMD44)*(AMB43:AMB47=AMB44)*(AMF43:AMF47=AMF44)*(AMG43:AMG47&gt;AMG44)),"")</f>
        <v>0</v>
      </c>
      <c r="AMO44" s="497">
        <f ca="1">IF(ALX44&lt;&gt;"",SUMPRODUCT((AMI43:AMI47=AMI44)*(AMD43:AMD47=AMD44)*(AMB43:AMB47=AMB44)*(AMF43:AMF47=AMF44)*(AMG43:AMG47=AMG44)*(AMH43:AMH47&gt;AMH44)),"")</f>
        <v>2</v>
      </c>
      <c r="AMP44" s="497">
        <f t="shared" ref="AMP44" ca="1" si="6914">IF(ALX44&lt;&gt;"",IF(AMP96&lt;&gt;"",IF(ALW94=3,AMP96,AMP96+ALW94),SUM(AMJ44:AMO44)),"")</f>
        <v>3</v>
      </c>
      <c r="AMQ44" s="497" t="str">
        <f ca="1">IF(ALX44&lt;&gt;"",INDEX(ALX43:ALX47,MATCH(2,AMP43:AMP47,0),0),"")</f>
        <v>Juventus</v>
      </c>
      <c r="AMR44" s="497" t="str">
        <f t="shared" ref="AMR44:AMR46" ca="1" si="6915">IF(ALT43&lt;&gt;"",ALT43,"")</f>
        <v/>
      </c>
      <c r="AMS44" s="497">
        <f ca="1">SUMPRODUCT((APC3:APC54=AMR44)*(APF3:APF54=AMR45)*(APG3:APG54="W"))+SUMPRODUCT((APC3:APC54=AMR44)*(APF3:APF54=AMR46)*(APG3:APG54="W"))+SUMPRODUCT((APC3:APC54=AMR44)*(APF3:APF54=AMR47)*(APG3:APG54="W"))+SUMPRODUCT((APC3:APC54=AMR45)*(APF3:APF54=AMR44)*(APH3:APH54="W"))+SUMPRODUCT((APC3:APC54=AMR46)*(APF3:APF54=AMR44)*(APH3:APH54="W"))+SUMPRODUCT((APC3:APC54=AMR47)*(APF3:APF54=AMR44)*(APH3:APH54="W"))</f>
        <v>0</v>
      </c>
      <c r="AMT44" s="497">
        <f ca="1">SUMPRODUCT((APC3:APC54=AMR44)*(APF3:APF54=AMR45)*(APG3:APG54="D"))+SUMPRODUCT((APC3:APC54=AMR44)*(APF3:APF54=AMR46)*(APG3:APG54="D"))+SUMPRODUCT((APC3:APC54=AMR44)*(APF3:APF54=AMR47)*(APG3:APG54="D"))+SUMPRODUCT((APC3:APC54=AMR45)*(APF3:APF54=AMR44)*(APG3:APG54="D"))+SUMPRODUCT((APC3:APC54=AMR46)*(APF3:APF54=AMR44)*(APG3:APG54="D"))+SUMPRODUCT((APC3:APC54=AMR47)*(APF3:APF54=AMR44)*(APG3:APG54="D"))</f>
        <v>0</v>
      </c>
      <c r="AMU44" s="497">
        <f ca="1">SUMPRODUCT((APC3:APC54=AMR44)*(APF3:APF54=AMR45)*(APG3:APG54="L"))+SUMPRODUCT((APC3:APC54=AMR44)*(APF3:APF54=AMR46)*(APG3:APG54="L"))+SUMPRODUCT((APC3:APC54=AMR44)*(APF3:APF54=AMR47)*(APG3:APG54="L"))+SUMPRODUCT((APC3:APC54=AMR45)*(APF3:APF54=AMR44)*(APH3:APH54="L"))+SUMPRODUCT((APC3:APC54=AMR46)*(APF3:APF54=AMR44)*(APH3:APH54="L"))+SUMPRODUCT((APC3:APC54=AMR47)*(APF3:APF54=AMR44)*(APH3:APH54="L"))</f>
        <v>0</v>
      </c>
      <c r="AMV44" s="497">
        <f ca="1">SUMPRODUCT((APC3:APC54=AMR44)*(APF3:APF54=AMR45)*APD3:APD54)+SUMPRODUCT((APC3:APC54=AMR44)*(APF3:APF54=AMR46)*APD3:APD54)+SUMPRODUCT((APC3:APC54=AMR44)*(APF3:APF54=AMR47)*APD3:APD54)+SUMPRODUCT((APC3:APC54=AMR44)*(APF3:APF54=AMR43)*APD3:APD54)+SUMPRODUCT((APC3:APC54=AMR45)*(APF3:APF54=AMR44)*APE3:APE54)+SUMPRODUCT((APC3:APC54=AMR46)*(APF3:APF54=AMR44)*APE3:APE54)+SUMPRODUCT((APC3:APC54=AMR47)*(APF3:APF54=AMR44)*APE3:APE54)+SUMPRODUCT((APC3:APC54=AMR43)*(APF3:APF54=AMR44)*APE3:APE54)</f>
        <v>0</v>
      </c>
      <c r="AMW44" s="497">
        <f ca="1">SUMPRODUCT((APC3:APC54=AMR44)*(APF3:APF54=AMR45)*APE3:APE54)+SUMPRODUCT((APC3:APC54=AMR44)*(APF3:APF54=AMR46)*APE3:APE54)+SUMPRODUCT((APC3:APC54=AMR44)*(APF3:APF54=AMR47)*APE3:APE54)+SUMPRODUCT((APC3:APC54=AMR44)*(APF3:APF54=AMR43)*APE3:APE54)+SUMPRODUCT((APC3:APC54=AMR45)*(APF3:APF54=AMR44)*APD3:APD54)+SUMPRODUCT((APC3:APC54=AMR46)*(APF3:APF54=AMR44)*APD3:APD54)+SUMPRODUCT((APC3:APC54=AMR47)*(APF3:APF54=AMR44)*APD3:APD54)+SUMPRODUCT((APC3:APC54=AMR43)*(APF3:APF54=AMR44)*APD3:APD54)</f>
        <v>0</v>
      </c>
      <c r="AMX44" s="497">
        <f t="shared" ref="AMX44:AMX46" ca="1" si="6916">AMV44-AMW44+1000</f>
        <v>1000</v>
      </c>
      <c r="AMY44" s="497" t="str">
        <f t="shared" ref="AMY44:AMY46" ca="1" si="6917">IF(AMR44&lt;&gt;"",AMS44*3+AMT44*1,"")</f>
        <v/>
      </c>
      <c r="AMZ44" s="497" t="str">
        <f ca="1">IF(AMR44&lt;&gt;"",VLOOKUP(AMR44,ALE4:ALK52,7,FALSE),"")</f>
        <v/>
      </c>
      <c r="ANA44" s="497" t="str">
        <f ca="1">IF(AMR44&lt;&gt;"",VLOOKUP(AMR44,ALE4:ALK52,5,FALSE),"")</f>
        <v/>
      </c>
      <c r="ANB44" s="497" t="str">
        <f ca="1">IF(AMR44&lt;&gt;"",VLOOKUP(AMR44,ALE4:ALM52,9,FALSE),"")</f>
        <v/>
      </c>
      <c r="ANC44" s="497" t="str">
        <f t="shared" ref="ANC44:ANC46" ca="1" si="6918">AMY44</f>
        <v/>
      </c>
      <c r="AND44" s="497" t="str">
        <f ca="1">IF(AMR44&lt;&gt;"",RANK(ANC44,ANC43:ANC46),"")</f>
        <v/>
      </c>
      <c r="ANE44" s="497" t="str">
        <f ca="1">IF(AMR44&lt;&gt;"",SUMPRODUCT((ANC43:ANC47=ANC44)*(AMX43:AMX47&gt;AMX44)),"")</f>
        <v/>
      </c>
      <c r="ANF44" s="497" t="str">
        <f ca="1">IF(AMR44&lt;&gt;"",SUMPRODUCT((ANC43:ANC47=ANC44)*(AMX43:AMX47=AMX44)*(AMV43:AMV47&gt;AMV44)),"")</f>
        <v/>
      </c>
      <c r="ANG44" s="497" t="str">
        <f ca="1">IF(AMR44&lt;&gt;"",SUMPRODUCT((ANC43:ANC47=ANC44)*(AMX43:AMX47=AMX44)*(AMV43:AMV47=AMV44)*(AMZ43:AMZ47&gt;AMZ44)),"")</f>
        <v/>
      </c>
      <c r="ANH44" s="497" t="str">
        <f ca="1">IF(AMR44&lt;&gt;"",SUMPRODUCT((ANC43:ANC47=ANC44)*(AMX43:AMX47=AMX44)*(AMV43:AMV47=AMV44)*(AMZ43:AMZ47=AMZ44)*(ANA43:ANA47&gt;ANA44)),"")</f>
        <v/>
      </c>
      <c r="ANI44" s="497" t="str">
        <f ca="1">IF(AMR44&lt;&gt;"",SUMPRODUCT((ANC43:ANC47=ANC44)*(AMX43:AMX47=AMX44)*(AMV43:AMV47=AMV44)*(AMZ43:AMZ47=AMZ44)*(ANA43:ANA47=ANA44)*(ANB43:ANB47&gt;ANB44)),"")</f>
        <v/>
      </c>
      <c r="ANJ44" s="497" t="str">
        <f ca="1">IF(AMR44&lt;&gt;"",IF(ANJ96&lt;&gt;"",IF(AMQ94=3,ANJ96,ANJ96+AMQ94),SUM(AND44:ANI44)+1),"")</f>
        <v/>
      </c>
      <c r="ANK44" s="497" t="str">
        <f ca="1">IF(AMR44&lt;&gt;"",INDEX(AMR44:AMR47,MATCH(2,ANJ44:ANJ47,0),0),"")</f>
        <v/>
      </c>
      <c r="ANL44" s="497"/>
      <c r="ANM44" s="497"/>
      <c r="ANN44" s="497"/>
      <c r="ANO44" s="497"/>
      <c r="ANP44" s="497"/>
      <c r="ANQ44" s="497"/>
      <c r="ANR44" s="497"/>
      <c r="ANS44" s="497"/>
      <c r="ANT44" s="497"/>
      <c r="ANU44" s="497"/>
      <c r="ANV44" s="497"/>
      <c r="ANW44" s="497"/>
      <c r="ANX44" s="497"/>
      <c r="ANY44" s="497"/>
      <c r="ANZ44" s="497"/>
      <c r="AOA44" s="497"/>
      <c r="AOB44" s="497"/>
      <c r="AOC44" s="497"/>
      <c r="AOD44" s="497"/>
      <c r="AOE44" s="497"/>
      <c r="AOF44" s="497"/>
      <c r="AOG44" s="497"/>
      <c r="AOH44" s="497"/>
      <c r="AOI44" s="497"/>
      <c r="AOJ44" s="497"/>
      <c r="AOK44" s="497"/>
      <c r="AOL44" s="497"/>
      <c r="AOM44" s="497"/>
      <c r="AON44" s="497"/>
      <c r="AOO44" s="497"/>
      <c r="AOP44" s="497"/>
      <c r="AOQ44" s="497"/>
      <c r="AOR44" s="497"/>
      <c r="AOS44" s="497"/>
      <c r="AOT44" s="497"/>
      <c r="AOU44" s="497"/>
      <c r="AOV44" s="497"/>
      <c r="AOW44" s="497"/>
      <c r="AOX44" s="497"/>
      <c r="AOY44" s="497"/>
      <c r="AOZ44" s="497" t="str">
        <f t="shared" ref="AOZ44" ca="1" si="6919">IF(ANK44&lt;&gt;"",ANK44,IF(AMQ44&lt;&gt;"",AMQ44,ALQ44))</f>
        <v>Juventus</v>
      </c>
      <c r="APA44" s="497">
        <v>2</v>
      </c>
      <c r="APB44" s="497"/>
      <c r="APC44" s="500" t="str">
        <f t="shared" si="18"/>
        <v>Mamelodi Sundowns</v>
      </c>
      <c r="APD44" s="500">
        <f ca="1">IF(OFFSET('Game Board'!O49,0,APD1)&lt;&gt;"",OFFSET('Game Board'!O49,0,APD1),0)</f>
        <v>0</v>
      </c>
      <c r="APE44" s="500">
        <f ca="1">IF(OFFSET('Game Board'!P49,0,APD1)&lt;&gt;"",OFFSET('Game Board'!P49,0,APD1),0)</f>
        <v>0</v>
      </c>
      <c r="APF44" s="500" t="str">
        <f t="shared" si="19"/>
        <v>Fluminense</v>
      </c>
      <c r="APG44" s="500" t="str">
        <f ca="1">IF(AND(OFFSET('Game Board'!O49,0,APD1)&lt;&gt;"",OFFSET('Game Board'!P49,0,APD1)&lt;&gt;""),IF(APD44&gt;APE44,"W",IF(APD44=APE44,"D","L")),"")</f>
        <v/>
      </c>
      <c r="APH44" s="497" t="str">
        <f t="shared" ca="1" si="2757"/>
        <v/>
      </c>
      <c r="API44" s="497"/>
      <c r="APJ44" s="497">
        <f ca="1">VLOOKUP(APK44,ATF43:ATG46,2,FALSE)</f>
        <v>3</v>
      </c>
      <c r="APK44" s="498" t="str">
        <f t="shared" si="6828"/>
        <v>Wydad AC</v>
      </c>
      <c r="APL44" s="497">
        <f ca="1">SUMPRODUCT((ATI3:ATI54=APK44)*(ATM3:ATM54="W"))+SUMPRODUCT((ATL3:ATL54=APK44)*(ATN3:ATN54="W"))</f>
        <v>0</v>
      </c>
      <c r="APM44" s="497">
        <f ca="1">SUMPRODUCT((ATI3:ATI54=APK44)*(ATM3:ATM54="D"))+SUMPRODUCT((ATL3:ATL54=APK44)*(ATN3:ATN54="D"))</f>
        <v>0</v>
      </c>
      <c r="APN44" s="497">
        <f ca="1">SUMPRODUCT((ATI3:ATI54=APK44)*(ATM3:ATM54="L"))+SUMPRODUCT((ATL3:ATL54=APK44)*(ATN3:ATN54="L"))</f>
        <v>0</v>
      </c>
      <c r="APO44" s="497">
        <f ca="1">SUMIF(ATI3:ATI72,APK44,ATJ3:ATJ72)+SUMIF(ATL3:ATL72,APK44,ATK3:ATK72)</f>
        <v>0</v>
      </c>
      <c r="APP44" s="497">
        <f ca="1">SUMIF(ATL3:ATL72,APK44,ATJ3:ATJ72)+SUMIF(ATI3:ATI72,APK44,ATK3:ATK72)</f>
        <v>0</v>
      </c>
      <c r="APQ44" s="497">
        <f t="shared" ca="1" si="6829"/>
        <v>1000</v>
      </c>
      <c r="APR44" s="497">
        <f t="shared" ca="1" si="6830"/>
        <v>0</v>
      </c>
      <c r="APS44" s="499">
        <f t="shared" si="225"/>
        <v>10</v>
      </c>
      <c r="APT44" s="497">
        <f ca="1">IF(COUNTIF(APR43:APR46,4)&lt;&gt;4,RANK(APR44,APR43:APR46),APR96)</f>
        <v>1</v>
      </c>
      <c r="APU44" s="497"/>
      <c r="APV44" s="497">
        <f ca="1">SUMPRODUCT((APT43:APT46=APT44)*(APS43:APS46&lt;APS44))+APT44</f>
        <v>2</v>
      </c>
      <c r="APW44" s="498" t="str">
        <f ca="1">INDEX(APK43:APK47,MATCH(2,APV43:APV47,0),0)</f>
        <v>Wydad AC</v>
      </c>
      <c r="APX44" s="497">
        <f ca="1">INDEX(APT43:APT47,MATCH(APW44,APK43:APK47,0),0)</f>
        <v>1</v>
      </c>
      <c r="APY44" s="497" t="str">
        <f t="shared" ref="APY44" ca="1" si="6920">IF(APY43&lt;&gt;"",APW44,"")</f>
        <v>Wydad AC</v>
      </c>
      <c r="APZ44" s="497" t="str">
        <f t="shared" ref="APZ44" ca="1" si="6921">IF(APZ43&lt;&gt;"",APW45,"")</f>
        <v/>
      </c>
      <c r="AQA44" s="497" t="str">
        <f t="shared" ref="AQA44" ca="1" si="6922">IF(AQA43&lt;&gt;"",APW46,"")</f>
        <v/>
      </c>
      <c r="AQB44" s="497" t="str">
        <f t="shared" ref="AQB44" si="6923">IF(AQB43&lt;&gt;"",APW47,"")</f>
        <v/>
      </c>
      <c r="AQC44" s="497"/>
      <c r="AQD44" s="497" t="str">
        <f t="shared" ca="1" si="6835"/>
        <v>Wydad AC</v>
      </c>
      <c r="AQE44" s="497">
        <f ca="1">SUMPRODUCT((ATI3:ATI54=AQD44)*(ATL3:ATL54=AQD45)*(ATM3:ATM54="W"))+SUMPRODUCT((ATI3:ATI54=AQD44)*(ATL3:ATL54=AQD46)*(ATM3:ATM54="W"))+SUMPRODUCT((ATI3:ATI54=AQD44)*(ATL3:ATL54=AQD47)*(ATM3:ATM54="W"))+SUMPRODUCT((ATI3:ATI54=AQD44)*(ATL3:ATL54=AQD43)*(ATM3:ATM54="W"))+SUMPRODUCT((ATI3:ATI54=AQD45)*(ATL3:ATL54=AQD44)*(ATN3:ATN54="W"))+SUMPRODUCT((ATI3:ATI54=AQD46)*(ATL3:ATL54=AQD44)*(ATN3:ATN54="W"))+SUMPRODUCT((ATI3:ATI54=AQD47)*(ATL3:ATL54=AQD44)*(ATN3:ATN54="W"))+SUMPRODUCT((ATI3:ATI54=AQD43)*(ATL3:ATL54=AQD44)*(ATN3:ATN54="W"))</f>
        <v>0</v>
      </c>
      <c r="AQF44" s="497">
        <f ca="1">SUMPRODUCT((ATI3:ATI54=AQD44)*(ATL3:ATL54=AQD45)*(ATM3:ATM54="D"))+SUMPRODUCT((ATI3:ATI54=AQD44)*(ATL3:ATL54=AQD46)*(ATM3:ATM54="D"))+SUMPRODUCT((ATI3:ATI54=AQD44)*(ATL3:ATL54=AQD47)*(ATM3:ATM54="D"))+SUMPRODUCT((ATI3:ATI54=AQD44)*(ATL3:ATL54=AQD43)*(ATM3:ATM54="D"))+SUMPRODUCT((ATI3:ATI54=AQD45)*(ATL3:ATL54=AQD44)*(ATM3:ATM54="D"))+SUMPRODUCT((ATI3:ATI54=AQD46)*(ATL3:ATL54=AQD44)*(ATM3:ATM54="D"))+SUMPRODUCT((ATI3:ATI54=AQD47)*(ATL3:ATL54=AQD44)*(ATM3:ATM54="D"))+SUMPRODUCT((ATI3:ATI54=AQD43)*(ATL3:ATL54=AQD44)*(ATM3:ATM54="D"))</f>
        <v>0</v>
      </c>
      <c r="AQG44" s="497">
        <f ca="1">SUMPRODUCT((ATI3:ATI54=AQD44)*(ATL3:ATL54=AQD45)*(ATM3:ATM54="L"))+SUMPRODUCT((ATI3:ATI54=AQD44)*(ATL3:ATL54=AQD46)*(ATM3:ATM54="L"))+SUMPRODUCT((ATI3:ATI54=AQD44)*(ATL3:ATL54=AQD47)*(ATM3:ATM54="L"))+SUMPRODUCT((ATI3:ATI54=AQD44)*(ATL3:ATL54=AQD43)*(ATM3:ATM54="L"))+SUMPRODUCT((ATI3:ATI54=AQD45)*(ATL3:ATL54=AQD44)*(ATN3:ATN54="L"))+SUMPRODUCT((ATI3:ATI54=AQD46)*(ATL3:ATL54=AQD44)*(ATN3:ATN54="L"))+SUMPRODUCT((ATI3:ATI54=AQD47)*(ATL3:ATL54=AQD44)*(ATN3:ATN54="L"))+SUMPRODUCT((ATI3:ATI54=AQD43)*(ATL3:ATL54=AQD44)*(ATN3:ATN54="L"))</f>
        <v>0</v>
      </c>
      <c r="AQH44" s="497">
        <f ca="1">SUMPRODUCT((ATI3:ATI54=AQD44)*(ATL3:ATL54=AQD45)*ATJ3:ATJ54)+SUMPRODUCT((ATI3:ATI54=AQD44)*(ATL3:ATL54=AQD46)*ATJ3:ATJ54)+SUMPRODUCT((ATI3:ATI54=AQD44)*(ATL3:ATL54=AQD47)*ATJ3:ATJ54)+SUMPRODUCT((ATI3:ATI54=AQD44)*(ATL3:ATL54=AQD43)*ATJ3:ATJ54)+SUMPRODUCT((ATI3:ATI54=AQD45)*(ATL3:ATL54=AQD44)*ATK3:ATK54)+SUMPRODUCT((ATI3:ATI54=AQD46)*(ATL3:ATL54=AQD44)*ATK3:ATK54)+SUMPRODUCT((ATI3:ATI54=AQD47)*(ATL3:ATL54=AQD44)*ATK3:ATK54)+SUMPRODUCT((ATI3:ATI54=AQD43)*(ATL3:ATL54=AQD44)*ATK3:ATK54)</f>
        <v>0</v>
      </c>
      <c r="AQI44" s="497">
        <f ca="1">SUMPRODUCT((ATI3:ATI54=AQD44)*(ATL3:ATL54=AQD45)*ATK3:ATK54)+SUMPRODUCT((ATI3:ATI54=AQD44)*(ATL3:ATL54=AQD46)*ATK3:ATK54)+SUMPRODUCT((ATI3:ATI54=AQD44)*(ATL3:ATL54=AQD47)*ATK3:ATK54)+SUMPRODUCT((ATI3:ATI54=AQD44)*(ATL3:ATL54=AQD43)*ATK3:ATK54)+SUMPRODUCT((ATI3:ATI54=AQD45)*(ATL3:ATL54=AQD44)*ATJ3:ATJ54)+SUMPRODUCT((ATI3:ATI54=AQD46)*(ATL3:ATL54=AQD44)*ATJ3:ATJ54)+SUMPRODUCT((ATI3:ATI54=AQD47)*(ATL3:ATL54=AQD44)*ATJ3:ATJ54)+SUMPRODUCT((ATI3:ATI54=AQD43)*(ATL3:ATL54=AQD44)*ATJ3:ATJ54)</f>
        <v>0</v>
      </c>
      <c r="AQJ44" s="497">
        <f t="shared" ca="1" si="6836"/>
        <v>1000</v>
      </c>
      <c r="AQK44" s="497">
        <f t="shared" ca="1" si="6837"/>
        <v>0</v>
      </c>
      <c r="AQL44" s="497">
        <f ca="1">IF(AQD44&lt;&gt;"",VLOOKUP(AQD44,APK4:APQ52,7,FALSE),"")</f>
        <v>1000</v>
      </c>
      <c r="AQM44" s="497">
        <f ca="1">IF(AQD44&lt;&gt;"",VLOOKUP(AQD44,APK4:APQ52,5,FALSE),"")</f>
        <v>0</v>
      </c>
      <c r="AQN44" s="497">
        <f ca="1">IF(AQD44&lt;&gt;"",VLOOKUP(AQD44,APK4:APS52,9,FALSE),"")</f>
        <v>10</v>
      </c>
      <c r="AQO44" s="497">
        <f t="shared" ca="1" si="6838"/>
        <v>0</v>
      </c>
      <c r="AQP44" s="497">
        <f ca="1">IF(AQD44&lt;&gt;"",RANK(AQO44,AQO43:AQO47),"")</f>
        <v>1</v>
      </c>
      <c r="AQQ44" s="497">
        <f ca="1">IF(AQD44&lt;&gt;"",SUMPRODUCT((AQO43:AQO47=AQO44)*(AQJ43:AQJ47&gt;AQJ44)),"")</f>
        <v>0</v>
      </c>
      <c r="AQR44" s="497">
        <f ca="1">IF(AQD44&lt;&gt;"",SUMPRODUCT((AQO43:AQO47=AQO44)*(AQJ43:AQJ47=AQJ44)*(AQH43:AQH47&gt;AQH44)),"")</f>
        <v>0</v>
      </c>
      <c r="AQS44" s="497">
        <f ca="1">IF(AQD44&lt;&gt;"",SUMPRODUCT((AQO43:AQO47=AQO44)*(AQJ43:AQJ47=AQJ44)*(AQH43:AQH47=AQH44)*(AQL43:AQL47&gt;AQL44)),"")</f>
        <v>0</v>
      </c>
      <c r="AQT44" s="497">
        <f ca="1">IF(AQD44&lt;&gt;"",SUMPRODUCT((AQO43:AQO47=AQO44)*(AQJ43:AQJ47=AQJ44)*(AQH43:AQH47=AQH44)*(AQL43:AQL47=AQL44)*(AQM43:AQM47&gt;AQM44)),"")</f>
        <v>0</v>
      </c>
      <c r="AQU44" s="497">
        <f ca="1">IF(AQD44&lt;&gt;"",SUMPRODUCT((AQO43:AQO47=AQO44)*(AQJ43:AQJ47=AQJ44)*(AQH43:AQH47=AQH44)*(AQL43:AQL47=AQL44)*(AQM43:AQM47=AQM44)*(AQN43:AQN47&gt;AQN44)),"")</f>
        <v>2</v>
      </c>
      <c r="AQV44" s="497">
        <f t="shared" ref="AQV44" ca="1" si="6924">IF(AQD44&lt;&gt;"",IF(AQV96&lt;&gt;"",IF(AQC94=3,AQV96,AQV96+AQC94),SUM(AQP44:AQU44)),"")</f>
        <v>3</v>
      </c>
      <c r="AQW44" s="497" t="str">
        <f ca="1">IF(AQD44&lt;&gt;"",INDEX(AQD43:AQD47,MATCH(2,AQV43:AQV47,0),0),"")</f>
        <v>Juventus</v>
      </c>
      <c r="AQX44" s="497" t="str">
        <f t="shared" ref="AQX44:AQX46" ca="1" si="6925">IF(APZ43&lt;&gt;"",APZ43,"")</f>
        <v/>
      </c>
      <c r="AQY44" s="497">
        <f ca="1">SUMPRODUCT((ATI3:ATI54=AQX44)*(ATL3:ATL54=AQX45)*(ATM3:ATM54="W"))+SUMPRODUCT((ATI3:ATI54=AQX44)*(ATL3:ATL54=AQX46)*(ATM3:ATM54="W"))+SUMPRODUCT((ATI3:ATI54=AQX44)*(ATL3:ATL54=AQX47)*(ATM3:ATM54="W"))+SUMPRODUCT((ATI3:ATI54=AQX45)*(ATL3:ATL54=AQX44)*(ATN3:ATN54="W"))+SUMPRODUCT((ATI3:ATI54=AQX46)*(ATL3:ATL54=AQX44)*(ATN3:ATN54="W"))+SUMPRODUCT((ATI3:ATI54=AQX47)*(ATL3:ATL54=AQX44)*(ATN3:ATN54="W"))</f>
        <v>0</v>
      </c>
      <c r="AQZ44" s="497">
        <f ca="1">SUMPRODUCT((ATI3:ATI54=AQX44)*(ATL3:ATL54=AQX45)*(ATM3:ATM54="D"))+SUMPRODUCT((ATI3:ATI54=AQX44)*(ATL3:ATL54=AQX46)*(ATM3:ATM54="D"))+SUMPRODUCT((ATI3:ATI54=AQX44)*(ATL3:ATL54=AQX47)*(ATM3:ATM54="D"))+SUMPRODUCT((ATI3:ATI54=AQX45)*(ATL3:ATL54=AQX44)*(ATM3:ATM54="D"))+SUMPRODUCT((ATI3:ATI54=AQX46)*(ATL3:ATL54=AQX44)*(ATM3:ATM54="D"))+SUMPRODUCT((ATI3:ATI54=AQX47)*(ATL3:ATL54=AQX44)*(ATM3:ATM54="D"))</f>
        <v>0</v>
      </c>
      <c r="ARA44" s="497">
        <f ca="1">SUMPRODUCT((ATI3:ATI54=AQX44)*(ATL3:ATL54=AQX45)*(ATM3:ATM54="L"))+SUMPRODUCT((ATI3:ATI54=AQX44)*(ATL3:ATL54=AQX46)*(ATM3:ATM54="L"))+SUMPRODUCT((ATI3:ATI54=AQX44)*(ATL3:ATL54=AQX47)*(ATM3:ATM54="L"))+SUMPRODUCT((ATI3:ATI54=AQX45)*(ATL3:ATL54=AQX44)*(ATN3:ATN54="L"))+SUMPRODUCT((ATI3:ATI54=AQX46)*(ATL3:ATL54=AQX44)*(ATN3:ATN54="L"))+SUMPRODUCT((ATI3:ATI54=AQX47)*(ATL3:ATL54=AQX44)*(ATN3:ATN54="L"))</f>
        <v>0</v>
      </c>
      <c r="ARB44" s="497">
        <f ca="1">SUMPRODUCT((ATI3:ATI54=AQX44)*(ATL3:ATL54=AQX45)*ATJ3:ATJ54)+SUMPRODUCT((ATI3:ATI54=AQX44)*(ATL3:ATL54=AQX46)*ATJ3:ATJ54)+SUMPRODUCT((ATI3:ATI54=AQX44)*(ATL3:ATL54=AQX47)*ATJ3:ATJ54)+SUMPRODUCT((ATI3:ATI54=AQX44)*(ATL3:ATL54=AQX43)*ATJ3:ATJ54)+SUMPRODUCT((ATI3:ATI54=AQX45)*(ATL3:ATL54=AQX44)*ATK3:ATK54)+SUMPRODUCT((ATI3:ATI54=AQX46)*(ATL3:ATL54=AQX44)*ATK3:ATK54)+SUMPRODUCT((ATI3:ATI54=AQX47)*(ATL3:ATL54=AQX44)*ATK3:ATK54)+SUMPRODUCT((ATI3:ATI54=AQX43)*(ATL3:ATL54=AQX44)*ATK3:ATK54)</f>
        <v>0</v>
      </c>
      <c r="ARC44" s="497">
        <f ca="1">SUMPRODUCT((ATI3:ATI54=AQX44)*(ATL3:ATL54=AQX45)*ATK3:ATK54)+SUMPRODUCT((ATI3:ATI54=AQX44)*(ATL3:ATL54=AQX46)*ATK3:ATK54)+SUMPRODUCT((ATI3:ATI54=AQX44)*(ATL3:ATL54=AQX47)*ATK3:ATK54)+SUMPRODUCT((ATI3:ATI54=AQX44)*(ATL3:ATL54=AQX43)*ATK3:ATK54)+SUMPRODUCT((ATI3:ATI54=AQX45)*(ATL3:ATL54=AQX44)*ATJ3:ATJ54)+SUMPRODUCT((ATI3:ATI54=AQX46)*(ATL3:ATL54=AQX44)*ATJ3:ATJ54)+SUMPRODUCT((ATI3:ATI54=AQX47)*(ATL3:ATL54=AQX44)*ATJ3:ATJ54)+SUMPRODUCT((ATI3:ATI54=AQX43)*(ATL3:ATL54=AQX44)*ATJ3:ATJ54)</f>
        <v>0</v>
      </c>
      <c r="ARD44" s="497">
        <f t="shared" ref="ARD44:ARD46" ca="1" si="6926">ARB44-ARC44+1000</f>
        <v>1000</v>
      </c>
      <c r="ARE44" s="497" t="str">
        <f t="shared" ref="ARE44:ARE46" ca="1" si="6927">IF(AQX44&lt;&gt;"",AQY44*3+AQZ44*1,"")</f>
        <v/>
      </c>
      <c r="ARF44" s="497" t="str">
        <f ca="1">IF(AQX44&lt;&gt;"",VLOOKUP(AQX44,APK4:APQ52,7,FALSE),"")</f>
        <v/>
      </c>
      <c r="ARG44" s="497" t="str">
        <f ca="1">IF(AQX44&lt;&gt;"",VLOOKUP(AQX44,APK4:APQ52,5,FALSE),"")</f>
        <v/>
      </c>
      <c r="ARH44" s="497" t="str">
        <f ca="1">IF(AQX44&lt;&gt;"",VLOOKUP(AQX44,APK4:APS52,9,FALSE),"")</f>
        <v/>
      </c>
      <c r="ARI44" s="497" t="str">
        <f t="shared" ref="ARI44:ARI46" ca="1" si="6928">ARE44</f>
        <v/>
      </c>
      <c r="ARJ44" s="497" t="str">
        <f ca="1">IF(AQX44&lt;&gt;"",RANK(ARI44,ARI43:ARI46),"")</f>
        <v/>
      </c>
      <c r="ARK44" s="497" t="str">
        <f ca="1">IF(AQX44&lt;&gt;"",SUMPRODUCT((ARI43:ARI47=ARI44)*(ARD43:ARD47&gt;ARD44)),"")</f>
        <v/>
      </c>
      <c r="ARL44" s="497" t="str">
        <f ca="1">IF(AQX44&lt;&gt;"",SUMPRODUCT((ARI43:ARI47=ARI44)*(ARD43:ARD47=ARD44)*(ARB43:ARB47&gt;ARB44)),"")</f>
        <v/>
      </c>
      <c r="ARM44" s="497" t="str">
        <f ca="1">IF(AQX44&lt;&gt;"",SUMPRODUCT((ARI43:ARI47=ARI44)*(ARD43:ARD47=ARD44)*(ARB43:ARB47=ARB44)*(ARF43:ARF47&gt;ARF44)),"")</f>
        <v/>
      </c>
      <c r="ARN44" s="497" t="str">
        <f ca="1">IF(AQX44&lt;&gt;"",SUMPRODUCT((ARI43:ARI47=ARI44)*(ARD43:ARD47=ARD44)*(ARB43:ARB47=ARB44)*(ARF43:ARF47=ARF44)*(ARG43:ARG47&gt;ARG44)),"")</f>
        <v/>
      </c>
      <c r="ARO44" s="497" t="str">
        <f ca="1">IF(AQX44&lt;&gt;"",SUMPRODUCT((ARI43:ARI47=ARI44)*(ARD43:ARD47=ARD44)*(ARB43:ARB47=ARB44)*(ARF43:ARF47=ARF44)*(ARG43:ARG47=ARG44)*(ARH43:ARH47&gt;ARH44)),"")</f>
        <v/>
      </c>
      <c r="ARP44" s="497" t="str">
        <f ca="1">IF(AQX44&lt;&gt;"",IF(ARP96&lt;&gt;"",IF(AQW94=3,ARP96,ARP96+AQW94),SUM(ARJ44:ARO44)+1),"")</f>
        <v/>
      </c>
      <c r="ARQ44" s="497" t="str">
        <f ca="1">IF(AQX44&lt;&gt;"",INDEX(AQX44:AQX47,MATCH(2,ARP44:ARP47,0),0),"")</f>
        <v/>
      </c>
      <c r="ARR44" s="497"/>
      <c r="ARS44" s="497"/>
      <c r="ART44" s="497"/>
      <c r="ARU44" s="497"/>
      <c r="ARV44" s="497"/>
      <c r="ARW44" s="497"/>
      <c r="ARX44" s="497"/>
      <c r="ARY44" s="497"/>
      <c r="ARZ44" s="497"/>
      <c r="ASA44" s="497"/>
      <c r="ASB44" s="497"/>
      <c r="ASC44" s="497"/>
      <c r="ASD44" s="497"/>
      <c r="ASE44" s="497"/>
      <c r="ASF44" s="497"/>
      <c r="ASG44" s="497"/>
      <c r="ASH44" s="497"/>
      <c r="ASI44" s="497"/>
      <c r="ASJ44" s="497"/>
      <c r="ASK44" s="497"/>
      <c r="ASL44" s="497"/>
      <c r="ASM44" s="497"/>
      <c r="ASN44" s="497"/>
      <c r="ASO44" s="497"/>
      <c r="ASP44" s="497"/>
      <c r="ASQ44" s="497"/>
      <c r="ASR44" s="497"/>
      <c r="ASS44" s="497"/>
      <c r="AST44" s="497"/>
      <c r="ASU44" s="497"/>
      <c r="ASV44" s="497"/>
      <c r="ASW44" s="497"/>
      <c r="ASX44" s="497"/>
      <c r="ASY44" s="497"/>
      <c r="ASZ44" s="497"/>
      <c r="ATA44" s="497"/>
      <c r="ATB44" s="497"/>
      <c r="ATC44" s="497"/>
      <c r="ATD44" s="497"/>
      <c r="ATE44" s="497"/>
      <c r="ATF44" s="497" t="str">
        <f t="shared" ref="ATF44" ca="1" si="6929">IF(ARQ44&lt;&gt;"",ARQ44,IF(AQW44&lt;&gt;"",AQW44,APW44))</f>
        <v>Juventus</v>
      </c>
      <c r="ATG44" s="497">
        <v>2</v>
      </c>
      <c r="ATH44" s="497"/>
      <c r="ATI44" s="500" t="str">
        <f t="shared" si="21"/>
        <v>Mamelodi Sundowns</v>
      </c>
      <c r="ATJ44" s="500">
        <f ca="1">IF(OFFSET('Game Board'!O49,0,ATJ1)&lt;&gt;"",OFFSET('Game Board'!O49,0,ATJ1),0)</f>
        <v>0</v>
      </c>
      <c r="ATK44" s="500">
        <f ca="1">IF(OFFSET('Game Board'!P49,0,ATJ1)&lt;&gt;"",OFFSET('Game Board'!P49,0,ATJ1),0)</f>
        <v>0</v>
      </c>
      <c r="ATL44" s="500" t="str">
        <f t="shared" si="22"/>
        <v>Fluminense</v>
      </c>
      <c r="ATM44" s="500" t="str">
        <f ca="1">IF(AND(OFFSET('Game Board'!O49,0,ATJ1)&lt;&gt;"",OFFSET('Game Board'!P49,0,ATJ1)&lt;&gt;""),IF(ATJ44&gt;ATK44,"W",IF(ATJ44=ATK44,"D","L")),"")</f>
        <v/>
      </c>
      <c r="ATN44" s="497" t="str">
        <f t="shared" ca="1" si="2789"/>
        <v/>
      </c>
      <c r="ATO44" s="497"/>
    </row>
    <row r="45" spans="2:1211" s="496" customFormat="1" x14ac:dyDescent="0.25">
      <c r="B45" s="497">
        <f>VLOOKUP(C45,CX43:CY46,2,FALSE)</f>
        <v>4</v>
      </c>
      <c r="C45" s="498" t="str">
        <f>'Tournament Setup'!D32</f>
        <v>Al Ain</v>
      </c>
      <c r="D45" s="497">
        <f>SUMPRODUCT((DA3:DA54=C45)*(DE3:DE54="W"))+SUMPRODUCT((DD3:DD54=C45)*(DF3:DF54="W"))</f>
        <v>0</v>
      </c>
      <c r="E45" s="497">
        <f>SUMPRODUCT((DA3:DA54=C45)*(DE3:DE54="D"))+SUMPRODUCT((DD3:DD54=C45)*(DF3:DF54="D"))</f>
        <v>0</v>
      </c>
      <c r="F45" s="497">
        <f>SUMPRODUCT((DA3:DA54=C45)*(DE3:DE54="L"))+SUMPRODUCT((DD3:DD54=C45)*(DF3:DF54="L"))</f>
        <v>3</v>
      </c>
      <c r="G45" s="497">
        <f>SUMIF(DA3:DA72,C45,DB3:DB72)+SUMIF(DD3:DD72,C45,DC3:DC72)</f>
        <v>3</v>
      </c>
      <c r="H45" s="497">
        <f>SUMIF(DD3:DD72,C45,DB3:DB72)+SUMIF(DA3:DA72,C45,DC3:DC72)</f>
        <v>6</v>
      </c>
      <c r="I45" s="497">
        <f t="shared" si="6723"/>
        <v>997</v>
      </c>
      <c r="J45" s="497">
        <f t="shared" si="6724"/>
        <v>0</v>
      </c>
      <c r="K45" s="499">
        <v>2</v>
      </c>
      <c r="L45" s="497">
        <f>IF(COUNTIF(J43:J46,4)&lt;&gt;4,RANK(J45,J43:J46),J97)</f>
        <v>4</v>
      </c>
      <c r="M45" s="497"/>
      <c r="N45" s="497">
        <f>SUMPRODUCT((L43:L46=L45)*(K43:K46&lt;K45))+L45</f>
        <v>4</v>
      </c>
      <c r="O45" s="498" t="str">
        <f>INDEX(C43:C47,MATCH(3,N43:N47,0),0)</f>
        <v>Wydad AC</v>
      </c>
      <c r="P45" s="497">
        <f>INDEX(L43:L47,MATCH(O45,C43:C47,0),0)</f>
        <v>3</v>
      </c>
      <c r="Q45" s="497" t="str">
        <f>IF(AND(Q44&lt;&gt;"",P45=1),O45,"")</f>
        <v/>
      </c>
      <c r="R45" s="497" t="str">
        <f>IF(AND(R44&lt;&gt;"",P46=2),O46,"")</f>
        <v/>
      </c>
      <c r="S45" s="497" t="str">
        <f>IF(AND(S44&lt;&gt;"",P47=3),O47,"")</f>
        <v/>
      </c>
      <c r="T45" s="497"/>
      <c r="U45" s="497"/>
      <c r="V45" s="497" t="str">
        <f t="shared" si="6841"/>
        <v/>
      </c>
      <c r="W45" s="497">
        <f>SUMPRODUCT((DA3:DA54=V45)*(DD3:DD54=V46)*(DE3:DE54="W"))+SUMPRODUCT((DA3:DA54=V45)*(DD3:DD54=V47)*(DE3:DE54="W"))+SUMPRODUCT((DA3:DA54=V45)*(DD3:DD54=V43)*(DE3:DE54="W"))+SUMPRODUCT((DA3:DA54=V45)*(DD3:DD54=V44)*(DE3:DE54="W"))+SUMPRODUCT((DA3:DA54=V46)*(DD3:DD54=V45)*(DF3:DF54="W"))+SUMPRODUCT((DA3:DA54=V47)*(DD3:DD54=V45)*(DF3:DF54="W"))+SUMPRODUCT((DA3:DA54=V43)*(DD3:DD54=V45)*(DF3:DF54="W"))+SUMPRODUCT((DA3:DA54=V44)*(DD3:DD54=V45)*(DF3:DF54="W"))</f>
        <v>0</v>
      </c>
      <c r="X45" s="497">
        <f>SUMPRODUCT((DA3:DA54=V45)*(DD3:DD54=V46)*(DE3:DE54="D"))+SUMPRODUCT((DA3:DA54=V45)*(DD3:DD54=V47)*(DE3:DE54="D"))+SUMPRODUCT((DA3:DA54=V45)*(DD3:DD54=V43)*(DE3:DE54="D"))+SUMPRODUCT((DA3:DA54=V45)*(DD3:DD54=V44)*(DE3:DE54="D"))+SUMPRODUCT((DA3:DA54=V46)*(DD3:DD54=V45)*(DE3:DE54="D"))+SUMPRODUCT((DA3:DA54=V47)*(DD3:DD54=V45)*(DE3:DE54="D"))+SUMPRODUCT((DA3:DA54=V43)*(DD3:DD54=V45)*(DE3:DE54="D"))+SUMPRODUCT((DA3:DA54=V44)*(DD3:DD54=V45)*(DE3:DE54="D"))</f>
        <v>0</v>
      </c>
      <c r="Y45" s="497">
        <f>SUMPRODUCT((DA3:DA54=V45)*(DD3:DD54=V46)*(DE3:DE54="L"))+SUMPRODUCT((DA3:DA54=V45)*(DD3:DD54=V47)*(DE3:DE54="L"))+SUMPRODUCT((DA3:DA54=V45)*(DD3:DD54=V43)*(DE3:DE54="L"))+SUMPRODUCT((DA3:DA54=V45)*(DD3:DD54=V44)*(DE3:DE54="L"))+SUMPRODUCT((DA3:DA54=V46)*(DD3:DD54=V45)*(DF3:DF54="L"))+SUMPRODUCT((DA3:DA54=V47)*(DD3:DD54=V45)*(DF3:DF54="L"))+SUMPRODUCT((DA3:DA54=V43)*(DD3:DD54=V45)*(DF3:DF54="L"))+SUMPRODUCT((DA3:DA54=V44)*(DD3:DD54=V45)*(DF3:DF54="L"))</f>
        <v>0</v>
      </c>
      <c r="Z45" s="497">
        <f>SUMPRODUCT((DA3:DA54=V45)*(DD3:DD54=V46)*DB3:DB54)+SUMPRODUCT((DA3:DA54=V45)*(DD3:DD54=V47)*DB3:DB54)+SUMPRODUCT((DA3:DA54=V45)*(DD3:DD54=V43)*DB3:DB54)+SUMPRODUCT((DA3:DA54=V45)*(DD3:DD54=V44)*DB3:DB54)+SUMPRODUCT((DA3:DA54=V46)*(DD3:DD54=V45)*DC3:DC54)+SUMPRODUCT((DA3:DA54=V47)*(DD3:DD54=V45)*DC3:DC54)+SUMPRODUCT((DA3:DA54=V43)*(DD3:DD54=V45)*DC3:DC54)+SUMPRODUCT((DA3:DA54=V44)*(DD3:DD54=V45)*DC3:DC54)</f>
        <v>0</v>
      </c>
      <c r="AA45" s="497">
        <f>SUMPRODUCT((DA3:DA54=V45)*(DD3:DD54=V46)*DC3:DC54)+SUMPRODUCT((DA3:DA54=V45)*(DD3:DD54=V47)*DC3:DC54)+SUMPRODUCT((DA3:DA54=V45)*(DD3:DD54=V43)*DC3:DC54)+SUMPRODUCT((DA3:DA54=V45)*(DD3:DD54=V44)*DC3:DC54)+SUMPRODUCT((DA3:DA54=V46)*(DD3:DD54=V45)*DB3:DB54)+SUMPRODUCT((DA3:DA54=V47)*(DD3:DD54=V45)*DB3:DB54)+SUMPRODUCT((DA3:DA54=V43)*(DD3:DD54=V45)*DB3:DB54)+SUMPRODUCT((DA3:DA54=V44)*(DD3:DD54=V45)*DB3:DB54)</f>
        <v>0</v>
      </c>
      <c r="AB45" s="497">
        <f>Z45-AA45+1000</f>
        <v>1000</v>
      </c>
      <c r="AC45" s="497" t="str">
        <f t="shared" si="6725"/>
        <v/>
      </c>
      <c r="AD45" s="497" t="str">
        <f>IF(V45&lt;&gt;"",VLOOKUP(V45,C4:I52,7,FALSE),"")</f>
        <v/>
      </c>
      <c r="AE45" s="497" t="str">
        <f>IF(V45&lt;&gt;"",VLOOKUP(V45,C4:I52,5,FALSE),"")</f>
        <v/>
      </c>
      <c r="AF45" s="497" t="str">
        <f>IF(V45&lt;&gt;"",VLOOKUP(V45,C4:K52,9,FALSE),"")</f>
        <v/>
      </c>
      <c r="AG45" s="497" t="str">
        <f t="shared" si="6726"/>
        <v/>
      </c>
      <c r="AH45" s="497" t="str">
        <f>IF(V45&lt;&gt;"",RANK(AG45,AG43:AG47),"")</f>
        <v/>
      </c>
      <c r="AI45" s="497" t="str">
        <f>IF(V45&lt;&gt;"",SUMPRODUCT((AG43:AG47=AG45)*(AB43:AB47&gt;AB45)),"")</f>
        <v/>
      </c>
      <c r="AJ45" s="497" t="str">
        <f>IF(V45&lt;&gt;"",SUMPRODUCT((AG43:AG47=AG45)*(AB43:AB47=AB45)*(Z43:Z47&gt;Z45)),"")</f>
        <v/>
      </c>
      <c r="AK45" s="497" t="str">
        <f>IF(V45&lt;&gt;"",SUMPRODUCT((AG43:AG47=AG45)*(AB43:AB47=AB45)*(Z43:Z47=Z45)*(AD43:AD47&gt;AD45)),"")</f>
        <v/>
      </c>
      <c r="AL45" s="497" t="str">
        <f>IF(V45&lt;&gt;"",SUMPRODUCT((AG43:AG47=AG45)*(AB43:AB47=AB45)*(Z43:Z47=Z45)*(AD43:AD47=AD45)*(AE43:AE47&gt;AE45)),"")</f>
        <v/>
      </c>
      <c r="AM45" s="497" t="str">
        <f>IF(V45&lt;&gt;"",SUMPRODUCT((AG43:AG47=AG45)*(AB43:AB47=AB45)*(Z43:Z47=Z45)*(AD43:AD47=AD45)*(AE43:AE47=AE45)*(AF43:AF47&gt;AF45)),"")</f>
        <v/>
      </c>
      <c r="AN45" s="497" t="str">
        <f>IF(V45&lt;&gt;"",IF(AN97&lt;&gt;"",IF(U94=3,AN97,AN97+U94),SUM(AH45:AM45)),"")</f>
        <v/>
      </c>
      <c r="AO45" s="497" t="str">
        <f>IF(V45&lt;&gt;"",INDEX(V43:V47,MATCH(3,AN43:AN47,0),0),"")</f>
        <v/>
      </c>
      <c r="AP45" s="497" t="str">
        <f>IF(R44&lt;&gt;"",R44,"")</f>
        <v/>
      </c>
      <c r="AQ45" s="497">
        <f>SUMPRODUCT((DA3:DA54=AP45)*(DD3:DD54=AP46)*(DE3:DE54="W"))+SUMPRODUCT((DA3:DA54=AP45)*(DD3:DD54=AP47)*(DE3:DE54="W"))+SUMPRODUCT((DA3:DA54=AP45)*(DD3:DD54=AP44)*(DE3:DE54="W"))+SUMPRODUCT((DA3:DA54=AP46)*(DD3:DD54=AP45)*(DF3:DF54="W"))+SUMPRODUCT((DA3:DA54=AP47)*(DD3:DD54=AP45)*(DF3:DF54="W"))+SUMPRODUCT((DA3:DA54=AP44)*(DD3:DD54=AP45)*(DF3:DF54="W"))</f>
        <v>0</v>
      </c>
      <c r="AR45" s="497">
        <f>SUMPRODUCT((DA3:DA54=AP45)*(DD3:DD54=AP46)*(DE3:DE54="D"))+SUMPRODUCT((DA3:DA54=AP45)*(DD3:DD54=AP47)*(DE3:DE54="D"))+SUMPRODUCT((DA3:DA54=AP45)*(DD3:DD54=AP44)*(DE3:DE54="D"))+SUMPRODUCT((DA3:DA54=AP46)*(DD3:DD54=AP45)*(DE3:DE54="D"))+SUMPRODUCT((DA3:DA54=AP47)*(DD3:DD54=AP45)*(DE3:DE54="D"))+SUMPRODUCT((DA3:DA54=AP44)*(DD3:DD54=AP45)*(DE3:DE54="D"))</f>
        <v>0</v>
      </c>
      <c r="AS45" s="497">
        <f>SUMPRODUCT((DA3:DA54=AP45)*(DD3:DD54=AP46)*(DE3:DE54="L"))+SUMPRODUCT((DA3:DA54=AP45)*(DD3:DD54=AP47)*(DE3:DE54="L"))+SUMPRODUCT((DA3:DA54=AP45)*(DD3:DD54=AP44)*(DE3:DE54="L"))+SUMPRODUCT((DA3:DA54=AP46)*(DD3:DD54=AP45)*(DF3:DF54="L"))+SUMPRODUCT((DA3:DA54=AP47)*(DD3:DD54=AP45)*(DF3:DF54="L"))+SUMPRODUCT((DA3:DA54=AP44)*(DD3:DD54=AP45)*(DF3:DF54="L"))</f>
        <v>0</v>
      </c>
      <c r="AT45" s="497">
        <f>SUMPRODUCT((DA3:DA54=AP45)*(DD3:DD54=AP46)*DB3:DB54)+SUMPRODUCT((DA3:DA54=AP45)*(DD3:DD54=AP47)*DB3:DB54)+SUMPRODUCT((DA3:DA54=AP45)*(DD3:DD54=AP43)*DB3:DB54)+SUMPRODUCT((DA3:DA54=AP45)*(DD3:DD54=AP44)*DB3:DB54)+SUMPRODUCT((DA3:DA54=AP46)*(DD3:DD54=AP45)*DC3:DC54)+SUMPRODUCT((DA3:DA54=AP47)*(DD3:DD54=AP45)*DC3:DC54)+SUMPRODUCT((DA3:DA54=AP43)*(DD3:DD54=AP45)*DC3:DC54)+SUMPRODUCT((DA3:DA54=AP44)*(DD3:DD54=AP45)*DC3:DC54)</f>
        <v>0</v>
      </c>
      <c r="AU45" s="497">
        <f>SUMPRODUCT((DA3:DA54=AP45)*(DD3:DD54=AP46)*DC3:DC54)+SUMPRODUCT((DA3:DA54=AP45)*(DD3:DD54=AP47)*DC3:DC54)+SUMPRODUCT((DA3:DA54=AP45)*(DD3:DD54=AP43)*DC3:DC54)+SUMPRODUCT((DA3:DA54=AP45)*(DD3:DD54=AP44)*DC3:DC54)+SUMPRODUCT((DA3:DA54=AP46)*(DD3:DD54=AP45)*DB3:DB54)+SUMPRODUCT((DA3:DA54=AP47)*(DD3:DD54=AP45)*DB3:DB54)+SUMPRODUCT((DA3:DA54=AP43)*(DD3:DD54=AP45)*DB3:DB54)+SUMPRODUCT((DA3:DA54=AP44)*(DD3:DD54=AP45)*DB3:DB54)</f>
        <v>0</v>
      </c>
      <c r="AV45" s="497">
        <f>AT45-AU45+1000</f>
        <v>1000</v>
      </c>
      <c r="AW45" s="497" t="str">
        <f t="shared" si="6842"/>
        <v/>
      </c>
      <c r="AX45" s="497" t="str">
        <f>IF(AP45&lt;&gt;"",VLOOKUP(AP45,C4:I52,7,FALSE),"")</f>
        <v/>
      </c>
      <c r="AY45" s="497" t="str">
        <f>IF(AP45&lt;&gt;"",VLOOKUP(AP45,C4:I52,5,FALSE),"")</f>
        <v/>
      </c>
      <c r="AZ45" s="497" t="str">
        <f>IF(AP45&lt;&gt;"",VLOOKUP(AP45,C4:K52,9,FALSE),"")</f>
        <v/>
      </c>
      <c r="BA45" s="497" t="str">
        <f t="shared" si="6843"/>
        <v/>
      </c>
      <c r="BB45" s="497" t="str">
        <f>IF(AP45&lt;&gt;"",RANK(BA45,BA43:BA46),"")</f>
        <v/>
      </c>
      <c r="BC45" s="497" t="str">
        <f>IF(AP45&lt;&gt;"",SUMPRODUCT((BA43:BA47=BA45)*(AV43:AV47&gt;AV45)),"")</f>
        <v/>
      </c>
      <c r="BD45" s="497" t="str">
        <f>IF(AP45&lt;&gt;"",SUMPRODUCT((BA43:BA47=BA45)*(AV43:AV47=AV45)*(AT43:AT47&gt;AT45)),"")</f>
        <v/>
      </c>
      <c r="BE45" s="497" t="str">
        <f>IF(AP45&lt;&gt;"",SUMPRODUCT((BA43:BA47=BA45)*(AV43:AV47=AV45)*(AT43:AT47=AT45)*(AX43:AX47&gt;AX45)),"")</f>
        <v/>
      </c>
      <c r="BF45" s="497" t="str">
        <f>IF(AP45&lt;&gt;"",SUMPRODUCT((BA43:BA47=BA45)*(AV43:AV47=AV45)*(AT43:AT47=AT45)*(AX43:AX47=AX45)*(AY43:AY47&gt;AY45)),"")</f>
        <v/>
      </c>
      <c r="BG45" s="497" t="str">
        <f>IF(AP45&lt;&gt;"",SUMPRODUCT((BA43:BA47=BA45)*(AV43:AV47=AV45)*(AT43:AT47=AT45)*(AX43:AX47=AX45)*(AY43:AY47=AY45)*(AZ43:AZ47&gt;AZ45)),"")</f>
        <v/>
      </c>
      <c r="BH45" s="497" t="str">
        <f>IF(AP45&lt;&gt;"",IF(BH97&lt;&gt;"",IF(AO94=3,BH97,BH97+AO94),SUM(BB45:BG45)+1),"")</f>
        <v/>
      </c>
      <c r="BI45" s="497" t="str">
        <f>IF(AP45&lt;&gt;"",INDEX(AP44:AP47,MATCH(3,BH44:BH47,0),0),"")</f>
        <v/>
      </c>
      <c r="BJ45" s="497" t="str">
        <f>IF(S43&lt;&gt;"",S43,"")</f>
        <v/>
      </c>
      <c r="BK45" s="497">
        <f>SUMPRODUCT((DA3:DA54=BJ45)*(DD3:DD54=BJ46)*(DE3:DE54="W"))+SUMPRODUCT((DA3:DA54=BJ45)*(DD3:DD54=BJ47)*(DE3:DE54="W"))+SUMPRODUCT((DA3:DA54=BJ45)*(DD3:DD54=BJ60)*(DE3:DE54="W"))+SUMPRODUCT((DA3:DA54=BJ46)*(DD3:DD54=BJ45)*(DF3:DF54="W"))+SUMPRODUCT((DA3:DA54=BJ47)*(DD3:DD54=BJ45)*(DF3:DF54="W"))+SUMPRODUCT((DA3:DA54=BJ60)*(DD3:DD54=BJ45)*(DF3:DF54="W"))</f>
        <v>0</v>
      </c>
      <c r="BL45" s="497">
        <f>SUMPRODUCT((DA3:DA54=BJ45)*(DD3:DD54=BJ46)*(DE3:DE54="D"))+SUMPRODUCT((DA3:DA54=BJ45)*(DD3:DD54=BJ47)*(DE3:DE54="D"))+SUMPRODUCT((DA3:DA54=BJ45)*(DD3:DD54=BJ60)*(DE3:DE54="D"))+SUMPRODUCT((DA3:DA54=BJ46)*(DD3:DD54=BJ45)*(DE3:DE54="D"))+SUMPRODUCT((DA3:DA54=BJ47)*(DD3:DD54=BJ45)*(DE3:DE54="D"))+SUMPRODUCT((DA3:DA54=BJ60)*(DD3:DD54=BJ45)*(DE3:DE54="D"))</f>
        <v>0</v>
      </c>
      <c r="BM45" s="497">
        <f>SUMPRODUCT((DA3:DA54=BJ45)*(DD3:DD54=BJ46)*(DE3:DE54="L"))+SUMPRODUCT((DA3:DA54=BJ45)*(DD3:DD54=BJ47)*(DE3:DE54="L"))+SUMPRODUCT((DA3:DA54=BJ45)*(DD3:DD54=BJ60)*(DE3:DE54="L"))+SUMPRODUCT((DA3:DA54=BJ46)*(DD3:DD54=BJ45)*(DF3:DF54="L"))+SUMPRODUCT((DA3:DA54=BJ47)*(DD3:DD54=BJ45)*(DF3:DF54="L"))+SUMPRODUCT((DA3:DA54=BJ60)*(DD3:DD54=BJ45)*(DF3:DF54="L"))</f>
        <v>0</v>
      </c>
      <c r="BN45" s="497">
        <f>SUMPRODUCT((DA3:DA54=BJ45)*(DD3:DD54=BJ46)*DB3:DB54)+SUMPRODUCT((DA3:DA54=BJ45)*(DD3:DD54=BJ47)*DB3:DB54)+SUMPRODUCT((DA3:DA54=BJ45)*(DD3:DD54=BJ43)*DB3:DB54)+SUMPRODUCT((DA3:DA54=BJ45)*(DD3:DD54=BJ44)*DB3:DB54)+SUMPRODUCT((DA3:DA54=BJ46)*(DD3:DD54=BJ45)*DC3:DC54)+SUMPRODUCT((DA3:DA54=BJ47)*(DD3:DD54=BJ45)*DC3:DC54)+SUMPRODUCT((DA3:DA54=BJ43)*(DD3:DD54=BJ45)*DC3:DC54)+SUMPRODUCT((DA3:DA54=BJ44)*(DD3:DD54=BJ45)*DC3:DC54)</f>
        <v>0</v>
      </c>
      <c r="BO45" s="497">
        <f>SUMPRODUCT((DA3:DA54=BJ45)*(DD3:DD54=BJ46)*DC3:DC54)+SUMPRODUCT((DA3:DA54=BJ45)*(DD3:DD54=BJ47)*DC3:DC54)+SUMPRODUCT((DA3:DA54=BJ45)*(DD3:DD54=BJ43)*DC3:DC54)+SUMPRODUCT((DA3:DA54=BJ45)*(DD3:DD54=BJ44)*DC3:DC54)+SUMPRODUCT((DA3:DA54=BJ46)*(DD3:DD54=BJ45)*DB3:DB54)+SUMPRODUCT((DA3:DA54=BJ47)*(DD3:DD54=BJ45)*DB3:DB54)+SUMPRODUCT((DA3:DA54=BJ43)*(DD3:DD54=BJ45)*DB3:DB54)+SUMPRODUCT((DA3:DA54=BJ44)*(DD3:DD54=BJ45)*DB3:DB54)</f>
        <v>0</v>
      </c>
      <c r="BP45" s="497">
        <f>BN45-BO45+1000</f>
        <v>1000</v>
      </c>
      <c r="BQ45" s="497" t="str">
        <f t="shared" ref="BQ45:BQ46" si="6930">IF(BJ45&lt;&gt;"",BK45*3+BL45*1,"")</f>
        <v/>
      </c>
      <c r="BR45" s="497" t="str">
        <f>IF(BJ45&lt;&gt;"",VLOOKUP(BJ45,C4:I52,7,FALSE),"")</f>
        <v/>
      </c>
      <c r="BS45" s="497" t="str">
        <f>IF(BJ45&lt;&gt;"",VLOOKUP(BJ45,C4:I52,5,FALSE),"")</f>
        <v/>
      </c>
      <c r="BT45" s="497" t="str">
        <f>IF(BJ45&lt;&gt;"",VLOOKUP(BJ45,C4:K52,9,FALSE),"")</f>
        <v/>
      </c>
      <c r="BU45" s="497" t="str">
        <f t="shared" ref="BU45:BU46" si="6931">BQ45</f>
        <v/>
      </c>
      <c r="BV45" s="497" t="str">
        <f>IF(BJ45&lt;&gt;"",RANK(BU45,BU44:BU46),"")</f>
        <v/>
      </c>
      <c r="BW45" s="497" t="str">
        <f>IF(BJ45&lt;&gt;"",SUMPRODUCT((BU43:BU47=BU45)*(BP43:BP47&gt;BP45)),"")</f>
        <v/>
      </c>
      <c r="BX45" s="497" t="str">
        <f>IF(BJ45&lt;&gt;"",SUMPRODUCT((BU43:BU47=BU45)*(BP43:BP47=BP45)*(BN43:BN47&gt;BN45)),"")</f>
        <v/>
      </c>
      <c r="BY45" s="497" t="str">
        <f>IF(BJ45&lt;&gt;"",SUMPRODUCT((BU43:BU47=BU45)*(BP43:BP47=BP45)*(BN43:BN47=BN45)*(BR43:BR47&gt;BR45)),"")</f>
        <v/>
      </c>
      <c r="BZ45" s="497" t="str">
        <f>IF(BJ45&lt;&gt;"",SUMPRODUCT((BU43:BU47=BU45)*(BP43:BP47=BP45)*(BN43:BN47=BN45)*(BR43:BR47=BR45)*(BS43:BS47&gt;BS45)),"")</f>
        <v/>
      </c>
      <c r="CA45" s="497" t="str">
        <f>IF(BJ45&lt;&gt;"",SUMPRODUCT((BU43:BU47=BU45)*(BP43:BP47=BP45)*(BN43:BN47=BN45)*(BR43:BR47=BR45)*(BS43:BS47=BS45)*(BT43:BT47&gt;BT45)),"")</f>
        <v/>
      </c>
      <c r="CB45" s="497" t="str">
        <f>IF(BJ45&lt;&gt;"",SUM(BV45:CA45)+2,"")</f>
        <v/>
      </c>
      <c r="CC45" s="497" t="str">
        <f>IF(BJ45&lt;&gt;"",INDEX(BJ45:BJ47,MATCH(3,CB45:CB47,0),0),"")</f>
        <v/>
      </c>
      <c r="CD45" s="497"/>
      <c r="CE45" s="497"/>
      <c r="CF45" s="497"/>
      <c r="CG45" s="497"/>
      <c r="CH45" s="497"/>
      <c r="CI45" s="497"/>
      <c r="CJ45" s="497"/>
      <c r="CK45" s="497"/>
      <c r="CL45" s="497"/>
      <c r="CM45" s="497"/>
      <c r="CN45" s="497"/>
      <c r="CO45" s="497"/>
      <c r="CP45" s="497"/>
      <c r="CQ45" s="497"/>
      <c r="CR45" s="497"/>
      <c r="CS45" s="497"/>
      <c r="CT45" s="497"/>
      <c r="CU45" s="497"/>
      <c r="CV45" s="497"/>
      <c r="CW45" s="497"/>
      <c r="CX45" s="497" t="str">
        <f>IF(CC45&lt;&gt;"",CC45,IF(BI45&lt;&gt;"",BI45,IF(AO45&lt;&gt;"",AO45,O45)))</f>
        <v>Wydad AC</v>
      </c>
      <c r="CY45" s="497">
        <v>3</v>
      </c>
      <c r="CZ45" s="497"/>
      <c r="DA45" s="500" t="str">
        <f>'Game Board'!F50</f>
        <v>Internazionale</v>
      </c>
      <c r="DB45" s="500">
        <f>IF(AND('Game Board'!G50&lt;&gt;"",'Game Board'!H50&lt;&gt;""),'Game Board'!G50,0)</f>
        <v>2</v>
      </c>
      <c r="DC45" s="500">
        <f>IF(AND('Game Board'!G50&lt;&gt;"",'Game Board'!H50&lt;&gt;""),'Game Board'!H50,0)</f>
        <v>2</v>
      </c>
      <c r="DD45" s="500" t="str">
        <f>'Game Board'!I50</f>
        <v>River Plate</v>
      </c>
      <c r="DE45" s="500" t="str">
        <f>IF(AND('Game Board'!G50&lt;&gt;"",'Game Board'!H50&lt;&gt;""),IF(DB45&gt;DC45,"W",IF(DB45=DC45,"D","L")),"")</f>
        <v>D</v>
      </c>
      <c r="DF45" s="497" t="str">
        <f t="shared" si="24"/>
        <v>D</v>
      </c>
      <c r="DG45" s="497"/>
      <c r="DH45" s="497">
        <f ca="1">VLOOKUP(DI45,HD43:HE46,2,FALSE)</f>
        <v>4</v>
      </c>
      <c r="DI45" s="498" t="str">
        <f t="shared" si="6727"/>
        <v>Al Ain</v>
      </c>
      <c r="DJ45" s="497">
        <f ca="1">SUMPRODUCT((HG3:HG54=DI45)*(HK3:HK54="W"))+SUMPRODUCT((HJ3:HJ54=DI45)*(HL3:HL54="W"))</f>
        <v>0</v>
      </c>
      <c r="DK45" s="497">
        <f ca="1">SUMPRODUCT((HG3:HG54=DI45)*(HK3:HK54="D"))+SUMPRODUCT((HJ3:HJ54=DI45)*(HL3:HL54="D"))</f>
        <v>0</v>
      </c>
      <c r="DL45" s="497">
        <f ca="1">SUMPRODUCT((HG3:HG54=DI45)*(HK3:HK54="L"))+SUMPRODUCT((HJ3:HJ54=DI45)*(HL3:HL54="L"))</f>
        <v>3</v>
      </c>
      <c r="DM45" s="497">
        <f ca="1">SUMIF(HG3:HG72,DI45,HH3:HH72)+SUMIF(HJ3:HJ72,DI45,HI3:HI72)</f>
        <v>1</v>
      </c>
      <c r="DN45" s="497">
        <f ca="1">SUMIF(HJ3:HJ72,DI45,HH3:HH72)+SUMIF(HG3:HG72,DI45,HI3:HI72)</f>
        <v>6</v>
      </c>
      <c r="DO45" s="497">
        <f t="shared" ca="1" si="6728"/>
        <v>995</v>
      </c>
      <c r="DP45" s="497">
        <f t="shared" ca="1" si="6729"/>
        <v>0</v>
      </c>
      <c r="DQ45" s="499">
        <f t="shared" si="257"/>
        <v>2</v>
      </c>
      <c r="DR45" s="497">
        <f ca="1">IF(COUNTIF(DP43:DP46,4)&lt;&gt;4,RANK(DP45,DP43:DP46),DP97)</f>
        <v>4</v>
      </c>
      <c r="DS45" s="497"/>
      <c r="DT45" s="497">
        <f ca="1">SUMPRODUCT((DR43:DR46=DR45)*(DQ43:DQ46&lt;DQ45))+DR45</f>
        <v>4</v>
      </c>
      <c r="DU45" s="498" t="str">
        <f ca="1">INDEX(DI43:DI47,MATCH(3,DT43:DT47,0),0)</f>
        <v>Wydad AC</v>
      </c>
      <c r="DV45" s="497">
        <f ca="1">INDEX(DR43:DR47,MATCH(DU45,DI43:DI47,0),0)</f>
        <v>3</v>
      </c>
      <c r="DW45" s="497" t="str">
        <f ca="1">IF(AND(DW44&lt;&gt;"",DV45=1),DU45,"")</f>
        <v/>
      </c>
      <c r="DX45" s="497" t="str">
        <f ca="1">IF(AND(DX44&lt;&gt;"",DV46=2),DU46,"")</f>
        <v/>
      </c>
      <c r="DY45" s="497" t="str">
        <f ca="1">IF(AND(DY44&lt;&gt;"",DV47=3),DU47,"")</f>
        <v/>
      </c>
      <c r="DZ45" s="497"/>
      <c r="EA45" s="497"/>
      <c r="EB45" s="497" t="str">
        <f t="shared" ca="1" si="6844"/>
        <v/>
      </c>
      <c r="EC45" s="497">
        <f ca="1">SUMPRODUCT((HG3:HG54=EB45)*(HJ3:HJ54=EB46)*(HK3:HK54="W"))+SUMPRODUCT((HG3:HG54=EB45)*(HJ3:HJ54=EB47)*(HK3:HK54="W"))+SUMPRODUCT((HG3:HG54=EB45)*(HJ3:HJ54=EB43)*(HK3:HK54="W"))+SUMPRODUCT((HG3:HG54=EB45)*(HJ3:HJ54=EB44)*(HK3:HK54="W"))+SUMPRODUCT((HG3:HG54=EB46)*(HJ3:HJ54=EB45)*(HL3:HL54="W"))+SUMPRODUCT((HG3:HG54=EB47)*(HJ3:HJ54=EB45)*(HL3:HL54="W"))+SUMPRODUCT((HG3:HG54=EB43)*(HJ3:HJ54=EB45)*(HL3:HL54="W"))+SUMPRODUCT((HG3:HG54=EB44)*(HJ3:HJ54=EB45)*(HL3:HL54="W"))</f>
        <v>0</v>
      </c>
      <c r="ED45" s="497">
        <f ca="1">SUMPRODUCT((HG3:HG54=EB45)*(HJ3:HJ54=EB46)*(HK3:HK54="D"))+SUMPRODUCT((HG3:HG54=EB45)*(HJ3:HJ54=EB47)*(HK3:HK54="D"))+SUMPRODUCT((HG3:HG54=EB45)*(HJ3:HJ54=EB43)*(HK3:HK54="D"))+SUMPRODUCT((HG3:HG54=EB45)*(HJ3:HJ54=EB44)*(HK3:HK54="D"))+SUMPRODUCT((HG3:HG54=EB46)*(HJ3:HJ54=EB45)*(HK3:HK54="D"))+SUMPRODUCT((HG3:HG54=EB47)*(HJ3:HJ54=EB45)*(HK3:HK54="D"))+SUMPRODUCT((HG3:HG54=EB43)*(HJ3:HJ54=EB45)*(HK3:HK54="D"))+SUMPRODUCT((HG3:HG54=EB44)*(HJ3:HJ54=EB45)*(HK3:HK54="D"))</f>
        <v>0</v>
      </c>
      <c r="EE45" s="497">
        <f ca="1">SUMPRODUCT((HG3:HG54=EB45)*(HJ3:HJ54=EB46)*(HK3:HK54="L"))+SUMPRODUCT((HG3:HG54=EB45)*(HJ3:HJ54=EB47)*(HK3:HK54="L"))+SUMPRODUCT((HG3:HG54=EB45)*(HJ3:HJ54=EB43)*(HK3:HK54="L"))+SUMPRODUCT((HG3:HG54=EB45)*(HJ3:HJ54=EB44)*(HK3:HK54="L"))+SUMPRODUCT((HG3:HG54=EB46)*(HJ3:HJ54=EB45)*(HL3:HL54="L"))+SUMPRODUCT((HG3:HG54=EB47)*(HJ3:HJ54=EB45)*(HL3:HL54="L"))+SUMPRODUCT((HG3:HG54=EB43)*(HJ3:HJ54=EB45)*(HL3:HL54="L"))+SUMPRODUCT((HG3:HG54=EB44)*(HJ3:HJ54=EB45)*(HL3:HL54="L"))</f>
        <v>0</v>
      </c>
      <c r="EF45" s="497">
        <f ca="1">SUMPRODUCT((HG3:HG54=EB45)*(HJ3:HJ54=EB46)*HH3:HH54)+SUMPRODUCT((HG3:HG54=EB45)*(HJ3:HJ54=EB47)*HH3:HH54)+SUMPRODUCT((HG3:HG54=EB45)*(HJ3:HJ54=EB43)*HH3:HH54)+SUMPRODUCT((HG3:HG54=EB45)*(HJ3:HJ54=EB44)*HH3:HH54)+SUMPRODUCT((HG3:HG54=EB46)*(HJ3:HJ54=EB45)*HI3:HI54)+SUMPRODUCT((HG3:HG54=EB47)*(HJ3:HJ54=EB45)*HI3:HI54)+SUMPRODUCT((HG3:HG54=EB43)*(HJ3:HJ54=EB45)*HI3:HI54)+SUMPRODUCT((HG3:HG54=EB44)*(HJ3:HJ54=EB45)*HI3:HI54)</f>
        <v>0</v>
      </c>
      <c r="EG45" s="497">
        <f ca="1">SUMPRODUCT((HG3:HG54=EB45)*(HJ3:HJ54=EB46)*HI3:HI54)+SUMPRODUCT((HG3:HG54=EB45)*(HJ3:HJ54=EB47)*HI3:HI54)+SUMPRODUCT((HG3:HG54=EB45)*(HJ3:HJ54=EB43)*HI3:HI54)+SUMPRODUCT((HG3:HG54=EB45)*(HJ3:HJ54=EB44)*HI3:HI54)+SUMPRODUCT((HG3:HG54=EB46)*(HJ3:HJ54=EB45)*HH3:HH54)+SUMPRODUCT((HG3:HG54=EB47)*(HJ3:HJ54=EB45)*HH3:HH54)+SUMPRODUCT((HG3:HG54=EB43)*(HJ3:HJ54=EB45)*HH3:HH54)+SUMPRODUCT((HG3:HG54=EB44)*(HJ3:HJ54=EB45)*HH3:HH54)</f>
        <v>0</v>
      </c>
      <c r="EH45" s="497">
        <f ca="1">EF45-EG45+1000</f>
        <v>1000</v>
      </c>
      <c r="EI45" s="497" t="str">
        <f t="shared" ca="1" si="6730"/>
        <v/>
      </c>
      <c r="EJ45" s="497" t="str">
        <f ca="1">IF(EB45&lt;&gt;"",VLOOKUP(EB45,DI4:DO52,7,FALSE),"")</f>
        <v/>
      </c>
      <c r="EK45" s="497" t="str">
        <f ca="1">IF(EB45&lt;&gt;"",VLOOKUP(EB45,DI4:DO52,5,FALSE),"")</f>
        <v/>
      </c>
      <c r="EL45" s="497" t="str">
        <f ca="1">IF(EB45&lt;&gt;"",VLOOKUP(EB45,DI4:DQ52,9,FALSE),"")</f>
        <v/>
      </c>
      <c r="EM45" s="497" t="str">
        <f t="shared" ca="1" si="6731"/>
        <v/>
      </c>
      <c r="EN45" s="497" t="str">
        <f ca="1">IF(EB45&lt;&gt;"",RANK(EM45,EM43:EM47),"")</f>
        <v/>
      </c>
      <c r="EO45" s="497" t="str">
        <f ca="1">IF(EB45&lt;&gt;"",SUMPRODUCT((EM43:EM47=EM45)*(EH43:EH47&gt;EH45)),"")</f>
        <v/>
      </c>
      <c r="EP45" s="497" t="str">
        <f ca="1">IF(EB45&lt;&gt;"",SUMPRODUCT((EM43:EM47=EM45)*(EH43:EH47=EH45)*(EF43:EF47&gt;EF45)),"")</f>
        <v/>
      </c>
      <c r="EQ45" s="497" t="str">
        <f ca="1">IF(EB45&lt;&gt;"",SUMPRODUCT((EM43:EM47=EM45)*(EH43:EH47=EH45)*(EF43:EF47=EF45)*(EJ43:EJ47&gt;EJ45)),"")</f>
        <v/>
      </c>
      <c r="ER45" s="497" t="str">
        <f ca="1">IF(EB45&lt;&gt;"",SUMPRODUCT((EM43:EM47=EM45)*(EH43:EH47=EH45)*(EF43:EF47=EF45)*(EJ43:EJ47=EJ45)*(EK43:EK47&gt;EK45)),"")</f>
        <v/>
      </c>
      <c r="ES45" s="497" t="str">
        <f ca="1">IF(EB45&lt;&gt;"",SUMPRODUCT((EM43:EM47=EM45)*(EH43:EH47=EH45)*(EF43:EF47=EF45)*(EJ43:EJ47=EJ45)*(EK43:EK47=EK45)*(EL43:EL47&gt;EL45)),"")</f>
        <v/>
      </c>
      <c r="ET45" s="497" t="str">
        <f ca="1">IF(EB45&lt;&gt;"",IF(ET97&lt;&gt;"",IF(EA94=3,ET97,ET97+EA94),SUM(EN45:ES45)),"")</f>
        <v/>
      </c>
      <c r="EU45" s="497" t="str">
        <f ca="1">IF(EB45&lt;&gt;"",INDEX(EB43:EB47,MATCH(3,ET43:ET47,0),0),"")</f>
        <v/>
      </c>
      <c r="EV45" s="497" t="str">
        <f ca="1">IF(DX44&lt;&gt;"",DX44,"")</f>
        <v/>
      </c>
      <c r="EW45" s="497">
        <f ca="1">SUMPRODUCT((HG3:HG54=EV45)*(HJ3:HJ54=EV46)*(HK3:HK54="W"))+SUMPRODUCT((HG3:HG54=EV45)*(HJ3:HJ54=EV47)*(HK3:HK54="W"))+SUMPRODUCT((HG3:HG54=EV45)*(HJ3:HJ54=EV44)*(HK3:HK54="W"))+SUMPRODUCT((HG3:HG54=EV46)*(HJ3:HJ54=EV45)*(HL3:HL54="W"))+SUMPRODUCT((HG3:HG54=EV47)*(HJ3:HJ54=EV45)*(HL3:HL54="W"))+SUMPRODUCT((HG3:HG54=EV44)*(HJ3:HJ54=EV45)*(HL3:HL54="W"))</f>
        <v>0</v>
      </c>
      <c r="EX45" s="497">
        <f ca="1">SUMPRODUCT((HG3:HG54=EV45)*(HJ3:HJ54=EV46)*(HK3:HK54="D"))+SUMPRODUCT((HG3:HG54=EV45)*(HJ3:HJ54=EV47)*(HK3:HK54="D"))+SUMPRODUCT((HG3:HG54=EV45)*(HJ3:HJ54=EV44)*(HK3:HK54="D"))+SUMPRODUCT((HG3:HG54=EV46)*(HJ3:HJ54=EV45)*(HK3:HK54="D"))+SUMPRODUCT((HG3:HG54=EV47)*(HJ3:HJ54=EV45)*(HK3:HK54="D"))+SUMPRODUCT((HG3:HG54=EV44)*(HJ3:HJ54=EV45)*(HK3:HK54="D"))</f>
        <v>0</v>
      </c>
      <c r="EY45" s="497">
        <f ca="1">SUMPRODUCT((HG3:HG54=EV45)*(HJ3:HJ54=EV46)*(HK3:HK54="L"))+SUMPRODUCT((HG3:HG54=EV45)*(HJ3:HJ54=EV47)*(HK3:HK54="L"))+SUMPRODUCT((HG3:HG54=EV45)*(HJ3:HJ54=EV44)*(HK3:HK54="L"))+SUMPRODUCT((HG3:HG54=EV46)*(HJ3:HJ54=EV45)*(HL3:HL54="L"))+SUMPRODUCT((HG3:HG54=EV47)*(HJ3:HJ54=EV45)*(HL3:HL54="L"))+SUMPRODUCT((HG3:HG54=EV44)*(HJ3:HJ54=EV45)*(HL3:HL54="L"))</f>
        <v>0</v>
      </c>
      <c r="EZ45" s="497">
        <f ca="1">SUMPRODUCT((HG3:HG54=EV45)*(HJ3:HJ54=EV46)*HH3:HH54)+SUMPRODUCT((HG3:HG54=EV45)*(HJ3:HJ54=EV47)*HH3:HH54)+SUMPRODUCT((HG3:HG54=EV45)*(HJ3:HJ54=EV43)*HH3:HH54)+SUMPRODUCT((HG3:HG54=EV45)*(HJ3:HJ54=EV44)*HH3:HH54)+SUMPRODUCT((HG3:HG54=EV46)*(HJ3:HJ54=EV45)*HI3:HI54)+SUMPRODUCT((HG3:HG54=EV47)*(HJ3:HJ54=EV45)*HI3:HI54)+SUMPRODUCT((HG3:HG54=EV43)*(HJ3:HJ54=EV45)*HI3:HI54)+SUMPRODUCT((HG3:HG54=EV44)*(HJ3:HJ54=EV45)*HI3:HI54)</f>
        <v>0</v>
      </c>
      <c r="FA45" s="497">
        <f ca="1">SUMPRODUCT((HG3:HG54=EV45)*(HJ3:HJ54=EV46)*HI3:HI54)+SUMPRODUCT((HG3:HG54=EV45)*(HJ3:HJ54=EV47)*HI3:HI54)+SUMPRODUCT((HG3:HG54=EV45)*(HJ3:HJ54=EV43)*HI3:HI54)+SUMPRODUCT((HG3:HG54=EV45)*(HJ3:HJ54=EV44)*HI3:HI54)+SUMPRODUCT((HG3:HG54=EV46)*(HJ3:HJ54=EV45)*HH3:HH54)+SUMPRODUCT((HG3:HG54=EV47)*(HJ3:HJ54=EV45)*HH3:HH54)+SUMPRODUCT((HG3:HG54=EV43)*(HJ3:HJ54=EV45)*HH3:HH54)+SUMPRODUCT((HG3:HG54=EV44)*(HJ3:HJ54=EV45)*HH3:HH54)</f>
        <v>0</v>
      </c>
      <c r="FB45" s="497">
        <f ca="1">EZ45-FA45+1000</f>
        <v>1000</v>
      </c>
      <c r="FC45" s="497" t="str">
        <f t="shared" ca="1" si="6845"/>
        <v/>
      </c>
      <c r="FD45" s="497" t="str">
        <f ca="1">IF(EV45&lt;&gt;"",VLOOKUP(EV45,DI4:DO52,7,FALSE),"")</f>
        <v/>
      </c>
      <c r="FE45" s="497" t="str">
        <f ca="1">IF(EV45&lt;&gt;"",VLOOKUP(EV45,DI4:DO52,5,FALSE),"")</f>
        <v/>
      </c>
      <c r="FF45" s="497" t="str">
        <f ca="1">IF(EV45&lt;&gt;"",VLOOKUP(EV45,DI4:DQ52,9,FALSE),"")</f>
        <v/>
      </c>
      <c r="FG45" s="497" t="str">
        <f t="shared" ca="1" si="6846"/>
        <v/>
      </c>
      <c r="FH45" s="497" t="str">
        <f ca="1">IF(EV45&lt;&gt;"",RANK(FG45,FG43:FG46),"")</f>
        <v/>
      </c>
      <c r="FI45" s="497" t="str">
        <f ca="1">IF(EV45&lt;&gt;"",SUMPRODUCT((FG43:FG47=FG45)*(FB43:FB47&gt;FB45)),"")</f>
        <v/>
      </c>
      <c r="FJ45" s="497" t="str">
        <f ca="1">IF(EV45&lt;&gt;"",SUMPRODUCT((FG43:FG47=FG45)*(FB43:FB47=FB45)*(EZ43:EZ47&gt;EZ45)),"")</f>
        <v/>
      </c>
      <c r="FK45" s="497" t="str">
        <f ca="1">IF(EV45&lt;&gt;"",SUMPRODUCT((FG43:FG47=FG45)*(FB43:FB47=FB45)*(EZ43:EZ47=EZ45)*(FD43:FD47&gt;FD45)),"")</f>
        <v/>
      </c>
      <c r="FL45" s="497" t="str">
        <f ca="1">IF(EV45&lt;&gt;"",SUMPRODUCT((FG43:FG47=FG45)*(FB43:FB47=FB45)*(EZ43:EZ47=EZ45)*(FD43:FD47=FD45)*(FE43:FE47&gt;FE45)),"")</f>
        <v/>
      </c>
      <c r="FM45" s="497" t="str">
        <f ca="1">IF(EV45&lt;&gt;"",SUMPRODUCT((FG43:FG47=FG45)*(FB43:FB47=FB45)*(EZ43:EZ47=EZ45)*(FD43:FD47=FD45)*(FE43:FE47=FE45)*(FF43:FF47&gt;FF45)),"")</f>
        <v/>
      </c>
      <c r="FN45" s="497" t="str">
        <f ca="1">IF(EV45&lt;&gt;"",IF(FN97&lt;&gt;"",IF(EU94=3,FN97,FN97+EU94),SUM(FH45:FM45)+1),"")</f>
        <v/>
      </c>
      <c r="FO45" s="497" t="str">
        <f ca="1">IF(EV45&lt;&gt;"",INDEX(EV44:EV47,MATCH(3,FN44:FN47,0),0),"")</f>
        <v/>
      </c>
      <c r="FP45" s="497" t="str">
        <f ca="1">IF(DY43&lt;&gt;"",DY43,"")</f>
        <v/>
      </c>
      <c r="FQ45" s="497">
        <f ca="1">SUMPRODUCT((HG3:HG54=FP45)*(HJ3:HJ54=FP46)*(HK3:HK54="W"))+SUMPRODUCT((HG3:HG54=FP45)*(HJ3:HJ54=FP47)*(HK3:HK54="W"))+SUMPRODUCT((HG3:HG54=FP45)*(HJ3:HJ54=FP60)*(HK3:HK54="W"))+SUMPRODUCT((HG3:HG54=FP46)*(HJ3:HJ54=FP45)*(HL3:HL54="W"))+SUMPRODUCT((HG3:HG54=FP47)*(HJ3:HJ54=FP45)*(HL3:HL54="W"))+SUMPRODUCT((HG3:HG54=FP60)*(HJ3:HJ54=FP45)*(HL3:HL54="W"))</f>
        <v>0</v>
      </c>
      <c r="FR45" s="497">
        <f ca="1">SUMPRODUCT((HG3:HG54=FP45)*(HJ3:HJ54=FP46)*(HK3:HK54="D"))+SUMPRODUCT((HG3:HG54=FP45)*(HJ3:HJ54=FP47)*(HK3:HK54="D"))+SUMPRODUCT((HG3:HG54=FP45)*(HJ3:HJ54=FP60)*(HK3:HK54="D"))+SUMPRODUCT((HG3:HG54=FP46)*(HJ3:HJ54=FP45)*(HK3:HK54="D"))+SUMPRODUCT((HG3:HG54=FP47)*(HJ3:HJ54=FP45)*(HK3:HK54="D"))+SUMPRODUCT((HG3:HG54=FP60)*(HJ3:HJ54=FP45)*(HK3:HK54="D"))</f>
        <v>0</v>
      </c>
      <c r="FS45" s="497">
        <f ca="1">SUMPRODUCT((HG3:HG54=FP45)*(HJ3:HJ54=FP46)*(HK3:HK54="L"))+SUMPRODUCT((HG3:HG54=FP45)*(HJ3:HJ54=FP47)*(HK3:HK54="L"))+SUMPRODUCT((HG3:HG54=FP45)*(HJ3:HJ54=FP60)*(HK3:HK54="L"))+SUMPRODUCT((HG3:HG54=FP46)*(HJ3:HJ54=FP45)*(HL3:HL54="L"))+SUMPRODUCT((HG3:HG54=FP47)*(HJ3:HJ54=FP45)*(HL3:HL54="L"))+SUMPRODUCT((HG3:HG54=FP60)*(HJ3:HJ54=FP45)*(HL3:HL54="L"))</f>
        <v>0</v>
      </c>
      <c r="FT45" s="497">
        <f ca="1">SUMPRODUCT((HG3:HG54=FP45)*(HJ3:HJ54=FP46)*HH3:HH54)+SUMPRODUCT((HG3:HG54=FP45)*(HJ3:HJ54=FP47)*HH3:HH54)+SUMPRODUCT((HG3:HG54=FP45)*(HJ3:HJ54=FP43)*HH3:HH54)+SUMPRODUCT((HG3:HG54=FP45)*(HJ3:HJ54=FP44)*HH3:HH54)+SUMPRODUCT((HG3:HG54=FP46)*(HJ3:HJ54=FP45)*HI3:HI54)+SUMPRODUCT((HG3:HG54=FP47)*(HJ3:HJ54=FP45)*HI3:HI54)+SUMPRODUCT((HG3:HG54=FP43)*(HJ3:HJ54=FP45)*HI3:HI54)+SUMPRODUCT((HG3:HG54=FP44)*(HJ3:HJ54=FP45)*HI3:HI54)</f>
        <v>0</v>
      </c>
      <c r="FU45" s="497">
        <f ca="1">SUMPRODUCT((HG3:HG54=FP45)*(HJ3:HJ54=FP46)*HI3:HI54)+SUMPRODUCT((HG3:HG54=FP45)*(HJ3:HJ54=FP47)*HI3:HI54)+SUMPRODUCT((HG3:HG54=FP45)*(HJ3:HJ54=FP43)*HI3:HI54)+SUMPRODUCT((HG3:HG54=FP45)*(HJ3:HJ54=FP44)*HI3:HI54)+SUMPRODUCT((HG3:HG54=FP46)*(HJ3:HJ54=FP45)*HH3:HH54)+SUMPRODUCT((HG3:HG54=FP47)*(HJ3:HJ54=FP45)*HH3:HH54)+SUMPRODUCT((HG3:HG54=FP43)*(HJ3:HJ54=FP45)*HH3:HH54)+SUMPRODUCT((HG3:HG54=FP44)*(HJ3:HJ54=FP45)*HH3:HH54)</f>
        <v>0</v>
      </c>
      <c r="FV45" s="497">
        <f ca="1">FT45-FU45+1000</f>
        <v>1000</v>
      </c>
      <c r="FW45" s="497" t="str">
        <f t="shared" ref="FW45:FW46" ca="1" si="6932">IF(FP45&lt;&gt;"",FQ45*3+FR45*1,"")</f>
        <v/>
      </c>
      <c r="FX45" s="497" t="str">
        <f ca="1">IF(FP45&lt;&gt;"",VLOOKUP(FP45,DI4:DO52,7,FALSE),"")</f>
        <v/>
      </c>
      <c r="FY45" s="497" t="str">
        <f ca="1">IF(FP45&lt;&gt;"",VLOOKUP(FP45,DI4:DO52,5,FALSE),"")</f>
        <v/>
      </c>
      <c r="FZ45" s="497" t="str">
        <f ca="1">IF(FP45&lt;&gt;"",VLOOKUP(FP45,DI4:DQ52,9,FALSE),"")</f>
        <v/>
      </c>
      <c r="GA45" s="497" t="str">
        <f t="shared" ref="GA45:GA46" ca="1" si="6933">FW45</f>
        <v/>
      </c>
      <c r="GB45" s="497" t="str">
        <f ca="1">IF(FP45&lt;&gt;"",RANK(GA45,GA44:GA46),"")</f>
        <v/>
      </c>
      <c r="GC45" s="497" t="str">
        <f ca="1">IF(FP45&lt;&gt;"",SUMPRODUCT((GA43:GA47=GA45)*(FV43:FV47&gt;FV45)),"")</f>
        <v/>
      </c>
      <c r="GD45" s="497" t="str">
        <f ca="1">IF(FP45&lt;&gt;"",SUMPRODUCT((GA43:GA47=GA45)*(FV43:FV47=FV45)*(FT43:FT47&gt;FT45)),"")</f>
        <v/>
      </c>
      <c r="GE45" s="497" t="str">
        <f ca="1">IF(FP45&lt;&gt;"",SUMPRODUCT((GA43:GA47=GA45)*(FV43:FV47=FV45)*(FT43:FT47=FT45)*(FX43:FX47&gt;FX45)),"")</f>
        <v/>
      </c>
      <c r="GF45" s="497" t="str">
        <f ca="1">IF(FP45&lt;&gt;"",SUMPRODUCT((GA43:GA47=GA45)*(FV43:FV47=FV45)*(FT43:FT47=FT45)*(FX43:FX47=FX45)*(FY43:FY47&gt;FY45)),"")</f>
        <v/>
      </c>
      <c r="GG45" s="497" t="str">
        <f ca="1">IF(FP45&lt;&gt;"",SUMPRODUCT((GA43:GA47=GA45)*(FV43:FV47=FV45)*(FT43:FT47=FT45)*(FX43:FX47=FX45)*(FY43:FY47=FY45)*(FZ43:FZ47&gt;FZ45)),"")</f>
        <v/>
      </c>
      <c r="GH45" s="497" t="str">
        <f ca="1">IF(FP45&lt;&gt;"",SUM(GB45:GG45)+2,"")</f>
        <v/>
      </c>
      <c r="GI45" s="497" t="str">
        <f ca="1">IF(FP45&lt;&gt;"",INDEX(FP45:FP47,MATCH(3,GH45:GH47,0),0),"")</f>
        <v/>
      </c>
      <c r="GJ45" s="497"/>
      <c r="GK45" s="497"/>
      <c r="GL45" s="497"/>
      <c r="GM45" s="497"/>
      <c r="GN45" s="497"/>
      <c r="GO45" s="497"/>
      <c r="GP45" s="497"/>
      <c r="GQ45" s="497"/>
      <c r="GR45" s="497"/>
      <c r="GS45" s="497"/>
      <c r="GT45" s="497"/>
      <c r="GU45" s="497"/>
      <c r="GV45" s="497"/>
      <c r="GW45" s="497"/>
      <c r="GX45" s="497"/>
      <c r="GY45" s="497"/>
      <c r="GZ45" s="497"/>
      <c r="HA45" s="497"/>
      <c r="HB45" s="497"/>
      <c r="HC45" s="497"/>
      <c r="HD45" s="497" t="str">
        <f ca="1">IF(GI45&lt;&gt;"",GI45,IF(FO45&lt;&gt;"",FO45,IF(EU45&lt;&gt;"",EU45,DU45)))</f>
        <v>Wydad AC</v>
      </c>
      <c r="HE45" s="497">
        <v>3</v>
      </c>
      <c r="HF45" s="497"/>
      <c r="HG45" s="500" t="str">
        <f t="shared" si="25"/>
        <v>Internazionale</v>
      </c>
      <c r="HH45" s="500">
        <f ca="1">IF(OFFSET('Game Board'!O50,0,HH1)&lt;&gt;"",OFFSET('Game Board'!O50,0,HH1),0)</f>
        <v>3</v>
      </c>
      <c r="HI45" s="500">
        <f ca="1">IF(OFFSET('Game Board'!P50,0,HH1)&lt;&gt;"",OFFSET('Game Board'!P50,0,HH1),0)</f>
        <v>2</v>
      </c>
      <c r="HJ45" s="500" t="str">
        <f t="shared" si="26"/>
        <v>River Plate</v>
      </c>
      <c r="HK45" s="500" t="str">
        <f ca="1">IF(AND(OFFSET('Game Board'!O50,0,HH1)&lt;&gt;"",OFFSET('Game Board'!P50,0,HH1)&lt;&gt;""),IF(HH45&gt;HI45,"W",IF(HH45=HI45,"D","L")),"")</f>
        <v>W</v>
      </c>
      <c r="HL45" s="497" t="str">
        <f t="shared" ca="1" si="27"/>
        <v>L</v>
      </c>
      <c r="HM45" s="497"/>
      <c r="HN45" s="497">
        <f ca="1">VLOOKUP(HO45,LJ43:LK46,2,FALSE)</f>
        <v>3</v>
      </c>
      <c r="HO45" s="498" t="str">
        <f t="shared" si="6732"/>
        <v>Al Ain</v>
      </c>
      <c r="HP45" s="497">
        <f ca="1">SUMPRODUCT((LM3:LM54=HO45)*(LQ3:LQ54="W"))+SUMPRODUCT((LP3:LP54=HO45)*(LR3:LR54="W"))</f>
        <v>1</v>
      </c>
      <c r="HQ45" s="497">
        <f ca="1">SUMPRODUCT((LM3:LM54=HO45)*(LQ3:LQ54="D"))+SUMPRODUCT((LP3:LP54=HO45)*(LR3:LR54="D"))</f>
        <v>0</v>
      </c>
      <c r="HR45" s="497">
        <f ca="1">SUMPRODUCT((LM3:LM54=HO45)*(LQ3:LQ54="L"))+SUMPRODUCT((LP3:LP54=HO45)*(LR3:LR54="L"))</f>
        <v>2</v>
      </c>
      <c r="HS45" s="497">
        <f ca="1">SUMIF(LM3:LM72,HO45,LN3:LN72)+SUMIF(LP3:LP72,HO45,LO3:LO72)</f>
        <v>4</v>
      </c>
      <c r="HT45" s="497">
        <f ca="1">SUMIF(LP3:LP72,HO45,LN3:LN72)+SUMIF(LM3:LM72,HO45,LO3:LO72)</f>
        <v>6</v>
      </c>
      <c r="HU45" s="497">
        <f t="shared" ca="1" si="6733"/>
        <v>998</v>
      </c>
      <c r="HV45" s="497">
        <f t="shared" ca="1" si="6734"/>
        <v>3</v>
      </c>
      <c r="HW45" s="499">
        <f t="shared" si="266"/>
        <v>2</v>
      </c>
      <c r="HX45" s="497">
        <f ca="1">IF(COUNTIF(HV43:HV46,4)&lt;&gt;4,RANK(HV45,HV43:HV46),HV97)</f>
        <v>3</v>
      </c>
      <c r="HY45" s="497"/>
      <c r="HZ45" s="497">
        <f ca="1">SUMPRODUCT((HX43:HX46=HX45)*(HW43:HW46&lt;HW45))+HX45</f>
        <v>3</v>
      </c>
      <c r="IA45" s="498" t="str">
        <f ca="1">INDEX(HO43:HO47,MATCH(3,HZ43:HZ47,0),0)</f>
        <v>Al Ain</v>
      </c>
      <c r="IB45" s="497">
        <f ca="1">INDEX(HX43:HX47,MATCH(IA45,HO43:HO47,0),0)</f>
        <v>3</v>
      </c>
      <c r="IC45" s="497" t="str">
        <f ca="1">IF(AND(IC44&lt;&gt;"",IB45=1),IA45,"")</f>
        <v/>
      </c>
      <c r="ID45" s="497" t="str">
        <f ca="1">IF(AND(ID44&lt;&gt;"",IB46=2),IA46,"")</f>
        <v/>
      </c>
      <c r="IE45" s="497" t="str">
        <f ca="1">IF(AND(IE44&lt;&gt;"",IB47=3),IA47,"")</f>
        <v/>
      </c>
      <c r="IF45" s="497"/>
      <c r="IG45" s="497"/>
      <c r="IH45" s="497" t="str">
        <f t="shared" ca="1" si="6847"/>
        <v/>
      </c>
      <c r="II45" s="497">
        <f ca="1">SUMPRODUCT((LM3:LM54=IH45)*(LP3:LP54=IH46)*(LQ3:LQ54="W"))+SUMPRODUCT((LM3:LM54=IH45)*(LP3:LP54=IH47)*(LQ3:LQ54="W"))+SUMPRODUCT((LM3:LM54=IH45)*(LP3:LP54=IH43)*(LQ3:LQ54="W"))+SUMPRODUCT((LM3:LM54=IH45)*(LP3:LP54=IH44)*(LQ3:LQ54="W"))+SUMPRODUCT((LM3:LM54=IH46)*(LP3:LP54=IH45)*(LR3:LR54="W"))+SUMPRODUCT((LM3:LM54=IH47)*(LP3:LP54=IH45)*(LR3:LR54="W"))+SUMPRODUCT((LM3:LM54=IH43)*(LP3:LP54=IH45)*(LR3:LR54="W"))+SUMPRODUCT((LM3:LM54=IH44)*(LP3:LP54=IH45)*(LR3:LR54="W"))</f>
        <v>0</v>
      </c>
      <c r="IJ45" s="497">
        <f ca="1">SUMPRODUCT((LM3:LM54=IH45)*(LP3:LP54=IH46)*(LQ3:LQ54="D"))+SUMPRODUCT((LM3:LM54=IH45)*(LP3:LP54=IH47)*(LQ3:LQ54="D"))+SUMPRODUCT((LM3:LM54=IH45)*(LP3:LP54=IH43)*(LQ3:LQ54="D"))+SUMPRODUCT((LM3:LM54=IH45)*(LP3:LP54=IH44)*(LQ3:LQ54="D"))+SUMPRODUCT((LM3:LM54=IH46)*(LP3:LP54=IH45)*(LQ3:LQ54="D"))+SUMPRODUCT((LM3:LM54=IH47)*(LP3:LP54=IH45)*(LQ3:LQ54="D"))+SUMPRODUCT((LM3:LM54=IH43)*(LP3:LP54=IH45)*(LQ3:LQ54="D"))+SUMPRODUCT((LM3:LM54=IH44)*(LP3:LP54=IH45)*(LQ3:LQ54="D"))</f>
        <v>0</v>
      </c>
      <c r="IK45" s="497">
        <f ca="1">SUMPRODUCT((LM3:LM54=IH45)*(LP3:LP54=IH46)*(LQ3:LQ54="L"))+SUMPRODUCT((LM3:LM54=IH45)*(LP3:LP54=IH47)*(LQ3:LQ54="L"))+SUMPRODUCT((LM3:LM54=IH45)*(LP3:LP54=IH43)*(LQ3:LQ54="L"))+SUMPRODUCT((LM3:LM54=IH45)*(LP3:LP54=IH44)*(LQ3:LQ54="L"))+SUMPRODUCT((LM3:LM54=IH46)*(LP3:LP54=IH45)*(LR3:LR54="L"))+SUMPRODUCT((LM3:LM54=IH47)*(LP3:LP54=IH45)*(LR3:LR54="L"))+SUMPRODUCT((LM3:LM54=IH43)*(LP3:LP54=IH45)*(LR3:LR54="L"))+SUMPRODUCT((LM3:LM54=IH44)*(LP3:LP54=IH45)*(LR3:LR54="L"))</f>
        <v>0</v>
      </c>
      <c r="IL45" s="497">
        <f ca="1">SUMPRODUCT((LM3:LM54=IH45)*(LP3:LP54=IH46)*LN3:LN54)+SUMPRODUCT((LM3:LM54=IH45)*(LP3:LP54=IH47)*LN3:LN54)+SUMPRODUCT((LM3:LM54=IH45)*(LP3:LP54=IH43)*LN3:LN54)+SUMPRODUCT((LM3:LM54=IH45)*(LP3:LP54=IH44)*LN3:LN54)+SUMPRODUCT((LM3:LM54=IH46)*(LP3:LP54=IH45)*LO3:LO54)+SUMPRODUCT((LM3:LM54=IH47)*(LP3:LP54=IH45)*LO3:LO54)+SUMPRODUCT((LM3:LM54=IH43)*(LP3:LP54=IH45)*LO3:LO54)+SUMPRODUCT((LM3:LM54=IH44)*(LP3:LP54=IH45)*LO3:LO54)</f>
        <v>0</v>
      </c>
      <c r="IM45" s="497">
        <f ca="1">SUMPRODUCT((LM3:LM54=IH45)*(LP3:LP54=IH46)*LO3:LO54)+SUMPRODUCT((LM3:LM54=IH45)*(LP3:LP54=IH47)*LO3:LO54)+SUMPRODUCT((LM3:LM54=IH45)*(LP3:LP54=IH43)*LO3:LO54)+SUMPRODUCT((LM3:LM54=IH45)*(LP3:LP54=IH44)*LO3:LO54)+SUMPRODUCT((LM3:LM54=IH46)*(LP3:LP54=IH45)*LN3:LN54)+SUMPRODUCT((LM3:LM54=IH47)*(LP3:LP54=IH45)*LN3:LN54)+SUMPRODUCT((LM3:LM54=IH43)*(LP3:LP54=IH45)*LN3:LN54)+SUMPRODUCT((LM3:LM54=IH44)*(LP3:LP54=IH45)*LN3:LN54)</f>
        <v>0</v>
      </c>
      <c r="IN45" s="497">
        <f ca="1">IL45-IM45+1000</f>
        <v>1000</v>
      </c>
      <c r="IO45" s="497" t="str">
        <f t="shared" ca="1" si="6735"/>
        <v/>
      </c>
      <c r="IP45" s="497" t="str">
        <f ca="1">IF(IH45&lt;&gt;"",VLOOKUP(IH45,HO4:HU52,7,FALSE),"")</f>
        <v/>
      </c>
      <c r="IQ45" s="497" t="str">
        <f ca="1">IF(IH45&lt;&gt;"",VLOOKUP(IH45,HO4:HU52,5,FALSE),"")</f>
        <v/>
      </c>
      <c r="IR45" s="497" t="str">
        <f ca="1">IF(IH45&lt;&gt;"",VLOOKUP(IH45,HO4:HW52,9,FALSE),"")</f>
        <v/>
      </c>
      <c r="IS45" s="497" t="str">
        <f t="shared" ca="1" si="6736"/>
        <v/>
      </c>
      <c r="IT45" s="497" t="str">
        <f ca="1">IF(IH45&lt;&gt;"",RANK(IS45,IS43:IS47),"")</f>
        <v/>
      </c>
      <c r="IU45" s="497" t="str">
        <f ca="1">IF(IH45&lt;&gt;"",SUMPRODUCT((IS43:IS47=IS45)*(IN43:IN47&gt;IN45)),"")</f>
        <v/>
      </c>
      <c r="IV45" s="497" t="str">
        <f ca="1">IF(IH45&lt;&gt;"",SUMPRODUCT((IS43:IS47=IS45)*(IN43:IN47=IN45)*(IL43:IL47&gt;IL45)),"")</f>
        <v/>
      </c>
      <c r="IW45" s="497" t="str">
        <f ca="1">IF(IH45&lt;&gt;"",SUMPRODUCT((IS43:IS47=IS45)*(IN43:IN47=IN45)*(IL43:IL47=IL45)*(IP43:IP47&gt;IP45)),"")</f>
        <v/>
      </c>
      <c r="IX45" s="497" t="str">
        <f ca="1">IF(IH45&lt;&gt;"",SUMPRODUCT((IS43:IS47=IS45)*(IN43:IN47=IN45)*(IL43:IL47=IL45)*(IP43:IP47=IP45)*(IQ43:IQ47&gt;IQ45)),"")</f>
        <v/>
      </c>
      <c r="IY45" s="497" t="str">
        <f ca="1">IF(IH45&lt;&gt;"",SUMPRODUCT((IS43:IS47=IS45)*(IN43:IN47=IN45)*(IL43:IL47=IL45)*(IP43:IP47=IP45)*(IQ43:IQ47=IQ45)*(IR43:IR47&gt;IR45)),"")</f>
        <v/>
      </c>
      <c r="IZ45" s="497" t="str">
        <f ca="1">IF(IH45&lt;&gt;"",IF(IZ97&lt;&gt;"",IF(IG94=3,IZ97,IZ97+IG94),SUM(IT45:IY45)),"")</f>
        <v/>
      </c>
      <c r="JA45" s="497" t="str">
        <f ca="1">IF(IH45&lt;&gt;"",INDEX(IH43:IH47,MATCH(3,IZ43:IZ47,0),0),"")</f>
        <v/>
      </c>
      <c r="JB45" s="497" t="str">
        <f ca="1">IF(ID44&lt;&gt;"",ID44,"")</f>
        <v/>
      </c>
      <c r="JC45" s="497">
        <f ca="1">SUMPRODUCT((LM3:LM54=JB45)*(LP3:LP54=JB46)*(LQ3:LQ54="W"))+SUMPRODUCT((LM3:LM54=JB45)*(LP3:LP54=JB47)*(LQ3:LQ54="W"))+SUMPRODUCT((LM3:LM54=JB45)*(LP3:LP54=JB44)*(LQ3:LQ54="W"))+SUMPRODUCT((LM3:LM54=JB46)*(LP3:LP54=JB45)*(LR3:LR54="W"))+SUMPRODUCT((LM3:LM54=JB47)*(LP3:LP54=JB45)*(LR3:LR54="W"))+SUMPRODUCT((LM3:LM54=JB44)*(LP3:LP54=JB45)*(LR3:LR54="W"))</f>
        <v>0</v>
      </c>
      <c r="JD45" s="497">
        <f ca="1">SUMPRODUCT((LM3:LM54=JB45)*(LP3:LP54=JB46)*(LQ3:LQ54="D"))+SUMPRODUCT((LM3:LM54=JB45)*(LP3:LP54=JB47)*(LQ3:LQ54="D"))+SUMPRODUCT((LM3:LM54=JB45)*(LP3:LP54=JB44)*(LQ3:LQ54="D"))+SUMPRODUCT((LM3:LM54=JB46)*(LP3:LP54=JB45)*(LQ3:LQ54="D"))+SUMPRODUCT((LM3:LM54=JB47)*(LP3:LP54=JB45)*(LQ3:LQ54="D"))+SUMPRODUCT((LM3:LM54=JB44)*(LP3:LP54=JB45)*(LQ3:LQ54="D"))</f>
        <v>0</v>
      </c>
      <c r="JE45" s="497">
        <f ca="1">SUMPRODUCT((LM3:LM54=JB45)*(LP3:LP54=JB46)*(LQ3:LQ54="L"))+SUMPRODUCT((LM3:LM54=JB45)*(LP3:LP54=JB47)*(LQ3:LQ54="L"))+SUMPRODUCT((LM3:LM54=JB45)*(LP3:LP54=JB44)*(LQ3:LQ54="L"))+SUMPRODUCT((LM3:LM54=JB46)*(LP3:LP54=JB45)*(LR3:LR54="L"))+SUMPRODUCT((LM3:LM54=JB47)*(LP3:LP54=JB45)*(LR3:LR54="L"))+SUMPRODUCT((LM3:LM54=JB44)*(LP3:LP54=JB45)*(LR3:LR54="L"))</f>
        <v>0</v>
      </c>
      <c r="JF45" s="497">
        <f ca="1">SUMPRODUCT((LM3:LM54=JB45)*(LP3:LP54=JB46)*LN3:LN54)+SUMPRODUCT((LM3:LM54=JB45)*(LP3:LP54=JB47)*LN3:LN54)+SUMPRODUCT((LM3:LM54=JB45)*(LP3:LP54=JB43)*LN3:LN54)+SUMPRODUCT((LM3:LM54=JB45)*(LP3:LP54=JB44)*LN3:LN54)+SUMPRODUCT((LM3:LM54=JB46)*(LP3:LP54=JB45)*LO3:LO54)+SUMPRODUCT((LM3:LM54=JB47)*(LP3:LP54=JB45)*LO3:LO54)+SUMPRODUCT((LM3:LM54=JB43)*(LP3:LP54=JB45)*LO3:LO54)+SUMPRODUCT((LM3:LM54=JB44)*(LP3:LP54=JB45)*LO3:LO54)</f>
        <v>0</v>
      </c>
      <c r="JG45" s="497">
        <f ca="1">SUMPRODUCT((LM3:LM54=JB45)*(LP3:LP54=JB46)*LO3:LO54)+SUMPRODUCT((LM3:LM54=JB45)*(LP3:LP54=JB47)*LO3:LO54)+SUMPRODUCT((LM3:LM54=JB45)*(LP3:LP54=JB43)*LO3:LO54)+SUMPRODUCT((LM3:LM54=JB45)*(LP3:LP54=JB44)*LO3:LO54)+SUMPRODUCT((LM3:LM54=JB46)*(LP3:LP54=JB45)*LN3:LN54)+SUMPRODUCT((LM3:LM54=JB47)*(LP3:LP54=JB45)*LN3:LN54)+SUMPRODUCT((LM3:LM54=JB43)*(LP3:LP54=JB45)*LN3:LN54)+SUMPRODUCT((LM3:LM54=JB44)*(LP3:LP54=JB45)*LN3:LN54)</f>
        <v>0</v>
      </c>
      <c r="JH45" s="497">
        <f ca="1">JF45-JG45+1000</f>
        <v>1000</v>
      </c>
      <c r="JI45" s="497" t="str">
        <f t="shared" ca="1" si="6848"/>
        <v/>
      </c>
      <c r="JJ45" s="497" t="str">
        <f ca="1">IF(JB45&lt;&gt;"",VLOOKUP(JB45,HO4:HU52,7,FALSE),"")</f>
        <v/>
      </c>
      <c r="JK45" s="497" t="str">
        <f ca="1">IF(JB45&lt;&gt;"",VLOOKUP(JB45,HO4:HU52,5,FALSE),"")</f>
        <v/>
      </c>
      <c r="JL45" s="497" t="str">
        <f ca="1">IF(JB45&lt;&gt;"",VLOOKUP(JB45,HO4:HW52,9,FALSE),"")</f>
        <v/>
      </c>
      <c r="JM45" s="497" t="str">
        <f t="shared" ca="1" si="6849"/>
        <v/>
      </c>
      <c r="JN45" s="497" t="str">
        <f ca="1">IF(JB45&lt;&gt;"",RANK(JM45,JM43:JM46),"")</f>
        <v/>
      </c>
      <c r="JO45" s="497" t="str">
        <f ca="1">IF(JB45&lt;&gt;"",SUMPRODUCT((JM43:JM47=JM45)*(JH43:JH47&gt;JH45)),"")</f>
        <v/>
      </c>
      <c r="JP45" s="497" t="str">
        <f ca="1">IF(JB45&lt;&gt;"",SUMPRODUCT((JM43:JM47=JM45)*(JH43:JH47=JH45)*(JF43:JF47&gt;JF45)),"")</f>
        <v/>
      </c>
      <c r="JQ45" s="497" t="str">
        <f ca="1">IF(JB45&lt;&gt;"",SUMPRODUCT((JM43:JM47=JM45)*(JH43:JH47=JH45)*(JF43:JF47=JF45)*(JJ43:JJ47&gt;JJ45)),"")</f>
        <v/>
      </c>
      <c r="JR45" s="497" t="str">
        <f ca="1">IF(JB45&lt;&gt;"",SUMPRODUCT((JM43:JM47=JM45)*(JH43:JH47=JH45)*(JF43:JF47=JF45)*(JJ43:JJ47=JJ45)*(JK43:JK47&gt;JK45)),"")</f>
        <v/>
      </c>
      <c r="JS45" s="497" t="str">
        <f ca="1">IF(JB45&lt;&gt;"",SUMPRODUCT((JM43:JM47=JM45)*(JH43:JH47=JH45)*(JF43:JF47=JF45)*(JJ43:JJ47=JJ45)*(JK43:JK47=JK45)*(JL43:JL47&gt;JL45)),"")</f>
        <v/>
      </c>
      <c r="JT45" s="497" t="str">
        <f ca="1">IF(JB45&lt;&gt;"",IF(JT97&lt;&gt;"",IF(JA94=3,JT97,JT97+JA94),SUM(JN45:JS45)+1),"")</f>
        <v/>
      </c>
      <c r="JU45" s="497" t="str">
        <f ca="1">IF(JB45&lt;&gt;"",INDEX(JB44:JB47,MATCH(3,JT44:JT47,0),0),"")</f>
        <v/>
      </c>
      <c r="JV45" s="497" t="str">
        <f ca="1">IF(IE43&lt;&gt;"",IE43,"")</f>
        <v/>
      </c>
      <c r="JW45" s="497">
        <f ca="1">SUMPRODUCT((LM3:LM54=JV45)*(LP3:LP54=JV46)*(LQ3:LQ54="W"))+SUMPRODUCT((LM3:LM54=JV45)*(LP3:LP54=JV47)*(LQ3:LQ54="W"))+SUMPRODUCT((LM3:LM54=JV45)*(LP3:LP54=JV60)*(LQ3:LQ54="W"))+SUMPRODUCT((LM3:LM54=JV46)*(LP3:LP54=JV45)*(LR3:LR54="W"))+SUMPRODUCT((LM3:LM54=JV47)*(LP3:LP54=JV45)*(LR3:LR54="W"))+SUMPRODUCT((LM3:LM54=JV60)*(LP3:LP54=JV45)*(LR3:LR54="W"))</f>
        <v>0</v>
      </c>
      <c r="JX45" s="497">
        <f ca="1">SUMPRODUCT((LM3:LM54=JV45)*(LP3:LP54=JV46)*(LQ3:LQ54="D"))+SUMPRODUCT((LM3:LM54=JV45)*(LP3:LP54=JV47)*(LQ3:LQ54="D"))+SUMPRODUCT((LM3:LM54=JV45)*(LP3:LP54=JV60)*(LQ3:LQ54="D"))+SUMPRODUCT((LM3:LM54=JV46)*(LP3:LP54=JV45)*(LQ3:LQ54="D"))+SUMPRODUCT((LM3:LM54=JV47)*(LP3:LP54=JV45)*(LQ3:LQ54="D"))+SUMPRODUCT((LM3:LM54=JV60)*(LP3:LP54=JV45)*(LQ3:LQ54="D"))</f>
        <v>0</v>
      </c>
      <c r="JY45" s="497">
        <f ca="1">SUMPRODUCT((LM3:LM54=JV45)*(LP3:LP54=JV46)*(LQ3:LQ54="L"))+SUMPRODUCT((LM3:LM54=JV45)*(LP3:LP54=JV47)*(LQ3:LQ54="L"))+SUMPRODUCT((LM3:LM54=JV45)*(LP3:LP54=JV60)*(LQ3:LQ54="L"))+SUMPRODUCT((LM3:LM54=JV46)*(LP3:LP54=JV45)*(LR3:LR54="L"))+SUMPRODUCT((LM3:LM54=JV47)*(LP3:LP54=JV45)*(LR3:LR54="L"))+SUMPRODUCT((LM3:LM54=JV60)*(LP3:LP54=JV45)*(LR3:LR54="L"))</f>
        <v>0</v>
      </c>
      <c r="JZ45" s="497">
        <f ca="1">SUMPRODUCT((LM3:LM54=JV45)*(LP3:LP54=JV46)*LN3:LN54)+SUMPRODUCT((LM3:LM54=JV45)*(LP3:LP54=JV47)*LN3:LN54)+SUMPRODUCT((LM3:LM54=JV45)*(LP3:LP54=JV43)*LN3:LN54)+SUMPRODUCT((LM3:LM54=JV45)*(LP3:LP54=JV44)*LN3:LN54)+SUMPRODUCT((LM3:LM54=JV46)*(LP3:LP54=JV45)*LO3:LO54)+SUMPRODUCT((LM3:LM54=JV47)*(LP3:LP54=JV45)*LO3:LO54)+SUMPRODUCT((LM3:LM54=JV43)*(LP3:LP54=JV45)*LO3:LO54)+SUMPRODUCT((LM3:LM54=JV44)*(LP3:LP54=JV45)*LO3:LO54)</f>
        <v>0</v>
      </c>
      <c r="KA45" s="497">
        <f ca="1">SUMPRODUCT((LM3:LM54=JV45)*(LP3:LP54=JV46)*LO3:LO54)+SUMPRODUCT((LM3:LM54=JV45)*(LP3:LP54=JV47)*LO3:LO54)+SUMPRODUCT((LM3:LM54=JV45)*(LP3:LP54=JV43)*LO3:LO54)+SUMPRODUCT((LM3:LM54=JV45)*(LP3:LP54=JV44)*LO3:LO54)+SUMPRODUCT((LM3:LM54=JV46)*(LP3:LP54=JV45)*LN3:LN54)+SUMPRODUCT((LM3:LM54=JV47)*(LP3:LP54=JV45)*LN3:LN54)+SUMPRODUCT((LM3:LM54=JV43)*(LP3:LP54=JV45)*LN3:LN54)+SUMPRODUCT((LM3:LM54=JV44)*(LP3:LP54=JV45)*LN3:LN54)</f>
        <v>0</v>
      </c>
      <c r="KB45" s="497">
        <f ca="1">JZ45-KA45+1000</f>
        <v>1000</v>
      </c>
      <c r="KC45" s="497" t="str">
        <f t="shared" ref="KC45:KC46" ca="1" si="6934">IF(JV45&lt;&gt;"",JW45*3+JX45*1,"")</f>
        <v/>
      </c>
      <c r="KD45" s="497" t="str">
        <f ca="1">IF(JV45&lt;&gt;"",VLOOKUP(JV45,HO4:HU52,7,FALSE),"")</f>
        <v/>
      </c>
      <c r="KE45" s="497" t="str">
        <f ca="1">IF(JV45&lt;&gt;"",VLOOKUP(JV45,HO4:HU52,5,FALSE),"")</f>
        <v/>
      </c>
      <c r="KF45" s="497" t="str">
        <f ca="1">IF(JV45&lt;&gt;"",VLOOKUP(JV45,HO4:HW52,9,FALSE),"")</f>
        <v/>
      </c>
      <c r="KG45" s="497" t="str">
        <f t="shared" ref="KG45:KG46" ca="1" si="6935">KC45</f>
        <v/>
      </c>
      <c r="KH45" s="497" t="str">
        <f ca="1">IF(JV45&lt;&gt;"",RANK(KG45,KG44:KG46),"")</f>
        <v/>
      </c>
      <c r="KI45" s="497" t="str">
        <f ca="1">IF(JV45&lt;&gt;"",SUMPRODUCT((KG43:KG47=KG45)*(KB43:KB47&gt;KB45)),"")</f>
        <v/>
      </c>
      <c r="KJ45" s="497" t="str">
        <f ca="1">IF(JV45&lt;&gt;"",SUMPRODUCT((KG43:KG47=KG45)*(KB43:KB47=KB45)*(JZ43:JZ47&gt;JZ45)),"")</f>
        <v/>
      </c>
      <c r="KK45" s="497" t="str">
        <f ca="1">IF(JV45&lt;&gt;"",SUMPRODUCT((KG43:KG47=KG45)*(KB43:KB47=KB45)*(JZ43:JZ47=JZ45)*(KD43:KD47&gt;KD45)),"")</f>
        <v/>
      </c>
      <c r="KL45" s="497" t="str">
        <f ca="1">IF(JV45&lt;&gt;"",SUMPRODUCT((KG43:KG47=KG45)*(KB43:KB47=KB45)*(JZ43:JZ47=JZ45)*(KD43:KD47=KD45)*(KE43:KE47&gt;KE45)),"")</f>
        <v/>
      </c>
      <c r="KM45" s="497" t="str">
        <f ca="1">IF(JV45&lt;&gt;"",SUMPRODUCT((KG43:KG47=KG45)*(KB43:KB47=KB45)*(JZ43:JZ47=JZ45)*(KD43:KD47=KD45)*(KE43:KE47=KE45)*(KF43:KF47&gt;KF45)),"")</f>
        <v/>
      </c>
      <c r="KN45" s="497" t="str">
        <f ca="1">IF(JV45&lt;&gt;"",SUM(KH45:KM45)+2,"")</f>
        <v/>
      </c>
      <c r="KO45" s="497" t="str">
        <f ca="1">IF(JV45&lt;&gt;"",INDEX(JV45:JV47,MATCH(3,KN45:KN47,0),0),"")</f>
        <v/>
      </c>
      <c r="KP45" s="497"/>
      <c r="KQ45" s="497"/>
      <c r="KR45" s="497"/>
      <c r="KS45" s="497"/>
      <c r="KT45" s="497"/>
      <c r="KU45" s="497"/>
      <c r="KV45" s="497"/>
      <c r="KW45" s="497"/>
      <c r="KX45" s="497"/>
      <c r="KY45" s="497"/>
      <c r="KZ45" s="497"/>
      <c r="LA45" s="497"/>
      <c r="LB45" s="497"/>
      <c r="LC45" s="497"/>
      <c r="LD45" s="497"/>
      <c r="LE45" s="497"/>
      <c r="LF45" s="497"/>
      <c r="LG45" s="497"/>
      <c r="LH45" s="497"/>
      <c r="LI45" s="497"/>
      <c r="LJ45" s="497" t="str">
        <f ca="1">IF(KO45&lt;&gt;"",KO45,IF(JU45&lt;&gt;"",JU45,IF(JA45&lt;&gt;"",JA45,IA45)))</f>
        <v>Al Ain</v>
      </c>
      <c r="LK45" s="497">
        <v>3</v>
      </c>
      <c r="LL45" s="497"/>
      <c r="LM45" s="500" t="str">
        <f t="shared" si="28"/>
        <v>Internazionale</v>
      </c>
      <c r="LN45" s="500">
        <f ca="1">IF(OFFSET('Game Board'!O50,0,LN1)&lt;&gt;"",OFFSET('Game Board'!O50,0,LN1),0)</f>
        <v>1</v>
      </c>
      <c r="LO45" s="500">
        <f ca="1">IF(OFFSET('Game Board'!P50,0,LN1)&lt;&gt;"",OFFSET('Game Board'!P50,0,LN1),0)</f>
        <v>0</v>
      </c>
      <c r="LP45" s="500" t="str">
        <f t="shared" si="29"/>
        <v>River Plate</v>
      </c>
      <c r="LQ45" s="500" t="str">
        <f ca="1">IF(AND(OFFSET('Game Board'!O50,0,LN1)&lt;&gt;"",OFFSET('Game Board'!P50,0,LN1)&lt;&gt;""),IF(LN45&gt;LO45,"W",IF(LN45=LO45,"D","L")),"")</f>
        <v>W</v>
      </c>
      <c r="LR45" s="497" t="str">
        <f t="shared" ca="1" si="30"/>
        <v>L</v>
      </c>
      <c r="LS45" s="497"/>
      <c r="LT45" s="497">
        <f ca="1">VLOOKUP(LU45,PP43:PQ46,2,FALSE)</f>
        <v>1</v>
      </c>
      <c r="LU45" s="498" t="str">
        <f t="shared" si="6737"/>
        <v>Al Ain</v>
      </c>
      <c r="LV45" s="497">
        <f ca="1">SUMPRODUCT((PS3:PS54=LU45)*(PW3:PW54="W"))+SUMPRODUCT((PV3:PV54=LU45)*(PX3:PX54="W"))</f>
        <v>2</v>
      </c>
      <c r="LW45" s="497">
        <f ca="1">SUMPRODUCT((PS3:PS54=LU45)*(PW3:PW54="D"))+SUMPRODUCT((PV3:PV54=LU45)*(PX3:PX54="D"))</f>
        <v>0</v>
      </c>
      <c r="LX45" s="497">
        <f ca="1">SUMPRODUCT((PS3:PS54=LU45)*(PW3:PW54="L"))+SUMPRODUCT((PV3:PV54=LU45)*(PX3:PX54="L"))</f>
        <v>1</v>
      </c>
      <c r="LY45" s="497">
        <f ca="1">SUMIF(PS3:PS72,LU45,PT3:PT72)+SUMIF(PV3:PV72,LU45,PU3:PU72)</f>
        <v>6</v>
      </c>
      <c r="LZ45" s="497">
        <f ca="1">SUMIF(PV3:PV72,LU45,PT3:PT72)+SUMIF(PS3:PS72,LU45,PU3:PU72)</f>
        <v>5</v>
      </c>
      <c r="MA45" s="497">
        <f t="shared" ca="1" si="6738"/>
        <v>1001</v>
      </c>
      <c r="MB45" s="497">
        <f t="shared" ca="1" si="6739"/>
        <v>6</v>
      </c>
      <c r="MC45" s="499">
        <f t="shared" si="36"/>
        <v>2</v>
      </c>
      <c r="MD45" s="497">
        <f ca="1">IF(COUNTIF(MB43:MB46,4)&lt;&gt;4,RANK(MB45,MB43:MB46),MB97)</f>
        <v>1</v>
      </c>
      <c r="ME45" s="497"/>
      <c r="MF45" s="497">
        <f ca="1">SUMPRODUCT((MD43:MD46=MD45)*(MC43:MC46&lt;MC45))+MD45</f>
        <v>1</v>
      </c>
      <c r="MG45" s="498" t="str">
        <f ca="1">INDEX(LU43:LU47,MATCH(3,MF43:MF47,0),0)</f>
        <v>Juventus</v>
      </c>
      <c r="MH45" s="497">
        <f ca="1">INDEX(MD43:MD47,MATCH(MG45,LU43:LU47,0),0)</f>
        <v>3</v>
      </c>
      <c r="MI45" s="497" t="str">
        <f t="shared" ref="MI45:MI46" ca="1" si="6936">IF(AND(MI44&lt;&gt;"",MH45=1),MG45,"")</f>
        <v/>
      </c>
      <c r="MJ45" s="497" t="str">
        <f t="shared" ref="MJ45:MJ46" ca="1" si="6937">IF(AND(MJ44&lt;&gt;"",MH46=2),MG46,"")</f>
        <v/>
      </c>
      <c r="MK45" s="497" t="str">
        <f t="shared" ref="MK45" ca="1" si="6938">IF(AND(MK44&lt;&gt;"",MH47=3),MG47,"")</f>
        <v/>
      </c>
      <c r="ML45" s="497"/>
      <c r="MM45" s="497"/>
      <c r="MN45" s="497" t="str">
        <f t="shared" ca="1" si="6744"/>
        <v/>
      </c>
      <c r="MO45" s="497">
        <f ca="1">SUMPRODUCT((PS3:PS54=MN45)*(PV3:PV54=MN46)*(PW3:PW54="W"))+SUMPRODUCT((PS3:PS54=MN45)*(PV3:PV54=MN47)*(PW3:PW54="W"))+SUMPRODUCT((PS3:PS54=MN45)*(PV3:PV54=MN43)*(PW3:PW54="W"))+SUMPRODUCT((PS3:PS54=MN45)*(PV3:PV54=MN44)*(PW3:PW54="W"))+SUMPRODUCT((PS3:PS54=MN46)*(PV3:PV54=MN45)*(PX3:PX54="W"))+SUMPRODUCT((PS3:PS54=MN47)*(PV3:PV54=MN45)*(PX3:PX54="W"))+SUMPRODUCT((PS3:PS54=MN43)*(PV3:PV54=MN45)*(PX3:PX54="W"))+SUMPRODUCT((PS3:PS54=MN44)*(PV3:PV54=MN45)*(PX3:PX54="W"))</f>
        <v>0</v>
      </c>
      <c r="MP45" s="497">
        <f ca="1">SUMPRODUCT((PS3:PS54=MN45)*(PV3:PV54=MN46)*(PW3:PW54="D"))+SUMPRODUCT((PS3:PS54=MN45)*(PV3:PV54=MN47)*(PW3:PW54="D"))+SUMPRODUCT((PS3:PS54=MN45)*(PV3:PV54=MN43)*(PW3:PW54="D"))+SUMPRODUCT((PS3:PS54=MN45)*(PV3:PV54=MN44)*(PW3:PW54="D"))+SUMPRODUCT((PS3:PS54=MN46)*(PV3:PV54=MN45)*(PW3:PW54="D"))+SUMPRODUCT((PS3:PS54=MN47)*(PV3:PV54=MN45)*(PW3:PW54="D"))+SUMPRODUCT((PS3:PS54=MN43)*(PV3:PV54=MN45)*(PW3:PW54="D"))+SUMPRODUCT((PS3:PS54=MN44)*(PV3:PV54=MN45)*(PW3:PW54="D"))</f>
        <v>0</v>
      </c>
      <c r="MQ45" s="497">
        <f ca="1">SUMPRODUCT((PS3:PS54=MN45)*(PV3:PV54=MN46)*(PW3:PW54="L"))+SUMPRODUCT((PS3:PS54=MN45)*(PV3:PV54=MN47)*(PW3:PW54="L"))+SUMPRODUCT((PS3:PS54=MN45)*(PV3:PV54=MN43)*(PW3:PW54="L"))+SUMPRODUCT((PS3:PS54=MN45)*(PV3:PV54=MN44)*(PW3:PW54="L"))+SUMPRODUCT((PS3:PS54=MN46)*(PV3:PV54=MN45)*(PX3:PX54="L"))+SUMPRODUCT((PS3:PS54=MN47)*(PV3:PV54=MN45)*(PX3:PX54="L"))+SUMPRODUCT((PS3:PS54=MN43)*(PV3:PV54=MN45)*(PX3:PX54="L"))+SUMPRODUCT((PS3:PS54=MN44)*(PV3:PV54=MN45)*(PX3:PX54="L"))</f>
        <v>0</v>
      </c>
      <c r="MR45" s="497">
        <f ca="1">SUMPRODUCT((PS3:PS54=MN45)*(PV3:PV54=MN46)*PT3:PT54)+SUMPRODUCT((PS3:PS54=MN45)*(PV3:PV54=MN47)*PT3:PT54)+SUMPRODUCT((PS3:PS54=MN45)*(PV3:PV54=MN43)*PT3:PT54)+SUMPRODUCT((PS3:PS54=MN45)*(PV3:PV54=MN44)*PT3:PT54)+SUMPRODUCT((PS3:PS54=MN46)*(PV3:PV54=MN45)*PU3:PU54)+SUMPRODUCT((PS3:PS54=MN47)*(PV3:PV54=MN45)*PU3:PU54)+SUMPRODUCT((PS3:PS54=MN43)*(PV3:PV54=MN45)*PU3:PU54)+SUMPRODUCT((PS3:PS54=MN44)*(PV3:PV54=MN45)*PU3:PU54)</f>
        <v>0</v>
      </c>
      <c r="MS45" s="497">
        <f ca="1">SUMPRODUCT((PS3:PS54=MN45)*(PV3:PV54=MN46)*PU3:PU54)+SUMPRODUCT((PS3:PS54=MN45)*(PV3:PV54=MN47)*PU3:PU54)+SUMPRODUCT((PS3:PS54=MN45)*(PV3:PV54=MN43)*PU3:PU54)+SUMPRODUCT((PS3:PS54=MN45)*(PV3:PV54=MN44)*PU3:PU54)+SUMPRODUCT((PS3:PS54=MN46)*(PV3:PV54=MN45)*PT3:PT54)+SUMPRODUCT((PS3:PS54=MN47)*(PV3:PV54=MN45)*PT3:PT54)+SUMPRODUCT((PS3:PS54=MN43)*(PV3:PV54=MN45)*PT3:PT54)+SUMPRODUCT((PS3:PS54=MN44)*(PV3:PV54=MN45)*PT3:PT54)</f>
        <v>0</v>
      </c>
      <c r="MT45" s="497">
        <f t="shared" ca="1" si="6745"/>
        <v>1000</v>
      </c>
      <c r="MU45" s="497" t="str">
        <f t="shared" ca="1" si="6746"/>
        <v/>
      </c>
      <c r="MV45" s="497" t="str">
        <f ca="1">IF(MN45&lt;&gt;"",VLOOKUP(MN45,LU4:MA52,7,FALSE),"")</f>
        <v/>
      </c>
      <c r="MW45" s="497" t="str">
        <f ca="1">IF(MN45&lt;&gt;"",VLOOKUP(MN45,LU4:MA52,5,FALSE),"")</f>
        <v/>
      </c>
      <c r="MX45" s="497" t="str">
        <f ca="1">IF(MN45&lt;&gt;"",VLOOKUP(MN45,LU4:MC52,9,FALSE),"")</f>
        <v/>
      </c>
      <c r="MY45" s="497" t="str">
        <f t="shared" ca="1" si="6747"/>
        <v/>
      </c>
      <c r="MZ45" s="497" t="str">
        <f ca="1">IF(MN45&lt;&gt;"",RANK(MY45,MY43:MY47),"")</f>
        <v/>
      </c>
      <c r="NA45" s="497" t="str">
        <f ca="1">IF(MN45&lt;&gt;"",SUMPRODUCT((MY43:MY47=MY45)*(MT43:MT47&gt;MT45)),"")</f>
        <v/>
      </c>
      <c r="NB45" s="497" t="str">
        <f ca="1">IF(MN45&lt;&gt;"",SUMPRODUCT((MY43:MY47=MY45)*(MT43:MT47=MT45)*(MR43:MR47&gt;MR45)),"")</f>
        <v/>
      </c>
      <c r="NC45" s="497" t="str">
        <f ca="1">IF(MN45&lt;&gt;"",SUMPRODUCT((MY43:MY47=MY45)*(MT43:MT47=MT45)*(MR43:MR47=MR45)*(MV43:MV47&gt;MV45)),"")</f>
        <v/>
      </c>
      <c r="ND45" s="497" t="str">
        <f ca="1">IF(MN45&lt;&gt;"",SUMPRODUCT((MY43:MY47=MY45)*(MT43:MT47=MT45)*(MR43:MR47=MR45)*(MV43:MV47=MV45)*(MW43:MW47&gt;MW45)),"")</f>
        <v/>
      </c>
      <c r="NE45" s="497" t="str">
        <f ca="1">IF(MN45&lt;&gt;"",SUMPRODUCT((MY43:MY47=MY45)*(MT43:MT47=MT45)*(MR43:MR47=MR45)*(MV43:MV47=MV45)*(MW43:MW47=MW45)*(MX43:MX47&gt;MX45)),"")</f>
        <v/>
      </c>
      <c r="NF45" s="497" t="str">
        <f t="shared" ref="NF45" ca="1" si="6939">IF(MN45&lt;&gt;"",IF(NF97&lt;&gt;"",IF(MM94=3,NF97,NF97+MM94),SUM(MZ45:NE45)),"")</f>
        <v/>
      </c>
      <c r="NG45" s="497" t="str">
        <f ca="1">IF(MN45&lt;&gt;"",INDEX(MN43:MN47,MATCH(3,NF43:NF47,0),0),"")</f>
        <v/>
      </c>
      <c r="NH45" s="497" t="str">
        <f t="shared" ca="1" si="6855"/>
        <v/>
      </c>
      <c r="NI45" s="497">
        <f ca="1">SUMPRODUCT((PS3:PS54=NH45)*(PV3:PV54=NH46)*(PW3:PW54="W"))+SUMPRODUCT((PS3:PS54=NH45)*(PV3:PV54=NH47)*(PW3:PW54="W"))+SUMPRODUCT((PS3:PS54=NH45)*(PV3:PV54=NH44)*(PW3:PW54="W"))+SUMPRODUCT((PS3:PS54=NH46)*(PV3:PV54=NH45)*(PX3:PX54="W"))+SUMPRODUCT((PS3:PS54=NH47)*(PV3:PV54=NH45)*(PX3:PX54="W"))+SUMPRODUCT((PS3:PS54=NH44)*(PV3:PV54=NH45)*(PX3:PX54="W"))</f>
        <v>0</v>
      </c>
      <c r="NJ45" s="497">
        <f ca="1">SUMPRODUCT((PS3:PS54=NH45)*(PV3:PV54=NH46)*(PW3:PW54="D"))+SUMPRODUCT((PS3:PS54=NH45)*(PV3:PV54=NH47)*(PW3:PW54="D"))+SUMPRODUCT((PS3:PS54=NH45)*(PV3:PV54=NH44)*(PW3:PW54="D"))+SUMPRODUCT((PS3:PS54=NH46)*(PV3:PV54=NH45)*(PW3:PW54="D"))+SUMPRODUCT((PS3:PS54=NH47)*(PV3:PV54=NH45)*(PW3:PW54="D"))+SUMPRODUCT((PS3:PS54=NH44)*(PV3:PV54=NH45)*(PW3:PW54="D"))</f>
        <v>0</v>
      </c>
      <c r="NK45" s="497">
        <f ca="1">SUMPRODUCT((PS3:PS54=NH45)*(PV3:PV54=NH46)*(PW3:PW54="L"))+SUMPRODUCT((PS3:PS54=NH45)*(PV3:PV54=NH47)*(PW3:PW54="L"))+SUMPRODUCT((PS3:PS54=NH45)*(PV3:PV54=NH44)*(PW3:PW54="L"))+SUMPRODUCT((PS3:PS54=NH46)*(PV3:PV54=NH45)*(PX3:PX54="L"))+SUMPRODUCT((PS3:PS54=NH47)*(PV3:PV54=NH45)*(PX3:PX54="L"))+SUMPRODUCT((PS3:PS54=NH44)*(PV3:PV54=NH45)*(PX3:PX54="L"))</f>
        <v>0</v>
      </c>
      <c r="NL45" s="497">
        <f ca="1">SUMPRODUCT((PS3:PS54=NH45)*(PV3:PV54=NH46)*PT3:PT54)+SUMPRODUCT((PS3:PS54=NH45)*(PV3:PV54=NH47)*PT3:PT54)+SUMPRODUCT((PS3:PS54=NH45)*(PV3:PV54=NH43)*PT3:PT54)+SUMPRODUCT((PS3:PS54=NH45)*(PV3:PV54=NH44)*PT3:PT54)+SUMPRODUCT((PS3:PS54=NH46)*(PV3:PV54=NH45)*PU3:PU54)+SUMPRODUCT((PS3:PS54=NH47)*(PV3:PV54=NH45)*PU3:PU54)+SUMPRODUCT((PS3:PS54=NH43)*(PV3:PV54=NH45)*PU3:PU54)+SUMPRODUCT((PS3:PS54=NH44)*(PV3:PV54=NH45)*PU3:PU54)</f>
        <v>0</v>
      </c>
      <c r="NM45" s="497">
        <f ca="1">SUMPRODUCT((PS3:PS54=NH45)*(PV3:PV54=NH46)*PU3:PU54)+SUMPRODUCT((PS3:PS54=NH45)*(PV3:PV54=NH47)*PU3:PU54)+SUMPRODUCT((PS3:PS54=NH45)*(PV3:PV54=NH43)*PU3:PU54)+SUMPRODUCT((PS3:PS54=NH45)*(PV3:PV54=NH44)*PU3:PU54)+SUMPRODUCT((PS3:PS54=NH46)*(PV3:PV54=NH45)*PT3:PT54)+SUMPRODUCT((PS3:PS54=NH47)*(PV3:PV54=NH45)*PT3:PT54)+SUMPRODUCT((PS3:PS54=NH43)*(PV3:PV54=NH45)*PT3:PT54)+SUMPRODUCT((PS3:PS54=NH44)*(PV3:PV54=NH45)*PT3:PT54)</f>
        <v>0</v>
      </c>
      <c r="NN45" s="497">
        <f t="shared" ca="1" si="6856"/>
        <v>1000</v>
      </c>
      <c r="NO45" s="497" t="str">
        <f t="shared" ca="1" si="6857"/>
        <v/>
      </c>
      <c r="NP45" s="497" t="str">
        <f ca="1">IF(NH45&lt;&gt;"",VLOOKUP(NH45,LU4:MA52,7,FALSE),"")</f>
        <v/>
      </c>
      <c r="NQ45" s="497" t="str">
        <f ca="1">IF(NH45&lt;&gt;"",VLOOKUP(NH45,LU4:MA52,5,FALSE),"")</f>
        <v/>
      </c>
      <c r="NR45" s="497" t="str">
        <f ca="1">IF(NH45&lt;&gt;"",VLOOKUP(NH45,LU4:MC52,9,FALSE),"")</f>
        <v/>
      </c>
      <c r="NS45" s="497" t="str">
        <f t="shared" ca="1" si="6858"/>
        <v/>
      </c>
      <c r="NT45" s="497" t="str">
        <f ca="1">IF(NH45&lt;&gt;"",RANK(NS45,NS43:NS46),"")</f>
        <v/>
      </c>
      <c r="NU45" s="497" t="str">
        <f ca="1">IF(NH45&lt;&gt;"",SUMPRODUCT((NS43:NS47=NS45)*(NN43:NN47&gt;NN45)),"")</f>
        <v/>
      </c>
      <c r="NV45" s="497" t="str">
        <f ca="1">IF(NH45&lt;&gt;"",SUMPRODUCT((NS43:NS47=NS45)*(NN43:NN47=NN45)*(NL43:NL47&gt;NL45)),"")</f>
        <v/>
      </c>
      <c r="NW45" s="497" t="str">
        <f ca="1">IF(NH45&lt;&gt;"",SUMPRODUCT((NS43:NS47=NS45)*(NN43:NN47=NN45)*(NL43:NL47=NL45)*(NP43:NP47&gt;NP45)),"")</f>
        <v/>
      </c>
      <c r="NX45" s="497" t="str">
        <f ca="1">IF(NH45&lt;&gt;"",SUMPRODUCT((NS43:NS47=NS45)*(NN43:NN47=NN45)*(NL43:NL47=NL45)*(NP43:NP47=NP45)*(NQ43:NQ47&gt;NQ45)),"")</f>
        <v/>
      </c>
      <c r="NY45" s="497" t="str">
        <f ca="1">IF(NH45&lt;&gt;"",SUMPRODUCT((NS43:NS47=NS45)*(NN43:NN47=NN45)*(NL43:NL47=NL45)*(NP43:NP47=NP45)*(NQ43:NQ47=NQ45)*(NR43:NR47&gt;NR45)),"")</f>
        <v/>
      </c>
      <c r="NZ45" s="497" t="str">
        <f ca="1">IF(NH45&lt;&gt;"",IF(NZ97&lt;&gt;"",IF(NG94=3,NZ97,NZ97+NG94),SUM(NT45:NY45)+1),"")</f>
        <v/>
      </c>
      <c r="OA45" s="497" t="str">
        <f ca="1">IF(NH45&lt;&gt;"",INDEX(NH44:NH47,MATCH(3,NZ44:NZ47,0),0),"")</f>
        <v/>
      </c>
      <c r="OB45" s="497" t="str">
        <f t="shared" ref="OB45:OB46" ca="1" si="6940">IF(MK43&lt;&gt;"",MK43,"")</f>
        <v/>
      </c>
      <c r="OC45" s="497">
        <f ca="1">SUMPRODUCT((PS3:PS54=OB45)*(PV3:PV54=OB46)*(PW3:PW54="W"))+SUMPRODUCT((PS3:PS54=OB45)*(PV3:PV54=OB47)*(PW3:PW54="W"))+SUMPRODUCT((PS3:PS54=OB45)*(PV3:PV54=OB60)*(PW3:PW54="W"))+SUMPRODUCT((PS3:PS54=OB46)*(PV3:PV54=OB45)*(PX3:PX54="W"))+SUMPRODUCT((PS3:PS54=OB47)*(PV3:PV54=OB45)*(PX3:PX54="W"))+SUMPRODUCT((PS3:PS54=OB60)*(PV3:PV54=OB45)*(PX3:PX54="W"))</f>
        <v>0</v>
      </c>
      <c r="OD45" s="497">
        <f ca="1">SUMPRODUCT((PS3:PS54=OB45)*(PV3:PV54=OB46)*(PW3:PW54="D"))+SUMPRODUCT((PS3:PS54=OB45)*(PV3:PV54=OB47)*(PW3:PW54="D"))+SUMPRODUCT((PS3:PS54=OB45)*(PV3:PV54=OB60)*(PW3:PW54="D"))+SUMPRODUCT((PS3:PS54=OB46)*(PV3:PV54=OB45)*(PW3:PW54="D"))+SUMPRODUCT((PS3:PS54=OB47)*(PV3:PV54=OB45)*(PW3:PW54="D"))+SUMPRODUCT((PS3:PS54=OB60)*(PV3:PV54=OB45)*(PW3:PW54="D"))</f>
        <v>0</v>
      </c>
      <c r="OE45" s="497">
        <f ca="1">SUMPRODUCT((PS3:PS54=OB45)*(PV3:PV54=OB46)*(PW3:PW54="L"))+SUMPRODUCT((PS3:PS54=OB45)*(PV3:PV54=OB47)*(PW3:PW54="L"))+SUMPRODUCT((PS3:PS54=OB45)*(PV3:PV54=OB60)*(PW3:PW54="L"))+SUMPRODUCT((PS3:PS54=OB46)*(PV3:PV54=OB45)*(PX3:PX54="L"))+SUMPRODUCT((PS3:PS54=OB47)*(PV3:PV54=OB45)*(PX3:PX54="L"))+SUMPRODUCT((PS3:PS54=OB60)*(PV3:PV54=OB45)*(PX3:PX54="L"))</f>
        <v>0</v>
      </c>
      <c r="OF45" s="497">
        <f ca="1">SUMPRODUCT((PS3:PS54=OB45)*(PV3:PV54=OB46)*PT3:PT54)+SUMPRODUCT((PS3:PS54=OB45)*(PV3:PV54=OB47)*PT3:PT54)+SUMPRODUCT((PS3:PS54=OB45)*(PV3:PV54=OB43)*PT3:PT54)+SUMPRODUCT((PS3:PS54=OB45)*(PV3:PV54=OB44)*PT3:PT54)+SUMPRODUCT((PS3:PS54=OB46)*(PV3:PV54=OB45)*PU3:PU54)+SUMPRODUCT((PS3:PS54=OB47)*(PV3:PV54=OB45)*PU3:PU54)+SUMPRODUCT((PS3:PS54=OB43)*(PV3:PV54=OB45)*PU3:PU54)+SUMPRODUCT((PS3:PS54=OB44)*(PV3:PV54=OB45)*PU3:PU54)</f>
        <v>0</v>
      </c>
      <c r="OG45" s="497">
        <f ca="1">SUMPRODUCT((PS3:PS54=OB45)*(PV3:PV54=OB46)*PU3:PU54)+SUMPRODUCT((PS3:PS54=OB45)*(PV3:PV54=OB47)*PU3:PU54)+SUMPRODUCT((PS3:PS54=OB45)*(PV3:PV54=OB43)*PU3:PU54)+SUMPRODUCT((PS3:PS54=OB45)*(PV3:PV54=OB44)*PU3:PU54)+SUMPRODUCT((PS3:PS54=OB46)*(PV3:PV54=OB45)*PT3:PT54)+SUMPRODUCT((PS3:PS54=OB47)*(PV3:PV54=OB45)*PT3:PT54)+SUMPRODUCT((PS3:PS54=OB43)*(PV3:PV54=OB45)*PT3:PT54)+SUMPRODUCT((PS3:PS54=OB44)*(PV3:PV54=OB45)*PT3:PT54)</f>
        <v>0</v>
      </c>
      <c r="OH45" s="497">
        <f t="shared" ref="OH45:OH46" ca="1" si="6941">OF45-OG45+1000</f>
        <v>1000</v>
      </c>
      <c r="OI45" s="497" t="str">
        <f t="shared" ref="OI45:OI46" ca="1" si="6942">IF(OB45&lt;&gt;"",OC45*3+OD45*1,"")</f>
        <v/>
      </c>
      <c r="OJ45" s="497" t="str">
        <f ca="1">IF(OB45&lt;&gt;"",VLOOKUP(OB45,LU4:MA52,7,FALSE),"")</f>
        <v/>
      </c>
      <c r="OK45" s="497" t="str">
        <f ca="1">IF(OB45&lt;&gt;"",VLOOKUP(OB45,LU4:MA52,5,FALSE),"")</f>
        <v/>
      </c>
      <c r="OL45" s="497" t="str">
        <f ca="1">IF(OB45&lt;&gt;"",VLOOKUP(OB45,LU4:MC52,9,FALSE),"")</f>
        <v/>
      </c>
      <c r="OM45" s="497" t="str">
        <f t="shared" ref="OM45:OM46" ca="1" si="6943">OI45</f>
        <v/>
      </c>
      <c r="ON45" s="497" t="str">
        <f ca="1">IF(OB45&lt;&gt;"",RANK(OM45,OM44:OM46),"")</f>
        <v/>
      </c>
      <c r="OO45" s="497" t="str">
        <f ca="1">IF(OB45&lt;&gt;"",SUMPRODUCT((OM43:OM47=OM45)*(OH43:OH47&gt;OH45)),"")</f>
        <v/>
      </c>
      <c r="OP45" s="497" t="str">
        <f ca="1">IF(OB45&lt;&gt;"",SUMPRODUCT((OM43:OM47=OM45)*(OH43:OH47=OH45)*(OF43:OF47&gt;OF45)),"")</f>
        <v/>
      </c>
      <c r="OQ45" s="497" t="str">
        <f ca="1">IF(OB45&lt;&gt;"",SUMPRODUCT((OM43:OM47=OM45)*(OH43:OH47=OH45)*(OF43:OF47=OF45)*(OJ43:OJ47&gt;OJ45)),"")</f>
        <v/>
      </c>
      <c r="OR45" s="497" t="str">
        <f ca="1">IF(OB45&lt;&gt;"",SUMPRODUCT((OM43:OM47=OM45)*(OH43:OH47=OH45)*(OF43:OF47=OF45)*(OJ43:OJ47=OJ45)*(OK43:OK47&gt;OK45)),"")</f>
        <v/>
      </c>
      <c r="OS45" s="497" t="str">
        <f ca="1">IF(OB45&lt;&gt;"",SUMPRODUCT((OM43:OM47=OM45)*(OH43:OH47=OH45)*(OF43:OF47=OF45)*(OJ43:OJ47=OJ45)*(OK43:OK47=OK45)*(OL43:OL47&gt;OL45)),"")</f>
        <v/>
      </c>
      <c r="OT45" s="497" t="str">
        <f t="shared" ref="OT45:OT46" ca="1" si="6944">IF(OB45&lt;&gt;"",SUM(ON45:OS45)+2,"")</f>
        <v/>
      </c>
      <c r="OU45" s="497" t="str">
        <f ca="1">IF(OB45&lt;&gt;"",INDEX(OB45:OB47,MATCH(3,OT45:OT47,0),0),"")</f>
        <v/>
      </c>
      <c r="OV45" s="497"/>
      <c r="OW45" s="497"/>
      <c r="OX45" s="497"/>
      <c r="OY45" s="497"/>
      <c r="OZ45" s="497"/>
      <c r="PA45" s="497"/>
      <c r="PB45" s="497"/>
      <c r="PC45" s="497"/>
      <c r="PD45" s="497"/>
      <c r="PE45" s="497"/>
      <c r="PF45" s="497"/>
      <c r="PG45" s="497"/>
      <c r="PH45" s="497"/>
      <c r="PI45" s="497"/>
      <c r="PJ45" s="497"/>
      <c r="PK45" s="497"/>
      <c r="PL45" s="497"/>
      <c r="PM45" s="497"/>
      <c r="PN45" s="497"/>
      <c r="PO45" s="497"/>
      <c r="PP45" s="497" t="str">
        <f t="shared" ref="PP45" ca="1" si="6945">IF(OU45&lt;&gt;"",OU45,IF(OA45&lt;&gt;"",OA45,IF(NG45&lt;&gt;"",NG45,MG45)))</f>
        <v>Juventus</v>
      </c>
      <c r="PQ45" s="497">
        <v>3</v>
      </c>
      <c r="PR45" s="497"/>
      <c r="PS45" s="500" t="str">
        <f t="shared" si="0"/>
        <v>Internazionale</v>
      </c>
      <c r="PT45" s="500">
        <f ca="1">IF(OFFSET('Game Board'!O50,0,PT1)&lt;&gt;"",OFFSET('Game Board'!O50,0,PT1),0)</f>
        <v>1</v>
      </c>
      <c r="PU45" s="500">
        <f ca="1">IF(OFFSET('Game Board'!P50,0,PT1)&lt;&gt;"",OFFSET('Game Board'!P50,0,PT1),0)</f>
        <v>3</v>
      </c>
      <c r="PV45" s="500" t="str">
        <f t="shared" si="1"/>
        <v>River Plate</v>
      </c>
      <c r="PW45" s="500" t="str">
        <f ca="1">IF(AND(OFFSET('Game Board'!O50,0,PT1)&lt;&gt;"",OFFSET('Game Board'!P50,0,PT1)&lt;&gt;""),IF(PT45&gt;PU45,"W",IF(PT45=PU45,"D","L")),"")</f>
        <v>L</v>
      </c>
      <c r="PX45" s="497" t="str">
        <f t="shared" ca="1" si="2565"/>
        <v>W</v>
      </c>
      <c r="PY45" s="497"/>
      <c r="PZ45" s="497">
        <f ca="1">VLOOKUP(QA45,TV43:TW46,2,FALSE)</f>
        <v>4</v>
      </c>
      <c r="QA45" s="498" t="str">
        <f t="shared" si="6750"/>
        <v>Al Ain</v>
      </c>
      <c r="QB45" s="497">
        <f ca="1">SUMPRODUCT((TY3:TY54=QA45)*(UC3:UC54="W"))+SUMPRODUCT((UB3:UB54=QA45)*(UD3:UD54="W"))</f>
        <v>0</v>
      </c>
      <c r="QC45" s="497">
        <f ca="1">SUMPRODUCT((TY3:TY54=QA45)*(UC3:UC54="D"))+SUMPRODUCT((UB3:UB54=QA45)*(UD3:UD54="D"))</f>
        <v>0</v>
      </c>
      <c r="QD45" s="497">
        <f ca="1">SUMPRODUCT((TY3:TY54=QA45)*(UC3:UC54="L"))+SUMPRODUCT((UB3:UB54=QA45)*(UD3:UD54="L"))</f>
        <v>0</v>
      </c>
      <c r="QE45" s="497">
        <f ca="1">SUMIF(TY3:TY72,QA45,TZ3:TZ72)+SUMIF(UB3:UB72,QA45,UA3:UA72)</f>
        <v>0</v>
      </c>
      <c r="QF45" s="497">
        <f ca="1">SUMIF(UB3:UB72,QA45,TZ3:TZ72)+SUMIF(TY3:TY72,QA45,UA3:UA72)</f>
        <v>0</v>
      </c>
      <c r="QG45" s="497">
        <f t="shared" ca="1" si="6751"/>
        <v>1000</v>
      </c>
      <c r="QH45" s="497">
        <f t="shared" ca="1" si="6752"/>
        <v>0</v>
      </c>
      <c r="QI45" s="499">
        <f t="shared" si="63"/>
        <v>2</v>
      </c>
      <c r="QJ45" s="497">
        <f ca="1">IF(COUNTIF(QH43:QH46,4)&lt;&gt;4,RANK(QH45,QH43:QH46),QH97)</f>
        <v>1</v>
      </c>
      <c r="QK45" s="497"/>
      <c r="QL45" s="497">
        <f ca="1">SUMPRODUCT((QJ43:QJ46=QJ45)*(QI43:QI46&lt;QI45))+QJ45</f>
        <v>1</v>
      </c>
      <c r="QM45" s="498" t="str">
        <f ca="1">INDEX(QA43:QA47,MATCH(3,QL43:QL47,0),0)</f>
        <v>Juventus</v>
      </c>
      <c r="QN45" s="497">
        <f ca="1">INDEX(QJ43:QJ47,MATCH(QM45,QA43:QA47,0),0)</f>
        <v>1</v>
      </c>
      <c r="QO45" s="497" t="str">
        <f t="shared" ref="QO45:QO46" ca="1" si="6946">IF(AND(QO44&lt;&gt;"",QN45=1),QM45,"")</f>
        <v>Juventus</v>
      </c>
      <c r="QP45" s="497" t="str">
        <f t="shared" ref="QP45:QP46" ca="1" si="6947">IF(AND(QP44&lt;&gt;"",QN46=2),QM46,"")</f>
        <v/>
      </c>
      <c r="QQ45" s="497" t="str">
        <f t="shared" ref="QQ45" ca="1" si="6948">IF(AND(QQ44&lt;&gt;"",QN47=3),QM47,"")</f>
        <v/>
      </c>
      <c r="QR45" s="497"/>
      <c r="QS45" s="497"/>
      <c r="QT45" s="497" t="str">
        <f t="shared" ca="1" si="6757"/>
        <v>Juventus</v>
      </c>
      <c r="QU45" s="497">
        <f ca="1">SUMPRODUCT((TY3:TY54=QT45)*(UB3:UB54=QT46)*(UC3:UC54="W"))+SUMPRODUCT((TY3:TY54=QT45)*(UB3:UB54=QT47)*(UC3:UC54="W"))+SUMPRODUCT((TY3:TY54=QT45)*(UB3:UB54=QT43)*(UC3:UC54="W"))+SUMPRODUCT((TY3:TY54=QT45)*(UB3:UB54=QT44)*(UC3:UC54="W"))+SUMPRODUCT((TY3:TY54=QT46)*(UB3:UB54=QT45)*(UD3:UD54="W"))+SUMPRODUCT((TY3:TY54=QT47)*(UB3:UB54=QT45)*(UD3:UD54="W"))+SUMPRODUCT((TY3:TY54=QT43)*(UB3:UB54=QT45)*(UD3:UD54="W"))+SUMPRODUCT((TY3:TY54=QT44)*(UB3:UB54=QT45)*(UD3:UD54="W"))</f>
        <v>0</v>
      </c>
      <c r="QV45" s="497">
        <f ca="1">SUMPRODUCT((TY3:TY54=QT45)*(UB3:UB54=QT46)*(UC3:UC54="D"))+SUMPRODUCT((TY3:TY54=QT45)*(UB3:UB54=QT47)*(UC3:UC54="D"))+SUMPRODUCT((TY3:TY54=QT45)*(UB3:UB54=QT43)*(UC3:UC54="D"))+SUMPRODUCT((TY3:TY54=QT45)*(UB3:UB54=QT44)*(UC3:UC54="D"))+SUMPRODUCT((TY3:TY54=QT46)*(UB3:UB54=QT45)*(UC3:UC54="D"))+SUMPRODUCT((TY3:TY54=QT47)*(UB3:UB54=QT45)*(UC3:UC54="D"))+SUMPRODUCT((TY3:TY54=QT43)*(UB3:UB54=QT45)*(UC3:UC54="D"))+SUMPRODUCT((TY3:TY54=QT44)*(UB3:UB54=QT45)*(UC3:UC54="D"))</f>
        <v>0</v>
      </c>
      <c r="QW45" s="497">
        <f ca="1">SUMPRODUCT((TY3:TY54=QT45)*(UB3:UB54=QT46)*(UC3:UC54="L"))+SUMPRODUCT((TY3:TY54=QT45)*(UB3:UB54=QT47)*(UC3:UC54="L"))+SUMPRODUCT((TY3:TY54=QT45)*(UB3:UB54=QT43)*(UC3:UC54="L"))+SUMPRODUCT((TY3:TY54=QT45)*(UB3:UB54=QT44)*(UC3:UC54="L"))+SUMPRODUCT((TY3:TY54=QT46)*(UB3:UB54=QT45)*(UD3:UD54="L"))+SUMPRODUCT((TY3:TY54=QT47)*(UB3:UB54=QT45)*(UD3:UD54="L"))+SUMPRODUCT((TY3:TY54=QT43)*(UB3:UB54=QT45)*(UD3:UD54="L"))+SUMPRODUCT((TY3:TY54=QT44)*(UB3:UB54=QT45)*(UD3:UD54="L"))</f>
        <v>0</v>
      </c>
      <c r="QX45" s="497">
        <f ca="1">SUMPRODUCT((TY3:TY54=QT45)*(UB3:UB54=QT46)*TZ3:TZ54)+SUMPRODUCT((TY3:TY54=QT45)*(UB3:UB54=QT47)*TZ3:TZ54)+SUMPRODUCT((TY3:TY54=QT45)*(UB3:UB54=QT43)*TZ3:TZ54)+SUMPRODUCT((TY3:TY54=QT45)*(UB3:UB54=QT44)*TZ3:TZ54)+SUMPRODUCT((TY3:TY54=QT46)*(UB3:UB54=QT45)*UA3:UA54)+SUMPRODUCT((TY3:TY54=QT47)*(UB3:UB54=QT45)*UA3:UA54)+SUMPRODUCT((TY3:TY54=QT43)*(UB3:UB54=QT45)*UA3:UA54)+SUMPRODUCT((TY3:TY54=QT44)*(UB3:UB54=QT45)*UA3:UA54)</f>
        <v>0</v>
      </c>
      <c r="QY45" s="497">
        <f ca="1">SUMPRODUCT((TY3:TY54=QT45)*(UB3:UB54=QT46)*UA3:UA54)+SUMPRODUCT((TY3:TY54=QT45)*(UB3:UB54=QT47)*UA3:UA54)+SUMPRODUCT((TY3:TY54=QT45)*(UB3:UB54=QT43)*UA3:UA54)+SUMPRODUCT((TY3:TY54=QT45)*(UB3:UB54=QT44)*UA3:UA54)+SUMPRODUCT((TY3:TY54=QT46)*(UB3:UB54=QT45)*TZ3:TZ54)+SUMPRODUCT((TY3:TY54=QT47)*(UB3:UB54=QT45)*TZ3:TZ54)+SUMPRODUCT((TY3:TY54=QT43)*(UB3:UB54=QT45)*TZ3:TZ54)+SUMPRODUCT((TY3:TY54=QT44)*(UB3:UB54=QT45)*TZ3:TZ54)</f>
        <v>0</v>
      </c>
      <c r="QZ45" s="497">
        <f t="shared" ca="1" si="6758"/>
        <v>1000</v>
      </c>
      <c r="RA45" s="497">
        <f t="shared" ca="1" si="6759"/>
        <v>0</v>
      </c>
      <c r="RB45" s="497">
        <f ca="1">IF(QT45&lt;&gt;"",VLOOKUP(QT45,QA4:QG52,7,FALSE),"")</f>
        <v>1000</v>
      </c>
      <c r="RC45" s="497">
        <f ca="1">IF(QT45&lt;&gt;"",VLOOKUP(QT45,QA4:QG52,5,FALSE),"")</f>
        <v>0</v>
      </c>
      <c r="RD45" s="497">
        <f ca="1">IF(QT45&lt;&gt;"",VLOOKUP(QT45,QA4:QI52,9,FALSE),"")</f>
        <v>19</v>
      </c>
      <c r="RE45" s="497">
        <f t="shared" ca="1" si="6760"/>
        <v>0</v>
      </c>
      <c r="RF45" s="497">
        <f ca="1">IF(QT45&lt;&gt;"",RANK(RE45,RE43:RE47),"")</f>
        <v>1</v>
      </c>
      <c r="RG45" s="497">
        <f ca="1">IF(QT45&lt;&gt;"",SUMPRODUCT((RE43:RE47=RE45)*(QZ43:QZ47&gt;QZ45)),"")</f>
        <v>0</v>
      </c>
      <c r="RH45" s="497">
        <f ca="1">IF(QT45&lt;&gt;"",SUMPRODUCT((RE43:RE47=RE45)*(QZ43:QZ47=QZ45)*(QX43:QX47&gt;QX45)),"")</f>
        <v>0</v>
      </c>
      <c r="RI45" s="497">
        <f ca="1">IF(QT45&lt;&gt;"",SUMPRODUCT((RE43:RE47=RE45)*(QZ43:QZ47=QZ45)*(QX43:QX47=QX45)*(RB43:RB47&gt;RB45)),"")</f>
        <v>0</v>
      </c>
      <c r="RJ45" s="497">
        <f ca="1">IF(QT45&lt;&gt;"",SUMPRODUCT((RE43:RE47=RE45)*(QZ43:QZ47=QZ45)*(QX43:QX47=QX45)*(RB43:RB47=RB45)*(RC43:RC47&gt;RC45)),"")</f>
        <v>0</v>
      </c>
      <c r="RK45" s="497">
        <f ca="1">IF(QT45&lt;&gt;"",SUMPRODUCT((RE43:RE47=RE45)*(QZ43:QZ47=QZ45)*(QX43:QX47=QX45)*(RB43:RB47=RB45)*(RC43:RC47=RC45)*(RD43:RD47&gt;RD45)),"")</f>
        <v>1</v>
      </c>
      <c r="RL45" s="497">
        <f t="shared" ref="RL45" ca="1" si="6949">IF(QT45&lt;&gt;"",IF(RL97&lt;&gt;"",IF(QS94=3,RL97,RL97+QS94),SUM(RF45:RK45)),"")</f>
        <v>2</v>
      </c>
      <c r="RM45" s="497" t="str">
        <f ca="1">IF(QT45&lt;&gt;"",INDEX(QT43:QT47,MATCH(3,RL43:RL47,0),0),"")</f>
        <v>Wydad AC</v>
      </c>
      <c r="RN45" s="497" t="str">
        <f t="shared" ca="1" si="6865"/>
        <v/>
      </c>
      <c r="RO45" s="497">
        <f ca="1">SUMPRODUCT((TY3:TY54=RN45)*(UB3:UB54=RN46)*(UC3:UC54="W"))+SUMPRODUCT((TY3:TY54=RN45)*(UB3:UB54=RN47)*(UC3:UC54="W"))+SUMPRODUCT((TY3:TY54=RN45)*(UB3:UB54=RN44)*(UC3:UC54="W"))+SUMPRODUCT((TY3:TY54=RN46)*(UB3:UB54=RN45)*(UD3:UD54="W"))+SUMPRODUCT((TY3:TY54=RN47)*(UB3:UB54=RN45)*(UD3:UD54="W"))+SUMPRODUCT((TY3:TY54=RN44)*(UB3:UB54=RN45)*(UD3:UD54="W"))</f>
        <v>0</v>
      </c>
      <c r="RP45" s="497">
        <f ca="1">SUMPRODUCT((TY3:TY54=RN45)*(UB3:UB54=RN46)*(UC3:UC54="D"))+SUMPRODUCT((TY3:TY54=RN45)*(UB3:UB54=RN47)*(UC3:UC54="D"))+SUMPRODUCT((TY3:TY54=RN45)*(UB3:UB54=RN44)*(UC3:UC54="D"))+SUMPRODUCT((TY3:TY54=RN46)*(UB3:UB54=RN45)*(UC3:UC54="D"))+SUMPRODUCT((TY3:TY54=RN47)*(UB3:UB54=RN45)*(UC3:UC54="D"))+SUMPRODUCT((TY3:TY54=RN44)*(UB3:UB54=RN45)*(UC3:UC54="D"))</f>
        <v>0</v>
      </c>
      <c r="RQ45" s="497">
        <f ca="1">SUMPRODUCT((TY3:TY54=RN45)*(UB3:UB54=RN46)*(UC3:UC54="L"))+SUMPRODUCT((TY3:TY54=RN45)*(UB3:UB54=RN47)*(UC3:UC54="L"))+SUMPRODUCT((TY3:TY54=RN45)*(UB3:UB54=RN44)*(UC3:UC54="L"))+SUMPRODUCT((TY3:TY54=RN46)*(UB3:UB54=RN45)*(UD3:UD54="L"))+SUMPRODUCT((TY3:TY54=RN47)*(UB3:UB54=RN45)*(UD3:UD54="L"))+SUMPRODUCT((TY3:TY54=RN44)*(UB3:UB54=RN45)*(UD3:UD54="L"))</f>
        <v>0</v>
      </c>
      <c r="RR45" s="497">
        <f ca="1">SUMPRODUCT((TY3:TY54=RN45)*(UB3:UB54=RN46)*TZ3:TZ54)+SUMPRODUCT((TY3:TY54=RN45)*(UB3:UB54=RN47)*TZ3:TZ54)+SUMPRODUCT((TY3:TY54=RN45)*(UB3:UB54=RN43)*TZ3:TZ54)+SUMPRODUCT((TY3:TY54=RN45)*(UB3:UB54=RN44)*TZ3:TZ54)+SUMPRODUCT((TY3:TY54=RN46)*(UB3:UB54=RN45)*UA3:UA54)+SUMPRODUCT((TY3:TY54=RN47)*(UB3:UB54=RN45)*UA3:UA54)+SUMPRODUCT((TY3:TY54=RN43)*(UB3:UB54=RN45)*UA3:UA54)+SUMPRODUCT((TY3:TY54=RN44)*(UB3:UB54=RN45)*UA3:UA54)</f>
        <v>0</v>
      </c>
      <c r="RS45" s="497">
        <f ca="1">SUMPRODUCT((TY3:TY54=RN45)*(UB3:UB54=RN46)*UA3:UA54)+SUMPRODUCT((TY3:TY54=RN45)*(UB3:UB54=RN47)*UA3:UA54)+SUMPRODUCT((TY3:TY54=RN45)*(UB3:UB54=RN43)*UA3:UA54)+SUMPRODUCT((TY3:TY54=RN45)*(UB3:UB54=RN44)*UA3:UA54)+SUMPRODUCT((TY3:TY54=RN46)*(UB3:UB54=RN45)*TZ3:TZ54)+SUMPRODUCT((TY3:TY54=RN47)*(UB3:UB54=RN45)*TZ3:TZ54)+SUMPRODUCT((TY3:TY54=RN43)*(UB3:UB54=RN45)*TZ3:TZ54)+SUMPRODUCT((TY3:TY54=RN44)*(UB3:UB54=RN45)*TZ3:TZ54)</f>
        <v>0</v>
      </c>
      <c r="RT45" s="497">
        <f t="shared" ca="1" si="6866"/>
        <v>1000</v>
      </c>
      <c r="RU45" s="497" t="str">
        <f t="shared" ca="1" si="6867"/>
        <v/>
      </c>
      <c r="RV45" s="497" t="str">
        <f ca="1">IF(RN45&lt;&gt;"",VLOOKUP(RN45,QA4:QG52,7,FALSE),"")</f>
        <v/>
      </c>
      <c r="RW45" s="497" t="str">
        <f ca="1">IF(RN45&lt;&gt;"",VLOOKUP(RN45,QA4:QG52,5,FALSE),"")</f>
        <v/>
      </c>
      <c r="RX45" s="497" t="str">
        <f ca="1">IF(RN45&lt;&gt;"",VLOOKUP(RN45,QA4:QI52,9,FALSE),"")</f>
        <v/>
      </c>
      <c r="RY45" s="497" t="str">
        <f t="shared" ca="1" si="6868"/>
        <v/>
      </c>
      <c r="RZ45" s="497" t="str">
        <f ca="1">IF(RN45&lt;&gt;"",RANK(RY45,RY43:RY46),"")</f>
        <v/>
      </c>
      <c r="SA45" s="497" t="str">
        <f ca="1">IF(RN45&lt;&gt;"",SUMPRODUCT((RY43:RY47=RY45)*(RT43:RT47&gt;RT45)),"")</f>
        <v/>
      </c>
      <c r="SB45" s="497" t="str">
        <f ca="1">IF(RN45&lt;&gt;"",SUMPRODUCT((RY43:RY47=RY45)*(RT43:RT47=RT45)*(RR43:RR47&gt;RR45)),"")</f>
        <v/>
      </c>
      <c r="SC45" s="497" t="str">
        <f ca="1">IF(RN45&lt;&gt;"",SUMPRODUCT((RY43:RY47=RY45)*(RT43:RT47=RT45)*(RR43:RR47=RR45)*(RV43:RV47&gt;RV45)),"")</f>
        <v/>
      </c>
      <c r="SD45" s="497" t="str">
        <f ca="1">IF(RN45&lt;&gt;"",SUMPRODUCT((RY43:RY47=RY45)*(RT43:RT47=RT45)*(RR43:RR47=RR45)*(RV43:RV47=RV45)*(RW43:RW47&gt;RW45)),"")</f>
        <v/>
      </c>
      <c r="SE45" s="497" t="str">
        <f ca="1">IF(RN45&lt;&gt;"",SUMPRODUCT((RY43:RY47=RY45)*(RT43:RT47=RT45)*(RR43:RR47=RR45)*(RV43:RV47=RV45)*(RW43:RW47=RW45)*(RX43:RX47&gt;RX45)),"")</f>
        <v/>
      </c>
      <c r="SF45" s="497" t="str">
        <f ca="1">IF(RN45&lt;&gt;"",IF(SF97&lt;&gt;"",IF(RM94=3,SF97,SF97+RM94),SUM(RZ45:SE45)+1),"")</f>
        <v/>
      </c>
      <c r="SG45" s="497" t="str">
        <f ca="1">IF(RN45&lt;&gt;"",INDEX(RN44:RN47,MATCH(3,SF44:SF47,0),0),"")</f>
        <v/>
      </c>
      <c r="SH45" s="497" t="str">
        <f t="shared" ref="SH45:SH46" ca="1" si="6950">IF(QQ43&lt;&gt;"",QQ43,"")</f>
        <v/>
      </c>
      <c r="SI45" s="497">
        <f ca="1">SUMPRODUCT((TY3:TY54=SH45)*(UB3:UB54=SH46)*(UC3:UC54="W"))+SUMPRODUCT((TY3:TY54=SH45)*(UB3:UB54=SH47)*(UC3:UC54="W"))+SUMPRODUCT((TY3:TY54=SH45)*(UB3:UB54=SH60)*(UC3:UC54="W"))+SUMPRODUCT((TY3:TY54=SH46)*(UB3:UB54=SH45)*(UD3:UD54="W"))+SUMPRODUCT((TY3:TY54=SH47)*(UB3:UB54=SH45)*(UD3:UD54="W"))+SUMPRODUCT((TY3:TY54=SH60)*(UB3:UB54=SH45)*(UD3:UD54="W"))</f>
        <v>0</v>
      </c>
      <c r="SJ45" s="497">
        <f ca="1">SUMPRODUCT((TY3:TY54=SH45)*(UB3:UB54=SH46)*(UC3:UC54="D"))+SUMPRODUCT((TY3:TY54=SH45)*(UB3:UB54=SH47)*(UC3:UC54="D"))+SUMPRODUCT((TY3:TY54=SH45)*(UB3:UB54=SH60)*(UC3:UC54="D"))+SUMPRODUCT((TY3:TY54=SH46)*(UB3:UB54=SH45)*(UC3:UC54="D"))+SUMPRODUCT((TY3:TY54=SH47)*(UB3:UB54=SH45)*(UC3:UC54="D"))+SUMPRODUCT((TY3:TY54=SH60)*(UB3:UB54=SH45)*(UC3:UC54="D"))</f>
        <v>0</v>
      </c>
      <c r="SK45" s="497">
        <f ca="1">SUMPRODUCT((TY3:TY54=SH45)*(UB3:UB54=SH46)*(UC3:UC54="L"))+SUMPRODUCT((TY3:TY54=SH45)*(UB3:UB54=SH47)*(UC3:UC54="L"))+SUMPRODUCT((TY3:TY54=SH45)*(UB3:UB54=SH60)*(UC3:UC54="L"))+SUMPRODUCT((TY3:TY54=SH46)*(UB3:UB54=SH45)*(UD3:UD54="L"))+SUMPRODUCT((TY3:TY54=SH47)*(UB3:UB54=SH45)*(UD3:UD54="L"))+SUMPRODUCT((TY3:TY54=SH60)*(UB3:UB54=SH45)*(UD3:UD54="L"))</f>
        <v>0</v>
      </c>
      <c r="SL45" s="497">
        <f ca="1">SUMPRODUCT((TY3:TY54=SH45)*(UB3:UB54=SH46)*TZ3:TZ54)+SUMPRODUCT((TY3:TY54=SH45)*(UB3:UB54=SH47)*TZ3:TZ54)+SUMPRODUCT((TY3:TY54=SH45)*(UB3:UB54=SH43)*TZ3:TZ54)+SUMPRODUCT((TY3:TY54=SH45)*(UB3:UB54=SH44)*TZ3:TZ54)+SUMPRODUCT((TY3:TY54=SH46)*(UB3:UB54=SH45)*UA3:UA54)+SUMPRODUCT((TY3:TY54=SH47)*(UB3:UB54=SH45)*UA3:UA54)+SUMPRODUCT((TY3:TY54=SH43)*(UB3:UB54=SH45)*UA3:UA54)+SUMPRODUCT((TY3:TY54=SH44)*(UB3:UB54=SH45)*UA3:UA54)</f>
        <v>0</v>
      </c>
      <c r="SM45" s="497">
        <f ca="1">SUMPRODUCT((TY3:TY54=SH45)*(UB3:UB54=SH46)*UA3:UA54)+SUMPRODUCT((TY3:TY54=SH45)*(UB3:UB54=SH47)*UA3:UA54)+SUMPRODUCT((TY3:TY54=SH45)*(UB3:UB54=SH43)*UA3:UA54)+SUMPRODUCT((TY3:TY54=SH45)*(UB3:UB54=SH44)*UA3:UA54)+SUMPRODUCT((TY3:TY54=SH46)*(UB3:UB54=SH45)*TZ3:TZ54)+SUMPRODUCT((TY3:TY54=SH47)*(UB3:UB54=SH45)*TZ3:TZ54)+SUMPRODUCT((TY3:TY54=SH43)*(UB3:UB54=SH45)*TZ3:TZ54)+SUMPRODUCT((TY3:TY54=SH44)*(UB3:UB54=SH45)*TZ3:TZ54)</f>
        <v>0</v>
      </c>
      <c r="SN45" s="497">
        <f t="shared" ref="SN45:SN46" ca="1" si="6951">SL45-SM45+1000</f>
        <v>1000</v>
      </c>
      <c r="SO45" s="497" t="str">
        <f t="shared" ref="SO45:SO46" ca="1" si="6952">IF(SH45&lt;&gt;"",SI45*3+SJ45*1,"")</f>
        <v/>
      </c>
      <c r="SP45" s="497" t="str">
        <f ca="1">IF(SH45&lt;&gt;"",VLOOKUP(SH45,QA4:QG52,7,FALSE),"")</f>
        <v/>
      </c>
      <c r="SQ45" s="497" t="str">
        <f ca="1">IF(SH45&lt;&gt;"",VLOOKUP(SH45,QA4:QG52,5,FALSE),"")</f>
        <v/>
      </c>
      <c r="SR45" s="497" t="str">
        <f ca="1">IF(SH45&lt;&gt;"",VLOOKUP(SH45,QA4:QI52,9,FALSE),"")</f>
        <v/>
      </c>
      <c r="SS45" s="497" t="str">
        <f t="shared" ref="SS45:SS46" ca="1" si="6953">SO45</f>
        <v/>
      </c>
      <c r="ST45" s="497" t="str">
        <f ca="1">IF(SH45&lt;&gt;"",RANK(SS45,SS44:SS46),"")</f>
        <v/>
      </c>
      <c r="SU45" s="497" t="str">
        <f ca="1">IF(SH45&lt;&gt;"",SUMPRODUCT((SS43:SS47=SS45)*(SN43:SN47&gt;SN45)),"")</f>
        <v/>
      </c>
      <c r="SV45" s="497" t="str">
        <f ca="1">IF(SH45&lt;&gt;"",SUMPRODUCT((SS43:SS47=SS45)*(SN43:SN47=SN45)*(SL43:SL47&gt;SL45)),"")</f>
        <v/>
      </c>
      <c r="SW45" s="497" t="str">
        <f ca="1">IF(SH45&lt;&gt;"",SUMPRODUCT((SS43:SS47=SS45)*(SN43:SN47=SN45)*(SL43:SL47=SL45)*(SP43:SP47&gt;SP45)),"")</f>
        <v/>
      </c>
      <c r="SX45" s="497" t="str">
        <f ca="1">IF(SH45&lt;&gt;"",SUMPRODUCT((SS43:SS47=SS45)*(SN43:SN47=SN45)*(SL43:SL47=SL45)*(SP43:SP47=SP45)*(SQ43:SQ47&gt;SQ45)),"")</f>
        <v/>
      </c>
      <c r="SY45" s="497" t="str">
        <f ca="1">IF(SH45&lt;&gt;"",SUMPRODUCT((SS43:SS47=SS45)*(SN43:SN47=SN45)*(SL43:SL47=SL45)*(SP43:SP47=SP45)*(SQ43:SQ47=SQ45)*(SR43:SR47&gt;SR45)),"")</f>
        <v/>
      </c>
      <c r="SZ45" s="497" t="str">
        <f t="shared" ref="SZ45:SZ46" ca="1" si="6954">IF(SH45&lt;&gt;"",SUM(ST45:SY45)+2,"")</f>
        <v/>
      </c>
      <c r="TA45" s="497" t="str">
        <f ca="1">IF(SH45&lt;&gt;"",INDEX(SH45:SH47,MATCH(3,SZ45:SZ47,0),0),"")</f>
        <v/>
      </c>
      <c r="TB45" s="497"/>
      <c r="TC45" s="497"/>
      <c r="TD45" s="497"/>
      <c r="TE45" s="497"/>
      <c r="TF45" s="497"/>
      <c r="TG45" s="497"/>
      <c r="TH45" s="497"/>
      <c r="TI45" s="497"/>
      <c r="TJ45" s="497"/>
      <c r="TK45" s="497"/>
      <c r="TL45" s="497"/>
      <c r="TM45" s="497"/>
      <c r="TN45" s="497"/>
      <c r="TO45" s="497"/>
      <c r="TP45" s="497"/>
      <c r="TQ45" s="497"/>
      <c r="TR45" s="497"/>
      <c r="TS45" s="497"/>
      <c r="TT45" s="497"/>
      <c r="TU45" s="497"/>
      <c r="TV45" s="497" t="str">
        <f t="shared" ref="TV45" ca="1" si="6955">IF(TA45&lt;&gt;"",TA45,IF(SG45&lt;&gt;"",SG45,IF(RM45&lt;&gt;"",RM45,QM45)))</f>
        <v>Wydad AC</v>
      </c>
      <c r="TW45" s="497">
        <v>3</v>
      </c>
      <c r="TX45" s="497"/>
      <c r="TY45" s="500" t="str">
        <f t="shared" si="3"/>
        <v>Internazionale</v>
      </c>
      <c r="TZ45" s="500">
        <f ca="1">IF(OFFSET('Game Board'!O50,0,TZ1)&lt;&gt;"",OFFSET('Game Board'!O50,0,TZ1),0)</f>
        <v>0</v>
      </c>
      <c r="UA45" s="500">
        <f ca="1">IF(OFFSET('Game Board'!P50,0,TZ1)&lt;&gt;"",OFFSET('Game Board'!P50,0,TZ1),0)</f>
        <v>0</v>
      </c>
      <c r="UB45" s="500" t="str">
        <f t="shared" si="4"/>
        <v>River Plate</v>
      </c>
      <c r="UC45" s="500" t="str">
        <f ca="1">IF(AND(OFFSET('Game Board'!O50,0,TZ1)&lt;&gt;"",OFFSET('Game Board'!P50,0,TZ1)&lt;&gt;""),IF(TZ45&gt;UA45,"W",IF(TZ45=UA45,"D","L")),"")</f>
        <v/>
      </c>
      <c r="UD45" s="497" t="str">
        <f t="shared" ca="1" si="2597"/>
        <v/>
      </c>
      <c r="UE45" s="497"/>
      <c r="UF45" s="497">
        <f ca="1">VLOOKUP(UG45,YB43:YC46,2,FALSE)</f>
        <v>4</v>
      </c>
      <c r="UG45" s="498" t="str">
        <f t="shared" si="6763"/>
        <v>Al Ain</v>
      </c>
      <c r="UH45" s="497">
        <f ca="1">SUMPRODUCT((YE3:YE54=UG45)*(YI3:YI54="W"))+SUMPRODUCT((YH3:YH54=UG45)*(YJ3:YJ54="W"))</f>
        <v>0</v>
      </c>
      <c r="UI45" s="497">
        <f ca="1">SUMPRODUCT((YE3:YE54=UG45)*(YI3:YI54="D"))+SUMPRODUCT((YH3:YH54=UG45)*(YJ3:YJ54="D"))</f>
        <v>0</v>
      </c>
      <c r="UJ45" s="497">
        <f ca="1">SUMPRODUCT((YE3:YE54=UG45)*(YI3:YI54="L"))+SUMPRODUCT((YH3:YH54=UG45)*(YJ3:YJ54="L"))</f>
        <v>0</v>
      </c>
      <c r="UK45" s="497">
        <f ca="1">SUMIF(YE3:YE72,UG45,YF3:YF72)+SUMIF(YH3:YH72,UG45,YG3:YG72)</f>
        <v>0</v>
      </c>
      <c r="UL45" s="497">
        <f ca="1">SUMIF(YH3:YH72,UG45,YF3:YF72)+SUMIF(YE3:YE72,UG45,YG3:YG72)</f>
        <v>0</v>
      </c>
      <c r="UM45" s="497">
        <f t="shared" ca="1" si="6764"/>
        <v>1000</v>
      </c>
      <c r="UN45" s="497">
        <f t="shared" ca="1" si="6765"/>
        <v>0</v>
      </c>
      <c r="UO45" s="499">
        <f t="shared" si="90"/>
        <v>2</v>
      </c>
      <c r="UP45" s="497">
        <f ca="1">IF(COUNTIF(UN43:UN46,4)&lt;&gt;4,RANK(UN45,UN43:UN46),UN97)</f>
        <v>1</v>
      </c>
      <c r="UQ45" s="497"/>
      <c r="UR45" s="497">
        <f ca="1">SUMPRODUCT((UP43:UP46=UP45)*(UO43:UO46&lt;UO45))+UP45</f>
        <v>1</v>
      </c>
      <c r="US45" s="498" t="str">
        <f ca="1">INDEX(UG43:UG47,MATCH(3,UR43:UR47,0),0)</f>
        <v>Juventus</v>
      </c>
      <c r="UT45" s="497">
        <f ca="1">INDEX(UP43:UP47,MATCH(US45,UG43:UG47,0),0)</f>
        <v>1</v>
      </c>
      <c r="UU45" s="497" t="str">
        <f t="shared" ref="UU45:UU46" ca="1" si="6956">IF(AND(UU44&lt;&gt;"",UT45=1),US45,"")</f>
        <v>Juventus</v>
      </c>
      <c r="UV45" s="497" t="str">
        <f t="shared" ref="UV45:UV46" ca="1" si="6957">IF(AND(UV44&lt;&gt;"",UT46=2),US46,"")</f>
        <v/>
      </c>
      <c r="UW45" s="497" t="str">
        <f t="shared" ref="UW45" ca="1" si="6958">IF(AND(UW44&lt;&gt;"",UT47=3),US47,"")</f>
        <v/>
      </c>
      <c r="UX45" s="497"/>
      <c r="UY45" s="497"/>
      <c r="UZ45" s="497" t="str">
        <f t="shared" ca="1" si="6770"/>
        <v>Juventus</v>
      </c>
      <c r="VA45" s="497">
        <f ca="1">SUMPRODUCT((YE3:YE54=UZ45)*(YH3:YH54=UZ46)*(YI3:YI54="W"))+SUMPRODUCT((YE3:YE54=UZ45)*(YH3:YH54=UZ47)*(YI3:YI54="W"))+SUMPRODUCT((YE3:YE54=UZ45)*(YH3:YH54=UZ43)*(YI3:YI54="W"))+SUMPRODUCT((YE3:YE54=UZ45)*(YH3:YH54=UZ44)*(YI3:YI54="W"))+SUMPRODUCT((YE3:YE54=UZ46)*(YH3:YH54=UZ45)*(YJ3:YJ54="W"))+SUMPRODUCT((YE3:YE54=UZ47)*(YH3:YH54=UZ45)*(YJ3:YJ54="W"))+SUMPRODUCT((YE3:YE54=UZ43)*(YH3:YH54=UZ45)*(YJ3:YJ54="W"))+SUMPRODUCT((YE3:YE54=UZ44)*(YH3:YH54=UZ45)*(YJ3:YJ54="W"))</f>
        <v>0</v>
      </c>
      <c r="VB45" s="497">
        <f ca="1">SUMPRODUCT((YE3:YE54=UZ45)*(YH3:YH54=UZ46)*(YI3:YI54="D"))+SUMPRODUCT((YE3:YE54=UZ45)*(YH3:YH54=UZ47)*(YI3:YI54="D"))+SUMPRODUCT((YE3:YE54=UZ45)*(YH3:YH54=UZ43)*(YI3:YI54="D"))+SUMPRODUCT((YE3:YE54=UZ45)*(YH3:YH54=UZ44)*(YI3:YI54="D"))+SUMPRODUCT((YE3:YE54=UZ46)*(YH3:YH54=UZ45)*(YI3:YI54="D"))+SUMPRODUCT((YE3:YE54=UZ47)*(YH3:YH54=UZ45)*(YI3:YI54="D"))+SUMPRODUCT((YE3:YE54=UZ43)*(YH3:YH54=UZ45)*(YI3:YI54="D"))+SUMPRODUCT((YE3:YE54=UZ44)*(YH3:YH54=UZ45)*(YI3:YI54="D"))</f>
        <v>0</v>
      </c>
      <c r="VC45" s="497">
        <f ca="1">SUMPRODUCT((YE3:YE54=UZ45)*(YH3:YH54=UZ46)*(YI3:YI54="L"))+SUMPRODUCT((YE3:YE54=UZ45)*(YH3:YH54=UZ47)*(YI3:YI54="L"))+SUMPRODUCT((YE3:YE54=UZ45)*(YH3:YH54=UZ43)*(YI3:YI54="L"))+SUMPRODUCT((YE3:YE54=UZ45)*(YH3:YH54=UZ44)*(YI3:YI54="L"))+SUMPRODUCT((YE3:YE54=UZ46)*(YH3:YH54=UZ45)*(YJ3:YJ54="L"))+SUMPRODUCT((YE3:YE54=UZ47)*(YH3:YH54=UZ45)*(YJ3:YJ54="L"))+SUMPRODUCT((YE3:YE54=UZ43)*(YH3:YH54=UZ45)*(YJ3:YJ54="L"))+SUMPRODUCT((YE3:YE54=UZ44)*(YH3:YH54=UZ45)*(YJ3:YJ54="L"))</f>
        <v>0</v>
      </c>
      <c r="VD45" s="497">
        <f ca="1">SUMPRODUCT((YE3:YE54=UZ45)*(YH3:YH54=UZ46)*YF3:YF54)+SUMPRODUCT((YE3:YE54=UZ45)*(YH3:YH54=UZ47)*YF3:YF54)+SUMPRODUCT((YE3:YE54=UZ45)*(YH3:YH54=UZ43)*YF3:YF54)+SUMPRODUCT((YE3:YE54=UZ45)*(YH3:YH54=UZ44)*YF3:YF54)+SUMPRODUCT((YE3:YE54=UZ46)*(YH3:YH54=UZ45)*YG3:YG54)+SUMPRODUCT((YE3:YE54=UZ47)*(YH3:YH54=UZ45)*YG3:YG54)+SUMPRODUCT((YE3:YE54=UZ43)*(YH3:YH54=UZ45)*YG3:YG54)+SUMPRODUCT((YE3:YE54=UZ44)*(YH3:YH54=UZ45)*YG3:YG54)</f>
        <v>0</v>
      </c>
      <c r="VE45" s="497">
        <f ca="1">SUMPRODUCT((YE3:YE54=UZ45)*(YH3:YH54=UZ46)*YG3:YG54)+SUMPRODUCT((YE3:YE54=UZ45)*(YH3:YH54=UZ47)*YG3:YG54)+SUMPRODUCT((YE3:YE54=UZ45)*(YH3:YH54=UZ43)*YG3:YG54)+SUMPRODUCT((YE3:YE54=UZ45)*(YH3:YH54=UZ44)*YG3:YG54)+SUMPRODUCT((YE3:YE54=UZ46)*(YH3:YH54=UZ45)*YF3:YF54)+SUMPRODUCT((YE3:YE54=UZ47)*(YH3:YH54=UZ45)*YF3:YF54)+SUMPRODUCT((YE3:YE54=UZ43)*(YH3:YH54=UZ45)*YF3:YF54)+SUMPRODUCT((YE3:YE54=UZ44)*(YH3:YH54=UZ45)*YF3:YF54)</f>
        <v>0</v>
      </c>
      <c r="VF45" s="497">
        <f t="shared" ca="1" si="6771"/>
        <v>1000</v>
      </c>
      <c r="VG45" s="497">
        <f t="shared" ca="1" si="6772"/>
        <v>0</v>
      </c>
      <c r="VH45" s="497">
        <f ca="1">IF(UZ45&lt;&gt;"",VLOOKUP(UZ45,UG4:UM52,7,FALSE),"")</f>
        <v>1000</v>
      </c>
      <c r="VI45" s="497">
        <f ca="1">IF(UZ45&lt;&gt;"",VLOOKUP(UZ45,UG4:UM52,5,FALSE),"")</f>
        <v>0</v>
      </c>
      <c r="VJ45" s="497">
        <f ca="1">IF(UZ45&lt;&gt;"",VLOOKUP(UZ45,UG4:UO52,9,FALSE),"")</f>
        <v>19</v>
      </c>
      <c r="VK45" s="497">
        <f t="shared" ca="1" si="6773"/>
        <v>0</v>
      </c>
      <c r="VL45" s="497">
        <f ca="1">IF(UZ45&lt;&gt;"",RANK(VK45,VK43:VK47),"")</f>
        <v>1</v>
      </c>
      <c r="VM45" s="497">
        <f ca="1">IF(UZ45&lt;&gt;"",SUMPRODUCT((VK43:VK47=VK45)*(VF43:VF47&gt;VF45)),"")</f>
        <v>0</v>
      </c>
      <c r="VN45" s="497">
        <f ca="1">IF(UZ45&lt;&gt;"",SUMPRODUCT((VK43:VK47=VK45)*(VF43:VF47=VF45)*(VD43:VD47&gt;VD45)),"")</f>
        <v>0</v>
      </c>
      <c r="VO45" s="497">
        <f ca="1">IF(UZ45&lt;&gt;"",SUMPRODUCT((VK43:VK47=VK45)*(VF43:VF47=VF45)*(VD43:VD47=VD45)*(VH43:VH47&gt;VH45)),"")</f>
        <v>0</v>
      </c>
      <c r="VP45" s="497">
        <f ca="1">IF(UZ45&lt;&gt;"",SUMPRODUCT((VK43:VK47=VK45)*(VF43:VF47=VF45)*(VD43:VD47=VD45)*(VH43:VH47=VH45)*(VI43:VI47&gt;VI45)),"")</f>
        <v>0</v>
      </c>
      <c r="VQ45" s="497">
        <f ca="1">IF(UZ45&lt;&gt;"",SUMPRODUCT((VK43:VK47=VK45)*(VF43:VF47=VF45)*(VD43:VD47=VD45)*(VH43:VH47=VH45)*(VI43:VI47=VI45)*(VJ43:VJ47&gt;VJ45)),"")</f>
        <v>1</v>
      </c>
      <c r="VR45" s="497">
        <f t="shared" ref="VR45" ca="1" si="6959">IF(UZ45&lt;&gt;"",IF(VR97&lt;&gt;"",IF(UY94=3,VR97,VR97+UY94),SUM(VL45:VQ45)),"")</f>
        <v>2</v>
      </c>
      <c r="VS45" s="497" t="str">
        <f ca="1">IF(UZ45&lt;&gt;"",INDEX(UZ43:UZ47,MATCH(3,VR43:VR47,0),0),"")</f>
        <v>Wydad AC</v>
      </c>
      <c r="VT45" s="497" t="str">
        <f t="shared" ca="1" si="6875"/>
        <v/>
      </c>
      <c r="VU45" s="497">
        <f ca="1">SUMPRODUCT((YE3:YE54=VT45)*(YH3:YH54=VT46)*(YI3:YI54="W"))+SUMPRODUCT((YE3:YE54=VT45)*(YH3:YH54=VT47)*(YI3:YI54="W"))+SUMPRODUCT((YE3:YE54=VT45)*(YH3:YH54=VT44)*(YI3:YI54="W"))+SUMPRODUCT((YE3:YE54=VT46)*(YH3:YH54=VT45)*(YJ3:YJ54="W"))+SUMPRODUCT((YE3:YE54=VT47)*(YH3:YH54=VT45)*(YJ3:YJ54="W"))+SUMPRODUCT((YE3:YE54=VT44)*(YH3:YH54=VT45)*(YJ3:YJ54="W"))</f>
        <v>0</v>
      </c>
      <c r="VV45" s="497">
        <f ca="1">SUMPRODUCT((YE3:YE54=VT45)*(YH3:YH54=VT46)*(YI3:YI54="D"))+SUMPRODUCT((YE3:YE54=VT45)*(YH3:YH54=VT47)*(YI3:YI54="D"))+SUMPRODUCT((YE3:YE54=VT45)*(YH3:YH54=VT44)*(YI3:YI54="D"))+SUMPRODUCT((YE3:YE54=VT46)*(YH3:YH54=VT45)*(YI3:YI54="D"))+SUMPRODUCT((YE3:YE54=VT47)*(YH3:YH54=VT45)*(YI3:YI54="D"))+SUMPRODUCT((YE3:YE54=VT44)*(YH3:YH54=VT45)*(YI3:YI54="D"))</f>
        <v>0</v>
      </c>
      <c r="VW45" s="497">
        <f ca="1">SUMPRODUCT((YE3:YE54=VT45)*(YH3:YH54=VT46)*(YI3:YI54="L"))+SUMPRODUCT((YE3:YE54=VT45)*(YH3:YH54=VT47)*(YI3:YI54="L"))+SUMPRODUCT((YE3:YE54=VT45)*(YH3:YH54=VT44)*(YI3:YI54="L"))+SUMPRODUCT((YE3:YE54=VT46)*(YH3:YH54=VT45)*(YJ3:YJ54="L"))+SUMPRODUCT((YE3:YE54=VT47)*(YH3:YH54=VT45)*(YJ3:YJ54="L"))+SUMPRODUCT((YE3:YE54=VT44)*(YH3:YH54=VT45)*(YJ3:YJ54="L"))</f>
        <v>0</v>
      </c>
      <c r="VX45" s="497">
        <f ca="1">SUMPRODUCT((YE3:YE54=VT45)*(YH3:YH54=VT46)*YF3:YF54)+SUMPRODUCT((YE3:YE54=VT45)*(YH3:YH54=VT47)*YF3:YF54)+SUMPRODUCT((YE3:YE54=VT45)*(YH3:YH54=VT43)*YF3:YF54)+SUMPRODUCT((YE3:YE54=VT45)*(YH3:YH54=VT44)*YF3:YF54)+SUMPRODUCT((YE3:YE54=VT46)*(YH3:YH54=VT45)*YG3:YG54)+SUMPRODUCT((YE3:YE54=VT47)*(YH3:YH54=VT45)*YG3:YG54)+SUMPRODUCT((YE3:YE54=VT43)*(YH3:YH54=VT45)*YG3:YG54)+SUMPRODUCT((YE3:YE54=VT44)*(YH3:YH54=VT45)*YG3:YG54)</f>
        <v>0</v>
      </c>
      <c r="VY45" s="497">
        <f ca="1">SUMPRODUCT((YE3:YE54=VT45)*(YH3:YH54=VT46)*YG3:YG54)+SUMPRODUCT((YE3:YE54=VT45)*(YH3:YH54=VT47)*YG3:YG54)+SUMPRODUCT((YE3:YE54=VT45)*(YH3:YH54=VT43)*YG3:YG54)+SUMPRODUCT((YE3:YE54=VT45)*(YH3:YH54=VT44)*YG3:YG54)+SUMPRODUCT((YE3:YE54=VT46)*(YH3:YH54=VT45)*YF3:YF54)+SUMPRODUCT((YE3:YE54=VT47)*(YH3:YH54=VT45)*YF3:YF54)+SUMPRODUCT((YE3:YE54=VT43)*(YH3:YH54=VT45)*YF3:YF54)+SUMPRODUCT((YE3:YE54=VT44)*(YH3:YH54=VT45)*YF3:YF54)</f>
        <v>0</v>
      </c>
      <c r="VZ45" s="497">
        <f t="shared" ca="1" si="6876"/>
        <v>1000</v>
      </c>
      <c r="WA45" s="497" t="str">
        <f t="shared" ca="1" si="6877"/>
        <v/>
      </c>
      <c r="WB45" s="497" t="str">
        <f ca="1">IF(VT45&lt;&gt;"",VLOOKUP(VT45,UG4:UM52,7,FALSE),"")</f>
        <v/>
      </c>
      <c r="WC45" s="497" t="str">
        <f ca="1">IF(VT45&lt;&gt;"",VLOOKUP(VT45,UG4:UM52,5,FALSE),"")</f>
        <v/>
      </c>
      <c r="WD45" s="497" t="str">
        <f ca="1">IF(VT45&lt;&gt;"",VLOOKUP(VT45,UG4:UO52,9,FALSE),"")</f>
        <v/>
      </c>
      <c r="WE45" s="497" t="str">
        <f t="shared" ca="1" si="6878"/>
        <v/>
      </c>
      <c r="WF45" s="497" t="str">
        <f ca="1">IF(VT45&lt;&gt;"",RANK(WE45,WE43:WE46),"")</f>
        <v/>
      </c>
      <c r="WG45" s="497" t="str">
        <f ca="1">IF(VT45&lt;&gt;"",SUMPRODUCT((WE43:WE47=WE45)*(VZ43:VZ47&gt;VZ45)),"")</f>
        <v/>
      </c>
      <c r="WH45" s="497" t="str">
        <f ca="1">IF(VT45&lt;&gt;"",SUMPRODUCT((WE43:WE47=WE45)*(VZ43:VZ47=VZ45)*(VX43:VX47&gt;VX45)),"")</f>
        <v/>
      </c>
      <c r="WI45" s="497" t="str">
        <f ca="1">IF(VT45&lt;&gt;"",SUMPRODUCT((WE43:WE47=WE45)*(VZ43:VZ47=VZ45)*(VX43:VX47=VX45)*(WB43:WB47&gt;WB45)),"")</f>
        <v/>
      </c>
      <c r="WJ45" s="497" t="str">
        <f ca="1">IF(VT45&lt;&gt;"",SUMPRODUCT((WE43:WE47=WE45)*(VZ43:VZ47=VZ45)*(VX43:VX47=VX45)*(WB43:WB47=WB45)*(WC43:WC47&gt;WC45)),"")</f>
        <v/>
      </c>
      <c r="WK45" s="497" t="str">
        <f ca="1">IF(VT45&lt;&gt;"",SUMPRODUCT((WE43:WE47=WE45)*(VZ43:VZ47=VZ45)*(VX43:VX47=VX45)*(WB43:WB47=WB45)*(WC43:WC47=WC45)*(WD43:WD47&gt;WD45)),"")</f>
        <v/>
      </c>
      <c r="WL45" s="497" t="str">
        <f ca="1">IF(VT45&lt;&gt;"",IF(WL97&lt;&gt;"",IF(VS94=3,WL97,WL97+VS94),SUM(WF45:WK45)+1),"")</f>
        <v/>
      </c>
      <c r="WM45" s="497" t="str">
        <f ca="1">IF(VT45&lt;&gt;"",INDEX(VT44:VT47,MATCH(3,WL44:WL47,0),0),"")</f>
        <v/>
      </c>
      <c r="WN45" s="497" t="str">
        <f t="shared" ref="WN45:WN46" ca="1" si="6960">IF(UW43&lt;&gt;"",UW43,"")</f>
        <v/>
      </c>
      <c r="WO45" s="497">
        <f ca="1">SUMPRODUCT((YE3:YE54=WN45)*(YH3:YH54=WN46)*(YI3:YI54="W"))+SUMPRODUCT((YE3:YE54=WN45)*(YH3:YH54=WN47)*(YI3:YI54="W"))+SUMPRODUCT((YE3:YE54=WN45)*(YH3:YH54=WN60)*(YI3:YI54="W"))+SUMPRODUCT((YE3:YE54=WN46)*(YH3:YH54=WN45)*(YJ3:YJ54="W"))+SUMPRODUCT((YE3:YE54=WN47)*(YH3:YH54=WN45)*(YJ3:YJ54="W"))+SUMPRODUCT((YE3:YE54=WN60)*(YH3:YH54=WN45)*(YJ3:YJ54="W"))</f>
        <v>0</v>
      </c>
      <c r="WP45" s="497">
        <f ca="1">SUMPRODUCT((YE3:YE54=WN45)*(YH3:YH54=WN46)*(YI3:YI54="D"))+SUMPRODUCT((YE3:YE54=WN45)*(YH3:YH54=WN47)*(YI3:YI54="D"))+SUMPRODUCT((YE3:YE54=WN45)*(YH3:YH54=WN60)*(YI3:YI54="D"))+SUMPRODUCT((YE3:YE54=WN46)*(YH3:YH54=WN45)*(YI3:YI54="D"))+SUMPRODUCT((YE3:YE54=WN47)*(YH3:YH54=WN45)*(YI3:YI54="D"))+SUMPRODUCT((YE3:YE54=WN60)*(YH3:YH54=WN45)*(YI3:YI54="D"))</f>
        <v>0</v>
      </c>
      <c r="WQ45" s="497">
        <f ca="1">SUMPRODUCT((YE3:YE54=WN45)*(YH3:YH54=WN46)*(YI3:YI54="L"))+SUMPRODUCT((YE3:YE54=WN45)*(YH3:YH54=WN47)*(YI3:YI54="L"))+SUMPRODUCT((YE3:YE54=WN45)*(YH3:YH54=WN60)*(YI3:YI54="L"))+SUMPRODUCT((YE3:YE54=WN46)*(YH3:YH54=WN45)*(YJ3:YJ54="L"))+SUMPRODUCT((YE3:YE54=WN47)*(YH3:YH54=WN45)*(YJ3:YJ54="L"))+SUMPRODUCT((YE3:YE54=WN60)*(YH3:YH54=WN45)*(YJ3:YJ54="L"))</f>
        <v>0</v>
      </c>
      <c r="WR45" s="497">
        <f ca="1">SUMPRODUCT((YE3:YE54=WN45)*(YH3:YH54=WN46)*YF3:YF54)+SUMPRODUCT((YE3:YE54=WN45)*(YH3:YH54=WN47)*YF3:YF54)+SUMPRODUCT((YE3:YE54=WN45)*(YH3:YH54=WN43)*YF3:YF54)+SUMPRODUCT((YE3:YE54=WN45)*(YH3:YH54=WN44)*YF3:YF54)+SUMPRODUCT((YE3:YE54=WN46)*(YH3:YH54=WN45)*YG3:YG54)+SUMPRODUCT((YE3:YE54=WN47)*(YH3:YH54=WN45)*YG3:YG54)+SUMPRODUCT((YE3:YE54=WN43)*(YH3:YH54=WN45)*YG3:YG54)+SUMPRODUCT((YE3:YE54=WN44)*(YH3:YH54=WN45)*YG3:YG54)</f>
        <v>0</v>
      </c>
      <c r="WS45" s="497">
        <f ca="1">SUMPRODUCT((YE3:YE54=WN45)*(YH3:YH54=WN46)*YG3:YG54)+SUMPRODUCT((YE3:YE54=WN45)*(YH3:YH54=WN47)*YG3:YG54)+SUMPRODUCT((YE3:YE54=WN45)*(YH3:YH54=WN43)*YG3:YG54)+SUMPRODUCT((YE3:YE54=WN45)*(YH3:YH54=WN44)*YG3:YG54)+SUMPRODUCT((YE3:YE54=WN46)*(YH3:YH54=WN45)*YF3:YF54)+SUMPRODUCT((YE3:YE54=WN47)*(YH3:YH54=WN45)*YF3:YF54)+SUMPRODUCT((YE3:YE54=WN43)*(YH3:YH54=WN45)*YF3:YF54)+SUMPRODUCT((YE3:YE54=WN44)*(YH3:YH54=WN45)*YF3:YF54)</f>
        <v>0</v>
      </c>
      <c r="WT45" s="497">
        <f t="shared" ref="WT45:WT46" ca="1" si="6961">WR45-WS45+1000</f>
        <v>1000</v>
      </c>
      <c r="WU45" s="497" t="str">
        <f t="shared" ref="WU45:WU46" ca="1" si="6962">IF(WN45&lt;&gt;"",WO45*3+WP45*1,"")</f>
        <v/>
      </c>
      <c r="WV45" s="497" t="str">
        <f ca="1">IF(WN45&lt;&gt;"",VLOOKUP(WN45,UG4:UM52,7,FALSE),"")</f>
        <v/>
      </c>
      <c r="WW45" s="497" t="str">
        <f ca="1">IF(WN45&lt;&gt;"",VLOOKUP(WN45,UG4:UM52,5,FALSE),"")</f>
        <v/>
      </c>
      <c r="WX45" s="497" t="str">
        <f ca="1">IF(WN45&lt;&gt;"",VLOOKUP(WN45,UG4:UO52,9,FALSE),"")</f>
        <v/>
      </c>
      <c r="WY45" s="497" t="str">
        <f t="shared" ref="WY45:WY46" ca="1" si="6963">WU45</f>
        <v/>
      </c>
      <c r="WZ45" s="497" t="str">
        <f ca="1">IF(WN45&lt;&gt;"",RANK(WY45,WY44:WY46),"")</f>
        <v/>
      </c>
      <c r="XA45" s="497" t="str">
        <f ca="1">IF(WN45&lt;&gt;"",SUMPRODUCT((WY43:WY47=WY45)*(WT43:WT47&gt;WT45)),"")</f>
        <v/>
      </c>
      <c r="XB45" s="497" t="str">
        <f ca="1">IF(WN45&lt;&gt;"",SUMPRODUCT((WY43:WY47=WY45)*(WT43:WT47=WT45)*(WR43:WR47&gt;WR45)),"")</f>
        <v/>
      </c>
      <c r="XC45" s="497" t="str">
        <f ca="1">IF(WN45&lt;&gt;"",SUMPRODUCT((WY43:WY47=WY45)*(WT43:WT47=WT45)*(WR43:WR47=WR45)*(WV43:WV47&gt;WV45)),"")</f>
        <v/>
      </c>
      <c r="XD45" s="497" t="str">
        <f ca="1">IF(WN45&lt;&gt;"",SUMPRODUCT((WY43:WY47=WY45)*(WT43:WT47=WT45)*(WR43:WR47=WR45)*(WV43:WV47=WV45)*(WW43:WW47&gt;WW45)),"")</f>
        <v/>
      </c>
      <c r="XE45" s="497" t="str">
        <f ca="1">IF(WN45&lt;&gt;"",SUMPRODUCT((WY43:WY47=WY45)*(WT43:WT47=WT45)*(WR43:WR47=WR45)*(WV43:WV47=WV45)*(WW43:WW47=WW45)*(WX43:WX47&gt;WX45)),"")</f>
        <v/>
      </c>
      <c r="XF45" s="497" t="str">
        <f t="shared" ref="XF45:XF46" ca="1" si="6964">IF(WN45&lt;&gt;"",SUM(WZ45:XE45)+2,"")</f>
        <v/>
      </c>
      <c r="XG45" s="497" t="str">
        <f ca="1">IF(WN45&lt;&gt;"",INDEX(WN45:WN47,MATCH(3,XF45:XF47,0),0),"")</f>
        <v/>
      </c>
      <c r="XH45" s="497"/>
      <c r="XI45" s="497"/>
      <c r="XJ45" s="497"/>
      <c r="XK45" s="497"/>
      <c r="XL45" s="497"/>
      <c r="XM45" s="497"/>
      <c r="XN45" s="497"/>
      <c r="XO45" s="497"/>
      <c r="XP45" s="497"/>
      <c r="XQ45" s="497"/>
      <c r="XR45" s="497"/>
      <c r="XS45" s="497"/>
      <c r="XT45" s="497"/>
      <c r="XU45" s="497"/>
      <c r="XV45" s="497"/>
      <c r="XW45" s="497"/>
      <c r="XX45" s="497"/>
      <c r="XY45" s="497"/>
      <c r="XZ45" s="497"/>
      <c r="YA45" s="497"/>
      <c r="YB45" s="497" t="str">
        <f t="shared" ref="YB45" ca="1" si="6965">IF(XG45&lt;&gt;"",XG45,IF(WM45&lt;&gt;"",WM45,IF(VS45&lt;&gt;"",VS45,US45)))</f>
        <v>Wydad AC</v>
      </c>
      <c r="YC45" s="497">
        <v>3</v>
      </c>
      <c r="YD45" s="497"/>
      <c r="YE45" s="500" t="str">
        <f t="shared" si="6"/>
        <v>Internazionale</v>
      </c>
      <c r="YF45" s="500">
        <f ca="1">IF(OFFSET('Game Board'!O50,0,YF1)&lt;&gt;"",OFFSET('Game Board'!O50,0,YF1),0)</f>
        <v>0</v>
      </c>
      <c r="YG45" s="500">
        <f ca="1">IF(OFFSET('Game Board'!P50,0,YF1)&lt;&gt;"",OFFSET('Game Board'!P50,0,YF1),0)</f>
        <v>0</v>
      </c>
      <c r="YH45" s="500" t="str">
        <f t="shared" si="7"/>
        <v>River Plate</v>
      </c>
      <c r="YI45" s="500" t="str">
        <f ca="1">IF(AND(OFFSET('Game Board'!O50,0,YF1)&lt;&gt;"",OFFSET('Game Board'!P50,0,YF1)&lt;&gt;""),IF(YF45&gt;YG45,"W",IF(YF45=YG45,"D","L")),"")</f>
        <v/>
      </c>
      <c r="YJ45" s="497" t="str">
        <f t="shared" ca="1" si="2629"/>
        <v/>
      </c>
      <c r="YK45" s="497"/>
      <c r="YL45" s="497">
        <f ca="1">VLOOKUP(YM45,ACH43:ACI46,2,FALSE)</f>
        <v>4</v>
      </c>
      <c r="YM45" s="498" t="str">
        <f t="shared" si="6776"/>
        <v>Al Ain</v>
      </c>
      <c r="YN45" s="497">
        <f ca="1">SUMPRODUCT((ACK3:ACK54=YM45)*(ACO3:ACO54="W"))+SUMPRODUCT((ACN3:ACN54=YM45)*(ACP3:ACP54="W"))</f>
        <v>0</v>
      </c>
      <c r="YO45" s="497">
        <f ca="1">SUMPRODUCT((ACK3:ACK54=YM45)*(ACO3:ACO54="D"))+SUMPRODUCT((ACN3:ACN54=YM45)*(ACP3:ACP54="D"))</f>
        <v>0</v>
      </c>
      <c r="YP45" s="497">
        <f ca="1">SUMPRODUCT((ACK3:ACK54=YM45)*(ACO3:ACO54="L"))+SUMPRODUCT((ACN3:ACN54=YM45)*(ACP3:ACP54="L"))</f>
        <v>0</v>
      </c>
      <c r="YQ45" s="497">
        <f ca="1">SUMIF(ACK3:ACK72,YM45,ACL3:ACL72)+SUMIF(ACN3:ACN72,YM45,ACM3:ACM72)</f>
        <v>0</v>
      </c>
      <c r="YR45" s="497">
        <f ca="1">SUMIF(ACN3:ACN72,YM45,ACL3:ACL72)+SUMIF(ACK3:ACK72,YM45,ACM3:ACM72)</f>
        <v>0</v>
      </c>
      <c r="YS45" s="497">
        <f t="shared" ca="1" si="6777"/>
        <v>1000</v>
      </c>
      <c r="YT45" s="497">
        <f t="shared" ca="1" si="6778"/>
        <v>0</v>
      </c>
      <c r="YU45" s="499">
        <f t="shared" si="117"/>
        <v>2</v>
      </c>
      <c r="YV45" s="497">
        <f ca="1">IF(COUNTIF(YT43:YT46,4)&lt;&gt;4,RANK(YT45,YT43:YT46),YT97)</f>
        <v>1</v>
      </c>
      <c r="YW45" s="497"/>
      <c r="YX45" s="497">
        <f ca="1">SUMPRODUCT((YV43:YV46=YV45)*(YU43:YU46&lt;YU45))+YV45</f>
        <v>1</v>
      </c>
      <c r="YY45" s="498" t="str">
        <f ca="1">INDEX(YM43:YM47,MATCH(3,YX43:YX47,0),0)</f>
        <v>Juventus</v>
      </c>
      <c r="YZ45" s="497">
        <f ca="1">INDEX(YV43:YV47,MATCH(YY45,YM43:YM47,0),0)</f>
        <v>1</v>
      </c>
      <c r="ZA45" s="497" t="str">
        <f t="shared" ref="ZA45:ZA46" ca="1" si="6966">IF(AND(ZA44&lt;&gt;"",YZ45=1),YY45,"")</f>
        <v>Juventus</v>
      </c>
      <c r="ZB45" s="497" t="str">
        <f t="shared" ref="ZB45:ZB46" ca="1" si="6967">IF(AND(ZB44&lt;&gt;"",YZ46=2),YY46,"")</f>
        <v/>
      </c>
      <c r="ZC45" s="497" t="str">
        <f t="shared" ref="ZC45" ca="1" si="6968">IF(AND(ZC44&lt;&gt;"",YZ47=3),YY47,"")</f>
        <v/>
      </c>
      <c r="ZD45" s="497"/>
      <c r="ZE45" s="497"/>
      <c r="ZF45" s="497" t="str">
        <f t="shared" ca="1" si="6783"/>
        <v>Juventus</v>
      </c>
      <c r="ZG45" s="497">
        <f ca="1">SUMPRODUCT((ACK3:ACK54=ZF45)*(ACN3:ACN54=ZF46)*(ACO3:ACO54="W"))+SUMPRODUCT((ACK3:ACK54=ZF45)*(ACN3:ACN54=ZF47)*(ACO3:ACO54="W"))+SUMPRODUCT((ACK3:ACK54=ZF45)*(ACN3:ACN54=ZF43)*(ACO3:ACO54="W"))+SUMPRODUCT((ACK3:ACK54=ZF45)*(ACN3:ACN54=ZF44)*(ACO3:ACO54="W"))+SUMPRODUCT((ACK3:ACK54=ZF46)*(ACN3:ACN54=ZF45)*(ACP3:ACP54="W"))+SUMPRODUCT((ACK3:ACK54=ZF47)*(ACN3:ACN54=ZF45)*(ACP3:ACP54="W"))+SUMPRODUCT((ACK3:ACK54=ZF43)*(ACN3:ACN54=ZF45)*(ACP3:ACP54="W"))+SUMPRODUCT((ACK3:ACK54=ZF44)*(ACN3:ACN54=ZF45)*(ACP3:ACP54="W"))</f>
        <v>0</v>
      </c>
      <c r="ZH45" s="497">
        <f ca="1">SUMPRODUCT((ACK3:ACK54=ZF45)*(ACN3:ACN54=ZF46)*(ACO3:ACO54="D"))+SUMPRODUCT((ACK3:ACK54=ZF45)*(ACN3:ACN54=ZF47)*(ACO3:ACO54="D"))+SUMPRODUCT((ACK3:ACK54=ZF45)*(ACN3:ACN54=ZF43)*(ACO3:ACO54="D"))+SUMPRODUCT((ACK3:ACK54=ZF45)*(ACN3:ACN54=ZF44)*(ACO3:ACO54="D"))+SUMPRODUCT((ACK3:ACK54=ZF46)*(ACN3:ACN54=ZF45)*(ACO3:ACO54="D"))+SUMPRODUCT((ACK3:ACK54=ZF47)*(ACN3:ACN54=ZF45)*(ACO3:ACO54="D"))+SUMPRODUCT((ACK3:ACK54=ZF43)*(ACN3:ACN54=ZF45)*(ACO3:ACO54="D"))+SUMPRODUCT((ACK3:ACK54=ZF44)*(ACN3:ACN54=ZF45)*(ACO3:ACO54="D"))</f>
        <v>0</v>
      </c>
      <c r="ZI45" s="497">
        <f ca="1">SUMPRODUCT((ACK3:ACK54=ZF45)*(ACN3:ACN54=ZF46)*(ACO3:ACO54="L"))+SUMPRODUCT((ACK3:ACK54=ZF45)*(ACN3:ACN54=ZF47)*(ACO3:ACO54="L"))+SUMPRODUCT((ACK3:ACK54=ZF45)*(ACN3:ACN54=ZF43)*(ACO3:ACO54="L"))+SUMPRODUCT((ACK3:ACK54=ZF45)*(ACN3:ACN54=ZF44)*(ACO3:ACO54="L"))+SUMPRODUCT((ACK3:ACK54=ZF46)*(ACN3:ACN54=ZF45)*(ACP3:ACP54="L"))+SUMPRODUCT((ACK3:ACK54=ZF47)*(ACN3:ACN54=ZF45)*(ACP3:ACP54="L"))+SUMPRODUCT((ACK3:ACK54=ZF43)*(ACN3:ACN54=ZF45)*(ACP3:ACP54="L"))+SUMPRODUCT((ACK3:ACK54=ZF44)*(ACN3:ACN54=ZF45)*(ACP3:ACP54="L"))</f>
        <v>0</v>
      </c>
      <c r="ZJ45" s="497">
        <f ca="1">SUMPRODUCT((ACK3:ACK54=ZF45)*(ACN3:ACN54=ZF46)*ACL3:ACL54)+SUMPRODUCT((ACK3:ACK54=ZF45)*(ACN3:ACN54=ZF47)*ACL3:ACL54)+SUMPRODUCT((ACK3:ACK54=ZF45)*(ACN3:ACN54=ZF43)*ACL3:ACL54)+SUMPRODUCT((ACK3:ACK54=ZF45)*(ACN3:ACN54=ZF44)*ACL3:ACL54)+SUMPRODUCT((ACK3:ACK54=ZF46)*(ACN3:ACN54=ZF45)*ACM3:ACM54)+SUMPRODUCT((ACK3:ACK54=ZF47)*(ACN3:ACN54=ZF45)*ACM3:ACM54)+SUMPRODUCT((ACK3:ACK54=ZF43)*(ACN3:ACN54=ZF45)*ACM3:ACM54)+SUMPRODUCT((ACK3:ACK54=ZF44)*(ACN3:ACN54=ZF45)*ACM3:ACM54)</f>
        <v>0</v>
      </c>
      <c r="ZK45" s="497">
        <f ca="1">SUMPRODUCT((ACK3:ACK54=ZF45)*(ACN3:ACN54=ZF46)*ACM3:ACM54)+SUMPRODUCT((ACK3:ACK54=ZF45)*(ACN3:ACN54=ZF47)*ACM3:ACM54)+SUMPRODUCT((ACK3:ACK54=ZF45)*(ACN3:ACN54=ZF43)*ACM3:ACM54)+SUMPRODUCT((ACK3:ACK54=ZF45)*(ACN3:ACN54=ZF44)*ACM3:ACM54)+SUMPRODUCT((ACK3:ACK54=ZF46)*(ACN3:ACN54=ZF45)*ACL3:ACL54)+SUMPRODUCT((ACK3:ACK54=ZF47)*(ACN3:ACN54=ZF45)*ACL3:ACL54)+SUMPRODUCT((ACK3:ACK54=ZF43)*(ACN3:ACN54=ZF45)*ACL3:ACL54)+SUMPRODUCT((ACK3:ACK54=ZF44)*(ACN3:ACN54=ZF45)*ACL3:ACL54)</f>
        <v>0</v>
      </c>
      <c r="ZL45" s="497">
        <f t="shared" ca="1" si="6784"/>
        <v>1000</v>
      </c>
      <c r="ZM45" s="497">
        <f t="shared" ca="1" si="6785"/>
        <v>0</v>
      </c>
      <c r="ZN45" s="497">
        <f ca="1">IF(ZF45&lt;&gt;"",VLOOKUP(ZF45,YM4:YS52,7,FALSE),"")</f>
        <v>1000</v>
      </c>
      <c r="ZO45" s="497">
        <f ca="1">IF(ZF45&lt;&gt;"",VLOOKUP(ZF45,YM4:YS52,5,FALSE),"")</f>
        <v>0</v>
      </c>
      <c r="ZP45" s="497">
        <f ca="1">IF(ZF45&lt;&gt;"",VLOOKUP(ZF45,YM4:YU52,9,FALSE),"")</f>
        <v>19</v>
      </c>
      <c r="ZQ45" s="497">
        <f t="shared" ca="1" si="6786"/>
        <v>0</v>
      </c>
      <c r="ZR45" s="497">
        <f ca="1">IF(ZF45&lt;&gt;"",RANK(ZQ45,ZQ43:ZQ47),"")</f>
        <v>1</v>
      </c>
      <c r="ZS45" s="497">
        <f ca="1">IF(ZF45&lt;&gt;"",SUMPRODUCT((ZQ43:ZQ47=ZQ45)*(ZL43:ZL47&gt;ZL45)),"")</f>
        <v>0</v>
      </c>
      <c r="ZT45" s="497">
        <f ca="1">IF(ZF45&lt;&gt;"",SUMPRODUCT((ZQ43:ZQ47=ZQ45)*(ZL43:ZL47=ZL45)*(ZJ43:ZJ47&gt;ZJ45)),"")</f>
        <v>0</v>
      </c>
      <c r="ZU45" s="497">
        <f ca="1">IF(ZF45&lt;&gt;"",SUMPRODUCT((ZQ43:ZQ47=ZQ45)*(ZL43:ZL47=ZL45)*(ZJ43:ZJ47=ZJ45)*(ZN43:ZN47&gt;ZN45)),"")</f>
        <v>0</v>
      </c>
      <c r="ZV45" s="497">
        <f ca="1">IF(ZF45&lt;&gt;"",SUMPRODUCT((ZQ43:ZQ47=ZQ45)*(ZL43:ZL47=ZL45)*(ZJ43:ZJ47=ZJ45)*(ZN43:ZN47=ZN45)*(ZO43:ZO47&gt;ZO45)),"")</f>
        <v>0</v>
      </c>
      <c r="ZW45" s="497">
        <f ca="1">IF(ZF45&lt;&gt;"",SUMPRODUCT((ZQ43:ZQ47=ZQ45)*(ZL43:ZL47=ZL45)*(ZJ43:ZJ47=ZJ45)*(ZN43:ZN47=ZN45)*(ZO43:ZO47=ZO45)*(ZP43:ZP47&gt;ZP45)),"")</f>
        <v>1</v>
      </c>
      <c r="ZX45" s="497">
        <f t="shared" ref="ZX45" ca="1" si="6969">IF(ZF45&lt;&gt;"",IF(ZX97&lt;&gt;"",IF(ZE94=3,ZX97,ZX97+ZE94),SUM(ZR45:ZW45)),"")</f>
        <v>2</v>
      </c>
      <c r="ZY45" s="497" t="str">
        <f ca="1">IF(ZF45&lt;&gt;"",INDEX(ZF43:ZF47,MATCH(3,ZX43:ZX47,0),0),"")</f>
        <v>Wydad AC</v>
      </c>
      <c r="ZZ45" s="497" t="str">
        <f t="shared" ca="1" si="6885"/>
        <v/>
      </c>
      <c r="AAA45" s="497">
        <f ca="1">SUMPRODUCT((ACK3:ACK54=ZZ45)*(ACN3:ACN54=ZZ46)*(ACO3:ACO54="W"))+SUMPRODUCT((ACK3:ACK54=ZZ45)*(ACN3:ACN54=ZZ47)*(ACO3:ACO54="W"))+SUMPRODUCT((ACK3:ACK54=ZZ45)*(ACN3:ACN54=ZZ44)*(ACO3:ACO54="W"))+SUMPRODUCT((ACK3:ACK54=ZZ46)*(ACN3:ACN54=ZZ45)*(ACP3:ACP54="W"))+SUMPRODUCT((ACK3:ACK54=ZZ47)*(ACN3:ACN54=ZZ45)*(ACP3:ACP54="W"))+SUMPRODUCT((ACK3:ACK54=ZZ44)*(ACN3:ACN54=ZZ45)*(ACP3:ACP54="W"))</f>
        <v>0</v>
      </c>
      <c r="AAB45" s="497">
        <f ca="1">SUMPRODUCT((ACK3:ACK54=ZZ45)*(ACN3:ACN54=ZZ46)*(ACO3:ACO54="D"))+SUMPRODUCT((ACK3:ACK54=ZZ45)*(ACN3:ACN54=ZZ47)*(ACO3:ACO54="D"))+SUMPRODUCT((ACK3:ACK54=ZZ45)*(ACN3:ACN54=ZZ44)*(ACO3:ACO54="D"))+SUMPRODUCT((ACK3:ACK54=ZZ46)*(ACN3:ACN54=ZZ45)*(ACO3:ACO54="D"))+SUMPRODUCT((ACK3:ACK54=ZZ47)*(ACN3:ACN54=ZZ45)*(ACO3:ACO54="D"))+SUMPRODUCT((ACK3:ACK54=ZZ44)*(ACN3:ACN54=ZZ45)*(ACO3:ACO54="D"))</f>
        <v>0</v>
      </c>
      <c r="AAC45" s="497">
        <f ca="1">SUMPRODUCT((ACK3:ACK54=ZZ45)*(ACN3:ACN54=ZZ46)*(ACO3:ACO54="L"))+SUMPRODUCT((ACK3:ACK54=ZZ45)*(ACN3:ACN54=ZZ47)*(ACO3:ACO54="L"))+SUMPRODUCT((ACK3:ACK54=ZZ45)*(ACN3:ACN54=ZZ44)*(ACO3:ACO54="L"))+SUMPRODUCT((ACK3:ACK54=ZZ46)*(ACN3:ACN54=ZZ45)*(ACP3:ACP54="L"))+SUMPRODUCT((ACK3:ACK54=ZZ47)*(ACN3:ACN54=ZZ45)*(ACP3:ACP54="L"))+SUMPRODUCT((ACK3:ACK54=ZZ44)*(ACN3:ACN54=ZZ45)*(ACP3:ACP54="L"))</f>
        <v>0</v>
      </c>
      <c r="AAD45" s="497">
        <f ca="1">SUMPRODUCT((ACK3:ACK54=ZZ45)*(ACN3:ACN54=ZZ46)*ACL3:ACL54)+SUMPRODUCT((ACK3:ACK54=ZZ45)*(ACN3:ACN54=ZZ47)*ACL3:ACL54)+SUMPRODUCT((ACK3:ACK54=ZZ45)*(ACN3:ACN54=ZZ43)*ACL3:ACL54)+SUMPRODUCT((ACK3:ACK54=ZZ45)*(ACN3:ACN54=ZZ44)*ACL3:ACL54)+SUMPRODUCT((ACK3:ACK54=ZZ46)*(ACN3:ACN54=ZZ45)*ACM3:ACM54)+SUMPRODUCT((ACK3:ACK54=ZZ47)*(ACN3:ACN54=ZZ45)*ACM3:ACM54)+SUMPRODUCT((ACK3:ACK54=ZZ43)*(ACN3:ACN54=ZZ45)*ACM3:ACM54)+SUMPRODUCT((ACK3:ACK54=ZZ44)*(ACN3:ACN54=ZZ45)*ACM3:ACM54)</f>
        <v>0</v>
      </c>
      <c r="AAE45" s="497">
        <f ca="1">SUMPRODUCT((ACK3:ACK54=ZZ45)*(ACN3:ACN54=ZZ46)*ACM3:ACM54)+SUMPRODUCT((ACK3:ACK54=ZZ45)*(ACN3:ACN54=ZZ47)*ACM3:ACM54)+SUMPRODUCT((ACK3:ACK54=ZZ45)*(ACN3:ACN54=ZZ43)*ACM3:ACM54)+SUMPRODUCT((ACK3:ACK54=ZZ45)*(ACN3:ACN54=ZZ44)*ACM3:ACM54)+SUMPRODUCT((ACK3:ACK54=ZZ46)*(ACN3:ACN54=ZZ45)*ACL3:ACL54)+SUMPRODUCT((ACK3:ACK54=ZZ47)*(ACN3:ACN54=ZZ45)*ACL3:ACL54)+SUMPRODUCT((ACK3:ACK54=ZZ43)*(ACN3:ACN54=ZZ45)*ACL3:ACL54)+SUMPRODUCT((ACK3:ACK54=ZZ44)*(ACN3:ACN54=ZZ45)*ACL3:ACL54)</f>
        <v>0</v>
      </c>
      <c r="AAF45" s="497">
        <f t="shared" ca="1" si="6886"/>
        <v>1000</v>
      </c>
      <c r="AAG45" s="497" t="str">
        <f t="shared" ca="1" si="6887"/>
        <v/>
      </c>
      <c r="AAH45" s="497" t="str">
        <f ca="1">IF(ZZ45&lt;&gt;"",VLOOKUP(ZZ45,YM4:YS52,7,FALSE),"")</f>
        <v/>
      </c>
      <c r="AAI45" s="497" t="str">
        <f ca="1">IF(ZZ45&lt;&gt;"",VLOOKUP(ZZ45,YM4:YS52,5,FALSE),"")</f>
        <v/>
      </c>
      <c r="AAJ45" s="497" t="str">
        <f ca="1">IF(ZZ45&lt;&gt;"",VLOOKUP(ZZ45,YM4:YU52,9,FALSE),"")</f>
        <v/>
      </c>
      <c r="AAK45" s="497" t="str">
        <f t="shared" ca="1" si="6888"/>
        <v/>
      </c>
      <c r="AAL45" s="497" t="str">
        <f ca="1">IF(ZZ45&lt;&gt;"",RANK(AAK45,AAK43:AAK46),"")</f>
        <v/>
      </c>
      <c r="AAM45" s="497" t="str">
        <f ca="1">IF(ZZ45&lt;&gt;"",SUMPRODUCT((AAK43:AAK47=AAK45)*(AAF43:AAF47&gt;AAF45)),"")</f>
        <v/>
      </c>
      <c r="AAN45" s="497" t="str">
        <f ca="1">IF(ZZ45&lt;&gt;"",SUMPRODUCT((AAK43:AAK47=AAK45)*(AAF43:AAF47=AAF45)*(AAD43:AAD47&gt;AAD45)),"")</f>
        <v/>
      </c>
      <c r="AAO45" s="497" t="str">
        <f ca="1">IF(ZZ45&lt;&gt;"",SUMPRODUCT((AAK43:AAK47=AAK45)*(AAF43:AAF47=AAF45)*(AAD43:AAD47=AAD45)*(AAH43:AAH47&gt;AAH45)),"")</f>
        <v/>
      </c>
      <c r="AAP45" s="497" t="str">
        <f ca="1">IF(ZZ45&lt;&gt;"",SUMPRODUCT((AAK43:AAK47=AAK45)*(AAF43:AAF47=AAF45)*(AAD43:AAD47=AAD45)*(AAH43:AAH47=AAH45)*(AAI43:AAI47&gt;AAI45)),"")</f>
        <v/>
      </c>
      <c r="AAQ45" s="497" t="str">
        <f ca="1">IF(ZZ45&lt;&gt;"",SUMPRODUCT((AAK43:AAK47=AAK45)*(AAF43:AAF47=AAF45)*(AAD43:AAD47=AAD45)*(AAH43:AAH47=AAH45)*(AAI43:AAI47=AAI45)*(AAJ43:AAJ47&gt;AAJ45)),"")</f>
        <v/>
      </c>
      <c r="AAR45" s="497" t="str">
        <f ca="1">IF(ZZ45&lt;&gt;"",IF(AAR97&lt;&gt;"",IF(ZY94=3,AAR97,AAR97+ZY94),SUM(AAL45:AAQ45)+1),"")</f>
        <v/>
      </c>
      <c r="AAS45" s="497" t="str">
        <f ca="1">IF(ZZ45&lt;&gt;"",INDEX(ZZ44:ZZ47,MATCH(3,AAR44:AAR47,0),0),"")</f>
        <v/>
      </c>
      <c r="AAT45" s="497" t="str">
        <f t="shared" ref="AAT45:AAT46" ca="1" si="6970">IF(ZC43&lt;&gt;"",ZC43,"")</f>
        <v/>
      </c>
      <c r="AAU45" s="497">
        <f ca="1">SUMPRODUCT((ACK3:ACK54=AAT45)*(ACN3:ACN54=AAT46)*(ACO3:ACO54="W"))+SUMPRODUCT((ACK3:ACK54=AAT45)*(ACN3:ACN54=AAT47)*(ACO3:ACO54="W"))+SUMPRODUCT((ACK3:ACK54=AAT45)*(ACN3:ACN54=AAT60)*(ACO3:ACO54="W"))+SUMPRODUCT((ACK3:ACK54=AAT46)*(ACN3:ACN54=AAT45)*(ACP3:ACP54="W"))+SUMPRODUCT((ACK3:ACK54=AAT47)*(ACN3:ACN54=AAT45)*(ACP3:ACP54="W"))+SUMPRODUCT((ACK3:ACK54=AAT60)*(ACN3:ACN54=AAT45)*(ACP3:ACP54="W"))</f>
        <v>0</v>
      </c>
      <c r="AAV45" s="497">
        <f ca="1">SUMPRODUCT((ACK3:ACK54=AAT45)*(ACN3:ACN54=AAT46)*(ACO3:ACO54="D"))+SUMPRODUCT((ACK3:ACK54=AAT45)*(ACN3:ACN54=AAT47)*(ACO3:ACO54="D"))+SUMPRODUCT((ACK3:ACK54=AAT45)*(ACN3:ACN54=AAT60)*(ACO3:ACO54="D"))+SUMPRODUCT((ACK3:ACK54=AAT46)*(ACN3:ACN54=AAT45)*(ACO3:ACO54="D"))+SUMPRODUCT((ACK3:ACK54=AAT47)*(ACN3:ACN54=AAT45)*(ACO3:ACO54="D"))+SUMPRODUCT((ACK3:ACK54=AAT60)*(ACN3:ACN54=AAT45)*(ACO3:ACO54="D"))</f>
        <v>0</v>
      </c>
      <c r="AAW45" s="497">
        <f ca="1">SUMPRODUCT((ACK3:ACK54=AAT45)*(ACN3:ACN54=AAT46)*(ACO3:ACO54="L"))+SUMPRODUCT((ACK3:ACK54=AAT45)*(ACN3:ACN54=AAT47)*(ACO3:ACO54="L"))+SUMPRODUCT((ACK3:ACK54=AAT45)*(ACN3:ACN54=AAT60)*(ACO3:ACO54="L"))+SUMPRODUCT((ACK3:ACK54=AAT46)*(ACN3:ACN54=AAT45)*(ACP3:ACP54="L"))+SUMPRODUCT((ACK3:ACK54=AAT47)*(ACN3:ACN54=AAT45)*(ACP3:ACP54="L"))+SUMPRODUCT((ACK3:ACK54=AAT60)*(ACN3:ACN54=AAT45)*(ACP3:ACP54="L"))</f>
        <v>0</v>
      </c>
      <c r="AAX45" s="497">
        <f ca="1">SUMPRODUCT((ACK3:ACK54=AAT45)*(ACN3:ACN54=AAT46)*ACL3:ACL54)+SUMPRODUCT((ACK3:ACK54=AAT45)*(ACN3:ACN54=AAT47)*ACL3:ACL54)+SUMPRODUCT((ACK3:ACK54=AAT45)*(ACN3:ACN54=AAT43)*ACL3:ACL54)+SUMPRODUCT((ACK3:ACK54=AAT45)*(ACN3:ACN54=AAT44)*ACL3:ACL54)+SUMPRODUCT((ACK3:ACK54=AAT46)*(ACN3:ACN54=AAT45)*ACM3:ACM54)+SUMPRODUCT((ACK3:ACK54=AAT47)*(ACN3:ACN54=AAT45)*ACM3:ACM54)+SUMPRODUCT((ACK3:ACK54=AAT43)*(ACN3:ACN54=AAT45)*ACM3:ACM54)+SUMPRODUCT((ACK3:ACK54=AAT44)*(ACN3:ACN54=AAT45)*ACM3:ACM54)</f>
        <v>0</v>
      </c>
      <c r="AAY45" s="497">
        <f ca="1">SUMPRODUCT((ACK3:ACK54=AAT45)*(ACN3:ACN54=AAT46)*ACM3:ACM54)+SUMPRODUCT((ACK3:ACK54=AAT45)*(ACN3:ACN54=AAT47)*ACM3:ACM54)+SUMPRODUCT((ACK3:ACK54=AAT45)*(ACN3:ACN54=AAT43)*ACM3:ACM54)+SUMPRODUCT((ACK3:ACK54=AAT45)*(ACN3:ACN54=AAT44)*ACM3:ACM54)+SUMPRODUCT((ACK3:ACK54=AAT46)*(ACN3:ACN54=AAT45)*ACL3:ACL54)+SUMPRODUCT((ACK3:ACK54=AAT47)*(ACN3:ACN54=AAT45)*ACL3:ACL54)+SUMPRODUCT((ACK3:ACK54=AAT43)*(ACN3:ACN54=AAT45)*ACL3:ACL54)+SUMPRODUCT((ACK3:ACK54=AAT44)*(ACN3:ACN54=AAT45)*ACL3:ACL54)</f>
        <v>0</v>
      </c>
      <c r="AAZ45" s="497">
        <f t="shared" ref="AAZ45:AAZ46" ca="1" si="6971">AAX45-AAY45+1000</f>
        <v>1000</v>
      </c>
      <c r="ABA45" s="497" t="str">
        <f t="shared" ref="ABA45:ABA46" ca="1" si="6972">IF(AAT45&lt;&gt;"",AAU45*3+AAV45*1,"")</f>
        <v/>
      </c>
      <c r="ABB45" s="497" t="str">
        <f ca="1">IF(AAT45&lt;&gt;"",VLOOKUP(AAT45,YM4:YS52,7,FALSE),"")</f>
        <v/>
      </c>
      <c r="ABC45" s="497" t="str">
        <f ca="1">IF(AAT45&lt;&gt;"",VLOOKUP(AAT45,YM4:YS52,5,FALSE),"")</f>
        <v/>
      </c>
      <c r="ABD45" s="497" t="str">
        <f ca="1">IF(AAT45&lt;&gt;"",VLOOKUP(AAT45,YM4:YU52,9,FALSE),"")</f>
        <v/>
      </c>
      <c r="ABE45" s="497" t="str">
        <f t="shared" ref="ABE45:ABE46" ca="1" si="6973">ABA45</f>
        <v/>
      </c>
      <c r="ABF45" s="497" t="str">
        <f ca="1">IF(AAT45&lt;&gt;"",RANK(ABE45,ABE44:ABE46),"")</f>
        <v/>
      </c>
      <c r="ABG45" s="497" t="str">
        <f ca="1">IF(AAT45&lt;&gt;"",SUMPRODUCT((ABE43:ABE47=ABE45)*(AAZ43:AAZ47&gt;AAZ45)),"")</f>
        <v/>
      </c>
      <c r="ABH45" s="497" t="str">
        <f ca="1">IF(AAT45&lt;&gt;"",SUMPRODUCT((ABE43:ABE47=ABE45)*(AAZ43:AAZ47=AAZ45)*(AAX43:AAX47&gt;AAX45)),"")</f>
        <v/>
      </c>
      <c r="ABI45" s="497" t="str">
        <f ca="1">IF(AAT45&lt;&gt;"",SUMPRODUCT((ABE43:ABE47=ABE45)*(AAZ43:AAZ47=AAZ45)*(AAX43:AAX47=AAX45)*(ABB43:ABB47&gt;ABB45)),"")</f>
        <v/>
      </c>
      <c r="ABJ45" s="497" t="str">
        <f ca="1">IF(AAT45&lt;&gt;"",SUMPRODUCT((ABE43:ABE47=ABE45)*(AAZ43:AAZ47=AAZ45)*(AAX43:AAX47=AAX45)*(ABB43:ABB47=ABB45)*(ABC43:ABC47&gt;ABC45)),"")</f>
        <v/>
      </c>
      <c r="ABK45" s="497" t="str">
        <f ca="1">IF(AAT45&lt;&gt;"",SUMPRODUCT((ABE43:ABE47=ABE45)*(AAZ43:AAZ47=AAZ45)*(AAX43:AAX47=AAX45)*(ABB43:ABB47=ABB45)*(ABC43:ABC47=ABC45)*(ABD43:ABD47&gt;ABD45)),"")</f>
        <v/>
      </c>
      <c r="ABL45" s="497" t="str">
        <f t="shared" ref="ABL45:ABL46" ca="1" si="6974">IF(AAT45&lt;&gt;"",SUM(ABF45:ABK45)+2,"")</f>
        <v/>
      </c>
      <c r="ABM45" s="497" t="str">
        <f ca="1">IF(AAT45&lt;&gt;"",INDEX(AAT45:AAT47,MATCH(3,ABL45:ABL47,0),0),"")</f>
        <v/>
      </c>
      <c r="ABN45" s="497"/>
      <c r="ABO45" s="497"/>
      <c r="ABP45" s="497"/>
      <c r="ABQ45" s="497"/>
      <c r="ABR45" s="497"/>
      <c r="ABS45" s="497"/>
      <c r="ABT45" s="497"/>
      <c r="ABU45" s="497"/>
      <c r="ABV45" s="497"/>
      <c r="ABW45" s="497"/>
      <c r="ABX45" s="497"/>
      <c r="ABY45" s="497"/>
      <c r="ABZ45" s="497"/>
      <c r="ACA45" s="497"/>
      <c r="ACB45" s="497"/>
      <c r="ACC45" s="497"/>
      <c r="ACD45" s="497"/>
      <c r="ACE45" s="497"/>
      <c r="ACF45" s="497"/>
      <c r="ACG45" s="497"/>
      <c r="ACH45" s="497" t="str">
        <f t="shared" ref="ACH45" ca="1" si="6975">IF(ABM45&lt;&gt;"",ABM45,IF(AAS45&lt;&gt;"",AAS45,IF(ZY45&lt;&gt;"",ZY45,YY45)))</f>
        <v>Wydad AC</v>
      </c>
      <c r="ACI45" s="497">
        <v>3</v>
      </c>
      <c r="ACJ45" s="497"/>
      <c r="ACK45" s="500" t="str">
        <f t="shared" si="9"/>
        <v>Internazionale</v>
      </c>
      <c r="ACL45" s="500">
        <f ca="1">IF(OFFSET('Game Board'!O50,0,ACL1)&lt;&gt;"",OFFSET('Game Board'!O50,0,ACL1),0)</f>
        <v>0</v>
      </c>
      <c r="ACM45" s="500">
        <f ca="1">IF(OFFSET('Game Board'!P50,0,ACL1)&lt;&gt;"",OFFSET('Game Board'!P50,0,ACL1),0)</f>
        <v>0</v>
      </c>
      <c r="ACN45" s="500" t="str">
        <f t="shared" si="10"/>
        <v>River Plate</v>
      </c>
      <c r="ACO45" s="500" t="str">
        <f ca="1">IF(AND(OFFSET('Game Board'!O50,0,ACL1)&lt;&gt;"",OFFSET('Game Board'!P50,0,ACL1)&lt;&gt;""),IF(ACL45&gt;ACM45,"W",IF(ACL45=ACM45,"D","L")),"")</f>
        <v/>
      </c>
      <c r="ACP45" s="497" t="str">
        <f t="shared" ca="1" si="2661"/>
        <v/>
      </c>
      <c r="ACQ45" s="497"/>
      <c r="ACR45" s="497">
        <f ca="1">VLOOKUP(ACS45,AGN43:AGO46,2,FALSE)</f>
        <v>4</v>
      </c>
      <c r="ACS45" s="498" t="str">
        <f t="shared" si="6789"/>
        <v>Al Ain</v>
      </c>
      <c r="ACT45" s="497">
        <f ca="1">SUMPRODUCT((AGQ3:AGQ54=ACS45)*(AGU3:AGU54="W"))+SUMPRODUCT((AGT3:AGT54=ACS45)*(AGV3:AGV54="W"))</f>
        <v>0</v>
      </c>
      <c r="ACU45" s="497">
        <f ca="1">SUMPRODUCT((AGQ3:AGQ54=ACS45)*(AGU3:AGU54="D"))+SUMPRODUCT((AGT3:AGT54=ACS45)*(AGV3:AGV54="D"))</f>
        <v>0</v>
      </c>
      <c r="ACV45" s="497">
        <f ca="1">SUMPRODUCT((AGQ3:AGQ54=ACS45)*(AGU3:AGU54="L"))+SUMPRODUCT((AGT3:AGT54=ACS45)*(AGV3:AGV54="L"))</f>
        <v>0</v>
      </c>
      <c r="ACW45" s="497">
        <f ca="1">SUMIF(AGQ3:AGQ72,ACS45,AGR3:AGR72)+SUMIF(AGT3:AGT72,ACS45,AGS3:AGS72)</f>
        <v>0</v>
      </c>
      <c r="ACX45" s="497">
        <f ca="1">SUMIF(AGT3:AGT72,ACS45,AGR3:AGR72)+SUMIF(AGQ3:AGQ72,ACS45,AGS3:AGS72)</f>
        <v>0</v>
      </c>
      <c r="ACY45" s="497">
        <f t="shared" ca="1" si="6790"/>
        <v>1000</v>
      </c>
      <c r="ACZ45" s="497">
        <f t="shared" ca="1" si="6791"/>
        <v>0</v>
      </c>
      <c r="ADA45" s="499">
        <f t="shared" si="144"/>
        <v>2</v>
      </c>
      <c r="ADB45" s="497">
        <f ca="1">IF(COUNTIF(ACZ43:ACZ46,4)&lt;&gt;4,RANK(ACZ45,ACZ43:ACZ46),ACZ97)</f>
        <v>1</v>
      </c>
      <c r="ADC45" s="497"/>
      <c r="ADD45" s="497">
        <f ca="1">SUMPRODUCT((ADB43:ADB46=ADB45)*(ADA43:ADA46&lt;ADA45))+ADB45</f>
        <v>1</v>
      </c>
      <c r="ADE45" s="498" t="str">
        <f ca="1">INDEX(ACS43:ACS47,MATCH(3,ADD43:ADD47,0),0)</f>
        <v>Juventus</v>
      </c>
      <c r="ADF45" s="497">
        <f ca="1">INDEX(ADB43:ADB47,MATCH(ADE45,ACS43:ACS47,0),0)</f>
        <v>1</v>
      </c>
      <c r="ADG45" s="497" t="str">
        <f t="shared" ref="ADG45:ADG46" ca="1" si="6976">IF(AND(ADG44&lt;&gt;"",ADF45=1),ADE45,"")</f>
        <v>Juventus</v>
      </c>
      <c r="ADH45" s="497" t="str">
        <f t="shared" ref="ADH45:ADH46" ca="1" si="6977">IF(AND(ADH44&lt;&gt;"",ADF46=2),ADE46,"")</f>
        <v/>
      </c>
      <c r="ADI45" s="497" t="str">
        <f t="shared" ref="ADI45" ca="1" si="6978">IF(AND(ADI44&lt;&gt;"",ADF47=3),ADE47,"")</f>
        <v/>
      </c>
      <c r="ADJ45" s="497"/>
      <c r="ADK45" s="497"/>
      <c r="ADL45" s="497" t="str">
        <f t="shared" ca="1" si="6796"/>
        <v>Juventus</v>
      </c>
      <c r="ADM45" s="497">
        <f ca="1">SUMPRODUCT((AGQ3:AGQ54=ADL45)*(AGT3:AGT54=ADL46)*(AGU3:AGU54="W"))+SUMPRODUCT((AGQ3:AGQ54=ADL45)*(AGT3:AGT54=ADL47)*(AGU3:AGU54="W"))+SUMPRODUCT((AGQ3:AGQ54=ADL45)*(AGT3:AGT54=ADL43)*(AGU3:AGU54="W"))+SUMPRODUCT((AGQ3:AGQ54=ADL45)*(AGT3:AGT54=ADL44)*(AGU3:AGU54="W"))+SUMPRODUCT((AGQ3:AGQ54=ADL46)*(AGT3:AGT54=ADL45)*(AGV3:AGV54="W"))+SUMPRODUCT((AGQ3:AGQ54=ADL47)*(AGT3:AGT54=ADL45)*(AGV3:AGV54="W"))+SUMPRODUCT((AGQ3:AGQ54=ADL43)*(AGT3:AGT54=ADL45)*(AGV3:AGV54="W"))+SUMPRODUCT((AGQ3:AGQ54=ADL44)*(AGT3:AGT54=ADL45)*(AGV3:AGV54="W"))</f>
        <v>0</v>
      </c>
      <c r="ADN45" s="497">
        <f ca="1">SUMPRODUCT((AGQ3:AGQ54=ADL45)*(AGT3:AGT54=ADL46)*(AGU3:AGU54="D"))+SUMPRODUCT((AGQ3:AGQ54=ADL45)*(AGT3:AGT54=ADL47)*(AGU3:AGU54="D"))+SUMPRODUCT((AGQ3:AGQ54=ADL45)*(AGT3:AGT54=ADL43)*(AGU3:AGU54="D"))+SUMPRODUCT((AGQ3:AGQ54=ADL45)*(AGT3:AGT54=ADL44)*(AGU3:AGU54="D"))+SUMPRODUCT((AGQ3:AGQ54=ADL46)*(AGT3:AGT54=ADL45)*(AGU3:AGU54="D"))+SUMPRODUCT((AGQ3:AGQ54=ADL47)*(AGT3:AGT54=ADL45)*(AGU3:AGU54="D"))+SUMPRODUCT((AGQ3:AGQ54=ADL43)*(AGT3:AGT54=ADL45)*(AGU3:AGU54="D"))+SUMPRODUCT((AGQ3:AGQ54=ADL44)*(AGT3:AGT54=ADL45)*(AGU3:AGU54="D"))</f>
        <v>0</v>
      </c>
      <c r="ADO45" s="497">
        <f ca="1">SUMPRODUCT((AGQ3:AGQ54=ADL45)*(AGT3:AGT54=ADL46)*(AGU3:AGU54="L"))+SUMPRODUCT((AGQ3:AGQ54=ADL45)*(AGT3:AGT54=ADL47)*(AGU3:AGU54="L"))+SUMPRODUCT((AGQ3:AGQ54=ADL45)*(AGT3:AGT54=ADL43)*(AGU3:AGU54="L"))+SUMPRODUCT((AGQ3:AGQ54=ADL45)*(AGT3:AGT54=ADL44)*(AGU3:AGU54="L"))+SUMPRODUCT((AGQ3:AGQ54=ADL46)*(AGT3:AGT54=ADL45)*(AGV3:AGV54="L"))+SUMPRODUCT((AGQ3:AGQ54=ADL47)*(AGT3:AGT54=ADL45)*(AGV3:AGV54="L"))+SUMPRODUCT((AGQ3:AGQ54=ADL43)*(AGT3:AGT54=ADL45)*(AGV3:AGV54="L"))+SUMPRODUCT((AGQ3:AGQ54=ADL44)*(AGT3:AGT54=ADL45)*(AGV3:AGV54="L"))</f>
        <v>0</v>
      </c>
      <c r="ADP45" s="497">
        <f ca="1">SUMPRODUCT((AGQ3:AGQ54=ADL45)*(AGT3:AGT54=ADL46)*AGR3:AGR54)+SUMPRODUCT((AGQ3:AGQ54=ADL45)*(AGT3:AGT54=ADL47)*AGR3:AGR54)+SUMPRODUCT((AGQ3:AGQ54=ADL45)*(AGT3:AGT54=ADL43)*AGR3:AGR54)+SUMPRODUCT((AGQ3:AGQ54=ADL45)*(AGT3:AGT54=ADL44)*AGR3:AGR54)+SUMPRODUCT((AGQ3:AGQ54=ADL46)*(AGT3:AGT54=ADL45)*AGS3:AGS54)+SUMPRODUCT((AGQ3:AGQ54=ADL47)*(AGT3:AGT54=ADL45)*AGS3:AGS54)+SUMPRODUCT((AGQ3:AGQ54=ADL43)*(AGT3:AGT54=ADL45)*AGS3:AGS54)+SUMPRODUCT((AGQ3:AGQ54=ADL44)*(AGT3:AGT54=ADL45)*AGS3:AGS54)</f>
        <v>0</v>
      </c>
      <c r="ADQ45" s="497">
        <f ca="1">SUMPRODUCT((AGQ3:AGQ54=ADL45)*(AGT3:AGT54=ADL46)*AGS3:AGS54)+SUMPRODUCT((AGQ3:AGQ54=ADL45)*(AGT3:AGT54=ADL47)*AGS3:AGS54)+SUMPRODUCT((AGQ3:AGQ54=ADL45)*(AGT3:AGT54=ADL43)*AGS3:AGS54)+SUMPRODUCT((AGQ3:AGQ54=ADL45)*(AGT3:AGT54=ADL44)*AGS3:AGS54)+SUMPRODUCT((AGQ3:AGQ54=ADL46)*(AGT3:AGT54=ADL45)*AGR3:AGR54)+SUMPRODUCT((AGQ3:AGQ54=ADL47)*(AGT3:AGT54=ADL45)*AGR3:AGR54)+SUMPRODUCT((AGQ3:AGQ54=ADL43)*(AGT3:AGT54=ADL45)*AGR3:AGR54)+SUMPRODUCT((AGQ3:AGQ54=ADL44)*(AGT3:AGT54=ADL45)*AGR3:AGR54)</f>
        <v>0</v>
      </c>
      <c r="ADR45" s="497">
        <f t="shared" ca="1" si="6797"/>
        <v>1000</v>
      </c>
      <c r="ADS45" s="497">
        <f t="shared" ca="1" si="6798"/>
        <v>0</v>
      </c>
      <c r="ADT45" s="497">
        <f ca="1">IF(ADL45&lt;&gt;"",VLOOKUP(ADL45,ACS4:ACY52,7,FALSE),"")</f>
        <v>1000</v>
      </c>
      <c r="ADU45" s="497">
        <f ca="1">IF(ADL45&lt;&gt;"",VLOOKUP(ADL45,ACS4:ACY52,5,FALSE),"")</f>
        <v>0</v>
      </c>
      <c r="ADV45" s="497">
        <f ca="1">IF(ADL45&lt;&gt;"",VLOOKUP(ADL45,ACS4:ADA52,9,FALSE),"")</f>
        <v>19</v>
      </c>
      <c r="ADW45" s="497">
        <f t="shared" ca="1" si="6799"/>
        <v>0</v>
      </c>
      <c r="ADX45" s="497">
        <f ca="1">IF(ADL45&lt;&gt;"",RANK(ADW45,ADW43:ADW47),"")</f>
        <v>1</v>
      </c>
      <c r="ADY45" s="497">
        <f ca="1">IF(ADL45&lt;&gt;"",SUMPRODUCT((ADW43:ADW47=ADW45)*(ADR43:ADR47&gt;ADR45)),"")</f>
        <v>0</v>
      </c>
      <c r="ADZ45" s="497">
        <f ca="1">IF(ADL45&lt;&gt;"",SUMPRODUCT((ADW43:ADW47=ADW45)*(ADR43:ADR47=ADR45)*(ADP43:ADP47&gt;ADP45)),"")</f>
        <v>0</v>
      </c>
      <c r="AEA45" s="497">
        <f ca="1">IF(ADL45&lt;&gt;"",SUMPRODUCT((ADW43:ADW47=ADW45)*(ADR43:ADR47=ADR45)*(ADP43:ADP47=ADP45)*(ADT43:ADT47&gt;ADT45)),"")</f>
        <v>0</v>
      </c>
      <c r="AEB45" s="497">
        <f ca="1">IF(ADL45&lt;&gt;"",SUMPRODUCT((ADW43:ADW47=ADW45)*(ADR43:ADR47=ADR45)*(ADP43:ADP47=ADP45)*(ADT43:ADT47=ADT45)*(ADU43:ADU47&gt;ADU45)),"")</f>
        <v>0</v>
      </c>
      <c r="AEC45" s="497">
        <f ca="1">IF(ADL45&lt;&gt;"",SUMPRODUCT((ADW43:ADW47=ADW45)*(ADR43:ADR47=ADR45)*(ADP43:ADP47=ADP45)*(ADT43:ADT47=ADT45)*(ADU43:ADU47=ADU45)*(ADV43:ADV47&gt;ADV45)),"")</f>
        <v>1</v>
      </c>
      <c r="AED45" s="497">
        <f t="shared" ref="AED45" ca="1" si="6979">IF(ADL45&lt;&gt;"",IF(AED97&lt;&gt;"",IF(ADK94=3,AED97,AED97+ADK94),SUM(ADX45:AEC45)),"")</f>
        <v>2</v>
      </c>
      <c r="AEE45" s="497" t="str">
        <f ca="1">IF(ADL45&lt;&gt;"",INDEX(ADL43:ADL47,MATCH(3,AED43:AED47,0),0),"")</f>
        <v>Wydad AC</v>
      </c>
      <c r="AEF45" s="497" t="str">
        <f t="shared" ca="1" si="6895"/>
        <v/>
      </c>
      <c r="AEG45" s="497">
        <f ca="1">SUMPRODUCT((AGQ3:AGQ54=AEF45)*(AGT3:AGT54=AEF46)*(AGU3:AGU54="W"))+SUMPRODUCT((AGQ3:AGQ54=AEF45)*(AGT3:AGT54=AEF47)*(AGU3:AGU54="W"))+SUMPRODUCT((AGQ3:AGQ54=AEF45)*(AGT3:AGT54=AEF44)*(AGU3:AGU54="W"))+SUMPRODUCT((AGQ3:AGQ54=AEF46)*(AGT3:AGT54=AEF45)*(AGV3:AGV54="W"))+SUMPRODUCT((AGQ3:AGQ54=AEF47)*(AGT3:AGT54=AEF45)*(AGV3:AGV54="W"))+SUMPRODUCT((AGQ3:AGQ54=AEF44)*(AGT3:AGT54=AEF45)*(AGV3:AGV54="W"))</f>
        <v>0</v>
      </c>
      <c r="AEH45" s="497">
        <f ca="1">SUMPRODUCT((AGQ3:AGQ54=AEF45)*(AGT3:AGT54=AEF46)*(AGU3:AGU54="D"))+SUMPRODUCT((AGQ3:AGQ54=AEF45)*(AGT3:AGT54=AEF47)*(AGU3:AGU54="D"))+SUMPRODUCT((AGQ3:AGQ54=AEF45)*(AGT3:AGT54=AEF44)*(AGU3:AGU54="D"))+SUMPRODUCT((AGQ3:AGQ54=AEF46)*(AGT3:AGT54=AEF45)*(AGU3:AGU54="D"))+SUMPRODUCT((AGQ3:AGQ54=AEF47)*(AGT3:AGT54=AEF45)*(AGU3:AGU54="D"))+SUMPRODUCT((AGQ3:AGQ54=AEF44)*(AGT3:AGT54=AEF45)*(AGU3:AGU54="D"))</f>
        <v>0</v>
      </c>
      <c r="AEI45" s="497">
        <f ca="1">SUMPRODUCT((AGQ3:AGQ54=AEF45)*(AGT3:AGT54=AEF46)*(AGU3:AGU54="L"))+SUMPRODUCT((AGQ3:AGQ54=AEF45)*(AGT3:AGT54=AEF47)*(AGU3:AGU54="L"))+SUMPRODUCT((AGQ3:AGQ54=AEF45)*(AGT3:AGT54=AEF44)*(AGU3:AGU54="L"))+SUMPRODUCT((AGQ3:AGQ54=AEF46)*(AGT3:AGT54=AEF45)*(AGV3:AGV54="L"))+SUMPRODUCT((AGQ3:AGQ54=AEF47)*(AGT3:AGT54=AEF45)*(AGV3:AGV54="L"))+SUMPRODUCT((AGQ3:AGQ54=AEF44)*(AGT3:AGT54=AEF45)*(AGV3:AGV54="L"))</f>
        <v>0</v>
      </c>
      <c r="AEJ45" s="497">
        <f ca="1">SUMPRODUCT((AGQ3:AGQ54=AEF45)*(AGT3:AGT54=AEF46)*AGR3:AGR54)+SUMPRODUCT((AGQ3:AGQ54=AEF45)*(AGT3:AGT54=AEF47)*AGR3:AGR54)+SUMPRODUCT((AGQ3:AGQ54=AEF45)*(AGT3:AGT54=AEF43)*AGR3:AGR54)+SUMPRODUCT((AGQ3:AGQ54=AEF45)*(AGT3:AGT54=AEF44)*AGR3:AGR54)+SUMPRODUCT((AGQ3:AGQ54=AEF46)*(AGT3:AGT54=AEF45)*AGS3:AGS54)+SUMPRODUCT((AGQ3:AGQ54=AEF47)*(AGT3:AGT54=AEF45)*AGS3:AGS54)+SUMPRODUCT((AGQ3:AGQ54=AEF43)*(AGT3:AGT54=AEF45)*AGS3:AGS54)+SUMPRODUCT((AGQ3:AGQ54=AEF44)*(AGT3:AGT54=AEF45)*AGS3:AGS54)</f>
        <v>0</v>
      </c>
      <c r="AEK45" s="497">
        <f ca="1">SUMPRODUCT((AGQ3:AGQ54=AEF45)*(AGT3:AGT54=AEF46)*AGS3:AGS54)+SUMPRODUCT((AGQ3:AGQ54=AEF45)*(AGT3:AGT54=AEF47)*AGS3:AGS54)+SUMPRODUCT((AGQ3:AGQ54=AEF45)*(AGT3:AGT54=AEF43)*AGS3:AGS54)+SUMPRODUCT((AGQ3:AGQ54=AEF45)*(AGT3:AGT54=AEF44)*AGS3:AGS54)+SUMPRODUCT((AGQ3:AGQ54=AEF46)*(AGT3:AGT54=AEF45)*AGR3:AGR54)+SUMPRODUCT((AGQ3:AGQ54=AEF47)*(AGT3:AGT54=AEF45)*AGR3:AGR54)+SUMPRODUCT((AGQ3:AGQ54=AEF43)*(AGT3:AGT54=AEF45)*AGR3:AGR54)+SUMPRODUCT((AGQ3:AGQ54=AEF44)*(AGT3:AGT54=AEF45)*AGR3:AGR54)</f>
        <v>0</v>
      </c>
      <c r="AEL45" s="497">
        <f t="shared" ca="1" si="6896"/>
        <v>1000</v>
      </c>
      <c r="AEM45" s="497" t="str">
        <f t="shared" ca="1" si="6897"/>
        <v/>
      </c>
      <c r="AEN45" s="497" t="str">
        <f ca="1">IF(AEF45&lt;&gt;"",VLOOKUP(AEF45,ACS4:ACY52,7,FALSE),"")</f>
        <v/>
      </c>
      <c r="AEO45" s="497" t="str">
        <f ca="1">IF(AEF45&lt;&gt;"",VLOOKUP(AEF45,ACS4:ACY52,5,FALSE),"")</f>
        <v/>
      </c>
      <c r="AEP45" s="497" t="str">
        <f ca="1">IF(AEF45&lt;&gt;"",VLOOKUP(AEF45,ACS4:ADA52,9,FALSE),"")</f>
        <v/>
      </c>
      <c r="AEQ45" s="497" t="str">
        <f t="shared" ca="1" si="6898"/>
        <v/>
      </c>
      <c r="AER45" s="497" t="str">
        <f ca="1">IF(AEF45&lt;&gt;"",RANK(AEQ45,AEQ43:AEQ46),"")</f>
        <v/>
      </c>
      <c r="AES45" s="497" t="str">
        <f ca="1">IF(AEF45&lt;&gt;"",SUMPRODUCT((AEQ43:AEQ47=AEQ45)*(AEL43:AEL47&gt;AEL45)),"")</f>
        <v/>
      </c>
      <c r="AET45" s="497" t="str">
        <f ca="1">IF(AEF45&lt;&gt;"",SUMPRODUCT((AEQ43:AEQ47=AEQ45)*(AEL43:AEL47=AEL45)*(AEJ43:AEJ47&gt;AEJ45)),"")</f>
        <v/>
      </c>
      <c r="AEU45" s="497" t="str">
        <f ca="1">IF(AEF45&lt;&gt;"",SUMPRODUCT((AEQ43:AEQ47=AEQ45)*(AEL43:AEL47=AEL45)*(AEJ43:AEJ47=AEJ45)*(AEN43:AEN47&gt;AEN45)),"")</f>
        <v/>
      </c>
      <c r="AEV45" s="497" t="str">
        <f ca="1">IF(AEF45&lt;&gt;"",SUMPRODUCT((AEQ43:AEQ47=AEQ45)*(AEL43:AEL47=AEL45)*(AEJ43:AEJ47=AEJ45)*(AEN43:AEN47=AEN45)*(AEO43:AEO47&gt;AEO45)),"")</f>
        <v/>
      </c>
      <c r="AEW45" s="497" t="str">
        <f ca="1">IF(AEF45&lt;&gt;"",SUMPRODUCT((AEQ43:AEQ47=AEQ45)*(AEL43:AEL47=AEL45)*(AEJ43:AEJ47=AEJ45)*(AEN43:AEN47=AEN45)*(AEO43:AEO47=AEO45)*(AEP43:AEP47&gt;AEP45)),"")</f>
        <v/>
      </c>
      <c r="AEX45" s="497" t="str">
        <f ca="1">IF(AEF45&lt;&gt;"",IF(AEX97&lt;&gt;"",IF(AEE94=3,AEX97,AEX97+AEE94),SUM(AER45:AEW45)+1),"")</f>
        <v/>
      </c>
      <c r="AEY45" s="497" t="str">
        <f ca="1">IF(AEF45&lt;&gt;"",INDEX(AEF44:AEF47,MATCH(3,AEX44:AEX47,0),0),"")</f>
        <v/>
      </c>
      <c r="AEZ45" s="497" t="str">
        <f t="shared" ref="AEZ45:AEZ46" ca="1" si="6980">IF(ADI43&lt;&gt;"",ADI43,"")</f>
        <v/>
      </c>
      <c r="AFA45" s="497">
        <f ca="1">SUMPRODUCT((AGQ3:AGQ54=AEZ45)*(AGT3:AGT54=AEZ46)*(AGU3:AGU54="W"))+SUMPRODUCT((AGQ3:AGQ54=AEZ45)*(AGT3:AGT54=AEZ47)*(AGU3:AGU54="W"))+SUMPRODUCT((AGQ3:AGQ54=AEZ45)*(AGT3:AGT54=AEZ60)*(AGU3:AGU54="W"))+SUMPRODUCT((AGQ3:AGQ54=AEZ46)*(AGT3:AGT54=AEZ45)*(AGV3:AGV54="W"))+SUMPRODUCT((AGQ3:AGQ54=AEZ47)*(AGT3:AGT54=AEZ45)*(AGV3:AGV54="W"))+SUMPRODUCT((AGQ3:AGQ54=AEZ60)*(AGT3:AGT54=AEZ45)*(AGV3:AGV54="W"))</f>
        <v>0</v>
      </c>
      <c r="AFB45" s="497">
        <f ca="1">SUMPRODUCT((AGQ3:AGQ54=AEZ45)*(AGT3:AGT54=AEZ46)*(AGU3:AGU54="D"))+SUMPRODUCT((AGQ3:AGQ54=AEZ45)*(AGT3:AGT54=AEZ47)*(AGU3:AGU54="D"))+SUMPRODUCT((AGQ3:AGQ54=AEZ45)*(AGT3:AGT54=AEZ60)*(AGU3:AGU54="D"))+SUMPRODUCT((AGQ3:AGQ54=AEZ46)*(AGT3:AGT54=AEZ45)*(AGU3:AGU54="D"))+SUMPRODUCT((AGQ3:AGQ54=AEZ47)*(AGT3:AGT54=AEZ45)*(AGU3:AGU54="D"))+SUMPRODUCT((AGQ3:AGQ54=AEZ60)*(AGT3:AGT54=AEZ45)*(AGU3:AGU54="D"))</f>
        <v>0</v>
      </c>
      <c r="AFC45" s="497">
        <f ca="1">SUMPRODUCT((AGQ3:AGQ54=AEZ45)*(AGT3:AGT54=AEZ46)*(AGU3:AGU54="L"))+SUMPRODUCT((AGQ3:AGQ54=AEZ45)*(AGT3:AGT54=AEZ47)*(AGU3:AGU54="L"))+SUMPRODUCT((AGQ3:AGQ54=AEZ45)*(AGT3:AGT54=AEZ60)*(AGU3:AGU54="L"))+SUMPRODUCT((AGQ3:AGQ54=AEZ46)*(AGT3:AGT54=AEZ45)*(AGV3:AGV54="L"))+SUMPRODUCT((AGQ3:AGQ54=AEZ47)*(AGT3:AGT54=AEZ45)*(AGV3:AGV54="L"))+SUMPRODUCT((AGQ3:AGQ54=AEZ60)*(AGT3:AGT54=AEZ45)*(AGV3:AGV54="L"))</f>
        <v>0</v>
      </c>
      <c r="AFD45" s="497">
        <f ca="1">SUMPRODUCT((AGQ3:AGQ54=AEZ45)*(AGT3:AGT54=AEZ46)*AGR3:AGR54)+SUMPRODUCT((AGQ3:AGQ54=AEZ45)*(AGT3:AGT54=AEZ47)*AGR3:AGR54)+SUMPRODUCT((AGQ3:AGQ54=AEZ45)*(AGT3:AGT54=AEZ43)*AGR3:AGR54)+SUMPRODUCT((AGQ3:AGQ54=AEZ45)*(AGT3:AGT54=AEZ44)*AGR3:AGR54)+SUMPRODUCT((AGQ3:AGQ54=AEZ46)*(AGT3:AGT54=AEZ45)*AGS3:AGS54)+SUMPRODUCT((AGQ3:AGQ54=AEZ47)*(AGT3:AGT54=AEZ45)*AGS3:AGS54)+SUMPRODUCT((AGQ3:AGQ54=AEZ43)*(AGT3:AGT54=AEZ45)*AGS3:AGS54)+SUMPRODUCT((AGQ3:AGQ54=AEZ44)*(AGT3:AGT54=AEZ45)*AGS3:AGS54)</f>
        <v>0</v>
      </c>
      <c r="AFE45" s="497">
        <f ca="1">SUMPRODUCT((AGQ3:AGQ54=AEZ45)*(AGT3:AGT54=AEZ46)*AGS3:AGS54)+SUMPRODUCT((AGQ3:AGQ54=AEZ45)*(AGT3:AGT54=AEZ47)*AGS3:AGS54)+SUMPRODUCT((AGQ3:AGQ54=AEZ45)*(AGT3:AGT54=AEZ43)*AGS3:AGS54)+SUMPRODUCT((AGQ3:AGQ54=AEZ45)*(AGT3:AGT54=AEZ44)*AGS3:AGS54)+SUMPRODUCT((AGQ3:AGQ54=AEZ46)*(AGT3:AGT54=AEZ45)*AGR3:AGR54)+SUMPRODUCT((AGQ3:AGQ54=AEZ47)*(AGT3:AGT54=AEZ45)*AGR3:AGR54)+SUMPRODUCT((AGQ3:AGQ54=AEZ43)*(AGT3:AGT54=AEZ45)*AGR3:AGR54)+SUMPRODUCT((AGQ3:AGQ54=AEZ44)*(AGT3:AGT54=AEZ45)*AGR3:AGR54)</f>
        <v>0</v>
      </c>
      <c r="AFF45" s="497">
        <f t="shared" ref="AFF45:AFF46" ca="1" si="6981">AFD45-AFE45+1000</f>
        <v>1000</v>
      </c>
      <c r="AFG45" s="497" t="str">
        <f t="shared" ref="AFG45:AFG46" ca="1" si="6982">IF(AEZ45&lt;&gt;"",AFA45*3+AFB45*1,"")</f>
        <v/>
      </c>
      <c r="AFH45" s="497" t="str">
        <f ca="1">IF(AEZ45&lt;&gt;"",VLOOKUP(AEZ45,ACS4:ACY52,7,FALSE),"")</f>
        <v/>
      </c>
      <c r="AFI45" s="497" t="str">
        <f ca="1">IF(AEZ45&lt;&gt;"",VLOOKUP(AEZ45,ACS4:ACY52,5,FALSE),"")</f>
        <v/>
      </c>
      <c r="AFJ45" s="497" t="str">
        <f ca="1">IF(AEZ45&lt;&gt;"",VLOOKUP(AEZ45,ACS4:ADA52,9,FALSE),"")</f>
        <v/>
      </c>
      <c r="AFK45" s="497" t="str">
        <f t="shared" ref="AFK45:AFK46" ca="1" si="6983">AFG45</f>
        <v/>
      </c>
      <c r="AFL45" s="497" t="str">
        <f ca="1">IF(AEZ45&lt;&gt;"",RANK(AFK45,AFK44:AFK46),"")</f>
        <v/>
      </c>
      <c r="AFM45" s="497" t="str">
        <f ca="1">IF(AEZ45&lt;&gt;"",SUMPRODUCT((AFK43:AFK47=AFK45)*(AFF43:AFF47&gt;AFF45)),"")</f>
        <v/>
      </c>
      <c r="AFN45" s="497" t="str">
        <f ca="1">IF(AEZ45&lt;&gt;"",SUMPRODUCT((AFK43:AFK47=AFK45)*(AFF43:AFF47=AFF45)*(AFD43:AFD47&gt;AFD45)),"")</f>
        <v/>
      </c>
      <c r="AFO45" s="497" t="str">
        <f ca="1">IF(AEZ45&lt;&gt;"",SUMPRODUCT((AFK43:AFK47=AFK45)*(AFF43:AFF47=AFF45)*(AFD43:AFD47=AFD45)*(AFH43:AFH47&gt;AFH45)),"")</f>
        <v/>
      </c>
      <c r="AFP45" s="497" t="str">
        <f ca="1">IF(AEZ45&lt;&gt;"",SUMPRODUCT((AFK43:AFK47=AFK45)*(AFF43:AFF47=AFF45)*(AFD43:AFD47=AFD45)*(AFH43:AFH47=AFH45)*(AFI43:AFI47&gt;AFI45)),"")</f>
        <v/>
      </c>
      <c r="AFQ45" s="497" t="str">
        <f ca="1">IF(AEZ45&lt;&gt;"",SUMPRODUCT((AFK43:AFK47=AFK45)*(AFF43:AFF47=AFF45)*(AFD43:AFD47=AFD45)*(AFH43:AFH47=AFH45)*(AFI43:AFI47=AFI45)*(AFJ43:AFJ47&gt;AFJ45)),"")</f>
        <v/>
      </c>
      <c r="AFR45" s="497" t="str">
        <f t="shared" ref="AFR45:AFR46" ca="1" si="6984">IF(AEZ45&lt;&gt;"",SUM(AFL45:AFQ45)+2,"")</f>
        <v/>
      </c>
      <c r="AFS45" s="497" t="str">
        <f ca="1">IF(AEZ45&lt;&gt;"",INDEX(AEZ45:AEZ47,MATCH(3,AFR45:AFR47,0),0),"")</f>
        <v/>
      </c>
      <c r="AFT45" s="497"/>
      <c r="AFU45" s="497"/>
      <c r="AFV45" s="497"/>
      <c r="AFW45" s="497"/>
      <c r="AFX45" s="497"/>
      <c r="AFY45" s="497"/>
      <c r="AFZ45" s="497"/>
      <c r="AGA45" s="497"/>
      <c r="AGB45" s="497"/>
      <c r="AGC45" s="497"/>
      <c r="AGD45" s="497"/>
      <c r="AGE45" s="497"/>
      <c r="AGF45" s="497"/>
      <c r="AGG45" s="497"/>
      <c r="AGH45" s="497"/>
      <c r="AGI45" s="497"/>
      <c r="AGJ45" s="497"/>
      <c r="AGK45" s="497"/>
      <c r="AGL45" s="497"/>
      <c r="AGM45" s="497"/>
      <c r="AGN45" s="497" t="str">
        <f t="shared" ref="AGN45" ca="1" si="6985">IF(AFS45&lt;&gt;"",AFS45,IF(AEY45&lt;&gt;"",AEY45,IF(AEE45&lt;&gt;"",AEE45,ADE45)))</f>
        <v>Wydad AC</v>
      </c>
      <c r="AGO45" s="497">
        <v>3</v>
      </c>
      <c r="AGP45" s="497"/>
      <c r="AGQ45" s="500" t="str">
        <f t="shared" si="12"/>
        <v>Internazionale</v>
      </c>
      <c r="AGR45" s="500">
        <f ca="1">IF(OFFSET('Game Board'!O50,0,AGR1)&lt;&gt;"",OFFSET('Game Board'!O50,0,AGR1),0)</f>
        <v>0</v>
      </c>
      <c r="AGS45" s="500">
        <f ca="1">IF(OFFSET('Game Board'!P50,0,AGR1)&lt;&gt;"",OFFSET('Game Board'!P50,0,AGR1),0)</f>
        <v>0</v>
      </c>
      <c r="AGT45" s="500" t="str">
        <f t="shared" si="13"/>
        <v>River Plate</v>
      </c>
      <c r="AGU45" s="500" t="str">
        <f ca="1">IF(AND(OFFSET('Game Board'!O50,0,AGR1)&lt;&gt;"",OFFSET('Game Board'!P50,0,AGR1)&lt;&gt;""),IF(AGR45&gt;AGS45,"W",IF(AGR45=AGS45,"D","L")),"")</f>
        <v/>
      </c>
      <c r="AGV45" s="497" t="str">
        <f t="shared" ca="1" si="2693"/>
        <v/>
      </c>
      <c r="AGW45" s="497"/>
      <c r="AGX45" s="497">
        <f ca="1">VLOOKUP(AGY45,AKT43:AKU46,2,FALSE)</f>
        <v>4</v>
      </c>
      <c r="AGY45" s="498" t="str">
        <f t="shared" si="6802"/>
        <v>Al Ain</v>
      </c>
      <c r="AGZ45" s="497">
        <f ca="1">SUMPRODUCT((AKW3:AKW54=AGY45)*(ALA3:ALA54="W"))+SUMPRODUCT((AKZ3:AKZ54=AGY45)*(ALB3:ALB54="W"))</f>
        <v>0</v>
      </c>
      <c r="AHA45" s="497">
        <f ca="1">SUMPRODUCT((AKW3:AKW54=AGY45)*(ALA3:ALA54="D"))+SUMPRODUCT((AKZ3:AKZ54=AGY45)*(ALB3:ALB54="D"))</f>
        <v>0</v>
      </c>
      <c r="AHB45" s="497">
        <f ca="1">SUMPRODUCT((AKW3:AKW54=AGY45)*(ALA3:ALA54="L"))+SUMPRODUCT((AKZ3:AKZ54=AGY45)*(ALB3:ALB54="L"))</f>
        <v>0</v>
      </c>
      <c r="AHC45" s="497">
        <f ca="1">SUMIF(AKW3:AKW72,AGY45,AKX3:AKX72)+SUMIF(AKZ3:AKZ72,AGY45,AKY3:AKY72)</f>
        <v>0</v>
      </c>
      <c r="AHD45" s="497">
        <f ca="1">SUMIF(AKZ3:AKZ72,AGY45,AKX3:AKX72)+SUMIF(AKW3:AKW72,AGY45,AKY3:AKY72)</f>
        <v>0</v>
      </c>
      <c r="AHE45" s="497">
        <f t="shared" ca="1" si="6803"/>
        <v>1000</v>
      </c>
      <c r="AHF45" s="497">
        <f t="shared" ca="1" si="6804"/>
        <v>0</v>
      </c>
      <c r="AHG45" s="499">
        <f t="shared" si="171"/>
        <v>2</v>
      </c>
      <c r="AHH45" s="497">
        <f ca="1">IF(COUNTIF(AHF43:AHF46,4)&lt;&gt;4,RANK(AHF45,AHF43:AHF46),AHF97)</f>
        <v>1</v>
      </c>
      <c r="AHI45" s="497"/>
      <c r="AHJ45" s="497">
        <f ca="1">SUMPRODUCT((AHH43:AHH46=AHH45)*(AHG43:AHG46&lt;AHG45))+AHH45</f>
        <v>1</v>
      </c>
      <c r="AHK45" s="498" t="str">
        <f ca="1">INDEX(AGY43:AGY47,MATCH(3,AHJ43:AHJ47,0),0)</f>
        <v>Juventus</v>
      </c>
      <c r="AHL45" s="497">
        <f ca="1">INDEX(AHH43:AHH47,MATCH(AHK45,AGY43:AGY47,0),0)</f>
        <v>1</v>
      </c>
      <c r="AHM45" s="497" t="str">
        <f t="shared" ref="AHM45:AHM46" ca="1" si="6986">IF(AND(AHM44&lt;&gt;"",AHL45=1),AHK45,"")</f>
        <v>Juventus</v>
      </c>
      <c r="AHN45" s="497" t="str">
        <f t="shared" ref="AHN45:AHN46" ca="1" si="6987">IF(AND(AHN44&lt;&gt;"",AHL46=2),AHK46,"")</f>
        <v/>
      </c>
      <c r="AHO45" s="497" t="str">
        <f t="shared" ref="AHO45" ca="1" si="6988">IF(AND(AHO44&lt;&gt;"",AHL47=3),AHK47,"")</f>
        <v/>
      </c>
      <c r="AHP45" s="497"/>
      <c r="AHQ45" s="497"/>
      <c r="AHR45" s="497" t="str">
        <f t="shared" ca="1" si="6809"/>
        <v>Juventus</v>
      </c>
      <c r="AHS45" s="497">
        <f ca="1">SUMPRODUCT((AKW3:AKW54=AHR45)*(AKZ3:AKZ54=AHR46)*(ALA3:ALA54="W"))+SUMPRODUCT((AKW3:AKW54=AHR45)*(AKZ3:AKZ54=AHR47)*(ALA3:ALA54="W"))+SUMPRODUCT((AKW3:AKW54=AHR45)*(AKZ3:AKZ54=AHR43)*(ALA3:ALA54="W"))+SUMPRODUCT((AKW3:AKW54=AHR45)*(AKZ3:AKZ54=AHR44)*(ALA3:ALA54="W"))+SUMPRODUCT((AKW3:AKW54=AHR46)*(AKZ3:AKZ54=AHR45)*(ALB3:ALB54="W"))+SUMPRODUCT((AKW3:AKW54=AHR47)*(AKZ3:AKZ54=AHR45)*(ALB3:ALB54="W"))+SUMPRODUCT((AKW3:AKW54=AHR43)*(AKZ3:AKZ54=AHR45)*(ALB3:ALB54="W"))+SUMPRODUCT((AKW3:AKW54=AHR44)*(AKZ3:AKZ54=AHR45)*(ALB3:ALB54="W"))</f>
        <v>0</v>
      </c>
      <c r="AHT45" s="497">
        <f ca="1">SUMPRODUCT((AKW3:AKW54=AHR45)*(AKZ3:AKZ54=AHR46)*(ALA3:ALA54="D"))+SUMPRODUCT((AKW3:AKW54=AHR45)*(AKZ3:AKZ54=AHR47)*(ALA3:ALA54="D"))+SUMPRODUCT((AKW3:AKW54=AHR45)*(AKZ3:AKZ54=AHR43)*(ALA3:ALA54="D"))+SUMPRODUCT((AKW3:AKW54=AHR45)*(AKZ3:AKZ54=AHR44)*(ALA3:ALA54="D"))+SUMPRODUCT((AKW3:AKW54=AHR46)*(AKZ3:AKZ54=AHR45)*(ALA3:ALA54="D"))+SUMPRODUCT((AKW3:AKW54=AHR47)*(AKZ3:AKZ54=AHR45)*(ALA3:ALA54="D"))+SUMPRODUCT((AKW3:AKW54=AHR43)*(AKZ3:AKZ54=AHR45)*(ALA3:ALA54="D"))+SUMPRODUCT((AKW3:AKW54=AHR44)*(AKZ3:AKZ54=AHR45)*(ALA3:ALA54="D"))</f>
        <v>0</v>
      </c>
      <c r="AHU45" s="497">
        <f ca="1">SUMPRODUCT((AKW3:AKW54=AHR45)*(AKZ3:AKZ54=AHR46)*(ALA3:ALA54="L"))+SUMPRODUCT((AKW3:AKW54=AHR45)*(AKZ3:AKZ54=AHR47)*(ALA3:ALA54="L"))+SUMPRODUCT((AKW3:AKW54=AHR45)*(AKZ3:AKZ54=AHR43)*(ALA3:ALA54="L"))+SUMPRODUCT((AKW3:AKW54=AHR45)*(AKZ3:AKZ54=AHR44)*(ALA3:ALA54="L"))+SUMPRODUCT((AKW3:AKW54=AHR46)*(AKZ3:AKZ54=AHR45)*(ALB3:ALB54="L"))+SUMPRODUCT((AKW3:AKW54=AHR47)*(AKZ3:AKZ54=AHR45)*(ALB3:ALB54="L"))+SUMPRODUCT((AKW3:AKW54=AHR43)*(AKZ3:AKZ54=AHR45)*(ALB3:ALB54="L"))+SUMPRODUCT((AKW3:AKW54=AHR44)*(AKZ3:AKZ54=AHR45)*(ALB3:ALB54="L"))</f>
        <v>0</v>
      </c>
      <c r="AHV45" s="497">
        <f ca="1">SUMPRODUCT((AKW3:AKW54=AHR45)*(AKZ3:AKZ54=AHR46)*AKX3:AKX54)+SUMPRODUCT((AKW3:AKW54=AHR45)*(AKZ3:AKZ54=AHR47)*AKX3:AKX54)+SUMPRODUCT((AKW3:AKW54=AHR45)*(AKZ3:AKZ54=AHR43)*AKX3:AKX54)+SUMPRODUCT((AKW3:AKW54=AHR45)*(AKZ3:AKZ54=AHR44)*AKX3:AKX54)+SUMPRODUCT((AKW3:AKW54=AHR46)*(AKZ3:AKZ54=AHR45)*AKY3:AKY54)+SUMPRODUCT((AKW3:AKW54=AHR47)*(AKZ3:AKZ54=AHR45)*AKY3:AKY54)+SUMPRODUCT((AKW3:AKW54=AHR43)*(AKZ3:AKZ54=AHR45)*AKY3:AKY54)+SUMPRODUCT((AKW3:AKW54=AHR44)*(AKZ3:AKZ54=AHR45)*AKY3:AKY54)</f>
        <v>0</v>
      </c>
      <c r="AHW45" s="497">
        <f ca="1">SUMPRODUCT((AKW3:AKW54=AHR45)*(AKZ3:AKZ54=AHR46)*AKY3:AKY54)+SUMPRODUCT((AKW3:AKW54=AHR45)*(AKZ3:AKZ54=AHR47)*AKY3:AKY54)+SUMPRODUCT((AKW3:AKW54=AHR45)*(AKZ3:AKZ54=AHR43)*AKY3:AKY54)+SUMPRODUCT((AKW3:AKW54=AHR45)*(AKZ3:AKZ54=AHR44)*AKY3:AKY54)+SUMPRODUCT((AKW3:AKW54=AHR46)*(AKZ3:AKZ54=AHR45)*AKX3:AKX54)+SUMPRODUCT((AKW3:AKW54=AHR47)*(AKZ3:AKZ54=AHR45)*AKX3:AKX54)+SUMPRODUCT((AKW3:AKW54=AHR43)*(AKZ3:AKZ54=AHR45)*AKX3:AKX54)+SUMPRODUCT((AKW3:AKW54=AHR44)*(AKZ3:AKZ54=AHR45)*AKX3:AKX54)</f>
        <v>0</v>
      </c>
      <c r="AHX45" s="497">
        <f t="shared" ca="1" si="6810"/>
        <v>1000</v>
      </c>
      <c r="AHY45" s="497">
        <f t="shared" ca="1" si="6811"/>
        <v>0</v>
      </c>
      <c r="AHZ45" s="497">
        <f ca="1">IF(AHR45&lt;&gt;"",VLOOKUP(AHR45,AGY4:AHE52,7,FALSE),"")</f>
        <v>1000</v>
      </c>
      <c r="AIA45" s="497">
        <f ca="1">IF(AHR45&lt;&gt;"",VLOOKUP(AHR45,AGY4:AHE52,5,FALSE),"")</f>
        <v>0</v>
      </c>
      <c r="AIB45" s="497">
        <f ca="1">IF(AHR45&lt;&gt;"",VLOOKUP(AHR45,AGY4:AHG52,9,FALSE),"")</f>
        <v>19</v>
      </c>
      <c r="AIC45" s="497">
        <f t="shared" ca="1" si="6812"/>
        <v>0</v>
      </c>
      <c r="AID45" s="497">
        <f ca="1">IF(AHR45&lt;&gt;"",RANK(AIC45,AIC43:AIC47),"")</f>
        <v>1</v>
      </c>
      <c r="AIE45" s="497">
        <f ca="1">IF(AHR45&lt;&gt;"",SUMPRODUCT((AIC43:AIC47=AIC45)*(AHX43:AHX47&gt;AHX45)),"")</f>
        <v>0</v>
      </c>
      <c r="AIF45" s="497">
        <f ca="1">IF(AHR45&lt;&gt;"",SUMPRODUCT((AIC43:AIC47=AIC45)*(AHX43:AHX47=AHX45)*(AHV43:AHV47&gt;AHV45)),"")</f>
        <v>0</v>
      </c>
      <c r="AIG45" s="497">
        <f ca="1">IF(AHR45&lt;&gt;"",SUMPRODUCT((AIC43:AIC47=AIC45)*(AHX43:AHX47=AHX45)*(AHV43:AHV47=AHV45)*(AHZ43:AHZ47&gt;AHZ45)),"")</f>
        <v>0</v>
      </c>
      <c r="AIH45" s="497">
        <f ca="1">IF(AHR45&lt;&gt;"",SUMPRODUCT((AIC43:AIC47=AIC45)*(AHX43:AHX47=AHX45)*(AHV43:AHV47=AHV45)*(AHZ43:AHZ47=AHZ45)*(AIA43:AIA47&gt;AIA45)),"")</f>
        <v>0</v>
      </c>
      <c r="AII45" s="497">
        <f ca="1">IF(AHR45&lt;&gt;"",SUMPRODUCT((AIC43:AIC47=AIC45)*(AHX43:AHX47=AHX45)*(AHV43:AHV47=AHV45)*(AHZ43:AHZ47=AHZ45)*(AIA43:AIA47=AIA45)*(AIB43:AIB47&gt;AIB45)),"")</f>
        <v>1</v>
      </c>
      <c r="AIJ45" s="497">
        <f t="shared" ref="AIJ45" ca="1" si="6989">IF(AHR45&lt;&gt;"",IF(AIJ97&lt;&gt;"",IF(AHQ94=3,AIJ97,AIJ97+AHQ94),SUM(AID45:AII45)),"")</f>
        <v>2</v>
      </c>
      <c r="AIK45" s="497" t="str">
        <f ca="1">IF(AHR45&lt;&gt;"",INDEX(AHR43:AHR47,MATCH(3,AIJ43:AIJ47,0),0),"")</f>
        <v>Wydad AC</v>
      </c>
      <c r="AIL45" s="497" t="str">
        <f t="shared" ca="1" si="6905"/>
        <v/>
      </c>
      <c r="AIM45" s="497">
        <f ca="1">SUMPRODUCT((AKW3:AKW54=AIL45)*(AKZ3:AKZ54=AIL46)*(ALA3:ALA54="W"))+SUMPRODUCT((AKW3:AKW54=AIL45)*(AKZ3:AKZ54=AIL47)*(ALA3:ALA54="W"))+SUMPRODUCT((AKW3:AKW54=AIL45)*(AKZ3:AKZ54=AIL44)*(ALA3:ALA54="W"))+SUMPRODUCT((AKW3:AKW54=AIL46)*(AKZ3:AKZ54=AIL45)*(ALB3:ALB54="W"))+SUMPRODUCT((AKW3:AKW54=AIL47)*(AKZ3:AKZ54=AIL45)*(ALB3:ALB54="W"))+SUMPRODUCT((AKW3:AKW54=AIL44)*(AKZ3:AKZ54=AIL45)*(ALB3:ALB54="W"))</f>
        <v>0</v>
      </c>
      <c r="AIN45" s="497">
        <f ca="1">SUMPRODUCT((AKW3:AKW54=AIL45)*(AKZ3:AKZ54=AIL46)*(ALA3:ALA54="D"))+SUMPRODUCT((AKW3:AKW54=AIL45)*(AKZ3:AKZ54=AIL47)*(ALA3:ALA54="D"))+SUMPRODUCT((AKW3:AKW54=AIL45)*(AKZ3:AKZ54=AIL44)*(ALA3:ALA54="D"))+SUMPRODUCT((AKW3:AKW54=AIL46)*(AKZ3:AKZ54=AIL45)*(ALA3:ALA54="D"))+SUMPRODUCT((AKW3:AKW54=AIL47)*(AKZ3:AKZ54=AIL45)*(ALA3:ALA54="D"))+SUMPRODUCT((AKW3:AKW54=AIL44)*(AKZ3:AKZ54=AIL45)*(ALA3:ALA54="D"))</f>
        <v>0</v>
      </c>
      <c r="AIO45" s="497">
        <f ca="1">SUMPRODUCT((AKW3:AKW54=AIL45)*(AKZ3:AKZ54=AIL46)*(ALA3:ALA54="L"))+SUMPRODUCT((AKW3:AKW54=AIL45)*(AKZ3:AKZ54=AIL47)*(ALA3:ALA54="L"))+SUMPRODUCT((AKW3:AKW54=AIL45)*(AKZ3:AKZ54=AIL44)*(ALA3:ALA54="L"))+SUMPRODUCT((AKW3:AKW54=AIL46)*(AKZ3:AKZ54=AIL45)*(ALB3:ALB54="L"))+SUMPRODUCT((AKW3:AKW54=AIL47)*(AKZ3:AKZ54=AIL45)*(ALB3:ALB54="L"))+SUMPRODUCT((AKW3:AKW54=AIL44)*(AKZ3:AKZ54=AIL45)*(ALB3:ALB54="L"))</f>
        <v>0</v>
      </c>
      <c r="AIP45" s="497">
        <f ca="1">SUMPRODUCT((AKW3:AKW54=AIL45)*(AKZ3:AKZ54=AIL46)*AKX3:AKX54)+SUMPRODUCT((AKW3:AKW54=AIL45)*(AKZ3:AKZ54=AIL47)*AKX3:AKX54)+SUMPRODUCT((AKW3:AKW54=AIL45)*(AKZ3:AKZ54=AIL43)*AKX3:AKX54)+SUMPRODUCT((AKW3:AKW54=AIL45)*(AKZ3:AKZ54=AIL44)*AKX3:AKX54)+SUMPRODUCT((AKW3:AKW54=AIL46)*(AKZ3:AKZ54=AIL45)*AKY3:AKY54)+SUMPRODUCT((AKW3:AKW54=AIL47)*(AKZ3:AKZ54=AIL45)*AKY3:AKY54)+SUMPRODUCT((AKW3:AKW54=AIL43)*(AKZ3:AKZ54=AIL45)*AKY3:AKY54)+SUMPRODUCT((AKW3:AKW54=AIL44)*(AKZ3:AKZ54=AIL45)*AKY3:AKY54)</f>
        <v>0</v>
      </c>
      <c r="AIQ45" s="497">
        <f ca="1">SUMPRODUCT((AKW3:AKW54=AIL45)*(AKZ3:AKZ54=AIL46)*AKY3:AKY54)+SUMPRODUCT((AKW3:AKW54=AIL45)*(AKZ3:AKZ54=AIL47)*AKY3:AKY54)+SUMPRODUCT((AKW3:AKW54=AIL45)*(AKZ3:AKZ54=AIL43)*AKY3:AKY54)+SUMPRODUCT((AKW3:AKW54=AIL45)*(AKZ3:AKZ54=AIL44)*AKY3:AKY54)+SUMPRODUCT((AKW3:AKW54=AIL46)*(AKZ3:AKZ54=AIL45)*AKX3:AKX54)+SUMPRODUCT((AKW3:AKW54=AIL47)*(AKZ3:AKZ54=AIL45)*AKX3:AKX54)+SUMPRODUCT((AKW3:AKW54=AIL43)*(AKZ3:AKZ54=AIL45)*AKX3:AKX54)+SUMPRODUCT((AKW3:AKW54=AIL44)*(AKZ3:AKZ54=AIL45)*AKX3:AKX54)</f>
        <v>0</v>
      </c>
      <c r="AIR45" s="497">
        <f t="shared" ca="1" si="6906"/>
        <v>1000</v>
      </c>
      <c r="AIS45" s="497" t="str">
        <f t="shared" ca="1" si="6907"/>
        <v/>
      </c>
      <c r="AIT45" s="497" t="str">
        <f ca="1">IF(AIL45&lt;&gt;"",VLOOKUP(AIL45,AGY4:AHE52,7,FALSE),"")</f>
        <v/>
      </c>
      <c r="AIU45" s="497" t="str">
        <f ca="1">IF(AIL45&lt;&gt;"",VLOOKUP(AIL45,AGY4:AHE52,5,FALSE),"")</f>
        <v/>
      </c>
      <c r="AIV45" s="497" t="str">
        <f ca="1">IF(AIL45&lt;&gt;"",VLOOKUP(AIL45,AGY4:AHG52,9,FALSE),"")</f>
        <v/>
      </c>
      <c r="AIW45" s="497" t="str">
        <f t="shared" ca="1" si="6908"/>
        <v/>
      </c>
      <c r="AIX45" s="497" t="str">
        <f ca="1">IF(AIL45&lt;&gt;"",RANK(AIW45,AIW43:AIW46),"")</f>
        <v/>
      </c>
      <c r="AIY45" s="497" t="str">
        <f ca="1">IF(AIL45&lt;&gt;"",SUMPRODUCT((AIW43:AIW47=AIW45)*(AIR43:AIR47&gt;AIR45)),"")</f>
        <v/>
      </c>
      <c r="AIZ45" s="497" t="str">
        <f ca="1">IF(AIL45&lt;&gt;"",SUMPRODUCT((AIW43:AIW47=AIW45)*(AIR43:AIR47=AIR45)*(AIP43:AIP47&gt;AIP45)),"")</f>
        <v/>
      </c>
      <c r="AJA45" s="497" t="str">
        <f ca="1">IF(AIL45&lt;&gt;"",SUMPRODUCT((AIW43:AIW47=AIW45)*(AIR43:AIR47=AIR45)*(AIP43:AIP47=AIP45)*(AIT43:AIT47&gt;AIT45)),"")</f>
        <v/>
      </c>
      <c r="AJB45" s="497" t="str">
        <f ca="1">IF(AIL45&lt;&gt;"",SUMPRODUCT((AIW43:AIW47=AIW45)*(AIR43:AIR47=AIR45)*(AIP43:AIP47=AIP45)*(AIT43:AIT47=AIT45)*(AIU43:AIU47&gt;AIU45)),"")</f>
        <v/>
      </c>
      <c r="AJC45" s="497" t="str">
        <f ca="1">IF(AIL45&lt;&gt;"",SUMPRODUCT((AIW43:AIW47=AIW45)*(AIR43:AIR47=AIR45)*(AIP43:AIP47=AIP45)*(AIT43:AIT47=AIT45)*(AIU43:AIU47=AIU45)*(AIV43:AIV47&gt;AIV45)),"")</f>
        <v/>
      </c>
      <c r="AJD45" s="497" t="str">
        <f ca="1">IF(AIL45&lt;&gt;"",IF(AJD97&lt;&gt;"",IF(AIK94=3,AJD97,AJD97+AIK94),SUM(AIX45:AJC45)+1),"")</f>
        <v/>
      </c>
      <c r="AJE45" s="497" t="str">
        <f ca="1">IF(AIL45&lt;&gt;"",INDEX(AIL44:AIL47,MATCH(3,AJD44:AJD47,0),0),"")</f>
        <v/>
      </c>
      <c r="AJF45" s="497" t="str">
        <f t="shared" ref="AJF45:AJF46" ca="1" si="6990">IF(AHO43&lt;&gt;"",AHO43,"")</f>
        <v/>
      </c>
      <c r="AJG45" s="497">
        <f ca="1">SUMPRODUCT((AKW3:AKW54=AJF45)*(AKZ3:AKZ54=AJF46)*(ALA3:ALA54="W"))+SUMPRODUCT((AKW3:AKW54=AJF45)*(AKZ3:AKZ54=AJF47)*(ALA3:ALA54="W"))+SUMPRODUCT((AKW3:AKW54=AJF45)*(AKZ3:AKZ54=AJF60)*(ALA3:ALA54="W"))+SUMPRODUCT((AKW3:AKW54=AJF46)*(AKZ3:AKZ54=AJF45)*(ALB3:ALB54="W"))+SUMPRODUCT((AKW3:AKW54=AJF47)*(AKZ3:AKZ54=AJF45)*(ALB3:ALB54="W"))+SUMPRODUCT((AKW3:AKW54=AJF60)*(AKZ3:AKZ54=AJF45)*(ALB3:ALB54="W"))</f>
        <v>0</v>
      </c>
      <c r="AJH45" s="497">
        <f ca="1">SUMPRODUCT((AKW3:AKW54=AJF45)*(AKZ3:AKZ54=AJF46)*(ALA3:ALA54="D"))+SUMPRODUCT((AKW3:AKW54=AJF45)*(AKZ3:AKZ54=AJF47)*(ALA3:ALA54="D"))+SUMPRODUCT((AKW3:AKW54=AJF45)*(AKZ3:AKZ54=AJF60)*(ALA3:ALA54="D"))+SUMPRODUCT((AKW3:AKW54=AJF46)*(AKZ3:AKZ54=AJF45)*(ALA3:ALA54="D"))+SUMPRODUCT((AKW3:AKW54=AJF47)*(AKZ3:AKZ54=AJF45)*(ALA3:ALA54="D"))+SUMPRODUCT((AKW3:AKW54=AJF60)*(AKZ3:AKZ54=AJF45)*(ALA3:ALA54="D"))</f>
        <v>0</v>
      </c>
      <c r="AJI45" s="497">
        <f ca="1">SUMPRODUCT((AKW3:AKW54=AJF45)*(AKZ3:AKZ54=AJF46)*(ALA3:ALA54="L"))+SUMPRODUCT((AKW3:AKW54=AJF45)*(AKZ3:AKZ54=AJF47)*(ALA3:ALA54="L"))+SUMPRODUCT((AKW3:AKW54=AJF45)*(AKZ3:AKZ54=AJF60)*(ALA3:ALA54="L"))+SUMPRODUCT((AKW3:AKW54=AJF46)*(AKZ3:AKZ54=AJF45)*(ALB3:ALB54="L"))+SUMPRODUCT((AKW3:AKW54=AJF47)*(AKZ3:AKZ54=AJF45)*(ALB3:ALB54="L"))+SUMPRODUCT((AKW3:AKW54=AJF60)*(AKZ3:AKZ54=AJF45)*(ALB3:ALB54="L"))</f>
        <v>0</v>
      </c>
      <c r="AJJ45" s="497">
        <f ca="1">SUMPRODUCT((AKW3:AKW54=AJF45)*(AKZ3:AKZ54=AJF46)*AKX3:AKX54)+SUMPRODUCT((AKW3:AKW54=AJF45)*(AKZ3:AKZ54=AJF47)*AKX3:AKX54)+SUMPRODUCT((AKW3:AKW54=AJF45)*(AKZ3:AKZ54=AJF43)*AKX3:AKX54)+SUMPRODUCT((AKW3:AKW54=AJF45)*(AKZ3:AKZ54=AJF44)*AKX3:AKX54)+SUMPRODUCT((AKW3:AKW54=AJF46)*(AKZ3:AKZ54=AJF45)*AKY3:AKY54)+SUMPRODUCT((AKW3:AKW54=AJF47)*(AKZ3:AKZ54=AJF45)*AKY3:AKY54)+SUMPRODUCT((AKW3:AKW54=AJF43)*(AKZ3:AKZ54=AJF45)*AKY3:AKY54)+SUMPRODUCT((AKW3:AKW54=AJF44)*(AKZ3:AKZ54=AJF45)*AKY3:AKY54)</f>
        <v>0</v>
      </c>
      <c r="AJK45" s="497">
        <f ca="1">SUMPRODUCT((AKW3:AKW54=AJF45)*(AKZ3:AKZ54=AJF46)*AKY3:AKY54)+SUMPRODUCT((AKW3:AKW54=AJF45)*(AKZ3:AKZ54=AJF47)*AKY3:AKY54)+SUMPRODUCT((AKW3:AKW54=AJF45)*(AKZ3:AKZ54=AJF43)*AKY3:AKY54)+SUMPRODUCT((AKW3:AKW54=AJF45)*(AKZ3:AKZ54=AJF44)*AKY3:AKY54)+SUMPRODUCT((AKW3:AKW54=AJF46)*(AKZ3:AKZ54=AJF45)*AKX3:AKX54)+SUMPRODUCT((AKW3:AKW54=AJF47)*(AKZ3:AKZ54=AJF45)*AKX3:AKX54)+SUMPRODUCT((AKW3:AKW54=AJF43)*(AKZ3:AKZ54=AJF45)*AKX3:AKX54)+SUMPRODUCT((AKW3:AKW54=AJF44)*(AKZ3:AKZ54=AJF45)*AKX3:AKX54)</f>
        <v>0</v>
      </c>
      <c r="AJL45" s="497">
        <f t="shared" ref="AJL45:AJL46" ca="1" si="6991">AJJ45-AJK45+1000</f>
        <v>1000</v>
      </c>
      <c r="AJM45" s="497" t="str">
        <f t="shared" ref="AJM45:AJM46" ca="1" si="6992">IF(AJF45&lt;&gt;"",AJG45*3+AJH45*1,"")</f>
        <v/>
      </c>
      <c r="AJN45" s="497" t="str">
        <f ca="1">IF(AJF45&lt;&gt;"",VLOOKUP(AJF45,AGY4:AHE52,7,FALSE),"")</f>
        <v/>
      </c>
      <c r="AJO45" s="497" t="str">
        <f ca="1">IF(AJF45&lt;&gt;"",VLOOKUP(AJF45,AGY4:AHE52,5,FALSE),"")</f>
        <v/>
      </c>
      <c r="AJP45" s="497" t="str">
        <f ca="1">IF(AJF45&lt;&gt;"",VLOOKUP(AJF45,AGY4:AHG52,9,FALSE),"")</f>
        <v/>
      </c>
      <c r="AJQ45" s="497" t="str">
        <f t="shared" ref="AJQ45:AJQ46" ca="1" si="6993">AJM45</f>
        <v/>
      </c>
      <c r="AJR45" s="497" t="str">
        <f ca="1">IF(AJF45&lt;&gt;"",RANK(AJQ45,AJQ44:AJQ46),"")</f>
        <v/>
      </c>
      <c r="AJS45" s="497" t="str">
        <f ca="1">IF(AJF45&lt;&gt;"",SUMPRODUCT((AJQ43:AJQ47=AJQ45)*(AJL43:AJL47&gt;AJL45)),"")</f>
        <v/>
      </c>
      <c r="AJT45" s="497" t="str">
        <f ca="1">IF(AJF45&lt;&gt;"",SUMPRODUCT((AJQ43:AJQ47=AJQ45)*(AJL43:AJL47=AJL45)*(AJJ43:AJJ47&gt;AJJ45)),"")</f>
        <v/>
      </c>
      <c r="AJU45" s="497" t="str">
        <f ca="1">IF(AJF45&lt;&gt;"",SUMPRODUCT((AJQ43:AJQ47=AJQ45)*(AJL43:AJL47=AJL45)*(AJJ43:AJJ47=AJJ45)*(AJN43:AJN47&gt;AJN45)),"")</f>
        <v/>
      </c>
      <c r="AJV45" s="497" t="str">
        <f ca="1">IF(AJF45&lt;&gt;"",SUMPRODUCT((AJQ43:AJQ47=AJQ45)*(AJL43:AJL47=AJL45)*(AJJ43:AJJ47=AJJ45)*(AJN43:AJN47=AJN45)*(AJO43:AJO47&gt;AJO45)),"")</f>
        <v/>
      </c>
      <c r="AJW45" s="497" t="str">
        <f ca="1">IF(AJF45&lt;&gt;"",SUMPRODUCT((AJQ43:AJQ47=AJQ45)*(AJL43:AJL47=AJL45)*(AJJ43:AJJ47=AJJ45)*(AJN43:AJN47=AJN45)*(AJO43:AJO47=AJO45)*(AJP43:AJP47&gt;AJP45)),"")</f>
        <v/>
      </c>
      <c r="AJX45" s="497" t="str">
        <f t="shared" ref="AJX45:AJX46" ca="1" si="6994">IF(AJF45&lt;&gt;"",SUM(AJR45:AJW45)+2,"")</f>
        <v/>
      </c>
      <c r="AJY45" s="497" t="str">
        <f ca="1">IF(AJF45&lt;&gt;"",INDEX(AJF45:AJF47,MATCH(3,AJX45:AJX47,0),0),"")</f>
        <v/>
      </c>
      <c r="AJZ45" s="497"/>
      <c r="AKA45" s="497"/>
      <c r="AKB45" s="497"/>
      <c r="AKC45" s="497"/>
      <c r="AKD45" s="497"/>
      <c r="AKE45" s="497"/>
      <c r="AKF45" s="497"/>
      <c r="AKG45" s="497"/>
      <c r="AKH45" s="497"/>
      <c r="AKI45" s="497"/>
      <c r="AKJ45" s="497"/>
      <c r="AKK45" s="497"/>
      <c r="AKL45" s="497"/>
      <c r="AKM45" s="497"/>
      <c r="AKN45" s="497"/>
      <c r="AKO45" s="497"/>
      <c r="AKP45" s="497"/>
      <c r="AKQ45" s="497"/>
      <c r="AKR45" s="497"/>
      <c r="AKS45" s="497"/>
      <c r="AKT45" s="497" t="str">
        <f t="shared" ref="AKT45" ca="1" si="6995">IF(AJY45&lt;&gt;"",AJY45,IF(AJE45&lt;&gt;"",AJE45,IF(AIK45&lt;&gt;"",AIK45,AHK45)))</f>
        <v>Wydad AC</v>
      </c>
      <c r="AKU45" s="497">
        <v>3</v>
      </c>
      <c r="AKV45" s="497"/>
      <c r="AKW45" s="500" t="str">
        <f t="shared" si="15"/>
        <v>Internazionale</v>
      </c>
      <c r="AKX45" s="500">
        <f ca="1">IF(OFFSET('Game Board'!O50,0,AKX1)&lt;&gt;"",OFFSET('Game Board'!O50,0,AKX1),0)</f>
        <v>0</v>
      </c>
      <c r="AKY45" s="500">
        <f ca="1">IF(OFFSET('Game Board'!P50,0,AKX1)&lt;&gt;"",OFFSET('Game Board'!P50,0,AKX1),0)</f>
        <v>0</v>
      </c>
      <c r="AKZ45" s="500" t="str">
        <f t="shared" si="16"/>
        <v>River Plate</v>
      </c>
      <c r="ALA45" s="500" t="str">
        <f ca="1">IF(AND(OFFSET('Game Board'!O50,0,AKX1)&lt;&gt;"",OFFSET('Game Board'!P50,0,AKX1)&lt;&gt;""),IF(AKX45&gt;AKY45,"W",IF(AKX45=AKY45,"D","L")),"")</f>
        <v/>
      </c>
      <c r="ALB45" s="497" t="str">
        <f t="shared" ca="1" si="2725"/>
        <v/>
      </c>
      <c r="ALC45" s="497"/>
      <c r="ALD45" s="497">
        <f ca="1">VLOOKUP(ALE45,AOZ43:APA46,2,FALSE)</f>
        <v>4</v>
      </c>
      <c r="ALE45" s="498" t="str">
        <f t="shared" si="6815"/>
        <v>Al Ain</v>
      </c>
      <c r="ALF45" s="497">
        <f ca="1">SUMPRODUCT((APC3:APC54=ALE45)*(APG3:APG54="W"))+SUMPRODUCT((APF3:APF54=ALE45)*(APH3:APH54="W"))</f>
        <v>0</v>
      </c>
      <c r="ALG45" s="497">
        <f ca="1">SUMPRODUCT((APC3:APC54=ALE45)*(APG3:APG54="D"))+SUMPRODUCT((APF3:APF54=ALE45)*(APH3:APH54="D"))</f>
        <v>0</v>
      </c>
      <c r="ALH45" s="497">
        <f ca="1">SUMPRODUCT((APC3:APC54=ALE45)*(APG3:APG54="L"))+SUMPRODUCT((APF3:APF54=ALE45)*(APH3:APH54="L"))</f>
        <v>0</v>
      </c>
      <c r="ALI45" s="497">
        <f ca="1">SUMIF(APC3:APC72,ALE45,APD3:APD72)+SUMIF(APF3:APF72,ALE45,APE3:APE72)</f>
        <v>0</v>
      </c>
      <c r="ALJ45" s="497">
        <f ca="1">SUMIF(APF3:APF72,ALE45,APD3:APD72)+SUMIF(APC3:APC72,ALE45,APE3:APE72)</f>
        <v>0</v>
      </c>
      <c r="ALK45" s="497">
        <f t="shared" ca="1" si="6816"/>
        <v>1000</v>
      </c>
      <c r="ALL45" s="497">
        <f t="shared" ca="1" si="6817"/>
        <v>0</v>
      </c>
      <c r="ALM45" s="499">
        <f t="shared" si="198"/>
        <v>2</v>
      </c>
      <c r="ALN45" s="497">
        <f ca="1">IF(COUNTIF(ALL43:ALL46,4)&lt;&gt;4,RANK(ALL45,ALL43:ALL46),ALL97)</f>
        <v>1</v>
      </c>
      <c r="ALO45" s="497"/>
      <c r="ALP45" s="497">
        <f ca="1">SUMPRODUCT((ALN43:ALN46=ALN45)*(ALM43:ALM46&lt;ALM45))+ALN45</f>
        <v>1</v>
      </c>
      <c r="ALQ45" s="498" t="str">
        <f ca="1">INDEX(ALE43:ALE47,MATCH(3,ALP43:ALP47,0),0)</f>
        <v>Juventus</v>
      </c>
      <c r="ALR45" s="497">
        <f ca="1">INDEX(ALN43:ALN47,MATCH(ALQ45,ALE43:ALE47,0),0)</f>
        <v>1</v>
      </c>
      <c r="ALS45" s="497" t="str">
        <f t="shared" ref="ALS45:ALS46" ca="1" si="6996">IF(AND(ALS44&lt;&gt;"",ALR45=1),ALQ45,"")</f>
        <v>Juventus</v>
      </c>
      <c r="ALT45" s="497" t="str">
        <f t="shared" ref="ALT45:ALT46" ca="1" si="6997">IF(AND(ALT44&lt;&gt;"",ALR46=2),ALQ46,"")</f>
        <v/>
      </c>
      <c r="ALU45" s="497" t="str">
        <f t="shared" ref="ALU45" ca="1" si="6998">IF(AND(ALU44&lt;&gt;"",ALR47=3),ALQ47,"")</f>
        <v/>
      </c>
      <c r="ALV45" s="497"/>
      <c r="ALW45" s="497"/>
      <c r="ALX45" s="497" t="str">
        <f t="shared" ca="1" si="6822"/>
        <v>Juventus</v>
      </c>
      <c r="ALY45" s="497">
        <f ca="1">SUMPRODUCT((APC3:APC54=ALX45)*(APF3:APF54=ALX46)*(APG3:APG54="W"))+SUMPRODUCT((APC3:APC54=ALX45)*(APF3:APF54=ALX47)*(APG3:APG54="W"))+SUMPRODUCT((APC3:APC54=ALX45)*(APF3:APF54=ALX43)*(APG3:APG54="W"))+SUMPRODUCT((APC3:APC54=ALX45)*(APF3:APF54=ALX44)*(APG3:APG54="W"))+SUMPRODUCT((APC3:APC54=ALX46)*(APF3:APF54=ALX45)*(APH3:APH54="W"))+SUMPRODUCT((APC3:APC54=ALX47)*(APF3:APF54=ALX45)*(APH3:APH54="W"))+SUMPRODUCT((APC3:APC54=ALX43)*(APF3:APF54=ALX45)*(APH3:APH54="W"))+SUMPRODUCT((APC3:APC54=ALX44)*(APF3:APF54=ALX45)*(APH3:APH54="W"))</f>
        <v>0</v>
      </c>
      <c r="ALZ45" s="497">
        <f ca="1">SUMPRODUCT((APC3:APC54=ALX45)*(APF3:APF54=ALX46)*(APG3:APG54="D"))+SUMPRODUCT((APC3:APC54=ALX45)*(APF3:APF54=ALX47)*(APG3:APG54="D"))+SUMPRODUCT((APC3:APC54=ALX45)*(APF3:APF54=ALX43)*(APG3:APG54="D"))+SUMPRODUCT((APC3:APC54=ALX45)*(APF3:APF54=ALX44)*(APG3:APG54="D"))+SUMPRODUCT((APC3:APC54=ALX46)*(APF3:APF54=ALX45)*(APG3:APG54="D"))+SUMPRODUCT((APC3:APC54=ALX47)*(APF3:APF54=ALX45)*(APG3:APG54="D"))+SUMPRODUCT((APC3:APC54=ALX43)*(APF3:APF54=ALX45)*(APG3:APG54="D"))+SUMPRODUCT((APC3:APC54=ALX44)*(APF3:APF54=ALX45)*(APG3:APG54="D"))</f>
        <v>0</v>
      </c>
      <c r="AMA45" s="497">
        <f ca="1">SUMPRODUCT((APC3:APC54=ALX45)*(APF3:APF54=ALX46)*(APG3:APG54="L"))+SUMPRODUCT((APC3:APC54=ALX45)*(APF3:APF54=ALX47)*(APG3:APG54="L"))+SUMPRODUCT((APC3:APC54=ALX45)*(APF3:APF54=ALX43)*(APG3:APG54="L"))+SUMPRODUCT((APC3:APC54=ALX45)*(APF3:APF54=ALX44)*(APG3:APG54="L"))+SUMPRODUCT((APC3:APC54=ALX46)*(APF3:APF54=ALX45)*(APH3:APH54="L"))+SUMPRODUCT((APC3:APC54=ALX47)*(APF3:APF54=ALX45)*(APH3:APH54="L"))+SUMPRODUCT((APC3:APC54=ALX43)*(APF3:APF54=ALX45)*(APH3:APH54="L"))+SUMPRODUCT((APC3:APC54=ALX44)*(APF3:APF54=ALX45)*(APH3:APH54="L"))</f>
        <v>0</v>
      </c>
      <c r="AMB45" s="497">
        <f ca="1">SUMPRODUCT((APC3:APC54=ALX45)*(APF3:APF54=ALX46)*APD3:APD54)+SUMPRODUCT((APC3:APC54=ALX45)*(APF3:APF54=ALX47)*APD3:APD54)+SUMPRODUCT((APC3:APC54=ALX45)*(APF3:APF54=ALX43)*APD3:APD54)+SUMPRODUCT((APC3:APC54=ALX45)*(APF3:APF54=ALX44)*APD3:APD54)+SUMPRODUCT((APC3:APC54=ALX46)*(APF3:APF54=ALX45)*APE3:APE54)+SUMPRODUCT((APC3:APC54=ALX47)*(APF3:APF54=ALX45)*APE3:APE54)+SUMPRODUCT((APC3:APC54=ALX43)*(APF3:APF54=ALX45)*APE3:APE54)+SUMPRODUCT((APC3:APC54=ALX44)*(APF3:APF54=ALX45)*APE3:APE54)</f>
        <v>0</v>
      </c>
      <c r="AMC45" s="497">
        <f ca="1">SUMPRODUCT((APC3:APC54=ALX45)*(APF3:APF54=ALX46)*APE3:APE54)+SUMPRODUCT((APC3:APC54=ALX45)*(APF3:APF54=ALX47)*APE3:APE54)+SUMPRODUCT((APC3:APC54=ALX45)*(APF3:APF54=ALX43)*APE3:APE54)+SUMPRODUCT((APC3:APC54=ALX45)*(APF3:APF54=ALX44)*APE3:APE54)+SUMPRODUCT((APC3:APC54=ALX46)*(APF3:APF54=ALX45)*APD3:APD54)+SUMPRODUCT((APC3:APC54=ALX47)*(APF3:APF54=ALX45)*APD3:APD54)+SUMPRODUCT((APC3:APC54=ALX43)*(APF3:APF54=ALX45)*APD3:APD54)+SUMPRODUCT((APC3:APC54=ALX44)*(APF3:APF54=ALX45)*APD3:APD54)</f>
        <v>0</v>
      </c>
      <c r="AMD45" s="497">
        <f t="shared" ca="1" si="6823"/>
        <v>1000</v>
      </c>
      <c r="AME45" s="497">
        <f t="shared" ca="1" si="6824"/>
        <v>0</v>
      </c>
      <c r="AMF45" s="497">
        <f ca="1">IF(ALX45&lt;&gt;"",VLOOKUP(ALX45,ALE4:ALK52,7,FALSE),"")</f>
        <v>1000</v>
      </c>
      <c r="AMG45" s="497">
        <f ca="1">IF(ALX45&lt;&gt;"",VLOOKUP(ALX45,ALE4:ALK52,5,FALSE),"")</f>
        <v>0</v>
      </c>
      <c r="AMH45" s="497">
        <f ca="1">IF(ALX45&lt;&gt;"",VLOOKUP(ALX45,ALE4:ALM52,9,FALSE),"")</f>
        <v>19</v>
      </c>
      <c r="AMI45" s="497">
        <f t="shared" ca="1" si="6825"/>
        <v>0</v>
      </c>
      <c r="AMJ45" s="497">
        <f ca="1">IF(ALX45&lt;&gt;"",RANK(AMI45,AMI43:AMI47),"")</f>
        <v>1</v>
      </c>
      <c r="AMK45" s="497">
        <f ca="1">IF(ALX45&lt;&gt;"",SUMPRODUCT((AMI43:AMI47=AMI45)*(AMD43:AMD47&gt;AMD45)),"")</f>
        <v>0</v>
      </c>
      <c r="AML45" s="497">
        <f ca="1">IF(ALX45&lt;&gt;"",SUMPRODUCT((AMI43:AMI47=AMI45)*(AMD43:AMD47=AMD45)*(AMB43:AMB47&gt;AMB45)),"")</f>
        <v>0</v>
      </c>
      <c r="AMM45" s="497">
        <f ca="1">IF(ALX45&lt;&gt;"",SUMPRODUCT((AMI43:AMI47=AMI45)*(AMD43:AMD47=AMD45)*(AMB43:AMB47=AMB45)*(AMF43:AMF47&gt;AMF45)),"")</f>
        <v>0</v>
      </c>
      <c r="AMN45" s="497">
        <f ca="1">IF(ALX45&lt;&gt;"",SUMPRODUCT((AMI43:AMI47=AMI45)*(AMD43:AMD47=AMD45)*(AMB43:AMB47=AMB45)*(AMF43:AMF47=AMF45)*(AMG43:AMG47&gt;AMG45)),"")</f>
        <v>0</v>
      </c>
      <c r="AMO45" s="497">
        <f ca="1">IF(ALX45&lt;&gt;"",SUMPRODUCT((AMI43:AMI47=AMI45)*(AMD43:AMD47=AMD45)*(AMB43:AMB47=AMB45)*(AMF43:AMF47=AMF45)*(AMG43:AMG47=AMG45)*(AMH43:AMH47&gt;AMH45)),"")</f>
        <v>1</v>
      </c>
      <c r="AMP45" s="497">
        <f t="shared" ref="AMP45" ca="1" si="6999">IF(ALX45&lt;&gt;"",IF(AMP97&lt;&gt;"",IF(ALW94=3,AMP97,AMP97+ALW94),SUM(AMJ45:AMO45)),"")</f>
        <v>2</v>
      </c>
      <c r="AMQ45" s="497" t="str">
        <f ca="1">IF(ALX45&lt;&gt;"",INDEX(ALX43:ALX47,MATCH(3,AMP43:AMP47,0),0),"")</f>
        <v>Wydad AC</v>
      </c>
      <c r="AMR45" s="497" t="str">
        <f t="shared" ca="1" si="6915"/>
        <v/>
      </c>
      <c r="AMS45" s="497">
        <f ca="1">SUMPRODUCT((APC3:APC54=AMR45)*(APF3:APF54=AMR46)*(APG3:APG54="W"))+SUMPRODUCT((APC3:APC54=AMR45)*(APF3:APF54=AMR47)*(APG3:APG54="W"))+SUMPRODUCT((APC3:APC54=AMR45)*(APF3:APF54=AMR44)*(APG3:APG54="W"))+SUMPRODUCT((APC3:APC54=AMR46)*(APF3:APF54=AMR45)*(APH3:APH54="W"))+SUMPRODUCT((APC3:APC54=AMR47)*(APF3:APF54=AMR45)*(APH3:APH54="W"))+SUMPRODUCT((APC3:APC54=AMR44)*(APF3:APF54=AMR45)*(APH3:APH54="W"))</f>
        <v>0</v>
      </c>
      <c r="AMT45" s="497">
        <f ca="1">SUMPRODUCT((APC3:APC54=AMR45)*(APF3:APF54=AMR46)*(APG3:APG54="D"))+SUMPRODUCT((APC3:APC54=AMR45)*(APF3:APF54=AMR47)*(APG3:APG54="D"))+SUMPRODUCT((APC3:APC54=AMR45)*(APF3:APF54=AMR44)*(APG3:APG54="D"))+SUMPRODUCT((APC3:APC54=AMR46)*(APF3:APF54=AMR45)*(APG3:APG54="D"))+SUMPRODUCT((APC3:APC54=AMR47)*(APF3:APF54=AMR45)*(APG3:APG54="D"))+SUMPRODUCT((APC3:APC54=AMR44)*(APF3:APF54=AMR45)*(APG3:APG54="D"))</f>
        <v>0</v>
      </c>
      <c r="AMU45" s="497">
        <f ca="1">SUMPRODUCT((APC3:APC54=AMR45)*(APF3:APF54=AMR46)*(APG3:APG54="L"))+SUMPRODUCT((APC3:APC54=AMR45)*(APF3:APF54=AMR47)*(APG3:APG54="L"))+SUMPRODUCT((APC3:APC54=AMR45)*(APF3:APF54=AMR44)*(APG3:APG54="L"))+SUMPRODUCT((APC3:APC54=AMR46)*(APF3:APF54=AMR45)*(APH3:APH54="L"))+SUMPRODUCT((APC3:APC54=AMR47)*(APF3:APF54=AMR45)*(APH3:APH54="L"))+SUMPRODUCT((APC3:APC54=AMR44)*(APF3:APF54=AMR45)*(APH3:APH54="L"))</f>
        <v>0</v>
      </c>
      <c r="AMV45" s="497">
        <f ca="1">SUMPRODUCT((APC3:APC54=AMR45)*(APF3:APF54=AMR46)*APD3:APD54)+SUMPRODUCT((APC3:APC54=AMR45)*(APF3:APF54=AMR47)*APD3:APD54)+SUMPRODUCT((APC3:APC54=AMR45)*(APF3:APF54=AMR43)*APD3:APD54)+SUMPRODUCT((APC3:APC54=AMR45)*(APF3:APF54=AMR44)*APD3:APD54)+SUMPRODUCT((APC3:APC54=AMR46)*(APF3:APF54=AMR45)*APE3:APE54)+SUMPRODUCT((APC3:APC54=AMR47)*(APF3:APF54=AMR45)*APE3:APE54)+SUMPRODUCT((APC3:APC54=AMR43)*(APF3:APF54=AMR45)*APE3:APE54)+SUMPRODUCT((APC3:APC54=AMR44)*(APF3:APF54=AMR45)*APE3:APE54)</f>
        <v>0</v>
      </c>
      <c r="AMW45" s="497">
        <f ca="1">SUMPRODUCT((APC3:APC54=AMR45)*(APF3:APF54=AMR46)*APE3:APE54)+SUMPRODUCT((APC3:APC54=AMR45)*(APF3:APF54=AMR47)*APE3:APE54)+SUMPRODUCT((APC3:APC54=AMR45)*(APF3:APF54=AMR43)*APE3:APE54)+SUMPRODUCT((APC3:APC54=AMR45)*(APF3:APF54=AMR44)*APE3:APE54)+SUMPRODUCT((APC3:APC54=AMR46)*(APF3:APF54=AMR45)*APD3:APD54)+SUMPRODUCT((APC3:APC54=AMR47)*(APF3:APF54=AMR45)*APD3:APD54)+SUMPRODUCT((APC3:APC54=AMR43)*(APF3:APF54=AMR45)*APD3:APD54)+SUMPRODUCT((APC3:APC54=AMR44)*(APF3:APF54=AMR45)*APD3:APD54)</f>
        <v>0</v>
      </c>
      <c r="AMX45" s="497">
        <f t="shared" ca="1" si="6916"/>
        <v>1000</v>
      </c>
      <c r="AMY45" s="497" t="str">
        <f t="shared" ca="1" si="6917"/>
        <v/>
      </c>
      <c r="AMZ45" s="497" t="str">
        <f ca="1">IF(AMR45&lt;&gt;"",VLOOKUP(AMR45,ALE4:ALK52,7,FALSE),"")</f>
        <v/>
      </c>
      <c r="ANA45" s="497" t="str">
        <f ca="1">IF(AMR45&lt;&gt;"",VLOOKUP(AMR45,ALE4:ALK52,5,FALSE),"")</f>
        <v/>
      </c>
      <c r="ANB45" s="497" t="str">
        <f ca="1">IF(AMR45&lt;&gt;"",VLOOKUP(AMR45,ALE4:ALM52,9,FALSE),"")</f>
        <v/>
      </c>
      <c r="ANC45" s="497" t="str">
        <f t="shared" ca="1" si="6918"/>
        <v/>
      </c>
      <c r="AND45" s="497" t="str">
        <f ca="1">IF(AMR45&lt;&gt;"",RANK(ANC45,ANC43:ANC46),"")</f>
        <v/>
      </c>
      <c r="ANE45" s="497" t="str">
        <f ca="1">IF(AMR45&lt;&gt;"",SUMPRODUCT((ANC43:ANC47=ANC45)*(AMX43:AMX47&gt;AMX45)),"")</f>
        <v/>
      </c>
      <c r="ANF45" s="497" t="str">
        <f ca="1">IF(AMR45&lt;&gt;"",SUMPRODUCT((ANC43:ANC47=ANC45)*(AMX43:AMX47=AMX45)*(AMV43:AMV47&gt;AMV45)),"")</f>
        <v/>
      </c>
      <c r="ANG45" s="497" t="str">
        <f ca="1">IF(AMR45&lt;&gt;"",SUMPRODUCT((ANC43:ANC47=ANC45)*(AMX43:AMX47=AMX45)*(AMV43:AMV47=AMV45)*(AMZ43:AMZ47&gt;AMZ45)),"")</f>
        <v/>
      </c>
      <c r="ANH45" s="497" t="str">
        <f ca="1">IF(AMR45&lt;&gt;"",SUMPRODUCT((ANC43:ANC47=ANC45)*(AMX43:AMX47=AMX45)*(AMV43:AMV47=AMV45)*(AMZ43:AMZ47=AMZ45)*(ANA43:ANA47&gt;ANA45)),"")</f>
        <v/>
      </c>
      <c r="ANI45" s="497" t="str">
        <f ca="1">IF(AMR45&lt;&gt;"",SUMPRODUCT((ANC43:ANC47=ANC45)*(AMX43:AMX47=AMX45)*(AMV43:AMV47=AMV45)*(AMZ43:AMZ47=AMZ45)*(ANA43:ANA47=ANA45)*(ANB43:ANB47&gt;ANB45)),"")</f>
        <v/>
      </c>
      <c r="ANJ45" s="497" t="str">
        <f ca="1">IF(AMR45&lt;&gt;"",IF(ANJ97&lt;&gt;"",IF(AMQ94=3,ANJ97,ANJ97+AMQ94),SUM(AND45:ANI45)+1),"")</f>
        <v/>
      </c>
      <c r="ANK45" s="497" t="str">
        <f ca="1">IF(AMR45&lt;&gt;"",INDEX(AMR44:AMR47,MATCH(3,ANJ44:ANJ47,0),0),"")</f>
        <v/>
      </c>
      <c r="ANL45" s="497" t="str">
        <f t="shared" ref="ANL45:ANL46" ca="1" si="7000">IF(ALU43&lt;&gt;"",ALU43,"")</f>
        <v/>
      </c>
      <c r="ANM45" s="497">
        <f ca="1">SUMPRODUCT((APC3:APC54=ANL45)*(APF3:APF54=ANL46)*(APG3:APG54="W"))+SUMPRODUCT((APC3:APC54=ANL45)*(APF3:APF54=ANL47)*(APG3:APG54="W"))+SUMPRODUCT((APC3:APC54=ANL45)*(APF3:APF54=ANL60)*(APG3:APG54="W"))+SUMPRODUCT((APC3:APC54=ANL46)*(APF3:APF54=ANL45)*(APH3:APH54="W"))+SUMPRODUCT((APC3:APC54=ANL47)*(APF3:APF54=ANL45)*(APH3:APH54="W"))+SUMPRODUCT((APC3:APC54=ANL60)*(APF3:APF54=ANL45)*(APH3:APH54="W"))</f>
        <v>0</v>
      </c>
      <c r="ANN45" s="497">
        <f ca="1">SUMPRODUCT((APC3:APC54=ANL45)*(APF3:APF54=ANL46)*(APG3:APG54="D"))+SUMPRODUCT((APC3:APC54=ANL45)*(APF3:APF54=ANL47)*(APG3:APG54="D"))+SUMPRODUCT((APC3:APC54=ANL45)*(APF3:APF54=ANL60)*(APG3:APG54="D"))+SUMPRODUCT((APC3:APC54=ANL46)*(APF3:APF54=ANL45)*(APG3:APG54="D"))+SUMPRODUCT((APC3:APC54=ANL47)*(APF3:APF54=ANL45)*(APG3:APG54="D"))+SUMPRODUCT((APC3:APC54=ANL60)*(APF3:APF54=ANL45)*(APG3:APG54="D"))</f>
        <v>0</v>
      </c>
      <c r="ANO45" s="497">
        <f ca="1">SUMPRODUCT((APC3:APC54=ANL45)*(APF3:APF54=ANL46)*(APG3:APG54="L"))+SUMPRODUCT((APC3:APC54=ANL45)*(APF3:APF54=ANL47)*(APG3:APG54="L"))+SUMPRODUCT((APC3:APC54=ANL45)*(APF3:APF54=ANL60)*(APG3:APG54="L"))+SUMPRODUCT((APC3:APC54=ANL46)*(APF3:APF54=ANL45)*(APH3:APH54="L"))+SUMPRODUCT((APC3:APC54=ANL47)*(APF3:APF54=ANL45)*(APH3:APH54="L"))+SUMPRODUCT((APC3:APC54=ANL60)*(APF3:APF54=ANL45)*(APH3:APH54="L"))</f>
        <v>0</v>
      </c>
      <c r="ANP45" s="497">
        <f ca="1">SUMPRODUCT((APC3:APC54=ANL45)*(APF3:APF54=ANL46)*APD3:APD54)+SUMPRODUCT((APC3:APC54=ANL45)*(APF3:APF54=ANL47)*APD3:APD54)+SUMPRODUCT((APC3:APC54=ANL45)*(APF3:APF54=ANL43)*APD3:APD54)+SUMPRODUCT((APC3:APC54=ANL45)*(APF3:APF54=ANL44)*APD3:APD54)+SUMPRODUCT((APC3:APC54=ANL46)*(APF3:APF54=ANL45)*APE3:APE54)+SUMPRODUCT((APC3:APC54=ANL47)*(APF3:APF54=ANL45)*APE3:APE54)+SUMPRODUCT((APC3:APC54=ANL43)*(APF3:APF54=ANL45)*APE3:APE54)+SUMPRODUCT((APC3:APC54=ANL44)*(APF3:APF54=ANL45)*APE3:APE54)</f>
        <v>0</v>
      </c>
      <c r="ANQ45" s="497">
        <f ca="1">SUMPRODUCT((APC3:APC54=ANL45)*(APF3:APF54=ANL46)*APE3:APE54)+SUMPRODUCT((APC3:APC54=ANL45)*(APF3:APF54=ANL47)*APE3:APE54)+SUMPRODUCT((APC3:APC54=ANL45)*(APF3:APF54=ANL43)*APE3:APE54)+SUMPRODUCT((APC3:APC54=ANL45)*(APF3:APF54=ANL44)*APE3:APE54)+SUMPRODUCT((APC3:APC54=ANL46)*(APF3:APF54=ANL45)*APD3:APD54)+SUMPRODUCT((APC3:APC54=ANL47)*(APF3:APF54=ANL45)*APD3:APD54)+SUMPRODUCT((APC3:APC54=ANL43)*(APF3:APF54=ANL45)*APD3:APD54)+SUMPRODUCT((APC3:APC54=ANL44)*(APF3:APF54=ANL45)*APD3:APD54)</f>
        <v>0</v>
      </c>
      <c r="ANR45" s="497">
        <f t="shared" ref="ANR45:ANR46" ca="1" si="7001">ANP45-ANQ45+1000</f>
        <v>1000</v>
      </c>
      <c r="ANS45" s="497" t="str">
        <f t="shared" ref="ANS45:ANS46" ca="1" si="7002">IF(ANL45&lt;&gt;"",ANM45*3+ANN45*1,"")</f>
        <v/>
      </c>
      <c r="ANT45" s="497" t="str">
        <f ca="1">IF(ANL45&lt;&gt;"",VLOOKUP(ANL45,ALE4:ALK52,7,FALSE),"")</f>
        <v/>
      </c>
      <c r="ANU45" s="497" t="str">
        <f ca="1">IF(ANL45&lt;&gt;"",VLOOKUP(ANL45,ALE4:ALK52,5,FALSE),"")</f>
        <v/>
      </c>
      <c r="ANV45" s="497" t="str">
        <f ca="1">IF(ANL45&lt;&gt;"",VLOOKUP(ANL45,ALE4:ALM52,9,FALSE),"")</f>
        <v/>
      </c>
      <c r="ANW45" s="497" t="str">
        <f t="shared" ref="ANW45:ANW46" ca="1" si="7003">ANS45</f>
        <v/>
      </c>
      <c r="ANX45" s="497" t="str">
        <f ca="1">IF(ANL45&lt;&gt;"",RANK(ANW45,ANW44:ANW46),"")</f>
        <v/>
      </c>
      <c r="ANY45" s="497" t="str">
        <f ca="1">IF(ANL45&lt;&gt;"",SUMPRODUCT((ANW43:ANW47=ANW45)*(ANR43:ANR47&gt;ANR45)),"")</f>
        <v/>
      </c>
      <c r="ANZ45" s="497" t="str">
        <f ca="1">IF(ANL45&lt;&gt;"",SUMPRODUCT((ANW43:ANW47=ANW45)*(ANR43:ANR47=ANR45)*(ANP43:ANP47&gt;ANP45)),"")</f>
        <v/>
      </c>
      <c r="AOA45" s="497" t="str">
        <f ca="1">IF(ANL45&lt;&gt;"",SUMPRODUCT((ANW43:ANW47=ANW45)*(ANR43:ANR47=ANR45)*(ANP43:ANP47=ANP45)*(ANT43:ANT47&gt;ANT45)),"")</f>
        <v/>
      </c>
      <c r="AOB45" s="497" t="str">
        <f ca="1">IF(ANL45&lt;&gt;"",SUMPRODUCT((ANW43:ANW47=ANW45)*(ANR43:ANR47=ANR45)*(ANP43:ANP47=ANP45)*(ANT43:ANT47=ANT45)*(ANU43:ANU47&gt;ANU45)),"")</f>
        <v/>
      </c>
      <c r="AOC45" s="497" t="str">
        <f ca="1">IF(ANL45&lt;&gt;"",SUMPRODUCT((ANW43:ANW47=ANW45)*(ANR43:ANR47=ANR45)*(ANP43:ANP47=ANP45)*(ANT43:ANT47=ANT45)*(ANU43:ANU47=ANU45)*(ANV43:ANV47&gt;ANV45)),"")</f>
        <v/>
      </c>
      <c r="AOD45" s="497" t="str">
        <f t="shared" ref="AOD45:AOD46" ca="1" si="7004">IF(ANL45&lt;&gt;"",SUM(ANX45:AOC45)+2,"")</f>
        <v/>
      </c>
      <c r="AOE45" s="497" t="str">
        <f ca="1">IF(ANL45&lt;&gt;"",INDEX(ANL45:ANL47,MATCH(3,AOD45:AOD47,0),0),"")</f>
        <v/>
      </c>
      <c r="AOF45" s="497"/>
      <c r="AOG45" s="497"/>
      <c r="AOH45" s="497"/>
      <c r="AOI45" s="497"/>
      <c r="AOJ45" s="497"/>
      <c r="AOK45" s="497"/>
      <c r="AOL45" s="497"/>
      <c r="AOM45" s="497"/>
      <c r="AON45" s="497"/>
      <c r="AOO45" s="497"/>
      <c r="AOP45" s="497"/>
      <c r="AOQ45" s="497"/>
      <c r="AOR45" s="497"/>
      <c r="AOS45" s="497"/>
      <c r="AOT45" s="497"/>
      <c r="AOU45" s="497"/>
      <c r="AOV45" s="497"/>
      <c r="AOW45" s="497"/>
      <c r="AOX45" s="497"/>
      <c r="AOY45" s="497"/>
      <c r="AOZ45" s="497" t="str">
        <f t="shared" ref="AOZ45" ca="1" si="7005">IF(AOE45&lt;&gt;"",AOE45,IF(ANK45&lt;&gt;"",ANK45,IF(AMQ45&lt;&gt;"",AMQ45,ALQ45)))</f>
        <v>Wydad AC</v>
      </c>
      <c r="APA45" s="497">
        <v>3</v>
      </c>
      <c r="APB45" s="497"/>
      <c r="APC45" s="500" t="str">
        <f t="shared" si="18"/>
        <v>Internazionale</v>
      </c>
      <c r="APD45" s="500">
        <f ca="1">IF(OFFSET('Game Board'!O50,0,APD1)&lt;&gt;"",OFFSET('Game Board'!O50,0,APD1),0)</f>
        <v>0</v>
      </c>
      <c r="APE45" s="500">
        <f ca="1">IF(OFFSET('Game Board'!P50,0,APD1)&lt;&gt;"",OFFSET('Game Board'!P50,0,APD1),0)</f>
        <v>0</v>
      </c>
      <c r="APF45" s="500" t="str">
        <f t="shared" si="19"/>
        <v>River Plate</v>
      </c>
      <c r="APG45" s="500" t="str">
        <f ca="1">IF(AND(OFFSET('Game Board'!O50,0,APD1)&lt;&gt;"",OFFSET('Game Board'!P50,0,APD1)&lt;&gt;""),IF(APD45&gt;APE45,"W",IF(APD45=APE45,"D","L")),"")</f>
        <v/>
      </c>
      <c r="APH45" s="497" t="str">
        <f t="shared" ca="1" si="2757"/>
        <v/>
      </c>
      <c r="API45" s="497"/>
      <c r="APJ45" s="497">
        <f ca="1">VLOOKUP(APK45,ATF43:ATG46,2,FALSE)</f>
        <v>4</v>
      </c>
      <c r="APK45" s="498" t="str">
        <f t="shared" si="6828"/>
        <v>Al Ain</v>
      </c>
      <c r="APL45" s="497">
        <f ca="1">SUMPRODUCT((ATI3:ATI54=APK45)*(ATM3:ATM54="W"))+SUMPRODUCT((ATL3:ATL54=APK45)*(ATN3:ATN54="W"))</f>
        <v>0</v>
      </c>
      <c r="APM45" s="497">
        <f ca="1">SUMPRODUCT((ATI3:ATI54=APK45)*(ATM3:ATM54="D"))+SUMPRODUCT((ATL3:ATL54=APK45)*(ATN3:ATN54="D"))</f>
        <v>0</v>
      </c>
      <c r="APN45" s="497">
        <f ca="1">SUMPRODUCT((ATI3:ATI54=APK45)*(ATM3:ATM54="L"))+SUMPRODUCT((ATL3:ATL54=APK45)*(ATN3:ATN54="L"))</f>
        <v>0</v>
      </c>
      <c r="APO45" s="497">
        <f ca="1">SUMIF(ATI3:ATI72,APK45,ATJ3:ATJ72)+SUMIF(ATL3:ATL72,APK45,ATK3:ATK72)</f>
        <v>0</v>
      </c>
      <c r="APP45" s="497">
        <f ca="1">SUMIF(ATL3:ATL72,APK45,ATJ3:ATJ72)+SUMIF(ATI3:ATI72,APK45,ATK3:ATK72)</f>
        <v>0</v>
      </c>
      <c r="APQ45" s="497">
        <f t="shared" ca="1" si="6829"/>
        <v>1000</v>
      </c>
      <c r="APR45" s="497">
        <f t="shared" ca="1" si="6830"/>
        <v>0</v>
      </c>
      <c r="APS45" s="499">
        <f t="shared" si="225"/>
        <v>2</v>
      </c>
      <c r="APT45" s="497">
        <f ca="1">IF(COUNTIF(APR43:APR46,4)&lt;&gt;4,RANK(APR45,APR43:APR46),APR97)</f>
        <v>1</v>
      </c>
      <c r="APU45" s="497"/>
      <c r="APV45" s="497">
        <f ca="1">SUMPRODUCT((APT43:APT46=APT45)*(APS43:APS46&lt;APS45))+APT45</f>
        <v>1</v>
      </c>
      <c r="APW45" s="498" t="str">
        <f ca="1">INDEX(APK43:APK47,MATCH(3,APV43:APV47,0),0)</f>
        <v>Juventus</v>
      </c>
      <c r="APX45" s="497">
        <f ca="1">INDEX(APT43:APT47,MATCH(APW45,APK43:APK47,0),0)</f>
        <v>1</v>
      </c>
      <c r="APY45" s="497" t="str">
        <f t="shared" ref="APY45:APY46" ca="1" si="7006">IF(AND(APY44&lt;&gt;"",APX45=1),APW45,"")</f>
        <v>Juventus</v>
      </c>
      <c r="APZ45" s="497" t="str">
        <f t="shared" ref="APZ45:APZ46" ca="1" si="7007">IF(AND(APZ44&lt;&gt;"",APX46=2),APW46,"")</f>
        <v/>
      </c>
      <c r="AQA45" s="497" t="str">
        <f t="shared" ref="AQA45" ca="1" si="7008">IF(AND(AQA44&lt;&gt;"",APX47=3),APW47,"")</f>
        <v/>
      </c>
      <c r="AQB45" s="497"/>
      <c r="AQC45" s="497"/>
      <c r="AQD45" s="497" t="str">
        <f t="shared" ca="1" si="6835"/>
        <v>Juventus</v>
      </c>
      <c r="AQE45" s="497">
        <f ca="1">SUMPRODUCT((ATI3:ATI54=AQD45)*(ATL3:ATL54=AQD46)*(ATM3:ATM54="W"))+SUMPRODUCT((ATI3:ATI54=AQD45)*(ATL3:ATL54=AQD47)*(ATM3:ATM54="W"))+SUMPRODUCT((ATI3:ATI54=AQD45)*(ATL3:ATL54=AQD43)*(ATM3:ATM54="W"))+SUMPRODUCT((ATI3:ATI54=AQD45)*(ATL3:ATL54=AQD44)*(ATM3:ATM54="W"))+SUMPRODUCT((ATI3:ATI54=AQD46)*(ATL3:ATL54=AQD45)*(ATN3:ATN54="W"))+SUMPRODUCT((ATI3:ATI54=AQD47)*(ATL3:ATL54=AQD45)*(ATN3:ATN54="W"))+SUMPRODUCT((ATI3:ATI54=AQD43)*(ATL3:ATL54=AQD45)*(ATN3:ATN54="W"))+SUMPRODUCT((ATI3:ATI54=AQD44)*(ATL3:ATL54=AQD45)*(ATN3:ATN54="W"))</f>
        <v>0</v>
      </c>
      <c r="AQF45" s="497">
        <f ca="1">SUMPRODUCT((ATI3:ATI54=AQD45)*(ATL3:ATL54=AQD46)*(ATM3:ATM54="D"))+SUMPRODUCT((ATI3:ATI54=AQD45)*(ATL3:ATL54=AQD47)*(ATM3:ATM54="D"))+SUMPRODUCT((ATI3:ATI54=AQD45)*(ATL3:ATL54=AQD43)*(ATM3:ATM54="D"))+SUMPRODUCT((ATI3:ATI54=AQD45)*(ATL3:ATL54=AQD44)*(ATM3:ATM54="D"))+SUMPRODUCT((ATI3:ATI54=AQD46)*(ATL3:ATL54=AQD45)*(ATM3:ATM54="D"))+SUMPRODUCT((ATI3:ATI54=AQD47)*(ATL3:ATL54=AQD45)*(ATM3:ATM54="D"))+SUMPRODUCT((ATI3:ATI54=AQD43)*(ATL3:ATL54=AQD45)*(ATM3:ATM54="D"))+SUMPRODUCT((ATI3:ATI54=AQD44)*(ATL3:ATL54=AQD45)*(ATM3:ATM54="D"))</f>
        <v>0</v>
      </c>
      <c r="AQG45" s="497">
        <f ca="1">SUMPRODUCT((ATI3:ATI54=AQD45)*(ATL3:ATL54=AQD46)*(ATM3:ATM54="L"))+SUMPRODUCT((ATI3:ATI54=AQD45)*(ATL3:ATL54=AQD47)*(ATM3:ATM54="L"))+SUMPRODUCT((ATI3:ATI54=AQD45)*(ATL3:ATL54=AQD43)*(ATM3:ATM54="L"))+SUMPRODUCT((ATI3:ATI54=AQD45)*(ATL3:ATL54=AQD44)*(ATM3:ATM54="L"))+SUMPRODUCT((ATI3:ATI54=AQD46)*(ATL3:ATL54=AQD45)*(ATN3:ATN54="L"))+SUMPRODUCT((ATI3:ATI54=AQD47)*(ATL3:ATL54=AQD45)*(ATN3:ATN54="L"))+SUMPRODUCT((ATI3:ATI54=AQD43)*(ATL3:ATL54=AQD45)*(ATN3:ATN54="L"))+SUMPRODUCT((ATI3:ATI54=AQD44)*(ATL3:ATL54=AQD45)*(ATN3:ATN54="L"))</f>
        <v>0</v>
      </c>
      <c r="AQH45" s="497">
        <f ca="1">SUMPRODUCT((ATI3:ATI54=AQD45)*(ATL3:ATL54=AQD46)*ATJ3:ATJ54)+SUMPRODUCT((ATI3:ATI54=AQD45)*(ATL3:ATL54=AQD47)*ATJ3:ATJ54)+SUMPRODUCT((ATI3:ATI54=AQD45)*(ATL3:ATL54=AQD43)*ATJ3:ATJ54)+SUMPRODUCT((ATI3:ATI54=AQD45)*(ATL3:ATL54=AQD44)*ATJ3:ATJ54)+SUMPRODUCT((ATI3:ATI54=AQD46)*(ATL3:ATL54=AQD45)*ATK3:ATK54)+SUMPRODUCT((ATI3:ATI54=AQD47)*(ATL3:ATL54=AQD45)*ATK3:ATK54)+SUMPRODUCT((ATI3:ATI54=AQD43)*(ATL3:ATL54=AQD45)*ATK3:ATK54)+SUMPRODUCT((ATI3:ATI54=AQD44)*(ATL3:ATL54=AQD45)*ATK3:ATK54)</f>
        <v>0</v>
      </c>
      <c r="AQI45" s="497">
        <f ca="1">SUMPRODUCT((ATI3:ATI54=AQD45)*(ATL3:ATL54=AQD46)*ATK3:ATK54)+SUMPRODUCT((ATI3:ATI54=AQD45)*(ATL3:ATL54=AQD47)*ATK3:ATK54)+SUMPRODUCT((ATI3:ATI54=AQD45)*(ATL3:ATL54=AQD43)*ATK3:ATK54)+SUMPRODUCT((ATI3:ATI54=AQD45)*(ATL3:ATL54=AQD44)*ATK3:ATK54)+SUMPRODUCT((ATI3:ATI54=AQD46)*(ATL3:ATL54=AQD45)*ATJ3:ATJ54)+SUMPRODUCT((ATI3:ATI54=AQD47)*(ATL3:ATL54=AQD45)*ATJ3:ATJ54)+SUMPRODUCT((ATI3:ATI54=AQD43)*(ATL3:ATL54=AQD45)*ATJ3:ATJ54)+SUMPRODUCT((ATI3:ATI54=AQD44)*(ATL3:ATL54=AQD45)*ATJ3:ATJ54)</f>
        <v>0</v>
      </c>
      <c r="AQJ45" s="497">
        <f t="shared" ca="1" si="6836"/>
        <v>1000</v>
      </c>
      <c r="AQK45" s="497">
        <f t="shared" ca="1" si="6837"/>
        <v>0</v>
      </c>
      <c r="AQL45" s="497">
        <f ca="1">IF(AQD45&lt;&gt;"",VLOOKUP(AQD45,APK4:APQ52,7,FALSE),"")</f>
        <v>1000</v>
      </c>
      <c r="AQM45" s="497">
        <f ca="1">IF(AQD45&lt;&gt;"",VLOOKUP(AQD45,APK4:APQ52,5,FALSE),"")</f>
        <v>0</v>
      </c>
      <c r="AQN45" s="497">
        <f ca="1">IF(AQD45&lt;&gt;"",VLOOKUP(AQD45,APK4:APS52,9,FALSE),"")</f>
        <v>19</v>
      </c>
      <c r="AQO45" s="497">
        <f t="shared" ca="1" si="6838"/>
        <v>0</v>
      </c>
      <c r="AQP45" s="497">
        <f ca="1">IF(AQD45&lt;&gt;"",RANK(AQO45,AQO43:AQO47),"")</f>
        <v>1</v>
      </c>
      <c r="AQQ45" s="497">
        <f ca="1">IF(AQD45&lt;&gt;"",SUMPRODUCT((AQO43:AQO47=AQO45)*(AQJ43:AQJ47&gt;AQJ45)),"")</f>
        <v>0</v>
      </c>
      <c r="AQR45" s="497">
        <f ca="1">IF(AQD45&lt;&gt;"",SUMPRODUCT((AQO43:AQO47=AQO45)*(AQJ43:AQJ47=AQJ45)*(AQH43:AQH47&gt;AQH45)),"")</f>
        <v>0</v>
      </c>
      <c r="AQS45" s="497">
        <f ca="1">IF(AQD45&lt;&gt;"",SUMPRODUCT((AQO43:AQO47=AQO45)*(AQJ43:AQJ47=AQJ45)*(AQH43:AQH47=AQH45)*(AQL43:AQL47&gt;AQL45)),"")</f>
        <v>0</v>
      </c>
      <c r="AQT45" s="497">
        <f ca="1">IF(AQD45&lt;&gt;"",SUMPRODUCT((AQO43:AQO47=AQO45)*(AQJ43:AQJ47=AQJ45)*(AQH43:AQH47=AQH45)*(AQL43:AQL47=AQL45)*(AQM43:AQM47&gt;AQM45)),"")</f>
        <v>0</v>
      </c>
      <c r="AQU45" s="497">
        <f ca="1">IF(AQD45&lt;&gt;"",SUMPRODUCT((AQO43:AQO47=AQO45)*(AQJ43:AQJ47=AQJ45)*(AQH43:AQH47=AQH45)*(AQL43:AQL47=AQL45)*(AQM43:AQM47=AQM45)*(AQN43:AQN47&gt;AQN45)),"")</f>
        <v>1</v>
      </c>
      <c r="AQV45" s="497">
        <f t="shared" ref="AQV45" ca="1" si="7009">IF(AQD45&lt;&gt;"",IF(AQV97&lt;&gt;"",IF(AQC94=3,AQV97,AQV97+AQC94),SUM(AQP45:AQU45)),"")</f>
        <v>2</v>
      </c>
      <c r="AQW45" s="497" t="str">
        <f ca="1">IF(AQD45&lt;&gt;"",INDEX(AQD43:AQD47,MATCH(3,AQV43:AQV47,0),0),"")</f>
        <v>Wydad AC</v>
      </c>
      <c r="AQX45" s="497" t="str">
        <f t="shared" ca="1" si="6925"/>
        <v/>
      </c>
      <c r="AQY45" s="497">
        <f ca="1">SUMPRODUCT((ATI3:ATI54=AQX45)*(ATL3:ATL54=AQX46)*(ATM3:ATM54="W"))+SUMPRODUCT((ATI3:ATI54=AQX45)*(ATL3:ATL54=AQX47)*(ATM3:ATM54="W"))+SUMPRODUCT((ATI3:ATI54=AQX45)*(ATL3:ATL54=AQX44)*(ATM3:ATM54="W"))+SUMPRODUCT((ATI3:ATI54=AQX46)*(ATL3:ATL54=AQX45)*(ATN3:ATN54="W"))+SUMPRODUCT((ATI3:ATI54=AQX47)*(ATL3:ATL54=AQX45)*(ATN3:ATN54="W"))+SUMPRODUCT((ATI3:ATI54=AQX44)*(ATL3:ATL54=AQX45)*(ATN3:ATN54="W"))</f>
        <v>0</v>
      </c>
      <c r="AQZ45" s="497">
        <f ca="1">SUMPRODUCT((ATI3:ATI54=AQX45)*(ATL3:ATL54=AQX46)*(ATM3:ATM54="D"))+SUMPRODUCT((ATI3:ATI54=AQX45)*(ATL3:ATL54=AQX47)*(ATM3:ATM54="D"))+SUMPRODUCT((ATI3:ATI54=AQX45)*(ATL3:ATL54=AQX44)*(ATM3:ATM54="D"))+SUMPRODUCT((ATI3:ATI54=AQX46)*(ATL3:ATL54=AQX45)*(ATM3:ATM54="D"))+SUMPRODUCT((ATI3:ATI54=AQX47)*(ATL3:ATL54=AQX45)*(ATM3:ATM54="D"))+SUMPRODUCT((ATI3:ATI54=AQX44)*(ATL3:ATL54=AQX45)*(ATM3:ATM54="D"))</f>
        <v>0</v>
      </c>
      <c r="ARA45" s="497">
        <f ca="1">SUMPRODUCT((ATI3:ATI54=AQX45)*(ATL3:ATL54=AQX46)*(ATM3:ATM54="L"))+SUMPRODUCT((ATI3:ATI54=AQX45)*(ATL3:ATL54=AQX47)*(ATM3:ATM54="L"))+SUMPRODUCT((ATI3:ATI54=AQX45)*(ATL3:ATL54=AQX44)*(ATM3:ATM54="L"))+SUMPRODUCT((ATI3:ATI54=AQX46)*(ATL3:ATL54=AQX45)*(ATN3:ATN54="L"))+SUMPRODUCT((ATI3:ATI54=AQX47)*(ATL3:ATL54=AQX45)*(ATN3:ATN54="L"))+SUMPRODUCT((ATI3:ATI54=AQX44)*(ATL3:ATL54=AQX45)*(ATN3:ATN54="L"))</f>
        <v>0</v>
      </c>
      <c r="ARB45" s="497">
        <f ca="1">SUMPRODUCT((ATI3:ATI54=AQX45)*(ATL3:ATL54=AQX46)*ATJ3:ATJ54)+SUMPRODUCT((ATI3:ATI54=AQX45)*(ATL3:ATL54=AQX47)*ATJ3:ATJ54)+SUMPRODUCT((ATI3:ATI54=AQX45)*(ATL3:ATL54=AQX43)*ATJ3:ATJ54)+SUMPRODUCT((ATI3:ATI54=AQX45)*(ATL3:ATL54=AQX44)*ATJ3:ATJ54)+SUMPRODUCT((ATI3:ATI54=AQX46)*(ATL3:ATL54=AQX45)*ATK3:ATK54)+SUMPRODUCT((ATI3:ATI54=AQX47)*(ATL3:ATL54=AQX45)*ATK3:ATK54)+SUMPRODUCT((ATI3:ATI54=AQX43)*(ATL3:ATL54=AQX45)*ATK3:ATK54)+SUMPRODUCT((ATI3:ATI54=AQX44)*(ATL3:ATL54=AQX45)*ATK3:ATK54)</f>
        <v>0</v>
      </c>
      <c r="ARC45" s="497">
        <f ca="1">SUMPRODUCT((ATI3:ATI54=AQX45)*(ATL3:ATL54=AQX46)*ATK3:ATK54)+SUMPRODUCT((ATI3:ATI54=AQX45)*(ATL3:ATL54=AQX47)*ATK3:ATK54)+SUMPRODUCT((ATI3:ATI54=AQX45)*(ATL3:ATL54=AQX43)*ATK3:ATK54)+SUMPRODUCT((ATI3:ATI54=AQX45)*(ATL3:ATL54=AQX44)*ATK3:ATK54)+SUMPRODUCT((ATI3:ATI54=AQX46)*(ATL3:ATL54=AQX45)*ATJ3:ATJ54)+SUMPRODUCT((ATI3:ATI54=AQX47)*(ATL3:ATL54=AQX45)*ATJ3:ATJ54)+SUMPRODUCT((ATI3:ATI54=AQX43)*(ATL3:ATL54=AQX45)*ATJ3:ATJ54)+SUMPRODUCT((ATI3:ATI54=AQX44)*(ATL3:ATL54=AQX45)*ATJ3:ATJ54)</f>
        <v>0</v>
      </c>
      <c r="ARD45" s="497">
        <f t="shared" ca="1" si="6926"/>
        <v>1000</v>
      </c>
      <c r="ARE45" s="497" t="str">
        <f t="shared" ca="1" si="6927"/>
        <v/>
      </c>
      <c r="ARF45" s="497" t="str">
        <f ca="1">IF(AQX45&lt;&gt;"",VLOOKUP(AQX45,APK4:APQ52,7,FALSE),"")</f>
        <v/>
      </c>
      <c r="ARG45" s="497" t="str">
        <f ca="1">IF(AQX45&lt;&gt;"",VLOOKUP(AQX45,APK4:APQ52,5,FALSE),"")</f>
        <v/>
      </c>
      <c r="ARH45" s="497" t="str">
        <f ca="1">IF(AQX45&lt;&gt;"",VLOOKUP(AQX45,APK4:APS52,9,FALSE),"")</f>
        <v/>
      </c>
      <c r="ARI45" s="497" t="str">
        <f t="shared" ca="1" si="6928"/>
        <v/>
      </c>
      <c r="ARJ45" s="497" t="str">
        <f ca="1">IF(AQX45&lt;&gt;"",RANK(ARI45,ARI43:ARI46),"")</f>
        <v/>
      </c>
      <c r="ARK45" s="497" t="str">
        <f ca="1">IF(AQX45&lt;&gt;"",SUMPRODUCT((ARI43:ARI47=ARI45)*(ARD43:ARD47&gt;ARD45)),"")</f>
        <v/>
      </c>
      <c r="ARL45" s="497" t="str">
        <f ca="1">IF(AQX45&lt;&gt;"",SUMPRODUCT((ARI43:ARI47=ARI45)*(ARD43:ARD47=ARD45)*(ARB43:ARB47&gt;ARB45)),"")</f>
        <v/>
      </c>
      <c r="ARM45" s="497" t="str">
        <f ca="1">IF(AQX45&lt;&gt;"",SUMPRODUCT((ARI43:ARI47=ARI45)*(ARD43:ARD47=ARD45)*(ARB43:ARB47=ARB45)*(ARF43:ARF47&gt;ARF45)),"")</f>
        <v/>
      </c>
      <c r="ARN45" s="497" t="str">
        <f ca="1">IF(AQX45&lt;&gt;"",SUMPRODUCT((ARI43:ARI47=ARI45)*(ARD43:ARD47=ARD45)*(ARB43:ARB47=ARB45)*(ARF43:ARF47=ARF45)*(ARG43:ARG47&gt;ARG45)),"")</f>
        <v/>
      </c>
      <c r="ARO45" s="497" t="str">
        <f ca="1">IF(AQX45&lt;&gt;"",SUMPRODUCT((ARI43:ARI47=ARI45)*(ARD43:ARD47=ARD45)*(ARB43:ARB47=ARB45)*(ARF43:ARF47=ARF45)*(ARG43:ARG47=ARG45)*(ARH43:ARH47&gt;ARH45)),"")</f>
        <v/>
      </c>
      <c r="ARP45" s="497" t="str">
        <f ca="1">IF(AQX45&lt;&gt;"",IF(ARP97&lt;&gt;"",IF(AQW94=3,ARP97,ARP97+AQW94),SUM(ARJ45:ARO45)+1),"")</f>
        <v/>
      </c>
      <c r="ARQ45" s="497" t="str">
        <f ca="1">IF(AQX45&lt;&gt;"",INDEX(AQX44:AQX47,MATCH(3,ARP44:ARP47,0),0),"")</f>
        <v/>
      </c>
      <c r="ARR45" s="497" t="str">
        <f t="shared" ref="ARR45:ARR46" ca="1" si="7010">IF(AQA43&lt;&gt;"",AQA43,"")</f>
        <v/>
      </c>
      <c r="ARS45" s="497">
        <f ca="1">SUMPRODUCT((ATI3:ATI54=ARR45)*(ATL3:ATL54=ARR46)*(ATM3:ATM54="W"))+SUMPRODUCT((ATI3:ATI54=ARR45)*(ATL3:ATL54=ARR47)*(ATM3:ATM54="W"))+SUMPRODUCT((ATI3:ATI54=ARR45)*(ATL3:ATL54=ARR60)*(ATM3:ATM54="W"))+SUMPRODUCT((ATI3:ATI54=ARR46)*(ATL3:ATL54=ARR45)*(ATN3:ATN54="W"))+SUMPRODUCT((ATI3:ATI54=ARR47)*(ATL3:ATL54=ARR45)*(ATN3:ATN54="W"))+SUMPRODUCT((ATI3:ATI54=ARR60)*(ATL3:ATL54=ARR45)*(ATN3:ATN54="W"))</f>
        <v>0</v>
      </c>
      <c r="ART45" s="497">
        <f ca="1">SUMPRODUCT((ATI3:ATI54=ARR45)*(ATL3:ATL54=ARR46)*(ATM3:ATM54="D"))+SUMPRODUCT((ATI3:ATI54=ARR45)*(ATL3:ATL54=ARR47)*(ATM3:ATM54="D"))+SUMPRODUCT((ATI3:ATI54=ARR45)*(ATL3:ATL54=ARR60)*(ATM3:ATM54="D"))+SUMPRODUCT((ATI3:ATI54=ARR46)*(ATL3:ATL54=ARR45)*(ATM3:ATM54="D"))+SUMPRODUCT((ATI3:ATI54=ARR47)*(ATL3:ATL54=ARR45)*(ATM3:ATM54="D"))+SUMPRODUCT((ATI3:ATI54=ARR60)*(ATL3:ATL54=ARR45)*(ATM3:ATM54="D"))</f>
        <v>0</v>
      </c>
      <c r="ARU45" s="497">
        <f ca="1">SUMPRODUCT((ATI3:ATI54=ARR45)*(ATL3:ATL54=ARR46)*(ATM3:ATM54="L"))+SUMPRODUCT((ATI3:ATI54=ARR45)*(ATL3:ATL54=ARR47)*(ATM3:ATM54="L"))+SUMPRODUCT((ATI3:ATI54=ARR45)*(ATL3:ATL54=ARR60)*(ATM3:ATM54="L"))+SUMPRODUCT((ATI3:ATI54=ARR46)*(ATL3:ATL54=ARR45)*(ATN3:ATN54="L"))+SUMPRODUCT((ATI3:ATI54=ARR47)*(ATL3:ATL54=ARR45)*(ATN3:ATN54="L"))+SUMPRODUCT((ATI3:ATI54=ARR60)*(ATL3:ATL54=ARR45)*(ATN3:ATN54="L"))</f>
        <v>0</v>
      </c>
      <c r="ARV45" s="497">
        <f ca="1">SUMPRODUCT((ATI3:ATI54=ARR45)*(ATL3:ATL54=ARR46)*ATJ3:ATJ54)+SUMPRODUCT((ATI3:ATI54=ARR45)*(ATL3:ATL54=ARR47)*ATJ3:ATJ54)+SUMPRODUCT((ATI3:ATI54=ARR45)*(ATL3:ATL54=ARR43)*ATJ3:ATJ54)+SUMPRODUCT((ATI3:ATI54=ARR45)*(ATL3:ATL54=ARR44)*ATJ3:ATJ54)+SUMPRODUCT((ATI3:ATI54=ARR46)*(ATL3:ATL54=ARR45)*ATK3:ATK54)+SUMPRODUCT((ATI3:ATI54=ARR47)*(ATL3:ATL54=ARR45)*ATK3:ATK54)+SUMPRODUCT((ATI3:ATI54=ARR43)*(ATL3:ATL54=ARR45)*ATK3:ATK54)+SUMPRODUCT((ATI3:ATI54=ARR44)*(ATL3:ATL54=ARR45)*ATK3:ATK54)</f>
        <v>0</v>
      </c>
      <c r="ARW45" s="497">
        <f ca="1">SUMPRODUCT((ATI3:ATI54=ARR45)*(ATL3:ATL54=ARR46)*ATK3:ATK54)+SUMPRODUCT((ATI3:ATI54=ARR45)*(ATL3:ATL54=ARR47)*ATK3:ATK54)+SUMPRODUCT((ATI3:ATI54=ARR45)*(ATL3:ATL54=ARR43)*ATK3:ATK54)+SUMPRODUCT((ATI3:ATI54=ARR45)*(ATL3:ATL54=ARR44)*ATK3:ATK54)+SUMPRODUCT((ATI3:ATI54=ARR46)*(ATL3:ATL54=ARR45)*ATJ3:ATJ54)+SUMPRODUCT((ATI3:ATI54=ARR47)*(ATL3:ATL54=ARR45)*ATJ3:ATJ54)+SUMPRODUCT((ATI3:ATI54=ARR43)*(ATL3:ATL54=ARR45)*ATJ3:ATJ54)+SUMPRODUCT((ATI3:ATI54=ARR44)*(ATL3:ATL54=ARR45)*ATJ3:ATJ54)</f>
        <v>0</v>
      </c>
      <c r="ARX45" s="497">
        <f t="shared" ref="ARX45:ARX46" ca="1" si="7011">ARV45-ARW45+1000</f>
        <v>1000</v>
      </c>
      <c r="ARY45" s="497" t="str">
        <f t="shared" ref="ARY45:ARY46" ca="1" si="7012">IF(ARR45&lt;&gt;"",ARS45*3+ART45*1,"")</f>
        <v/>
      </c>
      <c r="ARZ45" s="497" t="str">
        <f ca="1">IF(ARR45&lt;&gt;"",VLOOKUP(ARR45,APK4:APQ52,7,FALSE),"")</f>
        <v/>
      </c>
      <c r="ASA45" s="497" t="str">
        <f ca="1">IF(ARR45&lt;&gt;"",VLOOKUP(ARR45,APK4:APQ52,5,FALSE),"")</f>
        <v/>
      </c>
      <c r="ASB45" s="497" t="str">
        <f ca="1">IF(ARR45&lt;&gt;"",VLOOKUP(ARR45,APK4:APS52,9,FALSE),"")</f>
        <v/>
      </c>
      <c r="ASC45" s="497" t="str">
        <f t="shared" ref="ASC45:ASC46" ca="1" si="7013">ARY45</f>
        <v/>
      </c>
      <c r="ASD45" s="497" t="str">
        <f ca="1">IF(ARR45&lt;&gt;"",RANK(ASC45,ASC44:ASC46),"")</f>
        <v/>
      </c>
      <c r="ASE45" s="497" t="str">
        <f ca="1">IF(ARR45&lt;&gt;"",SUMPRODUCT((ASC43:ASC47=ASC45)*(ARX43:ARX47&gt;ARX45)),"")</f>
        <v/>
      </c>
      <c r="ASF45" s="497" t="str">
        <f ca="1">IF(ARR45&lt;&gt;"",SUMPRODUCT((ASC43:ASC47=ASC45)*(ARX43:ARX47=ARX45)*(ARV43:ARV47&gt;ARV45)),"")</f>
        <v/>
      </c>
      <c r="ASG45" s="497" t="str">
        <f ca="1">IF(ARR45&lt;&gt;"",SUMPRODUCT((ASC43:ASC47=ASC45)*(ARX43:ARX47=ARX45)*(ARV43:ARV47=ARV45)*(ARZ43:ARZ47&gt;ARZ45)),"")</f>
        <v/>
      </c>
      <c r="ASH45" s="497" t="str">
        <f ca="1">IF(ARR45&lt;&gt;"",SUMPRODUCT((ASC43:ASC47=ASC45)*(ARX43:ARX47=ARX45)*(ARV43:ARV47=ARV45)*(ARZ43:ARZ47=ARZ45)*(ASA43:ASA47&gt;ASA45)),"")</f>
        <v/>
      </c>
      <c r="ASI45" s="497" t="str">
        <f ca="1">IF(ARR45&lt;&gt;"",SUMPRODUCT((ASC43:ASC47=ASC45)*(ARX43:ARX47=ARX45)*(ARV43:ARV47=ARV45)*(ARZ43:ARZ47=ARZ45)*(ASA43:ASA47=ASA45)*(ASB43:ASB47&gt;ASB45)),"")</f>
        <v/>
      </c>
      <c r="ASJ45" s="497" t="str">
        <f t="shared" ref="ASJ45:ASJ46" ca="1" si="7014">IF(ARR45&lt;&gt;"",SUM(ASD45:ASI45)+2,"")</f>
        <v/>
      </c>
      <c r="ASK45" s="497" t="str">
        <f ca="1">IF(ARR45&lt;&gt;"",INDEX(ARR45:ARR47,MATCH(3,ASJ45:ASJ47,0),0),"")</f>
        <v/>
      </c>
      <c r="ASL45" s="497"/>
      <c r="ASM45" s="497"/>
      <c r="ASN45" s="497"/>
      <c r="ASO45" s="497"/>
      <c r="ASP45" s="497"/>
      <c r="ASQ45" s="497"/>
      <c r="ASR45" s="497"/>
      <c r="ASS45" s="497"/>
      <c r="AST45" s="497"/>
      <c r="ASU45" s="497"/>
      <c r="ASV45" s="497"/>
      <c r="ASW45" s="497"/>
      <c r="ASX45" s="497"/>
      <c r="ASY45" s="497"/>
      <c r="ASZ45" s="497"/>
      <c r="ATA45" s="497"/>
      <c r="ATB45" s="497"/>
      <c r="ATC45" s="497"/>
      <c r="ATD45" s="497"/>
      <c r="ATE45" s="497"/>
      <c r="ATF45" s="497" t="str">
        <f t="shared" ref="ATF45" ca="1" si="7015">IF(ASK45&lt;&gt;"",ASK45,IF(ARQ45&lt;&gt;"",ARQ45,IF(AQW45&lt;&gt;"",AQW45,APW45)))</f>
        <v>Wydad AC</v>
      </c>
      <c r="ATG45" s="497">
        <v>3</v>
      </c>
      <c r="ATH45" s="497"/>
      <c r="ATI45" s="500" t="str">
        <f t="shared" si="21"/>
        <v>Internazionale</v>
      </c>
      <c r="ATJ45" s="500">
        <f ca="1">IF(OFFSET('Game Board'!O50,0,ATJ1)&lt;&gt;"",OFFSET('Game Board'!O50,0,ATJ1),0)</f>
        <v>0</v>
      </c>
      <c r="ATK45" s="500">
        <f ca="1">IF(OFFSET('Game Board'!P50,0,ATJ1)&lt;&gt;"",OFFSET('Game Board'!P50,0,ATJ1),0)</f>
        <v>0</v>
      </c>
      <c r="ATL45" s="500" t="str">
        <f t="shared" si="22"/>
        <v>River Plate</v>
      </c>
      <c r="ATM45" s="500" t="str">
        <f ca="1">IF(AND(OFFSET('Game Board'!O50,0,ATJ1)&lt;&gt;"",OFFSET('Game Board'!P50,0,ATJ1)&lt;&gt;""),IF(ATJ45&gt;ATK45,"W",IF(ATJ45=ATK45,"D","L")),"")</f>
        <v/>
      </c>
      <c r="ATN45" s="497" t="str">
        <f t="shared" ca="1" si="2789"/>
        <v/>
      </c>
      <c r="ATO45" s="497"/>
    </row>
    <row r="46" spans="2:1211" s="496" customFormat="1" x14ac:dyDescent="0.25">
      <c r="B46" s="497">
        <f>VLOOKUP(C46,CX43:CY46,2,FALSE)</f>
        <v>2</v>
      </c>
      <c r="C46" s="498" t="str">
        <f>'Tournament Setup'!D33</f>
        <v>Juventus</v>
      </c>
      <c r="D46" s="497">
        <f>SUMPRODUCT((DA3:DA54=C46)*(DE3:DE54="W"))+SUMPRODUCT((DD3:DD54=C46)*(DF3:DF54="W"))</f>
        <v>2</v>
      </c>
      <c r="E46" s="497">
        <f>SUMPRODUCT((DA3:DA54=C46)*(DE3:DE54="D"))+SUMPRODUCT((DD3:DD54=C46)*(DF3:DF54="D"))</f>
        <v>1</v>
      </c>
      <c r="F46" s="497">
        <f>SUMPRODUCT((DA3:DA54=C46)*(DE3:DE54="L"))+SUMPRODUCT((DD3:DD54=C46)*(DF3:DF54="L"))</f>
        <v>0</v>
      </c>
      <c r="G46" s="497">
        <f>SUMIF(DA3:DA72,C46,DB3:DB72)+SUMIF(DD3:DD72,C46,DC3:DC72)</f>
        <v>4</v>
      </c>
      <c r="H46" s="497">
        <f>SUMIF(DD3:DD72,C46,DB3:DB72)+SUMIF(DA3:DA72,C46,DC3:DC72)</f>
        <v>2</v>
      </c>
      <c r="I46" s="497">
        <f t="shared" si="6723"/>
        <v>1002</v>
      </c>
      <c r="J46" s="497">
        <f t="shared" si="6724"/>
        <v>7</v>
      </c>
      <c r="K46" s="499">
        <v>19</v>
      </c>
      <c r="L46" s="497">
        <f>IF(COUNTIF(J43:J46,4)&lt;&gt;4,RANK(J46,J43:J46),J98)</f>
        <v>1</v>
      </c>
      <c r="M46" s="497"/>
      <c r="N46" s="497">
        <f>SUMPRODUCT((L43:L46=L46)*(K43:K46&lt;K46))+L46</f>
        <v>1</v>
      </c>
      <c r="O46" s="498" t="str">
        <f>INDEX(C43:C47,MATCH(4,N43:N47,0),0)</f>
        <v>Al Ain</v>
      </c>
      <c r="P46" s="497">
        <f>INDEX(L43:L47,MATCH(O46,C43:C47,0),0)</f>
        <v>4</v>
      </c>
      <c r="Q46" s="497" t="str">
        <f>IF(AND(Q45&lt;&gt;"",P46=1),O46,"")</f>
        <v/>
      </c>
      <c r="R46" s="497" t="str">
        <f>IF(AND(R45&lt;&gt;"",P47=2),O47,"")</f>
        <v/>
      </c>
      <c r="S46" s="497"/>
      <c r="T46" s="497"/>
      <c r="U46" s="497"/>
      <c r="V46" s="497" t="str">
        <f t="shared" si="6841"/>
        <v/>
      </c>
      <c r="W46" s="497">
        <f>SUMPRODUCT((DA3:DA54=V46)*(DD3:DD54=V47)*(DE3:DE54="W"))+SUMPRODUCT((DA3:DA54=V46)*(DD3:DD54=V43)*(DE3:DE54="W"))+SUMPRODUCT((DA3:DA54=V46)*(DD3:DD54=V44)*(DE3:DE54="W"))+SUMPRODUCT((DA3:DA54=V46)*(DD3:DD54=V45)*(DE3:DE54="W"))+SUMPRODUCT((DA3:DA54=V47)*(DD3:DD54=V46)*(DF3:DF54="W"))+SUMPRODUCT((DA3:DA54=V43)*(DD3:DD54=V46)*(DF3:DF54="W"))+SUMPRODUCT((DA3:DA54=V44)*(DD3:DD54=V46)*(DF3:DF54="W"))+SUMPRODUCT((DA3:DA54=V45)*(DD3:DD54=V46)*(DF3:DF54="W"))</f>
        <v>0</v>
      </c>
      <c r="X46" s="497">
        <f>SUMPRODUCT((DA3:DA54=V46)*(DD3:DD54=V47)*(DE3:DE54="D"))+SUMPRODUCT((DA3:DA54=V46)*(DD3:DD54=V43)*(DE3:DE54="D"))+SUMPRODUCT((DA3:DA54=V46)*(DD3:DD54=V44)*(DE3:DE54="D"))+SUMPRODUCT((DA3:DA54=V46)*(DD3:DD54=V45)*(DE3:DE54="D"))+SUMPRODUCT((DA3:DA54=V47)*(DD3:DD54=V46)*(DE3:DE54="D"))+SUMPRODUCT((DA3:DA54=V43)*(DD3:DD54=V46)*(DE3:DE54="D"))+SUMPRODUCT((DA3:DA54=V44)*(DD3:DD54=V46)*(DE3:DE54="D"))+SUMPRODUCT((DA3:DA54=V45)*(DD3:DD54=V46)*(DE3:DE54="D"))</f>
        <v>0</v>
      </c>
      <c r="Y46" s="497">
        <f>SUMPRODUCT((DA3:DA54=V46)*(DD3:DD54=V47)*(DE3:DE54="L"))+SUMPRODUCT((DA3:DA54=V46)*(DD3:DD54=V43)*(DE3:DE54="L"))+SUMPRODUCT((DA3:DA54=V46)*(DD3:DD54=V44)*(DE3:DE54="L"))+SUMPRODUCT((DA3:DA54=V46)*(DD3:DD54=V45)*(DE3:DE54="L"))+SUMPRODUCT((DA3:DA54=V47)*(DD3:DD54=V46)*(DF3:DF54="L"))+SUMPRODUCT((DA3:DA54=V43)*(DD3:DD54=V46)*(DF3:DF54="L"))+SUMPRODUCT((DA3:DA54=V44)*(DD3:DD54=V46)*(DF3:DF54="L"))+SUMPRODUCT((DA3:DA54=V45)*(DD3:DD54=V46)*(DF3:DF54="L"))</f>
        <v>0</v>
      </c>
      <c r="Z46" s="497">
        <f>SUMPRODUCT((DA3:DA54=V46)*(DD3:DD54=V47)*DB3:DB54)+SUMPRODUCT((DA3:DA54=V46)*(DD3:DD54=V43)*DB3:DB54)+SUMPRODUCT((DA3:DA54=V46)*(DD3:DD54=V44)*DB3:DB54)+SUMPRODUCT((DA3:DA54=V46)*(DD3:DD54=V45)*DB3:DB54)+SUMPRODUCT((DA3:DA54=V47)*(DD3:DD54=V46)*DC3:DC54)+SUMPRODUCT((DA3:DA54=V43)*(DD3:DD54=V46)*DC3:DC54)+SUMPRODUCT((DA3:DA54=V44)*(DD3:DD54=V46)*DC3:DC54)+SUMPRODUCT((DA3:DA54=V45)*(DD3:DD54=V46)*DC3:DC54)</f>
        <v>0</v>
      </c>
      <c r="AA46" s="497">
        <f>SUMPRODUCT((DA3:DA54=V46)*(DD3:DD54=V47)*DC3:DC54)+SUMPRODUCT((DA3:DA54=V46)*(DD3:DD54=V43)*DC3:DC54)+SUMPRODUCT((DA3:DA54=V46)*(DD3:DD54=V44)*DC3:DC54)+SUMPRODUCT((DA3:DA54=V46)*(DD3:DD54=V45)*DC3:DC54)+SUMPRODUCT((DA3:DA54=V47)*(DD3:DD54=V46)*DB3:DB54)+SUMPRODUCT((DA3:DA54=V43)*(DD3:DD54=V46)*DB3:DB54)+SUMPRODUCT((DA3:DA54=V44)*(DD3:DD54=V46)*DB3:DB54)+SUMPRODUCT((DA3:DA54=V45)*(DD3:DD54=V46)*DB3:DB54)</f>
        <v>0</v>
      </c>
      <c r="AB46" s="497">
        <f>Z46-AA46+1000</f>
        <v>1000</v>
      </c>
      <c r="AC46" s="497" t="str">
        <f t="shared" si="6725"/>
        <v/>
      </c>
      <c r="AD46" s="497" t="str">
        <f>IF(V46&lt;&gt;"",VLOOKUP(V46,C4:I52,7,FALSE),"")</f>
        <v/>
      </c>
      <c r="AE46" s="497" t="str">
        <f>IF(V46&lt;&gt;"",VLOOKUP(V46,C4:I52,5,FALSE),"")</f>
        <v/>
      </c>
      <c r="AF46" s="497" t="str">
        <f>IF(V46&lt;&gt;"",VLOOKUP(V46,C4:K52,9,FALSE),"")</f>
        <v/>
      </c>
      <c r="AG46" s="497" t="str">
        <f t="shared" si="6726"/>
        <v/>
      </c>
      <c r="AH46" s="497" t="str">
        <f>IF(V46&lt;&gt;"",RANK(AG46,AG43:AG47),"")</f>
        <v/>
      </c>
      <c r="AI46" s="497" t="str">
        <f>IF(V46&lt;&gt;"",SUMPRODUCT((AG43:AG47=AG46)*(AB43:AB47&gt;AB46)),"")</f>
        <v/>
      </c>
      <c r="AJ46" s="497" t="str">
        <f>IF(V46&lt;&gt;"",SUMPRODUCT((AG43:AG47=AG46)*(AB43:AB47=AB46)*(Z43:Z47&gt;Z46)),"")</f>
        <v/>
      </c>
      <c r="AK46" s="497" t="str">
        <f>IF(V46&lt;&gt;"",SUMPRODUCT((AG43:AG47=AG46)*(AB43:AB47=AB46)*(Z43:Z47=Z46)*(AD43:AD47&gt;AD46)),"")</f>
        <v/>
      </c>
      <c r="AL46" s="497" t="str">
        <f>IF(V46&lt;&gt;"",SUMPRODUCT((AG43:AG47=AG46)*(AB43:AB47=AB46)*(Z43:Z47=Z46)*(AD43:AD47=AD46)*(AE43:AE47&gt;AE46)),"")</f>
        <v/>
      </c>
      <c r="AM46" s="497" t="str">
        <f>IF(V46&lt;&gt;"",SUMPRODUCT((AG43:AG47=AG46)*(AB43:AB47=AB46)*(Z43:Z47=Z46)*(AD43:AD47=AD46)*(AE43:AE47=AE46)*(AF43:AF47&gt;AF46)),"")</f>
        <v/>
      </c>
      <c r="AN46" s="497" t="str">
        <f>IF(V46&lt;&gt;"",IF(AN98&lt;&gt;"",IF(U94=3,AN98,AN98+U94),SUM(AH46:AM46)),"")</f>
        <v/>
      </c>
      <c r="AO46" s="497" t="str">
        <f>IF(V46&lt;&gt;"",INDEX(V43:V47,MATCH(4,AN43:AN47,0),0),"")</f>
        <v/>
      </c>
      <c r="AP46" s="497" t="str">
        <f>IF(R45&lt;&gt;"",R45,"")</f>
        <v/>
      </c>
      <c r="AQ46" s="497" t="str">
        <f>IF(AP46&lt;&gt;"",SUMPRODUCT((DA3:DA54=AP46)*(DD3:DD54=AP47)*(DE3:DE54="W"))+SUMPRODUCT((DA3:DA54=AP46)*(DD3:DD54=AP44)*(DE3:DE54="W"))+SUMPRODUCT((DA3:DA54=AP46)*(DD3:DD54=AP45)*(DE3:DE54="W"))+SUMPRODUCT((DA3:DA54=AP47)*(DD3:DD54=AP46)*(DF3:DF54="W"))+SUMPRODUCT((DA3:DA54=AP44)*(DD3:DD54=AP46)*(DF3:DF54="W"))+SUMPRODUCT((DA3:DA54=AP45)*(DD3:DD54=AP46)*(DF3:DF54="W")),"")</f>
        <v/>
      </c>
      <c r="AR46" s="497" t="str">
        <f>IF(AP46&lt;&gt;"",SUMPRODUCT((DA3:DA54=AP46)*(DD3:DD54=AP47)*(DE3:DE54="D"))+SUMPRODUCT((DA3:DA54=AP46)*(DD3:DD54=AP44)*(DE3:DE54="D"))+SUMPRODUCT((DA3:DA54=AP46)*(DD3:DD54=AP45)*(DE3:DE54="D"))+SUMPRODUCT((DA3:DA54=AP47)*(DD3:DD54=AP46)*(DE3:DE54="D"))+SUMPRODUCT((DA3:DA54=AP44)*(DD3:DD54=AP46)*(DE3:DE54="D"))+SUMPRODUCT((DA3:DA54=AP45)*(DD3:DD54=AP46)*(DE3:DE54="D")),"")</f>
        <v/>
      </c>
      <c r="AS46" s="497" t="str">
        <f>IF(AP46&lt;&gt;"",SUMPRODUCT((DA3:DA54=AP46)*(DD3:DD54=AP47)*(DE3:DE54="L"))+SUMPRODUCT((DA3:DA54=AP46)*(DD3:DD54=AP44)*(DE3:DE54="L"))+SUMPRODUCT((DA3:DA54=AP46)*(DD3:DD54=AP45)*(DE3:DE54="L"))+SUMPRODUCT((DA3:DA54=AP47)*(DD3:DD54=AP46)*(DF3:DF54="L"))+SUMPRODUCT((DA3:DA54=AP44)*(DD3:DD54=AP46)*(DF3:DF54="L"))+SUMPRODUCT((DA3:DA54=AP45)*(DD3:DD54=AP46)*(DF3:DF54="L")),"")</f>
        <v/>
      </c>
      <c r="AT46" s="497">
        <f>SUMPRODUCT((DA3:DA54=AP46)*(DD3:DD54=AP47)*DB3:DB54)+SUMPRODUCT((DA3:DA54=AP46)*(DD3:DD54=AP43)*DB3:DB54)+SUMPRODUCT((DA3:DA54=AP46)*(DD3:DD54=AP44)*DB3:DB54)+SUMPRODUCT((DA3:DA54=AP46)*(DD3:DD54=AP45)*DB3:DB54)+SUMPRODUCT((DA3:DA54=AP47)*(DD3:DD54=AP46)*DC3:DC54)+SUMPRODUCT((DA3:DA54=AP43)*(DD3:DD54=AP46)*DC3:DC54)+SUMPRODUCT((DA3:DA54=AP44)*(DD3:DD54=AP46)*DC3:DC54)+SUMPRODUCT((DA3:DA54=AP45)*(DD3:DD54=AP46)*DC3:DC54)</f>
        <v>0</v>
      </c>
      <c r="AU46" s="497">
        <f>SUMPRODUCT((DA3:DA54=AP46)*(DD3:DD54=AP47)*DC3:DC54)+SUMPRODUCT((DA3:DA54=AP46)*(DD3:DD54=AP43)*DC3:DC54)+SUMPRODUCT((DA3:DA54=AP46)*(DD3:DD54=AP44)*DC3:DC54)+SUMPRODUCT((DA3:DA54=AP46)*(DD3:DD54=AP45)*DC3:DC54)+SUMPRODUCT((DA3:DA54=AP47)*(DD3:DD54=AP46)*DB3:DB54)+SUMPRODUCT((DA3:DA54=AP43)*(DD3:DD54=AP46)*DB3:DB54)+SUMPRODUCT((DA3:DA54=AP44)*(DD3:DD54=AP46)*DB3:DB54)+SUMPRODUCT((DA3:DA54=AP45)*(DD3:DD54=AP46)*DB3:DB54)</f>
        <v>0</v>
      </c>
      <c r="AV46" s="497">
        <f>AT46-AU46+1000</f>
        <v>1000</v>
      </c>
      <c r="AW46" s="497" t="str">
        <f t="shared" si="6842"/>
        <v/>
      </c>
      <c r="AX46" s="497" t="str">
        <f>IF(AP46&lt;&gt;"",VLOOKUP(AP46,C4:I52,7,FALSE),"")</f>
        <v/>
      </c>
      <c r="AY46" s="497" t="str">
        <f>IF(AP46&lt;&gt;"",VLOOKUP(AP46,C4:I52,5,FALSE),"")</f>
        <v/>
      </c>
      <c r="AZ46" s="497" t="str">
        <f>IF(AP46&lt;&gt;"",VLOOKUP(AP46,C4:K52,9,FALSE),"")</f>
        <v/>
      </c>
      <c r="BA46" s="497" t="str">
        <f t="shared" si="6843"/>
        <v/>
      </c>
      <c r="BB46" s="497" t="str">
        <f>IF(AP46&lt;&gt;"",RANK(BA46,BA43:BA46),"")</f>
        <v/>
      </c>
      <c r="BC46" s="497" t="str">
        <f>IF(AP46&lt;&gt;"",SUMPRODUCT((BA43:BA47=BA46)*(AV43:AV47&gt;AV46)),"")</f>
        <v/>
      </c>
      <c r="BD46" s="497" t="str">
        <f>IF(AP46&lt;&gt;"",SUMPRODUCT((BA43:BA47=BA46)*(AV43:AV47=AV46)*(AT43:AT47&gt;AT46)),"")</f>
        <v/>
      </c>
      <c r="BE46" s="497" t="str">
        <f>IF(AP46&lt;&gt;"",SUMPRODUCT((BA43:BA47=BA46)*(AV43:AV47=AV46)*(AT43:AT47=AT46)*(AX43:AX47&gt;AX46)),"")</f>
        <v/>
      </c>
      <c r="BF46" s="497" t="str">
        <f>IF(AP46&lt;&gt;"",SUMPRODUCT((BA43:BA47=BA46)*(AV43:AV47=AV46)*(AT43:AT47=AT46)*(AX43:AX47=AX46)*(AY43:AY47&gt;AY46)),"")</f>
        <v/>
      </c>
      <c r="BG46" s="497" t="str">
        <f>IF(AP46&lt;&gt;"",SUMPRODUCT((BA43:BA47=BA46)*(AV43:AV47=AV46)*(AT43:AT47=AT46)*(AX43:AX47=AX46)*(AY43:AY47=AY46)*(AZ43:AZ47&gt;AZ46)),"")</f>
        <v/>
      </c>
      <c r="BH46" s="497" t="str">
        <f>IF(AP46&lt;&gt;"",IF(BH98&lt;&gt;"",IF(AO94=3,BH98,BH98+AO94),SUM(BB46:BG46)+1),"")</f>
        <v/>
      </c>
      <c r="BI46" s="497" t="str">
        <f>IF(AP46&lt;&gt;"",INDEX(AP44:AP47,MATCH(4,BH44:BH47,0),0),"")</f>
        <v/>
      </c>
      <c r="BJ46" s="497" t="str">
        <f>IF(S44&lt;&gt;"",S44,"")</f>
        <v/>
      </c>
      <c r="BK46" s="497">
        <f>SUMPRODUCT((DA3:DA54=BJ46)*(DD3:DD54=BJ47)*(DE3:DE54="W"))+SUMPRODUCT((DA3:DA54=BJ46)*(DD3:DD54=BJ60)*(DE3:DE54="W"))+SUMPRODUCT((DA3:DA54=BJ46)*(DD3:DD54=BJ45)*(DE3:DE54="W"))+SUMPRODUCT((DA3:DA54=BJ47)*(DD3:DD54=BJ46)*(DF3:DF54="W"))+SUMPRODUCT((DA3:DA54=BJ60)*(DD3:DD54=BJ46)*(DF3:DF54="W"))+SUMPRODUCT((DA3:DA54=BJ45)*(DD3:DD54=BJ46)*(DF3:DF54="W"))</f>
        <v>0</v>
      </c>
      <c r="BL46" s="497">
        <f>SUMPRODUCT((DA3:DA54=BJ46)*(DD3:DD54=BJ47)*(DE3:DE54="D"))+SUMPRODUCT((DA3:DA54=BJ46)*(DD3:DD54=BJ60)*(DE3:DE54="D"))+SUMPRODUCT((DA3:DA54=BJ46)*(DD3:DD54=BJ45)*(DE3:DE54="D"))+SUMPRODUCT((DA3:DA54=BJ47)*(DD3:DD54=BJ46)*(DE3:DE54="D"))+SUMPRODUCT((DA3:DA54=BJ60)*(DD3:DD54=BJ46)*(DE3:DE54="D"))+SUMPRODUCT((DA3:DA54=BJ45)*(DD3:DD54=BJ46)*(DE3:DE54="D"))</f>
        <v>0</v>
      </c>
      <c r="BM46" s="497">
        <f>SUMPRODUCT((DA3:DA54=BJ46)*(DD3:DD54=BJ47)*(DE3:DE54="L"))+SUMPRODUCT((DA3:DA54=BJ46)*(DD3:DD54=BJ60)*(DE3:DE54="L"))+SUMPRODUCT((DA3:DA54=BJ46)*(DD3:DD54=BJ45)*(DE3:DE54="L"))+SUMPRODUCT((DA3:DA54=BJ47)*(DD3:DD54=BJ46)*(DF3:DF54="L"))+SUMPRODUCT((DA3:DA54=BJ60)*(DD3:DD54=BJ46)*(DF3:DF54="L"))+SUMPRODUCT((DA3:DA54=BJ45)*(DD3:DD54=BJ46)*(DF3:DF54="L"))</f>
        <v>0</v>
      </c>
      <c r="BN46" s="497">
        <f>SUMPRODUCT((DA3:DA54=BJ46)*(DD3:DD54=BJ47)*DB3:DB54)+SUMPRODUCT((DA3:DA54=BJ46)*(DD3:DD54=BJ43)*DB3:DB54)+SUMPRODUCT((DA3:DA54=BJ46)*(DD3:DD54=BJ44)*DB3:DB54)+SUMPRODUCT((DA3:DA54=BJ46)*(DD3:DD54=BJ45)*DB3:DB54)+SUMPRODUCT((DA3:DA54=BJ47)*(DD3:DD54=BJ46)*DC3:DC54)+SUMPRODUCT((DA3:DA54=BJ43)*(DD3:DD54=BJ46)*DC3:DC54)+SUMPRODUCT((DA3:DA54=BJ44)*(DD3:DD54=BJ46)*DC3:DC54)+SUMPRODUCT((DA3:DA54=BJ45)*(DD3:DD54=BJ46)*DC3:DC54)</f>
        <v>0</v>
      </c>
      <c r="BO46" s="497">
        <f>SUMPRODUCT((DA3:DA54=BJ46)*(DD3:DD54=BJ47)*DC3:DC54)+SUMPRODUCT((DA3:DA54=BJ46)*(DD3:DD54=BJ43)*DC3:DC54)+SUMPRODUCT((DA3:DA54=BJ46)*(DD3:DD54=BJ44)*DC3:DC54)+SUMPRODUCT((DA3:DA54=BJ46)*(DD3:DD54=BJ45)*DC3:DC54)+SUMPRODUCT((DA3:DA54=BJ47)*(DD3:DD54=BJ46)*DB3:DB54)+SUMPRODUCT((DA3:DA54=BJ43)*(DD3:DD54=BJ46)*DB3:DB54)+SUMPRODUCT((DA3:DA54=BJ44)*(DD3:DD54=BJ46)*DB3:DB54)+SUMPRODUCT((DA3:DA54=BJ45)*(DD3:DD54=BJ46)*DB3:DB54)</f>
        <v>0</v>
      </c>
      <c r="BP46" s="497">
        <f>BN46-BO46+1000</f>
        <v>1000</v>
      </c>
      <c r="BQ46" s="497" t="str">
        <f t="shared" si="6930"/>
        <v/>
      </c>
      <c r="BR46" s="497" t="str">
        <f>IF(BJ46&lt;&gt;"",VLOOKUP(BJ46,C4:I52,7,FALSE),"")</f>
        <v/>
      </c>
      <c r="BS46" s="497" t="str">
        <f>IF(BJ46&lt;&gt;"",VLOOKUP(BJ46,C4:I52,5,FALSE),"")</f>
        <v/>
      </c>
      <c r="BT46" s="497" t="str">
        <f>IF(BJ46&lt;&gt;"",VLOOKUP(BJ46,C4:K52,9,FALSE),"")</f>
        <v/>
      </c>
      <c r="BU46" s="497" t="str">
        <f t="shared" si="6931"/>
        <v/>
      </c>
      <c r="BV46" s="497" t="str">
        <f>IF(BJ46&lt;&gt;"",RANK(BU46,BU44:BU46),"")</f>
        <v/>
      </c>
      <c r="BW46" s="497" t="str">
        <f>IF(BJ46&lt;&gt;"",SUMPRODUCT((BU43:BU47=BU46)*(BP43:BP47&gt;BP46)),"")</f>
        <v/>
      </c>
      <c r="BX46" s="497" t="str">
        <f>IF(BJ46&lt;&gt;"",SUMPRODUCT((BU43:BU47=BU46)*(BP43:BP47=BP46)*(BN43:BN47&gt;BN46)),"")</f>
        <v/>
      </c>
      <c r="BY46" s="497" t="str">
        <f>IF(BJ46&lt;&gt;"",SUMPRODUCT((BU43:BU47=BU46)*(BP43:BP47=BP46)*(BN43:BN47=BN46)*(BR43:BR47&gt;BR46)),"")</f>
        <v/>
      </c>
      <c r="BZ46" s="497" t="str">
        <f>IF(BJ46&lt;&gt;"",SUMPRODUCT((BU43:BU47=BU46)*(BP43:BP47=BP46)*(BN43:BN47=BN46)*(BR43:BR47=BR46)*(BS43:BS47&gt;BS46)),"")</f>
        <v/>
      </c>
      <c r="CA46" s="497" t="str">
        <f>IF(BJ46&lt;&gt;"",SUMPRODUCT((BU43:BU47=BU46)*(BP43:BP47=BP46)*(BN43:BN47=BN46)*(BR43:BR47=BR46)*(BS43:BS47=BS46)*(BT43:BT47&gt;BT46)),"")</f>
        <v/>
      </c>
      <c r="CB46" s="497" t="str">
        <f>IF(BJ46&lt;&gt;"",SUM(BV46:CA46)+2,"")</f>
        <v/>
      </c>
      <c r="CC46" s="497" t="str">
        <f>IF(BJ46&lt;&gt;"",INDEX(BJ45:BJ47,MATCH(4,CB45:CB47,0),0),"")</f>
        <v/>
      </c>
      <c r="CD46" s="497" t="str">
        <f>IF(T43&lt;&gt;"",T43,"")</f>
        <v/>
      </c>
      <c r="CE46" s="497">
        <f>SUMPRODUCT((DA3:DA54=CD46)*(DD3:DD54=CD47)*(DE3:DE54="W"))+SUMPRODUCT((DA3:DA54=CD46)*(DD3:DD54=CD60)*(DE3:DE54="W"))+SUMPRODUCT((DA3:DA54=CD46)*(DD3:DD54=CD61)*(DE3:DE54="W"))+SUMPRODUCT((DA3:DA54=CD47)*(DD3:DD54=CD46)*(DF3:DF54="W"))+SUMPRODUCT((DA3:DA54=CD60)*(DD3:DD54=CD46)*(DF3:DF54="W"))+SUMPRODUCT((DA3:DA54=CD61)*(DD3:DD54=CD46)*(DF3:DF54="W"))</f>
        <v>0</v>
      </c>
      <c r="CF46" s="497">
        <f>SUMPRODUCT((DA3:DA54=CD46)*(DD3:DD54=CD47)*(DE3:DE54="D"))+SUMPRODUCT((DA3:DA54=CD46)*(DD3:DD54=CD60)*(DE3:DE54="D"))+SUMPRODUCT((DA3:DA54=CD46)*(DD3:DD54=CD61)*(DE3:DE54="D"))+SUMPRODUCT((DA3:DA54=CD47)*(DD3:DD54=CD46)*(DE3:DE54="D"))+SUMPRODUCT((DA3:DA54=CD60)*(DD3:DD54=CD46)*(DE3:DE54="D"))+SUMPRODUCT((DA3:DA54=CD61)*(DD3:DD54=CD46)*(DE3:DE54="D"))</f>
        <v>0</v>
      </c>
      <c r="CG46" s="497">
        <f>SUMPRODUCT((DA3:DA54=CD46)*(DD3:DD54=CD47)*(DE3:DE54="L"))+SUMPRODUCT((DA3:DA54=CD46)*(DD3:DD54=CD60)*(DE3:DE54="L"))+SUMPRODUCT((DA3:DA54=CD46)*(DD3:DD54=CD61)*(DE3:DE54="L"))+SUMPRODUCT((DA3:DA54=CD47)*(DD3:DD54=CD46)*(DF3:DF54="L"))+SUMPRODUCT((DA3:DA54=CD60)*(DD3:DD54=CD46)*(DF3:DF54="L"))+SUMPRODUCT((DA3:DA54=CD61)*(DD3:DD54=CD46)*(DF3:DF54="L"))</f>
        <v>0</v>
      </c>
      <c r="CH46" s="497">
        <f>SUMPRODUCT((DA3:DA54=CD46)*(DD3:DD54=CD47)*DB3:DB54)+SUMPRODUCT((DA3:DA54=CD46)*(DD3:DD54=CD43)*DB3:DB54)+SUMPRODUCT((DA3:DA54=CD46)*(DD3:DD54=CD44)*DB3:DB54)+SUMPRODUCT((DA3:DA54=CD46)*(DD3:DD54=CD45)*DB3:DB54)+SUMPRODUCT((DA3:DA54=CD47)*(DD3:DD54=CD46)*DC3:DC54)+SUMPRODUCT((DA3:DA54=CD43)*(DD3:DD54=CD46)*DC3:DC54)+SUMPRODUCT((DA3:DA54=CD44)*(DD3:DD54=CD46)*DC3:DC54)+SUMPRODUCT((DA3:DA54=CD45)*(DD3:DD54=CD46)*DC3:DC54)</f>
        <v>0</v>
      </c>
      <c r="CI46" s="497">
        <f>SUMPRODUCT((DA3:DA54=CD46)*(DD3:DD54=CD47)*DC3:DC54)+SUMPRODUCT((DA3:DA54=CD46)*(DD3:DD54=CD43)*DC3:DC54)+SUMPRODUCT((DA3:DA54=CD46)*(DD3:DD54=CD44)*DC3:DC54)+SUMPRODUCT((DA3:DA54=CD46)*(DD3:DD54=CD45)*DC3:DC54)+SUMPRODUCT((DA3:DA54=CD47)*(DD3:DD54=CD46)*DB3:DB54)+SUMPRODUCT((DA3:DA54=CD43)*(DD3:DD54=CD46)*DB3:DB54)+SUMPRODUCT((DA3:DA54=CD44)*(DD3:DD54=CD46)*DB3:DB54)+SUMPRODUCT((DA3:DA54=CD45)*(DD3:DD54=CD46)*DB3:DB54)</f>
        <v>0</v>
      </c>
      <c r="CJ46" s="497">
        <f>CH46-CI46+1000</f>
        <v>1000</v>
      </c>
      <c r="CK46" s="497" t="str">
        <f t="shared" ref="CK46" si="7016">IF(CD46&lt;&gt;"",CE46*3+CF46*1,"")</f>
        <v/>
      </c>
      <c r="CL46" s="497" t="str">
        <f>IF(CD46&lt;&gt;"",VLOOKUP(CD46,C4:I52,7,FALSE),"")</f>
        <v/>
      </c>
      <c r="CM46" s="497" t="str">
        <f>IF(CD46&lt;&gt;"",VLOOKUP(CD46,C4:I52,5,FALSE),"")</f>
        <v/>
      </c>
      <c r="CN46" s="497" t="str">
        <f>IF(CD46&lt;&gt;"",VLOOKUP(CD46,C4:K52,9,FALSE),"")</f>
        <v/>
      </c>
      <c r="CO46" s="497" t="str">
        <f t="shared" ref="CO46" si="7017">CK46</f>
        <v/>
      </c>
      <c r="CP46" s="497" t="str">
        <f>IF(CD46&lt;&gt;"",RANK(CO46,AG43:AG47),"")</f>
        <v/>
      </c>
      <c r="CQ46" s="497" t="str">
        <f>IF(CD46&lt;&gt;"",SUMPRODUCT((CO43:CO47=CO46)*(CJ43:CJ47&gt;CJ46)),"")</f>
        <v/>
      </c>
      <c r="CR46" s="497" t="str">
        <f>IF(CD46&lt;&gt;"",SUMPRODUCT((CO43:CO47=CO46)*(CJ43:CJ47=CJ46)*(CH43:CH47&gt;CH46)),"")</f>
        <v/>
      </c>
      <c r="CS46" s="497" t="str">
        <f>IF(CD46&lt;&gt;"",SUMPRODUCT((CO43:CO47=CO46)*(CJ43:CJ47=CJ46)*(CH43:CH47=CH46)*(CL43:CL47&gt;CL46)),"")</f>
        <v/>
      </c>
      <c r="CT46" s="497" t="str">
        <f>IF(CD46&lt;&gt;"",SUMPRODUCT((CO43:CO47=CO46)*(CJ43:CJ47=CJ46)*(CH43:CH47=CH46)*(CL43:CL47=CL46)*(CM43:CM47&gt;CM46)),"")</f>
        <v/>
      </c>
      <c r="CU46" s="497" t="str">
        <f>IF(CD46&lt;&gt;"",SUMPRODUCT((CO43:CO47=CO46)*(CJ43:CJ47=CJ46)*(CH43:CH47=CH46)*(CL43:CL47=CL46)*(CM43:CM47=CM46)*(CN43:CN47&gt;CN46)),"")</f>
        <v/>
      </c>
      <c r="CV46" s="497" t="str">
        <f>IF(CD46&lt;&gt;"",SUM(CP46:CU46)+3,"")</f>
        <v/>
      </c>
      <c r="CW46" s="497" t="str">
        <f>IF(CD46&lt;&gt;"",IF(CV46=4,CD46,CD47),"")</f>
        <v/>
      </c>
      <c r="CX46" s="497" t="str">
        <f>IF(CW46&lt;&gt;"",CW46,IF(CC46&lt;&gt;"",CC46,IF(BI46&lt;&gt;"",BI46,IF(AO46&lt;&gt;"",AO46,O46))))</f>
        <v>Al Ain</v>
      </c>
      <c r="CY46" s="497">
        <v>4</v>
      </c>
      <c r="CZ46" s="497"/>
      <c r="DA46" s="500" t="str">
        <f>'Game Board'!F51</f>
        <v>Urawa Red Diamonds</v>
      </c>
      <c r="DB46" s="500">
        <f>IF(AND('Game Board'!G51&lt;&gt;"",'Game Board'!H51&lt;&gt;""),'Game Board'!G51,0)</f>
        <v>1</v>
      </c>
      <c r="DC46" s="500">
        <f>IF(AND('Game Board'!G51&lt;&gt;"",'Game Board'!H51&lt;&gt;""),'Game Board'!H51,0)</f>
        <v>1</v>
      </c>
      <c r="DD46" s="500" t="str">
        <f>'Game Board'!I51</f>
        <v>Monterrey</v>
      </c>
      <c r="DE46" s="500" t="str">
        <f>IF(AND('Game Board'!G51&lt;&gt;"",'Game Board'!H51&lt;&gt;""),IF(DB46&gt;DC46,"W",IF(DB46=DC46,"D","L")),"")</f>
        <v>D</v>
      </c>
      <c r="DF46" s="497" t="str">
        <f t="shared" si="24"/>
        <v>D</v>
      </c>
      <c r="DG46" s="497"/>
      <c r="DH46" s="497">
        <f ca="1">VLOOKUP(DI46,HD43:HE46,2,FALSE)</f>
        <v>1</v>
      </c>
      <c r="DI46" s="498" t="str">
        <f t="shared" si="6727"/>
        <v>Juventus</v>
      </c>
      <c r="DJ46" s="497">
        <f ca="1">SUMPRODUCT((HG3:HG54=DI46)*(HK3:HK54="W"))+SUMPRODUCT((HJ3:HJ54=DI46)*(HL3:HL54="W"))</f>
        <v>3</v>
      </c>
      <c r="DK46" s="497">
        <f ca="1">SUMPRODUCT((HG3:HG54=DI46)*(HK3:HK54="D"))+SUMPRODUCT((HJ3:HJ54=DI46)*(HL3:HL54="D"))</f>
        <v>0</v>
      </c>
      <c r="DL46" s="497">
        <f ca="1">SUMPRODUCT((HG3:HG54=DI46)*(HK3:HK54="L"))+SUMPRODUCT((HJ3:HJ54=DI46)*(HL3:HL54="L"))</f>
        <v>0</v>
      </c>
      <c r="DM46" s="497">
        <f ca="1">SUMIF(HG3:HG72,DI46,HH3:HH72)+SUMIF(HJ3:HJ72,DI46,HI3:HI72)</f>
        <v>7</v>
      </c>
      <c r="DN46" s="497">
        <f ca="1">SUMIF(HJ3:HJ72,DI46,HH3:HH72)+SUMIF(HG3:HG72,DI46,HI3:HI72)</f>
        <v>3</v>
      </c>
      <c r="DO46" s="497">
        <f t="shared" ca="1" si="6728"/>
        <v>1004</v>
      </c>
      <c r="DP46" s="497">
        <f t="shared" ca="1" si="6729"/>
        <v>9</v>
      </c>
      <c r="DQ46" s="499">
        <f t="shared" si="257"/>
        <v>19</v>
      </c>
      <c r="DR46" s="497">
        <f ca="1">IF(COUNTIF(DP43:DP46,4)&lt;&gt;4,RANK(DP46,DP43:DP46),DP98)</f>
        <v>1</v>
      </c>
      <c r="DS46" s="497"/>
      <c r="DT46" s="497">
        <f ca="1">SUMPRODUCT((DR43:DR46=DR46)*(DQ43:DQ46&lt;DQ46))+DR46</f>
        <v>1</v>
      </c>
      <c r="DU46" s="498" t="str">
        <f ca="1">INDEX(DI43:DI47,MATCH(4,DT43:DT47,0),0)</f>
        <v>Al Ain</v>
      </c>
      <c r="DV46" s="497">
        <f ca="1">INDEX(DR43:DR47,MATCH(DU46,DI43:DI47,0),0)</f>
        <v>4</v>
      </c>
      <c r="DW46" s="497" t="str">
        <f ca="1">IF(AND(DW45&lt;&gt;"",DV46=1),DU46,"")</f>
        <v/>
      </c>
      <c r="DX46" s="497" t="str">
        <f ca="1">IF(AND(DX45&lt;&gt;"",DV47=2),DU47,"")</f>
        <v/>
      </c>
      <c r="DY46" s="497"/>
      <c r="DZ46" s="497"/>
      <c r="EA46" s="497"/>
      <c r="EB46" s="497" t="str">
        <f t="shared" ca="1" si="6844"/>
        <v/>
      </c>
      <c r="EC46" s="497">
        <f ca="1">SUMPRODUCT((HG3:HG54=EB46)*(HJ3:HJ54=EB47)*(HK3:HK54="W"))+SUMPRODUCT((HG3:HG54=EB46)*(HJ3:HJ54=EB43)*(HK3:HK54="W"))+SUMPRODUCT((HG3:HG54=EB46)*(HJ3:HJ54=EB44)*(HK3:HK54="W"))+SUMPRODUCT((HG3:HG54=EB46)*(HJ3:HJ54=EB45)*(HK3:HK54="W"))+SUMPRODUCT((HG3:HG54=EB47)*(HJ3:HJ54=EB46)*(HL3:HL54="W"))+SUMPRODUCT((HG3:HG54=EB43)*(HJ3:HJ54=EB46)*(HL3:HL54="W"))+SUMPRODUCT((HG3:HG54=EB44)*(HJ3:HJ54=EB46)*(HL3:HL54="W"))+SUMPRODUCT((HG3:HG54=EB45)*(HJ3:HJ54=EB46)*(HL3:HL54="W"))</f>
        <v>0</v>
      </c>
      <c r="ED46" s="497">
        <f ca="1">SUMPRODUCT((HG3:HG54=EB46)*(HJ3:HJ54=EB47)*(HK3:HK54="D"))+SUMPRODUCT((HG3:HG54=EB46)*(HJ3:HJ54=EB43)*(HK3:HK54="D"))+SUMPRODUCT((HG3:HG54=EB46)*(HJ3:HJ54=EB44)*(HK3:HK54="D"))+SUMPRODUCT((HG3:HG54=EB46)*(HJ3:HJ54=EB45)*(HK3:HK54="D"))+SUMPRODUCT((HG3:HG54=EB47)*(HJ3:HJ54=EB46)*(HK3:HK54="D"))+SUMPRODUCT((HG3:HG54=EB43)*(HJ3:HJ54=EB46)*(HK3:HK54="D"))+SUMPRODUCT((HG3:HG54=EB44)*(HJ3:HJ54=EB46)*(HK3:HK54="D"))+SUMPRODUCT((HG3:HG54=EB45)*(HJ3:HJ54=EB46)*(HK3:HK54="D"))</f>
        <v>0</v>
      </c>
      <c r="EE46" s="497">
        <f ca="1">SUMPRODUCT((HG3:HG54=EB46)*(HJ3:HJ54=EB47)*(HK3:HK54="L"))+SUMPRODUCT((HG3:HG54=EB46)*(HJ3:HJ54=EB43)*(HK3:HK54="L"))+SUMPRODUCT((HG3:HG54=EB46)*(HJ3:HJ54=EB44)*(HK3:HK54="L"))+SUMPRODUCT((HG3:HG54=EB46)*(HJ3:HJ54=EB45)*(HK3:HK54="L"))+SUMPRODUCT((HG3:HG54=EB47)*(HJ3:HJ54=EB46)*(HL3:HL54="L"))+SUMPRODUCT((HG3:HG54=EB43)*(HJ3:HJ54=EB46)*(HL3:HL54="L"))+SUMPRODUCT((HG3:HG54=EB44)*(HJ3:HJ54=EB46)*(HL3:HL54="L"))+SUMPRODUCT((HG3:HG54=EB45)*(HJ3:HJ54=EB46)*(HL3:HL54="L"))</f>
        <v>0</v>
      </c>
      <c r="EF46" s="497">
        <f ca="1">SUMPRODUCT((HG3:HG54=EB46)*(HJ3:HJ54=EB47)*HH3:HH54)+SUMPRODUCT((HG3:HG54=EB46)*(HJ3:HJ54=EB43)*HH3:HH54)+SUMPRODUCT((HG3:HG54=EB46)*(HJ3:HJ54=EB44)*HH3:HH54)+SUMPRODUCT((HG3:HG54=EB46)*(HJ3:HJ54=EB45)*HH3:HH54)+SUMPRODUCT((HG3:HG54=EB47)*(HJ3:HJ54=EB46)*HI3:HI54)+SUMPRODUCT((HG3:HG54=EB43)*(HJ3:HJ54=EB46)*HI3:HI54)+SUMPRODUCT((HG3:HG54=EB44)*(HJ3:HJ54=EB46)*HI3:HI54)+SUMPRODUCT((HG3:HG54=EB45)*(HJ3:HJ54=EB46)*HI3:HI54)</f>
        <v>0</v>
      </c>
      <c r="EG46" s="497">
        <f ca="1">SUMPRODUCT((HG3:HG54=EB46)*(HJ3:HJ54=EB47)*HI3:HI54)+SUMPRODUCT((HG3:HG54=EB46)*(HJ3:HJ54=EB43)*HI3:HI54)+SUMPRODUCT((HG3:HG54=EB46)*(HJ3:HJ54=EB44)*HI3:HI54)+SUMPRODUCT((HG3:HG54=EB46)*(HJ3:HJ54=EB45)*HI3:HI54)+SUMPRODUCT((HG3:HG54=EB47)*(HJ3:HJ54=EB46)*HH3:HH54)+SUMPRODUCT((HG3:HG54=EB43)*(HJ3:HJ54=EB46)*HH3:HH54)+SUMPRODUCT((HG3:HG54=EB44)*(HJ3:HJ54=EB46)*HH3:HH54)+SUMPRODUCT((HG3:HG54=EB45)*(HJ3:HJ54=EB46)*HH3:HH54)</f>
        <v>0</v>
      </c>
      <c r="EH46" s="497">
        <f ca="1">EF46-EG46+1000</f>
        <v>1000</v>
      </c>
      <c r="EI46" s="497" t="str">
        <f t="shared" ca="1" si="6730"/>
        <v/>
      </c>
      <c r="EJ46" s="497" t="str">
        <f ca="1">IF(EB46&lt;&gt;"",VLOOKUP(EB46,DI4:DO52,7,FALSE),"")</f>
        <v/>
      </c>
      <c r="EK46" s="497" t="str">
        <f ca="1">IF(EB46&lt;&gt;"",VLOOKUP(EB46,DI4:DO52,5,FALSE),"")</f>
        <v/>
      </c>
      <c r="EL46" s="497" t="str">
        <f ca="1">IF(EB46&lt;&gt;"",VLOOKUP(EB46,DI4:DQ52,9,FALSE),"")</f>
        <v/>
      </c>
      <c r="EM46" s="497" t="str">
        <f t="shared" ca="1" si="6731"/>
        <v/>
      </c>
      <c r="EN46" s="497" t="str">
        <f ca="1">IF(EB46&lt;&gt;"",RANK(EM46,EM43:EM47),"")</f>
        <v/>
      </c>
      <c r="EO46" s="497" t="str">
        <f ca="1">IF(EB46&lt;&gt;"",SUMPRODUCT((EM43:EM47=EM46)*(EH43:EH47&gt;EH46)),"")</f>
        <v/>
      </c>
      <c r="EP46" s="497" t="str">
        <f ca="1">IF(EB46&lt;&gt;"",SUMPRODUCT((EM43:EM47=EM46)*(EH43:EH47=EH46)*(EF43:EF47&gt;EF46)),"")</f>
        <v/>
      </c>
      <c r="EQ46" s="497" t="str">
        <f ca="1">IF(EB46&lt;&gt;"",SUMPRODUCT((EM43:EM47=EM46)*(EH43:EH47=EH46)*(EF43:EF47=EF46)*(EJ43:EJ47&gt;EJ46)),"")</f>
        <v/>
      </c>
      <c r="ER46" s="497" t="str">
        <f ca="1">IF(EB46&lt;&gt;"",SUMPRODUCT((EM43:EM47=EM46)*(EH43:EH47=EH46)*(EF43:EF47=EF46)*(EJ43:EJ47=EJ46)*(EK43:EK47&gt;EK46)),"")</f>
        <v/>
      </c>
      <c r="ES46" s="497" t="str">
        <f ca="1">IF(EB46&lt;&gt;"",SUMPRODUCT((EM43:EM47=EM46)*(EH43:EH47=EH46)*(EF43:EF47=EF46)*(EJ43:EJ47=EJ46)*(EK43:EK47=EK46)*(EL43:EL47&gt;EL46)),"")</f>
        <v/>
      </c>
      <c r="ET46" s="497" t="str">
        <f ca="1">IF(EB46&lt;&gt;"",IF(ET98&lt;&gt;"",IF(EA94=3,ET98,ET98+EA94),SUM(EN46:ES46)),"")</f>
        <v/>
      </c>
      <c r="EU46" s="497" t="str">
        <f ca="1">IF(EB46&lt;&gt;"",INDEX(EB43:EB47,MATCH(4,ET43:ET47,0),0),"")</f>
        <v/>
      </c>
      <c r="EV46" s="497" t="str">
        <f ca="1">IF(DX45&lt;&gt;"",DX45,"")</f>
        <v/>
      </c>
      <c r="EW46" s="497" t="str">
        <f ca="1">IF(EV46&lt;&gt;"",SUMPRODUCT((HG3:HG54=EV46)*(HJ3:HJ54=EV47)*(HK3:HK54="W"))+SUMPRODUCT((HG3:HG54=EV46)*(HJ3:HJ54=EV44)*(HK3:HK54="W"))+SUMPRODUCT((HG3:HG54=EV46)*(HJ3:HJ54=EV45)*(HK3:HK54="W"))+SUMPRODUCT((HG3:HG54=EV47)*(HJ3:HJ54=EV46)*(HL3:HL54="W"))+SUMPRODUCT((HG3:HG54=EV44)*(HJ3:HJ54=EV46)*(HL3:HL54="W"))+SUMPRODUCT((HG3:HG54=EV45)*(HJ3:HJ54=EV46)*(HL3:HL54="W")),"")</f>
        <v/>
      </c>
      <c r="EX46" s="497" t="str">
        <f ca="1">IF(EV46&lt;&gt;"",SUMPRODUCT((HG3:HG54=EV46)*(HJ3:HJ54=EV47)*(HK3:HK54="D"))+SUMPRODUCT((HG3:HG54=EV46)*(HJ3:HJ54=EV44)*(HK3:HK54="D"))+SUMPRODUCT((HG3:HG54=EV46)*(HJ3:HJ54=EV45)*(HK3:HK54="D"))+SUMPRODUCT((HG3:HG54=EV47)*(HJ3:HJ54=EV46)*(HK3:HK54="D"))+SUMPRODUCT((HG3:HG54=EV44)*(HJ3:HJ54=EV46)*(HK3:HK54="D"))+SUMPRODUCT((HG3:HG54=EV45)*(HJ3:HJ54=EV46)*(HK3:HK54="D")),"")</f>
        <v/>
      </c>
      <c r="EY46" s="497" t="str">
        <f ca="1">IF(EV46&lt;&gt;"",SUMPRODUCT((HG3:HG54=EV46)*(HJ3:HJ54=EV47)*(HK3:HK54="L"))+SUMPRODUCT((HG3:HG54=EV46)*(HJ3:HJ54=EV44)*(HK3:HK54="L"))+SUMPRODUCT((HG3:HG54=EV46)*(HJ3:HJ54=EV45)*(HK3:HK54="L"))+SUMPRODUCT((HG3:HG54=EV47)*(HJ3:HJ54=EV46)*(HL3:HL54="L"))+SUMPRODUCT((HG3:HG54=EV44)*(HJ3:HJ54=EV46)*(HL3:HL54="L"))+SUMPRODUCT((HG3:HG54=EV45)*(HJ3:HJ54=EV46)*(HL3:HL54="L")),"")</f>
        <v/>
      </c>
      <c r="EZ46" s="497">
        <f ca="1">SUMPRODUCT((HG3:HG54=EV46)*(HJ3:HJ54=EV47)*HH3:HH54)+SUMPRODUCT((HG3:HG54=EV46)*(HJ3:HJ54=EV43)*HH3:HH54)+SUMPRODUCT((HG3:HG54=EV46)*(HJ3:HJ54=EV44)*HH3:HH54)+SUMPRODUCT((HG3:HG54=EV46)*(HJ3:HJ54=EV45)*HH3:HH54)+SUMPRODUCT((HG3:HG54=EV47)*(HJ3:HJ54=EV46)*HI3:HI54)+SUMPRODUCT((HG3:HG54=EV43)*(HJ3:HJ54=EV46)*HI3:HI54)+SUMPRODUCT((HG3:HG54=EV44)*(HJ3:HJ54=EV46)*HI3:HI54)+SUMPRODUCT((HG3:HG54=EV45)*(HJ3:HJ54=EV46)*HI3:HI54)</f>
        <v>0</v>
      </c>
      <c r="FA46" s="497">
        <f ca="1">SUMPRODUCT((HG3:HG54=EV46)*(HJ3:HJ54=EV47)*HI3:HI54)+SUMPRODUCT((HG3:HG54=EV46)*(HJ3:HJ54=EV43)*HI3:HI54)+SUMPRODUCT((HG3:HG54=EV46)*(HJ3:HJ54=EV44)*HI3:HI54)+SUMPRODUCT((HG3:HG54=EV46)*(HJ3:HJ54=EV45)*HI3:HI54)+SUMPRODUCT((HG3:HG54=EV47)*(HJ3:HJ54=EV46)*HH3:HH54)+SUMPRODUCT((HG3:HG54=EV43)*(HJ3:HJ54=EV46)*HH3:HH54)+SUMPRODUCT((HG3:HG54=EV44)*(HJ3:HJ54=EV46)*HH3:HH54)+SUMPRODUCT((HG3:HG54=EV45)*(HJ3:HJ54=EV46)*HH3:HH54)</f>
        <v>0</v>
      </c>
      <c r="FB46" s="497">
        <f ca="1">EZ46-FA46+1000</f>
        <v>1000</v>
      </c>
      <c r="FC46" s="497" t="str">
        <f t="shared" ca="1" si="6845"/>
        <v/>
      </c>
      <c r="FD46" s="497" t="str">
        <f ca="1">IF(EV46&lt;&gt;"",VLOOKUP(EV46,DI4:DO52,7,FALSE),"")</f>
        <v/>
      </c>
      <c r="FE46" s="497" t="str">
        <f ca="1">IF(EV46&lt;&gt;"",VLOOKUP(EV46,DI4:DO52,5,FALSE),"")</f>
        <v/>
      </c>
      <c r="FF46" s="497" t="str">
        <f ca="1">IF(EV46&lt;&gt;"",VLOOKUP(EV46,DI4:DQ52,9,FALSE),"")</f>
        <v/>
      </c>
      <c r="FG46" s="497" t="str">
        <f t="shared" ca="1" si="6846"/>
        <v/>
      </c>
      <c r="FH46" s="497" t="str">
        <f ca="1">IF(EV46&lt;&gt;"",RANK(FG46,FG43:FG46),"")</f>
        <v/>
      </c>
      <c r="FI46" s="497" t="str">
        <f ca="1">IF(EV46&lt;&gt;"",SUMPRODUCT((FG43:FG47=FG46)*(FB43:FB47&gt;FB46)),"")</f>
        <v/>
      </c>
      <c r="FJ46" s="497" t="str">
        <f ca="1">IF(EV46&lt;&gt;"",SUMPRODUCT((FG43:FG47=FG46)*(FB43:FB47=FB46)*(EZ43:EZ47&gt;EZ46)),"")</f>
        <v/>
      </c>
      <c r="FK46" s="497" t="str">
        <f ca="1">IF(EV46&lt;&gt;"",SUMPRODUCT((FG43:FG47=FG46)*(FB43:FB47=FB46)*(EZ43:EZ47=EZ46)*(FD43:FD47&gt;FD46)),"")</f>
        <v/>
      </c>
      <c r="FL46" s="497" t="str">
        <f ca="1">IF(EV46&lt;&gt;"",SUMPRODUCT((FG43:FG47=FG46)*(FB43:FB47=FB46)*(EZ43:EZ47=EZ46)*(FD43:FD47=FD46)*(FE43:FE47&gt;FE46)),"")</f>
        <v/>
      </c>
      <c r="FM46" s="497" t="str">
        <f ca="1">IF(EV46&lt;&gt;"",SUMPRODUCT((FG43:FG47=FG46)*(FB43:FB47=FB46)*(EZ43:EZ47=EZ46)*(FD43:FD47=FD46)*(FE43:FE47=FE46)*(FF43:FF47&gt;FF46)),"")</f>
        <v/>
      </c>
      <c r="FN46" s="497" t="str">
        <f ca="1">IF(EV46&lt;&gt;"",IF(FN98&lt;&gt;"",IF(EU94=3,FN98,FN98+EU94),SUM(FH46:FM46)+1),"")</f>
        <v/>
      </c>
      <c r="FO46" s="497" t="str">
        <f ca="1">IF(EV46&lt;&gt;"",INDEX(EV44:EV47,MATCH(4,FN44:FN47,0),0),"")</f>
        <v/>
      </c>
      <c r="FP46" s="497" t="str">
        <f ca="1">IF(DY44&lt;&gt;"",DY44,"")</f>
        <v/>
      </c>
      <c r="FQ46" s="497">
        <f ca="1">SUMPRODUCT((HG3:HG54=FP46)*(HJ3:HJ54=FP47)*(HK3:HK54="W"))+SUMPRODUCT((HG3:HG54=FP46)*(HJ3:HJ54=FP60)*(HK3:HK54="W"))+SUMPRODUCT((HG3:HG54=FP46)*(HJ3:HJ54=FP45)*(HK3:HK54="W"))+SUMPRODUCT((HG3:HG54=FP47)*(HJ3:HJ54=FP46)*(HL3:HL54="W"))+SUMPRODUCT((HG3:HG54=FP60)*(HJ3:HJ54=FP46)*(HL3:HL54="W"))+SUMPRODUCT((HG3:HG54=FP45)*(HJ3:HJ54=FP46)*(HL3:HL54="W"))</f>
        <v>0</v>
      </c>
      <c r="FR46" s="497">
        <f ca="1">SUMPRODUCT((HG3:HG54=FP46)*(HJ3:HJ54=FP47)*(HK3:HK54="D"))+SUMPRODUCT((HG3:HG54=FP46)*(HJ3:HJ54=FP60)*(HK3:HK54="D"))+SUMPRODUCT((HG3:HG54=FP46)*(HJ3:HJ54=FP45)*(HK3:HK54="D"))+SUMPRODUCT((HG3:HG54=FP47)*(HJ3:HJ54=FP46)*(HK3:HK54="D"))+SUMPRODUCT((HG3:HG54=FP60)*(HJ3:HJ54=FP46)*(HK3:HK54="D"))+SUMPRODUCT((HG3:HG54=FP45)*(HJ3:HJ54=FP46)*(HK3:HK54="D"))</f>
        <v>0</v>
      </c>
      <c r="FS46" s="497">
        <f ca="1">SUMPRODUCT((HG3:HG54=FP46)*(HJ3:HJ54=FP47)*(HK3:HK54="L"))+SUMPRODUCT((HG3:HG54=FP46)*(HJ3:HJ54=FP60)*(HK3:HK54="L"))+SUMPRODUCT((HG3:HG54=FP46)*(HJ3:HJ54=FP45)*(HK3:HK54="L"))+SUMPRODUCT((HG3:HG54=FP47)*(HJ3:HJ54=FP46)*(HL3:HL54="L"))+SUMPRODUCT((HG3:HG54=FP60)*(HJ3:HJ54=FP46)*(HL3:HL54="L"))+SUMPRODUCT((HG3:HG54=FP45)*(HJ3:HJ54=FP46)*(HL3:HL54="L"))</f>
        <v>0</v>
      </c>
      <c r="FT46" s="497">
        <f ca="1">SUMPRODUCT((HG3:HG54=FP46)*(HJ3:HJ54=FP47)*HH3:HH54)+SUMPRODUCT((HG3:HG54=FP46)*(HJ3:HJ54=FP43)*HH3:HH54)+SUMPRODUCT((HG3:HG54=FP46)*(HJ3:HJ54=FP44)*HH3:HH54)+SUMPRODUCT((HG3:HG54=FP46)*(HJ3:HJ54=FP45)*HH3:HH54)+SUMPRODUCT((HG3:HG54=FP47)*(HJ3:HJ54=FP46)*HI3:HI54)+SUMPRODUCT((HG3:HG54=FP43)*(HJ3:HJ54=FP46)*HI3:HI54)+SUMPRODUCT((HG3:HG54=FP44)*(HJ3:HJ54=FP46)*HI3:HI54)+SUMPRODUCT((HG3:HG54=FP45)*(HJ3:HJ54=FP46)*HI3:HI54)</f>
        <v>0</v>
      </c>
      <c r="FU46" s="497">
        <f ca="1">SUMPRODUCT((HG3:HG54=FP46)*(HJ3:HJ54=FP47)*HI3:HI54)+SUMPRODUCT((HG3:HG54=FP46)*(HJ3:HJ54=FP43)*HI3:HI54)+SUMPRODUCT((HG3:HG54=FP46)*(HJ3:HJ54=FP44)*HI3:HI54)+SUMPRODUCT((HG3:HG54=FP46)*(HJ3:HJ54=FP45)*HI3:HI54)+SUMPRODUCT((HG3:HG54=FP47)*(HJ3:HJ54=FP46)*HH3:HH54)+SUMPRODUCT((HG3:HG54=FP43)*(HJ3:HJ54=FP46)*HH3:HH54)+SUMPRODUCT((HG3:HG54=FP44)*(HJ3:HJ54=FP46)*HH3:HH54)+SUMPRODUCT((HG3:HG54=FP45)*(HJ3:HJ54=FP46)*HH3:HH54)</f>
        <v>0</v>
      </c>
      <c r="FV46" s="497">
        <f ca="1">FT46-FU46+1000</f>
        <v>1000</v>
      </c>
      <c r="FW46" s="497" t="str">
        <f t="shared" ca="1" si="6932"/>
        <v/>
      </c>
      <c r="FX46" s="497" t="str">
        <f ca="1">IF(FP46&lt;&gt;"",VLOOKUP(FP46,DI4:DO52,7,FALSE),"")</f>
        <v/>
      </c>
      <c r="FY46" s="497" t="str">
        <f ca="1">IF(FP46&lt;&gt;"",VLOOKUP(FP46,DI4:DO52,5,FALSE),"")</f>
        <v/>
      </c>
      <c r="FZ46" s="497" t="str">
        <f ca="1">IF(FP46&lt;&gt;"",VLOOKUP(FP46,DI4:DQ52,9,FALSE),"")</f>
        <v/>
      </c>
      <c r="GA46" s="497" t="str">
        <f t="shared" ca="1" si="6933"/>
        <v/>
      </c>
      <c r="GB46" s="497" t="str">
        <f ca="1">IF(FP46&lt;&gt;"",RANK(GA46,GA44:GA46),"")</f>
        <v/>
      </c>
      <c r="GC46" s="497" t="str">
        <f ca="1">IF(FP46&lt;&gt;"",SUMPRODUCT((GA43:GA47=GA46)*(FV43:FV47&gt;FV46)),"")</f>
        <v/>
      </c>
      <c r="GD46" s="497" t="str">
        <f ca="1">IF(FP46&lt;&gt;"",SUMPRODUCT((GA43:GA47=GA46)*(FV43:FV47=FV46)*(FT43:FT47&gt;FT46)),"")</f>
        <v/>
      </c>
      <c r="GE46" s="497" t="str">
        <f ca="1">IF(FP46&lt;&gt;"",SUMPRODUCT((GA43:GA47=GA46)*(FV43:FV47=FV46)*(FT43:FT47=FT46)*(FX43:FX47&gt;FX46)),"")</f>
        <v/>
      </c>
      <c r="GF46" s="497" t="str">
        <f ca="1">IF(FP46&lt;&gt;"",SUMPRODUCT((GA43:GA47=GA46)*(FV43:FV47=FV46)*(FT43:FT47=FT46)*(FX43:FX47=FX46)*(FY43:FY47&gt;FY46)),"")</f>
        <v/>
      </c>
      <c r="GG46" s="497" t="str">
        <f ca="1">IF(FP46&lt;&gt;"",SUMPRODUCT((GA43:GA47=GA46)*(FV43:FV47=FV46)*(FT43:FT47=FT46)*(FX43:FX47=FX46)*(FY43:FY47=FY46)*(FZ43:FZ47&gt;FZ46)),"")</f>
        <v/>
      </c>
      <c r="GH46" s="497" t="str">
        <f ca="1">IF(FP46&lt;&gt;"",SUM(GB46:GG46)+2,"")</f>
        <v/>
      </c>
      <c r="GI46" s="497" t="str">
        <f ca="1">IF(FP46&lt;&gt;"",INDEX(FP45:FP47,MATCH(4,GH45:GH47,0),0),"")</f>
        <v/>
      </c>
      <c r="GJ46" s="497" t="str">
        <f>IF(DZ43&lt;&gt;"",DZ43,"")</f>
        <v/>
      </c>
      <c r="GK46" s="497">
        <f ca="1">SUMPRODUCT((HG3:HG54=GJ46)*(HJ3:HJ54=GJ47)*(HK3:HK54="W"))+SUMPRODUCT((HG3:HG54=GJ46)*(HJ3:HJ54=GJ60)*(HK3:HK54="W"))+SUMPRODUCT((HG3:HG54=GJ46)*(HJ3:HJ54=GJ61)*(HK3:HK54="W"))+SUMPRODUCT((HG3:HG54=GJ47)*(HJ3:HJ54=GJ46)*(HL3:HL54="W"))+SUMPRODUCT((HG3:HG54=GJ60)*(HJ3:HJ54=GJ46)*(HL3:HL54="W"))+SUMPRODUCT((HG3:HG54=GJ61)*(HJ3:HJ54=GJ46)*(HL3:HL54="W"))</f>
        <v>0</v>
      </c>
      <c r="GL46" s="497">
        <f ca="1">SUMPRODUCT((HG3:HG54=GJ46)*(HJ3:HJ54=GJ47)*(HK3:HK54="D"))+SUMPRODUCT((HG3:HG54=GJ46)*(HJ3:HJ54=GJ60)*(HK3:HK54="D"))+SUMPRODUCT((HG3:HG54=GJ46)*(HJ3:HJ54=GJ61)*(HK3:HK54="D"))+SUMPRODUCT((HG3:HG54=GJ47)*(HJ3:HJ54=GJ46)*(HK3:HK54="D"))+SUMPRODUCT((HG3:HG54=GJ60)*(HJ3:HJ54=GJ46)*(HK3:HK54="D"))+SUMPRODUCT((HG3:HG54=GJ61)*(HJ3:HJ54=GJ46)*(HK3:HK54="D"))</f>
        <v>0</v>
      </c>
      <c r="GM46" s="497">
        <f ca="1">SUMPRODUCT((HG3:HG54=GJ46)*(HJ3:HJ54=GJ47)*(HK3:HK54="L"))+SUMPRODUCT((HG3:HG54=GJ46)*(HJ3:HJ54=GJ60)*(HK3:HK54="L"))+SUMPRODUCT((HG3:HG54=GJ46)*(HJ3:HJ54=GJ61)*(HK3:HK54="L"))+SUMPRODUCT((HG3:HG54=GJ47)*(HJ3:HJ54=GJ46)*(HL3:HL54="L"))+SUMPRODUCT((HG3:HG54=GJ60)*(HJ3:HJ54=GJ46)*(HL3:HL54="L"))+SUMPRODUCT((HG3:HG54=GJ61)*(HJ3:HJ54=GJ46)*(HL3:HL54="L"))</f>
        <v>0</v>
      </c>
      <c r="GN46" s="497">
        <f ca="1">SUMPRODUCT((HG3:HG54=GJ46)*(HJ3:HJ54=GJ47)*HH3:HH54)+SUMPRODUCT((HG3:HG54=GJ46)*(HJ3:HJ54=GJ43)*HH3:HH54)+SUMPRODUCT((HG3:HG54=GJ46)*(HJ3:HJ54=GJ44)*HH3:HH54)+SUMPRODUCT((HG3:HG54=GJ46)*(HJ3:HJ54=GJ45)*HH3:HH54)+SUMPRODUCT((HG3:HG54=GJ47)*(HJ3:HJ54=GJ46)*HI3:HI54)+SUMPRODUCT((HG3:HG54=GJ43)*(HJ3:HJ54=GJ46)*HI3:HI54)+SUMPRODUCT((HG3:HG54=GJ44)*(HJ3:HJ54=GJ46)*HI3:HI54)+SUMPRODUCT((HG3:HG54=GJ45)*(HJ3:HJ54=GJ46)*HI3:HI54)</f>
        <v>0</v>
      </c>
      <c r="GO46" s="497">
        <f ca="1">SUMPRODUCT((HG3:HG54=GJ46)*(HJ3:HJ54=GJ47)*HI3:HI54)+SUMPRODUCT((HG3:HG54=GJ46)*(HJ3:HJ54=GJ43)*HI3:HI54)+SUMPRODUCT((HG3:HG54=GJ46)*(HJ3:HJ54=GJ44)*HI3:HI54)+SUMPRODUCT((HG3:HG54=GJ46)*(HJ3:HJ54=GJ45)*HI3:HI54)+SUMPRODUCT((HG3:HG54=GJ47)*(HJ3:HJ54=GJ46)*HH3:HH54)+SUMPRODUCT((HG3:HG54=GJ43)*(HJ3:HJ54=GJ46)*HH3:HH54)+SUMPRODUCT((HG3:HG54=GJ44)*(HJ3:HJ54=GJ46)*HH3:HH54)+SUMPRODUCT((HG3:HG54=GJ45)*(HJ3:HJ54=GJ46)*HH3:HH54)</f>
        <v>0</v>
      </c>
      <c r="GP46" s="497">
        <f ca="1">GN46-GO46+1000</f>
        <v>1000</v>
      </c>
      <c r="GQ46" s="497" t="str">
        <f t="shared" ref="GQ46" si="7018">IF(GJ46&lt;&gt;"",GK46*3+GL46*1,"")</f>
        <v/>
      </c>
      <c r="GR46" s="497" t="str">
        <f>IF(GJ46&lt;&gt;"",VLOOKUP(GJ46,DI4:DO52,7,FALSE),"")</f>
        <v/>
      </c>
      <c r="GS46" s="497" t="str">
        <f>IF(GJ46&lt;&gt;"",VLOOKUP(GJ46,DI4:DO52,5,FALSE),"")</f>
        <v/>
      </c>
      <c r="GT46" s="497" t="str">
        <f>IF(GJ46&lt;&gt;"",VLOOKUP(GJ46,DI4:DQ52,9,FALSE),"")</f>
        <v/>
      </c>
      <c r="GU46" s="497" t="str">
        <f t="shared" ref="GU46" si="7019">GQ46</f>
        <v/>
      </c>
      <c r="GV46" s="497" t="str">
        <f>IF(GJ46&lt;&gt;"",RANK(GU46,EM43:EM47),"")</f>
        <v/>
      </c>
      <c r="GW46" s="497" t="str">
        <f>IF(GJ46&lt;&gt;"",SUMPRODUCT((GU43:GU47=GU46)*(GP43:GP47&gt;GP46)),"")</f>
        <v/>
      </c>
      <c r="GX46" s="497" t="str">
        <f>IF(GJ46&lt;&gt;"",SUMPRODUCT((GU43:GU47=GU46)*(GP43:GP47=GP46)*(GN43:GN47&gt;GN46)),"")</f>
        <v/>
      </c>
      <c r="GY46" s="497" t="str">
        <f>IF(GJ46&lt;&gt;"",SUMPRODUCT((GU43:GU47=GU46)*(GP43:GP47=GP46)*(GN43:GN47=GN46)*(GR43:GR47&gt;GR46)),"")</f>
        <v/>
      </c>
      <c r="GZ46" s="497" t="str">
        <f>IF(GJ46&lt;&gt;"",SUMPRODUCT((GU43:GU47=GU46)*(GP43:GP47=GP46)*(GN43:GN47=GN46)*(GR43:GR47=GR46)*(GS43:GS47&gt;GS46)),"")</f>
        <v/>
      </c>
      <c r="HA46" s="497" t="str">
        <f>IF(GJ46&lt;&gt;"",SUMPRODUCT((GU43:GU47=GU46)*(GP43:GP47=GP46)*(GN43:GN47=GN46)*(GR43:GR47=GR46)*(GS43:GS47=GS46)*(GT43:GT47&gt;GT46)),"")</f>
        <v/>
      </c>
      <c r="HB46" s="497" t="str">
        <f>IF(GJ46&lt;&gt;"",SUM(GV46:HA46)+3,"")</f>
        <v/>
      </c>
      <c r="HC46" s="497" t="str">
        <f>IF(GJ46&lt;&gt;"",IF(HB46=4,GJ46,GJ47),"")</f>
        <v/>
      </c>
      <c r="HD46" s="497" t="str">
        <f ca="1">IF(HC46&lt;&gt;"",HC46,IF(GI46&lt;&gt;"",GI46,IF(FO46&lt;&gt;"",FO46,IF(EU46&lt;&gt;"",EU46,DU46))))</f>
        <v>Al Ain</v>
      </c>
      <c r="HE46" s="497">
        <v>4</v>
      </c>
      <c r="HF46" s="497"/>
      <c r="HG46" s="500" t="str">
        <f t="shared" si="25"/>
        <v>Urawa Red Diamonds</v>
      </c>
      <c r="HH46" s="500">
        <f ca="1">IF(OFFSET('Game Board'!O51,0,HH1)&lt;&gt;"",OFFSET('Game Board'!O51,0,HH1),0)</f>
        <v>2</v>
      </c>
      <c r="HI46" s="500">
        <f ca="1">IF(OFFSET('Game Board'!P51,0,HH1)&lt;&gt;"",OFFSET('Game Board'!P51,0,HH1),0)</f>
        <v>1</v>
      </c>
      <c r="HJ46" s="500" t="str">
        <f t="shared" si="26"/>
        <v>Monterrey</v>
      </c>
      <c r="HK46" s="500" t="str">
        <f ca="1">IF(AND(OFFSET('Game Board'!O51,0,HH1)&lt;&gt;"",OFFSET('Game Board'!P51,0,HH1)&lt;&gt;""),IF(HH46&gt;HI46,"W",IF(HH46=HI46,"D","L")),"")</f>
        <v>W</v>
      </c>
      <c r="HL46" s="497" t="str">
        <f t="shared" ca="1" si="27"/>
        <v>L</v>
      </c>
      <c r="HM46" s="497"/>
      <c r="HN46" s="497">
        <f ca="1">VLOOKUP(HO46,LJ43:LK46,2,FALSE)</f>
        <v>2</v>
      </c>
      <c r="HO46" s="498" t="str">
        <f t="shared" si="6732"/>
        <v>Juventus</v>
      </c>
      <c r="HP46" s="497">
        <f ca="1">SUMPRODUCT((LM3:LM54=HO46)*(LQ3:LQ54="W"))+SUMPRODUCT((LP3:LP54=HO46)*(LR3:LR54="W"))</f>
        <v>2</v>
      </c>
      <c r="HQ46" s="497">
        <f ca="1">SUMPRODUCT((LM3:LM54=HO46)*(LQ3:LQ54="D"))+SUMPRODUCT((LP3:LP54=HO46)*(LR3:LR54="D"))</f>
        <v>0</v>
      </c>
      <c r="HR46" s="497">
        <f ca="1">SUMPRODUCT((LM3:LM54=HO46)*(LQ3:LQ54="L"))+SUMPRODUCT((LP3:LP54=HO46)*(LR3:LR54="L"))</f>
        <v>1</v>
      </c>
      <c r="HS46" s="497">
        <f ca="1">SUMIF(LM3:LM72,HO46,LN3:LN72)+SUMIF(LP3:LP72,HO46,LO3:LO72)</f>
        <v>6</v>
      </c>
      <c r="HT46" s="497">
        <f ca="1">SUMIF(LP3:LP72,HO46,LN3:LN72)+SUMIF(LM3:LM72,HO46,LO3:LO72)</f>
        <v>4</v>
      </c>
      <c r="HU46" s="497">
        <f t="shared" ca="1" si="6733"/>
        <v>1002</v>
      </c>
      <c r="HV46" s="497">
        <f t="shared" ca="1" si="6734"/>
        <v>6</v>
      </c>
      <c r="HW46" s="499">
        <f t="shared" si="266"/>
        <v>19</v>
      </c>
      <c r="HX46" s="497">
        <f ca="1">IF(COUNTIF(HV43:HV46,4)&lt;&gt;4,RANK(HV46,HV43:HV46),HV98)</f>
        <v>2</v>
      </c>
      <c r="HY46" s="497"/>
      <c r="HZ46" s="497">
        <f ca="1">SUMPRODUCT((HX43:HX46=HX46)*(HW43:HW46&lt;HW46))+HX46</f>
        <v>2</v>
      </c>
      <c r="IA46" s="498" t="str">
        <f ca="1">INDEX(HO43:HO47,MATCH(4,HZ43:HZ47,0),0)</f>
        <v>Manchester City</v>
      </c>
      <c r="IB46" s="497">
        <f ca="1">INDEX(HX43:HX47,MATCH(IA46,HO43:HO47,0),0)</f>
        <v>4</v>
      </c>
      <c r="IC46" s="497" t="str">
        <f ca="1">IF(AND(IC45&lt;&gt;"",IB46=1),IA46,"")</f>
        <v/>
      </c>
      <c r="ID46" s="497" t="str">
        <f ca="1">IF(AND(ID45&lt;&gt;"",IB47=2),IA47,"")</f>
        <v/>
      </c>
      <c r="IE46" s="497"/>
      <c r="IF46" s="497"/>
      <c r="IG46" s="497"/>
      <c r="IH46" s="497" t="str">
        <f t="shared" ca="1" si="6847"/>
        <v/>
      </c>
      <c r="II46" s="497">
        <f ca="1">SUMPRODUCT((LM3:LM54=IH46)*(LP3:LP54=IH47)*(LQ3:LQ54="W"))+SUMPRODUCT((LM3:LM54=IH46)*(LP3:LP54=IH43)*(LQ3:LQ54="W"))+SUMPRODUCT((LM3:LM54=IH46)*(LP3:LP54=IH44)*(LQ3:LQ54="W"))+SUMPRODUCT((LM3:LM54=IH46)*(LP3:LP54=IH45)*(LQ3:LQ54="W"))+SUMPRODUCT((LM3:LM54=IH47)*(LP3:LP54=IH46)*(LR3:LR54="W"))+SUMPRODUCT((LM3:LM54=IH43)*(LP3:LP54=IH46)*(LR3:LR54="W"))+SUMPRODUCT((LM3:LM54=IH44)*(LP3:LP54=IH46)*(LR3:LR54="W"))+SUMPRODUCT((LM3:LM54=IH45)*(LP3:LP54=IH46)*(LR3:LR54="W"))</f>
        <v>0</v>
      </c>
      <c r="IJ46" s="497">
        <f ca="1">SUMPRODUCT((LM3:LM54=IH46)*(LP3:LP54=IH47)*(LQ3:LQ54="D"))+SUMPRODUCT((LM3:LM54=IH46)*(LP3:LP54=IH43)*(LQ3:LQ54="D"))+SUMPRODUCT((LM3:LM54=IH46)*(LP3:LP54=IH44)*(LQ3:LQ54="D"))+SUMPRODUCT((LM3:LM54=IH46)*(LP3:LP54=IH45)*(LQ3:LQ54="D"))+SUMPRODUCT((LM3:LM54=IH47)*(LP3:LP54=IH46)*(LQ3:LQ54="D"))+SUMPRODUCT((LM3:LM54=IH43)*(LP3:LP54=IH46)*(LQ3:LQ54="D"))+SUMPRODUCT((LM3:LM54=IH44)*(LP3:LP54=IH46)*(LQ3:LQ54="D"))+SUMPRODUCT((LM3:LM54=IH45)*(LP3:LP54=IH46)*(LQ3:LQ54="D"))</f>
        <v>0</v>
      </c>
      <c r="IK46" s="497">
        <f ca="1">SUMPRODUCT((LM3:LM54=IH46)*(LP3:LP54=IH47)*(LQ3:LQ54="L"))+SUMPRODUCT((LM3:LM54=IH46)*(LP3:LP54=IH43)*(LQ3:LQ54="L"))+SUMPRODUCT((LM3:LM54=IH46)*(LP3:LP54=IH44)*(LQ3:LQ54="L"))+SUMPRODUCT((LM3:LM54=IH46)*(LP3:LP54=IH45)*(LQ3:LQ54="L"))+SUMPRODUCT((LM3:LM54=IH47)*(LP3:LP54=IH46)*(LR3:LR54="L"))+SUMPRODUCT((LM3:LM54=IH43)*(LP3:LP54=IH46)*(LR3:LR54="L"))+SUMPRODUCT((LM3:LM54=IH44)*(LP3:LP54=IH46)*(LR3:LR54="L"))+SUMPRODUCT((LM3:LM54=IH45)*(LP3:LP54=IH46)*(LR3:LR54="L"))</f>
        <v>0</v>
      </c>
      <c r="IL46" s="497">
        <f ca="1">SUMPRODUCT((LM3:LM54=IH46)*(LP3:LP54=IH47)*LN3:LN54)+SUMPRODUCT((LM3:LM54=IH46)*(LP3:LP54=IH43)*LN3:LN54)+SUMPRODUCT((LM3:LM54=IH46)*(LP3:LP54=IH44)*LN3:LN54)+SUMPRODUCT((LM3:LM54=IH46)*(LP3:LP54=IH45)*LN3:LN54)+SUMPRODUCT((LM3:LM54=IH47)*(LP3:LP54=IH46)*LO3:LO54)+SUMPRODUCT((LM3:LM54=IH43)*(LP3:LP54=IH46)*LO3:LO54)+SUMPRODUCT((LM3:LM54=IH44)*(LP3:LP54=IH46)*LO3:LO54)+SUMPRODUCT((LM3:LM54=IH45)*(LP3:LP54=IH46)*LO3:LO54)</f>
        <v>0</v>
      </c>
      <c r="IM46" s="497">
        <f ca="1">SUMPRODUCT((LM3:LM54=IH46)*(LP3:LP54=IH47)*LO3:LO54)+SUMPRODUCT((LM3:LM54=IH46)*(LP3:LP54=IH43)*LO3:LO54)+SUMPRODUCT((LM3:LM54=IH46)*(LP3:LP54=IH44)*LO3:LO54)+SUMPRODUCT((LM3:LM54=IH46)*(LP3:LP54=IH45)*LO3:LO54)+SUMPRODUCT((LM3:LM54=IH47)*(LP3:LP54=IH46)*LN3:LN54)+SUMPRODUCT((LM3:LM54=IH43)*(LP3:LP54=IH46)*LN3:LN54)+SUMPRODUCT((LM3:LM54=IH44)*(LP3:LP54=IH46)*LN3:LN54)+SUMPRODUCT((LM3:LM54=IH45)*(LP3:LP54=IH46)*LN3:LN54)</f>
        <v>0</v>
      </c>
      <c r="IN46" s="497">
        <f ca="1">IL46-IM46+1000</f>
        <v>1000</v>
      </c>
      <c r="IO46" s="497" t="str">
        <f t="shared" ca="1" si="6735"/>
        <v/>
      </c>
      <c r="IP46" s="497" t="str">
        <f ca="1">IF(IH46&lt;&gt;"",VLOOKUP(IH46,HO4:HU52,7,FALSE),"")</f>
        <v/>
      </c>
      <c r="IQ46" s="497" t="str">
        <f ca="1">IF(IH46&lt;&gt;"",VLOOKUP(IH46,HO4:HU52,5,FALSE),"")</f>
        <v/>
      </c>
      <c r="IR46" s="497" t="str">
        <f ca="1">IF(IH46&lt;&gt;"",VLOOKUP(IH46,HO4:HW52,9,FALSE),"")</f>
        <v/>
      </c>
      <c r="IS46" s="497" t="str">
        <f t="shared" ca="1" si="6736"/>
        <v/>
      </c>
      <c r="IT46" s="497" t="str">
        <f ca="1">IF(IH46&lt;&gt;"",RANK(IS46,IS43:IS47),"")</f>
        <v/>
      </c>
      <c r="IU46" s="497" t="str">
        <f ca="1">IF(IH46&lt;&gt;"",SUMPRODUCT((IS43:IS47=IS46)*(IN43:IN47&gt;IN46)),"")</f>
        <v/>
      </c>
      <c r="IV46" s="497" t="str">
        <f ca="1">IF(IH46&lt;&gt;"",SUMPRODUCT((IS43:IS47=IS46)*(IN43:IN47=IN46)*(IL43:IL47&gt;IL46)),"")</f>
        <v/>
      </c>
      <c r="IW46" s="497" t="str">
        <f ca="1">IF(IH46&lt;&gt;"",SUMPRODUCT((IS43:IS47=IS46)*(IN43:IN47=IN46)*(IL43:IL47=IL46)*(IP43:IP47&gt;IP46)),"")</f>
        <v/>
      </c>
      <c r="IX46" s="497" t="str">
        <f ca="1">IF(IH46&lt;&gt;"",SUMPRODUCT((IS43:IS47=IS46)*(IN43:IN47=IN46)*(IL43:IL47=IL46)*(IP43:IP47=IP46)*(IQ43:IQ47&gt;IQ46)),"")</f>
        <v/>
      </c>
      <c r="IY46" s="497" t="str">
        <f ca="1">IF(IH46&lt;&gt;"",SUMPRODUCT((IS43:IS47=IS46)*(IN43:IN47=IN46)*(IL43:IL47=IL46)*(IP43:IP47=IP46)*(IQ43:IQ47=IQ46)*(IR43:IR47&gt;IR46)),"")</f>
        <v/>
      </c>
      <c r="IZ46" s="497" t="str">
        <f ca="1">IF(IH46&lt;&gt;"",IF(IZ98&lt;&gt;"",IF(IG94=3,IZ98,IZ98+IG94),SUM(IT46:IY46)),"")</f>
        <v/>
      </c>
      <c r="JA46" s="497" t="str">
        <f ca="1">IF(IH46&lt;&gt;"",INDEX(IH43:IH47,MATCH(4,IZ43:IZ47,0),0),"")</f>
        <v/>
      </c>
      <c r="JB46" s="497" t="str">
        <f ca="1">IF(ID45&lt;&gt;"",ID45,"")</f>
        <v/>
      </c>
      <c r="JC46" s="497" t="str">
        <f ca="1">IF(JB46&lt;&gt;"",SUMPRODUCT((LM3:LM54=JB46)*(LP3:LP54=JB47)*(LQ3:LQ54="W"))+SUMPRODUCT((LM3:LM54=JB46)*(LP3:LP54=JB44)*(LQ3:LQ54="W"))+SUMPRODUCT((LM3:LM54=JB46)*(LP3:LP54=JB45)*(LQ3:LQ54="W"))+SUMPRODUCT((LM3:LM54=JB47)*(LP3:LP54=JB46)*(LR3:LR54="W"))+SUMPRODUCT((LM3:LM54=JB44)*(LP3:LP54=JB46)*(LR3:LR54="W"))+SUMPRODUCT((LM3:LM54=JB45)*(LP3:LP54=JB46)*(LR3:LR54="W")),"")</f>
        <v/>
      </c>
      <c r="JD46" s="497" t="str">
        <f ca="1">IF(JB46&lt;&gt;"",SUMPRODUCT((LM3:LM54=JB46)*(LP3:LP54=JB47)*(LQ3:LQ54="D"))+SUMPRODUCT((LM3:LM54=JB46)*(LP3:LP54=JB44)*(LQ3:LQ54="D"))+SUMPRODUCT((LM3:LM54=JB46)*(LP3:LP54=JB45)*(LQ3:LQ54="D"))+SUMPRODUCT((LM3:LM54=JB47)*(LP3:LP54=JB46)*(LQ3:LQ54="D"))+SUMPRODUCT((LM3:LM54=JB44)*(LP3:LP54=JB46)*(LQ3:LQ54="D"))+SUMPRODUCT((LM3:LM54=JB45)*(LP3:LP54=JB46)*(LQ3:LQ54="D")),"")</f>
        <v/>
      </c>
      <c r="JE46" s="497" t="str">
        <f ca="1">IF(JB46&lt;&gt;"",SUMPRODUCT((LM3:LM54=JB46)*(LP3:LP54=JB47)*(LQ3:LQ54="L"))+SUMPRODUCT((LM3:LM54=JB46)*(LP3:LP54=JB44)*(LQ3:LQ54="L"))+SUMPRODUCT((LM3:LM54=JB46)*(LP3:LP54=JB45)*(LQ3:LQ54="L"))+SUMPRODUCT((LM3:LM54=JB47)*(LP3:LP54=JB46)*(LR3:LR54="L"))+SUMPRODUCT((LM3:LM54=JB44)*(LP3:LP54=JB46)*(LR3:LR54="L"))+SUMPRODUCT((LM3:LM54=JB45)*(LP3:LP54=JB46)*(LR3:LR54="L")),"")</f>
        <v/>
      </c>
      <c r="JF46" s="497">
        <f ca="1">SUMPRODUCT((LM3:LM54=JB46)*(LP3:LP54=JB47)*LN3:LN54)+SUMPRODUCT((LM3:LM54=JB46)*(LP3:LP54=JB43)*LN3:LN54)+SUMPRODUCT((LM3:LM54=JB46)*(LP3:LP54=JB44)*LN3:LN54)+SUMPRODUCT((LM3:LM54=JB46)*(LP3:LP54=JB45)*LN3:LN54)+SUMPRODUCT((LM3:LM54=JB47)*(LP3:LP54=JB46)*LO3:LO54)+SUMPRODUCT((LM3:LM54=JB43)*(LP3:LP54=JB46)*LO3:LO54)+SUMPRODUCT((LM3:LM54=JB44)*(LP3:LP54=JB46)*LO3:LO54)+SUMPRODUCT((LM3:LM54=JB45)*(LP3:LP54=JB46)*LO3:LO54)</f>
        <v>0</v>
      </c>
      <c r="JG46" s="497">
        <f ca="1">SUMPRODUCT((LM3:LM54=JB46)*(LP3:LP54=JB47)*LO3:LO54)+SUMPRODUCT((LM3:LM54=JB46)*(LP3:LP54=JB43)*LO3:LO54)+SUMPRODUCT((LM3:LM54=JB46)*(LP3:LP54=JB44)*LO3:LO54)+SUMPRODUCT((LM3:LM54=JB46)*(LP3:LP54=JB45)*LO3:LO54)+SUMPRODUCT((LM3:LM54=JB47)*(LP3:LP54=JB46)*LN3:LN54)+SUMPRODUCT((LM3:LM54=JB43)*(LP3:LP54=JB46)*LN3:LN54)+SUMPRODUCT((LM3:LM54=JB44)*(LP3:LP54=JB46)*LN3:LN54)+SUMPRODUCT((LM3:LM54=JB45)*(LP3:LP54=JB46)*LN3:LN54)</f>
        <v>0</v>
      </c>
      <c r="JH46" s="497">
        <f ca="1">JF46-JG46+1000</f>
        <v>1000</v>
      </c>
      <c r="JI46" s="497" t="str">
        <f t="shared" ca="1" si="6848"/>
        <v/>
      </c>
      <c r="JJ46" s="497" t="str">
        <f ca="1">IF(JB46&lt;&gt;"",VLOOKUP(JB46,HO4:HU52,7,FALSE),"")</f>
        <v/>
      </c>
      <c r="JK46" s="497" t="str">
        <f ca="1">IF(JB46&lt;&gt;"",VLOOKUP(JB46,HO4:HU52,5,FALSE),"")</f>
        <v/>
      </c>
      <c r="JL46" s="497" t="str">
        <f ca="1">IF(JB46&lt;&gt;"",VLOOKUP(JB46,HO4:HW52,9,FALSE),"")</f>
        <v/>
      </c>
      <c r="JM46" s="497" t="str">
        <f t="shared" ca="1" si="6849"/>
        <v/>
      </c>
      <c r="JN46" s="497" t="str">
        <f ca="1">IF(JB46&lt;&gt;"",RANK(JM46,JM43:JM46),"")</f>
        <v/>
      </c>
      <c r="JO46" s="497" t="str">
        <f ca="1">IF(JB46&lt;&gt;"",SUMPRODUCT((JM43:JM47=JM46)*(JH43:JH47&gt;JH46)),"")</f>
        <v/>
      </c>
      <c r="JP46" s="497" t="str">
        <f ca="1">IF(JB46&lt;&gt;"",SUMPRODUCT((JM43:JM47=JM46)*(JH43:JH47=JH46)*(JF43:JF47&gt;JF46)),"")</f>
        <v/>
      </c>
      <c r="JQ46" s="497" t="str">
        <f ca="1">IF(JB46&lt;&gt;"",SUMPRODUCT((JM43:JM47=JM46)*(JH43:JH47=JH46)*(JF43:JF47=JF46)*(JJ43:JJ47&gt;JJ46)),"")</f>
        <v/>
      </c>
      <c r="JR46" s="497" t="str">
        <f ca="1">IF(JB46&lt;&gt;"",SUMPRODUCT((JM43:JM47=JM46)*(JH43:JH47=JH46)*(JF43:JF47=JF46)*(JJ43:JJ47=JJ46)*(JK43:JK47&gt;JK46)),"")</f>
        <v/>
      </c>
      <c r="JS46" s="497" t="str">
        <f ca="1">IF(JB46&lt;&gt;"",SUMPRODUCT((JM43:JM47=JM46)*(JH43:JH47=JH46)*(JF43:JF47=JF46)*(JJ43:JJ47=JJ46)*(JK43:JK47=JK46)*(JL43:JL47&gt;JL46)),"")</f>
        <v/>
      </c>
      <c r="JT46" s="497" t="str">
        <f ca="1">IF(JB46&lt;&gt;"",IF(JT98&lt;&gt;"",IF(JA94=3,JT98,JT98+JA94),SUM(JN46:JS46)+1),"")</f>
        <v/>
      </c>
      <c r="JU46" s="497" t="str">
        <f ca="1">IF(JB46&lt;&gt;"",INDEX(JB44:JB47,MATCH(4,JT44:JT47,0),0),"")</f>
        <v/>
      </c>
      <c r="JV46" s="497" t="str">
        <f ca="1">IF(IE44&lt;&gt;"",IE44,"")</f>
        <v/>
      </c>
      <c r="JW46" s="497">
        <f ca="1">SUMPRODUCT((LM3:LM54=JV46)*(LP3:LP54=JV47)*(LQ3:LQ54="W"))+SUMPRODUCT((LM3:LM54=JV46)*(LP3:LP54=JV60)*(LQ3:LQ54="W"))+SUMPRODUCT((LM3:LM54=JV46)*(LP3:LP54=JV45)*(LQ3:LQ54="W"))+SUMPRODUCT((LM3:LM54=JV47)*(LP3:LP54=JV46)*(LR3:LR54="W"))+SUMPRODUCT((LM3:LM54=JV60)*(LP3:LP54=JV46)*(LR3:LR54="W"))+SUMPRODUCT((LM3:LM54=JV45)*(LP3:LP54=JV46)*(LR3:LR54="W"))</f>
        <v>0</v>
      </c>
      <c r="JX46" s="497">
        <f ca="1">SUMPRODUCT((LM3:LM54=JV46)*(LP3:LP54=JV47)*(LQ3:LQ54="D"))+SUMPRODUCT((LM3:LM54=JV46)*(LP3:LP54=JV60)*(LQ3:LQ54="D"))+SUMPRODUCT((LM3:LM54=JV46)*(LP3:LP54=JV45)*(LQ3:LQ54="D"))+SUMPRODUCT((LM3:LM54=JV47)*(LP3:LP54=JV46)*(LQ3:LQ54="D"))+SUMPRODUCT((LM3:LM54=JV60)*(LP3:LP54=JV46)*(LQ3:LQ54="D"))+SUMPRODUCT((LM3:LM54=JV45)*(LP3:LP54=JV46)*(LQ3:LQ54="D"))</f>
        <v>0</v>
      </c>
      <c r="JY46" s="497">
        <f ca="1">SUMPRODUCT((LM3:LM54=JV46)*(LP3:LP54=JV47)*(LQ3:LQ54="L"))+SUMPRODUCT((LM3:LM54=JV46)*(LP3:LP54=JV60)*(LQ3:LQ54="L"))+SUMPRODUCT((LM3:LM54=JV46)*(LP3:LP54=JV45)*(LQ3:LQ54="L"))+SUMPRODUCT((LM3:LM54=JV47)*(LP3:LP54=JV46)*(LR3:LR54="L"))+SUMPRODUCT((LM3:LM54=JV60)*(LP3:LP54=JV46)*(LR3:LR54="L"))+SUMPRODUCT((LM3:LM54=JV45)*(LP3:LP54=JV46)*(LR3:LR54="L"))</f>
        <v>0</v>
      </c>
      <c r="JZ46" s="497">
        <f ca="1">SUMPRODUCT((LM3:LM54=JV46)*(LP3:LP54=JV47)*LN3:LN54)+SUMPRODUCT((LM3:LM54=JV46)*(LP3:LP54=JV43)*LN3:LN54)+SUMPRODUCT((LM3:LM54=JV46)*(LP3:LP54=JV44)*LN3:LN54)+SUMPRODUCT((LM3:LM54=JV46)*(LP3:LP54=JV45)*LN3:LN54)+SUMPRODUCT((LM3:LM54=JV47)*(LP3:LP54=JV46)*LO3:LO54)+SUMPRODUCT((LM3:LM54=JV43)*(LP3:LP54=JV46)*LO3:LO54)+SUMPRODUCT((LM3:LM54=JV44)*(LP3:LP54=JV46)*LO3:LO54)+SUMPRODUCT((LM3:LM54=JV45)*(LP3:LP54=JV46)*LO3:LO54)</f>
        <v>0</v>
      </c>
      <c r="KA46" s="497">
        <f ca="1">SUMPRODUCT((LM3:LM54=JV46)*(LP3:LP54=JV47)*LO3:LO54)+SUMPRODUCT((LM3:LM54=JV46)*(LP3:LP54=JV43)*LO3:LO54)+SUMPRODUCT((LM3:LM54=JV46)*(LP3:LP54=JV44)*LO3:LO54)+SUMPRODUCT((LM3:LM54=JV46)*(LP3:LP54=JV45)*LO3:LO54)+SUMPRODUCT((LM3:LM54=JV47)*(LP3:LP54=JV46)*LN3:LN54)+SUMPRODUCT((LM3:LM54=JV43)*(LP3:LP54=JV46)*LN3:LN54)+SUMPRODUCT((LM3:LM54=JV44)*(LP3:LP54=JV46)*LN3:LN54)+SUMPRODUCT((LM3:LM54=JV45)*(LP3:LP54=JV46)*LN3:LN54)</f>
        <v>0</v>
      </c>
      <c r="KB46" s="497">
        <f ca="1">JZ46-KA46+1000</f>
        <v>1000</v>
      </c>
      <c r="KC46" s="497" t="str">
        <f t="shared" ca="1" si="6934"/>
        <v/>
      </c>
      <c r="KD46" s="497" t="str">
        <f ca="1">IF(JV46&lt;&gt;"",VLOOKUP(JV46,HO4:HU52,7,FALSE),"")</f>
        <v/>
      </c>
      <c r="KE46" s="497" t="str">
        <f ca="1">IF(JV46&lt;&gt;"",VLOOKUP(JV46,HO4:HU52,5,FALSE),"")</f>
        <v/>
      </c>
      <c r="KF46" s="497" t="str">
        <f ca="1">IF(JV46&lt;&gt;"",VLOOKUP(JV46,HO4:HW52,9,FALSE),"")</f>
        <v/>
      </c>
      <c r="KG46" s="497" t="str">
        <f t="shared" ca="1" si="6935"/>
        <v/>
      </c>
      <c r="KH46" s="497" t="str">
        <f ca="1">IF(JV46&lt;&gt;"",RANK(KG46,KG44:KG46),"")</f>
        <v/>
      </c>
      <c r="KI46" s="497" t="str">
        <f ca="1">IF(JV46&lt;&gt;"",SUMPRODUCT((KG43:KG47=KG46)*(KB43:KB47&gt;KB46)),"")</f>
        <v/>
      </c>
      <c r="KJ46" s="497" t="str">
        <f ca="1">IF(JV46&lt;&gt;"",SUMPRODUCT((KG43:KG47=KG46)*(KB43:KB47=KB46)*(JZ43:JZ47&gt;JZ46)),"")</f>
        <v/>
      </c>
      <c r="KK46" s="497" t="str">
        <f ca="1">IF(JV46&lt;&gt;"",SUMPRODUCT((KG43:KG47=KG46)*(KB43:KB47=KB46)*(JZ43:JZ47=JZ46)*(KD43:KD47&gt;KD46)),"")</f>
        <v/>
      </c>
      <c r="KL46" s="497" t="str">
        <f ca="1">IF(JV46&lt;&gt;"",SUMPRODUCT((KG43:KG47=KG46)*(KB43:KB47=KB46)*(JZ43:JZ47=JZ46)*(KD43:KD47=KD46)*(KE43:KE47&gt;KE46)),"")</f>
        <v/>
      </c>
      <c r="KM46" s="497" t="str">
        <f ca="1">IF(JV46&lt;&gt;"",SUMPRODUCT((KG43:KG47=KG46)*(KB43:KB47=KB46)*(JZ43:JZ47=JZ46)*(KD43:KD47=KD46)*(KE43:KE47=KE46)*(KF43:KF47&gt;KF46)),"")</f>
        <v/>
      </c>
      <c r="KN46" s="497" t="str">
        <f ca="1">IF(JV46&lt;&gt;"",SUM(KH46:KM46)+2,"")</f>
        <v/>
      </c>
      <c r="KO46" s="497" t="str">
        <f ca="1">IF(JV46&lt;&gt;"",INDEX(JV45:JV47,MATCH(4,KN45:KN47,0),0),"")</f>
        <v/>
      </c>
      <c r="KP46" s="497" t="str">
        <f>IF(IF43&lt;&gt;"",IF43,"")</f>
        <v/>
      </c>
      <c r="KQ46" s="497">
        <f ca="1">SUMPRODUCT((LM3:LM54=KP46)*(LP3:LP54=KP47)*(LQ3:LQ54="W"))+SUMPRODUCT((LM3:LM54=KP46)*(LP3:LP54=KP60)*(LQ3:LQ54="W"))+SUMPRODUCT((LM3:LM54=KP46)*(LP3:LP54=KP61)*(LQ3:LQ54="W"))+SUMPRODUCT((LM3:LM54=KP47)*(LP3:LP54=KP46)*(LR3:LR54="W"))+SUMPRODUCT((LM3:LM54=KP60)*(LP3:LP54=KP46)*(LR3:LR54="W"))+SUMPRODUCT((LM3:LM54=KP61)*(LP3:LP54=KP46)*(LR3:LR54="W"))</f>
        <v>0</v>
      </c>
      <c r="KR46" s="497">
        <f ca="1">SUMPRODUCT((LM3:LM54=KP46)*(LP3:LP54=KP47)*(LQ3:LQ54="D"))+SUMPRODUCT((LM3:LM54=KP46)*(LP3:LP54=KP60)*(LQ3:LQ54="D"))+SUMPRODUCT((LM3:LM54=KP46)*(LP3:LP54=KP61)*(LQ3:LQ54="D"))+SUMPRODUCT((LM3:LM54=KP47)*(LP3:LP54=KP46)*(LQ3:LQ54="D"))+SUMPRODUCT((LM3:LM54=KP60)*(LP3:LP54=KP46)*(LQ3:LQ54="D"))+SUMPRODUCT((LM3:LM54=KP61)*(LP3:LP54=KP46)*(LQ3:LQ54="D"))</f>
        <v>0</v>
      </c>
      <c r="KS46" s="497">
        <f ca="1">SUMPRODUCT((LM3:LM54=KP46)*(LP3:LP54=KP47)*(LQ3:LQ54="L"))+SUMPRODUCT((LM3:LM54=KP46)*(LP3:LP54=KP60)*(LQ3:LQ54="L"))+SUMPRODUCT((LM3:LM54=KP46)*(LP3:LP54=KP61)*(LQ3:LQ54="L"))+SUMPRODUCT((LM3:LM54=KP47)*(LP3:LP54=KP46)*(LR3:LR54="L"))+SUMPRODUCT((LM3:LM54=KP60)*(LP3:LP54=KP46)*(LR3:LR54="L"))+SUMPRODUCT((LM3:LM54=KP61)*(LP3:LP54=KP46)*(LR3:LR54="L"))</f>
        <v>0</v>
      </c>
      <c r="KT46" s="497">
        <f ca="1">SUMPRODUCT((LM3:LM54=KP46)*(LP3:LP54=KP47)*LN3:LN54)+SUMPRODUCT((LM3:LM54=KP46)*(LP3:LP54=KP43)*LN3:LN54)+SUMPRODUCT((LM3:LM54=KP46)*(LP3:LP54=KP44)*LN3:LN54)+SUMPRODUCT((LM3:LM54=KP46)*(LP3:LP54=KP45)*LN3:LN54)+SUMPRODUCT((LM3:LM54=KP47)*(LP3:LP54=KP46)*LO3:LO54)+SUMPRODUCT((LM3:LM54=KP43)*(LP3:LP54=KP46)*LO3:LO54)+SUMPRODUCT((LM3:LM54=KP44)*(LP3:LP54=KP46)*LO3:LO54)+SUMPRODUCT((LM3:LM54=KP45)*(LP3:LP54=KP46)*LO3:LO54)</f>
        <v>0</v>
      </c>
      <c r="KU46" s="497">
        <f ca="1">SUMPRODUCT((LM3:LM54=KP46)*(LP3:LP54=KP47)*LO3:LO54)+SUMPRODUCT((LM3:LM54=KP46)*(LP3:LP54=KP43)*LO3:LO54)+SUMPRODUCT((LM3:LM54=KP46)*(LP3:LP54=KP44)*LO3:LO54)+SUMPRODUCT((LM3:LM54=KP46)*(LP3:LP54=KP45)*LO3:LO54)+SUMPRODUCT((LM3:LM54=KP47)*(LP3:LP54=KP46)*LN3:LN54)+SUMPRODUCT((LM3:LM54=KP43)*(LP3:LP54=KP46)*LN3:LN54)+SUMPRODUCT((LM3:LM54=KP44)*(LP3:LP54=KP46)*LN3:LN54)+SUMPRODUCT((LM3:LM54=KP45)*(LP3:LP54=KP46)*LN3:LN54)</f>
        <v>0</v>
      </c>
      <c r="KV46" s="497">
        <f ca="1">KT46-KU46+1000</f>
        <v>1000</v>
      </c>
      <c r="KW46" s="497" t="str">
        <f t="shared" ref="KW46" si="7020">IF(KP46&lt;&gt;"",KQ46*3+KR46*1,"")</f>
        <v/>
      </c>
      <c r="KX46" s="497" t="str">
        <f>IF(KP46&lt;&gt;"",VLOOKUP(KP46,HO4:HU52,7,FALSE),"")</f>
        <v/>
      </c>
      <c r="KY46" s="497" t="str">
        <f>IF(KP46&lt;&gt;"",VLOOKUP(KP46,HO4:HU52,5,FALSE),"")</f>
        <v/>
      </c>
      <c r="KZ46" s="497" t="str">
        <f>IF(KP46&lt;&gt;"",VLOOKUP(KP46,HO4:HW52,9,FALSE),"")</f>
        <v/>
      </c>
      <c r="LA46" s="497" t="str">
        <f t="shared" ref="LA46" si="7021">KW46</f>
        <v/>
      </c>
      <c r="LB46" s="497" t="str">
        <f>IF(KP46&lt;&gt;"",RANK(LA46,IS43:IS47),"")</f>
        <v/>
      </c>
      <c r="LC46" s="497" t="str">
        <f>IF(KP46&lt;&gt;"",SUMPRODUCT((LA43:LA47=LA46)*(KV43:KV47&gt;KV46)),"")</f>
        <v/>
      </c>
      <c r="LD46" s="497" t="str">
        <f>IF(KP46&lt;&gt;"",SUMPRODUCT((LA43:LA47=LA46)*(KV43:KV47=KV46)*(KT43:KT47&gt;KT46)),"")</f>
        <v/>
      </c>
      <c r="LE46" s="497" t="str">
        <f>IF(KP46&lt;&gt;"",SUMPRODUCT((LA43:LA47=LA46)*(KV43:KV47=KV46)*(KT43:KT47=KT46)*(KX43:KX47&gt;KX46)),"")</f>
        <v/>
      </c>
      <c r="LF46" s="497" t="str">
        <f>IF(KP46&lt;&gt;"",SUMPRODUCT((LA43:LA47=LA46)*(KV43:KV47=KV46)*(KT43:KT47=KT46)*(KX43:KX47=KX46)*(KY43:KY47&gt;KY46)),"")</f>
        <v/>
      </c>
      <c r="LG46" s="497" t="str">
        <f>IF(KP46&lt;&gt;"",SUMPRODUCT((LA43:LA47=LA46)*(KV43:KV47=KV46)*(KT43:KT47=KT46)*(KX43:KX47=KX46)*(KY43:KY47=KY46)*(KZ43:KZ47&gt;KZ46)),"")</f>
        <v/>
      </c>
      <c r="LH46" s="497" t="str">
        <f>IF(KP46&lt;&gt;"",SUM(LB46:LG46)+3,"")</f>
        <v/>
      </c>
      <c r="LI46" s="497" t="str">
        <f>IF(KP46&lt;&gt;"",IF(LH46=4,KP46,KP47),"")</f>
        <v/>
      </c>
      <c r="LJ46" s="497" t="str">
        <f ca="1">IF(LI46&lt;&gt;"",LI46,IF(KO46&lt;&gt;"",KO46,IF(JU46&lt;&gt;"",JU46,IF(JA46&lt;&gt;"",JA46,IA46))))</f>
        <v>Manchester City</v>
      </c>
      <c r="LK46" s="497">
        <v>4</v>
      </c>
      <c r="LL46" s="497"/>
      <c r="LM46" s="500" t="str">
        <f t="shared" si="28"/>
        <v>Urawa Red Diamonds</v>
      </c>
      <c r="LN46" s="500">
        <f ca="1">IF(OFFSET('Game Board'!O51,0,LN1)&lt;&gt;"",OFFSET('Game Board'!O51,0,LN1),0)</f>
        <v>3</v>
      </c>
      <c r="LO46" s="500">
        <f ca="1">IF(OFFSET('Game Board'!P51,0,LN1)&lt;&gt;"",OFFSET('Game Board'!P51,0,LN1),0)</f>
        <v>3</v>
      </c>
      <c r="LP46" s="500" t="str">
        <f t="shared" si="29"/>
        <v>Monterrey</v>
      </c>
      <c r="LQ46" s="500" t="str">
        <f ca="1">IF(AND(OFFSET('Game Board'!O51,0,LN1)&lt;&gt;"",OFFSET('Game Board'!P51,0,LN1)&lt;&gt;""),IF(LN46&gt;LO46,"W",IF(LN46=LO46,"D","L")),"")</f>
        <v>D</v>
      </c>
      <c r="LR46" s="497" t="str">
        <f t="shared" ca="1" si="30"/>
        <v>D</v>
      </c>
      <c r="LS46" s="497"/>
      <c r="LT46" s="497">
        <f ca="1">VLOOKUP(LU46,PP43:PQ46,2,FALSE)</f>
        <v>3</v>
      </c>
      <c r="LU46" s="498" t="str">
        <f t="shared" si="6737"/>
        <v>Juventus</v>
      </c>
      <c r="LV46" s="497">
        <f ca="1">SUMPRODUCT((PS3:PS54=LU46)*(PW3:PW54="W"))+SUMPRODUCT((PV3:PV54=LU46)*(PX3:PX54="W"))</f>
        <v>1</v>
      </c>
      <c r="LW46" s="497">
        <f ca="1">SUMPRODUCT((PS3:PS54=LU46)*(PW3:PW54="D"))+SUMPRODUCT((PV3:PV54=LU46)*(PX3:PX54="D"))</f>
        <v>1</v>
      </c>
      <c r="LX46" s="497">
        <f ca="1">SUMPRODUCT((PS3:PS54=LU46)*(PW3:PW54="L"))+SUMPRODUCT((PV3:PV54=LU46)*(PX3:PX54="L"))</f>
        <v>1</v>
      </c>
      <c r="LY46" s="497">
        <f ca="1">SUMIF(PS3:PS72,LU46,PT3:PT72)+SUMIF(PV3:PV72,LU46,PU3:PU72)</f>
        <v>5</v>
      </c>
      <c r="LZ46" s="497">
        <f ca="1">SUMIF(PV3:PV72,LU46,PT3:PT72)+SUMIF(PS3:PS72,LU46,PU3:PU72)</f>
        <v>7</v>
      </c>
      <c r="MA46" s="497">
        <f t="shared" ca="1" si="6738"/>
        <v>998</v>
      </c>
      <c r="MB46" s="497">
        <f t="shared" ca="1" si="6739"/>
        <v>4</v>
      </c>
      <c r="MC46" s="499">
        <f t="shared" si="36"/>
        <v>19</v>
      </c>
      <c r="MD46" s="497">
        <f ca="1">IF(COUNTIF(MB43:MB46,4)&lt;&gt;4,RANK(MB46,MB43:MB46),MB98)</f>
        <v>3</v>
      </c>
      <c r="ME46" s="497"/>
      <c r="MF46" s="497">
        <f ca="1">SUMPRODUCT((MD43:MD46=MD46)*(MC43:MC46&lt;MC46))+MD46</f>
        <v>3</v>
      </c>
      <c r="MG46" s="498" t="str">
        <f ca="1">INDEX(LU43:LU47,MATCH(4,MF43:MF47,0),0)</f>
        <v>Wydad AC</v>
      </c>
      <c r="MH46" s="497">
        <f ca="1">INDEX(MD43:MD47,MATCH(MG46,LU43:LU47,0),0)</f>
        <v>4</v>
      </c>
      <c r="MI46" s="497" t="str">
        <f t="shared" ca="1" si="6936"/>
        <v/>
      </c>
      <c r="MJ46" s="497" t="str">
        <f t="shared" ca="1" si="6937"/>
        <v/>
      </c>
      <c r="MK46" s="497"/>
      <c r="ML46" s="497"/>
      <c r="MM46" s="497"/>
      <c r="MN46" s="497" t="str">
        <f t="shared" ca="1" si="6744"/>
        <v/>
      </c>
      <c r="MO46" s="497">
        <f ca="1">SUMPRODUCT((PS3:PS54=MN46)*(PV3:PV54=MN47)*(PW3:PW54="W"))+SUMPRODUCT((PS3:PS54=MN46)*(PV3:PV54=MN43)*(PW3:PW54="W"))+SUMPRODUCT((PS3:PS54=MN46)*(PV3:PV54=MN44)*(PW3:PW54="W"))+SUMPRODUCT((PS3:PS54=MN46)*(PV3:PV54=MN45)*(PW3:PW54="W"))+SUMPRODUCT((PS3:PS54=MN47)*(PV3:PV54=MN46)*(PX3:PX54="W"))+SUMPRODUCT((PS3:PS54=MN43)*(PV3:PV54=MN46)*(PX3:PX54="W"))+SUMPRODUCT((PS3:PS54=MN44)*(PV3:PV54=MN46)*(PX3:PX54="W"))+SUMPRODUCT((PS3:PS54=MN45)*(PV3:PV54=MN46)*(PX3:PX54="W"))</f>
        <v>0</v>
      </c>
      <c r="MP46" s="497">
        <f ca="1">SUMPRODUCT((PS3:PS54=MN46)*(PV3:PV54=MN47)*(PW3:PW54="D"))+SUMPRODUCT((PS3:PS54=MN46)*(PV3:PV54=MN43)*(PW3:PW54="D"))+SUMPRODUCT((PS3:PS54=MN46)*(PV3:PV54=MN44)*(PW3:PW54="D"))+SUMPRODUCT((PS3:PS54=MN46)*(PV3:PV54=MN45)*(PW3:PW54="D"))+SUMPRODUCT((PS3:PS54=MN47)*(PV3:PV54=MN46)*(PW3:PW54="D"))+SUMPRODUCT((PS3:PS54=MN43)*(PV3:PV54=MN46)*(PW3:PW54="D"))+SUMPRODUCT((PS3:PS54=MN44)*(PV3:PV54=MN46)*(PW3:PW54="D"))+SUMPRODUCT((PS3:PS54=MN45)*(PV3:PV54=MN46)*(PW3:PW54="D"))</f>
        <v>0</v>
      </c>
      <c r="MQ46" s="497">
        <f ca="1">SUMPRODUCT((PS3:PS54=MN46)*(PV3:PV54=MN47)*(PW3:PW54="L"))+SUMPRODUCT((PS3:PS54=MN46)*(PV3:PV54=MN43)*(PW3:PW54="L"))+SUMPRODUCT((PS3:PS54=MN46)*(PV3:PV54=MN44)*(PW3:PW54="L"))+SUMPRODUCT((PS3:PS54=MN46)*(PV3:PV54=MN45)*(PW3:PW54="L"))+SUMPRODUCT((PS3:PS54=MN47)*(PV3:PV54=MN46)*(PX3:PX54="L"))+SUMPRODUCT((PS3:PS54=MN43)*(PV3:PV54=MN46)*(PX3:PX54="L"))+SUMPRODUCT((PS3:PS54=MN44)*(PV3:PV54=MN46)*(PX3:PX54="L"))+SUMPRODUCT((PS3:PS54=MN45)*(PV3:PV54=MN46)*(PX3:PX54="L"))</f>
        <v>0</v>
      </c>
      <c r="MR46" s="497">
        <f ca="1">SUMPRODUCT((PS3:PS54=MN46)*(PV3:PV54=MN47)*PT3:PT54)+SUMPRODUCT((PS3:PS54=MN46)*(PV3:PV54=MN43)*PT3:PT54)+SUMPRODUCT((PS3:PS54=MN46)*(PV3:PV54=MN44)*PT3:PT54)+SUMPRODUCT((PS3:PS54=MN46)*(PV3:PV54=MN45)*PT3:PT54)+SUMPRODUCT((PS3:PS54=MN47)*(PV3:PV54=MN46)*PU3:PU54)+SUMPRODUCT((PS3:PS54=MN43)*(PV3:PV54=MN46)*PU3:PU54)+SUMPRODUCT((PS3:PS54=MN44)*(PV3:PV54=MN46)*PU3:PU54)+SUMPRODUCT((PS3:PS54=MN45)*(PV3:PV54=MN46)*PU3:PU54)</f>
        <v>0</v>
      </c>
      <c r="MS46" s="497">
        <f ca="1">SUMPRODUCT((PS3:PS54=MN46)*(PV3:PV54=MN47)*PU3:PU54)+SUMPRODUCT((PS3:PS54=MN46)*(PV3:PV54=MN43)*PU3:PU54)+SUMPRODUCT((PS3:PS54=MN46)*(PV3:PV54=MN44)*PU3:PU54)+SUMPRODUCT((PS3:PS54=MN46)*(PV3:PV54=MN45)*PU3:PU54)+SUMPRODUCT((PS3:PS54=MN47)*(PV3:PV54=MN46)*PT3:PT54)+SUMPRODUCT((PS3:PS54=MN43)*(PV3:PV54=MN46)*PT3:PT54)+SUMPRODUCT((PS3:PS54=MN44)*(PV3:PV54=MN46)*PT3:PT54)+SUMPRODUCT((PS3:PS54=MN45)*(PV3:PV54=MN46)*PT3:PT54)</f>
        <v>0</v>
      </c>
      <c r="MT46" s="497">
        <f t="shared" ca="1" si="6745"/>
        <v>1000</v>
      </c>
      <c r="MU46" s="497" t="str">
        <f t="shared" ca="1" si="6746"/>
        <v/>
      </c>
      <c r="MV46" s="497" t="str">
        <f ca="1">IF(MN46&lt;&gt;"",VLOOKUP(MN46,LU4:MA52,7,FALSE),"")</f>
        <v/>
      </c>
      <c r="MW46" s="497" t="str">
        <f ca="1">IF(MN46&lt;&gt;"",VLOOKUP(MN46,LU4:MA52,5,FALSE),"")</f>
        <v/>
      </c>
      <c r="MX46" s="497" t="str">
        <f ca="1">IF(MN46&lt;&gt;"",VLOOKUP(MN46,LU4:MC52,9,FALSE),"")</f>
        <v/>
      </c>
      <c r="MY46" s="497" t="str">
        <f t="shared" ca="1" si="6747"/>
        <v/>
      </c>
      <c r="MZ46" s="497" t="str">
        <f ca="1">IF(MN46&lt;&gt;"",RANK(MY46,MY43:MY47),"")</f>
        <v/>
      </c>
      <c r="NA46" s="497" t="str">
        <f ca="1">IF(MN46&lt;&gt;"",SUMPRODUCT((MY43:MY47=MY46)*(MT43:MT47&gt;MT46)),"")</f>
        <v/>
      </c>
      <c r="NB46" s="497" t="str">
        <f ca="1">IF(MN46&lt;&gt;"",SUMPRODUCT((MY43:MY47=MY46)*(MT43:MT47=MT46)*(MR43:MR47&gt;MR46)),"")</f>
        <v/>
      </c>
      <c r="NC46" s="497" t="str">
        <f ca="1">IF(MN46&lt;&gt;"",SUMPRODUCT((MY43:MY47=MY46)*(MT43:MT47=MT46)*(MR43:MR47=MR46)*(MV43:MV47&gt;MV46)),"")</f>
        <v/>
      </c>
      <c r="ND46" s="497" t="str">
        <f ca="1">IF(MN46&lt;&gt;"",SUMPRODUCT((MY43:MY47=MY46)*(MT43:MT47=MT46)*(MR43:MR47=MR46)*(MV43:MV47=MV46)*(MW43:MW47&gt;MW46)),"")</f>
        <v/>
      </c>
      <c r="NE46" s="497" t="str">
        <f ca="1">IF(MN46&lt;&gt;"",SUMPRODUCT((MY43:MY47=MY46)*(MT43:MT47=MT46)*(MR43:MR47=MR46)*(MV43:MV47=MV46)*(MW43:MW47=MW46)*(MX43:MX47&gt;MX46)),"")</f>
        <v/>
      </c>
      <c r="NF46" s="497" t="str">
        <f t="shared" ref="NF46" ca="1" si="7022">IF(MN46&lt;&gt;"",IF(NF98&lt;&gt;"",IF(MM94=3,NF98,NF98+MM94),SUM(MZ46:NE46)),"")</f>
        <v/>
      </c>
      <c r="NG46" s="497" t="str">
        <f ca="1">IF(MN46&lt;&gt;"",INDEX(MN43:MN47,MATCH(4,NF43:NF47,0),0),"")</f>
        <v/>
      </c>
      <c r="NH46" s="497" t="str">
        <f t="shared" ca="1" si="6855"/>
        <v/>
      </c>
      <c r="NI46" s="497" t="str">
        <f ca="1">IF(NH46&lt;&gt;"",SUMPRODUCT((PS3:PS54=NH46)*(PV3:PV54=NH47)*(PW3:PW54="W"))+SUMPRODUCT((PS3:PS54=NH46)*(PV3:PV54=NH44)*(PW3:PW54="W"))+SUMPRODUCT((PS3:PS54=NH46)*(PV3:PV54=NH45)*(PW3:PW54="W"))+SUMPRODUCT((PS3:PS54=NH47)*(PV3:PV54=NH46)*(PX3:PX54="W"))+SUMPRODUCT((PS3:PS54=NH44)*(PV3:PV54=NH46)*(PX3:PX54="W"))+SUMPRODUCT((PS3:PS54=NH45)*(PV3:PV54=NH46)*(PX3:PX54="W")),"")</f>
        <v/>
      </c>
      <c r="NJ46" s="497" t="str">
        <f ca="1">IF(NH46&lt;&gt;"",SUMPRODUCT((PS3:PS54=NH46)*(PV3:PV54=NH47)*(PW3:PW54="D"))+SUMPRODUCT((PS3:PS54=NH46)*(PV3:PV54=NH44)*(PW3:PW54="D"))+SUMPRODUCT((PS3:PS54=NH46)*(PV3:PV54=NH45)*(PW3:PW54="D"))+SUMPRODUCT((PS3:PS54=NH47)*(PV3:PV54=NH46)*(PW3:PW54="D"))+SUMPRODUCT((PS3:PS54=NH44)*(PV3:PV54=NH46)*(PW3:PW54="D"))+SUMPRODUCT((PS3:PS54=NH45)*(PV3:PV54=NH46)*(PW3:PW54="D")),"")</f>
        <v/>
      </c>
      <c r="NK46" s="497" t="str">
        <f ca="1">IF(NH46&lt;&gt;"",SUMPRODUCT((PS3:PS54=NH46)*(PV3:PV54=NH47)*(PW3:PW54="L"))+SUMPRODUCT((PS3:PS54=NH46)*(PV3:PV54=NH44)*(PW3:PW54="L"))+SUMPRODUCT((PS3:PS54=NH46)*(PV3:PV54=NH45)*(PW3:PW54="L"))+SUMPRODUCT((PS3:PS54=NH47)*(PV3:PV54=NH46)*(PX3:PX54="L"))+SUMPRODUCT((PS3:PS54=NH44)*(PV3:PV54=NH46)*(PX3:PX54="L"))+SUMPRODUCT((PS3:PS54=NH45)*(PV3:PV54=NH46)*(PX3:PX54="L")),"")</f>
        <v/>
      </c>
      <c r="NL46" s="497">
        <f ca="1">SUMPRODUCT((PS3:PS54=NH46)*(PV3:PV54=NH47)*PT3:PT54)+SUMPRODUCT((PS3:PS54=NH46)*(PV3:PV54=NH43)*PT3:PT54)+SUMPRODUCT((PS3:PS54=NH46)*(PV3:PV54=NH44)*PT3:PT54)+SUMPRODUCT((PS3:PS54=NH46)*(PV3:PV54=NH45)*PT3:PT54)+SUMPRODUCT((PS3:PS54=NH47)*(PV3:PV54=NH46)*PU3:PU54)+SUMPRODUCT((PS3:PS54=NH43)*(PV3:PV54=NH46)*PU3:PU54)+SUMPRODUCT((PS3:PS54=NH44)*(PV3:PV54=NH46)*PU3:PU54)+SUMPRODUCT((PS3:PS54=NH45)*(PV3:PV54=NH46)*PU3:PU54)</f>
        <v>0</v>
      </c>
      <c r="NM46" s="497">
        <f ca="1">SUMPRODUCT((PS3:PS54=NH46)*(PV3:PV54=NH47)*PU3:PU54)+SUMPRODUCT((PS3:PS54=NH46)*(PV3:PV54=NH43)*PU3:PU54)+SUMPRODUCT((PS3:PS54=NH46)*(PV3:PV54=NH44)*PU3:PU54)+SUMPRODUCT((PS3:PS54=NH46)*(PV3:PV54=NH45)*PU3:PU54)+SUMPRODUCT((PS3:PS54=NH47)*(PV3:PV54=NH46)*PT3:PT54)+SUMPRODUCT((PS3:PS54=NH43)*(PV3:PV54=NH46)*PT3:PT54)+SUMPRODUCT((PS3:PS54=NH44)*(PV3:PV54=NH46)*PT3:PT54)+SUMPRODUCT((PS3:PS54=NH45)*(PV3:PV54=NH46)*PT3:PT54)</f>
        <v>0</v>
      </c>
      <c r="NN46" s="497">
        <f t="shared" ca="1" si="6856"/>
        <v>1000</v>
      </c>
      <c r="NO46" s="497" t="str">
        <f t="shared" ca="1" si="6857"/>
        <v/>
      </c>
      <c r="NP46" s="497" t="str">
        <f ca="1">IF(NH46&lt;&gt;"",VLOOKUP(NH46,LU4:MA52,7,FALSE),"")</f>
        <v/>
      </c>
      <c r="NQ46" s="497" t="str">
        <f ca="1">IF(NH46&lt;&gt;"",VLOOKUP(NH46,LU4:MA52,5,FALSE),"")</f>
        <v/>
      </c>
      <c r="NR46" s="497" t="str">
        <f ca="1">IF(NH46&lt;&gt;"",VLOOKUP(NH46,LU4:MC52,9,FALSE),"")</f>
        <v/>
      </c>
      <c r="NS46" s="497" t="str">
        <f t="shared" ca="1" si="6858"/>
        <v/>
      </c>
      <c r="NT46" s="497" t="str">
        <f ca="1">IF(NH46&lt;&gt;"",RANK(NS46,NS43:NS46),"")</f>
        <v/>
      </c>
      <c r="NU46" s="497" t="str">
        <f ca="1">IF(NH46&lt;&gt;"",SUMPRODUCT((NS43:NS47=NS46)*(NN43:NN47&gt;NN46)),"")</f>
        <v/>
      </c>
      <c r="NV46" s="497" t="str">
        <f ca="1">IF(NH46&lt;&gt;"",SUMPRODUCT((NS43:NS47=NS46)*(NN43:NN47=NN46)*(NL43:NL47&gt;NL46)),"")</f>
        <v/>
      </c>
      <c r="NW46" s="497" t="str">
        <f ca="1">IF(NH46&lt;&gt;"",SUMPRODUCT((NS43:NS47=NS46)*(NN43:NN47=NN46)*(NL43:NL47=NL46)*(NP43:NP47&gt;NP46)),"")</f>
        <v/>
      </c>
      <c r="NX46" s="497" t="str">
        <f ca="1">IF(NH46&lt;&gt;"",SUMPRODUCT((NS43:NS47=NS46)*(NN43:NN47=NN46)*(NL43:NL47=NL46)*(NP43:NP47=NP46)*(NQ43:NQ47&gt;NQ46)),"")</f>
        <v/>
      </c>
      <c r="NY46" s="497" t="str">
        <f ca="1">IF(NH46&lt;&gt;"",SUMPRODUCT((NS43:NS47=NS46)*(NN43:NN47=NN46)*(NL43:NL47=NL46)*(NP43:NP47=NP46)*(NQ43:NQ47=NQ46)*(NR43:NR47&gt;NR46)),"")</f>
        <v/>
      </c>
      <c r="NZ46" s="497" t="str">
        <f ca="1">IF(NH46&lt;&gt;"",IF(NZ98&lt;&gt;"",IF(NG94=3,NZ98,NZ98+NG94),SUM(NT46:NY46)+1),"")</f>
        <v/>
      </c>
      <c r="OA46" s="497" t="str">
        <f ca="1">IF(NH46&lt;&gt;"",INDEX(NH44:NH47,MATCH(4,NZ44:NZ47,0),0),"")</f>
        <v/>
      </c>
      <c r="OB46" s="497" t="str">
        <f t="shared" ca="1" si="6940"/>
        <v/>
      </c>
      <c r="OC46" s="497">
        <f ca="1">SUMPRODUCT((PS3:PS54=OB46)*(PV3:PV54=OB47)*(PW3:PW54="W"))+SUMPRODUCT((PS3:PS54=OB46)*(PV3:PV54=OB60)*(PW3:PW54="W"))+SUMPRODUCT((PS3:PS54=OB46)*(PV3:PV54=OB45)*(PW3:PW54="W"))+SUMPRODUCT((PS3:PS54=OB47)*(PV3:PV54=OB46)*(PX3:PX54="W"))+SUMPRODUCT((PS3:PS54=OB60)*(PV3:PV54=OB46)*(PX3:PX54="W"))+SUMPRODUCT((PS3:PS54=OB45)*(PV3:PV54=OB46)*(PX3:PX54="W"))</f>
        <v>0</v>
      </c>
      <c r="OD46" s="497">
        <f ca="1">SUMPRODUCT((PS3:PS54=OB46)*(PV3:PV54=OB47)*(PW3:PW54="D"))+SUMPRODUCT((PS3:PS54=OB46)*(PV3:PV54=OB60)*(PW3:PW54="D"))+SUMPRODUCT((PS3:PS54=OB46)*(PV3:PV54=OB45)*(PW3:PW54="D"))+SUMPRODUCT((PS3:PS54=OB47)*(PV3:PV54=OB46)*(PW3:PW54="D"))+SUMPRODUCT((PS3:PS54=OB60)*(PV3:PV54=OB46)*(PW3:PW54="D"))+SUMPRODUCT((PS3:PS54=OB45)*(PV3:PV54=OB46)*(PW3:PW54="D"))</f>
        <v>0</v>
      </c>
      <c r="OE46" s="497">
        <f ca="1">SUMPRODUCT((PS3:PS54=OB46)*(PV3:PV54=OB47)*(PW3:PW54="L"))+SUMPRODUCT((PS3:PS54=OB46)*(PV3:PV54=OB60)*(PW3:PW54="L"))+SUMPRODUCT((PS3:PS54=OB46)*(PV3:PV54=OB45)*(PW3:PW54="L"))+SUMPRODUCT((PS3:PS54=OB47)*(PV3:PV54=OB46)*(PX3:PX54="L"))+SUMPRODUCT((PS3:PS54=OB60)*(PV3:PV54=OB46)*(PX3:PX54="L"))+SUMPRODUCT((PS3:PS54=OB45)*(PV3:PV54=OB46)*(PX3:PX54="L"))</f>
        <v>0</v>
      </c>
      <c r="OF46" s="497">
        <f ca="1">SUMPRODUCT((PS3:PS54=OB46)*(PV3:PV54=OB47)*PT3:PT54)+SUMPRODUCT((PS3:PS54=OB46)*(PV3:PV54=OB43)*PT3:PT54)+SUMPRODUCT((PS3:PS54=OB46)*(PV3:PV54=OB44)*PT3:PT54)+SUMPRODUCT((PS3:PS54=OB46)*(PV3:PV54=OB45)*PT3:PT54)+SUMPRODUCT((PS3:PS54=OB47)*(PV3:PV54=OB46)*PU3:PU54)+SUMPRODUCT((PS3:PS54=OB43)*(PV3:PV54=OB46)*PU3:PU54)+SUMPRODUCT((PS3:PS54=OB44)*(PV3:PV54=OB46)*PU3:PU54)+SUMPRODUCT((PS3:PS54=OB45)*(PV3:PV54=OB46)*PU3:PU54)</f>
        <v>0</v>
      </c>
      <c r="OG46" s="497">
        <f ca="1">SUMPRODUCT((PS3:PS54=OB46)*(PV3:PV54=OB47)*PU3:PU54)+SUMPRODUCT((PS3:PS54=OB46)*(PV3:PV54=OB43)*PU3:PU54)+SUMPRODUCT((PS3:PS54=OB46)*(PV3:PV54=OB44)*PU3:PU54)+SUMPRODUCT((PS3:PS54=OB46)*(PV3:PV54=OB45)*PU3:PU54)+SUMPRODUCT((PS3:PS54=OB47)*(PV3:PV54=OB46)*PT3:PT54)+SUMPRODUCT((PS3:PS54=OB43)*(PV3:PV54=OB46)*PT3:PT54)+SUMPRODUCT((PS3:PS54=OB44)*(PV3:PV54=OB46)*PT3:PT54)+SUMPRODUCT((PS3:PS54=OB45)*(PV3:PV54=OB46)*PT3:PT54)</f>
        <v>0</v>
      </c>
      <c r="OH46" s="497">
        <f t="shared" ca="1" si="6941"/>
        <v>1000</v>
      </c>
      <c r="OI46" s="497" t="str">
        <f t="shared" ca="1" si="6942"/>
        <v/>
      </c>
      <c r="OJ46" s="497" t="str">
        <f ca="1">IF(OB46&lt;&gt;"",VLOOKUP(OB46,LU4:MA52,7,FALSE),"")</f>
        <v/>
      </c>
      <c r="OK46" s="497" t="str">
        <f ca="1">IF(OB46&lt;&gt;"",VLOOKUP(OB46,LU4:MA52,5,FALSE),"")</f>
        <v/>
      </c>
      <c r="OL46" s="497" t="str">
        <f ca="1">IF(OB46&lt;&gt;"",VLOOKUP(OB46,LU4:MC52,9,FALSE),"")</f>
        <v/>
      </c>
      <c r="OM46" s="497" t="str">
        <f t="shared" ca="1" si="6943"/>
        <v/>
      </c>
      <c r="ON46" s="497" t="str">
        <f ca="1">IF(OB46&lt;&gt;"",RANK(OM46,OM44:OM46),"")</f>
        <v/>
      </c>
      <c r="OO46" s="497" t="str">
        <f ca="1">IF(OB46&lt;&gt;"",SUMPRODUCT((OM43:OM47=OM46)*(OH43:OH47&gt;OH46)),"")</f>
        <v/>
      </c>
      <c r="OP46" s="497" t="str">
        <f ca="1">IF(OB46&lt;&gt;"",SUMPRODUCT((OM43:OM47=OM46)*(OH43:OH47=OH46)*(OF43:OF47&gt;OF46)),"")</f>
        <v/>
      </c>
      <c r="OQ46" s="497" t="str">
        <f ca="1">IF(OB46&lt;&gt;"",SUMPRODUCT((OM43:OM47=OM46)*(OH43:OH47=OH46)*(OF43:OF47=OF46)*(OJ43:OJ47&gt;OJ46)),"")</f>
        <v/>
      </c>
      <c r="OR46" s="497" t="str">
        <f ca="1">IF(OB46&lt;&gt;"",SUMPRODUCT((OM43:OM47=OM46)*(OH43:OH47=OH46)*(OF43:OF47=OF46)*(OJ43:OJ47=OJ46)*(OK43:OK47&gt;OK46)),"")</f>
        <v/>
      </c>
      <c r="OS46" s="497" t="str">
        <f ca="1">IF(OB46&lt;&gt;"",SUMPRODUCT((OM43:OM47=OM46)*(OH43:OH47=OH46)*(OF43:OF47=OF46)*(OJ43:OJ47=OJ46)*(OK43:OK47=OK46)*(OL43:OL47&gt;OL46)),"")</f>
        <v/>
      </c>
      <c r="OT46" s="497" t="str">
        <f t="shared" ca="1" si="6944"/>
        <v/>
      </c>
      <c r="OU46" s="497" t="str">
        <f ca="1">IF(OB46&lt;&gt;"",INDEX(OB45:OB47,MATCH(4,OT45:OT47,0),0),"")</f>
        <v/>
      </c>
      <c r="OV46" s="497" t="str">
        <f t="shared" ref="OV46" si="7023">IF(ML43&lt;&gt;"",ML43,"")</f>
        <v/>
      </c>
      <c r="OW46" s="497">
        <f ca="1">SUMPRODUCT((PS3:PS54=OV46)*(PV3:PV54=OV47)*(PW3:PW54="W"))+SUMPRODUCT((PS3:PS54=OV46)*(PV3:PV54=OV60)*(PW3:PW54="W"))+SUMPRODUCT((PS3:PS54=OV46)*(PV3:PV54=OV61)*(PW3:PW54="W"))+SUMPRODUCT((PS3:PS54=OV47)*(PV3:PV54=OV46)*(PX3:PX54="W"))+SUMPRODUCT((PS3:PS54=OV60)*(PV3:PV54=OV46)*(PX3:PX54="W"))+SUMPRODUCT((PS3:PS54=OV61)*(PV3:PV54=OV46)*(PX3:PX54="W"))</f>
        <v>0</v>
      </c>
      <c r="OX46" s="497">
        <f ca="1">SUMPRODUCT((PS3:PS54=OV46)*(PV3:PV54=OV47)*(PW3:PW54="D"))+SUMPRODUCT((PS3:PS54=OV46)*(PV3:PV54=OV60)*(PW3:PW54="D"))+SUMPRODUCT((PS3:PS54=OV46)*(PV3:PV54=OV61)*(PW3:PW54="D"))+SUMPRODUCT((PS3:PS54=OV47)*(PV3:PV54=OV46)*(PW3:PW54="D"))+SUMPRODUCT((PS3:PS54=OV60)*(PV3:PV54=OV46)*(PW3:PW54="D"))+SUMPRODUCT((PS3:PS54=OV61)*(PV3:PV54=OV46)*(PW3:PW54="D"))</f>
        <v>0</v>
      </c>
      <c r="OY46" s="497">
        <f ca="1">SUMPRODUCT((PS3:PS54=OV46)*(PV3:PV54=OV47)*(PW3:PW54="L"))+SUMPRODUCT((PS3:PS54=OV46)*(PV3:PV54=OV60)*(PW3:PW54="L"))+SUMPRODUCT((PS3:PS54=OV46)*(PV3:PV54=OV61)*(PW3:PW54="L"))+SUMPRODUCT((PS3:PS54=OV47)*(PV3:PV54=OV46)*(PX3:PX54="L"))+SUMPRODUCT((PS3:PS54=OV60)*(PV3:PV54=OV46)*(PX3:PX54="L"))+SUMPRODUCT((PS3:PS54=OV61)*(PV3:PV54=OV46)*(PX3:PX54="L"))</f>
        <v>0</v>
      </c>
      <c r="OZ46" s="497">
        <f ca="1">SUMPRODUCT((PS3:PS54=OV46)*(PV3:PV54=OV47)*PT3:PT54)+SUMPRODUCT((PS3:PS54=OV46)*(PV3:PV54=OV43)*PT3:PT54)+SUMPRODUCT((PS3:PS54=OV46)*(PV3:PV54=OV44)*PT3:PT54)+SUMPRODUCT((PS3:PS54=OV46)*(PV3:PV54=OV45)*PT3:PT54)+SUMPRODUCT((PS3:PS54=OV47)*(PV3:PV54=OV46)*PU3:PU54)+SUMPRODUCT((PS3:PS54=OV43)*(PV3:PV54=OV46)*PU3:PU54)+SUMPRODUCT((PS3:PS54=OV44)*(PV3:PV54=OV46)*PU3:PU54)+SUMPRODUCT((PS3:PS54=OV45)*(PV3:PV54=OV46)*PU3:PU54)</f>
        <v>0</v>
      </c>
      <c r="PA46" s="497">
        <f ca="1">SUMPRODUCT((PS3:PS54=OV46)*(PV3:PV54=OV47)*PU3:PU54)+SUMPRODUCT((PS3:PS54=OV46)*(PV3:PV54=OV43)*PU3:PU54)+SUMPRODUCT((PS3:PS54=OV46)*(PV3:PV54=OV44)*PU3:PU54)+SUMPRODUCT((PS3:PS54=OV46)*(PV3:PV54=OV45)*PU3:PU54)+SUMPRODUCT((PS3:PS54=OV47)*(PV3:PV54=OV46)*PT3:PT54)+SUMPRODUCT((PS3:PS54=OV43)*(PV3:PV54=OV46)*PT3:PT54)+SUMPRODUCT((PS3:PS54=OV44)*(PV3:PV54=OV46)*PT3:PT54)+SUMPRODUCT((PS3:PS54=OV45)*(PV3:PV54=OV46)*PT3:PT54)</f>
        <v>0</v>
      </c>
      <c r="PB46" s="497">
        <f t="shared" ref="PB46" ca="1" si="7024">OZ46-PA46+1000</f>
        <v>1000</v>
      </c>
      <c r="PC46" s="497" t="str">
        <f t="shared" ref="PC46" si="7025">IF(OV46&lt;&gt;"",OW46*3+OX46*1,"")</f>
        <v/>
      </c>
      <c r="PD46" s="497" t="str">
        <f>IF(OV46&lt;&gt;"",VLOOKUP(OV46,LU4:MA52,7,FALSE),"")</f>
        <v/>
      </c>
      <c r="PE46" s="497" t="str">
        <f>IF(OV46&lt;&gt;"",VLOOKUP(OV46,LU4:MA52,5,FALSE),"")</f>
        <v/>
      </c>
      <c r="PF46" s="497" t="str">
        <f>IF(OV46&lt;&gt;"",VLOOKUP(OV46,LU4:MC52,9,FALSE),"")</f>
        <v/>
      </c>
      <c r="PG46" s="497" t="str">
        <f t="shared" ref="PG46" si="7026">PC46</f>
        <v/>
      </c>
      <c r="PH46" s="497" t="str">
        <f t="shared" ref="PH46" si="7027">IF(OV46&lt;&gt;"",RANK(PG46,MY43:MY47),"")</f>
        <v/>
      </c>
      <c r="PI46" s="497" t="str">
        <f t="shared" ref="PI46" si="7028">IF(OV46&lt;&gt;"",SUMPRODUCT((PG43:PG47=PG46)*(PB43:PB47&gt;PB46)),"")</f>
        <v/>
      </c>
      <c r="PJ46" s="497" t="str">
        <f t="shared" ref="PJ46" si="7029">IF(OV46&lt;&gt;"",SUMPRODUCT((PG43:PG47=PG46)*(PB43:PB47=PB46)*(OZ43:OZ47&gt;OZ46)),"")</f>
        <v/>
      </c>
      <c r="PK46" s="497" t="str">
        <f t="shared" ref="PK46" si="7030">IF(OV46&lt;&gt;"",SUMPRODUCT((PG43:PG47=PG46)*(PB43:PB47=PB46)*(OZ43:OZ47=OZ46)*(PD43:PD47&gt;PD46)),"")</f>
        <v/>
      </c>
      <c r="PL46" s="497" t="str">
        <f t="shared" ref="PL46" si="7031">IF(OV46&lt;&gt;"",SUMPRODUCT((PG43:PG47=PG46)*(PB43:PB47=PB46)*(OZ43:OZ47=OZ46)*(PD43:PD47=PD46)*(PE43:PE47&gt;PE46)),"")</f>
        <v/>
      </c>
      <c r="PM46" s="497" t="str">
        <f t="shared" ref="PM46" si="7032">IF(OV46&lt;&gt;"",SUMPRODUCT((PG43:PG47=PG46)*(PB43:PB47=PB46)*(OZ43:OZ47=OZ46)*(PD43:PD47=PD46)*(PE43:PE47=PE46)*(PF43:PF47&gt;PF46)),"")</f>
        <v/>
      </c>
      <c r="PN46" s="497" t="str">
        <f t="shared" ref="PN46" si="7033">IF(OV46&lt;&gt;"",SUM(PH46:PM46)+3,"")</f>
        <v/>
      </c>
      <c r="PO46" s="497" t="str">
        <f t="shared" ref="PO46" si="7034">IF(OV46&lt;&gt;"",IF(PN46=4,OV46,OV47),"")</f>
        <v/>
      </c>
      <c r="PP46" s="497" t="str">
        <f t="shared" ref="PP46" ca="1" si="7035">IF(PO46&lt;&gt;"",PO46,IF(OU46&lt;&gt;"",OU46,IF(OA46&lt;&gt;"",OA46,IF(NG46&lt;&gt;"",NG46,MG46))))</f>
        <v>Wydad AC</v>
      </c>
      <c r="PQ46" s="497">
        <v>4</v>
      </c>
      <c r="PR46" s="497"/>
      <c r="PS46" s="500" t="str">
        <f t="shared" si="0"/>
        <v>Urawa Red Diamonds</v>
      </c>
      <c r="PT46" s="500">
        <f ca="1">IF(OFFSET('Game Board'!O51,0,PT1)&lt;&gt;"",OFFSET('Game Board'!O51,0,PT1),0)</f>
        <v>3</v>
      </c>
      <c r="PU46" s="500">
        <f ca="1">IF(OFFSET('Game Board'!P51,0,PT1)&lt;&gt;"",OFFSET('Game Board'!P51,0,PT1),0)</f>
        <v>2</v>
      </c>
      <c r="PV46" s="500" t="str">
        <f t="shared" si="1"/>
        <v>Monterrey</v>
      </c>
      <c r="PW46" s="500" t="str">
        <f ca="1">IF(AND(OFFSET('Game Board'!O51,0,PT1)&lt;&gt;"",OFFSET('Game Board'!P51,0,PT1)&lt;&gt;""),IF(PT46&gt;PU46,"W",IF(PT46=PU46,"D","L")),"")</f>
        <v>W</v>
      </c>
      <c r="PX46" s="497" t="str">
        <f t="shared" ca="1" si="2565"/>
        <v>L</v>
      </c>
      <c r="PY46" s="497"/>
      <c r="PZ46" s="497">
        <f ca="1">VLOOKUP(QA46,TV43:TW46,2,FALSE)</f>
        <v>2</v>
      </c>
      <c r="QA46" s="498" t="str">
        <f t="shared" si="6750"/>
        <v>Juventus</v>
      </c>
      <c r="QB46" s="497">
        <f ca="1">SUMPRODUCT((TY3:TY54=QA46)*(UC3:UC54="W"))+SUMPRODUCT((UB3:UB54=QA46)*(UD3:UD54="W"))</f>
        <v>0</v>
      </c>
      <c r="QC46" s="497">
        <f ca="1">SUMPRODUCT((TY3:TY54=QA46)*(UC3:UC54="D"))+SUMPRODUCT((UB3:UB54=QA46)*(UD3:UD54="D"))</f>
        <v>0</v>
      </c>
      <c r="QD46" s="497">
        <f ca="1">SUMPRODUCT((TY3:TY54=QA46)*(UC3:UC54="L"))+SUMPRODUCT((UB3:UB54=QA46)*(UD3:UD54="L"))</f>
        <v>0</v>
      </c>
      <c r="QE46" s="497">
        <f ca="1">SUMIF(TY3:TY72,QA46,TZ3:TZ72)+SUMIF(UB3:UB72,QA46,UA3:UA72)</f>
        <v>0</v>
      </c>
      <c r="QF46" s="497">
        <f ca="1">SUMIF(UB3:UB72,QA46,TZ3:TZ72)+SUMIF(TY3:TY72,QA46,UA3:UA72)</f>
        <v>0</v>
      </c>
      <c r="QG46" s="497">
        <f t="shared" ca="1" si="6751"/>
        <v>1000</v>
      </c>
      <c r="QH46" s="497">
        <f t="shared" ca="1" si="6752"/>
        <v>0</v>
      </c>
      <c r="QI46" s="499">
        <f t="shared" si="63"/>
        <v>19</v>
      </c>
      <c r="QJ46" s="497">
        <f ca="1">IF(COUNTIF(QH43:QH46,4)&lt;&gt;4,RANK(QH46,QH43:QH46),QH98)</f>
        <v>1</v>
      </c>
      <c r="QK46" s="497"/>
      <c r="QL46" s="497">
        <f ca="1">SUMPRODUCT((QJ43:QJ46=QJ46)*(QI43:QI46&lt;QI46))+QJ46</f>
        <v>3</v>
      </c>
      <c r="QM46" s="498" t="str">
        <f ca="1">INDEX(QA43:QA47,MATCH(4,QL43:QL47,0),0)</f>
        <v>Manchester City</v>
      </c>
      <c r="QN46" s="497">
        <f ca="1">INDEX(QJ43:QJ47,MATCH(QM46,QA43:QA47,0),0)</f>
        <v>1</v>
      </c>
      <c r="QO46" s="497" t="str">
        <f t="shared" ca="1" si="6946"/>
        <v>Manchester City</v>
      </c>
      <c r="QP46" s="497" t="str">
        <f t="shared" ca="1" si="6947"/>
        <v/>
      </c>
      <c r="QQ46" s="497"/>
      <c r="QR46" s="497"/>
      <c r="QS46" s="497"/>
      <c r="QT46" s="497" t="str">
        <f t="shared" ca="1" si="6757"/>
        <v>Manchester City</v>
      </c>
      <c r="QU46" s="497">
        <f ca="1">SUMPRODUCT((TY3:TY54=QT46)*(UB3:UB54=QT47)*(UC3:UC54="W"))+SUMPRODUCT((TY3:TY54=QT46)*(UB3:UB54=QT43)*(UC3:UC54="W"))+SUMPRODUCT((TY3:TY54=QT46)*(UB3:UB54=QT44)*(UC3:UC54="W"))+SUMPRODUCT((TY3:TY54=QT46)*(UB3:UB54=QT45)*(UC3:UC54="W"))+SUMPRODUCT((TY3:TY54=QT47)*(UB3:UB54=QT46)*(UD3:UD54="W"))+SUMPRODUCT((TY3:TY54=QT43)*(UB3:UB54=QT46)*(UD3:UD54="W"))+SUMPRODUCT((TY3:TY54=QT44)*(UB3:UB54=QT46)*(UD3:UD54="W"))+SUMPRODUCT((TY3:TY54=QT45)*(UB3:UB54=QT46)*(UD3:UD54="W"))</f>
        <v>0</v>
      </c>
      <c r="QV46" s="497">
        <f ca="1">SUMPRODUCT((TY3:TY54=QT46)*(UB3:UB54=QT47)*(UC3:UC54="D"))+SUMPRODUCT((TY3:TY54=QT46)*(UB3:UB54=QT43)*(UC3:UC54="D"))+SUMPRODUCT((TY3:TY54=QT46)*(UB3:UB54=QT44)*(UC3:UC54="D"))+SUMPRODUCT((TY3:TY54=QT46)*(UB3:UB54=QT45)*(UC3:UC54="D"))+SUMPRODUCT((TY3:TY54=QT47)*(UB3:UB54=QT46)*(UC3:UC54="D"))+SUMPRODUCT((TY3:TY54=QT43)*(UB3:UB54=QT46)*(UC3:UC54="D"))+SUMPRODUCT((TY3:TY54=QT44)*(UB3:UB54=QT46)*(UC3:UC54="D"))+SUMPRODUCT((TY3:TY54=QT45)*(UB3:UB54=QT46)*(UC3:UC54="D"))</f>
        <v>0</v>
      </c>
      <c r="QW46" s="497">
        <f ca="1">SUMPRODUCT((TY3:TY54=QT46)*(UB3:UB54=QT47)*(UC3:UC54="L"))+SUMPRODUCT((TY3:TY54=QT46)*(UB3:UB54=QT43)*(UC3:UC54="L"))+SUMPRODUCT((TY3:TY54=QT46)*(UB3:UB54=QT44)*(UC3:UC54="L"))+SUMPRODUCT((TY3:TY54=QT46)*(UB3:UB54=QT45)*(UC3:UC54="L"))+SUMPRODUCT((TY3:TY54=QT47)*(UB3:UB54=QT46)*(UD3:UD54="L"))+SUMPRODUCT((TY3:TY54=QT43)*(UB3:UB54=QT46)*(UD3:UD54="L"))+SUMPRODUCT((TY3:TY54=QT44)*(UB3:UB54=QT46)*(UD3:UD54="L"))+SUMPRODUCT((TY3:TY54=QT45)*(UB3:UB54=QT46)*(UD3:UD54="L"))</f>
        <v>0</v>
      </c>
      <c r="QX46" s="497">
        <f ca="1">SUMPRODUCT((TY3:TY54=QT46)*(UB3:UB54=QT47)*TZ3:TZ54)+SUMPRODUCT((TY3:TY54=QT46)*(UB3:UB54=QT43)*TZ3:TZ54)+SUMPRODUCT((TY3:TY54=QT46)*(UB3:UB54=QT44)*TZ3:TZ54)+SUMPRODUCT((TY3:TY54=QT46)*(UB3:UB54=QT45)*TZ3:TZ54)+SUMPRODUCT((TY3:TY54=QT47)*(UB3:UB54=QT46)*UA3:UA54)+SUMPRODUCT((TY3:TY54=QT43)*(UB3:UB54=QT46)*UA3:UA54)+SUMPRODUCT((TY3:TY54=QT44)*(UB3:UB54=QT46)*UA3:UA54)+SUMPRODUCT((TY3:TY54=QT45)*(UB3:UB54=QT46)*UA3:UA54)</f>
        <v>0</v>
      </c>
      <c r="QY46" s="497">
        <f ca="1">SUMPRODUCT((TY3:TY54=QT46)*(UB3:UB54=QT47)*UA3:UA54)+SUMPRODUCT((TY3:TY54=QT46)*(UB3:UB54=QT43)*UA3:UA54)+SUMPRODUCT((TY3:TY54=QT46)*(UB3:UB54=QT44)*UA3:UA54)+SUMPRODUCT((TY3:TY54=QT46)*(UB3:UB54=QT45)*UA3:UA54)+SUMPRODUCT((TY3:TY54=QT47)*(UB3:UB54=QT46)*TZ3:TZ54)+SUMPRODUCT((TY3:TY54=QT43)*(UB3:UB54=QT46)*TZ3:TZ54)+SUMPRODUCT((TY3:TY54=QT44)*(UB3:UB54=QT46)*TZ3:TZ54)+SUMPRODUCT((TY3:TY54=QT45)*(UB3:UB54=QT46)*TZ3:TZ54)</f>
        <v>0</v>
      </c>
      <c r="QZ46" s="497">
        <f t="shared" ca="1" si="6758"/>
        <v>1000</v>
      </c>
      <c r="RA46" s="497">
        <f t="shared" ca="1" si="6759"/>
        <v>0</v>
      </c>
      <c r="RB46" s="497">
        <f ca="1">IF(QT46&lt;&gt;"",VLOOKUP(QT46,QA4:QG52,7,FALSE),"")</f>
        <v>1000</v>
      </c>
      <c r="RC46" s="497">
        <f ca="1">IF(QT46&lt;&gt;"",VLOOKUP(QT46,QA4:QG52,5,FALSE),"")</f>
        <v>0</v>
      </c>
      <c r="RD46" s="497">
        <f ca="1">IF(QT46&lt;&gt;"",VLOOKUP(QT46,QA4:QI52,9,FALSE),"")</f>
        <v>31</v>
      </c>
      <c r="RE46" s="497">
        <f t="shared" ca="1" si="6760"/>
        <v>0</v>
      </c>
      <c r="RF46" s="497">
        <f ca="1">IF(QT46&lt;&gt;"",RANK(RE46,RE43:RE47),"")</f>
        <v>1</v>
      </c>
      <c r="RG46" s="497">
        <f ca="1">IF(QT46&lt;&gt;"",SUMPRODUCT((RE43:RE47=RE46)*(QZ43:QZ47&gt;QZ46)),"")</f>
        <v>0</v>
      </c>
      <c r="RH46" s="497">
        <f ca="1">IF(QT46&lt;&gt;"",SUMPRODUCT((RE43:RE47=RE46)*(QZ43:QZ47=QZ46)*(QX43:QX47&gt;QX46)),"")</f>
        <v>0</v>
      </c>
      <c r="RI46" s="497">
        <f ca="1">IF(QT46&lt;&gt;"",SUMPRODUCT((RE43:RE47=RE46)*(QZ43:QZ47=QZ46)*(QX43:QX47=QX46)*(RB43:RB47&gt;RB46)),"")</f>
        <v>0</v>
      </c>
      <c r="RJ46" s="497">
        <f ca="1">IF(QT46&lt;&gt;"",SUMPRODUCT((RE43:RE47=RE46)*(QZ43:QZ47=QZ46)*(QX43:QX47=QX46)*(RB43:RB47=RB46)*(RC43:RC47&gt;RC46)),"")</f>
        <v>0</v>
      </c>
      <c r="RK46" s="497">
        <f ca="1">IF(QT46&lt;&gt;"",SUMPRODUCT((RE43:RE47=RE46)*(QZ43:QZ47=QZ46)*(QX43:QX47=QX46)*(RB43:RB47=RB46)*(RC43:RC47=RC46)*(RD43:RD47&gt;RD46)),"")</f>
        <v>0</v>
      </c>
      <c r="RL46" s="497">
        <f t="shared" ref="RL46" ca="1" si="7036">IF(QT46&lt;&gt;"",IF(RL98&lt;&gt;"",IF(QS94=3,RL98,RL98+QS94),SUM(RF46:RK46)),"")</f>
        <v>1</v>
      </c>
      <c r="RM46" s="497" t="str">
        <f ca="1">IF(QT46&lt;&gt;"",INDEX(QT43:QT47,MATCH(4,RL43:RL47,0),0),"")</f>
        <v>Al Ain</v>
      </c>
      <c r="RN46" s="497" t="str">
        <f t="shared" ca="1" si="6865"/>
        <v/>
      </c>
      <c r="RO46" s="497" t="str">
        <f ca="1">IF(RN46&lt;&gt;"",SUMPRODUCT((TY3:TY54=RN46)*(UB3:UB54=RN47)*(UC3:UC54="W"))+SUMPRODUCT((TY3:TY54=RN46)*(UB3:UB54=RN44)*(UC3:UC54="W"))+SUMPRODUCT((TY3:TY54=RN46)*(UB3:UB54=RN45)*(UC3:UC54="W"))+SUMPRODUCT((TY3:TY54=RN47)*(UB3:UB54=RN46)*(UD3:UD54="W"))+SUMPRODUCT((TY3:TY54=RN44)*(UB3:UB54=RN46)*(UD3:UD54="W"))+SUMPRODUCT((TY3:TY54=RN45)*(UB3:UB54=RN46)*(UD3:UD54="W")),"")</f>
        <v/>
      </c>
      <c r="RP46" s="497" t="str">
        <f ca="1">IF(RN46&lt;&gt;"",SUMPRODUCT((TY3:TY54=RN46)*(UB3:UB54=RN47)*(UC3:UC54="D"))+SUMPRODUCT((TY3:TY54=RN46)*(UB3:UB54=RN44)*(UC3:UC54="D"))+SUMPRODUCT((TY3:TY54=RN46)*(UB3:UB54=RN45)*(UC3:UC54="D"))+SUMPRODUCT((TY3:TY54=RN47)*(UB3:UB54=RN46)*(UC3:UC54="D"))+SUMPRODUCT((TY3:TY54=RN44)*(UB3:UB54=RN46)*(UC3:UC54="D"))+SUMPRODUCT((TY3:TY54=RN45)*(UB3:UB54=RN46)*(UC3:UC54="D")),"")</f>
        <v/>
      </c>
      <c r="RQ46" s="497" t="str">
        <f ca="1">IF(RN46&lt;&gt;"",SUMPRODUCT((TY3:TY54=RN46)*(UB3:UB54=RN47)*(UC3:UC54="L"))+SUMPRODUCT((TY3:TY54=RN46)*(UB3:UB54=RN44)*(UC3:UC54="L"))+SUMPRODUCT((TY3:TY54=RN46)*(UB3:UB54=RN45)*(UC3:UC54="L"))+SUMPRODUCT((TY3:TY54=RN47)*(UB3:UB54=RN46)*(UD3:UD54="L"))+SUMPRODUCT((TY3:TY54=RN44)*(UB3:UB54=RN46)*(UD3:UD54="L"))+SUMPRODUCT((TY3:TY54=RN45)*(UB3:UB54=RN46)*(UD3:UD54="L")),"")</f>
        <v/>
      </c>
      <c r="RR46" s="497">
        <f ca="1">SUMPRODUCT((TY3:TY54=RN46)*(UB3:UB54=RN47)*TZ3:TZ54)+SUMPRODUCT((TY3:TY54=RN46)*(UB3:UB54=RN43)*TZ3:TZ54)+SUMPRODUCT((TY3:TY54=RN46)*(UB3:UB54=RN44)*TZ3:TZ54)+SUMPRODUCT((TY3:TY54=RN46)*(UB3:UB54=RN45)*TZ3:TZ54)+SUMPRODUCT((TY3:TY54=RN47)*(UB3:UB54=RN46)*UA3:UA54)+SUMPRODUCT((TY3:TY54=RN43)*(UB3:UB54=RN46)*UA3:UA54)+SUMPRODUCT((TY3:TY54=RN44)*(UB3:UB54=RN46)*UA3:UA54)+SUMPRODUCT((TY3:TY54=RN45)*(UB3:UB54=RN46)*UA3:UA54)</f>
        <v>0</v>
      </c>
      <c r="RS46" s="497">
        <f ca="1">SUMPRODUCT((TY3:TY54=RN46)*(UB3:UB54=RN47)*UA3:UA54)+SUMPRODUCT((TY3:TY54=RN46)*(UB3:UB54=RN43)*UA3:UA54)+SUMPRODUCT((TY3:TY54=RN46)*(UB3:UB54=RN44)*UA3:UA54)+SUMPRODUCT((TY3:TY54=RN46)*(UB3:UB54=RN45)*UA3:UA54)+SUMPRODUCT((TY3:TY54=RN47)*(UB3:UB54=RN46)*TZ3:TZ54)+SUMPRODUCT((TY3:TY54=RN43)*(UB3:UB54=RN46)*TZ3:TZ54)+SUMPRODUCT((TY3:TY54=RN44)*(UB3:UB54=RN46)*TZ3:TZ54)+SUMPRODUCT((TY3:TY54=RN45)*(UB3:UB54=RN46)*TZ3:TZ54)</f>
        <v>0</v>
      </c>
      <c r="RT46" s="497">
        <f t="shared" ca="1" si="6866"/>
        <v>1000</v>
      </c>
      <c r="RU46" s="497" t="str">
        <f t="shared" ca="1" si="6867"/>
        <v/>
      </c>
      <c r="RV46" s="497" t="str">
        <f ca="1">IF(RN46&lt;&gt;"",VLOOKUP(RN46,QA4:QG52,7,FALSE),"")</f>
        <v/>
      </c>
      <c r="RW46" s="497" t="str">
        <f ca="1">IF(RN46&lt;&gt;"",VLOOKUP(RN46,QA4:QG52,5,FALSE),"")</f>
        <v/>
      </c>
      <c r="RX46" s="497" t="str">
        <f ca="1">IF(RN46&lt;&gt;"",VLOOKUP(RN46,QA4:QI52,9,FALSE),"")</f>
        <v/>
      </c>
      <c r="RY46" s="497" t="str">
        <f t="shared" ca="1" si="6868"/>
        <v/>
      </c>
      <c r="RZ46" s="497" t="str">
        <f ca="1">IF(RN46&lt;&gt;"",RANK(RY46,RY43:RY46),"")</f>
        <v/>
      </c>
      <c r="SA46" s="497" t="str">
        <f ca="1">IF(RN46&lt;&gt;"",SUMPRODUCT((RY43:RY47=RY46)*(RT43:RT47&gt;RT46)),"")</f>
        <v/>
      </c>
      <c r="SB46" s="497" t="str">
        <f ca="1">IF(RN46&lt;&gt;"",SUMPRODUCT((RY43:RY47=RY46)*(RT43:RT47=RT46)*(RR43:RR47&gt;RR46)),"")</f>
        <v/>
      </c>
      <c r="SC46" s="497" t="str">
        <f ca="1">IF(RN46&lt;&gt;"",SUMPRODUCT((RY43:RY47=RY46)*(RT43:RT47=RT46)*(RR43:RR47=RR46)*(RV43:RV47&gt;RV46)),"")</f>
        <v/>
      </c>
      <c r="SD46" s="497" t="str">
        <f ca="1">IF(RN46&lt;&gt;"",SUMPRODUCT((RY43:RY47=RY46)*(RT43:RT47=RT46)*(RR43:RR47=RR46)*(RV43:RV47=RV46)*(RW43:RW47&gt;RW46)),"")</f>
        <v/>
      </c>
      <c r="SE46" s="497" t="str">
        <f ca="1">IF(RN46&lt;&gt;"",SUMPRODUCT((RY43:RY47=RY46)*(RT43:RT47=RT46)*(RR43:RR47=RR46)*(RV43:RV47=RV46)*(RW43:RW47=RW46)*(RX43:RX47&gt;RX46)),"")</f>
        <v/>
      </c>
      <c r="SF46" s="497" t="str">
        <f ca="1">IF(RN46&lt;&gt;"",IF(SF98&lt;&gt;"",IF(RM94=3,SF98,SF98+RM94),SUM(RZ46:SE46)+1),"")</f>
        <v/>
      </c>
      <c r="SG46" s="497" t="str">
        <f ca="1">IF(RN46&lt;&gt;"",INDEX(RN44:RN47,MATCH(4,SF44:SF47,0),0),"")</f>
        <v/>
      </c>
      <c r="SH46" s="497" t="str">
        <f t="shared" ca="1" si="6950"/>
        <v/>
      </c>
      <c r="SI46" s="497">
        <f ca="1">SUMPRODUCT((TY3:TY54=SH46)*(UB3:UB54=SH47)*(UC3:UC54="W"))+SUMPRODUCT((TY3:TY54=SH46)*(UB3:UB54=SH60)*(UC3:UC54="W"))+SUMPRODUCT((TY3:TY54=SH46)*(UB3:UB54=SH45)*(UC3:UC54="W"))+SUMPRODUCT((TY3:TY54=SH47)*(UB3:UB54=SH46)*(UD3:UD54="W"))+SUMPRODUCT((TY3:TY54=SH60)*(UB3:UB54=SH46)*(UD3:UD54="W"))+SUMPRODUCT((TY3:TY54=SH45)*(UB3:UB54=SH46)*(UD3:UD54="W"))</f>
        <v>0</v>
      </c>
      <c r="SJ46" s="497">
        <f ca="1">SUMPRODUCT((TY3:TY54=SH46)*(UB3:UB54=SH47)*(UC3:UC54="D"))+SUMPRODUCT((TY3:TY54=SH46)*(UB3:UB54=SH60)*(UC3:UC54="D"))+SUMPRODUCT((TY3:TY54=SH46)*(UB3:UB54=SH45)*(UC3:UC54="D"))+SUMPRODUCT((TY3:TY54=SH47)*(UB3:UB54=SH46)*(UC3:UC54="D"))+SUMPRODUCT((TY3:TY54=SH60)*(UB3:UB54=SH46)*(UC3:UC54="D"))+SUMPRODUCT((TY3:TY54=SH45)*(UB3:UB54=SH46)*(UC3:UC54="D"))</f>
        <v>0</v>
      </c>
      <c r="SK46" s="497">
        <f ca="1">SUMPRODUCT((TY3:TY54=SH46)*(UB3:UB54=SH47)*(UC3:UC54="L"))+SUMPRODUCT((TY3:TY54=SH46)*(UB3:UB54=SH60)*(UC3:UC54="L"))+SUMPRODUCT((TY3:TY54=SH46)*(UB3:UB54=SH45)*(UC3:UC54="L"))+SUMPRODUCT((TY3:TY54=SH47)*(UB3:UB54=SH46)*(UD3:UD54="L"))+SUMPRODUCT((TY3:TY54=SH60)*(UB3:UB54=SH46)*(UD3:UD54="L"))+SUMPRODUCT((TY3:TY54=SH45)*(UB3:UB54=SH46)*(UD3:UD54="L"))</f>
        <v>0</v>
      </c>
      <c r="SL46" s="497">
        <f ca="1">SUMPRODUCT((TY3:TY54=SH46)*(UB3:UB54=SH47)*TZ3:TZ54)+SUMPRODUCT((TY3:TY54=SH46)*(UB3:UB54=SH43)*TZ3:TZ54)+SUMPRODUCT((TY3:TY54=SH46)*(UB3:UB54=SH44)*TZ3:TZ54)+SUMPRODUCT((TY3:TY54=SH46)*(UB3:UB54=SH45)*TZ3:TZ54)+SUMPRODUCT((TY3:TY54=SH47)*(UB3:UB54=SH46)*UA3:UA54)+SUMPRODUCT((TY3:TY54=SH43)*(UB3:UB54=SH46)*UA3:UA54)+SUMPRODUCT((TY3:TY54=SH44)*(UB3:UB54=SH46)*UA3:UA54)+SUMPRODUCT((TY3:TY54=SH45)*(UB3:UB54=SH46)*UA3:UA54)</f>
        <v>0</v>
      </c>
      <c r="SM46" s="497">
        <f ca="1">SUMPRODUCT((TY3:TY54=SH46)*(UB3:UB54=SH47)*UA3:UA54)+SUMPRODUCT((TY3:TY54=SH46)*(UB3:UB54=SH43)*UA3:UA54)+SUMPRODUCT((TY3:TY54=SH46)*(UB3:UB54=SH44)*UA3:UA54)+SUMPRODUCT((TY3:TY54=SH46)*(UB3:UB54=SH45)*UA3:UA54)+SUMPRODUCT((TY3:TY54=SH47)*(UB3:UB54=SH46)*TZ3:TZ54)+SUMPRODUCT((TY3:TY54=SH43)*(UB3:UB54=SH46)*TZ3:TZ54)+SUMPRODUCT((TY3:TY54=SH44)*(UB3:UB54=SH46)*TZ3:TZ54)+SUMPRODUCT((TY3:TY54=SH45)*(UB3:UB54=SH46)*TZ3:TZ54)</f>
        <v>0</v>
      </c>
      <c r="SN46" s="497">
        <f t="shared" ca="1" si="6951"/>
        <v>1000</v>
      </c>
      <c r="SO46" s="497" t="str">
        <f t="shared" ca="1" si="6952"/>
        <v/>
      </c>
      <c r="SP46" s="497" t="str">
        <f ca="1">IF(SH46&lt;&gt;"",VLOOKUP(SH46,QA4:QG52,7,FALSE),"")</f>
        <v/>
      </c>
      <c r="SQ46" s="497" t="str">
        <f ca="1">IF(SH46&lt;&gt;"",VLOOKUP(SH46,QA4:QG52,5,FALSE),"")</f>
        <v/>
      </c>
      <c r="SR46" s="497" t="str">
        <f ca="1">IF(SH46&lt;&gt;"",VLOOKUP(SH46,QA4:QI52,9,FALSE),"")</f>
        <v/>
      </c>
      <c r="SS46" s="497" t="str">
        <f t="shared" ca="1" si="6953"/>
        <v/>
      </c>
      <c r="ST46" s="497" t="str">
        <f ca="1">IF(SH46&lt;&gt;"",RANK(SS46,SS44:SS46),"")</f>
        <v/>
      </c>
      <c r="SU46" s="497" t="str">
        <f ca="1">IF(SH46&lt;&gt;"",SUMPRODUCT((SS43:SS47=SS46)*(SN43:SN47&gt;SN46)),"")</f>
        <v/>
      </c>
      <c r="SV46" s="497" t="str">
        <f ca="1">IF(SH46&lt;&gt;"",SUMPRODUCT((SS43:SS47=SS46)*(SN43:SN47=SN46)*(SL43:SL47&gt;SL46)),"")</f>
        <v/>
      </c>
      <c r="SW46" s="497" t="str">
        <f ca="1">IF(SH46&lt;&gt;"",SUMPRODUCT((SS43:SS47=SS46)*(SN43:SN47=SN46)*(SL43:SL47=SL46)*(SP43:SP47&gt;SP46)),"")</f>
        <v/>
      </c>
      <c r="SX46" s="497" t="str">
        <f ca="1">IF(SH46&lt;&gt;"",SUMPRODUCT((SS43:SS47=SS46)*(SN43:SN47=SN46)*(SL43:SL47=SL46)*(SP43:SP47=SP46)*(SQ43:SQ47&gt;SQ46)),"")</f>
        <v/>
      </c>
      <c r="SY46" s="497" t="str">
        <f ca="1">IF(SH46&lt;&gt;"",SUMPRODUCT((SS43:SS47=SS46)*(SN43:SN47=SN46)*(SL43:SL47=SL46)*(SP43:SP47=SP46)*(SQ43:SQ47=SQ46)*(SR43:SR47&gt;SR46)),"")</f>
        <v/>
      </c>
      <c r="SZ46" s="497" t="str">
        <f t="shared" ca="1" si="6954"/>
        <v/>
      </c>
      <c r="TA46" s="497" t="str">
        <f ca="1">IF(SH46&lt;&gt;"",INDEX(SH45:SH47,MATCH(4,SZ45:SZ47,0),0),"")</f>
        <v/>
      </c>
      <c r="TB46" s="497" t="str">
        <f t="shared" ref="TB46" si="7037">IF(QR43&lt;&gt;"",QR43,"")</f>
        <v/>
      </c>
      <c r="TC46" s="497">
        <f ca="1">SUMPRODUCT((TY3:TY54=TB46)*(UB3:UB54=TB47)*(UC3:UC54="W"))+SUMPRODUCT((TY3:TY54=TB46)*(UB3:UB54=TB60)*(UC3:UC54="W"))+SUMPRODUCT((TY3:TY54=TB46)*(UB3:UB54=TB61)*(UC3:UC54="W"))+SUMPRODUCT((TY3:TY54=TB47)*(UB3:UB54=TB46)*(UD3:UD54="W"))+SUMPRODUCT((TY3:TY54=TB60)*(UB3:UB54=TB46)*(UD3:UD54="W"))+SUMPRODUCT((TY3:TY54=TB61)*(UB3:UB54=TB46)*(UD3:UD54="W"))</f>
        <v>0</v>
      </c>
      <c r="TD46" s="497">
        <f ca="1">SUMPRODUCT((TY3:TY54=TB46)*(UB3:UB54=TB47)*(UC3:UC54="D"))+SUMPRODUCT((TY3:TY54=TB46)*(UB3:UB54=TB60)*(UC3:UC54="D"))+SUMPRODUCT((TY3:TY54=TB46)*(UB3:UB54=TB61)*(UC3:UC54="D"))+SUMPRODUCT((TY3:TY54=TB47)*(UB3:UB54=TB46)*(UC3:UC54="D"))+SUMPRODUCT((TY3:TY54=TB60)*(UB3:UB54=TB46)*(UC3:UC54="D"))+SUMPRODUCT((TY3:TY54=TB61)*(UB3:UB54=TB46)*(UC3:UC54="D"))</f>
        <v>0</v>
      </c>
      <c r="TE46" s="497">
        <f ca="1">SUMPRODUCT((TY3:TY54=TB46)*(UB3:UB54=TB47)*(UC3:UC54="L"))+SUMPRODUCT((TY3:TY54=TB46)*(UB3:UB54=TB60)*(UC3:UC54="L"))+SUMPRODUCT((TY3:TY54=TB46)*(UB3:UB54=TB61)*(UC3:UC54="L"))+SUMPRODUCT((TY3:TY54=TB47)*(UB3:UB54=TB46)*(UD3:UD54="L"))+SUMPRODUCT((TY3:TY54=TB60)*(UB3:UB54=TB46)*(UD3:UD54="L"))+SUMPRODUCT((TY3:TY54=TB61)*(UB3:UB54=TB46)*(UD3:UD54="L"))</f>
        <v>0</v>
      </c>
      <c r="TF46" s="497">
        <f ca="1">SUMPRODUCT((TY3:TY54=TB46)*(UB3:UB54=TB47)*TZ3:TZ54)+SUMPRODUCT((TY3:TY54=TB46)*(UB3:UB54=TB43)*TZ3:TZ54)+SUMPRODUCT((TY3:TY54=TB46)*(UB3:UB54=TB44)*TZ3:TZ54)+SUMPRODUCT((TY3:TY54=TB46)*(UB3:UB54=TB45)*TZ3:TZ54)+SUMPRODUCT((TY3:TY54=TB47)*(UB3:UB54=TB46)*UA3:UA54)+SUMPRODUCT((TY3:TY54=TB43)*(UB3:UB54=TB46)*UA3:UA54)+SUMPRODUCT((TY3:TY54=TB44)*(UB3:UB54=TB46)*UA3:UA54)+SUMPRODUCT((TY3:TY54=TB45)*(UB3:UB54=TB46)*UA3:UA54)</f>
        <v>0</v>
      </c>
      <c r="TG46" s="497">
        <f ca="1">SUMPRODUCT((TY3:TY54=TB46)*(UB3:UB54=TB47)*UA3:UA54)+SUMPRODUCT((TY3:TY54=TB46)*(UB3:UB54=TB43)*UA3:UA54)+SUMPRODUCT((TY3:TY54=TB46)*(UB3:UB54=TB44)*UA3:UA54)+SUMPRODUCT((TY3:TY54=TB46)*(UB3:UB54=TB45)*UA3:UA54)+SUMPRODUCT((TY3:TY54=TB47)*(UB3:UB54=TB46)*TZ3:TZ54)+SUMPRODUCT((TY3:TY54=TB43)*(UB3:UB54=TB46)*TZ3:TZ54)+SUMPRODUCT((TY3:TY54=TB44)*(UB3:UB54=TB46)*TZ3:TZ54)+SUMPRODUCT((TY3:TY54=TB45)*(UB3:UB54=TB46)*TZ3:TZ54)</f>
        <v>0</v>
      </c>
      <c r="TH46" s="497">
        <f t="shared" ref="TH46" ca="1" si="7038">TF46-TG46+1000</f>
        <v>1000</v>
      </c>
      <c r="TI46" s="497" t="str">
        <f t="shared" ref="TI46" si="7039">IF(TB46&lt;&gt;"",TC46*3+TD46*1,"")</f>
        <v/>
      </c>
      <c r="TJ46" s="497" t="str">
        <f>IF(TB46&lt;&gt;"",VLOOKUP(TB46,QA4:QG52,7,FALSE),"")</f>
        <v/>
      </c>
      <c r="TK46" s="497" t="str">
        <f>IF(TB46&lt;&gt;"",VLOOKUP(TB46,QA4:QG52,5,FALSE),"")</f>
        <v/>
      </c>
      <c r="TL46" s="497" t="str">
        <f>IF(TB46&lt;&gt;"",VLOOKUP(TB46,QA4:QI52,9,FALSE),"")</f>
        <v/>
      </c>
      <c r="TM46" s="497" t="str">
        <f t="shared" ref="TM46" si="7040">TI46</f>
        <v/>
      </c>
      <c r="TN46" s="497" t="str">
        <f t="shared" ref="TN46" si="7041">IF(TB46&lt;&gt;"",RANK(TM46,RE43:RE47),"")</f>
        <v/>
      </c>
      <c r="TO46" s="497" t="str">
        <f t="shared" ref="TO46" si="7042">IF(TB46&lt;&gt;"",SUMPRODUCT((TM43:TM47=TM46)*(TH43:TH47&gt;TH46)),"")</f>
        <v/>
      </c>
      <c r="TP46" s="497" t="str">
        <f t="shared" ref="TP46" si="7043">IF(TB46&lt;&gt;"",SUMPRODUCT((TM43:TM47=TM46)*(TH43:TH47=TH46)*(TF43:TF47&gt;TF46)),"")</f>
        <v/>
      </c>
      <c r="TQ46" s="497" t="str">
        <f t="shared" ref="TQ46" si="7044">IF(TB46&lt;&gt;"",SUMPRODUCT((TM43:TM47=TM46)*(TH43:TH47=TH46)*(TF43:TF47=TF46)*(TJ43:TJ47&gt;TJ46)),"")</f>
        <v/>
      </c>
      <c r="TR46" s="497" t="str">
        <f t="shared" ref="TR46" si="7045">IF(TB46&lt;&gt;"",SUMPRODUCT((TM43:TM47=TM46)*(TH43:TH47=TH46)*(TF43:TF47=TF46)*(TJ43:TJ47=TJ46)*(TK43:TK47&gt;TK46)),"")</f>
        <v/>
      </c>
      <c r="TS46" s="497" t="str">
        <f t="shared" ref="TS46" si="7046">IF(TB46&lt;&gt;"",SUMPRODUCT((TM43:TM47=TM46)*(TH43:TH47=TH46)*(TF43:TF47=TF46)*(TJ43:TJ47=TJ46)*(TK43:TK47=TK46)*(TL43:TL47&gt;TL46)),"")</f>
        <v/>
      </c>
      <c r="TT46" s="497" t="str">
        <f t="shared" ref="TT46" si="7047">IF(TB46&lt;&gt;"",SUM(TN46:TS46)+3,"")</f>
        <v/>
      </c>
      <c r="TU46" s="497" t="str">
        <f t="shared" ref="TU46" si="7048">IF(TB46&lt;&gt;"",IF(TT46=4,TB46,TB47),"")</f>
        <v/>
      </c>
      <c r="TV46" s="497" t="str">
        <f t="shared" ref="TV46" ca="1" si="7049">IF(TU46&lt;&gt;"",TU46,IF(TA46&lt;&gt;"",TA46,IF(SG46&lt;&gt;"",SG46,IF(RM46&lt;&gt;"",RM46,QM46))))</f>
        <v>Al Ain</v>
      </c>
      <c r="TW46" s="497">
        <v>4</v>
      </c>
      <c r="TX46" s="497"/>
      <c r="TY46" s="500" t="str">
        <f t="shared" si="3"/>
        <v>Urawa Red Diamonds</v>
      </c>
      <c r="TZ46" s="500">
        <f ca="1">IF(OFFSET('Game Board'!O51,0,TZ1)&lt;&gt;"",OFFSET('Game Board'!O51,0,TZ1),0)</f>
        <v>0</v>
      </c>
      <c r="UA46" s="500">
        <f ca="1">IF(OFFSET('Game Board'!P51,0,TZ1)&lt;&gt;"",OFFSET('Game Board'!P51,0,TZ1),0)</f>
        <v>0</v>
      </c>
      <c r="UB46" s="500" t="str">
        <f t="shared" si="4"/>
        <v>Monterrey</v>
      </c>
      <c r="UC46" s="500" t="str">
        <f ca="1">IF(AND(OFFSET('Game Board'!O51,0,TZ1)&lt;&gt;"",OFFSET('Game Board'!P51,0,TZ1)&lt;&gt;""),IF(TZ46&gt;UA46,"W",IF(TZ46=UA46,"D","L")),"")</f>
        <v/>
      </c>
      <c r="UD46" s="497" t="str">
        <f t="shared" ca="1" si="2597"/>
        <v/>
      </c>
      <c r="UE46" s="497"/>
      <c r="UF46" s="497">
        <f ca="1">VLOOKUP(UG46,YB43:YC46,2,FALSE)</f>
        <v>2</v>
      </c>
      <c r="UG46" s="498" t="str">
        <f t="shared" si="6763"/>
        <v>Juventus</v>
      </c>
      <c r="UH46" s="497">
        <f ca="1">SUMPRODUCT((YE3:YE54=UG46)*(YI3:YI54="W"))+SUMPRODUCT((YH3:YH54=UG46)*(YJ3:YJ54="W"))</f>
        <v>0</v>
      </c>
      <c r="UI46" s="497">
        <f ca="1">SUMPRODUCT((YE3:YE54=UG46)*(YI3:YI54="D"))+SUMPRODUCT((YH3:YH54=UG46)*(YJ3:YJ54="D"))</f>
        <v>0</v>
      </c>
      <c r="UJ46" s="497">
        <f ca="1">SUMPRODUCT((YE3:YE54=UG46)*(YI3:YI54="L"))+SUMPRODUCT((YH3:YH54=UG46)*(YJ3:YJ54="L"))</f>
        <v>0</v>
      </c>
      <c r="UK46" s="497">
        <f ca="1">SUMIF(YE3:YE72,UG46,YF3:YF72)+SUMIF(YH3:YH72,UG46,YG3:YG72)</f>
        <v>0</v>
      </c>
      <c r="UL46" s="497">
        <f ca="1">SUMIF(YH3:YH72,UG46,YF3:YF72)+SUMIF(YE3:YE72,UG46,YG3:YG72)</f>
        <v>0</v>
      </c>
      <c r="UM46" s="497">
        <f t="shared" ca="1" si="6764"/>
        <v>1000</v>
      </c>
      <c r="UN46" s="497">
        <f t="shared" ca="1" si="6765"/>
        <v>0</v>
      </c>
      <c r="UO46" s="499">
        <f t="shared" si="90"/>
        <v>19</v>
      </c>
      <c r="UP46" s="497">
        <f ca="1">IF(COUNTIF(UN43:UN46,4)&lt;&gt;4,RANK(UN46,UN43:UN46),UN98)</f>
        <v>1</v>
      </c>
      <c r="UQ46" s="497"/>
      <c r="UR46" s="497">
        <f ca="1">SUMPRODUCT((UP43:UP46=UP46)*(UO43:UO46&lt;UO46))+UP46</f>
        <v>3</v>
      </c>
      <c r="US46" s="498" t="str">
        <f ca="1">INDEX(UG43:UG47,MATCH(4,UR43:UR47,0),0)</f>
        <v>Manchester City</v>
      </c>
      <c r="UT46" s="497">
        <f ca="1">INDEX(UP43:UP47,MATCH(US46,UG43:UG47,0),0)</f>
        <v>1</v>
      </c>
      <c r="UU46" s="497" t="str">
        <f t="shared" ca="1" si="6956"/>
        <v>Manchester City</v>
      </c>
      <c r="UV46" s="497" t="str">
        <f t="shared" ca="1" si="6957"/>
        <v/>
      </c>
      <c r="UW46" s="497"/>
      <c r="UX46" s="497"/>
      <c r="UY46" s="497"/>
      <c r="UZ46" s="497" t="str">
        <f t="shared" ca="1" si="6770"/>
        <v>Manchester City</v>
      </c>
      <c r="VA46" s="497">
        <f ca="1">SUMPRODUCT((YE3:YE54=UZ46)*(YH3:YH54=UZ47)*(YI3:YI54="W"))+SUMPRODUCT((YE3:YE54=UZ46)*(YH3:YH54=UZ43)*(YI3:YI54="W"))+SUMPRODUCT((YE3:YE54=UZ46)*(YH3:YH54=UZ44)*(YI3:YI54="W"))+SUMPRODUCT((YE3:YE54=UZ46)*(YH3:YH54=UZ45)*(YI3:YI54="W"))+SUMPRODUCT((YE3:YE54=UZ47)*(YH3:YH54=UZ46)*(YJ3:YJ54="W"))+SUMPRODUCT((YE3:YE54=UZ43)*(YH3:YH54=UZ46)*(YJ3:YJ54="W"))+SUMPRODUCT((YE3:YE54=UZ44)*(YH3:YH54=UZ46)*(YJ3:YJ54="W"))+SUMPRODUCT((YE3:YE54=UZ45)*(YH3:YH54=UZ46)*(YJ3:YJ54="W"))</f>
        <v>0</v>
      </c>
      <c r="VB46" s="497">
        <f ca="1">SUMPRODUCT((YE3:YE54=UZ46)*(YH3:YH54=UZ47)*(YI3:YI54="D"))+SUMPRODUCT((YE3:YE54=UZ46)*(YH3:YH54=UZ43)*(YI3:YI54="D"))+SUMPRODUCT((YE3:YE54=UZ46)*(YH3:YH54=UZ44)*(YI3:YI54="D"))+SUMPRODUCT((YE3:YE54=UZ46)*(YH3:YH54=UZ45)*(YI3:YI54="D"))+SUMPRODUCT((YE3:YE54=UZ47)*(YH3:YH54=UZ46)*(YI3:YI54="D"))+SUMPRODUCT((YE3:YE54=UZ43)*(YH3:YH54=UZ46)*(YI3:YI54="D"))+SUMPRODUCT((YE3:YE54=UZ44)*(YH3:YH54=UZ46)*(YI3:YI54="D"))+SUMPRODUCT((YE3:YE54=UZ45)*(YH3:YH54=UZ46)*(YI3:YI54="D"))</f>
        <v>0</v>
      </c>
      <c r="VC46" s="497">
        <f ca="1">SUMPRODUCT((YE3:YE54=UZ46)*(YH3:YH54=UZ47)*(YI3:YI54="L"))+SUMPRODUCT((YE3:YE54=UZ46)*(YH3:YH54=UZ43)*(YI3:YI54="L"))+SUMPRODUCT((YE3:YE54=UZ46)*(YH3:YH54=UZ44)*(YI3:YI54="L"))+SUMPRODUCT((YE3:YE54=UZ46)*(YH3:YH54=UZ45)*(YI3:YI54="L"))+SUMPRODUCT((YE3:YE54=UZ47)*(YH3:YH54=UZ46)*(YJ3:YJ54="L"))+SUMPRODUCT((YE3:YE54=UZ43)*(YH3:YH54=UZ46)*(YJ3:YJ54="L"))+SUMPRODUCT((YE3:YE54=UZ44)*(YH3:YH54=UZ46)*(YJ3:YJ54="L"))+SUMPRODUCT((YE3:YE54=UZ45)*(YH3:YH54=UZ46)*(YJ3:YJ54="L"))</f>
        <v>0</v>
      </c>
      <c r="VD46" s="497">
        <f ca="1">SUMPRODUCT((YE3:YE54=UZ46)*(YH3:YH54=UZ47)*YF3:YF54)+SUMPRODUCT((YE3:YE54=UZ46)*(YH3:YH54=UZ43)*YF3:YF54)+SUMPRODUCT((YE3:YE54=UZ46)*(YH3:YH54=UZ44)*YF3:YF54)+SUMPRODUCT((YE3:YE54=UZ46)*(YH3:YH54=UZ45)*YF3:YF54)+SUMPRODUCT((YE3:YE54=UZ47)*(YH3:YH54=UZ46)*YG3:YG54)+SUMPRODUCT((YE3:YE54=UZ43)*(YH3:YH54=UZ46)*YG3:YG54)+SUMPRODUCT((YE3:YE54=UZ44)*(YH3:YH54=UZ46)*YG3:YG54)+SUMPRODUCT((YE3:YE54=UZ45)*(YH3:YH54=UZ46)*YG3:YG54)</f>
        <v>0</v>
      </c>
      <c r="VE46" s="497">
        <f ca="1">SUMPRODUCT((YE3:YE54=UZ46)*(YH3:YH54=UZ47)*YG3:YG54)+SUMPRODUCT((YE3:YE54=UZ46)*(YH3:YH54=UZ43)*YG3:YG54)+SUMPRODUCT((YE3:YE54=UZ46)*(YH3:YH54=UZ44)*YG3:YG54)+SUMPRODUCT((YE3:YE54=UZ46)*(YH3:YH54=UZ45)*YG3:YG54)+SUMPRODUCT((YE3:YE54=UZ47)*(YH3:YH54=UZ46)*YF3:YF54)+SUMPRODUCT((YE3:YE54=UZ43)*(YH3:YH54=UZ46)*YF3:YF54)+SUMPRODUCT((YE3:YE54=UZ44)*(YH3:YH54=UZ46)*YF3:YF54)+SUMPRODUCT((YE3:YE54=UZ45)*(YH3:YH54=UZ46)*YF3:YF54)</f>
        <v>0</v>
      </c>
      <c r="VF46" s="497">
        <f t="shared" ca="1" si="6771"/>
        <v>1000</v>
      </c>
      <c r="VG46" s="497">
        <f t="shared" ca="1" si="6772"/>
        <v>0</v>
      </c>
      <c r="VH46" s="497">
        <f ca="1">IF(UZ46&lt;&gt;"",VLOOKUP(UZ46,UG4:UM52,7,FALSE),"")</f>
        <v>1000</v>
      </c>
      <c r="VI46" s="497">
        <f ca="1">IF(UZ46&lt;&gt;"",VLOOKUP(UZ46,UG4:UM52,5,FALSE),"")</f>
        <v>0</v>
      </c>
      <c r="VJ46" s="497">
        <f ca="1">IF(UZ46&lt;&gt;"",VLOOKUP(UZ46,UG4:UO52,9,FALSE),"")</f>
        <v>31</v>
      </c>
      <c r="VK46" s="497">
        <f t="shared" ca="1" si="6773"/>
        <v>0</v>
      </c>
      <c r="VL46" s="497">
        <f ca="1">IF(UZ46&lt;&gt;"",RANK(VK46,VK43:VK47),"")</f>
        <v>1</v>
      </c>
      <c r="VM46" s="497">
        <f ca="1">IF(UZ46&lt;&gt;"",SUMPRODUCT((VK43:VK47=VK46)*(VF43:VF47&gt;VF46)),"")</f>
        <v>0</v>
      </c>
      <c r="VN46" s="497">
        <f ca="1">IF(UZ46&lt;&gt;"",SUMPRODUCT((VK43:VK47=VK46)*(VF43:VF47=VF46)*(VD43:VD47&gt;VD46)),"")</f>
        <v>0</v>
      </c>
      <c r="VO46" s="497">
        <f ca="1">IF(UZ46&lt;&gt;"",SUMPRODUCT((VK43:VK47=VK46)*(VF43:VF47=VF46)*(VD43:VD47=VD46)*(VH43:VH47&gt;VH46)),"")</f>
        <v>0</v>
      </c>
      <c r="VP46" s="497">
        <f ca="1">IF(UZ46&lt;&gt;"",SUMPRODUCT((VK43:VK47=VK46)*(VF43:VF47=VF46)*(VD43:VD47=VD46)*(VH43:VH47=VH46)*(VI43:VI47&gt;VI46)),"")</f>
        <v>0</v>
      </c>
      <c r="VQ46" s="497">
        <f ca="1">IF(UZ46&lt;&gt;"",SUMPRODUCT((VK43:VK47=VK46)*(VF43:VF47=VF46)*(VD43:VD47=VD46)*(VH43:VH47=VH46)*(VI43:VI47=VI46)*(VJ43:VJ47&gt;VJ46)),"")</f>
        <v>0</v>
      </c>
      <c r="VR46" s="497">
        <f t="shared" ref="VR46" ca="1" si="7050">IF(UZ46&lt;&gt;"",IF(VR98&lt;&gt;"",IF(UY94=3,VR98,VR98+UY94),SUM(VL46:VQ46)),"")</f>
        <v>1</v>
      </c>
      <c r="VS46" s="497" t="str">
        <f ca="1">IF(UZ46&lt;&gt;"",INDEX(UZ43:UZ47,MATCH(4,VR43:VR47,0),0),"")</f>
        <v>Al Ain</v>
      </c>
      <c r="VT46" s="497" t="str">
        <f t="shared" ca="1" si="6875"/>
        <v/>
      </c>
      <c r="VU46" s="497" t="str">
        <f ca="1">IF(VT46&lt;&gt;"",SUMPRODUCT((YE3:YE54=VT46)*(YH3:YH54=VT47)*(YI3:YI54="W"))+SUMPRODUCT((YE3:YE54=VT46)*(YH3:YH54=VT44)*(YI3:YI54="W"))+SUMPRODUCT((YE3:YE54=VT46)*(YH3:YH54=VT45)*(YI3:YI54="W"))+SUMPRODUCT((YE3:YE54=VT47)*(YH3:YH54=VT46)*(YJ3:YJ54="W"))+SUMPRODUCT((YE3:YE54=VT44)*(YH3:YH54=VT46)*(YJ3:YJ54="W"))+SUMPRODUCT((YE3:YE54=VT45)*(YH3:YH54=VT46)*(YJ3:YJ54="W")),"")</f>
        <v/>
      </c>
      <c r="VV46" s="497" t="str">
        <f ca="1">IF(VT46&lt;&gt;"",SUMPRODUCT((YE3:YE54=VT46)*(YH3:YH54=VT47)*(YI3:YI54="D"))+SUMPRODUCT((YE3:YE54=VT46)*(YH3:YH54=VT44)*(YI3:YI54="D"))+SUMPRODUCT((YE3:YE54=VT46)*(YH3:YH54=VT45)*(YI3:YI54="D"))+SUMPRODUCT((YE3:YE54=VT47)*(YH3:YH54=VT46)*(YI3:YI54="D"))+SUMPRODUCT((YE3:YE54=VT44)*(YH3:YH54=VT46)*(YI3:YI54="D"))+SUMPRODUCT((YE3:YE54=VT45)*(YH3:YH54=VT46)*(YI3:YI54="D")),"")</f>
        <v/>
      </c>
      <c r="VW46" s="497" t="str">
        <f ca="1">IF(VT46&lt;&gt;"",SUMPRODUCT((YE3:YE54=VT46)*(YH3:YH54=VT47)*(YI3:YI54="L"))+SUMPRODUCT((YE3:YE54=VT46)*(YH3:YH54=VT44)*(YI3:YI54="L"))+SUMPRODUCT((YE3:YE54=VT46)*(YH3:YH54=VT45)*(YI3:YI54="L"))+SUMPRODUCT((YE3:YE54=VT47)*(YH3:YH54=VT46)*(YJ3:YJ54="L"))+SUMPRODUCT((YE3:YE54=VT44)*(YH3:YH54=VT46)*(YJ3:YJ54="L"))+SUMPRODUCT((YE3:YE54=VT45)*(YH3:YH54=VT46)*(YJ3:YJ54="L")),"")</f>
        <v/>
      </c>
      <c r="VX46" s="497">
        <f ca="1">SUMPRODUCT((YE3:YE54=VT46)*(YH3:YH54=VT47)*YF3:YF54)+SUMPRODUCT((YE3:YE54=VT46)*(YH3:YH54=VT43)*YF3:YF54)+SUMPRODUCT((YE3:YE54=VT46)*(YH3:YH54=VT44)*YF3:YF54)+SUMPRODUCT((YE3:YE54=VT46)*(YH3:YH54=VT45)*YF3:YF54)+SUMPRODUCT((YE3:YE54=VT47)*(YH3:YH54=VT46)*YG3:YG54)+SUMPRODUCT((YE3:YE54=VT43)*(YH3:YH54=VT46)*YG3:YG54)+SUMPRODUCT((YE3:YE54=VT44)*(YH3:YH54=VT46)*YG3:YG54)+SUMPRODUCT((YE3:YE54=VT45)*(YH3:YH54=VT46)*YG3:YG54)</f>
        <v>0</v>
      </c>
      <c r="VY46" s="497">
        <f ca="1">SUMPRODUCT((YE3:YE54=VT46)*(YH3:YH54=VT47)*YG3:YG54)+SUMPRODUCT((YE3:YE54=VT46)*(YH3:YH54=VT43)*YG3:YG54)+SUMPRODUCT((YE3:YE54=VT46)*(YH3:YH54=VT44)*YG3:YG54)+SUMPRODUCT((YE3:YE54=VT46)*(YH3:YH54=VT45)*YG3:YG54)+SUMPRODUCT((YE3:YE54=VT47)*(YH3:YH54=VT46)*YF3:YF54)+SUMPRODUCT((YE3:YE54=VT43)*(YH3:YH54=VT46)*YF3:YF54)+SUMPRODUCT((YE3:YE54=VT44)*(YH3:YH54=VT46)*YF3:YF54)+SUMPRODUCT((YE3:YE54=VT45)*(YH3:YH54=VT46)*YF3:YF54)</f>
        <v>0</v>
      </c>
      <c r="VZ46" s="497">
        <f t="shared" ca="1" si="6876"/>
        <v>1000</v>
      </c>
      <c r="WA46" s="497" t="str">
        <f t="shared" ca="1" si="6877"/>
        <v/>
      </c>
      <c r="WB46" s="497" t="str">
        <f ca="1">IF(VT46&lt;&gt;"",VLOOKUP(VT46,UG4:UM52,7,FALSE),"")</f>
        <v/>
      </c>
      <c r="WC46" s="497" t="str">
        <f ca="1">IF(VT46&lt;&gt;"",VLOOKUP(VT46,UG4:UM52,5,FALSE),"")</f>
        <v/>
      </c>
      <c r="WD46" s="497" t="str">
        <f ca="1">IF(VT46&lt;&gt;"",VLOOKUP(VT46,UG4:UO52,9,FALSE),"")</f>
        <v/>
      </c>
      <c r="WE46" s="497" t="str">
        <f t="shared" ca="1" si="6878"/>
        <v/>
      </c>
      <c r="WF46" s="497" t="str">
        <f ca="1">IF(VT46&lt;&gt;"",RANK(WE46,WE43:WE46),"")</f>
        <v/>
      </c>
      <c r="WG46" s="497" t="str">
        <f ca="1">IF(VT46&lt;&gt;"",SUMPRODUCT((WE43:WE47=WE46)*(VZ43:VZ47&gt;VZ46)),"")</f>
        <v/>
      </c>
      <c r="WH46" s="497" t="str">
        <f ca="1">IF(VT46&lt;&gt;"",SUMPRODUCT((WE43:WE47=WE46)*(VZ43:VZ47=VZ46)*(VX43:VX47&gt;VX46)),"")</f>
        <v/>
      </c>
      <c r="WI46" s="497" t="str">
        <f ca="1">IF(VT46&lt;&gt;"",SUMPRODUCT((WE43:WE47=WE46)*(VZ43:VZ47=VZ46)*(VX43:VX47=VX46)*(WB43:WB47&gt;WB46)),"")</f>
        <v/>
      </c>
      <c r="WJ46" s="497" t="str">
        <f ca="1">IF(VT46&lt;&gt;"",SUMPRODUCT((WE43:WE47=WE46)*(VZ43:VZ47=VZ46)*(VX43:VX47=VX46)*(WB43:WB47=WB46)*(WC43:WC47&gt;WC46)),"")</f>
        <v/>
      </c>
      <c r="WK46" s="497" t="str">
        <f ca="1">IF(VT46&lt;&gt;"",SUMPRODUCT((WE43:WE47=WE46)*(VZ43:VZ47=VZ46)*(VX43:VX47=VX46)*(WB43:WB47=WB46)*(WC43:WC47=WC46)*(WD43:WD47&gt;WD46)),"")</f>
        <v/>
      </c>
      <c r="WL46" s="497" t="str">
        <f ca="1">IF(VT46&lt;&gt;"",IF(WL98&lt;&gt;"",IF(VS94=3,WL98,WL98+VS94),SUM(WF46:WK46)+1),"")</f>
        <v/>
      </c>
      <c r="WM46" s="497" t="str">
        <f ca="1">IF(VT46&lt;&gt;"",INDEX(VT44:VT47,MATCH(4,WL44:WL47,0),0),"")</f>
        <v/>
      </c>
      <c r="WN46" s="497" t="str">
        <f t="shared" ca="1" si="6960"/>
        <v/>
      </c>
      <c r="WO46" s="497">
        <f ca="1">SUMPRODUCT((YE3:YE54=WN46)*(YH3:YH54=WN47)*(YI3:YI54="W"))+SUMPRODUCT((YE3:YE54=WN46)*(YH3:YH54=WN60)*(YI3:YI54="W"))+SUMPRODUCT((YE3:YE54=WN46)*(YH3:YH54=WN45)*(YI3:YI54="W"))+SUMPRODUCT((YE3:YE54=WN47)*(YH3:YH54=WN46)*(YJ3:YJ54="W"))+SUMPRODUCT((YE3:YE54=WN60)*(YH3:YH54=WN46)*(YJ3:YJ54="W"))+SUMPRODUCT((YE3:YE54=WN45)*(YH3:YH54=WN46)*(YJ3:YJ54="W"))</f>
        <v>0</v>
      </c>
      <c r="WP46" s="497">
        <f ca="1">SUMPRODUCT((YE3:YE54=WN46)*(YH3:YH54=WN47)*(YI3:YI54="D"))+SUMPRODUCT((YE3:YE54=WN46)*(YH3:YH54=WN60)*(YI3:YI54="D"))+SUMPRODUCT((YE3:YE54=WN46)*(YH3:YH54=WN45)*(YI3:YI54="D"))+SUMPRODUCT((YE3:YE54=WN47)*(YH3:YH54=WN46)*(YI3:YI54="D"))+SUMPRODUCT((YE3:YE54=WN60)*(YH3:YH54=WN46)*(YI3:YI54="D"))+SUMPRODUCT((YE3:YE54=WN45)*(YH3:YH54=WN46)*(YI3:YI54="D"))</f>
        <v>0</v>
      </c>
      <c r="WQ46" s="497">
        <f ca="1">SUMPRODUCT((YE3:YE54=WN46)*(YH3:YH54=WN47)*(YI3:YI54="L"))+SUMPRODUCT((YE3:YE54=WN46)*(YH3:YH54=WN60)*(YI3:YI54="L"))+SUMPRODUCT((YE3:YE54=WN46)*(YH3:YH54=WN45)*(YI3:YI54="L"))+SUMPRODUCT((YE3:YE54=WN47)*(YH3:YH54=WN46)*(YJ3:YJ54="L"))+SUMPRODUCT((YE3:YE54=WN60)*(YH3:YH54=WN46)*(YJ3:YJ54="L"))+SUMPRODUCT((YE3:YE54=WN45)*(YH3:YH54=WN46)*(YJ3:YJ54="L"))</f>
        <v>0</v>
      </c>
      <c r="WR46" s="497">
        <f ca="1">SUMPRODUCT((YE3:YE54=WN46)*(YH3:YH54=WN47)*YF3:YF54)+SUMPRODUCT((YE3:YE54=WN46)*(YH3:YH54=WN43)*YF3:YF54)+SUMPRODUCT((YE3:YE54=WN46)*(YH3:YH54=WN44)*YF3:YF54)+SUMPRODUCT((YE3:YE54=WN46)*(YH3:YH54=WN45)*YF3:YF54)+SUMPRODUCT((YE3:YE54=WN47)*(YH3:YH54=WN46)*YG3:YG54)+SUMPRODUCT((YE3:YE54=WN43)*(YH3:YH54=WN46)*YG3:YG54)+SUMPRODUCT((YE3:YE54=WN44)*(YH3:YH54=WN46)*YG3:YG54)+SUMPRODUCT((YE3:YE54=WN45)*(YH3:YH54=WN46)*YG3:YG54)</f>
        <v>0</v>
      </c>
      <c r="WS46" s="497">
        <f ca="1">SUMPRODUCT((YE3:YE54=WN46)*(YH3:YH54=WN47)*YG3:YG54)+SUMPRODUCT((YE3:YE54=WN46)*(YH3:YH54=WN43)*YG3:YG54)+SUMPRODUCT((YE3:YE54=WN46)*(YH3:YH54=WN44)*YG3:YG54)+SUMPRODUCT((YE3:YE54=WN46)*(YH3:YH54=WN45)*YG3:YG54)+SUMPRODUCT((YE3:YE54=WN47)*(YH3:YH54=WN46)*YF3:YF54)+SUMPRODUCT((YE3:YE54=WN43)*(YH3:YH54=WN46)*YF3:YF54)+SUMPRODUCT((YE3:YE54=WN44)*(YH3:YH54=WN46)*YF3:YF54)+SUMPRODUCT((YE3:YE54=WN45)*(YH3:YH54=WN46)*YF3:YF54)</f>
        <v>0</v>
      </c>
      <c r="WT46" s="497">
        <f t="shared" ca="1" si="6961"/>
        <v>1000</v>
      </c>
      <c r="WU46" s="497" t="str">
        <f t="shared" ca="1" si="6962"/>
        <v/>
      </c>
      <c r="WV46" s="497" t="str">
        <f ca="1">IF(WN46&lt;&gt;"",VLOOKUP(WN46,UG4:UM52,7,FALSE),"")</f>
        <v/>
      </c>
      <c r="WW46" s="497" t="str">
        <f ca="1">IF(WN46&lt;&gt;"",VLOOKUP(WN46,UG4:UM52,5,FALSE),"")</f>
        <v/>
      </c>
      <c r="WX46" s="497" t="str">
        <f ca="1">IF(WN46&lt;&gt;"",VLOOKUP(WN46,UG4:UO52,9,FALSE),"")</f>
        <v/>
      </c>
      <c r="WY46" s="497" t="str">
        <f t="shared" ca="1" si="6963"/>
        <v/>
      </c>
      <c r="WZ46" s="497" t="str">
        <f ca="1">IF(WN46&lt;&gt;"",RANK(WY46,WY44:WY46),"")</f>
        <v/>
      </c>
      <c r="XA46" s="497" t="str">
        <f ca="1">IF(WN46&lt;&gt;"",SUMPRODUCT((WY43:WY47=WY46)*(WT43:WT47&gt;WT46)),"")</f>
        <v/>
      </c>
      <c r="XB46" s="497" t="str">
        <f ca="1">IF(WN46&lt;&gt;"",SUMPRODUCT((WY43:WY47=WY46)*(WT43:WT47=WT46)*(WR43:WR47&gt;WR46)),"")</f>
        <v/>
      </c>
      <c r="XC46" s="497" t="str">
        <f ca="1">IF(WN46&lt;&gt;"",SUMPRODUCT((WY43:WY47=WY46)*(WT43:WT47=WT46)*(WR43:WR47=WR46)*(WV43:WV47&gt;WV46)),"")</f>
        <v/>
      </c>
      <c r="XD46" s="497" t="str">
        <f ca="1">IF(WN46&lt;&gt;"",SUMPRODUCT((WY43:WY47=WY46)*(WT43:WT47=WT46)*(WR43:WR47=WR46)*(WV43:WV47=WV46)*(WW43:WW47&gt;WW46)),"")</f>
        <v/>
      </c>
      <c r="XE46" s="497" t="str">
        <f ca="1">IF(WN46&lt;&gt;"",SUMPRODUCT((WY43:WY47=WY46)*(WT43:WT47=WT46)*(WR43:WR47=WR46)*(WV43:WV47=WV46)*(WW43:WW47=WW46)*(WX43:WX47&gt;WX46)),"")</f>
        <v/>
      </c>
      <c r="XF46" s="497" t="str">
        <f t="shared" ca="1" si="6964"/>
        <v/>
      </c>
      <c r="XG46" s="497" t="str">
        <f ca="1">IF(WN46&lt;&gt;"",INDEX(WN45:WN47,MATCH(4,XF45:XF47,0),0),"")</f>
        <v/>
      </c>
      <c r="XH46" s="497" t="str">
        <f t="shared" ref="XH46" si="7051">IF(UX43&lt;&gt;"",UX43,"")</f>
        <v/>
      </c>
      <c r="XI46" s="497">
        <f ca="1">SUMPRODUCT((YE3:YE54=XH46)*(YH3:YH54=XH47)*(YI3:YI54="W"))+SUMPRODUCT((YE3:YE54=XH46)*(YH3:YH54=XH60)*(YI3:YI54="W"))+SUMPRODUCT((YE3:YE54=XH46)*(YH3:YH54=XH61)*(YI3:YI54="W"))+SUMPRODUCT((YE3:YE54=XH47)*(YH3:YH54=XH46)*(YJ3:YJ54="W"))+SUMPRODUCT((YE3:YE54=XH60)*(YH3:YH54=XH46)*(YJ3:YJ54="W"))+SUMPRODUCT((YE3:YE54=XH61)*(YH3:YH54=XH46)*(YJ3:YJ54="W"))</f>
        <v>0</v>
      </c>
      <c r="XJ46" s="497">
        <f ca="1">SUMPRODUCT((YE3:YE54=XH46)*(YH3:YH54=XH47)*(YI3:YI54="D"))+SUMPRODUCT((YE3:YE54=XH46)*(YH3:YH54=XH60)*(YI3:YI54="D"))+SUMPRODUCT((YE3:YE54=XH46)*(YH3:YH54=XH61)*(YI3:YI54="D"))+SUMPRODUCT((YE3:YE54=XH47)*(YH3:YH54=XH46)*(YI3:YI54="D"))+SUMPRODUCT((YE3:YE54=XH60)*(YH3:YH54=XH46)*(YI3:YI54="D"))+SUMPRODUCT((YE3:YE54=XH61)*(YH3:YH54=XH46)*(YI3:YI54="D"))</f>
        <v>0</v>
      </c>
      <c r="XK46" s="497">
        <f ca="1">SUMPRODUCT((YE3:YE54=XH46)*(YH3:YH54=XH47)*(YI3:YI54="L"))+SUMPRODUCT((YE3:YE54=XH46)*(YH3:YH54=XH60)*(YI3:YI54="L"))+SUMPRODUCT((YE3:YE54=XH46)*(YH3:YH54=XH61)*(YI3:YI54="L"))+SUMPRODUCT((YE3:YE54=XH47)*(YH3:YH54=XH46)*(YJ3:YJ54="L"))+SUMPRODUCT((YE3:YE54=XH60)*(YH3:YH54=XH46)*(YJ3:YJ54="L"))+SUMPRODUCT((YE3:YE54=XH61)*(YH3:YH54=XH46)*(YJ3:YJ54="L"))</f>
        <v>0</v>
      </c>
      <c r="XL46" s="497">
        <f ca="1">SUMPRODUCT((YE3:YE54=XH46)*(YH3:YH54=XH47)*YF3:YF54)+SUMPRODUCT((YE3:YE54=XH46)*(YH3:YH54=XH43)*YF3:YF54)+SUMPRODUCT((YE3:YE54=XH46)*(YH3:YH54=XH44)*YF3:YF54)+SUMPRODUCT((YE3:YE54=XH46)*(YH3:YH54=XH45)*YF3:YF54)+SUMPRODUCT((YE3:YE54=XH47)*(YH3:YH54=XH46)*YG3:YG54)+SUMPRODUCT((YE3:YE54=XH43)*(YH3:YH54=XH46)*YG3:YG54)+SUMPRODUCT((YE3:YE54=XH44)*(YH3:YH54=XH46)*YG3:YG54)+SUMPRODUCT((YE3:YE54=XH45)*(YH3:YH54=XH46)*YG3:YG54)</f>
        <v>0</v>
      </c>
      <c r="XM46" s="497">
        <f ca="1">SUMPRODUCT((YE3:YE54=XH46)*(YH3:YH54=XH47)*YG3:YG54)+SUMPRODUCT((YE3:YE54=XH46)*(YH3:YH54=XH43)*YG3:YG54)+SUMPRODUCT((YE3:YE54=XH46)*(YH3:YH54=XH44)*YG3:YG54)+SUMPRODUCT((YE3:YE54=XH46)*(YH3:YH54=XH45)*YG3:YG54)+SUMPRODUCT((YE3:YE54=XH47)*(YH3:YH54=XH46)*YF3:YF54)+SUMPRODUCT((YE3:YE54=XH43)*(YH3:YH54=XH46)*YF3:YF54)+SUMPRODUCT((YE3:YE54=XH44)*(YH3:YH54=XH46)*YF3:YF54)+SUMPRODUCT((YE3:YE54=XH45)*(YH3:YH54=XH46)*YF3:YF54)</f>
        <v>0</v>
      </c>
      <c r="XN46" s="497">
        <f t="shared" ref="XN46" ca="1" si="7052">XL46-XM46+1000</f>
        <v>1000</v>
      </c>
      <c r="XO46" s="497" t="str">
        <f t="shared" ref="XO46" si="7053">IF(XH46&lt;&gt;"",XI46*3+XJ46*1,"")</f>
        <v/>
      </c>
      <c r="XP46" s="497" t="str">
        <f>IF(XH46&lt;&gt;"",VLOOKUP(XH46,UG4:UM52,7,FALSE),"")</f>
        <v/>
      </c>
      <c r="XQ46" s="497" t="str">
        <f>IF(XH46&lt;&gt;"",VLOOKUP(XH46,UG4:UM52,5,FALSE),"")</f>
        <v/>
      </c>
      <c r="XR46" s="497" t="str">
        <f>IF(XH46&lt;&gt;"",VLOOKUP(XH46,UG4:UO52,9,FALSE),"")</f>
        <v/>
      </c>
      <c r="XS46" s="497" t="str">
        <f t="shared" ref="XS46" si="7054">XO46</f>
        <v/>
      </c>
      <c r="XT46" s="497" t="str">
        <f t="shared" ref="XT46" si="7055">IF(XH46&lt;&gt;"",RANK(XS46,VK43:VK47),"")</f>
        <v/>
      </c>
      <c r="XU46" s="497" t="str">
        <f t="shared" ref="XU46" si="7056">IF(XH46&lt;&gt;"",SUMPRODUCT((XS43:XS47=XS46)*(XN43:XN47&gt;XN46)),"")</f>
        <v/>
      </c>
      <c r="XV46" s="497" t="str">
        <f t="shared" ref="XV46" si="7057">IF(XH46&lt;&gt;"",SUMPRODUCT((XS43:XS47=XS46)*(XN43:XN47=XN46)*(XL43:XL47&gt;XL46)),"")</f>
        <v/>
      </c>
      <c r="XW46" s="497" t="str">
        <f t="shared" ref="XW46" si="7058">IF(XH46&lt;&gt;"",SUMPRODUCT((XS43:XS47=XS46)*(XN43:XN47=XN46)*(XL43:XL47=XL46)*(XP43:XP47&gt;XP46)),"")</f>
        <v/>
      </c>
      <c r="XX46" s="497" t="str">
        <f t="shared" ref="XX46" si="7059">IF(XH46&lt;&gt;"",SUMPRODUCT((XS43:XS47=XS46)*(XN43:XN47=XN46)*(XL43:XL47=XL46)*(XP43:XP47=XP46)*(XQ43:XQ47&gt;XQ46)),"")</f>
        <v/>
      </c>
      <c r="XY46" s="497" t="str">
        <f t="shared" ref="XY46" si="7060">IF(XH46&lt;&gt;"",SUMPRODUCT((XS43:XS47=XS46)*(XN43:XN47=XN46)*(XL43:XL47=XL46)*(XP43:XP47=XP46)*(XQ43:XQ47=XQ46)*(XR43:XR47&gt;XR46)),"")</f>
        <v/>
      </c>
      <c r="XZ46" s="497" t="str">
        <f t="shared" ref="XZ46" si="7061">IF(XH46&lt;&gt;"",SUM(XT46:XY46)+3,"")</f>
        <v/>
      </c>
      <c r="YA46" s="497" t="str">
        <f t="shared" ref="YA46" si="7062">IF(XH46&lt;&gt;"",IF(XZ46=4,XH46,XH47),"")</f>
        <v/>
      </c>
      <c r="YB46" s="497" t="str">
        <f t="shared" ref="YB46" ca="1" si="7063">IF(YA46&lt;&gt;"",YA46,IF(XG46&lt;&gt;"",XG46,IF(WM46&lt;&gt;"",WM46,IF(VS46&lt;&gt;"",VS46,US46))))</f>
        <v>Al Ain</v>
      </c>
      <c r="YC46" s="497">
        <v>4</v>
      </c>
      <c r="YD46" s="497"/>
      <c r="YE46" s="500" t="str">
        <f t="shared" si="6"/>
        <v>Urawa Red Diamonds</v>
      </c>
      <c r="YF46" s="500">
        <f ca="1">IF(OFFSET('Game Board'!O51,0,YF1)&lt;&gt;"",OFFSET('Game Board'!O51,0,YF1),0)</f>
        <v>0</v>
      </c>
      <c r="YG46" s="500">
        <f ca="1">IF(OFFSET('Game Board'!P51,0,YF1)&lt;&gt;"",OFFSET('Game Board'!P51,0,YF1),0)</f>
        <v>0</v>
      </c>
      <c r="YH46" s="500" t="str">
        <f t="shared" si="7"/>
        <v>Monterrey</v>
      </c>
      <c r="YI46" s="500" t="str">
        <f ca="1">IF(AND(OFFSET('Game Board'!O51,0,YF1)&lt;&gt;"",OFFSET('Game Board'!P51,0,YF1)&lt;&gt;""),IF(YF46&gt;YG46,"W",IF(YF46=YG46,"D","L")),"")</f>
        <v/>
      </c>
      <c r="YJ46" s="497" t="str">
        <f t="shared" ca="1" si="2629"/>
        <v/>
      </c>
      <c r="YK46" s="497"/>
      <c r="YL46" s="497">
        <f ca="1">VLOOKUP(YM46,ACH43:ACI46,2,FALSE)</f>
        <v>2</v>
      </c>
      <c r="YM46" s="498" t="str">
        <f t="shared" si="6776"/>
        <v>Juventus</v>
      </c>
      <c r="YN46" s="497">
        <f ca="1">SUMPRODUCT((ACK3:ACK54=YM46)*(ACO3:ACO54="W"))+SUMPRODUCT((ACN3:ACN54=YM46)*(ACP3:ACP54="W"))</f>
        <v>0</v>
      </c>
      <c r="YO46" s="497">
        <f ca="1">SUMPRODUCT((ACK3:ACK54=YM46)*(ACO3:ACO54="D"))+SUMPRODUCT((ACN3:ACN54=YM46)*(ACP3:ACP54="D"))</f>
        <v>0</v>
      </c>
      <c r="YP46" s="497">
        <f ca="1">SUMPRODUCT((ACK3:ACK54=YM46)*(ACO3:ACO54="L"))+SUMPRODUCT((ACN3:ACN54=YM46)*(ACP3:ACP54="L"))</f>
        <v>0</v>
      </c>
      <c r="YQ46" s="497">
        <f ca="1">SUMIF(ACK3:ACK72,YM46,ACL3:ACL72)+SUMIF(ACN3:ACN72,YM46,ACM3:ACM72)</f>
        <v>0</v>
      </c>
      <c r="YR46" s="497">
        <f ca="1">SUMIF(ACN3:ACN72,YM46,ACL3:ACL72)+SUMIF(ACK3:ACK72,YM46,ACM3:ACM72)</f>
        <v>0</v>
      </c>
      <c r="YS46" s="497">
        <f t="shared" ca="1" si="6777"/>
        <v>1000</v>
      </c>
      <c r="YT46" s="497">
        <f t="shared" ca="1" si="6778"/>
        <v>0</v>
      </c>
      <c r="YU46" s="499">
        <f t="shared" si="117"/>
        <v>19</v>
      </c>
      <c r="YV46" s="497">
        <f ca="1">IF(COUNTIF(YT43:YT46,4)&lt;&gt;4,RANK(YT46,YT43:YT46),YT98)</f>
        <v>1</v>
      </c>
      <c r="YW46" s="497"/>
      <c r="YX46" s="497">
        <f ca="1">SUMPRODUCT((YV43:YV46=YV46)*(YU43:YU46&lt;YU46))+YV46</f>
        <v>3</v>
      </c>
      <c r="YY46" s="498" t="str">
        <f ca="1">INDEX(YM43:YM47,MATCH(4,YX43:YX47,0),0)</f>
        <v>Manchester City</v>
      </c>
      <c r="YZ46" s="497">
        <f ca="1">INDEX(YV43:YV47,MATCH(YY46,YM43:YM47,0),0)</f>
        <v>1</v>
      </c>
      <c r="ZA46" s="497" t="str">
        <f t="shared" ca="1" si="6966"/>
        <v>Manchester City</v>
      </c>
      <c r="ZB46" s="497" t="str">
        <f t="shared" ca="1" si="6967"/>
        <v/>
      </c>
      <c r="ZC46" s="497"/>
      <c r="ZD46" s="497"/>
      <c r="ZE46" s="497"/>
      <c r="ZF46" s="497" t="str">
        <f t="shared" ca="1" si="6783"/>
        <v>Manchester City</v>
      </c>
      <c r="ZG46" s="497">
        <f ca="1">SUMPRODUCT((ACK3:ACK54=ZF46)*(ACN3:ACN54=ZF47)*(ACO3:ACO54="W"))+SUMPRODUCT((ACK3:ACK54=ZF46)*(ACN3:ACN54=ZF43)*(ACO3:ACO54="W"))+SUMPRODUCT((ACK3:ACK54=ZF46)*(ACN3:ACN54=ZF44)*(ACO3:ACO54="W"))+SUMPRODUCT((ACK3:ACK54=ZF46)*(ACN3:ACN54=ZF45)*(ACO3:ACO54="W"))+SUMPRODUCT((ACK3:ACK54=ZF47)*(ACN3:ACN54=ZF46)*(ACP3:ACP54="W"))+SUMPRODUCT((ACK3:ACK54=ZF43)*(ACN3:ACN54=ZF46)*(ACP3:ACP54="W"))+SUMPRODUCT((ACK3:ACK54=ZF44)*(ACN3:ACN54=ZF46)*(ACP3:ACP54="W"))+SUMPRODUCT((ACK3:ACK54=ZF45)*(ACN3:ACN54=ZF46)*(ACP3:ACP54="W"))</f>
        <v>0</v>
      </c>
      <c r="ZH46" s="497">
        <f ca="1">SUMPRODUCT((ACK3:ACK54=ZF46)*(ACN3:ACN54=ZF47)*(ACO3:ACO54="D"))+SUMPRODUCT((ACK3:ACK54=ZF46)*(ACN3:ACN54=ZF43)*(ACO3:ACO54="D"))+SUMPRODUCT((ACK3:ACK54=ZF46)*(ACN3:ACN54=ZF44)*(ACO3:ACO54="D"))+SUMPRODUCT((ACK3:ACK54=ZF46)*(ACN3:ACN54=ZF45)*(ACO3:ACO54="D"))+SUMPRODUCT((ACK3:ACK54=ZF47)*(ACN3:ACN54=ZF46)*(ACO3:ACO54="D"))+SUMPRODUCT((ACK3:ACK54=ZF43)*(ACN3:ACN54=ZF46)*(ACO3:ACO54="D"))+SUMPRODUCT((ACK3:ACK54=ZF44)*(ACN3:ACN54=ZF46)*(ACO3:ACO54="D"))+SUMPRODUCT((ACK3:ACK54=ZF45)*(ACN3:ACN54=ZF46)*(ACO3:ACO54="D"))</f>
        <v>0</v>
      </c>
      <c r="ZI46" s="497">
        <f ca="1">SUMPRODUCT((ACK3:ACK54=ZF46)*(ACN3:ACN54=ZF47)*(ACO3:ACO54="L"))+SUMPRODUCT((ACK3:ACK54=ZF46)*(ACN3:ACN54=ZF43)*(ACO3:ACO54="L"))+SUMPRODUCT((ACK3:ACK54=ZF46)*(ACN3:ACN54=ZF44)*(ACO3:ACO54="L"))+SUMPRODUCT((ACK3:ACK54=ZF46)*(ACN3:ACN54=ZF45)*(ACO3:ACO54="L"))+SUMPRODUCT((ACK3:ACK54=ZF47)*(ACN3:ACN54=ZF46)*(ACP3:ACP54="L"))+SUMPRODUCT((ACK3:ACK54=ZF43)*(ACN3:ACN54=ZF46)*(ACP3:ACP54="L"))+SUMPRODUCT((ACK3:ACK54=ZF44)*(ACN3:ACN54=ZF46)*(ACP3:ACP54="L"))+SUMPRODUCT((ACK3:ACK54=ZF45)*(ACN3:ACN54=ZF46)*(ACP3:ACP54="L"))</f>
        <v>0</v>
      </c>
      <c r="ZJ46" s="497">
        <f ca="1">SUMPRODUCT((ACK3:ACK54=ZF46)*(ACN3:ACN54=ZF47)*ACL3:ACL54)+SUMPRODUCT((ACK3:ACK54=ZF46)*(ACN3:ACN54=ZF43)*ACL3:ACL54)+SUMPRODUCT((ACK3:ACK54=ZF46)*(ACN3:ACN54=ZF44)*ACL3:ACL54)+SUMPRODUCT((ACK3:ACK54=ZF46)*(ACN3:ACN54=ZF45)*ACL3:ACL54)+SUMPRODUCT((ACK3:ACK54=ZF47)*(ACN3:ACN54=ZF46)*ACM3:ACM54)+SUMPRODUCT((ACK3:ACK54=ZF43)*(ACN3:ACN54=ZF46)*ACM3:ACM54)+SUMPRODUCT((ACK3:ACK54=ZF44)*(ACN3:ACN54=ZF46)*ACM3:ACM54)+SUMPRODUCT((ACK3:ACK54=ZF45)*(ACN3:ACN54=ZF46)*ACM3:ACM54)</f>
        <v>0</v>
      </c>
      <c r="ZK46" s="497">
        <f ca="1">SUMPRODUCT((ACK3:ACK54=ZF46)*(ACN3:ACN54=ZF47)*ACM3:ACM54)+SUMPRODUCT((ACK3:ACK54=ZF46)*(ACN3:ACN54=ZF43)*ACM3:ACM54)+SUMPRODUCT((ACK3:ACK54=ZF46)*(ACN3:ACN54=ZF44)*ACM3:ACM54)+SUMPRODUCT((ACK3:ACK54=ZF46)*(ACN3:ACN54=ZF45)*ACM3:ACM54)+SUMPRODUCT((ACK3:ACK54=ZF47)*(ACN3:ACN54=ZF46)*ACL3:ACL54)+SUMPRODUCT((ACK3:ACK54=ZF43)*(ACN3:ACN54=ZF46)*ACL3:ACL54)+SUMPRODUCT((ACK3:ACK54=ZF44)*(ACN3:ACN54=ZF46)*ACL3:ACL54)+SUMPRODUCT((ACK3:ACK54=ZF45)*(ACN3:ACN54=ZF46)*ACL3:ACL54)</f>
        <v>0</v>
      </c>
      <c r="ZL46" s="497">
        <f t="shared" ca="1" si="6784"/>
        <v>1000</v>
      </c>
      <c r="ZM46" s="497">
        <f t="shared" ca="1" si="6785"/>
        <v>0</v>
      </c>
      <c r="ZN46" s="497">
        <f ca="1">IF(ZF46&lt;&gt;"",VLOOKUP(ZF46,YM4:YS52,7,FALSE),"")</f>
        <v>1000</v>
      </c>
      <c r="ZO46" s="497">
        <f ca="1">IF(ZF46&lt;&gt;"",VLOOKUP(ZF46,YM4:YS52,5,FALSE),"")</f>
        <v>0</v>
      </c>
      <c r="ZP46" s="497">
        <f ca="1">IF(ZF46&lt;&gt;"",VLOOKUP(ZF46,YM4:YU52,9,FALSE),"")</f>
        <v>31</v>
      </c>
      <c r="ZQ46" s="497">
        <f t="shared" ca="1" si="6786"/>
        <v>0</v>
      </c>
      <c r="ZR46" s="497">
        <f ca="1">IF(ZF46&lt;&gt;"",RANK(ZQ46,ZQ43:ZQ47),"")</f>
        <v>1</v>
      </c>
      <c r="ZS46" s="497">
        <f ca="1">IF(ZF46&lt;&gt;"",SUMPRODUCT((ZQ43:ZQ47=ZQ46)*(ZL43:ZL47&gt;ZL46)),"")</f>
        <v>0</v>
      </c>
      <c r="ZT46" s="497">
        <f ca="1">IF(ZF46&lt;&gt;"",SUMPRODUCT((ZQ43:ZQ47=ZQ46)*(ZL43:ZL47=ZL46)*(ZJ43:ZJ47&gt;ZJ46)),"")</f>
        <v>0</v>
      </c>
      <c r="ZU46" s="497">
        <f ca="1">IF(ZF46&lt;&gt;"",SUMPRODUCT((ZQ43:ZQ47=ZQ46)*(ZL43:ZL47=ZL46)*(ZJ43:ZJ47=ZJ46)*(ZN43:ZN47&gt;ZN46)),"")</f>
        <v>0</v>
      </c>
      <c r="ZV46" s="497">
        <f ca="1">IF(ZF46&lt;&gt;"",SUMPRODUCT((ZQ43:ZQ47=ZQ46)*(ZL43:ZL47=ZL46)*(ZJ43:ZJ47=ZJ46)*(ZN43:ZN47=ZN46)*(ZO43:ZO47&gt;ZO46)),"")</f>
        <v>0</v>
      </c>
      <c r="ZW46" s="497">
        <f ca="1">IF(ZF46&lt;&gt;"",SUMPRODUCT((ZQ43:ZQ47=ZQ46)*(ZL43:ZL47=ZL46)*(ZJ43:ZJ47=ZJ46)*(ZN43:ZN47=ZN46)*(ZO43:ZO47=ZO46)*(ZP43:ZP47&gt;ZP46)),"")</f>
        <v>0</v>
      </c>
      <c r="ZX46" s="497">
        <f t="shared" ref="ZX46" ca="1" si="7064">IF(ZF46&lt;&gt;"",IF(ZX98&lt;&gt;"",IF(ZE94=3,ZX98,ZX98+ZE94),SUM(ZR46:ZW46)),"")</f>
        <v>1</v>
      </c>
      <c r="ZY46" s="497" t="str">
        <f ca="1">IF(ZF46&lt;&gt;"",INDEX(ZF43:ZF47,MATCH(4,ZX43:ZX47,0),0),"")</f>
        <v>Al Ain</v>
      </c>
      <c r="ZZ46" s="497" t="str">
        <f t="shared" ca="1" si="6885"/>
        <v/>
      </c>
      <c r="AAA46" s="497" t="str">
        <f ca="1">IF(ZZ46&lt;&gt;"",SUMPRODUCT((ACK3:ACK54=ZZ46)*(ACN3:ACN54=ZZ47)*(ACO3:ACO54="W"))+SUMPRODUCT((ACK3:ACK54=ZZ46)*(ACN3:ACN54=ZZ44)*(ACO3:ACO54="W"))+SUMPRODUCT((ACK3:ACK54=ZZ46)*(ACN3:ACN54=ZZ45)*(ACO3:ACO54="W"))+SUMPRODUCT((ACK3:ACK54=ZZ47)*(ACN3:ACN54=ZZ46)*(ACP3:ACP54="W"))+SUMPRODUCT((ACK3:ACK54=ZZ44)*(ACN3:ACN54=ZZ46)*(ACP3:ACP54="W"))+SUMPRODUCT((ACK3:ACK54=ZZ45)*(ACN3:ACN54=ZZ46)*(ACP3:ACP54="W")),"")</f>
        <v/>
      </c>
      <c r="AAB46" s="497" t="str">
        <f ca="1">IF(ZZ46&lt;&gt;"",SUMPRODUCT((ACK3:ACK54=ZZ46)*(ACN3:ACN54=ZZ47)*(ACO3:ACO54="D"))+SUMPRODUCT((ACK3:ACK54=ZZ46)*(ACN3:ACN54=ZZ44)*(ACO3:ACO54="D"))+SUMPRODUCT((ACK3:ACK54=ZZ46)*(ACN3:ACN54=ZZ45)*(ACO3:ACO54="D"))+SUMPRODUCT((ACK3:ACK54=ZZ47)*(ACN3:ACN54=ZZ46)*(ACO3:ACO54="D"))+SUMPRODUCT((ACK3:ACK54=ZZ44)*(ACN3:ACN54=ZZ46)*(ACO3:ACO54="D"))+SUMPRODUCT((ACK3:ACK54=ZZ45)*(ACN3:ACN54=ZZ46)*(ACO3:ACO54="D")),"")</f>
        <v/>
      </c>
      <c r="AAC46" s="497" t="str">
        <f ca="1">IF(ZZ46&lt;&gt;"",SUMPRODUCT((ACK3:ACK54=ZZ46)*(ACN3:ACN54=ZZ47)*(ACO3:ACO54="L"))+SUMPRODUCT((ACK3:ACK54=ZZ46)*(ACN3:ACN54=ZZ44)*(ACO3:ACO54="L"))+SUMPRODUCT((ACK3:ACK54=ZZ46)*(ACN3:ACN54=ZZ45)*(ACO3:ACO54="L"))+SUMPRODUCT((ACK3:ACK54=ZZ47)*(ACN3:ACN54=ZZ46)*(ACP3:ACP54="L"))+SUMPRODUCT((ACK3:ACK54=ZZ44)*(ACN3:ACN54=ZZ46)*(ACP3:ACP54="L"))+SUMPRODUCT((ACK3:ACK54=ZZ45)*(ACN3:ACN54=ZZ46)*(ACP3:ACP54="L")),"")</f>
        <v/>
      </c>
      <c r="AAD46" s="497">
        <f ca="1">SUMPRODUCT((ACK3:ACK54=ZZ46)*(ACN3:ACN54=ZZ47)*ACL3:ACL54)+SUMPRODUCT((ACK3:ACK54=ZZ46)*(ACN3:ACN54=ZZ43)*ACL3:ACL54)+SUMPRODUCT((ACK3:ACK54=ZZ46)*(ACN3:ACN54=ZZ44)*ACL3:ACL54)+SUMPRODUCT((ACK3:ACK54=ZZ46)*(ACN3:ACN54=ZZ45)*ACL3:ACL54)+SUMPRODUCT((ACK3:ACK54=ZZ47)*(ACN3:ACN54=ZZ46)*ACM3:ACM54)+SUMPRODUCT((ACK3:ACK54=ZZ43)*(ACN3:ACN54=ZZ46)*ACM3:ACM54)+SUMPRODUCT((ACK3:ACK54=ZZ44)*(ACN3:ACN54=ZZ46)*ACM3:ACM54)+SUMPRODUCT((ACK3:ACK54=ZZ45)*(ACN3:ACN54=ZZ46)*ACM3:ACM54)</f>
        <v>0</v>
      </c>
      <c r="AAE46" s="497">
        <f ca="1">SUMPRODUCT((ACK3:ACK54=ZZ46)*(ACN3:ACN54=ZZ47)*ACM3:ACM54)+SUMPRODUCT((ACK3:ACK54=ZZ46)*(ACN3:ACN54=ZZ43)*ACM3:ACM54)+SUMPRODUCT((ACK3:ACK54=ZZ46)*(ACN3:ACN54=ZZ44)*ACM3:ACM54)+SUMPRODUCT((ACK3:ACK54=ZZ46)*(ACN3:ACN54=ZZ45)*ACM3:ACM54)+SUMPRODUCT((ACK3:ACK54=ZZ47)*(ACN3:ACN54=ZZ46)*ACL3:ACL54)+SUMPRODUCT((ACK3:ACK54=ZZ43)*(ACN3:ACN54=ZZ46)*ACL3:ACL54)+SUMPRODUCT((ACK3:ACK54=ZZ44)*(ACN3:ACN54=ZZ46)*ACL3:ACL54)+SUMPRODUCT((ACK3:ACK54=ZZ45)*(ACN3:ACN54=ZZ46)*ACL3:ACL54)</f>
        <v>0</v>
      </c>
      <c r="AAF46" s="497">
        <f t="shared" ca="1" si="6886"/>
        <v>1000</v>
      </c>
      <c r="AAG46" s="497" t="str">
        <f t="shared" ca="1" si="6887"/>
        <v/>
      </c>
      <c r="AAH46" s="497" t="str">
        <f ca="1">IF(ZZ46&lt;&gt;"",VLOOKUP(ZZ46,YM4:YS52,7,FALSE),"")</f>
        <v/>
      </c>
      <c r="AAI46" s="497" t="str">
        <f ca="1">IF(ZZ46&lt;&gt;"",VLOOKUP(ZZ46,YM4:YS52,5,FALSE),"")</f>
        <v/>
      </c>
      <c r="AAJ46" s="497" t="str">
        <f ca="1">IF(ZZ46&lt;&gt;"",VLOOKUP(ZZ46,YM4:YU52,9,FALSE),"")</f>
        <v/>
      </c>
      <c r="AAK46" s="497" t="str">
        <f t="shared" ca="1" si="6888"/>
        <v/>
      </c>
      <c r="AAL46" s="497" t="str">
        <f ca="1">IF(ZZ46&lt;&gt;"",RANK(AAK46,AAK43:AAK46),"")</f>
        <v/>
      </c>
      <c r="AAM46" s="497" t="str">
        <f ca="1">IF(ZZ46&lt;&gt;"",SUMPRODUCT((AAK43:AAK47=AAK46)*(AAF43:AAF47&gt;AAF46)),"")</f>
        <v/>
      </c>
      <c r="AAN46" s="497" t="str">
        <f ca="1">IF(ZZ46&lt;&gt;"",SUMPRODUCT((AAK43:AAK47=AAK46)*(AAF43:AAF47=AAF46)*(AAD43:AAD47&gt;AAD46)),"")</f>
        <v/>
      </c>
      <c r="AAO46" s="497" t="str">
        <f ca="1">IF(ZZ46&lt;&gt;"",SUMPRODUCT((AAK43:AAK47=AAK46)*(AAF43:AAF47=AAF46)*(AAD43:AAD47=AAD46)*(AAH43:AAH47&gt;AAH46)),"")</f>
        <v/>
      </c>
      <c r="AAP46" s="497" t="str">
        <f ca="1">IF(ZZ46&lt;&gt;"",SUMPRODUCT((AAK43:AAK47=AAK46)*(AAF43:AAF47=AAF46)*(AAD43:AAD47=AAD46)*(AAH43:AAH47=AAH46)*(AAI43:AAI47&gt;AAI46)),"")</f>
        <v/>
      </c>
      <c r="AAQ46" s="497" t="str">
        <f ca="1">IF(ZZ46&lt;&gt;"",SUMPRODUCT((AAK43:AAK47=AAK46)*(AAF43:AAF47=AAF46)*(AAD43:AAD47=AAD46)*(AAH43:AAH47=AAH46)*(AAI43:AAI47=AAI46)*(AAJ43:AAJ47&gt;AAJ46)),"")</f>
        <v/>
      </c>
      <c r="AAR46" s="497" t="str">
        <f ca="1">IF(ZZ46&lt;&gt;"",IF(AAR98&lt;&gt;"",IF(ZY94=3,AAR98,AAR98+ZY94),SUM(AAL46:AAQ46)+1),"")</f>
        <v/>
      </c>
      <c r="AAS46" s="497" t="str">
        <f ca="1">IF(ZZ46&lt;&gt;"",INDEX(ZZ44:ZZ47,MATCH(4,AAR44:AAR47,0),0),"")</f>
        <v/>
      </c>
      <c r="AAT46" s="497" t="str">
        <f t="shared" ca="1" si="6970"/>
        <v/>
      </c>
      <c r="AAU46" s="497">
        <f ca="1">SUMPRODUCT((ACK3:ACK54=AAT46)*(ACN3:ACN54=AAT47)*(ACO3:ACO54="W"))+SUMPRODUCT((ACK3:ACK54=AAT46)*(ACN3:ACN54=AAT60)*(ACO3:ACO54="W"))+SUMPRODUCT((ACK3:ACK54=AAT46)*(ACN3:ACN54=AAT45)*(ACO3:ACO54="W"))+SUMPRODUCT((ACK3:ACK54=AAT47)*(ACN3:ACN54=AAT46)*(ACP3:ACP54="W"))+SUMPRODUCT((ACK3:ACK54=AAT60)*(ACN3:ACN54=AAT46)*(ACP3:ACP54="W"))+SUMPRODUCT((ACK3:ACK54=AAT45)*(ACN3:ACN54=AAT46)*(ACP3:ACP54="W"))</f>
        <v>0</v>
      </c>
      <c r="AAV46" s="497">
        <f ca="1">SUMPRODUCT((ACK3:ACK54=AAT46)*(ACN3:ACN54=AAT47)*(ACO3:ACO54="D"))+SUMPRODUCT((ACK3:ACK54=AAT46)*(ACN3:ACN54=AAT60)*(ACO3:ACO54="D"))+SUMPRODUCT((ACK3:ACK54=AAT46)*(ACN3:ACN54=AAT45)*(ACO3:ACO54="D"))+SUMPRODUCT((ACK3:ACK54=AAT47)*(ACN3:ACN54=AAT46)*(ACO3:ACO54="D"))+SUMPRODUCT((ACK3:ACK54=AAT60)*(ACN3:ACN54=AAT46)*(ACO3:ACO54="D"))+SUMPRODUCT((ACK3:ACK54=AAT45)*(ACN3:ACN54=AAT46)*(ACO3:ACO54="D"))</f>
        <v>0</v>
      </c>
      <c r="AAW46" s="497">
        <f ca="1">SUMPRODUCT((ACK3:ACK54=AAT46)*(ACN3:ACN54=AAT47)*(ACO3:ACO54="L"))+SUMPRODUCT((ACK3:ACK54=AAT46)*(ACN3:ACN54=AAT60)*(ACO3:ACO54="L"))+SUMPRODUCT((ACK3:ACK54=AAT46)*(ACN3:ACN54=AAT45)*(ACO3:ACO54="L"))+SUMPRODUCT((ACK3:ACK54=AAT47)*(ACN3:ACN54=AAT46)*(ACP3:ACP54="L"))+SUMPRODUCT((ACK3:ACK54=AAT60)*(ACN3:ACN54=AAT46)*(ACP3:ACP54="L"))+SUMPRODUCT((ACK3:ACK54=AAT45)*(ACN3:ACN54=AAT46)*(ACP3:ACP54="L"))</f>
        <v>0</v>
      </c>
      <c r="AAX46" s="497">
        <f ca="1">SUMPRODUCT((ACK3:ACK54=AAT46)*(ACN3:ACN54=AAT47)*ACL3:ACL54)+SUMPRODUCT((ACK3:ACK54=AAT46)*(ACN3:ACN54=AAT43)*ACL3:ACL54)+SUMPRODUCT((ACK3:ACK54=AAT46)*(ACN3:ACN54=AAT44)*ACL3:ACL54)+SUMPRODUCT((ACK3:ACK54=AAT46)*(ACN3:ACN54=AAT45)*ACL3:ACL54)+SUMPRODUCT((ACK3:ACK54=AAT47)*(ACN3:ACN54=AAT46)*ACM3:ACM54)+SUMPRODUCT((ACK3:ACK54=AAT43)*(ACN3:ACN54=AAT46)*ACM3:ACM54)+SUMPRODUCT((ACK3:ACK54=AAT44)*(ACN3:ACN54=AAT46)*ACM3:ACM54)+SUMPRODUCT((ACK3:ACK54=AAT45)*(ACN3:ACN54=AAT46)*ACM3:ACM54)</f>
        <v>0</v>
      </c>
      <c r="AAY46" s="497">
        <f ca="1">SUMPRODUCT((ACK3:ACK54=AAT46)*(ACN3:ACN54=AAT47)*ACM3:ACM54)+SUMPRODUCT((ACK3:ACK54=AAT46)*(ACN3:ACN54=AAT43)*ACM3:ACM54)+SUMPRODUCT((ACK3:ACK54=AAT46)*(ACN3:ACN54=AAT44)*ACM3:ACM54)+SUMPRODUCT((ACK3:ACK54=AAT46)*(ACN3:ACN54=AAT45)*ACM3:ACM54)+SUMPRODUCT((ACK3:ACK54=AAT47)*(ACN3:ACN54=AAT46)*ACL3:ACL54)+SUMPRODUCT((ACK3:ACK54=AAT43)*(ACN3:ACN54=AAT46)*ACL3:ACL54)+SUMPRODUCT((ACK3:ACK54=AAT44)*(ACN3:ACN54=AAT46)*ACL3:ACL54)+SUMPRODUCT((ACK3:ACK54=AAT45)*(ACN3:ACN54=AAT46)*ACL3:ACL54)</f>
        <v>0</v>
      </c>
      <c r="AAZ46" s="497">
        <f t="shared" ca="1" si="6971"/>
        <v>1000</v>
      </c>
      <c r="ABA46" s="497" t="str">
        <f t="shared" ca="1" si="6972"/>
        <v/>
      </c>
      <c r="ABB46" s="497" t="str">
        <f ca="1">IF(AAT46&lt;&gt;"",VLOOKUP(AAT46,YM4:YS52,7,FALSE),"")</f>
        <v/>
      </c>
      <c r="ABC46" s="497" t="str">
        <f ca="1">IF(AAT46&lt;&gt;"",VLOOKUP(AAT46,YM4:YS52,5,FALSE),"")</f>
        <v/>
      </c>
      <c r="ABD46" s="497" t="str">
        <f ca="1">IF(AAT46&lt;&gt;"",VLOOKUP(AAT46,YM4:YU52,9,FALSE),"")</f>
        <v/>
      </c>
      <c r="ABE46" s="497" t="str">
        <f t="shared" ca="1" si="6973"/>
        <v/>
      </c>
      <c r="ABF46" s="497" t="str">
        <f ca="1">IF(AAT46&lt;&gt;"",RANK(ABE46,ABE44:ABE46),"")</f>
        <v/>
      </c>
      <c r="ABG46" s="497" t="str">
        <f ca="1">IF(AAT46&lt;&gt;"",SUMPRODUCT((ABE43:ABE47=ABE46)*(AAZ43:AAZ47&gt;AAZ46)),"")</f>
        <v/>
      </c>
      <c r="ABH46" s="497" t="str">
        <f ca="1">IF(AAT46&lt;&gt;"",SUMPRODUCT((ABE43:ABE47=ABE46)*(AAZ43:AAZ47=AAZ46)*(AAX43:AAX47&gt;AAX46)),"")</f>
        <v/>
      </c>
      <c r="ABI46" s="497" t="str">
        <f ca="1">IF(AAT46&lt;&gt;"",SUMPRODUCT((ABE43:ABE47=ABE46)*(AAZ43:AAZ47=AAZ46)*(AAX43:AAX47=AAX46)*(ABB43:ABB47&gt;ABB46)),"")</f>
        <v/>
      </c>
      <c r="ABJ46" s="497" t="str">
        <f ca="1">IF(AAT46&lt;&gt;"",SUMPRODUCT((ABE43:ABE47=ABE46)*(AAZ43:AAZ47=AAZ46)*(AAX43:AAX47=AAX46)*(ABB43:ABB47=ABB46)*(ABC43:ABC47&gt;ABC46)),"")</f>
        <v/>
      </c>
      <c r="ABK46" s="497" t="str">
        <f ca="1">IF(AAT46&lt;&gt;"",SUMPRODUCT((ABE43:ABE47=ABE46)*(AAZ43:AAZ47=AAZ46)*(AAX43:AAX47=AAX46)*(ABB43:ABB47=ABB46)*(ABC43:ABC47=ABC46)*(ABD43:ABD47&gt;ABD46)),"")</f>
        <v/>
      </c>
      <c r="ABL46" s="497" t="str">
        <f t="shared" ca="1" si="6974"/>
        <v/>
      </c>
      <c r="ABM46" s="497" t="str">
        <f ca="1">IF(AAT46&lt;&gt;"",INDEX(AAT45:AAT47,MATCH(4,ABL45:ABL47,0),0),"")</f>
        <v/>
      </c>
      <c r="ABN46" s="497" t="str">
        <f t="shared" ref="ABN46" si="7065">IF(ZD43&lt;&gt;"",ZD43,"")</f>
        <v/>
      </c>
      <c r="ABO46" s="497">
        <f ca="1">SUMPRODUCT((ACK3:ACK54=ABN46)*(ACN3:ACN54=ABN47)*(ACO3:ACO54="W"))+SUMPRODUCT((ACK3:ACK54=ABN46)*(ACN3:ACN54=ABN60)*(ACO3:ACO54="W"))+SUMPRODUCT((ACK3:ACK54=ABN46)*(ACN3:ACN54=ABN61)*(ACO3:ACO54="W"))+SUMPRODUCT((ACK3:ACK54=ABN47)*(ACN3:ACN54=ABN46)*(ACP3:ACP54="W"))+SUMPRODUCT((ACK3:ACK54=ABN60)*(ACN3:ACN54=ABN46)*(ACP3:ACP54="W"))+SUMPRODUCT((ACK3:ACK54=ABN61)*(ACN3:ACN54=ABN46)*(ACP3:ACP54="W"))</f>
        <v>0</v>
      </c>
      <c r="ABP46" s="497">
        <f ca="1">SUMPRODUCT((ACK3:ACK54=ABN46)*(ACN3:ACN54=ABN47)*(ACO3:ACO54="D"))+SUMPRODUCT((ACK3:ACK54=ABN46)*(ACN3:ACN54=ABN60)*(ACO3:ACO54="D"))+SUMPRODUCT((ACK3:ACK54=ABN46)*(ACN3:ACN54=ABN61)*(ACO3:ACO54="D"))+SUMPRODUCT((ACK3:ACK54=ABN47)*(ACN3:ACN54=ABN46)*(ACO3:ACO54="D"))+SUMPRODUCT((ACK3:ACK54=ABN60)*(ACN3:ACN54=ABN46)*(ACO3:ACO54="D"))+SUMPRODUCT((ACK3:ACK54=ABN61)*(ACN3:ACN54=ABN46)*(ACO3:ACO54="D"))</f>
        <v>0</v>
      </c>
      <c r="ABQ46" s="497">
        <f ca="1">SUMPRODUCT((ACK3:ACK54=ABN46)*(ACN3:ACN54=ABN47)*(ACO3:ACO54="L"))+SUMPRODUCT((ACK3:ACK54=ABN46)*(ACN3:ACN54=ABN60)*(ACO3:ACO54="L"))+SUMPRODUCT((ACK3:ACK54=ABN46)*(ACN3:ACN54=ABN61)*(ACO3:ACO54="L"))+SUMPRODUCT((ACK3:ACK54=ABN47)*(ACN3:ACN54=ABN46)*(ACP3:ACP54="L"))+SUMPRODUCT((ACK3:ACK54=ABN60)*(ACN3:ACN54=ABN46)*(ACP3:ACP54="L"))+SUMPRODUCT((ACK3:ACK54=ABN61)*(ACN3:ACN54=ABN46)*(ACP3:ACP54="L"))</f>
        <v>0</v>
      </c>
      <c r="ABR46" s="497">
        <f ca="1">SUMPRODUCT((ACK3:ACK54=ABN46)*(ACN3:ACN54=ABN47)*ACL3:ACL54)+SUMPRODUCT((ACK3:ACK54=ABN46)*(ACN3:ACN54=ABN43)*ACL3:ACL54)+SUMPRODUCT((ACK3:ACK54=ABN46)*(ACN3:ACN54=ABN44)*ACL3:ACL54)+SUMPRODUCT((ACK3:ACK54=ABN46)*(ACN3:ACN54=ABN45)*ACL3:ACL54)+SUMPRODUCT((ACK3:ACK54=ABN47)*(ACN3:ACN54=ABN46)*ACM3:ACM54)+SUMPRODUCT((ACK3:ACK54=ABN43)*(ACN3:ACN54=ABN46)*ACM3:ACM54)+SUMPRODUCT((ACK3:ACK54=ABN44)*(ACN3:ACN54=ABN46)*ACM3:ACM54)+SUMPRODUCT((ACK3:ACK54=ABN45)*(ACN3:ACN54=ABN46)*ACM3:ACM54)</f>
        <v>0</v>
      </c>
      <c r="ABS46" s="497">
        <f ca="1">SUMPRODUCT((ACK3:ACK54=ABN46)*(ACN3:ACN54=ABN47)*ACM3:ACM54)+SUMPRODUCT((ACK3:ACK54=ABN46)*(ACN3:ACN54=ABN43)*ACM3:ACM54)+SUMPRODUCT((ACK3:ACK54=ABN46)*(ACN3:ACN54=ABN44)*ACM3:ACM54)+SUMPRODUCT((ACK3:ACK54=ABN46)*(ACN3:ACN54=ABN45)*ACM3:ACM54)+SUMPRODUCT((ACK3:ACK54=ABN47)*(ACN3:ACN54=ABN46)*ACL3:ACL54)+SUMPRODUCT((ACK3:ACK54=ABN43)*(ACN3:ACN54=ABN46)*ACL3:ACL54)+SUMPRODUCT((ACK3:ACK54=ABN44)*(ACN3:ACN54=ABN46)*ACL3:ACL54)+SUMPRODUCT((ACK3:ACK54=ABN45)*(ACN3:ACN54=ABN46)*ACL3:ACL54)</f>
        <v>0</v>
      </c>
      <c r="ABT46" s="497">
        <f t="shared" ref="ABT46" ca="1" si="7066">ABR46-ABS46+1000</f>
        <v>1000</v>
      </c>
      <c r="ABU46" s="497" t="str">
        <f t="shared" ref="ABU46" si="7067">IF(ABN46&lt;&gt;"",ABO46*3+ABP46*1,"")</f>
        <v/>
      </c>
      <c r="ABV46" s="497" t="str">
        <f>IF(ABN46&lt;&gt;"",VLOOKUP(ABN46,YM4:YS52,7,FALSE),"")</f>
        <v/>
      </c>
      <c r="ABW46" s="497" t="str">
        <f>IF(ABN46&lt;&gt;"",VLOOKUP(ABN46,YM4:YS52,5,FALSE),"")</f>
        <v/>
      </c>
      <c r="ABX46" s="497" t="str">
        <f>IF(ABN46&lt;&gt;"",VLOOKUP(ABN46,YM4:YU52,9,FALSE),"")</f>
        <v/>
      </c>
      <c r="ABY46" s="497" t="str">
        <f t="shared" ref="ABY46" si="7068">ABU46</f>
        <v/>
      </c>
      <c r="ABZ46" s="497" t="str">
        <f t="shared" ref="ABZ46" si="7069">IF(ABN46&lt;&gt;"",RANK(ABY46,ZQ43:ZQ47),"")</f>
        <v/>
      </c>
      <c r="ACA46" s="497" t="str">
        <f t="shared" ref="ACA46" si="7070">IF(ABN46&lt;&gt;"",SUMPRODUCT((ABY43:ABY47=ABY46)*(ABT43:ABT47&gt;ABT46)),"")</f>
        <v/>
      </c>
      <c r="ACB46" s="497" t="str">
        <f t="shared" ref="ACB46" si="7071">IF(ABN46&lt;&gt;"",SUMPRODUCT((ABY43:ABY47=ABY46)*(ABT43:ABT47=ABT46)*(ABR43:ABR47&gt;ABR46)),"")</f>
        <v/>
      </c>
      <c r="ACC46" s="497" t="str">
        <f t="shared" ref="ACC46" si="7072">IF(ABN46&lt;&gt;"",SUMPRODUCT((ABY43:ABY47=ABY46)*(ABT43:ABT47=ABT46)*(ABR43:ABR47=ABR46)*(ABV43:ABV47&gt;ABV46)),"")</f>
        <v/>
      </c>
      <c r="ACD46" s="497" t="str">
        <f t="shared" ref="ACD46" si="7073">IF(ABN46&lt;&gt;"",SUMPRODUCT((ABY43:ABY47=ABY46)*(ABT43:ABT47=ABT46)*(ABR43:ABR47=ABR46)*(ABV43:ABV47=ABV46)*(ABW43:ABW47&gt;ABW46)),"")</f>
        <v/>
      </c>
      <c r="ACE46" s="497" t="str">
        <f t="shared" ref="ACE46" si="7074">IF(ABN46&lt;&gt;"",SUMPRODUCT((ABY43:ABY47=ABY46)*(ABT43:ABT47=ABT46)*(ABR43:ABR47=ABR46)*(ABV43:ABV47=ABV46)*(ABW43:ABW47=ABW46)*(ABX43:ABX47&gt;ABX46)),"")</f>
        <v/>
      </c>
      <c r="ACF46" s="497" t="str">
        <f t="shared" ref="ACF46" si="7075">IF(ABN46&lt;&gt;"",SUM(ABZ46:ACE46)+3,"")</f>
        <v/>
      </c>
      <c r="ACG46" s="497" t="str">
        <f t="shared" ref="ACG46" si="7076">IF(ABN46&lt;&gt;"",IF(ACF46=4,ABN46,ABN47),"")</f>
        <v/>
      </c>
      <c r="ACH46" s="497" t="str">
        <f t="shared" ref="ACH46" ca="1" si="7077">IF(ACG46&lt;&gt;"",ACG46,IF(ABM46&lt;&gt;"",ABM46,IF(AAS46&lt;&gt;"",AAS46,IF(ZY46&lt;&gt;"",ZY46,YY46))))</f>
        <v>Al Ain</v>
      </c>
      <c r="ACI46" s="497">
        <v>4</v>
      </c>
      <c r="ACJ46" s="497"/>
      <c r="ACK46" s="500" t="str">
        <f t="shared" si="9"/>
        <v>Urawa Red Diamonds</v>
      </c>
      <c r="ACL46" s="500">
        <f ca="1">IF(OFFSET('Game Board'!O51,0,ACL1)&lt;&gt;"",OFFSET('Game Board'!O51,0,ACL1),0)</f>
        <v>0</v>
      </c>
      <c r="ACM46" s="500">
        <f ca="1">IF(OFFSET('Game Board'!P51,0,ACL1)&lt;&gt;"",OFFSET('Game Board'!P51,0,ACL1),0)</f>
        <v>0</v>
      </c>
      <c r="ACN46" s="500" t="str">
        <f t="shared" si="10"/>
        <v>Monterrey</v>
      </c>
      <c r="ACO46" s="500" t="str">
        <f ca="1">IF(AND(OFFSET('Game Board'!O51,0,ACL1)&lt;&gt;"",OFFSET('Game Board'!P51,0,ACL1)&lt;&gt;""),IF(ACL46&gt;ACM46,"W",IF(ACL46=ACM46,"D","L")),"")</f>
        <v/>
      </c>
      <c r="ACP46" s="497" t="str">
        <f t="shared" ca="1" si="2661"/>
        <v/>
      </c>
      <c r="ACQ46" s="497"/>
      <c r="ACR46" s="497">
        <f ca="1">VLOOKUP(ACS46,AGN43:AGO46,2,FALSE)</f>
        <v>2</v>
      </c>
      <c r="ACS46" s="498" t="str">
        <f t="shared" si="6789"/>
        <v>Juventus</v>
      </c>
      <c r="ACT46" s="497">
        <f ca="1">SUMPRODUCT((AGQ3:AGQ54=ACS46)*(AGU3:AGU54="W"))+SUMPRODUCT((AGT3:AGT54=ACS46)*(AGV3:AGV54="W"))</f>
        <v>0</v>
      </c>
      <c r="ACU46" s="497">
        <f ca="1">SUMPRODUCT((AGQ3:AGQ54=ACS46)*(AGU3:AGU54="D"))+SUMPRODUCT((AGT3:AGT54=ACS46)*(AGV3:AGV54="D"))</f>
        <v>0</v>
      </c>
      <c r="ACV46" s="497">
        <f ca="1">SUMPRODUCT((AGQ3:AGQ54=ACS46)*(AGU3:AGU54="L"))+SUMPRODUCT((AGT3:AGT54=ACS46)*(AGV3:AGV54="L"))</f>
        <v>0</v>
      </c>
      <c r="ACW46" s="497">
        <f ca="1">SUMIF(AGQ3:AGQ72,ACS46,AGR3:AGR72)+SUMIF(AGT3:AGT72,ACS46,AGS3:AGS72)</f>
        <v>0</v>
      </c>
      <c r="ACX46" s="497">
        <f ca="1">SUMIF(AGT3:AGT72,ACS46,AGR3:AGR72)+SUMIF(AGQ3:AGQ72,ACS46,AGS3:AGS72)</f>
        <v>0</v>
      </c>
      <c r="ACY46" s="497">
        <f t="shared" ca="1" si="6790"/>
        <v>1000</v>
      </c>
      <c r="ACZ46" s="497">
        <f t="shared" ca="1" si="6791"/>
        <v>0</v>
      </c>
      <c r="ADA46" s="499">
        <f t="shared" si="144"/>
        <v>19</v>
      </c>
      <c r="ADB46" s="497">
        <f ca="1">IF(COUNTIF(ACZ43:ACZ46,4)&lt;&gt;4,RANK(ACZ46,ACZ43:ACZ46),ACZ98)</f>
        <v>1</v>
      </c>
      <c r="ADC46" s="497"/>
      <c r="ADD46" s="497">
        <f ca="1">SUMPRODUCT((ADB43:ADB46=ADB46)*(ADA43:ADA46&lt;ADA46))+ADB46</f>
        <v>3</v>
      </c>
      <c r="ADE46" s="498" t="str">
        <f ca="1">INDEX(ACS43:ACS47,MATCH(4,ADD43:ADD47,0),0)</f>
        <v>Manchester City</v>
      </c>
      <c r="ADF46" s="497">
        <f ca="1">INDEX(ADB43:ADB47,MATCH(ADE46,ACS43:ACS47,0),0)</f>
        <v>1</v>
      </c>
      <c r="ADG46" s="497" t="str">
        <f t="shared" ca="1" si="6976"/>
        <v>Manchester City</v>
      </c>
      <c r="ADH46" s="497" t="str">
        <f t="shared" ca="1" si="6977"/>
        <v/>
      </c>
      <c r="ADI46" s="497"/>
      <c r="ADJ46" s="497"/>
      <c r="ADK46" s="497"/>
      <c r="ADL46" s="497" t="str">
        <f t="shared" ca="1" si="6796"/>
        <v>Manchester City</v>
      </c>
      <c r="ADM46" s="497">
        <f ca="1">SUMPRODUCT((AGQ3:AGQ54=ADL46)*(AGT3:AGT54=ADL47)*(AGU3:AGU54="W"))+SUMPRODUCT((AGQ3:AGQ54=ADL46)*(AGT3:AGT54=ADL43)*(AGU3:AGU54="W"))+SUMPRODUCT((AGQ3:AGQ54=ADL46)*(AGT3:AGT54=ADL44)*(AGU3:AGU54="W"))+SUMPRODUCT((AGQ3:AGQ54=ADL46)*(AGT3:AGT54=ADL45)*(AGU3:AGU54="W"))+SUMPRODUCT((AGQ3:AGQ54=ADL47)*(AGT3:AGT54=ADL46)*(AGV3:AGV54="W"))+SUMPRODUCT((AGQ3:AGQ54=ADL43)*(AGT3:AGT54=ADL46)*(AGV3:AGV54="W"))+SUMPRODUCT((AGQ3:AGQ54=ADL44)*(AGT3:AGT54=ADL46)*(AGV3:AGV54="W"))+SUMPRODUCT((AGQ3:AGQ54=ADL45)*(AGT3:AGT54=ADL46)*(AGV3:AGV54="W"))</f>
        <v>0</v>
      </c>
      <c r="ADN46" s="497">
        <f ca="1">SUMPRODUCT((AGQ3:AGQ54=ADL46)*(AGT3:AGT54=ADL47)*(AGU3:AGU54="D"))+SUMPRODUCT((AGQ3:AGQ54=ADL46)*(AGT3:AGT54=ADL43)*(AGU3:AGU54="D"))+SUMPRODUCT((AGQ3:AGQ54=ADL46)*(AGT3:AGT54=ADL44)*(AGU3:AGU54="D"))+SUMPRODUCT((AGQ3:AGQ54=ADL46)*(AGT3:AGT54=ADL45)*(AGU3:AGU54="D"))+SUMPRODUCT((AGQ3:AGQ54=ADL47)*(AGT3:AGT54=ADL46)*(AGU3:AGU54="D"))+SUMPRODUCT((AGQ3:AGQ54=ADL43)*(AGT3:AGT54=ADL46)*(AGU3:AGU54="D"))+SUMPRODUCT((AGQ3:AGQ54=ADL44)*(AGT3:AGT54=ADL46)*(AGU3:AGU54="D"))+SUMPRODUCT((AGQ3:AGQ54=ADL45)*(AGT3:AGT54=ADL46)*(AGU3:AGU54="D"))</f>
        <v>0</v>
      </c>
      <c r="ADO46" s="497">
        <f ca="1">SUMPRODUCT((AGQ3:AGQ54=ADL46)*(AGT3:AGT54=ADL47)*(AGU3:AGU54="L"))+SUMPRODUCT((AGQ3:AGQ54=ADL46)*(AGT3:AGT54=ADL43)*(AGU3:AGU54="L"))+SUMPRODUCT((AGQ3:AGQ54=ADL46)*(AGT3:AGT54=ADL44)*(AGU3:AGU54="L"))+SUMPRODUCT((AGQ3:AGQ54=ADL46)*(AGT3:AGT54=ADL45)*(AGU3:AGU54="L"))+SUMPRODUCT((AGQ3:AGQ54=ADL47)*(AGT3:AGT54=ADL46)*(AGV3:AGV54="L"))+SUMPRODUCT((AGQ3:AGQ54=ADL43)*(AGT3:AGT54=ADL46)*(AGV3:AGV54="L"))+SUMPRODUCT((AGQ3:AGQ54=ADL44)*(AGT3:AGT54=ADL46)*(AGV3:AGV54="L"))+SUMPRODUCT((AGQ3:AGQ54=ADL45)*(AGT3:AGT54=ADL46)*(AGV3:AGV54="L"))</f>
        <v>0</v>
      </c>
      <c r="ADP46" s="497">
        <f ca="1">SUMPRODUCT((AGQ3:AGQ54=ADL46)*(AGT3:AGT54=ADL47)*AGR3:AGR54)+SUMPRODUCT((AGQ3:AGQ54=ADL46)*(AGT3:AGT54=ADL43)*AGR3:AGR54)+SUMPRODUCT((AGQ3:AGQ54=ADL46)*(AGT3:AGT54=ADL44)*AGR3:AGR54)+SUMPRODUCT((AGQ3:AGQ54=ADL46)*(AGT3:AGT54=ADL45)*AGR3:AGR54)+SUMPRODUCT((AGQ3:AGQ54=ADL47)*(AGT3:AGT54=ADL46)*AGS3:AGS54)+SUMPRODUCT((AGQ3:AGQ54=ADL43)*(AGT3:AGT54=ADL46)*AGS3:AGS54)+SUMPRODUCT((AGQ3:AGQ54=ADL44)*(AGT3:AGT54=ADL46)*AGS3:AGS54)+SUMPRODUCT((AGQ3:AGQ54=ADL45)*(AGT3:AGT54=ADL46)*AGS3:AGS54)</f>
        <v>0</v>
      </c>
      <c r="ADQ46" s="497">
        <f ca="1">SUMPRODUCT((AGQ3:AGQ54=ADL46)*(AGT3:AGT54=ADL47)*AGS3:AGS54)+SUMPRODUCT((AGQ3:AGQ54=ADL46)*(AGT3:AGT54=ADL43)*AGS3:AGS54)+SUMPRODUCT((AGQ3:AGQ54=ADL46)*(AGT3:AGT54=ADL44)*AGS3:AGS54)+SUMPRODUCT((AGQ3:AGQ54=ADL46)*(AGT3:AGT54=ADL45)*AGS3:AGS54)+SUMPRODUCT((AGQ3:AGQ54=ADL47)*(AGT3:AGT54=ADL46)*AGR3:AGR54)+SUMPRODUCT((AGQ3:AGQ54=ADL43)*(AGT3:AGT54=ADL46)*AGR3:AGR54)+SUMPRODUCT((AGQ3:AGQ54=ADL44)*(AGT3:AGT54=ADL46)*AGR3:AGR54)+SUMPRODUCT((AGQ3:AGQ54=ADL45)*(AGT3:AGT54=ADL46)*AGR3:AGR54)</f>
        <v>0</v>
      </c>
      <c r="ADR46" s="497">
        <f t="shared" ca="1" si="6797"/>
        <v>1000</v>
      </c>
      <c r="ADS46" s="497">
        <f t="shared" ca="1" si="6798"/>
        <v>0</v>
      </c>
      <c r="ADT46" s="497">
        <f ca="1">IF(ADL46&lt;&gt;"",VLOOKUP(ADL46,ACS4:ACY52,7,FALSE),"")</f>
        <v>1000</v>
      </c>
      <c r="ADU46" s="497">
        <f ca="1">IF(ADL46&lt;&gt;"",VLOOKUP(ADL46,ACS4:ACY52,5,FALSE),"")</f>
        <v>0</v>
      </c>
      <c r="ADV46" s="497">
        <f ca="1">IF(ADL46&lt;&gt;"",VLOOKUP(ADL46,ACS4:ADA52,9,FALSE),"")</f>
        <v>31</v>
      </c>
      <c r="ADW46" s="497">
        <f t="shared" ca="1" si="6799"/>
        <v>0</v>
      </c>
      <c r="ADX46" s="497">
        <f ca="1">IF(ADL46&lt;&gt;"",RANK(ADW46,ADW43:ADW47),"")</f>
        <v>1</v>
      </c>
      <c r="ADY46" s="497">
        <f ca="1">IF(ADL46&lt;&gt;"",SUMPRODUCT((ADW43:ADW47=ADW46)*(ADR43:ADR47&gt;ADR46)),"")</f>
        <v>0</v>
      </c>
      <c r="ADZ46" s="497">
        <f ca="1">IF(ADL46&lt;&gt;"",SUMPRODUCT((ADW43:ADW47=ADW46)*(ADR43:ADR47=ADR46)*(ADP43:ADP47&gt;ADP46)),"")</f>
        <v>0</v>
      </c>
      <c r="AEA46" s="497">
        <f ca="1">IF(ADL46&lt;&gt;"",SUMPRODUCT((ADW43:ADW47=ADW46)*(ADR43:ADR47=ADR46)*(ADP43:ADP47=ADP46)*(ADT43:ADT47&gt;ADT46)),"")</f>
        <v>0</v>
      </c>
      <c r="AEB46" s="497">
        <f ca="1">IF(ADL46&lt;&gt;"",SUMPRODUCT((ADW43:ADW47=ADW46)*(ADR43:ADR47=ADR46)*(ADP43:ADP47=ADP46)*(ADT43:ADT47=ADT46)*(ADU43:ADU47&gt;ADU46)),"")</f>
        <v>0</v>
      </c>
      <c r="AEC46" s="497">
        <f ca="1">IF(ADL46&lt;&gt;"",SUMPRODUCT((ADW43:ADW47=ADW46)*(ADR43:ADR47=ADR46)*(ADP43:ADP47=ADP46)*(ADT43:ADT47=ADT46)*(ADU43:ADU47=ADU46)*(ADV43:ADV47&gt;ADV46)),"")</f>
        <v>0</v>
      </c>
      <c r="AED46" s="497">
        <f t="shared" ref="AED46" ca="1" si="7078">IF(ADL46&lt;&gt;"",IF(AED98&lt;&gt;"",IF(ADK94=3,AED98,AED98+ADK94),SUM(ADX46:AEC46)),"")</f>
        <v>1</v>
      </c>
      <c r="AEE46" s="497" t="str">
        <f ca="1">IF(ADL46&lt;&gt;"",INDEX(ADL43:ADL47,MATCH(4,AED43:AED47,0),0),"")</f>
        <v>Al Ain</v>
      </c>
      <c r="AEF46" s="497" t="str">
        <f t="shared" ca="1" si="6895"/>
        <v/>
      </c>
      <c r="AEG46" s="497" t="str">
        <f ca="1">IF(AEF46&lt;&gt;"",SUMPRODUCT((AGQ3:AGQ54=AEF46)*(AGT3:AGT54=AEF47)*(AGU3:AGU54="W"))+SUMPRODUCT((AGQ3:AGQ54=AEF46)*(AGT3:AGT54=AEF44)*(AGU3:AGU54="W"))+SUMPRODUCT((AGQ3:AGQ54=AEF46)*(AGT3:AGT54=AEF45)*(AGU3:AGU54="W"))+SUMPRODUCT((AGQ3:AGQ54=AEF47)*(AGT3:AGT54=AEF46)*(AGV3:AGV54="W"))+SUMPRODUCT((AGQ3:AGQ54=AEF44)*(AGT3:AGT54=AEF46)*(AGV3:AGV54="W"))+SUMPRODUCT((AGQ3:AGQ54=AEF45)*(AGT3:AGT54=AEF46)*(AGV3:AGV54="W")),"")</f>
        <v/>
      </c>
      <c r="AEH46" s="497" t="str">
        <f ca="1">IF(AEF46&lt;&gt;"",SUMPRODUCT((AGQ3:AGQ54=AEF46)*(AGT3:AGT54=AEF47)*(AGU3:AGU54="D"))+SUMPRODUCT((AGQ3:AGQ54=AEF46)*(AGT3:AGT54=AEF44)*(AGU3:AGU54="D"))+SUMPRODUCT((AGQ3:AGQ54=AEF46)*(AGT3:AGT54=AEF45)*(AGU3:AGU54="D"))+SUMPRODUCT((AGQ3:AGQ54=AEF47)*(AGT3:AGT54=AEF46)*(AGU3:AGU54="D"))+SUMPRODUCT((AGQ3:AGQ54=AEF44)*(AGT3:AGT54=AEF46)*(AGU3:AGU54="D"))+SUMPRODUCT((AGQ3:AGQ54=AEF45)*(AGT3:AGT54=AEF46)*(AGU3:AGU54="D")),"")</f>
        <v/>
      </c>
      <c r="AEI46" s="497" t="str">
        <f ca="1">IF(AEF46&lt;&gt;"",SUMPRODUCT((AGQ3:AGQ54=AEF46)*(AGT3:AGT54=AEF47)*(AGU3:AGU54="L"))+SUMPRODUCT((AGQ3:AGQ54=AEF46)*(AGT3:AGT54=AEF44)*(AGU3:AGU54="L"))+SUMPRODUCT((AGQ3:AGQ54=AEF46)*(AGT3:AGT54=AEF45)*(AGU3:AGU54="L"))+SUMPRODUCT((AGQ3:AGQ54=AEF47)*(AGT3:AGT54=AEF46)*(AGV3:AGV54="L"))+SUMPRODUCT((AGQ3:AGQ54=AEF44)*(AGT3:AGT54=AEF46)*(AGV3:AGV54="L"))+SUMPRODUCT((AGQ3:AGQ54=AEF45)*(AGT3:AGT54=AEF46)*(AGV3:AGV54="L")),"")</f>
        <v/>
      </c>
      <c r="AEJ46" s="497">
        <f ca="1">SUMPRODUCT((AGQ3:AGQ54=AEF46)*(AGT3:AGT54=AEF47)*AGR3:AGR54)+SUMPRODUCT((AGQ3:AGQ54=AEF46)*(AGT3:AGT54=AEF43)*AGR3:AGR54)+SUMPRODUCT((AGQ3:AGQ54=AEF46)*(AGT3:AGT54=AEF44)*AGR3:AGR54)+SUMPRODUCT((AGQ3:AGQ54=AEF46)*(AGT3:AGT54=AEF45)*AGR3:AGR54)+SUMPRODUCT((AGQ3:AGQ54=AEF47)*(AGT3:AGT54=AEF46)*AGS3:AGS54)+SUMPRODUCT((AGQ3:AGQ54=AEF43)*(AGT3:AGT54=AEF46)*AGS3:AGS54)+SUMPRODUCT((AGQ3:AGQ54=AEF44)*(AGT3:AGT54=AEF46)*AGS3:AGS54)+SUMPRODUCT((AGQ3:AGQ54=AEF45)*(AGT3:AGT54=AEF46)*AGS3:AGS54)</f>
        <v>0</v>
      </c>
      <c r="AEK46" s="497">
        <f ca="1">SUMPRODUCT((AGQ3:AGQ54=AEF46)*(AGT3:AGT54=AEF47)*AGS3:AGS54)+SUMPRODUCT((AGQ3:AGQ54=AEF46)*(AGT3:AGT54=AEF43)*AGS3:AGS54)+SUMPRODUCT((AGQ3:AGQ54=AEF46)*(AGT3:AGT54=AEF44)*AGS3:AGS54)+SUMPRODUCT((AGQ3:AGQ54=AEF46)*(AGT3:AGT54=AEF45)*AGS3:AGS54)+SUMPRODUCT((AGQ3:AGQ54=AEF47)*(AGT3:AGT54=AEF46)*AGR3:AGR54)+SUMPRODUCT((AGQ3:AGQ54=AEF43)*(AGT3:AGT54=AEF46)*AGR3:AGR54)+SUMPRODUCT((AGQ3:AGQ54=AEF44)*(AGT3:AGT54=AEF46)*AGR3:AGR54)+SUMPRODUCT((AGQ3:AGQ54=AEF45)*(AGT3:AGT54=AEF46)*AGR3:AGR54)</f>
        <v>0</v>
      </c>
      <c r="AEL46" s="497">
        <f t="shared" ca="1" si="6896"/>
        <v>1000</v>
      </c>
      <c r="AEM46" s="497" t="str">
        <f t="shared" ca="1" si="6897"/>
        <v/>
      </c>
      <c r="AEN46" s="497" t="str">
        <f ca="1">IF(AEF46&lt;&gt;"",VLOOKUP(AEF46,ACS4:ACY52,7,FALSE),"")</f>
        <v/>
      </c>
      <c r="AEO46" s="497" t="str">
        <f ca="1">IF(AEF46&lt;&gt;"",VLOOKUP(AEF46,ACS4:ACY52,5,FALSE),"")</f>
        <v/>
      </c>
      <c r="AEP46" s="497" t="str">
        <f ca="1">IF(AEF46&lt;&gt;"",VLOOKUP(AEF46,ACS4:ADA52,9,FALSE),"")</f>
        <v/>
      </c>
      <c r="AEQ46" s="497" t="str">
        <f t="shared" ca="1" si="6898"/>
        <v/>
      </c>
      <c r="AER46" s="497" t="str">
        <f ca="1">IF(AEF46&lt;&gt;"",RANK(AEQ46,AEQ43:AEQ46),"")</f>
        <v/>
      </c>
      <c r="AES46" s="497" t="str">
        <f ca="1">IF(AEF46&lt;&gt;"",SUMPRODUCT((AEQ43:AEQ47=AEQ46)*(AEL43:AEL47&gt;AEL46)),"")</f>
        <v/>
      </c>
      <c r="AET46" s="497" t="str">
        <f ca="1">IF(AEF46&lt;&gt;"",SUMPRODUCT((AEQ43:AEQ47=AEQ46)*(AEL43:AEL47=AEL46)*(AEJ43:AEJ47&gt;AEJ46)),"")</f>
        <v/>
      </c>
      <c r="AEU46" s="497" t="str">
        <f ca="1">IF(AEF46&lt;&gt;"",SUMPRODUCT((AEQ43:AEQ47=AEQ46)*(AEL43:AEL47=AEL46)*(AEJ43:AEJ47=AEJ46)*(AEN43:AEN47&gt;AEN46)),"")</f>
        <v/>
      </c>
      <c r="AEV46" s="497" t="str">
        <f ca="1">IF(AEF46&lt;&gt;"",SUMPRODUCT((AEQ43:AEQ47=AEQ46)*(AEL43:AEL47=AEL46)*(AEJ43:AEJ47=AEJ46)*(AEN43:AEN47=AEN46)*(AEO43:AEO47&gt;AEO46)),"")</f>
        <v/>
      </c>
      <c r="AEW46" s="497" t="str">
        <f ca="1">IF(AEF46&lt;&gt;"",SUMPRODUCT((AEQ43:AEQ47=AEQ46)*(AEL43:AEL47=AEL46)*(AEJ43:AEJ47=AEJ46)*(AEN43:AEN47=AEN46)*(AEO43:AEO47=AEO46)*(AEP43:AEP47&gt;AEP46)),"")</f>
        <v/>
      </c>
      <c r="AEX46" s="497" t="str">
        <f ca="1">IF(AEF46&lt;&gt;"",IF(AEX98&lt;&gt;"",IF(AEE94=3,AEX98,AEX98+AEE94),SUM(AER46:AEW46)+1),"")</f>
        <v/>
      </c>
      <c r="AEY46" s="497" t="str">
        <f ca="1">IF(AEF46&lt;&gt;"",INDEX(AEF44:AEF47,MATCH(4,AEX44:AEX47,0),0),"")</f>
        <v/>
      </c>
      <c r="AEZ46" s="497" t="str">
        <f t="shared" ca="1" si="6980"/>
        <v/>
      </c>
      <c r="AFA46" s="497">
        <f ca="1">SUMPRODUCT((AGQ3:AGQ54=AEZ46)*(AGT3:AGT54=AEZ47)*(AGU3:AGU54="W"))+SUMPRODUCT((AGQ3:AGQ54=AEZ46)*(AGT3:AGT54=AEZ60)*(AGU3:AGU54="W"))+SUMPRODUCT((AGQ3:AGQ54=AEZ46)*(AGT3:AGT54=AEZ45)*(AGU3:AGU54="W"))+SUMPRODUCT((AGQ3:AGQ54=AEZ47)*(AGT3:AGT54=AEZ46)*(AGV3:AGV54="W"))+SUMPRODUCT((AGQ3:AGQ54=AEZ60)*(AGT3:AGT54=AEZ46)*(AGV3:AGV54="W"))+SUMPRODUCT((AGQ3:AGQ54=AEZ45)*(AGT3:AGT54=AEZ46)*(AGV3:AGV54="W"))</f>
        <v>0</v>
      </c>
      <c r="AFB46" s="497">
        <f ca="1">SUMPRODUCT((AGQ3:AGQ54=AEZ46)*(AGT3:AGT54=AEZ47)*(AGU3:AGU54="D"))+SUMPRODUCT((AGQ3:AGQ54=AEZ46)*(AGT3:AGT54=AEZ60)*(AGU3:AGU54="D"))+SUMPRODUCT((AGQ3:AGQ54=AEZ46)*(AGT3:AGT54=AEZ45)*(AGU3:AGU54="D"))+SUMPRODUCT((AGQ3:AGQ54=AEZ47)*(AGT3:AGT54=AEZ46)*(AGU3:AGU54="D"))+SUMPRODUCT((AGQ3:AGQ54=AEZ60)*(AGT3:AGT54=AEZ46)*(AGU3:AGU54="D"))+SUMPRODUCT((AGQ3:AGQ54=AEZ45)*(AGT3:AGT54=AEZ46)*(AGU3:AGU54="D"))</f>
        <v>0</v>
      </c>
      <c r="AFC46" s="497">
        <f ca="1">SUMPRODUCT((AGQ3:AGQ54=AEZ46)*(AGT3:AGT54=AEZ47)*(AGU3:AGU54="L"))+SUMPRODUCT((AGQ3:AGQ54=AEZ46)*(AGT3:AGT54=AEZ60)*(AGU3:AGU54="L"))+SUMPRODUCT((AGQ3:AGQ54=AEZ46)*(AGT3:AGT54=AEZ45)*(AGU3:AGU54="L"))+SUMPRODUCT((AGQ3:AGQ54=AEZ47)*(AGT3:AGT54=AEZ46)*(AGV3:AGV54="L"))+SUMPRODUCT((AGQ3:AGQ54=AEZ60)*(AGT3:AGT54=AEZ46)*(AGV3:AGV54="L"))+SUMPRODUCT((AGQ3:AGQ54=AEZ45)*(AGT3:AGT54=AEZ46)*(AGV3:AGV54="L"))</f>
        <v>0</v>
      </c>
      <c r="AFD46" s="497">
        <f ca="1">SUMPRODUCT((AGQ3:AGQ54=AEZ46)*(AGT3:AGT54=AEZ47)*AGR3:AGR54)+SUMPRODUCT((AGQ3:AGQ54=AEZ46)*(AGT3:AGT54=AEZ43)*AGR3:AGR54)+SUMPRODUCT((AGQ3:AGQ54=AEZ46)*(AGT3:AGT54=AEZ44)*AGR3:AGR54)+SUMPRODUCT((AGQ3:AGQ54=AEZ46)*(AGT3:AGT54=AEZ45)*AGR3:AGR54)+SUMPRODUCT((AGQ3:AGQ54=AEZ47)*(AGT3:AGT54=AEZ46)*AGS3:AGS54)+SUMPRODUCT((AGQ3:AGQ54=AEZ43)*(AGT3:AGT54=AEZ46)*AGS3:AGS54)+SUMPRODUCT((AGQ3:AGQ54=AEZ44)*(AGT3:AGT54=AEZ46)*AGS3:AGS54)+SUMPRODUCT((AGQ3:AGQ54=AEZ45)*(AGT3:AGT54=AEZ46)*AGS3:AGS54)</f>
        <v>0</v>
      </c>
      <c r="AFE46" s="497">
        <f ca="1">SUMPRODUCT((AGQ3:AGQ54=AEZ46)*(AGT3:AGT54=AEZ47)*AGS3:AGS54)+SUMPRODUCT((AGQ3:AGQ54=AEZ46)*(AGT3:AGT54=AEZ43)*AGS3:AGS54)+SUMPRODUCT((AGQ3:AGQ54=AEZ46)*(AGT3:AGT54=AEZ44)*AGS3:AGS54)+SUMPRODUCT((AGQ3:AGQ54=AEZ46)*(AGT3:AGT54=AEZ45)*AGS3:AGS54)+SUMPRODUCT((AGQ3:AGQ54=AEZ47)*(AGT3:AGT54=AEZ46)*AGR3:AGR54)+SUMPRODUCT((AGQ3:AGQ54=AEZ43)*(AGT3:AGT54=AEZ46)*AGR3:AGR54)+SUMPRODUCT((AGQ3:AGQ54=AEZ44)*(AGT3:AGT54=AEZ46)*AGR3:AGR54)+SUMPRODUCT((AGQ3:AGQ54=AEZ45)*(AGT3:AGT54=AEZ46)*AGR3:AGR54)</f>
        <v>0</v>
      </c>
      <c r="AFF46" s="497">
        <f t="shared" ca="1" si="6981"/>
        <v>1000</v>
      </c>
      <c r="AFG46" s="497" t="str">
        <f t="shared" ca="1" si="6982"/>
        <v/>
      </c>
      <c r="AFH46" s="497" t="str">
        <f ca="1">IF(AEZ46&lt;&gt;"",VLOOKUP(AEZ46,ACS4:ACY52,7,FALSE),"")</f>
        <v/>
      </c>
      <c r="AFI46" s="497" t="str">
        <f ca="1">IF(AEZ46&lt;&gt;"",VLOOKUP(AEZ46,ACS4:ACY52,5,FALSE),"")</f>
        <v/>
      </c>
      <c r="AFJ46" s="497" t="str">
        <f ca="1">IF(AEZ46&lt;&gt;"",VLOOKUP(AEZ46,ACS4:ADA52,9,FALSE),"")</f>
        <v/>
      </c>
      <c r="AFK46" s="497" t="str">
        <f t="shared" ca="1" si="6983"/>
        <v/>
      </c>
      <c r="AFL46" s="497" t="str">
        <f ca="1">IF(AEZ46&lt;&gt;"",RANK(AFK46,AFK44:AFK46),"")</f>
        <v/>
      </c>
      <c r="AFM46" s="497" t="str">
        <f ca="1">IF(AEZ46&lt;&gt;"",SUMPRODUCT((AFK43:AFK47=AFK46)*(AFF43:AFF47&gt;AFF46)),"")</f>
        <v/>
      </c>
      <c r="AFN46" s="497" t="str">
        <f ca="1">IF(AEZ46&lt;&gt;"",SUMPRODUCT((AFK43:AFK47=AFK46)*(AFF43:AFF47=AFF46)*(AFD43:AFD47&gt;AFD46)),"")</f>
        <v/>
      </c>
      <c r="AFO46" s="497" t="str">
        <f ca="1">IF(AEZ46&lt;&gt;"",SUMPRODUCT((AFK43:AFK47=AFK46)*(AFF43:AFF47=AFF46)*(AFD43:AFD47=AFD46)*(AFH43:AFH47&gt;AFH46)),"")</f>
        <v/>
      </c>
      <c r="AFP46" s="497" t="str">
        <f ca="1">IF(AEZ46&lt;&gt;"",SUMPRODUCT((AFK43:AFK47=AFK46)*(AFF43:AFF47=AFF46)*(AFD43:AFD47=AFD46)*(AFH43:AFH47=AFH46)*(AFI43:AFI47&gt;AFI46)),"")</f>
        <v/>
      </c>
      <c r="AFQ46" s="497" t="str">
        <f ca="1">IF(AEZ46&lt;&gt;"",SUMPRODUCT((AFK43:AFK47=AFK46)*(AFF43:AFF47=AFF46)*(AFD43:AFD47=AFD46)*(AFH43:AFH47=AFH46)*(AFI43:AFI47=AFI46)*(AFJ43:AFJ47&gt;AFJ46)),"")</f>
        <v/>
      </c>
      <c r="AFR46" s="497" t="str">
        <f t="shared" ca="1" si="6984"/>
        <v/>
      </c>
      <c r="AFS46" s="497" t="str">
        <f ca="1">IF(AEZ46&lt;&gt;"",INDEX(AEZ45:AEZ47,MATCH(4,AFR45:AFR47,0),0),"")</f>
        <v/>
      </c>
      <c r="AFT46" s="497" t="str">
        <f t="shared" ref="AFT46" si="7079">IF(ADJ43&lt;&gt;"",ADJ43,"")</f>
        <v/>
      </c>
      <c r="AFU46" s="497">
        <f ca="1">SUMPRODUCT((AGQ3:AGQ54=AFT46)*(AGT3:AGT54=AFT47)*(AGU3:AGU54="W"))+SUMPRODUCT((AGQ3:AGQ54=AFT46)*(AGT3:AGT54=AFT60)*(AGU3:AGU54="W"))+SUMPRODUCT((AGQ3:AGQ54=AFT46)*(AGT3:AGT54=AFT61)*(AGU3:AGU54="W"))+SUMPRODUCT((AGQ3:AGQ54=AFT47)*(AGT3:AGT54=AFT46)*(AGV3:AGV54="W"))+SUMPRODUCT((AGQ3:AGQ54=AFT60)*(AGT3:AGT54=AFT46)*(AGV3:AGV54="W"))+SUMPRODUCT((AGQ3:AGQ54=AFT61)*(AGT3:AGT54=AFT46)*(AGV3:AGV54="W"))</f>
        <v>0</v>
      </c>
      <c r="AFV46" s="497">
        <f ca="1">SUMPRODUCT((AGQ3:AGQ54=AFT46)*(AGT3:AGT54=AFT47)*(AGU3:AGU54="D"))+SUMPRODUCT((AGQ3:AGQ54=AFT46)*(AGT3:AGT54=AFT60)*(AGU3:AGU54="D"))+SUMPRODUCT((AGQ3:AGQ54=AFT46)*(AGT3:AGT54=AFT61)*(AGU3:AGU54="D"))+SUMPRODUCT((AGQ3:AGQ54=AFT47)*(AGT3:AGT54=AFT46)*(AGU3:AGU54="D"))+SUMPRODUCT((AGQ3:AGQ54=AFT60)*(AGT3:AGT54=AFT46)*(AGU3:AGU54="D"))+SUMPRODUCT((AGQ3:AGQ54=AFT61)*(AGT3:AGT54=AFT46)*(AGU3:AGU54="D"))</f>
        <v>0</v>
      </c>
      <c r="AFW46" s="497">
        <f ca="1">SUMPRODUCT((AGQ3:AGQ54=AFT46)*(AGT3:AGT54=AFT47)*(AGU3:AGU54="L"))+SUMPRODUCT((AGQ3:AGQ54=AFT46)*(AGT3:AGT54=AFT60)*(AGU3:AGU54="L"))+SUMPRODUCT((AGQ3:AGQ54=AFT46)*(AGT3:AGT54=AFT61)*(AGU3:AGU54="L"))+SUMPRODUCT((AGQ3:AGQ54=AFT47)*(AGT3:AGT54=AFT46)*(AGV3:AGV54="L"))+SUMPRODUCT((AGQ3:AGQ54=AFT60)*(AGT3:AGT54=AFT46)*(AGV3:AGV54="L"))+SUMPRODUCT((AGQ3:AGQ54=AFT61)*(AGT3:AGT54=AFT46)*(AGV3:AGV54="L"))</f>
        <v>0</v>
      </c>
      <c r="AFX46" s="497">
        <f ca="1">SUMPRODUCT((AGQ3:AGQ54=AFT46)*(AGT3:AGT54=AFT47)*AGR3:AGR54)+SUMPRODUCT((AGQ3:AGQ54=AFT46)*(AGT3:AGT54=AFT43)*AGR3:AGR54)+SUMPRODUCT((AGQ3:AGQ54=AFT46)*(AGT3:AGT54=AFT44)*AGR3:AGR54)+SUMPRODUCT((AGQ3:AGQ54=AFT46)*(AGT3:AGT54=AFT45)*AGR3:AGR54)+SUMPRODUCT((AGQ3:AGQ54=AFT47)*(AGT3:AGT54=AFT46)*AGS3:AGS54)+SUMPRODUCT((AGQ3:AGQ54=AFT43)*(AGT3:AGT54=AFT46)*AGS3:AGS54)+SUMPRODUCT((AGQ3:AGQ54=AFT44)*(AGT3:AGT54=AFT46)*AGS3:AGS54)+SUMPRODUCT((AGQ3:AGQ54=AFT45)*(AGT3:AGT54=AFT46)*AGS3:AGS54)</f>
        <v>0</v>
      </c>
      <c r="AFY46" s="497">
        <f ca="1">SUMPRODUCT((AGQ3:AGQ54=AFT46)*(AGT3:AGT54=AFT47)*AGS3:AGS54)+SUMPRODUCT((AGQ3:AGQ54=AFT46)*(AGT3:AGT54=AFT43)*AGS3:AGS54)+SUMPRODUCT((AGQ3:AGQ54=AFT46)*(AGT3:AGT54=AFT44)*AGS3:AGS54)+SUMPRODUCT((AGQ3:AGQ54=AFT46)*(AGT3:AGT54=AFT45)*AGS3:AGS54)+SUMPRODUCT((AGQ3:AGQ54=AFT47)*(AGT3:AGT54=AFT46)*AGR3:AGR54)+SUMPRODUCT((AGQ3:AGQ54=AFT43)*(AGT3:AGT54=AFT46)*AGR3:AGR54)+SUMPRODUCT((AGQ3:AGQ54=AFT44)*(AGT3:AGT54=AFT46)*AGR3:AGR54)+SUMPRODUCT((AGQ3:AGQ54=AFT45)*(AGT3:AGT54=AFT46)*AGR3:AGR54)</f>
        <v>0</v>
      </c>
      <c r="AFZ46" s="497">
        <f t="shared" ref="AFZ46" ca="1" si="7080">AFX46-AFY46+1000</f>
        <v>1000</v>
      </c>
      <c r="AGA46" s="497" t="str">
        <f t="shared" ref="AGA46" si="7081">IF(AFT46&lt;&gt;"",AFU46*3+AFV46*1,"")</f>
        <v/>
      </c>
      <c r="AGB46" s="497" t="str">
        <f>IF(AFT46&lt;&gt;"",VLOOKUP(AFT46,ACS4:ACY52,7,FALSE),"")</f>
        <v/>
      </c>
      <c r="AGC46" s="497" t="str">
        <f>IF(AFT46&lt;&gt;"",VLOOKUP(AFT46,ACS4:ACY52,5,FALSE),"")</f>
        <v/>
      </c>
      <c r="AGD46" s="497" t="str">
        <f>IF(AFT46&lt;&gt;"",VLOOKUP(AFT46,ACS4:ADA52,9,FALSE),"")</f>
        <v/>
      </c>
      <c r="AGE46" s="497" t="str">
        <f t="shared" ref="AGE46" si="7082">AGA46</f>
        <v/>
      </c>
      <c r="AGF46" s="497" t="str">
        <f t="shared" ref="AGF46" si="7083">IF(AFT46&lt;&gt;"",RANK(AGE46,ADW43:ADW47),"")</f>
        <v/>
      </c>
      <c r="AGG46" s="497" t="str">
        <f t="shared" ref="AGG46" si="7084">IF(AFT46&lt;&gt;"",SUMPRODUCT((AGE43:AGE47=AGE46)*(AFZ43:AFZ47&gt;AFZ46)),"")</f>
        <v/>
      </c>
      <c r="AGH46" s="497" t="str">
        <f t="shared" ref="AGH46" si="7085">IF(AFT46&lt;&gt;"",SUMPRODUCT((AGE43:AGE47=AGE46)*(AFZ43:AFZ47=AFZ46)*(AFX43:AFX47&gt;AFX46)),"")</f>
        <v/>
      </c>
      <c r="AGI46" s="497" t="str">
        <f t="shared" ref="AGI46" si="7086">IF(AFT46&lt;&gt;"",SUMPRODUCT((AGE43:AGE47=AGE46)*(AFZ43:AFZ47=AFZ46)*(AFX43:AFX47=AFX46)*(AGB43:AGB47&gt;AGB46)),"")</f>
        <v/>
      </c>
      <c r="AGJ46" s="497" t="str">
        <f t="shared" ref="AGJ46" si="7087">IF(AFT46&lt;&gt;"",SUMPRODUCT((AGE43:AGE47=AGE46)*(AFZ43:AFZ47=AFZ46)*(AFX43:AFX47=AFX46)*(AGB43:AGB47=AGB46)*(AGC43:AGC47&gt;AGC46)),"")</f>
        <v/>
      </c>
      <c r="AGK46" s="497" t="str">
        <f t="shared" ref="AGK46" si="7088">IF(AFT46&lt;&gt;"",SUMPRODUCT((AGE43:AGE47=AGE46)*(AFZ43:AFZ47=AFZ46)*(AFX43:AFX47=AFX46)*(AGB43:AGB47=AGB46)*(AGC43:AGC47=AGC46)*(AGD43:AGD47&gt;AGD46)),"")</f>
        <v/>
      </c>
      <c r="AGL46" s="497" t="str">
        <f t="shared" ref="AGL46" si="7089">IF(AFT46&lt;&gt;"",SUM(AGF46:AGK46)+3,"")</f>
        <v/>
      </c>
      <c r="AGM46" s="497" t="str">
        <f t="shared" ref="AGM46" si="7090">IF(AFT46&lt;&gt;"",IF(AGL46=4,AFT46,AFT47),"")</f>
        <v/>
      </c>
      <c r="AGN46" s="497" t="str">
        <f t="shared" ref="AGN46" ca="1" si="7091">IF(AGM46&lt;&gt;"",AGM46,IF(AFS46&lt;&gt;"",AFS46,IF(AEY46&lt;&gt;"",AEY46,IF(AEE46&lt;&gt;"",AEE46,ADE46))))</f>
        <v>Al Ain</v>
      </c>
      <c r="AGO46" s="497">
        <v>4</v>
      </c>
      <c r="AGP46" s="497"/>
      <c r="AGQ46" s="500" t="str">
        <f t="shared" si="12"/>
        <v>Urawa Red Diamonds</v>
      </c>
      <c r="AGR46" s="500">
        <f ca="1">IF(OFFSET('Game Board'!O51,0,AGR1)&lt;&gt;"",OFFSET('Game Board'!O51,0,AGR1),0)</f>
        <v>0</v>
      </c>
      <c r="AGS46" s="500">
        <f ca="1">IF(OFFSET('Game Board'!P51,0,AGR1)&lt;&gt;"",OFFSET('Game Board'!P51,0,AGR1),0)</f>
        <v>0</v>
      </c>
      <c r="AGT46" s="500" t="str">
        <f t="shared" si="13"/>
        <v>Monterrey</v>
      </c>
      <c r="AGU46" s="500" t="str">
        <f ca="1">IF(AND(OFFSET('Game Board'!O51,0,AGR1)&lt;&gt;"",OFFSET('Game Board'!P51,0,AGR1)&lt;&gt;""),IF(AGR46&gt;AGS46,"W",IF(AGR46=AGS46,"D","L")),"")</f>
        <v/>
      </c>
      <c r="AGV46" s="497" t="str">
        <f t="shared" ca="1" si="2693"/>
        <v/>
      </c>
      <c r="AGW46" s="497"/>
      <c r="AGX46" s="497">
        <f ca="1">VLOOKUP(AGY46,AKT43:AKU46,2,FALSE)</f>
        <v>2</v>
      </c>
      <c r="AGY46" s="498" t="str">
        <f t="shared" si="6802"/>
        <v>Juventus</v>
      </c>
      <c r="AGZ46" s="497">
        <f ca="1">SUMPRODUCT((AKW3:AKW54=AGY46)*(ALA3:ALA54="W"))+SUMPRODUCT((AKZ3:AKZ54=AGY46)*(ALB3:ALB54="W"))</f>
        <v>0</v>
      </c>
      <c r="AHA46" s="497">
        <f ca="1">SUMPRODUCT((AKW3:AKW54=AGY46)*(ALA3:ALA54="D"))+SUMPRODUCT((AKZ3:AKZ54=AGY46)*(ALB3:ALB54="D"))</f>
        <v>0</v>
      </c>
      <c r="AHB46" s="497">
        <f ca="1">SUMPRODUCT((AKW3:AKW54=AGY46)*(ALA3:ALA54="L"))+SUMPRODUCT((AKZ3:AKZ54=AGY46)*(ALB3:ALB54="L"))</f>
        <v>0</v>
      </c>
      <c r="AHC46" s="497">
        <f ca="1">SUMIF(AKW3:AKW72,AGY46,AKX3:AKX72)+SUMIF(AKZ3:AKZ72,AGY46,AKY3:AKY72)</f>
        <v>0</v>
      </c>
      <c r="AHD46" s="497">
        <f ca="1">SUMIF(AKZ3:AKZ72,AGY46,AKX3:AKX72)+SUMIF(AKW3:AKW72,AGY46,AKY3:AKY72)</f>
        <v>0</v>
      </c>
      <c r="AHE46" s="497">
        <f t="shared" ca="1" si="6803"/>
        <v>1000</v>
      </c>
      <c r="AHF46" s="497">
        <f t="shared" ca="1" si="6804"/>
        <v>0</v>
      </c>
      <c r="AHG46" s="499">
        <f t="shared" si="171"/>
        <v>19</v>
      </c>
      <c r="AHH46" s="497">
        <f ca="1">IF(COUNTIF(AHF43:AHF46,4)&lt;&gt;4,RANK(AHF46,AHF43:AHF46),AHF98)</f>
        <v>1</v>
      </c>
      <c r="AHI46" s="497"/>
      <c r="AHJ46" s="497">
        <f ca="1">SUMPRODUCT((AHH43:AHH46=AHH46)*(AHG43:AHG46&lt;AHG46))+AHH46</f>
        <v>3</v>
      </c>
      <c r="AHK46" s="498" t="str">
        <f ca="1">INDEX(AGY43:AGY47,MATCH(4,AHJ43:AHJ47,0),0)</f>
        <v>Manchester City</v>
      </c>
      <c r="AHL46" s="497">
        <f ca="1">INDEX(AHH43:AHH47,MATCH(AHK46,AGY43:AGY47,0),0)</f>
        <v>1</v>
      </c>
      <c r="AHM46" s="497" t="str">
        <f t="shared" ca="1" si="6986"/>
        <v>Manchester City</v>
      </c>
      <c r="AHN46" s="497" t="str">
        <f t="shared" ca="1" si="6987"/>
        <v/>
      </c>
      <c r="AHO46" s="497"/>
      <c r="AHP46" s="497"/>
      <c r="AHQ46" s="497"/>
      <c r="AHR46" s="497" t="str">
        <f t="shared" ca="1" si="6809"/>
        <v>Manchester City</v>
      </c>
      <c r="AHS46" s="497">
        <f ca="1">SUMPRODUCT((AKW3:AKW54=AHR46)*(AKZ3:AKZ54=AHR47)*(ALA3:ALA54="W"))+SUMPRODUCT((AKW3:AKW54=AHR46)*(AKZ3:AKZ54=AHR43)*(ALA3:ALA54="W"))+SUMPRODUCT((AKW3:AKW54=AHR46)*(AKZ3:AKZ54=AHR44)*(ALA3:ALA54="W"))+SUMPRODUCT((AKW3:AKW54=AHR46)*(AKZ3:AKZ54=AHR45)*(ALA3:ALA54="W"))+SUMPRODUCT((AKW3:AKW54=AHR47)*(AKZ3:AKZ54=AHR46)*(ALB3:ALB54="W"))+SUMPRODUCT((AKW3:AKW54=AHR43)*(AKZ3:AKZ54=AHR46)*(ALB3:ALB54="W"))+SUMPRODUCT((AKW3:AKW54=AHR44)*(AKZ3:AKZ54=AHR46)*(ALB3:ALB54="W"))+SUMPRODUCT((AKW3:AKW54=AHR45)*(AKZ3:AKZ54=AHR46)*(ALB3:ALB54="W"))</f>
        <v>0</v>
      </c>
      <c r="AHT46" s="497">
        <f ca="1">SUMPRODUCT((AKW3:AKW54=AHR46)*(AKZ3:AKZ54=AHR47)*(ALA3:ALA54="D"))+SUMPRODUCT((AKW3:AKW54=AHR46)*(AKZ3:AKZ54=AHR43)*(ALA3:ALA54="D"))+SUMPRODUCT((AKW3:AKW54=AHR46)*(AKZ3:AKZ54=AHR44)*(ALA3:ALA54="D"))+SUMPRODUCT((AKW3:AKW54=AHR46)*(AKZ3:AKZ54=AHR45)*(ALA3:ALA54="D"))+SUMPRODUCT((AKW3:AKW54=AHR47)*(AKZ3:AKZ54=AHR46)*(ALA3:ALA54="D"))+SUMPRODUCT((AKW3:AKW54=AHR43)*(AKZ3:AKZ54=AHR46)*(ALA3:ALA54="D"))+SUMPRODUCT((AKW3:AKW54=AHR44)*(AKZ3:AKZ54=AHR46)*(ALA3:ALA54="D"))+SUMPRODUCT((AKW3:AKW54=AHR45)*(AKZ3:AKZ54=AHR46)*(ALA3:ALA54="D"))</f>
        <v>0</v>
      </c>
      <c r="AHU46" s="497">
        <f ca="1">SUMPRODUCT((AKW3:AKW54=AHR46)*(AKZ3:AKZ54=AHR47)*(ALA3:ALA54="L"))+SUMPRODUCT((AKW3:AKW54=AHR46)*(AKZ3:AKZ54=AHR43)*(ALA3:ALA54="L"))+SUMPRODUCT((AKW3:AKW54=AHR46)*(AKZ3:AKZ54=AHR44)*(ALA3:ALA54="L"))+SUMPRODUCT((AKW3:AKW54=AHR46)*(AKZ3:AKZ54=AHR45)*(ALA3:ALA54="L"))+SUMPRODUCT((AKW3:AKW54=AHR47)*(AKZ3:AKZ54=AHR46)*(ALB3:ALB54="L"))+SUMPRODUCT((AKW3:AKW54=AHR43)*(AKZ3:AKZ54=AHR46)*(ALB3:ALB54="L"))+SUMPRODUCT((AKW3:AKW54=AHR44)*(AKZ3:AKZ54=AHR46)*(ALB3:ALB54="L"))+SUMPRODUCT((AKW3:AKW54=AHR45)*(AKZ3:AKZ54=AHR46)*(ALB3:ALB54="L"))</f>
        <v>0</v>
      </c>
      <c r="AHV46" s="497">
        <f ca="1">SUMPRODUCT((AKW3:AKW54=AHR46)*(AKZ3:AKZ54=AHR47)*AKX3:AKX54)+SUMPRODUCT((AKW3:AKW54=AHR46)*(AKZ3:AKZ54=AHR43)*AKX3:AKX54)+SUMPRODUCT((AKW3:AKW54=AHR46)*(AKZ3:AKZ54=AHR44)*AKX3:AKX54)+SUMPRODUCT((AKW3:AKW54=AHR46)*(AKZ3:AKZ54=AHR45)*AKX3:AKX54)+SUMPRODUCT((AKW3:AKW54=AHR47)*(AKZ3:AKZ54=AHR46)*AKY3:AKY54)+SUMPRODUCT((AKW3:AKW54=AHR43)*(AKZ3:AKZ54=AHR46)*AKY3:AKY54)+SUMPRODUCT((AKW3:AKW54=AHR44)*(AKZ3:AKZ54=AHR46)*AKY3:AKY54)+SUMPRODUCT((AKW3:AKW54=AHR45)*(AKZ3:AKZ54=AHR46)*AKY3:AKY54)</f>
        <v>0</v>
      </c>
      <c r="AHW46" s="497">
        <f ca="1">SUMPRODUCT((AKW3:AKW54=AHR46)*(AKZ3:AKZ54=AHR47)*AKY3:AKY54)+SUMPRODUCT((AKW3:AKW54=AHR46)*(AKZ3:AKZ54=AHR43)*AKY3:AKY54)+SUMPRODUCT((AKW3:AKW54=AHR46)*(AKZ3:AKZ54=AHR44)*AKY3:AKY54)+SUMPRODUCT((AKW3:AKW54=AHR46)*(AKZ3:AKZ54=AHR45)*AKY3:AKY54)+SUMPRODUCT((AKW3:AKW54=AHR47)*(AKZ3:AKZ54=AHR46)*AKX3:AKX54)+SUMPRODUCT((AKW3:AKW54=AHR43)*(AKZ3:AKZ54=AHR46)*AKX3:AKX54)+SUMPRODUCT((AKW3:AKW54=AHR44)*(AKZ3:AKZ54=AHR46)*AKX3:AKX54)+SUMPRODUCT((AKW3:AKW54=AHR45)*(AKZ3:AKZ54=AHR46)*AKX3:AKX54)</f>
        <v>0</v>
      </c>
      <c r="AHX46" s="497">
        <f t="shared" ca="1" si="6810"/>
        <v>1000</v>
      </c>
      <c r="AHY46" s="497">
        <f t="shared" ca="1" si="6811"/>
        <v>0</v>
      </c>
      <c r="AHZ46" s="497">
        <f ca="1">IF(AHR46&lt;&gt;"",VLOOKUP(AHR46,AGY4:AHE52,7,FALSE),"")</f>
        <v>1000</v>
      </c>
      <c r="AIA46" s="497">
        <f ca="1">IF(AHR46&lt;&gt;"",VLOOKUP(AHR46,AGY4:AHE52,5,FALSE),"")</f>
        <v>0</v>
      </c>
      <c r="AIB46" s="497">
        <f ca="1">IF(AHR46&lt;&gt;"",VLOOKUP(AHR46,AGY4:AHG52,9,FALSE),"")</f>
        <v>31</v>
      </c>
      <c r="AIC46" s="497">
        <f t="shared" ca="1" si="6812"/>
        <v>0</v>
      </c>
      <c r="AID46" s="497">
        <f ca="1">IF(AHR46&lt;&gt;"",RANK(AIC46,AIC43:AIC47),"")</f>
        <v>1</v>
      </c>
      <c r="AIE46" s="497">
        <f ca="1">IF(AHR46&lt;&gt;"",SUMPRODUCT((AIC43:AIC47=AIC46)*(AHX43:AHX47&gt;AHX46)),"")</f>
        <v>0</v>
      </c>
      <c r="AIF46" s="497">
        <f ca="1">IF(AHR46&lt;&gt;"",SUMPRODUCT((AIC43:AIC47=AIC46)*(AHX43:AHX47=AHX46)*(AHV43:AHV47&gt;AHV46)),"")</f>
        <v>0</v>
      </c>
      <c r="AIG46" s="497">
        <f ca="1">IF(AHR46&lt;&gt;"",SUMPRODUCT((AIC43:AIC47=AIC46)*(AHX43:AHX47=AHX46)*(AHV43:AHV47=AHV46)*(AHZ43:AHZ47&gt;AHZ46)),"")</f>
        <v>0</v>
      </c>
      <c r="AIH46" s="497">
        <f ca="1">IF(AHR46&lt;&gt;"",SUMPRODUCT((AIC43:AIC47=AIC46)*(AHX43:AHX47=AHX46)*(AHV43:AHV47=AHV46)*(AHZ43:AHZ47=AHZ46)*(AIA43:AIA47&gt;AIA46)),"")</f>
        <v>0</v>
      </c>
      <c r="AII46" s="497">
        <f ca="1">IF(AHR46&lt;&gt;"",SUMPRODUCT((AIC43:AIC47=AIC46)*(AHX43:AHX47=AHX46)*(AHV43:AHV47=AHV46)*(AHZ43:AHZ47=AHZ46)*(AIA43:AIA47=AIA46)*(AIB43:AIB47&gt;AIB46)),"")</f>
        <v>0</v>
      </c>
      <c r="AIJ46" s="497">
        <f t="shared" ref="AIJ46" ca="1" si="7092">IF(AHR46&lt;&gt;"",IF(AIJ98&lt;&gt;"",IF(AHQ94=3,AIJ98,AIJ98+AHQ94),SUM(AID46:AII46)),"")</f>
        <v>1</v>
      </c>
      <c r="AIK46" s="497" t="str">
        <f ca="1">IF(AHR46&lt;&gt;"",INDEX(AHR43:AHR47,MATCH(4,AIJ43:AIJ47,0),0),"")</f>
        <v>Al Ain</v>
      </c>
      <c r="AIL46" s="497" t="str">
        <f t="shared" ca="1" si="6905"/>
        <v/>
      </c>
      <c r="AIM46" s="497" t="str">
        <f ca="1">IF(AIL46&lt;&gt;"",SUMPRODUCT((AKW3:AKW54=AIL46)*(AKZ3:AKZ54=AIL47)*(ALA3:ALA54="W"))+SUMPRODUCT((AKW3:AKW54=AIL46)*(AKZ3:AKZ54=AIL44)*(ALA3:ALA54="W"))+SUMPRODUCT((AKW3:AKW54=AIL46)*(AKZ3:AKZ54=AIL45)*(ALA3:ALA54="W"))+SUMPRODUCT((AKW3:AKW54=AIL47)*(AKZ3:AKZ54=AIL46)*(ALB3:ALB54="W"))+SUMPRODUCT((AKW3:AKW54=AIL44)*(AKZ3:AKZ54=AIL46)*(ALB3:ALB54="W"))+SUMPRODUCT((AKW3:AKW54=AIL45)*(AKZ3:AKZ54=AIL46)*(ALB3:ALB54="W")),"")</f>
        <v/>
      </c>
      <c r="AIN46" s="497" t="str">
        <f ca="1">IF(AIL46&lt;&gt;"",SUMPRODUCT((AKW3:AKW54=AIL46)*(AKZ3:AKZ54=AIL47)*(ALA3:ALA54="D"))+SUMPRODUCT((AKW3:AKW54=AIL46)*(AKZ3:AKZ54=AIL44)*(ALA3:ALA54="D"))+SUMPRODUCT((AKW3:AKW54=AIL46)*(AKZ3:AKZ54=AIL45)*(ALA3:ALA54="D"))+SUMPRODUCT((AKW3:AKW54=AIL47)*(AKZ3:AKZ54=AIL46)*(ALA3:ALA54="D"))+SUMPRODUCT((AKW3:AKW54=AIL44)*(AKZ3:AKZ54=AIL46)*(ALA3:ALA54="D"))+SUMPRODUCT((AKW3:AKW54=AIL45)*(AKZ3:AKZ54=AIL46)*(ALA3:ALA54="D")),"")</f>
        <v/>
      </c>
      <c r="AIO46" s="497" t="str">
        <f ca="1">IF(AIL46&lt;&gt;"",SUMPRODUCT((AKW3:AKW54=AIL46)*(AKZ3:AKZ54=AIL47)*(ALA3:ALA54="L"))+SUMPRODUCT((AKW3:AKW54=AIL46)*(AKZ3:AKZ54=AIL44)*(ALA3:ALA54="L"))+SUMPRODUCT((AKW3:AKW54=AIL46)*(AKZ3:AKZ54=AIL45)*(ALA3:ALA54="L"))+SUMPRODUCT((AKW3:AKW54=AIL47)*(AKZ3:AKZ54=AIL46)*(ALB3:ALB54="L"))+SUMPRODUCT((AKW3:AKW54=AIL44)*(AKZ3:AKZ54=AIL46)*(ALB3:ALB54="L"))+SUMPRODUCT((AKW3:AKW54=AIL45)*(AKZ3:AKZ54=AIL46)*(ALB3:ALB54="L")),"")</f>
        <v/>
      </c>
      <c r="AIP46" s="497">
        <f ca="1">SUMPRODUCT((AKW3:AKW54=AIL46)*(AKZ3:AKZ54=AIL47)*AKX3:AKX54)+SUMPRODUCT((AKW3:AKW54=AIL46)*(AKZ3:AKZ54=AIL43)*AKX3:AKX54)+SUMPRODUCT((AKW3:AKW54=AIL46)*(AKZ3:AKZ54=AIL44)*AKX3:AKX54)+SUMPRODUCT((AKW3:AKW54=AIL46)*(AKZ3:AKZ54=AIL45)*AKX3:AKX54)+SUMPRODUCT((AKW3:AKW54=AIL47)*(AKZ3:AKZ54=AIL46)*AKY3:AKY54)+SUMPRODUCT((AKW3:AKW54=AIL43)*(AKZ3:AKZ54=AIL46)*AKY3:AKY54)+SUMPRODUCT((AKW3:AKW54=AIL44)*(AKZ3:AKZ54=AIL46)*AKY3:AKY54)+SUMPRODUCT((AKW3:AKW54=AIL45)*(AKZ3:AKZ54=AIL46)*AKY3:AKY54)</f>
        <v>0</v>
      </c>
      <c r="AIQ46" s="497">
        <f ca="1">SUMPRODUCT((AKW3:AKW54=AIL46)*(AKZ3:AKZ54=AIL47)*AKY3:AKY54)+SUMPRODUCT((AKW3:AKW54=AIL46)*(AKZ3:AKZ54=AIL43)*AKY3:AKY54)+SUMPRODUCT((AKW3:AKW54=AIL46)*(AKZ3:AKZ54=AIL44)*AKY3:AKY54)+SUMPRODUCT((AKW3:AKW54=AIL46)*(AKZ3:AKZ54=AIL45)*AKY3:AKY54)+SUMPRODUCT((AKW3:AKW54=AIL47)*(AKZ3:AKZ54=AIL46)*AKX3:AKX54)+SUMPRODUCT((AKW3:AKW54=AIL43)*(AKZ3:AKZ54=AIL46)*AKX3:AKX54)+SUMPRODUCT((AKW3:AKW54=AIL44)*(AKZ3:AKZ54=AIL46)*AKX3:AKX54)+SUMPRODUCT((AKW3:AKW54=AIL45)*(AKZ3:AKZ54=AIL46)*AKX3:AKX54)</f>
        <v>0</v>
      </c>
      <c r="AIR46" s="497">
        <f t="shared" ca="1" si="6906"/>
        <v>1000</v>
      </c>
      <c r="AIS46" s="497" t="str">
        <f t="shared" ca="1" si="6907"/>
        <v/>
      </c>
      <c r="AIT46" s="497" t="str">
        <f ca="1">IF(AIL46&lt;&gt;"",VLOOKUP(AIL46,AGY4:AHE52,7,FALSE),"")</f>
        <v/>
      </c>
      <c r="AIU46" s="497" t="str">
        <f ca="1">IF(AIL46&lt;&gt;"",VLOOKUP(AIL46,AGY4:AHE52,5,FALSE),"")</f>
        <v/>
      </c>
      <c r="AIV46" s="497" t="str">
        <f ca="1">IF(AIL46&lt;&gt;"",VLOOKUP(AIL46,AGY4:AHG52,9,FALSE),"")</f>
        <v/>
      </c>
      <c r="AIW46" s="497" t="str">
        <f t="shared" ca="1" si="6908"/>
        <v/>
      </c>
      <c r="AIX46" s="497" t="str">
        <f ca="1">IF(AIL46&lt;&gt;"",RANK(AIW46,AIW43:AIW46),"")</f>
        <v/>
      </c>
      <c r="AIY46" s="497" t="str">
        <f ca="1">IF(AIL46&lt;&gt;"",SUMPRODUCT((AIW43:AIW47=AIW46)*(AIR43:AIR47&gt;AIR46)),"")</f>
        <v/>
      </c>
      <c r="AIZ46" s="497" t="str">
        <f ca="1">IF(AIL46&lt;&gt;"",SUMPRODUCT((AIW43:AIW47=AIW46)*(AIR43:AIR47=AIR46)*(AIP43:AIP47&gt;AIP46)),"")</f>
        <v/>
      </c>
      <c r="AJA46" s="497" t="str">
        <f ca="1">IF(AIL46&lt;&gt;"",SUMPRODUCT((AIW43:AIW47=AIW46)*(AIR43:AIR47=AIR46)*(AIP43:AIP47=AIP46)*(AIT43:AIT47&gt;AIT46)),"")</f>
        <v/>
      </c>
      <c r="AJB46" s="497" t="str">
        <f ca="1">IF(AIL46&lt;&gt;"",SUMPRODUCT((AIW43:AIW47=AIW46)*(AIR43:AIR47=AIR46)*(AIP43:AIP47=AIP46)*(AIT43:AIT47=AIT46)*(AIU43:AIU47&gt;AIU46)),"")</f>
        <v/>
      </c>
      <c r="AJC46" s="497" t="str">
        <f ca="1">IF(AIL46&lt;&gt;"",SUMPRODUCT((AIW43:AIW47=AIW46)*(AIR43:AIR47=AIR46)*(AIP43:AIP47=AIP46)*(AIT43:AIT47=AIT46)*(AIU43:AIU47=AIU46)*(AIV43:AIV47&gt;AIV46)),"")</f>
        <v/>
      </c>
      <c r="AJD46" s="497" t="str">
        <f ca="1">IF(AIL46&lt;&gt;"",IF(AJD98&lt;&gt;"",IF(AIK94=3,AJD98,AJD98+AIK94),SUM(AIX46:AJC46)+1),"")</f>
        <v/>
      </c>
      <c r="AJE46" s="497" t="str">
        <f ca="1">IF(AIL46&lt;&gt;"",INDEX(AIL44:AIL47,MATCH(4,AJD44:AJD47,0),0),"")</f>
        <v/>
      </c>
      <c r="AJF46" s="497" t="str">
        <f t="shared" ca="1" si="6990"/>
        <v/>
      </c>
      <c r="AJG46" s="497">
        <f ca="1">SUMPRODUCT((AKW3:AKW54=AJF46)*(AKZ3:AKZ54=AJF47)*(ALA3:ALA54="W"))+SUMPRODUCT((AKW3:AKW54=AJF46)*(AKZ3:AKZ54=AJF60)*(ALA3:ALA54="W"))+SUMPRODUCT((AKW3:AKW54=AJF46)*(AKZ3:AKZ54=AJF45)*(ALA3:ALA54="W"))+SUMPRODUCT((AKW3:AKW54=AJF47)*(AKZ3:AKZ54=AJF46)*(ALB3:ALB54="W"))+SUMPRODUCT((AKW3:AKW54=AJF60)*(AKZ3:AKZ54=AJF46)*(ALB3:ALB54="W"))+SUMPRODUCT((AKW3:AKW54=AJF45)*(AKZ3:AKZ54=AJF46)*(ALB3:ALB54="W"))</f>
        <v>0</v>
      </c>
      <c r="AJH46" s="497">
        <f ca="1">SUMPRODUCT((AKW3:AKW54=AJF46)*(AKZ3:AKZ54=AJF47)*(ALA3:ALA54="D"))+SUMPRODUCT((AKW3:AKW54=AJF46)*(AKZ3:AKZ54=AJF60)*(ALA3:ALA54="D"))+SUMPRODUCT((AKW3:AKW54=AJF46)*(AKZ3:AKZ54=AJF45)*(ALA3:ALA54="D"))+SUMPRODUCT((AKW3:AKW54=AJF47)*(AKZ3:AKZ54=AJF46)*(ALA3:ALA54="D"))+SUMPRODUCT((AKW3:AKW54=AJF60)*(AKZ3:AKZ54=AJF46)*(ALA3:ALA54="D"))+SUMPRODUCT((AKW3:AKW54=AJF45)*(AKZ3:AKZ54=AJF46)*(ALA3:ALA54="D"))</f>
        <v>0</v>
      </c>
      <c r="AJI46" s="497">
        <f ca="1">SUMPRODUCT((AKW3:AKW54=AJF46)*(AKZ3:AKZ54=AJF47)*(ALA3:ALA54="L"))+SUMPRODUCT((AKW3:AKW54=AJF46)*(AKZ3:AKZ54=AJF60)*(ALA3:ALA54="L"))+SUMPRODUCT((AKW3:AKW54=AJF46)*(AKZ3:AKZ54=AJF45)*(ALA3:ALA54="L"))+SUMPRODUCT((AKW3:AKW54=AJF47)*(AKZ3:AKZ54=AJF46)*(ALB3:ALB54="L"))+SUMPRODUCT((AKW3:AKW54=AJF60)*(AKZ3:AKZ54=AJF46)*(ALB3:ALB54="L"))+SUMPRODUCT((AKW3:AKW54=AJF45)*(AKZ3:AKZ54=AJF46)*(ALB3:ALB54="L"))</f>
        <v>0</v>
      </c>
      <c r="AJJ46" s="497">
        <f ca="1">SUMPRODUCT((AKW3:AKW54=AJF46)*(AKZ3:AKZ54=AJF47)*AKX3:AKX54)+SUMPRODUCT((AKW3:AKW54=AJF46)*(AKZ3:AKZ54=AJF43)*AKX3:AKX54)+SUMPRODUCT((AKW3:AKW54=AJF46)*(AKZ3:AKZ54=AJF44)*AKX3:AKX54)+SUMPRODUCT((AKW3:AKW54=AJF46)*(AKZ3:AKZ54=AJF45)*AKX3:AKX54)+SUMPRODUCT((AKW3:AKW54=AJF47)*(AKZ3:AKZ54=AJF46)*AKY3:AKY54)+SUMPRODUCT((AKW3:AKW54=AJF43)*(AKZ3:AKZ54=AJF46)*AKY3:AKY54)+SUMPRODUCT((AKW3:AKW54=AJF44)*(AKZ3:AKZ54=AJF46)*AKY3:AKY54)+SUMPRODUCT((AKW3:AKW54=AJF45)*(AKZ3:AKZ54=AJF46)*AKY3:AKY54)</f>
        <v>0</v>
      </c>
      <c r="AJK46" s="497">
        <f ca="1">SUMPRODUCT((AKW3:AKW54=AJF46)*(AKZ3:AKZ54=AJF47)*AKY3:AKY54)+SUMPRODUCT((AKW3:AKW54=AJF46)*(AKZ3:AKZ54=AJF43)*AKY3:AKY54)+SUMPRODUCT((AKW3:AKW54=AJF46)*(AKZ3:AKZ54=AJF44)*AKY3:AKY54)+SUMPRODUCT((AKW3:AKW54=AJF46)*(AKZ3:AKZ54=AJF45)*AKY3:AKY54)+SUMPRODUCT((AKW3:AKW54=AJF47)*(AKZ3:AKZ54=AJF46)*AKX3:AKX54)+SUMPRODUCT((AKW3:AKW54=AJF43)*(AKZ3:AKZ54=AJF46)*AKX3:AKX54)+SUMPRODUCT((AKW3:AKW54=AJF44)*(AKZ3:AKZ54=AJF46)*AKX3:AKX54)+SUMPRODUCT((AKW3:AKW54=AJF45)*(AKZ3:AKZ54=AJF46)*AKX3:AKX54)</f>
        <v>0</v>
      </c>
      <c r="AJL46" s="497">
        <f t="shared" ca="1" si="6991"/>
        <v>1000</v>
      </c>
      <c r="AJM46" s="497" t="str">
        <f t="shared" ca="1" si="6992"/>
        <v/>
      </c>
      <c r="AJN46" s="497" t="str">
        <f ca="1">IF(AJF46&lt;&gt;"",VLOOKUP(AJF46,AGY4:AHE52,7,FALSE),"")</f>
        <v/>
      </c>
      <c r="AJO46" s="497" t="str">
        <f ca="1">IF(AJF46&lt;&gt;"",VLOOKUP(AJF46,AGY4:AHE52,5,FALSE),"")</f>
        <v/>
      </c>
      <c r="AJP46" s="497" t="str">
        <f ca="1">IF(AJF46&lt;&gt;"",VLOOKUP(AJF46,AGY4:AHG52,9,FALSE),"")</f>
        <v/>
      </c>
      <c r="AJQ46" s="497" t="str">
        <f t="shared" ca="1" si="6993"/>
        <v/>
      </c>
      <c r="AJR46" s="497" t="str">
        <f ca="1">IF(AJF46&lt;&gt;"",RANK(AJQ46,AJQ44:AJQ46),"")</f>
        <v/>
      </c>
      <c r="AJS46" s="497" t="str">
        <f ca="1">IF(AJF46&lt;&gt;"",SUMPRODUCT((AJQ43:AJQ47=AJQ46)*(AJL43:AJL47&gt;AJL46)),"")</f>
        <v/>
      </c>
      <c r="AJT46" s="497" t="str">
        <f ca="1">IF(AJF46&lt;&gt;"",SUMPRODUCT((AJQ43:AJQ47=AJQ46)*(AJL43:AJL47=AJL46)*(AJJ43:AJJ47&gt;AJJ46)),"")</f>
        <v/>
      </c>
      <c r="AJU46" s="497" t="str">
        <f ca="1">IF(AJF46&lt;&gt;"",SUMPRODUCT((AJQ43:AJQ47=AJQ46)*(AJL43:AJL47=AJL46)*(AJJ43:AJJ47=AJJ46)*(AJN43:AJN47&gt;AJN46)),"")</f>
        <v/>
      </c>
      <c r="AJV46" s="497" t="str">
        <f ca="1">IF(AJF46&lt;&gt;"",SUMPRODUCT((AJQ43:AJQ47=AJQ46)*(AJL43:AJL47=AJL46)*(AJJ43:AJJ47=AJJ46)*(AJN43:AJN47=AJN46)*(AJO43:AJO47&gt;AJO46)),"")</f>
        <v/>
      </c>
      <c r="AJW46" s="497" t="str">
        <f ca="1">IF(AJF46&lt;&gt;"",SUMPRODUCT((AJQ43:AJQ47=AJQ46)*(AJL43:AJL47=AJL46)*(AJJ43:AJJ47=AJJ46)*(AJN43:AJN47=AJN46)*(AJO43:AJO47=AJO46)*(AJP43:AJP47&gt;AJP46)),"")</f>
        <v/>
      </c>
      <c r="AJX46" s="497" t="str">
        <f t="shared" ca="1" si="6994"/>
        <v/>
      </c>
      <c r="AJY46" s="497" t="str">
        <f ca="1">IF(AJF46&lt;&gt;"",INDEX(AJF45:AJF47,MATCH(4,AJX45:AJX47,0),0),"")</f>
        <v/>
      </c>
      <c r="AJZ46" s="497" t="str">
        <f t="shared" ref="AJZ46" si="7093">IF(AHP43&lt;&gt;"",AHP43,"")</f>
        <v/>
      </c>
      <c r="AKA46" s="497">
        <f ca="1">SUMPRODUCT((AKW3:AKW54=AJZ46)*(AKZ3:AKZ54=AJZ47)*(ALA3:ALA54="W"))+SUMPRODUCT((AKW3:AKW54=AJZ46)*(AKZ3:AKZ54=AJZ60)*(ALA3:ALA54="W"))+SUMPRODUCT((AKW3:AKW54=AJZ46)*(AKZ3:AKZ54=AJZ61)*(ALA3:ALA54="W"))+SUMPRODUCT((AKW3:AKW54=AJZ47)*(AKZ3:AKZ54=AJZ46)*(ALB3:ALB54="W"))+SUMPRODUCT((AKW3:AKW54=AJZ60)*(AKZ3:AKZ54=AJZ46)*(ALB3:ALB54="W"))+SUMPRODUCT((AKW3:AKW54=AJZ61)*(AKZ3:AKZ54=AJZ46)*(ALB3:ALB54="W"))</f>
        <v>0</v>
      </c>
      <c r="AKB46" s="497">
        <f ca="1">SUMPRODUCT((AKW3:AKW54=AJZ46)*(AKZ3:AKZ54=AJZ47)*(ALA3:ALA54="D"))+SUMPRODUCT((AKW3:AKW54=AJZ46)*(AKZ3:AKZ54=AJZ60)*(ALA3:ALA54="D"))+SUMPRODUCT((AKW3:AKW54=AJZ46)*(AKZ3:AKZ54=AJZ61)*(ALA3:ALA54="D"))+SUMPRODUCT((AKW3:AKW54=AJZ47)*(AKZ3:AKZ54=AJZ46)*(ALA3:ALA54="D"))+SUMPRODUCT((AKW3:AKW54=AJZ60)*(AKZ3:AKZ54=AJZ46)*(ALA3:ALA54="D"))+SUMPRODUCT((AKW3:AKW54=AJZ61)*(AKZ3:AKZ54=AJZ46)*(ALA3:ALA54="D"))</f>
        <v>0</v>
      </c>
      <c r="AKC46" s="497">
        <f ca="1">SUMPRODUCT((AKW3:AKW54=AJZ46)*(AKZ3:AKZ54=AJZ47)*(ALA3:ALA54="L"))+SUMPRODUCT((AKW3:AKW54=AJZ46)*(AKZ3:AKZ54=AJZ60)*(ALA3:ALA54="L"))+SUMPRODUCT((AKW3:AKW54=AJZ46)*(AKZ3:AKZ54=AJZ61)*(ALA3:ALA54="L"))+SUMPRODUCT((AKW3:AKW54=AJZ47)*(AKZ3:AKZ54=AJZ46)*(ALB3:ALB54="L"))+SUMPRODUCT((AKW3:AKW54=AJZ60)*(AKZ3:AKZ54=AJZ46)*(ALB3:ALB54="L"))+SUMPRODUCT((AKW3:AKW54=AJZ61)*(AKZ3:AKZ54=AJZ46)*(ALB3:ALB54="L"))</f>
        <v>0</v>
      </c>
      <c r="AKD46" s="497">
        <f ca="1">SUMPRODUCT((AKW3:AKW54=AJZ46)*(AKZ3:AKZ54=AJZ47)*AKX3:AKX54)+SUMPRODUCT((AKW3:AKW54=AJZ46)*(AKZ3:AKZ54=AJZ43)*AKX3:AKX54)+SUMPRODUCT((AKW3:AKW54=AJZ46)*(AKZ3:AKZ54=AJZ44)*AKX3:AKX54)+SUMPRODUCT((AKW3:AKW54=AJZ46)*(AKZ3:AKZ54=AJZ45)*AKX3:AKX54)+SUMPRODUCT((AKW3:AKW54=AJZ47)*(AKZ3:AKZ54=AJZ46)*AKY3:AKY54)+SUMPRODUCT((AKW3:AKW54=AJZ43)*(AKZ3:AKZ54=AJZ46)*AKY3:AKY54)+SUMPRODUCT((AKW3:AKW54=AJZ44)*(AKZ3:AKZ54=AJZ46)*AKY3:AKY54)+SUMPRODUCT((AKW3:AKW54=AJZ45)*(AKZ3:AKZ54=AJZ46)*AKY3:AKY54)</f>
        <v>0</v>
      </c>
      <c r="AKE46" s="497">
        <f ca="1">SUMPRODUCT((AKW3:AKW54=AJZ46)*(AKZ3:AKZ54=AJZ47)*AKY3:AKY54)+SUMPRODUCT((AKW3:AKW54=AJZ46)*(AKZ3:AKZ54=AJZ43)*AKY3:AKY54)+SUMPRODUCT((AKW3:AKW54=AJZ46)*(AKZ3:AKZ54=AJZ44)*AKY3:AKY54)+SUMPRODUCT((AKW3:AKW54=AJZ46)*(AKZ3:AKZ54=AJZ45)*AKY3:AKY54)+SUMPRODUCT((AKW3:AKW54=AJZ47)*(AKZ3:AKZ54=AJZ46)*AKX3:AKX54)+SUMPRODUCT((AKW3:AKW54=AJZ43)*(AKZ3:AKZ54=AJZ46)*AKX3:AKX54)+SUMPRODUCT((AKW3:AKW54=AJZ44)*(AKZ3:AKZ54=AJZ46)*AKX3:AKX54)+SUMPRODUCT((AKW3:AKW54=AJZ45)*(AKZ3:AKZ54=AJZ46)*AKX3:AKX54)</f>
        <v>0</v>
      </c>
      <c r="AKF46" s="497">
        <f t="shared" ref="AKF46" ca="1" si="7094">AKD46-AKE46+1000</f>
        <v>1000</v>
      </c>
      <c r="AKG46" s="497" t="str">
        <f t="shared" ref="AKG46" si="7095">IF(AJZ46&lt;&gt;"",AKA46*3+AKB46*1,"")</f>
        <v/>
      </c>
      <c r="AKH46" s="497" t="str">
        <f>IF(AJZ46&lt;&gt;"",VLOOKUP(AJZ46,AGY4:AHE52,7,FALSE),"")</f>
        <v/>
      </c>
      <c r="AKI46" s="497" t="str">
        <f>IF(AJZ46&lt;&gt;"",VLOOKUP(AJZ46,AGY4:AHE52,5,FALSE),"")</f>
        <v/>
      </c>
      <c r="AKJ46" s="497" t="str">
        <f>IF(AJZ46&lt;&gt;"",VLOOKUP(AJZ46,AGY4:AHG52,9,FALSE),"")</f>
        <v/>
      </c>
      <c r="AKK46" s="497" t="str">
        <f t="shared" ref="AKK46" si="7096">AKG46</f>
        <v/>
      </c>
      <c r="AKL46" s="497" t="str">
        <f t="shared" ref="AKL46" si="7097">IF(AJZ46&lt;&gt;"",RANK(AKK46,AIC43:AIC47),"")</f>
        <v/>
      </c>
      <c r="AKM46" s="497" t="str">
        <f t="shared" ref="AKM46" si="7098">IF(AJZ46&lt;&gt;"",SUMPRODUCT((AKK43:AKK47=AKK46)*(AKF43:AKF47&gt;AKF46)),"")</f>
        <v/>
      </c>
      <c r="AKN46" s="497" t="str">
        <f t="shared" ref="AKN46" si="7099">IF(AJZ46&lt;&gt;"",SUMPRODUCT((AKK43:AKK47=AKK46)*(AKF43:AKF47=AKF46)*(AKD43:AKD47&gt;AKD46)),"")</f>
        <v/>
      </c>
      <c r="AKO46" s="497" t="str">
        <f t="shared" ref="AKO46" si="7100">IF(AJZ46&lt;&gt;"",SUMPRODUCT((AKK43:AKK47=AKK46)*(AKF43:AKF47=AKF46)*(AKD43:AKD47=AKD46)*(AKH43:AKH47&gt;AKH46)),"")</f>
        <v/>
      </c>
      <c r="AKP46" s="497" t="str">
        <f t="shared" ref="AKP46" si="7101">IF(AJZ46&lt;&gt;"",SUMPRODUCT((AKK43:AKK47=AKK46)*(AKF43:AKF47=AKF46)*(AKD43:AKD47=AKD46)*(AKH43:AKH47=AKH46)*(AKI43:AKI47&gt;AKI46)),"")</f>
        <v/>
      </c>
      <c r="AKQ46" s="497" t="str">
        <f t="shared" ref="AKQ46" si="7102">IF(AJZ46&lt;&gt;"",SUMPRODUCT((AKK43:AKK47=AKK46)*(AKF43:AKF47=AKF46)*(AKD43:AKD47=AKD46)*(AKH43:AKH47=AKH46)*(AKI43:AKI47=AKI46)*(AKJ43:AKJ47&gt;AKJ46)),"")</f>
        <v/>
      </c>
      <c r="AKR46" s="497" t="str">
        <f t="shared" ref="AKR46" si="7103">IF(AJZ46&lt;&gt;"",SUM(AKL46:AKQ46)+3,"")</f>
        <v/>
      </c>
      <c r="AKS46" s="497" t="str">
        <f t="shared" ref="AKS46" si="7104">IF(AJZ46&lt;&gt;"",IF(AKR46=4,AJZ46,AJZ47),"")</f>
        <v/>
      </c>
      <c r="AKT46" s="497" t="str">
        <f t="shared" ref="AKT46" ca="1" si="7105">IF(AKS46&lt;&gt;"",AKS46,IF(AJY46&lt;&gt;"",AJY46,IF(AJE46&lt;&gt;"",AJE46,IF(AIK46&lt;&gt;"",AIK46,AHK46))))</f>
        <v>Al Ain</v>
      </c>
      <c r="AKU46" s="497">
        <v>4</v>
      </c>
      <c r="AKV46" s="497"/>
      <c r="AKW46" s="500" t="str">
        <f t="shared" si="15"/>
        <v>Urawa Red Diamonds</v>
      </c>
      <c r="AKX46" s="500">
        <f ca="1">IF(OFFSET('Game Board'!O51,0,AKX1)&lt;&gt;"",OFFSET('Game Board'!O51,0,AKX1),0)</f>
        <v>0</v>
      </c>
      <c r="AKY46" s="500">
        <f ca="1">IF(OFFSET('Game Board'!P51,0,AKX1)&lt;&gt;"",OFFSET('Game Board'!P51,0,AKX1),0)</f>
        <v>0</v>
      </c>
      <c r="AKZ46" s="500" t="str">
        <f t="shared" si="16"/>
        <v>Monterrey</v>
      </c>
      <c r="ALA46" s="500" t="str">
        <f ca="1">IF(AND(OFFSET('Game Board'!O51,0,AKX1)&lt;&gt;"",OFFSET('Game Board'!P51,0,AKX1)&lt;&gt;""),IF(AKX46&gt;AKY46,"W",IF(AKX46=AKY46,"D","L")),"")</f>
        <v/>
      </c>
      <c r="ALB46" s="497" t="str">
        <f t="shared" ca="1" si="2725"/>
        <v/>
      </c>
      <c r="ALC46" s="497"/>
      <c r="ALD46" s="497">
        <f ca="1">VLOOKUP(ALE46,AOZ43:APA46,2,FALSE)</f>
        <v>2</v>
      </c>
      <c r="ALE46" s="498" t="str">
        <f t="shared" si="6815"/>
        <v>Juventus</v>
      </c>
      <c r="ALF46" s="497">
        <f ca="1">SUMPRODUCT((APC3:APC54=ALE46)*(APG3:APG54="W"))+SUMPRODUCT((APF3:APF54=ALE46)*(APH3:APH54="W"))</f>
        <v>0</v>
      </c>
      <c r="ALG46" s="497">
        <f ca="1">SUMPRODUCT((APC3:APC54=ALE46)*(APG3:APG54="D"))+SUMPRODUCT((APF3:APF54=ALE46)*(APH3:APH54="D"))</f>
        <v>0</v>
      </c>
      <c r="ALH46" s="497">
        <f ca="1">SUMPRODUCT((APC3:APC54=ALE46)*(APG3:APG54="L"))+SUMPRODUCT((APF3:APF54=ALE46)*(APH3:APH54="L"))</f>
        <v>0</v>
      </c>
      <c r="ALI46" s="497">
        <f ca="1">SUMIF(APC3:APC72,ALE46,APD3:APD72)+SUMIF(APF3:APF72,ALE46,APE3:APE72)</f>
        <v>0</v>
      </c>
      <c r="ALJ46" s="497">
        <f ca="1">SUMIF(APF3:APF72,ALE46,APD3:APD72)+SUMIF(APC3:APC72,ALE46,APE3:APE72)</f>
        <v>0</v>
      </c>
      <c r="ALK46" s="497">
        <f t="shared" ca="1" si="6816"/>
        <v>1000</v>
      </c>
      <c r="ALL46" s="497">
        <f t="shared" ca="1" si="6817"/>
        <v>0</v>
      </c>
      <c r="ALM46" s="499">
        <f t="shared" si="198"/>
        <v>19</v>
      </c>
      <c r="ALN46" s="497">
        <f ca="1">IF(COUNTIF(ALL43:ALL46,4)&lt;&gt;4,RANK(ALL46,ALL43:ALL46),ALL98)</f>
        <v>1</v>
      </c>
      <c r="ALO46" s="497"/>
      <c r="ALP46" s="497">
        <f ca="1">SUMPRODUCT((ALN43:ALN46=ALN46)*(ALM43:ALM46&lt;ALM46))+ALN46</f>
        <v>3</v>
      </c>
      <c r="ALQ46" s="498" t="str">
        <f ca="1">INDEX(ALE43:ALE47,MATCH(4,ALP43:ALP47,0),0)</f>
        <v>Manchester City</v>
      </c>
      <c r="ALR46" s="497">
        <f ca="1">INDEX(ALN43:ALN47,MATCH(ALQ46,ALE43:ALE47,0),0)</f>
        <v>1</v>
      </c>
      <c r="ALS46" s="497" t="str">
        <f t="shared" ca="1" si="6996"/>
        <v>Manchester City</v>
      </c>
      <c r="ALT46" s="497" t="str">
        <f t="shared" ca="1" si="6997"/>
        <v/>
      </c>
      <c r="ALU46" s="497"/>
      <c r="ALV46" s="497"/>
      <c r="ALW46" s="497"/>
      <c r="ALX46" s="497" t="str">
        <f t="shared" ca="1" si="6822"/>
        <v>Manchester City</v>
      </c>
      <c r="ALY46" s="497">
        <f ca="1">SUMPRODUCT((APC3:APC54=ALX46)*(APF3:APF54=ALX47)*(APG3:APG54="W"))+SUMPRODUCT((APC3:APC54=ALX46)*(APF3:APF54=ALX43)*(APG3:APG54="W"))+SUMPRODUCT((APC3:APC54=ALX46)*(APF3:APF54=ALX44)*(APG3:APG54="W"))+SUMPRODUCT((APC3:APC54=ALX46)*(APF3:APF54=ALX45)*(APG3:APG54="W"))+SUMPRODUCT((APC3:APC54=ALX47)*(APF3:APF54=ALX46)*(APH3:APH54="W"))+SUMPRODUCT((APC3:APC54=ALX43)*(APF3:APF54=ALX46)*(APH3:APH54="W"))+SUMPRODUCT((APC3:APC54=ALX44)*(APF3:APF54=ALX46)*(APH3:APH54="W"))+SUMPRODUCT((APC3:APC54=ALX45)*(APF3:APF54=ALX46)*(APH3:APH54="W"))</f>
        <v>0</v>
      </c>
      <c r="ALZ46" s="497">
        <f ca="1">SUMPRODUCT((APC3:APC54=ALX46)*(APF3:APF54=ALX47)*(APG3:APG54="D"))+SUMPRODUCT((APC3:APC54=ALX46)*(APF3:APF54=ALX43)*(APG3:APG54="D"))+SUMPRODUCT((APC3:APC54=ALX46)*(APF3:APF54=ALX44)*(APG3:APG54="D"))+SUMPRODUCT((APC3:APC54=ALX46)*(APF3:APF54=ALX45)*(APG3:APG54="D"))+SUMPRODUCT((APC3:APC54=ALX47)*(APF3:APF54=ALX46)*(APG3:APG54="D"))+SUMPRODUCT((APC3:APC54=ALX43)*(APF3:APF54=ALX46)*(APG3:APG54="D"))+SUMPRODUCT((APC3:APC54=ALX44)*(APF3:APF54=ALX46)*(APG3:APG54="D"))+SUMPRODUCT((APC3:APC54=ALX45)*(APF3:APF54=ALX46)*(APG3:APG54="D"))</f>
        <v>0</v>
      </c>
      <c r="AMA46" s="497">
        <f ca="1">SUMPRODUCT((APC3:APC54=ALX46)*(APF3:APF54=ALX47)*(APG3:APG54="L"))+SUMPRODUCT((APC3:APC54=ALX46)*(APF3:APF54=ALX43)*(APG3:APG54="L"))+SUMPRODUCT((APC3:APC54=ALX46)*(APF3:APF54=ALX44)*(APG3:APG54="L"))+SUMPRODUCT((APC3:APC54=ALX46)*(APF3:APF54=ALX45)*(APG3:APG54="L"))+SUMPRODUCT((APC3:APC54=ALX47)*(APF3:APF54=ALX46)*(APH3:APH54="L"))+SUMPRODUCT((APC3:APC54=ALX43)*(APF3:APF54=ALX46)*(APH3:APH54="L"))+SUMPRODUCT((APC3:APC54=ALX44)*(APF3:APF54=ALX46)*(APH3:APH54="L"))+SUMPRODUCT((APC3:APC54=ALX45)*(APF3:APF54=ALX46)*(APH3:APH54="L"))</f>
        <v>0</v>
      </c>
      <c r="AMB46" s="497">
        <f ca="1">SUMPRODUCT((APC3:APC54=ALX46)*(APF3:APF54=ALX47)*APD3:APD54)+SUMPRODUCT((APC3:APC54=ALX46)*(APF3:APF54=ALX43)*APD3:APD54)+SUMPRODUCT((APC3:APC54=ALX46)*(APF3:APF54=ALX44)*APD3:APD54)+SUMPRODUCT((APC3:APC54=ALX46)*(APF3:APF54=ALX45)*APD3:APD54)+SUMPRODUCT((APC3:APC54=ALX47)*(APF3:APF54=ALX46)*APE3:APE54)+SUMPRODUCT((APC3:APC54=ALX43)*(APF3:APF54=ALX46)*APE3:APE54)+SUMPRODUCT((APC3:APC54=ALX44)*(APF3:APF54=ALX46)*APE3:APE54)+SUMPRODUCT((APC3:APC54=ALX45)*(APF3:APF54=ALX46)*APE3:APE54)</f>
        <v>0</v>
      </c>
      <c r="AMC46" s="497">
        <f ca="1">SUMPRODUCT((APC3:APC54=ALX46)*(APF3:APF54=ALX47)*APE3:APE54)+SUMPRODUCT((APC3:APC54=ALX46)*(APF3:APF54=ALX43)*APE3:APE54)+SUMPRODUCT((APC3:APC54=ALX46)*(APF3:APF54=ALX44)*APE3:APE54)+SUMPRODUCT((APC3:APC54=ALX46)*(APF3:APF54=ALX45)*APE3:APE54)+SUMPRODUCT((APC3:APC54=ALX47)*(APF3:APF54=ALX46)*APD3:APD54)+SUMPRODUCT((APC3:APC54=ALX43)*(APF3:APF54=ALX46)*APD3:APD54)+SUMPRODUCT((APC3:APC54=ALX44)*(APF3:APF54=ALX46)*APD3:APD54)+SUMPRODUCT((APC3:APC54=ALX45)*(APF3:APF54=ALX46)*APD3:APD54)</f>
        <v>0</v>
      </c>
      <c r="AMD46" s="497">
        <f t="shared" ca="1" si="6823"/>
        <v>1000</v>
      </c>
      <c r="AME46" s="497">
        <f t="shared" ca="1" si="6824"/>
        <v>0</v>
      </c>
      <c r="AMF46" s="497">
        <f ca="1">IF(ALX46&lt;&gt;"",VLOOKUP(ALX46,ALE4:ALK52,7,FALSE),"")</f>
        <v>1000</v>
      </c>
      <c r="AMG46" s="497">
        <f ca="1">IF(ALX46&lt;&gt;"",VLOOKUP(ALX46,ALE4:ALK52,5,FALSE),"")</f>
        <v>0</v>
      </c>
      <c r="AMH46" s="497">
        <f ca="1">IF(ALX46&lt;&gt;"",VLOOKUP(ALX46,ALE4:ALM52,9,FALSE),"")</f>
        <v>31</v>
      </c>
      <c r="AMI46" s="497">
        <f t="shared" ca="1" si="6825"/>
        <v>0</v>
      </c>
      <c r="AMJ46" s="497">
        <f ca="1">IF(ALX46&lt;&gt;"",RANK(AMI46,AMI43:AMI47),"")</f>
        <v>1</v>
      </c>
      <c r="AMK46" s="497">
        <f ca="1">IF(ALX46&lt;&gt;"",SUMPRODUCT((AMI43:AMI47=AMI46)*(AMD43:AMD47&gt;AMD46)),"")</f>
        <v>0</v>
      </c>
      <c r="AML46" s="497">
        <f ca="1">IF(ALX46&lt;&gt;"",SUMPRODUCT((AMI43:AMI47=AMI46)*(AMD43:AMD47=AMD46)*(AMB43:AMB47&gt;AMB46)),"")</f>
        <v>0</v>
      </c>
      <c r="AMM46" s="497">
        <f ca="1">IF(ALX46&lt;&gt;"",SUMPRODUCT((AMI43:AMI47=AMI46)*(AMD43:AMD47=AMD46)*(AMB43:AMB47=AMB46)*(AMF43:AMF47&gt;AMF46)),"")</f>
        <v>0</v>
      </c>
      <c r="AMN46" s="497">
        <f ca="1">IF(ALX46&lt;&gt;"",SUMPRODUCT((AMI43:AMI47=AMI46)*(AMD43:AMD47=AMD46)*(AMB43:AMB47=AMB46)*(AMF43:AMF47=AMF46)*(AMG43:AMG47&gt;AMG46)),"")</f>
        <v>0</v>
      </c>
      <c r="AMO46" s="497">
        <f ca="1">IF(ALX46&lt;&gt;"",SUMPRODUCT((AMI43:AMI47=AMI46)*(AMD43:AMD47=AMD46)*(AMB43:AMB47=AMB46)*(AMF43:AMF47=AMF46)*(AMG43:AMG47=AMG46)*(AMH43:AMH47&gt;AMH46)),"")</f>
        <v>0</v>
      </c>
      <c r="AMP46" s="497">
        <f t="shared" ref="AMP46" ca="1" si="7106">IF(ALX46&lt;&gt;"",IF(AMP98&lt;&gt;"",IF(ALW94=3,AMP98,AMP98+ALW94),SUM(AMJ46:AMO46)),"")</f>
        <v>1</v>
      </c>
      <c r="AMQ46" s="497" t="str">
        <f ca="1">IF(ALX46&lt;&gt;"",INDEX(ALX43:ALX47,MATCH(4,AMP43:AMP47,0),0),"")</f>
        <v>Al Ain</v>
      </c>
      <c r="AMR46" s="497" t="str">
        <f t="shared" ca="1" si="6915"/>
        <v/>
      </c>
      <c r="AMS46" s="497" t="str">
        <f ca="1">IF(AMR46&lt;&gt;"",SUMPRODUCT((APC3:APC54=AMR46)*(APF3:APF54=AMR47)*(APG3:APG54="W"))+SUMPRODUCT((APC3:APC54=AMR46)*(APF3:APF54=AMR44)*(APG3:APG54="W"))+SUMPRODUCT((APC3:APC54=AMR46)*(APF3:APF54=AMR45)*(APG3:APG54="W"))+SUMPRODUCT((APC3:APC54=AMR47)*(APF3:APF54=AMR46)*(APH3:APH54="W"))+SUMPRODUCT((APC3:APC54=AMR44)*(APF3:APF54=AMR46)*(APH3:APH54="W"))+SUMPRODUCT((APC3:APC54=AMR45)*(APF3:APF54=AMR46)*(APH3:APH54="W")),"")</f>
        <v/>
      </c>
      <c r="AMT46" s="497" t="str">
        <f ca="1">IF(AMR46&lt;&gt;"",SUMPRODUCT((APC3:APC54=AMR46)*(APF3:APF54=AMR47)*(APG3:APG54="D"))+SUMPRODUCT((APC3:APC54=AMR46)*(APF3:APF54=AMR44)*(APG3:APG54="D"))+SUMPRODUCT((APC3:APC54=AMR46)*(APF3:APF54=AMR45)*(APG3:APG54="D"))+SUMPRODUCT((APC3:APC54=AMR47)*(APF3:APF54=AMR46)*(APG3:APG54="D"))+SUMPRODUCT((APC3:APC54=AMR44)*(APF3:APF54=AMR46)*(APG3:APG54="D"))+SUMPRODUCT((APC3:APC54=AMR45)*(APF3:APF54=AMR46)*(APG3:APG54="D")),"")</f>
        <v/>
      </c>
      <c r="AMU46" s="497" t="str">
        <f ca="1">IF(AMR46&lt;&gt;"",SUMPRODUCT((APC3:APC54=AMR46)*(APF3:APF54=AMR47)*(APG3:APG54="L"))+SUMPRODUCT((APC3:APC54=AMR46)*(APF3:APF54=AMR44)*(APG3:APG54="L"))+SUMPRODUCT((APC3:APC54=AMR46)*(APF3:APF54=AMR45)*(APG3:APG54="L"))+SUMPRODUCT((APC3:APC54=AMR47)*(APF3:APF54=AMR46)*(APH3:APH54="L"))+SUMPRODUCT((APC3:APC54=AMR44)*(APF3:APF54=AMR46)*(APH3:APH54="L"))+SUMPRODUCT((APC3:APC54=AMR45)*(APF3:APF54=AMR46)*(APH3:APH54="L")),"")</f>
        <v/>
      </c>
      <c r="AMV46" s="497">
        <f ca="1">SUMPRODUCT((APC3:APC54=AMR46)*(APF3:APF54=AMR47)*APD3:APD54)+SUMPRODUCT((APC3:APC54=AMR46)*(APF3:APF54=AMR43)*APD3:APD54)+SUMPRODUCT((APC3:APC54=AMR46)*(APF3:APF54=AMR44)*APD3:APD54)+SUMPRODUCT((APC3:APC54=AMR46)*(APF3:APF54=AMR45)*APD3:APD54)+SUMPRODUCT((APC3:APC54=AMR47)*(APF3:APF54=AMR46)*APE3:APE54)+SUMPRODUCT((APC3:APC54=AMR43)*(APF3:APF54=AMR46)*APE3:APE54)+SUMPRODUCT((APC3:APC54=AMR44)*(APF3:APF54=AMR46)*APE3:APE54)+SUMPRODUCT((APC3:APC54=AMR45)*(APF3:APF54=AMR46)*APE3:APE54)</f>
        <v>0</v>
      </c>
      <c r="AMW46" s="497">
        <f ca="1">SUMPRODUCT((APC3:APC54=AMR46)*(APF3:APF54=AMR47)*APE3:APE54)+SUMPRODUCT((APC3:APC54=AMR46)*(APF3:APF54=AMR43)*APE3:APE54)+SUMPRODUCT((APC3:APC54=AMR46)*(APF3:APF54=AMR44)*APE3:APE54)+SUMPRODUCT((APC3:APC54=AMR46)*(APF3:APF54=AMR45)*APE3:APE54)+SUMPRODUCT((APC3:APC54=AMR47)*(APF3:APF54=AMR46)*APD3:APD54)+SUMPRODUCT((APC3:APC54=AMR43)*(APF3:APF54=AMR46)*APD3:APD54)+SUMPRODUCT((APC3:APC54=AMR44)*(APF3:APF54=AMR46)*APD3:APD54)+SUMPRODUCT((APC3:APC54=AMR45)*(APF3:APF54=AMR46)*APD3:APD54)</f>
        <v>0</v>
      </c>
      <c r="AMX46" s="497">
        <f t="shared" ca="1" si="6916"/>
        <v>1000</v>
      </c>
      <c r="AMY46" s="497" t="str">
        <f t="shared" ca="1" si="6917"/>
        <v/>
      </c>
      <c r="AMZ46" s="497" t="str">
        <f ca="1">IF(AMR46&lt;&gt;"",VLOOKUP(AMR46,ALE4:ALK52,7,FALSE),"")</f>
        <v/>
      </c>
      <c r="ANA46" s="497" t="str">
        <f ca="1">IF(AMR46&lt;&gt;"",VLOOKUP(AMR46,ALE4:ALK52,5,FALSE),"")</f>
        <v/>
      </c>
      <c r="ANB46" s="497" t="str">
        <f ca="1">IF(AMR46&lt;&gt;"",VLOOKUP(AMR46,ALE4:ALM52,9,FALSE),"")</f>
        <v/>
      </c>
      <c r="ANC46" s="497" t="str">
        <f t="shared" ca="1" si="6918"/>
        <v/>
      </c>
      <c r="AND46" s="497" t="str">
        <f ca="1">IF(AMR46&lt;&gt;"",RANK(ANC46,ANC43:ANC46),"")</f>
        <v/>
      </c>
      <c r="ANE46" s="497" t="str">
        <f ca="1">IF(AMR46&lt;&gt;"",SUMPRODUCT((ANC43:ANC47=ANC46)*(AMX43:AMX47&gt;AMX46)),"")</f>
        <v/>
      </c>
      <c r="ANF46" s="497" t="str">
        <f ca="1">IF(AMR46&lt;&gt;"",SUMPRODUCT((ANC43:ANC47=ANC46)*(AMX43:AMX47=AMX46)*(AMV43:AMV47&gt;AMV46)),"")</f>
        <v/>
      </c>
      <c r="ANG46" s="497" t="str">
        <f ca="1">IF(AMR46&lt;&gt;"",SUMPRODUCT((ANC43:ANC47=ANC46)*(AMX43:AMX47=AMX46)*(AMV43:AMV47=AMV46)*(AMZ43:AMZ47&gt;AMZ46)),"")</f>
        <v/>
      </c>
      <c r="ANH46" s="497" t="str">
        <f ca="1">IF(AMR46&lt;&gt;"",SUMPRODUCT((ANC43:ANC47=ANC46)*(AMX43:AMX47=AMX46)*(AMV43:AMV47=AMV46)*(AMZ43:AMZ47=AMZ46)*(ANA43:ANA47&gt;ANA46)),"")</f>
        <v/>
      </c>
      <c r="ANI46" s="497" t="str">
        <f ca="1">IF(AMR46&lt;&gt;"",SUMPRODUCT((ANC43:ANC47=ANC46)*(AMX43:AMX47=AMX46)*(AMV43:AMV47=AMV46)*(AMZ43:AMZ47=AMZ46)*(ANA43:ANA47=ANA46)*(ANB43:ANB47&gt;ANB46)),"")</f>
        <v/>
      </c>
      <c r="ANJ46" s="497" t="str">
        <f ca="1">IF(AMR46&lt;&gt;"",IF(ANJ98&lt;&gt;"",IF(AMQ94=3,ANJ98,ANJ98+AMQ94),SUM(AND46:ANI46)+1),"")</f>
        <v/>
      </c>
      <c r="ANK46" s="497" t="str">
        <f ca="1">IF(AMR46&lt;&gt;"",INDEX(AMR44:AMR47,MATCH(4,ANJ44:ANJ47,0),0),"")</f>
        <v/>
      </c>
      <c r="ANL46" s="497" t="str">
        <f t="shared" ca="1" si="7000"/>
        <v/>
      </c>
      <c r="ANM46" s="497">
        <f ca="1">SUMPRODUCT((APC3:APC54=ANL46)*(APF3:APF54=ANL47)*(APG3:APG54="W"))+SUMPRODUCT((APC3:APC54=ANL46)*(APF3:APF54=ANL60)*(APG3:APG54="W"))+SUMPRODUCT((APC3:APC54=ANL46)*(APF3:APF54=ANL45)*(APG3:APG54="W"))+SUMPRODUCT((APC3:APC54=ANL47)*(APF3:APF54=ANL46)*(APH3:APH54="W"))+SUMPRODUCT((APC3:APC54=ANL60)*(APF3:APF54=ANL46)*(APH3:APH54="W"))+SUMPRODUCT((APC3:APC54=ANL45)*(APF3:APF54=ANL46)*(APH3:APH54="W"))</f>
        <v>0</v>
      </c>
      <c r="ANN46" s="497">
        <f ca="1">SUMPRODUCT((APC3:APC54=ANL46)*(APF3:APF54=ANL47)*(APG3:APG54="D"))+SUMPRODUCT((APC3:APC54=ANL46)*(APF3:APF54=ANL60)*(APG3:APG54="D"))+SUMPRODUCT((APC3:APC54=ANL46)*(APF3:APF54=ANL45)*(APG3:APG54="D"))+SUMPRODUCT((APC3:APC54=ANL47)*(APF3:APF54=ANL46)*(APG3:APG54="D"))+SUMPRODUCT((APC3:APC54=ANL60)*(APF3:APF54=ANL46)*(APG3:APG54="D"))+SUMPRODUCT((APC3:APC54=ANL45)*(APF3:APF54=ANL46)*(APG3:APG54="D"))</f>
        <v>0</v>
      </c>
      <c r="ANO46" s="497">
        <f ca="1">SUMPRODUCT((APC3:APC54=ANL46)*(APF3:APF54=ANL47)*(APG3:APG54="L"))+SUMPRODUCT((APC3:APC54=ANL46)*(APF3:APF54=ANL60)*(APG3:APG54="L"))+SUMPRODUCT((APC3:APC54=ANL46)*(APF3:APF54=ANL45)*(APG3:APG54="L"))+SUMPRODUCT((APC3:APC54=ANL47)*(APF3:APF54=ANL46)*(APH3:APH54="L"))+SUMPRODUCT((APC3:APC54=ANL60)*(APF3:APF54=ANL46)*(APH3:APH54="L"))+SUMPRODUCT((APC3:APC54=ANL45)*(APF3:APF54=ANL46)*(APH3:APH54="L"))</f>
        <v>0</v>
      </c>
      <c r="ANP46" s="497">
        <f ca="1">SUMPRODUCT((APC3:APC54=ANL46)*(APF3:APF54=ANL47)*APD3:APD54)+SUMPRODUCT((APC3:APC54=ANL46)*(APF3:APF54=ANL43)*APD3:APD54)+SUMPRODUCT((APC3:APC54=ANL46)*(APF3:APF54=ANL44)*APD3:APD54)+SUMPRODUCT((APC3:APC54=ANL46)*(APF3:APF54=ANL45)*APD3:APD54)+SUMPRODUCT((APC3:APC54=ANL47)*(APF3:APF54=ANL46)*APE3:APE54)+SUMPRODUCT((APC3:APC54=ANL43)*(APF3:APF54=ANL46)*APE3:APE54)+SUMPRODUCT((APC3:APC54=ANL44)*(APF3:APF54=ANL46)*APE3:APE54)+SUMPRODUCT((APC3:APC54=ANL45)*(APF3:APF54=ANL46)*APE3:APE54)</f>
        <v>0</v>
      </c>
      <c r="ANQ46" s="497">
        <f ca="1">SUMPRODUCT((APC3:APC54=ANL46)*(APF3:APF54=ANL47)*APE3:APE54)+SUMPRODUCT((APC3:APC54=ANL46)*(APF3:APF54=ANL43)*APE3:APE54)+SUMPRODUCT((APC3:APC54=ANL46)*(APF3:APF54=ANL44)*APE3:APE54)+SUMPRODUCT((APC3:APC54=ANL46)*(APF3:APF54=ANL45)*APE3:APE54)+SUMPRODUCT((APC3:APC54=ANL47)*(APF3:APF54=ANL46)*APD3:APD54)+SUMPRODUCT((APC3:APC54=ANL43)*(APF3:APF54=ANL46)*APD3:APD54)+SUMPRODUCT((APC3:APC54=ANL44)*(APF3:APF54=ANL46)*APD3:APD54)+SUMPRODUCT((APC3:APC54=ANL45)*(APF3:APF54=ANL46)*APD3:APD54)</f>
        <v>0</v>
      </c>
      <c r="ANR46" s="497">
        <f t="shared" ca="1" si="7001"/>
        <v>1000</v>
      </c>
      <c r="ANS46" s="497" t="str">
        <f t="shared" ca="1" si="7002"/>
        <v/>
      </c>
      <c r="ANT46" s="497" t="str">
        <f ca="1">IF(ANL46&lt;&gt;"",VLOOKUP(ANL46,ALE4:ALK52,7,FALSE),"")</f>
        <v/>
      </c>
      <c r="ANU46" s="497" t="str">
        <f ca="1">IF(ANL46&lt;&gt;"",VLOOKUP(ANL46,ALE4:ALK52,5,FALSE),"")</f>
        <v/>
      </c>
      <c r="ANV46" s="497" t="str">
        <f ca="1">IF(ANL46&lt;&gt;"",VLOOKUP(ANL46,ALE4:ALM52,9,FALSE),"")</f>
        <v/>
      </c>
      <c r="ANW46" s="497" t="str">
        <f t="shared" ca="1" si="7003"/>
        <v/>
      </c>
      <c r="ANX46" s="497" t="str">
        <f ca="1">IF(ANL46&lt;&gt;"",RANK(ANW46,ANW44:ANW46),"")</f>
        <v/>
      </c>
      <c r="ANY46" s="497" t="str">
        <f ca="1">IF(ANL46&lt;&gt;"",SUMPRODUCT((ANW43:ANW47=ANW46)*(ANR43:ANR47&gt;ANR46)),"")</f>
        <v/>
      </c>
      <c r="ANZ46" s="497" t="str">
        <f ca="1">IF(ANL46&lt;&gt;"",SUMPRODUCT((ANW43:ANW47=ANW46)*(ANR43:ANR47=ANR46)*(ANP43:ANP47&gt;ANP46)),"")</f>
        <v/>
      </c>
      <c r="AOA46" s="497" t="str">
        <f ca="1">IF(ANL46&lt;&gt;"",SUMPRODUCT((ANW43:ANW47=ANW46)*(ANR43:ANR47=ANR46)*(ANP43:ANP47=ANP46)*(ANT43:ANT47&gt;ANT46)),"")</f>
        <v/>
      </c>
      <c r="AOB46" s="497" t="str">
        <f ca="1">IF(ANL46&lt;&gt;"",SUMPRODUCT((ANW43:ANW47=ANW46)*(ANR43:ANR47=ANR46)*(ANP43:ANP47=ANP46)*(ANT43:ANT47=ANT46)*(ANU43:ANU47&gt;ANU46)),"")</f>
        <v/>
      </c>
      <c r="AOC46" s="497" t="str">
        <f ca="1">IF(ANL46&lt;&gt;"",SUMPRODUCT((ANW43:ANW47=ANW46)*(ANR43:ANR47=ANR46)*(ANP43:ANP47=ANP46)*(ANT43:ANT47=ANT46)*(ANU43:ANU47=ANU46)*(ANV43:ANV47&gt;ANV46)),"")</f>
        <v/>
      </c>
      <c r="AOD46" s="497" t="str">
        <f t="shared" ca="1" si="7004"/>
        <v/>
      </c>
      <c r="AOE46" s="497" t="str">
        <f ca="1">IF(ANL46&lt;&gt;"",INDEX(ANL45:ANL47,MATCH(4,AOD45:AOD47,0),0),"")</f>
        <v/>
      </c>
      <c r="AOF46" s="497" t="str">
        <f t="shared" ref="AOF46" si="7107">IF(ALV43&lt;&gt;"",ALV43,"")</f>
        <v/>
      </c>
      <c r="AOG46" s="497">
        <f ca="1">SUMPRODUCT((APC3:APC54=AOF46)*(APF3:APF54=AOF47)*(APG3:APG54="W"))+SUMPRODUCT((APC3:APC54=AOF46)*(APF3:APF54=AOF60)*(APG3:APG54="W"))+SUMPRODUCT((APC3:APC54=AOF46)*(APF3:APF54=AOF61)*(APG3:APG54="W"))+SUMPRODUCT((APC3:APC54=AOF47)*(APF3:APF54=AOF46)*(APH3:APH54="W"))+SUMPRODUCT((APC3:APC54=AOF60)*(APF3:APF54=AOF46)*(APH3:APH54="W"))+SUMPRODUCT((APC3:APC54=AOF61)*(APF3:APF54=AOF46)*(APH3:APH54="W"))</f>
        <v>0</v>
      </c>
      <c r="AOH46" s="497">
        <f ca="1">SUMPRODUCT((APC3:APC54=AOF46)*(APF3:APF54=AOF47)*(APG3:APG54="D"))+SUMPRODUCT((APC3:APC54=AOF46)*(APF3:APF54=AOF60)*(APG3:APG54="D"))+SUMPRODUCT((APC3:APC54=AOF46)*(APF3:APF54=AOF61)*(APG3:APG54="D"))+SUMPRODUCT((APC3:APC54=AOF47)*(APF3:APF54=AOF46)*(APG3:APG54="D"))+SUMPRODUCT((APC3:APC54=AOF60)*(APF3:APF54=AOF46)*(APG3:APG54="D"))+SUMPRODUCT((APC3:APC54=AOF61)*(APF3:APF54=AOF46)*(APG3:APG54="D"))</f>
        <v>0</v>
      </c>
      <c r="AOI46" s="497">
        <f ca="1">SUMPRODUCT((APC3:APC54=AOF46)*(APF3:APF54=AOF47)*(APG3:APG54="L"))+SUMPRODUCT((APC3:APC54=AOF46)*(APF3:APF54=AOF60)*(APG3:APG54="L"))+SUMPRODUCT((APC3:APC54=AOF46)*(APF3:APF54=AOF61)*(APG3:APG54="L"))+SUMPRODUCT((APC3:APC54=AOF47)*(APF3:APF54=AOF46)*(APH3:APH54="L"))+SUMPRODUCT((APC3:APC54=AOF60)*(APF3:APF54=AOF46)*(APH3:APH54="L"))+SUMPRODUCT((APC3:APC54=AOF61)*(APF3:APF54=AOF46)*(APH3:APH54="L"))</f>
        <v>0</v>
      </c>
      <c r="AOJ46" s="497">
        <f ca="1">SUMPRODUCT((APC3:APC54=AOF46)*(APF3:APF54=AOF47)*APD3:APD54)+SUMPRODUCT((APC3:APC54=AOF46)*(APF3:APF54=AOF43)*APD3:APD54)+SUMPRODUCT((APC3:APC54=AOF46)*(APF3:APF54=AOF44)*APD3:APD54)+SUMPRODUCT((APC3:APC54=AOF46)*(APF3:APF54=AOF45)*APD3:APD54)+SUMPRODUCT((APC3:APC54=AOF47)*(APF3:APF54=AOF46)*APE3:APE54)+SUMPRODUCT((APC3:APC54=AOF43)*(APF3:APF54=AOF46)*APE3:APE54)+SUMPRODUCT((APC3:APC54=AOF44)*(APF3:APF54=AOF46)*APE3:APE54)+SUMPRODUCT((APC3:APC54=AOF45)*(APF3:APF54=AOF46)*APE3:APE54)</f>
        <v>0</v>
      </c>
      <c r="AOK46" s="497">
        <f ca="1">SUMPRODUCT((APC3:APC54=AOF46)*(APF3:APF54=AOF47)*APE3:APE54)+SUMPRODUCT((APC3:APC54=AOF46)*(APF3:APF54=AOF43)*APE3:APE54)+SUMPRODUCT((APC3:APC54=AOF46)*(APF3:APF54=AOF44)*APE3:APE54)+SUMPRODUCT((APC3:APC54=AOF46)*(APF3:APF54=AOF45)*APE3:APE54)+SUMPRODUCT((APC3:APC54=AOF47)*(APF3:APF54=AOF46)*APD3:APD54)+SUMPRODUCT((APC3:APC54=AOF43)*(APF3:APF54=AOF46)*APD3:APD54)+SUMPRODUCT((APC3:APC54=AOF44)*(APF3:APF54=AOF46)*APD3:APD54)+SUMPRODUCT((APC3:APC54=AOF45)*(APF3:APF54=AOF46)*APD3:APD54)</f>
        <v>0</v>
      </c>
      <c r="AOL46" s="497">
        <f t="shared" ref="AOL46" ca="1" si="7108">AOJ46-AOK46+1000</f>
        <v>1000</v>
      </c>
      <c r="AOM46" s="497" t="str">
        <f t="shared" ref="AOM46" si="7109">IF(AOF46&lt;&gt;"",AOG46*3+AOH46*1,"")</f>
        <v/>
      </c>
      <c r="AON46" s="497" t="str">
        <f>IF(AOF46&lt;&gt;"",VLOOKUP(AOF46,ALE4:ALK52,7,FALSE),"")</f>
        <v/>
      </c>
      <c r="AOO46" s="497" t="str">
        <f>IF(AOF46&lt;&gt;"",VLOOKUP(AOF46,ALE4:ALK52,5,FALSE),"")</f>
        <v/>
      </c>
      <c r="AOP46" s="497" t="str">
        <f>IF(AOF46&lt;&gt;"",VLOOKUP(AOF46,ALE4:ALM52,9,FALSE),"")</f>
        <v/>
      </c>
      <c r="AOQ46" s="497" t="str">
        <f t="shared" ref="AOQ46" si="7110">AOM46</f>
        <v/>
      </c>
      <c r="AOR46" s="497" t="str">
        <f t="shared" ref="AOR46" si="7111">IF(AOF46&lt;&gt;"",RANK(AOQ46,AMI43:AMI47),"")</f>
        <v/>
      </c>
      <c r="AOS46" s="497" t="str">
        <f t="shared" ref="AOS46" si="7112">IF(AOF46&lt;&gt;"",SUMPRODUCT((AOQ43:AOQ47=AOQ46)*(AOL43:AOL47&gt;AOL46)),"")</f>
        <v/>
      </c>
      <c r="AOT46" s="497" t="str">
        <f t="shared" ref="AOT46" si="7113">IF(AOF46&lt;&gt;"",SUMPRODUCT((AOQ43:AOQ47=AOQ46)*(AOL43:AOL47=AOL46)*(AOJ43:AOJ47&gt;AOJ46)),"")</f>
        <v/>
      </c>
      <c r="AOU46" s="497" t="str">
        <f t="shared" ref="AOU46" si="7114">IF(AOF46&lt;&gt;"",SUMPRODUCT((AOQ43:AOQ47=AOQ46)*(AOL43:AOL47=AOL46)*(AOJ43:AOJ47=AOJ46)*(AON43:AON47&gt;AON46)),"")</f>
        <v/>
      </c>
      <c r="AOV46" s="497" t="str">
        <f t="shared" ref="AOV46" si="7115">IF(AOF46&lt;&gt;"",SUMPRODUCT((AOQ43:AOQ47=AOQ46)*(AOL43:AOL47=AOL46)*(AOJ43:AOJ47=AOJ46)*(AON43:AON47=AON46)*(AOO43:AOO47&gt;AOO46)),"")</f>
        <v/>
      </c>
      <c r="AOW46" s="497" t="str">
        <f t="shared" ref="AOW46" si="7116">IF(AOF46&lt;&gt;"",SUMPRODUCT((AOQ43:AOQ47=AOQ46)*(AOL43:AOL47=AOL46)*(AOJ43:AOJ47=AOJ46)*(AON43:AON47=AON46)*(AOO43:AOO47=AOO46)*(AOP43:AOP47&gt;AOP46)),"")</f>
        <v/>
      </c>
      <c r="AOX46" s="497" t="str">
        <f t="shared" ref="AOX46" si="7117">IF(AOF46&lt;&gt;"",SUM(AOR46:AOW46)+3,"")</f>
        <v/>
      </c>
      <c r="AOY46" s="497" t="str">
        <f t="shared" ref="AOY46" si="7118">IF(AOF46&lt;&gt;"",IF(AOX46=4,AOF46,AOF47),"")</f>
        <v/>
      </c>
      <c r="AOZ46" s="497" t="str">
        <f t="shared" ref="AOZ46" ca="1" si="7119">IF(AOY46&lt;&gt;"",AOY46,IF(AOE46&lt;&gt;"",AOE46,IF(ANK46&lt;&gt;"",ANK46,IF(AMQ46&lt;&gt;"",AMQ46,ALQ46))))</f>
        <v>Al Ain</v>
      </c>
      <c r="APA46" s="497">
        <v>4</v>
      </c>
      <c r="APB46" s="497"/>
      <c r="APC46" s="500" t="str">
        <f t="shared" si="18"/>
        <v>Urawa Red Diamonds</v>
      </c>
      <c r="APD46" s="500">
        <f ca="1">IF(OFFSET('Game Board'!O51,0,APD1)&lt;&gt;"",OFFSET('Game Board'!O51,0,APD1),0)</f>
        <v>0</v>
      </c>
      <c r="APE46" s="500">
        <f ca="1">IF(OFFSET('Game Board'!P51,0,APD1)&lt;&gt;"",OFFSET('Game Board'!P51,0,APD1),0)</f>
        <v>0</v>
      </c>
      <c r="APF46" s="500" t="str">
        <f t="shared" si="19"/>
        <v>Monterrey</v>
      </c>
      <c r="APG46" s="500" t="str">
        <f ca="1">IF(AND(OFFSET('Game Board'!O51,0,APD1)&lt;&gt;"",OFFSET('Game Board'!P51,0,APD1)&lt;&gt;""),IF(APD46&gt;APE46,"W",IF(APD46=APE46,"D","L")),"")</f>
        <v/>
      </c>
      <c r="APH46" s="497" t="str">
        <f t="shared" ca="1" si="2757"/>
        <v/>
      </c>
      <c r="API46" s="497"/>
      <c r="APJ46" s="497">
        <f ca="1">VLOOKUP(APK46,ATF43:ATG46,2,FALSE)</f>
        <v>2</v>
      </c>
      <c r="APK46" s="498" t="str">
        <f t="shared" si="6828"/>
        <v>Juventus</v>
      </c>
      <c r="APL46" s="497">
        <f ca="1">SUMPRODUCT((ATI3:ATI54=APK46)*(ATM3:ATM54="W"))+SUMPRODUCT((ATL3:ATL54=APK46)*(ATN3:ATN54="W"))</f>
        <v>0</v>
      </c>
      <c r="APM46" s="497">
        <f ca="1">SUMPRODUCT((ATI3:ATI54=APK46)*(ATM3:ATM54="D"))+SUMPRODUCT((ATL3:ATL54=APK46)*(ATN3:ATN54="D"))</f>
        <v>0</v>
      </c>
      <c r="APN46" s="497">
        <f ca="1">SUMPRODUCT((ATI3:ATI54=APK46)*(ATM3:ATM54="L"))+SUMPRODUCT((ATL3:ATL54=APK46)*(ATN3:ATN54="L"))</f>
        <v>0</v>
      </c>
      <c r="APO46" s="497">
        <f ca="1">SUMIF(ATI3:ATI72,APK46,ATJ3:ATJ72)+SUMIF(ATL3:ATL72,APK46,ATK3:ATK72)</f>
        <v>0</v>
      </c>
      <c r="APP46" s="497">
        <f ca="1">SUMIF(ATL3:ATL72,APK46,ATJ3:ATJ72)+SUMIF(ATI3:ATI72,APK46,ATK3:ATK72)</f>
        <v>0</v>
      </c>
      <c r="APQ46" s="497">
        <f t="shared" ca="1" si="6829"/>
        <v>1000</v>
      </c>
      <c r="APR46" s="497">
        <f t="shared" ca="1" si="6830"/>
        <v>0</v>
      </c>
      <c r="APS46" s="499">
        <f t="shared" si="225"/>
        <v>19</v>
      </c>
      <c r="APT46" s="497">
        <f ca="1">IF(COUNTIF(APR43:APR46,4)&lt;&gt;4,RANK(APR46,APR43:APR46),APR98)</f>
        <v>1</v>
      </c>
      <c r="APU46" s="497"/>
      <c r="APV46" s="497">
        <f ca="1">SUMPRODUCT((APT43:APT46=APT46)*(APS43:APS46&lt;APS46))+APT46</f>
        <v>3</v>
      </c>
      <c r="APW46" s="498" t="str">
        <f ca="1">INDEX(APK43:APK47,MATCH(4,APV43:APV47,0),0)</f>
        <v>Manchester City</v>
      </c>
      <c r="APX46" s="497">
        <f ca="1">INDEX(APT43:APT47,MATCH(APW46,APK43:APK47,0),0)</f>
        <v>1</v>
      </c>
      <c r="APY46" s="497" t="str">
        <f t="shared" ca="1" si="7006"/>
        <v>Manchester City</v>
      </c>
      <c r="APZ46" s="497" t="str">
        <f t="shared" ca="1" si="7007"/>
        <v/>
      </c>
      <c r="AQA46" s="497"/>
      <c r="AQB46" s="497"/>
      <c r="AQC46" s="497"/>
      <c r="AQD46" s="497" t="str">
        <f t="shared" ca="1" si="6835"/>
        <v>Manchester City</v>
      </c>
      <c r="AQE46" s="497">
        <f ca="1">SUMPRODUCT((ATI3:ATI54=AQD46)*(ATL3:ATL54=AQD47)*(ATM3:ATM54="W"))+SUMPRODUCT((ATI3:ATI54=AQD46)*(ATL3:ATL54=AQD43)*(ATM3:ATM54="W"))+SUMPRODUCT((ATI3:ATI54=AQD46)*(ATL3:ATL54=AQD44)*(ATM3:ATM54="W"))+SUMPRODUCT((ATI3:ATI54=AQD46)*(ATL3:ATL54=AQD45)*(ATM3:ATM54="W"))+SUMPRODUCT((ATI3:ATI54=AQD47)*(ATL3:ATL54=AQD46)*(ATN3:ATN54="W"))+SUMPRODUCT((ATI3:ATI54=AQD43)*(ATL3:ATL54=AQD46)*(ATN3:ATN54="W"))+SUMPRODUCT((ATI3:ATI54=AQD44)*(ATL3:ATL54=AQD46)*(ATN3:ATN54="W"))+SUMPRODUCT((ATI3:ATI54=AQD45)*(ATL3:ATL54=AQD46)*(ATN3:ATN54="W"))</f>
        <v>0</v>
      </c>
      <c r="AQF46" s="497">
        <f ca="1">SUMPRODUCT((ATI3:ATI54=AQD46)*(ATL3:ATL54=AQD47)*(ATM3:ATM54="D"))+SUMPRODUCT((ATI3:ATI54=AQD46)*(ATL3:ATL54=AQD43)*(ATM3:ATM54="D"))+SUMPRODUCT((ATI3:ATI54=AQD46)*(ATL3:ATL54=AQD44)*(ATM3:ATM54="D"))+SUMPRODUCT((ATI3:ATI54=AQD46)*(ATL3:ATL54=AQD45)*(ATM3:ATM54="D"))+SUMPRODUCT((ATI3:ATI54=AQD47)*(ATL3:ATL54=AQD46)*(ATM3:ATM54="D"))+SUMPRODUCT((ATI3:ATI54=AQD43)*(ATL3:ATL54=AQD46)*(ATM3:ATM54="D"))+SUMPRODUCT((ATI3:ATI54=AQD44)*(ATL3:ATL54=AQD46)*(ATM3:ATM54="D"))+SUMPRODUCT((ATI3:ATI54=AQD45)*(ATL3:ATL54=AQD46)*(ATM3:ATM54="D"))</f>
        <v>0</v>
      </c>
      <c r="AQG46" s="497">
        <f ca="1">SUMPRODUCT((ATI3:ATI54=AQD46)*(ATL3:ATL54=AQD47)*(ATM3:ATM54="L"))+SUMPRODUCT((ATI3:ATI54=AQD46)*(ATL3:ATL54=AQD43)*(ATM3:ATM54="L"))+SUMPRODUCT((ATI3:ATI54=AQD46)*(ATL3:ATL54=AQD44)*(ATM3:ATM54="L"))+SUMPRODUCT((ATI3:ATI54=AQD46)*(ATL3:ATL54=AQD45)*(ATM3:ATM54="L"))+SUMPRODUCT((ATI3:ATI54=AQD47)*(ATL3:ATL54=AQD46)*(ATN3:ATN54="L"))+SUMPRODUCT((ATI3:ATI54=AQD43)*(ATL3:ATL54=AQD46)*(ATN3:ATN54="L"))+SUMPRODUCT((ATI3:ATI54=AQD44)*(ATL3:ATL54=AQD46)*(ATN3:ATN54="L"))+SUMPRODUCT((ATI3:ATI54=AQD45)*(ATL3:ATL54=AQD46)*(ATN3:ATN54="L"))</f>
        <v>0</v>
      </c>
      <c r="AQH46" s="497">
        <f ca="1">SUMPRODUCT((ATI3:ATI54=AQD46)*(ATL3:ATL54=AQD47)*ATJ3:ATJ54)+SUMPRODUCT((ATI3:ATI54=AQD46)*(ATL3:ATL54=AQD43)*ATJ3:ATJ54)+SUMPRODUCT((ATI3:ATI54=AQD46)*(ATL3:ATL54=AQD44)*ATJ3:ATJ54)+SUMPRODUCT((ATI3:ATI54=AQD46)*(ATL3:ATL54=AQD45)*ATJ3:ATJ54)+SUMPRODUCT((ATI3:ATI54=AQD47)*(ATL3:ATL54=AQD46)*ATK3:ATK54)+SUMPRODUCT((ATI3:ATI54=AQD43)*(ATL3:ATL54=AQD46)*ATK3:ATK54)+SUMPRODUCT((ATI3:ATI54=AQD44)*(ATL3:ATL54=AQD46)*ATK3:ATK54)+SUMPRODUCT((ATI3:ATI54=AQD45)*(ATL3:ATL54=AQD46)*ATK3:ATK54)</f>
        <v>0</v>
      </c>
      <c r="AQI46" s="497">
        <f ca="1">SUMPRODUCT((ATI3:ATI54=AQD46)*(ATL3:ATL54=AQD47)*ATK3:ATK54)+SUMPRODUCT((ATI3:ATI54=AQD46)*(ATL3:ATL54=AQD43)*ATK3:ATK54)+SUMPRODUCT((ATI3:ATI54=AQD46)*(ATL3:ATL54=AQD44)*ATK3:ATK54)+SUMPRODUCT((ATI3:ATI54=AQD46)*(ATL3:ATL54=AQD45)*ATK3:ATK54)+SUMPRODUCT((ATI3:ATI54=AQD47)*(ATL3:ATL54=AQD46)*ATJ3:ATJ54)+SUMPRODUCT((ATI3:ATI54=AQD43)*(ATL3:ATL54=AQD46)*ATJ3:ATJ54)+SUMPRODUCT((ATI3:ATI54=AQD44)*(ATL3:ATL54=AQD46)*ATJ3:ATJ54)+SUMPRODUCT((ATI3:ATI54=AQD45)*(ATL3:ATL54=AQD46)*ATJ3:ATJ54)</f>
        <v>0</v>
      </c>
      <c r="AQJ46" s="497">
        <f t="shared" ca="1" si="6836"/>
        <v>1000</v>
      </c>
      <c r="AQK46" s="497">
        <f t="shared" ca="1" si="6837"/>
        <v>0</v>
      </c>
      <c r="AQL46" s="497">
        <f ca="1">IF(AQD46&lt;&gt;"",VLOOKUP(AQD46,APK4:APQ52,7,FALSE),"")</f>
        <v>1000</v>
      </c>
      <c r="AQM46" s="497">
        <f ca="1">IF(AQD46&lt;&gt;"",VLOOKUP(AQD46,APK4:APQ52,5,FALSE),"")</f>
        <v>0</v>
      </c>
      <c r="AQN46" s="497">
        <f ca="1">IF(AQD46&lt;&gt;"",VLOOKUP(AQD46,APK4:APS52,9,FALSE),"")</f>
        <v>31</v>
      </c>
      <c r="AQO46" s="497">
        <f t="shared" ca="1" si="6838"/>
        <v>0</v>
      </c>
      <c r="AQP46" s="497">
        <f ca="1">IF(AQD46&lt;&gt;"",RANK(AQO46,AQO43:AQO47),"")</f>
        <v>1</v>
      </c>
      <c r="AQQ46" s="497">
        <f ca="1">IF(AQD46&lt;&gt;"",SUMPRODUCT((AQO43:AQO47=AQO46)*(AQJ43:AQJ47&gt;AQJ46)),"")</f>
        <v>0</v>
      </c>
      <c r="AQR46" s="497">
        <f ca="1">IF(AQD46&lt;&gt;"",SUMPRODUCT((AQO43:AQO47=AQO46)*(AQJ43:AQJ47=AQJ46)*(AQH43:AQH47&gt;AQH46)),"")</f>
        <v>0</v>
      </c>
      <c r="AQS46" s="497">
        <f ca="1">IF(AQD46&lt;&gt;"",SUMPRODUCT((AQO43:AQO47=AQO46)*(AQJ43:AQJ47=AQJ46)*(AQH43:AQH47=AQH46)*(AQL43:AQL47&gt;AQL46)),"")</f>
        <v>0</v>
      </c>
      <c r="AQT46" s="497">
        <f ca="1">IF(AQD46&lt;&gt;"",SUMPRODUCT((AQO43:AQO47=AQO46)*(AQJ43:AQJ47=AQJ46)*(AQH43:AQH47=AQH46)*(AQL43:AQL47=AQL46)*(AQM43:AQM47&gt;AQM46)),"")</f>
        <v>0</v>
      </c>
      <c r="AQU46" s="497">
        <f ca="1">IF(AQD46&lt;&gt;"",SUMPRODUCT((AQO43:AQO47=AQO46)*(AQJ43:AQJ47=AQJ46)*(AQH43:AQH47=AQH46)*(AQL43:AQL47=AQL46)*(AQM43:AQM47=AQM46)*(AQN43:AQN47&gt;AQN46)),"")</f>
        <v>0</v>
      </c>
      <c r="AQV46" s="497">
        <f t="shared" ref="AQV46" ca="1" si="7120">IF(AQD46&lt;&gt;"",IF(AQV98&lt;&gt;"",IF(AQC94=3,AQV98,AQV98+AQC94),SUM(AQP46:AQU46)),"")</f>
        <v>1</v>
      </c>
      <c r="AQW46" s="497" t="str">
        <f ca="1">IF(AQD46&lt;&gt;"",INDEX(AQD43:AQD47,MATCH(4,AQV43:AQV47,0),0),"")</f>
        <v>Al Ain</v>
      </c>
      <c r="AQX46" s="497" t="str">
        <f t="shared" ca="1" si="6925"/>
        <v/>
      </c>
      <c r="AQY46" s="497" t="str">
        <f ca="1">IF(AQX46&lt;&gt;"",SUMPRODUCT((ATI3:ATI54=AQX46)*(ATL3:ATL54=AQX47)*(ATM3:ATM54="W"))+SUMPRODUCT((ATI3:ATI54=AQX46)*(ATL3:ATL54=AQX44)*(ATM3:ATM54="W"))+SUMPRODUCT((ATI3:ATI54=AQX46)*(ATL3:ATL54=AQX45)*(ATM3:ATM54="W"))+SUMPRODUCT((ATI3:ATI54=AQX47)*(ATL3:ATL54=AQX46)*(ATN3:ATN54="W"))+SUMPRODUCT((ATI3:ATI54=AQX44)*(ATL3:ATL54=AQX46)*(ATN3:ATN54="W"))+SUMPRODUCT((ATI3:ATI54=AQX45)*(ATL3:ATL54=AQX46)*(ATN3:ATN54="W")),"")</f>
        <v/>
      </c>
      <c r="AQZ46" s="497" t="str">
        <f ca="1">IF(AQX46&lt;&gt;"",SUMPRODUCT((ATI3:ATI54=AQX46)*(ATL3:ATL54=AQX47)*(ATM3:ATM54="D"))+SUMPRODUCT((ATI3:ATI54=AQX46)*(ATL3:ATL54=AQX44)*(ATM3:ATM54="D"))+SUMPRODUCT((ATI3:ATI54=AQX46)*(ATL3:ATL54=AQX45)*(ATM3:ATM54="D"))+SUMPRODUCT((ATI3:ATI54=AQX47)*(ATL3:ATL54=AQX46)*(ATM3:ATM54="D"))+SUMPRODUCT((ATI3:ATI54=AQX44)*(ATL3:ATL54=AQX46)*(ATM3:ATM54="D"))+SUMPRODUCT((ATI3:ATI54=AQX45)*(ATL3:ATL54=AQX46)*(ATM3:ATM54="D")),"")</f>
        <v/>
      </c>
      <c r="ARA46" s="497" t="str">
        <f ca="1">IF(AQX46&lt;&gt;"",SUMPRODUCT((ATI3:ATI54=AQX46)*(ATL3:ATL54=AQX47)*(ATM3:ATM54="L"))+SUMPRODUCT((ATI3:ATI54=AQX46)*(ATL3:ATL54=AQX44)*(ATM3:ATM54="L"))+SUMPRODUCT((ATI3:ATI54=AQX46)*(ATL3:ATL54=AQX45)*(ATM3:ATM54="L"))+SUMPRODUCT((ATI3:ATI54=AQX47)*(ATL3:ATL54=AQX46)*(ATN3:ATN54="L"))+SUMPRODUCT((ATI3:ATI54=AQX44)*(ATL3:ATL54=AQX46)*(ATN3:ATN54="L"))+SUMPRODUCT((ATI3:ATI54=AQX45)*(ATL3:ATL54=AQX46)*(ATN3:ATN54="L")),"")</f>
        <v/>
      </c>
      <c r="ARB46" s="497">
        <f ca="1">SUMPRODUCT((ATI3:ATI54=AQX46)*(ATL3:ATL54=AQX47)*ATJ3:ATJ54)+SUMPRODUCT((ATI3:ATI54=AQX46)*(ATL3:ATL54=AQX43)*ATJ3:ATJ54)+SUMPRODUCT((ATI3:ATI54=AQX46)*(ATL3:ATL54=AQX44)*ATJ3:ATJ54)+SUMPRODUCT((ATI3:ATI54=AQX46)*(ATL3:ATL54=AQX45)*ATJ3:ATJ54)+SUMPRODUCT((ATI3:ATI54=AQX47)*(ATL3:ATL54=AQX46)*ATK3:ATK54)+SUMPRODUCT((ATI3:ATI54=AQX43)*(ATL3:ATL54=AQX46)*ATK3:ATK54)+SUMPRODUCT((ATI3:ATI54=AQX44)*(ATL3:ATL54=AQX46)*ATK3:ATK54)+SUMPRODUCT((ATI3:ATI54=AQX45)*(ATL3:ATL54=AQX46)*ATK3:ATK54)</f>
        <v>0</v>
      </c>
      <c r="ARC46" s="497">
        <f ca="1">SUMPRODUCT((ATI3:ATI54=AQX46)*(ATL3:ATL54=AQX47)*ATK3:ATK54)+SUMPRODUCT((ATI3:ATI54=AQX46)*(ATL3:ATL54=AQX43)*ATK3:ATK54)+SUMPRODUCT((ATI3:ATI54=AQX46)*(ATL3:ATL54=AQX44)*ATK3:ATK54)+SUMPRODUCT((ATI3:ATI54=AQX46)*(ATL3:ATL54=AQX45)*ATK3:ATK54)+SUMPRODUCT((ATI3:ATI54=AQX47)*(ATL3:ATL54=AQX46)*ATJ3:ATJ54)+SUMPRODUCT((ATI3:ATI54=AQX43)*(ATL3:ATL54=AQX46)*ATJ3:ATJ54)+SUMPRODUCT((ATI3:ATI54=AQX44)*(ATL3:ATL54=AQX46)*ATJ3:ATJ54)+SUMPRODUCT((ATI3:ATI54=AQX45)*(ATL3:ATL54=AQX46)*ATJ3:ATJ54)</f>
        <v>0</v>
      </c>
      <c r="ARD46" s="497">
        <f t="shared" ca="1" si="6926"/>
        <v>1000</v>
      </c>
      <c r="ARE46" s="497" t="str">
        <f t="shared" ca="1" si="6927"/>
        <v/>
      </c>
      <c r="ARF46" s="497" t="str">
        <f ca="1">IF(AQX46&lt;&gt;"",VLOOKUP(AQX46,APK4:APQ52,7,FALSE),"")</f>
        <v/>
      </c>
      <c r="ARG46" s="497" t="str">
        <f ca="1">IF(AQX46&lt;&gt;"",VLOOKUP(AQX46,APK4:APQ52,5,FALSE),"")</f>
        <v/>
      </c>
      <c r="ARH46" s="497" t="str">
        <f ca="1">IF(AQX46&lt;&gt;"",VLOOKUP(AQX46,APK4:APS52,9,FALSE),"")</f>
        <v/>
      </c>
      <c r="ARI46" s="497" t="str">
        <f t="shared" ca="1" si="6928"/>
        <v/>
      </c>
      <c r="ARJ46" s="497" t="str">
        <f ca="1">IF(AQX46&lt;&gt;"",RANK(ARI46,ARI43:ARI46),"")</f>
        <v/>
      </c>
      <c r="ARK46" s="497" t="str">
        <f ca="1">IF(AQX46&lt;&gt;"",SUMPRODUCT((ARI43:ARI47=ARI46)*(ARD43:ARD47&gt;ARD46)),"")</f>
        <v/>
      </c>
      <c r="ARL46" s="497" t="str">
        <f ca="1">IF(AQX46&lt;&gt;"",SUMPRODUCT((ARI43:ARI47=ARI46)*(ARD43:ARD47=ARD46)*(ARB43:ARB47&gt;ARB46)),"")</f>
        <v/>
      </c>
      <c r="ARM46" s="497" t="str">
        <f ca="1">IF(AQX46&lt;&gt;"",SUMPRODUCT((ARI43:ARI47=ARI46)*(ARD43:ARD47=ARD46)*(ARB43:ARB47=ARB46)*(ARF43:ARF47&gt;ARF46)),"")</f>
        <v/>
      </c>
      <c r="ARN46" s="497" t="str">
        <f ca="1">IF(AQX46&lt;&gt;"",SUMPRODUCT((ARI43:ARI47=ARI46)*(ARD43:ARD47=ARD46)*(ARB43:ARB47=ARB46)*(ARF43:ARF47=ARF46)*(ARG43:ARG47&gt;ARG46)),"")</f>
        <v/>
      </c>
      <c r="ARO46" s="497" t="str">
        <f ca="1">IF(AQX46&lt;&gt;"",SUMPRODUCT((ARI43:ARI47=ARI46)*(ARD43:ARD47=ARD46)*(ARB43:ARB47=ARB46)*(ARF43:ARF47=ARF46)*(ARG43:ARG47=ARG46)*(ARH43:ARH47&gt;ARH46)),"")</f>
        <v/>
      </c>
      <c r="ARP46" s="497" t="str">
        <f ca="1">IF(AQX46&lt;&gt;"",IF(ARP98&lt;&gt;"",IF(AQW94=3,ARP98,ARP98+AQW94),SUM(ARJ46:ARO46)+1),"")</f>
        <v/>
      </c>
      <c r="ARQ46" s="497" t="str">
        <f ca="1">IF(AQX46&lt;&gt;"",INDEX(AQX44:AQX47,MATCH(4,ARP44:ARP47,0),0),"")</f>
        <v/>
      </c>
      <c r="ARR46" s="497" t="str">
        <f t="shared" ca="1" si="7010"/>
        <v/>
      </c>
      <c r="ARS46" s="497">
        <f ca="1">SUMPRODUCT((ATI3:ATI54=ARR46)*(ATL3:ATL54=ARR47)*(ATM3:ATM54="W"))+SUMPRODUCT((ATI3:ATI54=ARR46)*(ATL3:ATL54=ARR60)*(ATM3:ATM54="W"))+SUMPRODUCT((ATI3:ATI54=ARR46)*(ATL3:ATL54=ARR45)*(ATM3:ATM54="W"))+SUMPRODUCT((ATI3:ATI54=ARR47)*(ATL3:ATL54=ARR46)*(ATN3:ATN54="W"))+SUMPRODUCT((ATI3:ATI54=ARR60)*(ATL3:ATL54=ARR46)*(ATN3:ATN54="W"))+SUMPRODUCT((ATI3:ATI54=ARR45)*(ATL3:ATL54=ARR46)*(ATN3:ATN54="W"))</f>
        <v>0</v>
      </c>
      <c r="ART46" s="497">
        <f ca="1">SUMPRODUCT((ATI3:ATI54=ARR46)*(ATL3:ATL54=ARR47)*(ATM3:ATM54="D"))+SUMPRODUCT((ATI3:ATI54=ARR46)*(ATL3:ATL54=ARR60)*(ATM3:ATM54="D"))+SUMPRODUCT((ATI3:ATI54=ARR46)*(ATL3:ATL54=ARR45)*(ATM3:ATM54="D"))+SUMPRODUCT((ATI3:ATI54=ARR47)*(ATL3:ATL54=ARR46)*(ATM3:ATM54="D"))+SUMPRODUCT((ATI3:ATI54=ARR60)*(ATL3:ATL54=ARR46)*(ATM3:ATM54="D"))+SUMPRODUCT((ATI3:ATI54=ARR45)*(ATL3:ATL54=ARR46)*(ATM3:ATM54="D"))</f>
        <v>0</v>
      </c>
      <c r="ARU46" s="497">
        <f ca="1">SUMPRODUCT((ATI3:ATI54=ARR46)*(ATL3:ATL54=ARR47)*(ATM3:ATM54="L"))+SUMPRODUCT((ATI3:ATI54=ARR46)*(ATL3:ATL54=ARR60)*(ATM3:ATM54="L"))+SUMPRODUCT((ATI3:ATI54=ARR46)*(ATL3:ATL54=ARR45)*(ATM3:ATM54="L"))+SUMPRODUCT((ATI3:ATI54=ARR47)*(ATL3:ATL54=ARR46)*(ATN3:ATN54="L"))+SUMPRODUCT((ATI3:ATI54=ARR60)*(ATL3:ATL54=ARR46)*(ATN3:ATN54="L"))+SUMPRODUCT((ATI3:ATI54=ARR45)*(ATL3:ATL54=ARR46)*(ATN3:ATN54="L"))</f>
        <v>0</v>
      </c>
      <c r="ARV46" s="497">
        <f ca="1">SUMPRODUCT((ATI3:ATI54=ARR46)*(ATL3:ATL54=ARR47)*ATJ3:ATJ54)+SUMPRODUCT((ATI3:ATI54=ARR46)*(ATL3:ATL54=ARR43)*ATJ3:ATJ54)+SUMPRODUCT((ATI3:ATI54=ARR46)*(ATL3:ATL54=ARR44)*ATJ3:ATJ54)+SUMPRODUCT((ATI3:ATI54=ARR46)*(ATL3:ATL54=ARR45)*ATJ3:ATJ54)+SUMPRODUCT((ATI3:ATI54=ARR47)*(ATL3:ATL54=ARR46)*ATK3:ATK54)+SUMPRODUCT((ATI3:ATI54=ARR43)*(ATL3:ATL54=ARR46)*ATK3:ATK54)+SUMPRODUCT((ATI3:ATI54=ARR44)*(ATL3:ATL54=ARR46)*ATK3:ATK54)+SUMPRODUCT((ATI3:ATI54=ARR45)*(ATL3:ATL54=ARR46)*ATK3:ATK54)</f>
        <v>0</v>
      </c>
      <c r="ARW46" s="497">
        <f ca="1">SUMPRODUCT((ATI3:ATI54=ARR46)*(ATL3:ATL54=ARR47)*ATK3:ATK54)+SUMPRODUCT((ATI3:ATI54=ARR46)*(ATL3:ATL54=ARR43)*ATK3:ATK54)+SUMPRODUCT((ATI3:ATI54=ARR46)*(ATL3:ATL54=ARR44)*ATK3:ATK54)+SUMPRODUCT((ATI3:ATI54=ARR46)*(ATL3:ATL54=ARR45)*ATK3:ATK54)+SUMPRODUCT((ATI3:ATI54=ARR47)*(ATL3:ATL54=ARR46)*ATJ3:ATJ54)+SUMPRODUCT((ATI3:ATI54=ARR43)*(ATL3:ATL54=ARR46)*ATJ3:ATJ54)+SUMPRODUCT((ATI3:ATI54=ARR44)*(ATL3:ATL54=ARR46)*ATJ3:ATJ54)+SUMPRODUCT((ATI3:ATI54=ARR45)*(ATL3:ATL54=ARR46)*ATJ3:ATJ54)</f>
        <v>0</v>
      </c>
      <c r="ARX46" s="497">
        <f t="shared" ca="1" si="7011"/>
        <v>1000</v>
      </c>
      <c r="ARY46" s="497" t="str">
        <f t="shared" ca="1" si="7012"/>
        <v/>
      </c>
      <c r="ARZ46" s="497" t="str">
        <f ca="1">IF(ARR46&lt;&gt;"",VLOOKUP(ARR46,APK4:APQ52,7,FALSE),"")</f>
        <v/>
      </c>
      <c r="ASA46" s="497" t="str">
        <f ca="1">IF(ARR46&lt;&gt;"",VLOOKUP(ARR46,APK4:APQ52,5,FALSE),"")</f>
        <v/>
      </c>
      <c r="ASB46" s="497" t="str">
        <f ca="1">IF(ARR46&lt;&gt;"",VLOOKUP(ARR46,APK4:APS52,9,FALSE),"")</f>
        <v/>
      </c>
      <c r="ASC46" s="497" t="str">
        <f t="shared" ca="1" si="7013"/>
        <v/>
      </c>
      <c r="ASD46" s="497" t="str">
        <f ca="1">IF(ARR46&lt;&gt;"",RANK(ASC46,ASC44:ASC46),"")</f>
        <v/>
      </c>
      <c r="ASE46" s="497" t="str">
        <f ca="1">IF(ARR46&lt;&gt;"",SUMPRODUCT((ASC43:ASC47=ASC46)*(ARX43:ARX47&gt;ARX46)),"")</f>
        <v/>
      </c>
      <c r="ASF46" s="497" t="str">
        <f ca="1">IF(ARR46&lt;&gt;"",SUMPRODUCT((ASC43:ASC47=ASC46)*(ARX43:ARX47=ARX46)*(ARV43:ARV47&gt;ARV46)),"")</f>
        <v/>
      </c>
      <c r="ASG46" s="497" t="str">
        <f ca="1">IF(ARR46&lt;&gt;"",SUMPRODUCT((ASC43:ASC47=ASC46)*(ARX43:ARX47=ARX46)*(ARV43:ARV47=ARV46)*(ARZ43:ARZ47&gt;ARZ46)),"")</f>
        <v/>
      </c>
      <c r="ASH46" s="497" t="str">
        <f ca="1">IF(ARR46&lt;&gt;"",SUMPRODUCT((ASC43:ASC47=ASC46)*(ARX43:ARX47=ARX46)*(ARV43:ARV47=ARV46)*(ARZ43:ARZ47=ARZ46)*(ASA43:ASA47&gt;ASA46)),"")</f>
        <v/>
      </c>
      <c r="ASI46" s="497" t="str">
        <f ca="1">IF(ARR46&lt;&gt;"",SUMPRODUCT((ASC43:ASC47=ASC46)*(ARX43:ARX47=ARX46)*(ARV43:ARV47=ARV46)*(ARZ43:ARZ47=ARZ46)*(ASA43:ASA47=ASA46)*(ASB43:ASB47&gt;ASB46)),"")</f>
        <v/>
      </c>
      <c r="ASJ46" s="497" t="str">
        <f t="shared" ca="1" si="7014"/>
        <v/>
      </c>
      <c r="ASK46" s="497" t="str">
        <f ca="1">IF(ARR46&lt;&gt;"",INDEX(ARR45:ARR47,MATCH(4,ASJ45:ASJ47,0),0),"")</f>
        <v/>
      </c>
      <c r="ASL46" s="497" t="str">
        <f t="shared" ref="ASL46" si="7121">IF(AQB43&lt;&gt;"",AQB43,"")</f>
        <v/>
      </c>
      <c r="ASM46" s="497">
        <f ca="1">SUMPRODUCT((ATI3:ATI54=ASL46)*(ATL3:ATL54=ASL47)*(ATM3:ATM54="W"))+SUMPRODUCT((ATI3:ATI54=ASL46)*(ATL3:ATL54=ASL60)*(ATM3:ATM54="W"))+SUMPRODUCT((ATI3:ATI54=ASL46)*(ATL3:ATL54=ASL61)*(ATM3:ATM54="W"))+SUMPRODUCT((ATI3:ATI54=ASL47)*(ATL3:ATL54=ASL46)*(ATN3:ATN54="W"))+SUMPRODUCT((ATI3:ATI54=ASL60)*(ATL3:ATL54=ASL46)*(ATN3:ATN54="W"))+SUMPRODUCT((ATI3:ATI54=ASL61)*(ATL3:ATL54=ASL46)*(ATN3:ATN54="W"))</f>
        <v>0</v>
      </c>
      <c r="ASN46" s="497">
        <f ca="1">SUMPRODUCT((ATI3:ATI54=ASL46)*(ATL3:ATL54=ASL47)*(ATM3:ATM54="D"))+SUMPRODUCT((ATI3:ATI54=ASL46)*(ATL3:ATL54=ASL60)*(ATM3:ATM54="D"))+SUMPRODUCT((ATI3:ATI54=ASL46)*(ATL3:ATL54=ASL61)*(ATM3:ATM54="D"))+SUMPRODUCT((ATI3:ATI54=ASL47)*(ATL3:ATL54=ASL46)*(ATM3:ATM54="D"))+SUMPRODUCT((ATI3:ATI54=ASL60)*(ATL3:ATL54=ASL46)*(ATM3:ATM54="D"))+SUMPRODUCT((ATI3:ATI54=ASL61)*(ATL3:ATL54=ASL46)*(ATM3:ATM54="D"))</f>
        <v>0</v>
      </c>
      <c r="ASO46" s="497">
        <f ca="1">SUMPRODUCT((ATI3:ATI54=ASL46)*(ATL3:ATL54=ASL47)*(ATM3:ATM54="L"))+SUMPRODUCT((ATI3:ATI54=ASL46)*(ATL3:ATL54=ASL60)*(ATM3:ATM54="L"))+SUMPRODUCT((ATI3:ATI54=ASL46)*(ATL3:ATL54=ASL61)*(ATM3:ATM54="L"))+SUMPRODUCT((ATI3:ATI54=ASL47)*(ATL3:ATL54=ASL46)*(ATN3:ATN54="L"))+SUMPRODUCT((ATI3:ATI54=ASL60)*(ATL3:ATL54=ASL46)*(ATN3:ATN54="L"))+SUMPRODUCT((ATI3:ATI54=ASL61)*(ATL3:ATL54=ASL46)*(ATN3:ATN54="L"))</f>
        <v>0</v>
      </c>
      <c r="ASP46" s="497">
        <f ca="1">SUMPRODUCT((ATI3:ATI54=ASL46)*(ATL3:ATL54=ASL47)*ATJ3:ATJ54)+SUMPRODUCT((ATI3:ATI54=ASL46)*(ATL3:ATL54=ASL43)*ATJ3:ATJ54)+SUMPRODUCT((ATI3:ATI54=ASL46)*(ATL3:ATL54=ASL44)*ATJ3:ATJ54)+SUMPRODUCT((ATI3:ATI54=ASL46)*(ATL3:ATL54=ASL45)*ATJ3:ATJ54)+SUMPRODUCT((ATI3:ATI54=ASL47)*(ATL3:ATL54=ASL46)*ATK3:ATK54)+SUMPRODUCT((ATI3:ATI54=ASL43)*(ATL3:ATL54=ASL46)*ATK3:ATK54)+SUMPRODUCT((ATI3:ATI54=ASL44)*(ATL3:ATL54=ASL46)*ATK3:ATK54)+SUMPRODUCT((ATI3:ATI54=ASL45)*(ATL3:ATL54=ASL46)*ATK3:ATK54)</f>
        <v>0</v>
      </c>
      <c r="ASQ46" s="497">
        <f ca="1">SUMPRODUCT((ATI3:ATI54=ASL46)*(ATL3:ATL54=ASL47)*ATK3:ATK54)+SUMPRODUCT((ATI3:ATI54=ASL46)*(ATL3:ATL54=ASL43)*ATK3:ATK54)+SUMPRODUCT((ATI3:ATI54=ASL46)*(ATL3:ATL54=ASL44)*ATK3:ATK54)+SUMPRODUCT((ATI3:ATI54=ASL46)*(ATL3:ATL54=ASL45)*ATK3:ATK54)+SUMPRODUCT((ATI3:ATI54=ASL47)*(ATL3:ATL54=ASL46)*ATJ3:ATJ54)+SUMPRODUCT((ATI3:ATI54=ASL43)*(ATL3:ATL54=ASL46)*ATJ3:ATJ54)+SUMPRODUCT((ATI3:ATI54=ASL44)*(ATL3:ATL54=ASL46)*ATJ3:ATJ54)+SUMPRODUCT((ATI3:ATI54=ASL45)*(ATL3:ATL54=ASL46)*ATJ3:ATJ54)</f>
        <v>0</v>
      </c>
      <c r="ASR46" s="497">
        <f t="shared" ref="ASR46" ca="1" si="7122">ASP46-ASQ46+1000</f>
        <v>1000</v>
      </c>
      <c r="ASS46" s="497" t="str">
        <f t="shared" ref="ASS46" si="7123">IF(ASL46&lt;&gt;"",ASM46*3+ASN46*1,"")</f>
        <v/>
      </c>
      <c r="AST46" s="497" t="str">
        <f>IF(ASL46&lt;&gt;"",VLOOKUP(ASL46,APK4:APQ52,7,FALSE),"")</f>
        <v/>
      </c>
      <c r="ASU46" s="497" t="str">
        <f>IF(ASL46&lt;&gt;"",VLOOKUP(ASL46,APK4:APQ52,5,FALSE),"")</f>
        <v/>
      </c>
      <c r="ASV46" s="497" t="str">
        <f>IF(ASL46&lt;&gt;"",VLOOKUP(ASL46,APK4:APS52,9,FALSE),"")</f>
        <v/>
      </c>
      <c r="ASW46" s="497" t="str">
        <f t="shared" ref="ASW46" si="7124">ASS46</f>
        <v/>
      </c>
      <c r="ASX46" s="497" t="str">
        <f t="shared" ref="ASX46" si="7125">IF(ASL46&lt;&gt;"",RANK(ASW46,AQO43:AQO47),"")</f>
        <v/>
      </c>
      <c r="ASY46" s="497" t="str">
        <f t="shared" ref="ASY46" si="7126">IF(ASL46&lt;&gt;"",SUMPRODUCT((ASW43:ASW47=ASW46)*(ASR43:ASR47&gt;ASR46)),"")</f>
        <v/>
      </c>
      <c r="ASZ46" s="497" t="str">
        <f t="shared" ref="ASZ46" si="7127">IF(ASL46&lt;&gt;"",SUMPRODUCT((ASW43:ASW47=ASW46)*(ASR43:ASR47=ASR46)*(ASP43:ASP47&gt;ASP46)),"")</f>
        <v/>
      </c>
      <c r="ATA46" s="497" t="str">
        <f t="shared" ref="ATA46" si="7128">IF(ASL46&lt;&gt;"",SUMPRODUCT((ASW43:ASW47=ASW46)*(ASR43:ASR47=ASR46)*(ASP43:ASP47=ASP46)*(AST43:AST47&gt;AST46)),"")</f>
        <v/>
      </c>
      <c r="ATB46" s="497" t="str">
        <f t="shared" ref="ATB46" si="7129">IF(ASL46&lt;&gt;"",SUMPRODUCT((ASW43:ASW47=ASW46)*(ASR43:ASR47=ASR46)*(ASP43:ASP47=ASP46)*(AST43:AST47=AST46)*(ASU43:ASU47&gt;ASU46)),"")</f>
        <v/>
      </c>
      <c r="ATC46" s="497" t="str">
        <f t="shared" ref="ATC46" si="7130">IF(ASL46&lt;&gt;"",SUMPRODUCT((ASW43:ASW47=ASW46)*(ASR43:ASR47=ASR46)*(ASP43:ASP47=ASP46)*(AST43:AST47=AST46)*(ASU43:ASU47=ASU46)*(ASV43:ASV47&gt;ASV46)),"")</f>
        <v/>
      </c>
      <c r="ATD46" s="497" t="str">
        <f t="shared" ref="ATD46" si="7131">IF(ASL46&lt;&gt;"",SUM(ASX46:ATC46)+3,"")</f>
        <v/>
      </c>
      <c r="ATE46" s="497" t="str">
        <f t="shared" ref="ATE46" si="7132">IF(ASL46&lt;&gt;"",IF(ATD46=4,ASL46,ASL47),"")</f>
        <v/>
      </c>
      <c r="ATF46" s="497" t="str">
        <f t="shared" ref="ATF46" ca="1" si="7133">IF(ATE46&lt;&gt;"",ATE46,IF(ASK46&lt;&gt;"",ASK46,IF(ARQ46&lt;&gt;"",ARQ46,IF(AQW46&lt;&gt;"",AQW46,APW46))))</f>
        <v>Al Ain</v>
      </c>
      <c r="ATG46" s="497">
        <v>4</v>
      </c>
      <c r="ATH46" s="497"/>
      <c r="ATI46" s="500" t="str">
        <f t="shared" si="21"/>
        <v>Urawa Red Diamonds</v>
      </c>
      <c r="ATJ46" s="500">
        <f ca="1">IF(OFFSET('Game Board'!O51,0,ATJ1)&lt;&gt;"",OFFSET('Game Board'!O51,0,ATJ1),0)</f>
        <v>0</v>
      </c>
      <c r="ATK46" s="500">
        <f ca="1">IF(OFFSET('Game Board'!P51,0,ATJ1)&lt;&gt;"",OFFSET('Game Board'!P51,0,ATJ1),0)</f>
        <v>0</v>
      </c>
      <c r="ATL46" s="500" t="str">
        <f t="shared" si="22"/>
        <v>Monterrey</v>
      </c>
      <c r="ATM46" s="500" t="str">
        <f ca="1">IF(AND(OFFSET('Game Board'!O51,0,ATJ1)&lt;&gt;"",OFFSET('Game Board'!P51,0,ATJ1)&lt;&gt;""),IF(ATJ46&gt;ATK46,"W",IF(ATJ46=ATK46,"D","L")),"")</f>
        <v/>
      </c>
      <c r="ATN46" s="497" t="str">
        <f t="shared" ca="1" si="2789"/>
        <v/>
      </c>
      <c r="ATO46" s="497"/>
    </row>
    <row r="47" spans="2:1211" s="496" customFormat="1" x14ac:dyDescent="0.25">
      <c r="B47" s="497"/>
      <c r="C47" s="498"/>
      <c r="D47" s="497"/>
      <c r="E47" s="497"/>
      <c r="F47" s="497"/>
      <c r="G47" s="497"/>
      <c r="H47" s="497"/>
      <c r="I47" s="497"/>
      <c r="J47" s="497"/>
      <c r="K47" s="499"/>
      <c r="L47" s="497"/>
      <c r="M47" s="497"/>
      <c r="N47" s="497"/>
      <c r="O47" s="498"/>
      <c r="P47" s="497"/>
      <c r="Q47" s="497"/>
      <c r="R47" s="497"/>
      <c r="S47" s="497"/>
      <c r="T47" s="497"/>
      <c r="U47" s="497"/>
      <c r="V47" s="497"/>
      <c r="W47" s="497"/>
      <c r="X47" s="497"/>
      <c r="Y47" s="497"/>
      <c r="Z47" s="497"/>
      <c r="AA47" s="497"/>
      <c r="AB47" s="497"/>
      <c r="AC47" s="497"/>
      <c r="AD47" s="497"/>
      <c r="AE47" s="497"/>
      <c r="AF47" s="497"/>
      <c r="AG47" s="497"/>
      <c r="AH47" s="497"/>
      <c r="AI47" s="497"/>
      <c r="AJ47" s="497"/>
      <c r="AK47" s="497"/>
      <c r="AL47" s="497"/>
      <c r="AM47" s="497"/>
      <c r="AN47" s="497"/>
      <c r="AO47" s="497"/>
      <c r="AP47" s="497"/>
      <c r="AQ47" s="497"/>
      <c r="AR47" s="497"/>
      <c r="AS47" s="497"/>
      <c r="AT47" s="497"/>
      <c r="AU47" s="497"/>
      <c r="AV47" s="497"/>
      <c r="AW47" s="497"/>
      <c r="AX47" s="497"/>
      <c r="AY47" s="497"/>
      <c r="AZ47" s="497"/>
      <c r="BA47" s="497"/>
      <c r="BB47" s="497"/>
      <c r="BC47" s="497"/>
      <c r="BD47" s="497"/>
      <c r="BE47" s="497"/>
      <c r="BF47" s="497"/>
      <c r="BG47" s="497"/>
      <c r="BH47" s="497"/>
      <c r="BI47" s="497"/>
      <c r="BJ47" s="497"/>
      <c r="BK47" s="497"/>
      <c r="BL47" s="497"/>
      <c r="BM47" s="497"/>
      <c r="BN47" s="497"/>
      <c r="BO47" s="497"/>
      <c r="BP47" s="497"/>
      <c r="BQ47" s="497"/>
      <c r="BR47" s="497"/>
      <c r="BS47" s="497"/>
      <c r="BT47" s="497"/>
      <c r="BU47" s="497"/>
      <c r="BV47" s="497"/>
      <c r="BW47" s="497"/>
      <c r="BX47" s="497"/>
      <c r="BY47" s="497"/>
      <c r="BZ47" s="497"/>
      <c r="CA47" s="497"/>
      <c r="CB47" s="497"/>
      <c r="CC47" s="497"/>
      <c r="CD47" s="497"/>
      <c r="CE47" s="497"/>
      <c r="CF47" s="497"/>
      <c r="CG47" s="497"/>
      <c r="CH47" s="497"/>
      <c r="CI47" s="497"/>
      <c r="CJ47" s="497"/>
      <c r="CK47" s="497"/>
      <c r="CL47" s="497"/>
      <c r="CM47" s="497"/>
      <c r="CN47" s="497"/>
      <c r="CO47" s="497"/>
      <c r="CP47" s="497"/>
      <c r="CQ47" s="497"/>
      <c r="CR47" s="497"/>
      <c r="CS47" s="497"/>
      <c r="CT47" s="497"/>
      <c r="CU47" s="497"/>
      <c r="CV47" s="497"/>
      <c r="CW47" s="497"/>
      <c r="CX47" s="497"/>
      <c r="CY47" s="497"/>
      <c r="CZ47" s="497"/>
      <c r="DA47" s="500" t="str">
        <f>'Game Board'!F52</f>
        <v>Juventus</v>
      </c>
      <c r="DB47" s="500">
        <f>IF(AND('Game Board'!G52&lt;&gt;"",'Game Board'!H52&lt;&gt;""),'Game Board'!G52,0)</f>
        <v>1</v>
      </c>
      <c r="DC47" s="500">
        <f>IF(AND('Game Board'!G52&lt;&gt;"",'Game Board'!H52&lt;&gt;""),'Game Board'!H52,0)</f>
        <v>1</v>
      </c>
      <c r="DD47" s="500" t="str">
        <f>'Game Board'!I52</f>
        <v>Manchester City</v>
      </c>
      <c r="DE47" s="500" t="str">
        <f>IF(AND('Game Board'!G52&lt;&gt;"",'Game Board'!H52&lt;&gt;""),IF(DB47&gt;DC47,"W",IF(DB47=DC47,"D","L")),"")</f>
        <v>D</v>
      </c>
      <c r="DF47" s="497" t="str">
        <f t="shared" si="24"/>
        <v>D</v>
      </c>
      <c r="DG47" s="497"/>
      <c r="DH47" s="497"/>
      <c r="DI47" s="498"/>
      <c r="DJ47" s="497"/>
      <c r="DK47" s="497"/>
      <c r="DL47" s="497"/>
      <c r="DM47" s="497"/>
      <c r="DN47" s="497"/>
      <c r="DO47" s="497"/>
      <c r="DP47" s="497"/>
      <c r="DQ47" s="499">
        <f t="shared" si="257"/>
        <v>0</v>
      </c>
      <c r="DR47" s="497"/>
      <c r="DS47" s="497"/>
      <c r="DT47" s="497"/>
      <c r="DU47" s="498"/>
      <c r="DV47" s="497"/>
      <c r="DW47" s="497"/>
      <c r="DX47" s="497"/>
      <c r="DY47" s="497"/>
      <c r="DZ47" s="497"/>
      <c r="EA47" s="497"/>
      <c r="EB47" s="497"/>
      <c r="EC47" s="497"/>
      <c r="ED47" s="497"/>
      <c r="EE47" s="497"/>
      <c r="EF47" s="497"/>
      <c r="EG47" s="497"/>
      <c r="EH47" s="497"/>
      <c r="EI47" s="497"/>
      <c r="EJ47" s="497"/>
      <c r="EK47" s="497"/>
      <c r="EL47" s="497"/>
      <c r="EM47" s="497"/>
      <c r="EN47" s="497"/>
      <c r="EO47" s="497"/>
      <c r="EP47" s="497"/>
      <c r="EQ47" s="497"/>
      <c r="ER47" s="497"/>
      <c r="ES47" s="497"/>
      <c r="ET47" s="497"/>
      <c r="EU47" s="497"/>
      <c r="EV47" s="497"/>
      <c r="EW47" s="497"/>
      <c r="EX47" s="497"/>
      <c r="EY47" s="497"/>
      <c r="EZ47" s="497"/>
      <c r="FA47" s="497"/>
      <c r="FB47" s="497"/>
      <c r="FC47" s="497"/>
      <c r="FD47" s="497"/>
      <c r="FE47" s="497"/>
      <c r="FF47" s="497"/>
      <c r="FG47" s="497"/>
      <c r="FH47" s="497"/>
      <c r="FI47" s="497"/>
      <c r="FJ47" s="497"/>
      <c r="FK47" s="497"/>
      <c r="FL47" s="497"/>
      <c r="FM47" s="497"/>
      <c r="FN47" s="497"/>
      <c r="FO47" s="497"/>
      <c r="FP47" s="497"/>
      <c r="FQ47" s="497"/>
      <c r="FR47" s="497"/>
      <c r="FS47" s="497"/>
      <c r="FT47" s="497"/>
      <c r="FU47" s="497"/>
      <c r="FV47" s="497"/>
      <c r="FW47" s="497"/>
      <c r="FX47" s="497"/>
      <c r="FY47" s="497"/>
      <c r="FZ47" s="497"/>
      <c r="GA47" s="497"/>
      <c r="GB47" s="497"/>
      <c r="GC47" s="497"/>
      <c r="GD47" s="497"/>
      <c r="GE47" s="497"/>
      <c r="GF47" s="497"/>
      <c r="GG47" s="497"/>
      <c r="GH47" s="497"/>
      <c r="GI47" s="497"/>
      <c r="GJ47" s="497"/>
      <c r="GK47" s="497"/>
      <c r="GL47" s="497"/>
      <c r="GM47" s="497"/>
      <c r="GN47" s="497"/>
      <c r="GO47" s="497"/>
      <c r="GP47" s="497"/>
      <c r="GQ47" s="497"/>
      <c r="GR47" s="497"/>
      <c r="GS47" s="497"/>
      <c r="GT47" s="497"/>
      <c r="GU47" s="497"/>
      <c r="GV47" s="497"/>
      <c r="GW47" s="497"/>
      <c r="GX47" s="497"/>
      <c r="GY47" s="497"/>
      <c r="GZ47" s="497"/>
      <c r="HA47" s="497"/>
      <c r="HB47" s="497"/>
      <c r="HC47" s="497"/>
      <c r="HD47" s="497"/>
      <c r="HE47" s="497"/>
      <c r="HF47" s="497"/>
      <c r="HG47" s="500" t="str">
        <f t="shared" si="25"/>
        <v>Juventus</v>
      </c>
      <c r="HH47" s="500">
        <f ca="1">IF(OFFSET('Game Board'!O52,0,HH1)&lt;&gt;"",OFFSET('Game Board'!O52,0,HH1),0)</f>
        <v>3</v>
      </c>
      <c r="HI47" s="500">
        <f ca="1">IF(OFFSET('Game Board'!P52,0,HH1)&lt;&gt;"",OFFSET('Game Board'!P52,0,HH1),0)</f>
        <v>2</v>
      </c>
      <c r="HJ47" s="500" t="str">
        <f t="shared" si="26"/>
        <v>Manchester City</v>
      </c>
      <c r="HK47" s="500" t="str">
        <f ca="1">IF(AND(OFFSET('Game Board'!O52,0,HH1)&lt;&gt;"",OFFSET('Game Board'!P52,0,HH1)&lt;&gt;""),IF(HH47&gt;HI47,"W",IF(HH47=HI47,"D","L")),"")</f>
        <v>W</v>
      </c>
      <c r="HL47" s="497" t="str">
        <f t="shared" ca="1" si="27"/>
        <v>L</v>
      </c>
      <c r="HM47" s="497"/>
      <c r="HN47" s="497"/>
      <c r="HO47" s="498"/>
      <c r="HP47" s="497"/>
      <c r="HQ47" s="497"/>
      <c r="HR47" s="497"/>
      <c r="HS47" s="497"/>
      <c r="HT47" s="497"/>
      <c r="HU47" s="497"/>
      <c r="HV47" s="497"/>
      <c r="HW47" s="499">
        <f t="shared" si="266"/>
        <v>0</v>
      </c>
      <c r="HX47" s="497"/>
      <c r="HY47" s="497"/>
      <c r="HZ47" s="497"/>
      <c r="IA47" s="498"/>
      <c r="IB47" s="497"/>
      <c r="IC47" s="497"/>
      <c r="ID47" s="497"/>
      <c r="IE47" s="497"/>
      <c r="IF47" s="497"/>
      <c r="IG47" s="497"/>
      <c r="IH47" s="497"/>
      <c r="II47" s="497"/>
      <c r="IJ47" s="497"/>
      <c r="IK47" s="497"/>
      <c r="IL47" s="497"/>
      <c r="IM47" s="497"/>
      <c r="IN47" s="497"/>
      <c r="IO47" s="497"/>
      <c r="IP47" s="497"/>
      <c r="IQ47" s="497"/>
      <c r="IR47" s="497"/>
      <c r="IS47" s="497"/>
      <c r="IT47" s="497"/>
      <c r="IU47" s="497"/>
      <c r="IV47" s="497"/>
      <c r="IW47" s="497"/>
      <c r="IX47" s="497"/>
      <c r="IY47" s="497"/>
      <c r="IZ47" s="497"/>
      <c r="JA47" s="497"/>
      <c r="JB47" s="497"/>
      <c r="JC47" s="497"/>
      <c r="JD47" s="497"/>
      <c r="JE47" s="497"/>
      <c r="JF47" s="497"/>
      <c r="JG47" s="497"/>
      <c r="JH47" s="497"/>
      <c r="JI47" s="497"/>
      <c r="JJ47" s="497"/>
      <c r="JK47" s="497"/>
      <c r="JL47" s="497"/>
      <c r="JM47" s="497"/>
      <c r="JN47" s="497"/>
      <c r="JO47" s="497"/>
      <c r="JP47" s="497"/>
      <c r="JQ47" s="497"/>
      <c r="JR47" s="497"/>
      <c r="JS47" s="497"/>
      <c r="JT47" s="497"/>
      <c r="JU47" s="497"/>
      <c r="JV47" s="497"/>
      <c r="JW47" s="497"/>
      <c r="JX47" s="497"/>
      <c r="JY47" s="497"/>
      <c r="JZ47" s="497"/>
      <c r="KA47" s="497"/>
      <c r="KB47" s="497"/>
      <c r="KC47" s="497"/>
      <c r="KD47" s="497"/>
      <c r="KE47" s="497"/>
      <c r="KF47" s="497"/>
      <c r="KG47" s="497"/>
      <c r="KH47" s="497"/>
      <c r="KI47" s="497"/>
      <c r="KJ47" s="497"/>
      <c r="KK47" s="497"/>
      <c r="KL47" s="497"/>
      <c r="KM47" s="497"/>
      <c r="KN47" s="497"/>
      <c r="KO47" s="497"/>
      <c r="KP47" s="497"/>
      <c r="KQ47" s="497"/>
      <c r="KR47" s="497"/>
      <c r="KS47" s="497"/>
      <c r="KT47" s="497"/>
      <c r="KU47" s="497"/>
      <c r="KV47" s="497"/>
      <c r="KW47" s="497"/>
      <c r="KX47" s="497"/>
      <c r="KY47" s="497"/>
      <c r="KZ47" s="497"/>
      <c r="LA47" s="497"/>
      <c r="LB47" s="497"/>
      <c r="LC47" s="497"/>
      <c r="LD47" s="497"/>
      <c r="LE47" s="497"/>
      <c r="LF47" s="497"/>
      <c r="LG47" s="497"/>
      <c r="LH47" s="497"/>
      <c r="LI47" s="497"/>
      <c r="LJ47" s="497"/>
      <c r="LK47" s="497"/>
      <c r="LL47" s="497"/>
      <c r="LM47" s="500" t="str">
        <f t="shared" si="28"/>
        <v>Juventus</v>
      </c>
      <c r="LN47" s="500">
        <f ca="1">IF(OFFSET('Game Board'!O52,0,LN1)&lt;&gt;"",OFFSET('Game Board'!O52,0,LN1),0)</f>
        <v>2</v>
      </c>
      <c r="LO47" s="500">
        <f ca="1">IF(OFFSET('Game Board'!P52,0,LN1)&lt;&gt;"",OFFSET('Game Board'!P52,0,LN1),0)</f>
        <v>1</v>
      </c>
      <c r="LP47" s="500" t="str">
        <f t="shared" si="29"/>
        <v>Manchester City</v>
      </c>
      <c r="LQ47" s="500" t="str">
        <f ca="1">IF(AND(OFFSET('Game Board'!O52,0,LN1)&lt;&gt;"",OFFSET('Game Board'!P52,0,LN1)&lt;&gt;""),IF(LN47&gt;LO47,"W",IF(LN47=LO47,"D","L")),"")</f>
        <v>W</v>
      </c>
      <c r="LR47" s="497" t="str">
        <f t="shared" ca="1" si="30"/>
        <v>L</v>
      </c>
      <c r="LS47" s="497"/>
      <c r="LT47" s="497"/>
      <c r="LU47" s="498"/>
      <c r="LV47" s="497"/>
      <c r="LW47" s="497"/>
      <c r="LX47" s="497"/>
      <c r="LY47" s="497"/>
      <c r="LZ47" s="497"/>
      <c r="MA47" s="497"/>
      <c r="MB47" s="497"/>
      <c r="MC47" s="499">
        <f t="shared" si="36"/>
        <v>0</v>
      </c>
      <c r="MD47" s="497"/>
      <c r="ME47" s="497"/>
      <c r="MF47" s="497"/>
      <c r="MG47" s="498"/>
      <c r="MH47" s="497"/>
      <c r="MI47" s="497"/>
      <c r="MJ47" s="497"/>
      <c r="MK47" s="497"/>
      <c r="ML47" s="497"/>
      <c r="MM47" s="497"/>
      <c r="MN47" s="497"/>
      <c r="MO47" s="497"/>
      <c r="MP47" s="497"/>
      <c r="MQ47" s="497"/>
      <c r="MR47" s="497"/>
      <c r="MS47" s="497"/>
      <c r="MT47" s="497"/>
      <c r="MU47" s="497"/>
      <c r="MV47" s="497"/>
      <c r="MW47" s="497"/>
      <c r="MX47" s="497"/>
      <c r="MY47" s="497"/>
      <c r="MZ47" s="497"/>
      <c r="NA47" s="497"/>
      <c r="NB47" s="497"/>
      <c r="NC47" s="497"/>
      <c r="ND47" s="497"/>
      <c r="NE47" s="497"/>
      <c r="NF47" s="497"/>
      <c r="NG47" s="497"/>
      <c r="NH47" s="497"/>
      <c r="NI47" s="497"/>
      <c r="NJ47" s="497"/>
      <c r="NK47" s="497"/>
      <c r="NL47" s="497"/>
      <c r="NM47" s="497"/>
      <c r="NN47" s="497"/>
      <c r="NO47" s="497"/>
      <c r="NP47" s="497"/>
      <c r="NQ47" s="497"/>
      <c r="NR47" s="497"/>
      <c r="NS47" s="497"/>
      <c r="NT47" s="497"/>
      <c r="NU47" s="497"/>
      <c r="NV47" s="497"/>
      <c r="NW47" s="497"/>
      <c r="NX47" s="497"/>
      <c r="NY47" s="497"/>
      <c r="NZ47" s="497"/>
      <c r="OA47" s="497"/>
      <c r="OB47" s="497"/>
      <c r="OC47" s="497"/>
      <c r="OD47" s="497"/>
      <c r="OE47" s="497"/>
      <c r="OF47" s="497"/>
      <c r="OG47" s="497"/>
      <c r="OH47" s="497"/>
      <c r="OI47" s="497"/>
      <c r="OJ47" s="497"/>
      <c r="OK47" s="497"/>
      <c r="OL47" s="497"/>
      <c r="OM47" s="497"/>
      <c r="ON47" s="497"/>
      <c r="OO47" s="497"/>
      <c r="OP47" s="497"/>
      <c r="OQ47" s="497"/>
      <c r="OR47" s="497"/>
      <c r="OS47" s="497"/>
      <c r="OT47" s="497"/>
      <c r="OU47" s="497"/>
      <c r="OV47" s="497"/>
      <c r="OW47" s="497"/>
      <c r="OX47" s="497"/>
      <c r="OY47" s="497"/>
      <c r="OZ47" s="497"/>
      <c r="PA47" s="497"/>
      <c r="PB47" s="497"/>
      <c r="PC47" s="497"/>
      <c r="PD47" s="497"/>
      <c r="PE47" s="497"/>
      <c r="PF47" s="497"/>
      <c r="PG47" s="497"/>
      <c r="PH47" s="497"/>
      <c r="PI47" s="497"/>
      <c r="PJ47" s="497"/>
      <c r="PK47" s="497"/>
      <c r="PL47" s="497"/>
      <c r="PM47" s="497"/>
      <c r="PN47" s="497"/>
      <c r="PO47" s="497"/>
      <c r="PP47" s="497"/>
      <c r="PQ47" s="497"/>
      <c r="PR47" s="497"/>
      <c r="PS47" s="500" t="str">
        <f t="shared" si="0"/>
        <v>Juventus</v>
      </c>
      <c r="PT47" s="500">
        <f ca="1">IF(OFFSET('Game Board'!O52,0,PT1)&lt;&gt;"",OFFSET('Game Board'!O52,0,PT1),0)</f>
        <v>0</v>
      </c>
      <c r="PU47" s="500">
        <f ca="1">IF(OFFSET('Game Board'!P52,0,PT1)&lt;&gt;"",OFFSET('Game Board'!P52,0,PT1),0)</f>
        <v>3</v>
      </c>
      <c r="PV47" s="500" t="str">
        <f t="shared" si="1"/>
        <v>Manchester City</v>
      </c>
      <c r="PW47" s="500" t="str">
        <f ca="1">IF(AND(OFFSET('Game Board'!O52,0,PT1)&lt;&gt;"",OFFSET('Game Board'!P52,0,PT1)&lt;&gt;""),IF(PT47&gt;PU47,"W",IF(PT47=PU47,"D","L")),"")</f>
        <v>L</v>
      </c>
      <c r="PX47" s="497" t="str">
        <f t="shared" ca="1" si="2565"/>
        <v>W</v>
      </c>
      <c r="PY47" s="497"/>
      <c r="PZ47" s="497"/>
      <c r="QA47" s="498"/>
      <c r="QB47" s="497"/>
      <c r="QC47" s="497"/>
      <c r="QD47" s="497"/>
      <c r="QE47" s="497"/>
      <c r="QF47" s="497"/>
      <c r="QG47" s="497"/>
      <c r="QH47" s="497"/>
      <c r="QI47" s="499">
        <f t="shared" si="63"/>
        <v>0</v>
      </c>
      <c r="QJ47" s="497"/>
      <c r="QK47" s="497"/>
      <c r="QL47" s="497"/>
      <c r="QM47" s="498"/>
      <c r="QN47" s="497"/>
      <c r="QO47" s="497"/>
      <c r="QP47" s="497"/>
      <c r="QQ47" s="497"/>
      <c r="QR47" s="497"/>
      <c r="QS47" s="497"/>
      <c r="QT47" s="497"/>
      <c r="QU47" s="497"/>
      <c r="QV47" s="497"/>
      <c r="QW47" s="497"/>
      <c r="QX47" s="497"/>
      <c r="QY47" s="497"/>
      <c r="QZ47" s="497"/>
      <c r="RA47" s="497"/>
      <c r="RB47" s="497"/>
      <c r="RC47" s="497"/>
      <c r="RD47" s="497"/>
      <c r="RE47" s="497"/>
      <c r="RF47" s="497"/>
      <c r="RG47" s="497"/>
      <c r="RH47" s="497"/>
      <c r="RI47" s="497"/>
      <c r="RJ47" s="497"/>
      <c r="RK47" s="497"/>
      <c r="RL47" s="497"/>
      <c r="RM47" s="497"/>
      <c r="RN47" s="497"/>
      <c r="RO47" s="497"/>
      <c r="RP47" s="497"/>
      <c r="RQ47" s="497"/>
      <c r="RR47" s="497"/>
      <c r="RS47" s="497"/>
      <c r="RT47" s="497"/>
      <c r="RU47" s="497"/>
      <c r="RV47" s="497"/>
      <c r="RW47" s="497"/>
      <c r="RX47" s="497"/>
      <c r="RY47" s="497"/>
      <c r="RZ47" s="497"/>
      <c r="SA47" s="497"/>
      <c r="SB47" s="497"/>
      <c r="SC47" s="497"/>
      <c r="SD47" s="497"/>
      <c r="SE47" s="497"/>
      <c r="SF47" s="497"/>
      <c r="SG47" s="497"/>
      <c r="SH47" s="497"/>
      <c r="SI47" s="497"/>
      <c r="SJ47" s="497"/>
      <c r="SK47" s="497"/>
      <c r="SL47" s="497"/>
      <c r="SM47" s="497"/>
      <c r="SN47" s="497"/>
      <c r="SO47" s="497"/>
      <c r="SP47" s="497"/>
      <c r="SQ47" s="497"/>
      <c r="SR47" s="497"/>
      <c r="SS47" s="497"/>
      <c r="ST47" s="497"/>
      <c r="SU47" s="497"/>
      <c r="SV47" s="497"/>
      <c r="SW47" s="497"/>
      <c r="SX47" s="497"/>
      <c r="SY47" s="497"/>
      <c r="SZ47" s="497"/>
      <c r="TA47" s="497"/>
      <c r="TB47" s="497"/>
      <c r="TC47" s="497"/>
      <c r="TD47" s="497"/>
      <c r="TE47" s="497"/>
      <c r="TF47" s="497"/>
      <c r="TG47" s="497"/>
      <c r="TH47" s="497"/>
      <c r="TI47" s="497"/>
      <c r="TJ47" s="497"/>
      <c r="TK47" s="497"/>
      <c r="TL47" s="497"/>
      <c r="TM47" s="497"/>
      <c r="TN47" s="497"/>
      <c r="TO47" s="497"/>
      <c r="TP47" s="497"/>
      <c r="TQ47" s="497"/>
      <c r="TR47" s="497"/>
      <c r="TS47" s="497"/>
      <c r="TT47" s="497"/>
      <c r="TU47" s="497"/>
      <c r="TV47" s="497"/>
      <c r="TW47" s="497"/>
      <c r="TX47" s="497"/>
      <c r="TY47" s="500" t="str">
        <f t="shared" si="3"/>
        <v>Juventus</v>
      </c>
      <c r="TZ47" s="500">
        <f ca="1">IF(OFFSET('Game Board'!O52,0,TZ1)&lt;&gt;"",OFFSET('Game Board'!O52,0,TZ1),0)</f>
        <v>0</v>
      </c>
      <c r="UA47" s="500">
        <f ca="1">IF(OFFSET('Game Board'!P52,0,TZ1)&lt;&gt;"",OFFSET('Game Board'!P52,0,TZ1),0)</f>
        <v>0</v>
      </c>
      <c r="UB47" s="500" t="str">
        <f t="shared" si="4"/>
        <v>Manchester City</v>
      </c>
      <c r="UC47" s="500" t="str">
        <f ca="1">IF(AND(OFFSET('Game Board'!O52,0,TZ1)&lt;&gt;"",OFFSET('Game Board'!P52,0,TZ1)&lt;&gt;""),IF(TZ47&gt;UA47,"W",IF(TZ47=UA47,"D","L")),"")</f>
        <v/>
      </c>
      <c r="UD47" s="497" t="str">
        <f t="shared" ca="1" si="2597"/>
        <v/>
      </c>
      <c r="UE47" s="497"/>
      <c r="UF47" s="497"/>
      <c r="UG47" s="498"/>
      <c r="UH47" s="497"/>
      <c r="UI47" s="497"/>
      <c r="UJ47" s="497"/>
      <c r="UK47" s="497"/>
      <c r="UL47" s="497"/>
      <c r="UM47" s="497"/>
      <c r="UN47" s="497"/>
      <c r="UO47" s="499">
        <f t="shared" si="90"/>
        <v>0</v>
      </c>
      <c r="UP47" s="497"/>
      <c r="UQ47" s="497"/>
      <c r="UR47" s="497"/>
      <c r="US47" s="498"/>
      <c r="UT47" s="497"/>
      <c r="UU47" s="497"/>
      <c r="UV47" s="497"/>
      <c r="UW47" s="497"/>
      <c r="UX47" s="497"/>
      <c r="UY47" s="497"/>
      <c r="UZ47" s="497"/>
      <c r="VA47" s="497"/>
      <c r="VB47" s="497"/>
      <c r="VC47" s="497"/>
      <c r="VD47" s="497"/>
      <c r="VE47" s="497"/>
      <c r="VF47" s="497"/>
      <c r="VG47" s="497"/>
      <c r="VH47" s="497"/>
      <c r="VI47" s="497"/>
      <c r="VJ47" s="497"/>
      <c r="VK47" s="497"/>
      <c r="VL47" s="497"/>
      <c r="VM47" s="497"/>
      <c r="VN47" s="497"/>
      <c r="VO47" s="497"/>
      <c r="VP47" s="497"/>
      <c r="VQ47" s="497"/>
      <c r="VR47" s="497"/>
      <c r="VS47" s="497"/>
      <c r="VT47" s="497"/>
      <c r="VU47" s="497"/>
      <c r="VV47" s="497"/>
      <c r="VW47" s="497"/>
      <c r="VX47" s="497"/>
      <c r="VY47" s="497"/>
      <c r="VZ47" s="497"/>
      <c r="WA47" s="497"/>
      <c r="WB47" s="497"/>
      <c r="WC47" s="497"/>
      <c r="WD47" s="497"/>
      <c r="WE47" s="497"/>
      <c r="WF47" s="497"/>
      <c r="WG47" s="497"/>
      <c r="WH47" s="497"/>
      <c r="WI47" s="497"/>
      <c r="WJ47" s="497"/>
      <c r="WK47" s="497"/>
      <c r="WL47" s="497"/>
      <c r="WM47" s="497"/>
      <c r="WN47" s="497"/>
      <c r="WO47" s="497"/>
      <c r="WP47" s="497"/>
      <c r="WQ47" s="497"/>
      <c r="WR47" s="497"/>
      <c r="WS47" s="497"/>
      <c r="WT47" s="497"/>
      <c r="WU47" s="497"/>
      <c r="WV47" s="497"/>
      <c r="WW47" s="497"/>
      <c r="WX47" s="497"/>
      <c r="WY47" s="497"/>
      <c r="WZ47" s="497"/>
      <c r="XA47" s="497"/>
      <c r="XB47" s="497"/>
      <c r="XC47" s="497"/>
      <c r="XD47" s="497"/>
      <c r="XE47" s="497"/>
      <c r="XF47" s="497"/>
      <c r="XG47" s="497"/>
      <c r="XH47" s="497"/>
      <c r="XI47" s="497"/>
      <c r="XJ47" s="497"/>
      <c r="XK47" s="497"/>
      <c r="XL47" s="497"/>
      <c r="XM47" s="497"/>
      <c r="XN47" s="497"/>
      <c r="XO47" s="497"/>
      <c r="XP47" s="497"/>
      <c r="XQ47" s="497"/>
      <c r="XR47" s="497"/>
      <c r="XS47" s="497"/>
      <c r="XT47" s="497"/>
      <c r="XU47" s="497"/>
      <c r="XV47" s="497"/>
      <c r="XW47" s="497"/>
      <c r="XX47" s="497"/>
      <c r="XY47" s="497"/>
      <c r="XZ47" s="497"/>
      <c r="YA47" s="497"/>
      <c r="YB47" s="497"/>
      <c r="YC47" s="497"/>
      <c r="YD47" s="497"/>
      <c r="YE47" s="500" t="str">
        <f t="shared" si="6"/>
        <v>Juventus</v>
      </c>
      <c r="YF47" s="500">
        <f ca="1">IF(OFFSET('Game Board'!O52,0,YF1)&lt;&gt;"",OFFSET('Game Board'!O52,0,YF1),0)</f>
        <v>0</v>
      </c>
      <c r="YG47" s="500">
        <f ca="1">IF(OFFSET('Game Board'!P52,0,YF1)&lt;&gt;"",OFFSET('Game Board'!P52,0,YF1),0)</f>
        <v>0</v>
      </c>
      <c r="YH47" s="500" t="str">
        <f t="shared" si="7"/>
        <v>Manchester City</v>
      </c>
      <c r="YI47" s="500" t="str">
        <f ca="1">IF(AND(OFFSET('Game Board'!O52,0,YF1)&lt;&gt;"",OFFSET('Game Board'!P52,0,YF1)&lt;&gt;""),IF(YF47&gt;YG47,"W",IF(YF47=YG47,"D","L")),"")</f>
        <v/>
      </c>
      <c r="YJ47" s="497" t="str">
        <f t="shared" ca="1" si="2629"/>
        <v/>
      </c>
      <c r="YK47" s="497"/>
      <c r="YL47" s="497"/>
      <c r="YM47" s="498"/>
      <c r="YN47" s="497"/>
      <c r="YO47" s="497"/>
      <c r="YP47" s="497"/>
      <c r="YQ47" s="497"/>
      <c r="YR47" s="497"/>
      <c r="YS47" s="497"/>
      <c r="YT47" s="497"/>
      <c r="YU47" s="499">
        <f t="shared" si="117"/>
        <v>0</v>
      </c>
      <c r="YV47" s="497"/>
      <c r="YW47" s="497"/>
      <c r="YX47" s="497"/>
      <c r="YY47" s="498"/>
      <c r="YZ47" s="497"/>
      <c r="ZA47" s="497"/>
      <c r="ZB47" s="497"/>
      <c r="ZC47" s="497"/>
      <c r="ZD47" s="497"/>
      <c r="ZE47" s="497"/>
      <c r="ZF47" s="497"/>
      <c r="ZG47" s="497"/>
      <c r="ZH47" s="497"/>
      <c r="ZI47" s="497"/>
      <c r="ZJ47" s="497"/>
      <c r="ZK47" s="497"/>
      <c r="ZL47" s="497"/>
      <c r="ZM47" s="497"/>
      <c r="ZN47" s="497"/>
      <c r="ZO47" s="497"/>
      <c r="ZP47" s="497"/>
      <c r="ZQ47" s="497"/>
      <c r="ZR47" s="497"/>
      <c r="ZS47" s="497"/>
      <c r="ZT47" s="497"/>
      <c r="ZU47" s="497"/>
      <c r="ZV47" s="497"/>
      <c r="ZW47" s="497"/>
      <c r="ZX47" s="497"/>
      <c r="ZY47" s="497"/>
      <c r="ZZ47" s="497"/>
      <c r="AAA47" s="497"/>
      <c r="AAB47" s="497"/>
      <c r="AAC47" s="497"/>
      <c r="AAD47" s="497"/>
      <c r="AAE47" s="497"/>
      <c r="AAF47" s="497"/>
      <c r="AAG47" s="497"/>
      <c r="AAH47" s="497"/>
      <c r="AAI47" s="497"/>
      <c r="AAJ47" s="497"/>
      <c r="AAK47" s="497"/>
      <c r="AAL47" s="497"/>
      <c r="AAM47" s="497"/>
      <c r="AAN47" s="497"/>
      <c r="AAO47" s="497"/>
      <c r="AAP47" s="497"/>
      <c r="AAQ47" s="497"/>
      <c r="AAR47" s="497"/>
      <c r="AAS47" s="497"/>
      <c r="AAT47" s="497"/>
      <c r="AAU47" s="497"/>
      <c r="AAV47" s="497"/>
      <c r="AAW47" s="497"/>
      <c r="AAX47" s="497"/>
      <c r="AAY47" s="497"/>
      <c r="AAZ47" s="497"/>
      <c r="ABA47" s="497"/>
      <c r="ABB47" s="497"/>
      <c r="ABC47" s="497"/>
      <c r="ABD47" s="497"/>
      <c r="ABE47" s="497"/>
      <c r="ABF47" s="497"/>
      <c r="ABG47" s="497"/>
      <c r="ABH47" s="497"/>
      <c r="ABI47" s="497"/>
      <c r="ABJ47" s="497"/>
      <c r="ABK47" s="497"/>
      <c r="ABL47" s="497"/>
      <c r="ABM47" s="497"/>
      <c r="ABN47" s="497"/>
      <c r="ABO47" s="497"/>
      <c r="ABP47" s="497"/>
      <c r="ABQ47" s="497"/>
      <c r="ABR47" s="497"/>
      <c r="ABS47" s="497"/>
      <c r="ABT47" s="497"/>
      <c r="ABU47" s="497"/>
      <c r="ABV47" s="497"/>
      <c r="ABW47" s="497"/>
      <c r="ABX47" s="497"/>
      <c r="ABY47" s="497"/>
      <c r="ABZ47" s="497"/>
      <c r="ACA47" s="497"/>
      <c r="ACB47" s="497"/>
      <c r="ACC47" s="497"/>
      <c r="ACD47" s="497"/>
      <c r="ACE47" s="497"/>
      <c r="ACF47" s="497"/>
      <c r="ACG47" s="497"/>
      <c r="ACH47" s="497"/>
      <c r="ACI47" s="497"/>
      <c r="ACJ47" s="497"/>
      <c r="ACK47" s="500" t="str">
        <f t="shared" si="9"/>
        <v>Juventus</v>
      </c>
      <c r="ACL47" s="500">
        <f ca="1">IF(OFFSET('Game Board'!O52,0,ACL1)&lt;&gt;"",OFFSET('Game Board'!O52,0,ACL1),0)</f>
        <v>0</v>
      </c>
      <c r="ACM47" s="500">
        <f ca="1">IF(OFFSET('Game Board'!P52,0,ACL1)&lt;&gt;"",OFFSET('Game Board'!P52,0,ACL1),0)</f>
        <v>0</v>
      </c>
      <c r="ACN47" s="500" t="str">
        <f t="shared" si="10"/>
        <v>Manchester City</v>
      </c>
      <c r="ACO47" s="500" t="str">
        <f ca="1">IF(AND(OFFSET('Game Board'!O52,0,ACL1)&lt;&gt;"",OFFSET('Game Board'!P52,0,ACL1)&lt;&gt;""),IF(ACL47&gt;ACM47,"W",IF(ACL47=ACM47,"D","L")),"")</f>
        <v/>
      </c>
      <c r="ACP47" s="497" t="str">
        <f t="shared" ca="1" si="2661"/>
        <v/>
      </c>
      <c r="ACQ47" s="497"/>
      <c r="ACR47" s="497"/>
      <c r="ACS47" s="498"/>
      <c r="ACT47" s="497"/>
      <c r="ACU47" s="497"/>
      <c r="ACV47" s="497"/>
      <c r="ACW47" s="497"/>
      <c r="ACX47" s="497"/>
      <c r="ACY47" s="497"/>
      <c r="ACZ47" s="497"/>
      <c r="ADA47" s="499">
        <f t="shared" si="144"/>
        <v>0</v>
      </c>
      <c r="ADB47" s="497"/>
      <c r="ADC47" s="497"/>
      <c r="ADD47" s="497"/>
      <c r="ADE47" s="498"/>
      <c r="ADF47" s="497"/>
      <c r="ADG47" s="497"/>
      <c r="ADH47" s="497"/>
      <c r="ADI47" s="497"/>
      <c r="ADJ47" s="497"/>
      <c r="ADK47" s="497"/>
      <c r="ADL47" s="497"/>
      <c r="ADM47" s="497"/>
      <c r="ADN47" s="497"/>
      <c r="ADO47" s="497"/>
      <c r="ADP47" s="497"/>
      <c r="ADQ47" s="497"/>
      <c r="ADR47" s="497"/>
      <c r="ADS47" s="497"/>
      <c r="ADT47" s="497"/>
      <c r="ADU47" s="497"/>
      <c r="ADV47" s="497"/>
      <c r="ADW47" s="497"/>
      <c r="ADX47" s="497"/>
      <c r="ADY47" s="497"/>
      <c r="ADZ47" s="497"/>
      <c r="AEA47" s="497"/>
      <c r="AEB47" s="497"/>
      <c r="AEC47" s="497"/>
      <c r="AED47" s="497"/>
      <c r="AEE47" s="497"/>
      <c r="AEF47" s="497"/>
      <c r="AEG47" s="497"/>
      <c r="AEH47" s="497"/>
      <c r="AEI47" s="497"/>
      <c r="AEJ47" s="497"/>
      <c r="AEK47" s="497"/>
      <c r="AEL47" s="497"/>
      <c r="AEM47" s="497"/>
      <c r="AEN47" s="497"/>
      <c r="AEO47" s="497"/>
      <c r="AEP47" s="497"/>
      <c r="AEQ47" s="497"/>
      <c r="AER47" s="497"/>
      <c r="AES47" s="497"/>
      <c r="AET47" s="497"/>
      <c r="AEU47" s="497"/>
      <c r="AEV47" s="497"/>
      <c r="AEW47" s="497"/>
      <c r="AEX47" s="497"/>
      <c r="AEY47" s="497"/>
      <c r="AEZ47" s="497"/>
      <c r="AFA47" s="497"/>
      <c r="AFB47" s="497"/>
      <c r="AFC47" s="497"/>
      <c r="AFD47" s="497"/>
      <c r="AFE47" s="497"/>
      <c r="AFF47" s="497"/>
      <c r="AFG47" s="497"/>
      <c r="AFH47" s="497"/>
      <c r="AFI47" s="497"/>
      <c r="AFJ47" s="497"/>
      <c r="AFK47" s="497"/>
      <c r="AFL47" s="497"/>
      <c r="AFM47" s="497"/>
      <c r="AFN47" s="497"/>
      <c r="AFO47" s="497"/>
      <c r="AFP47" s="497"/>
      <c r="AFQ47" s="497"/>
      <c r="AFR47" s="497"/>
      <c r="AFS47" s="497"/>
      <c r="AFT47" s="497"/>
      <c r="AFU47" s="497"/>
      <c r="AFV47" s="497"/>
      <c r="AFW47" s="497"/>
      <c r="AFX47" s="497"/>
      <c r="AFY47" s="497"/>
      <c r="AFZ47" s="497"/>
      <c r="AGA47" s="497"/>
      <c r="AGB47" s="497"/>
      <c r="AGC47" s="497"/>
      <c r="AGD47" s="497"/>
      <c r="AGE47" s="497"/>
      <c r="AGF47" s="497"/>
      <c r="AGG47" s="497"/>
      <c r="AGH47" s="497"/>
      <c r="AGI47" s="497"/>
      <c r="AGJ47" s="497"/>
      <c r="AGK47" s="497"/>
      <c r="AGL47" s="497"/>
      <c r="AGM47" s="497"/>
      <c r="AGN47" s="497"/>
      <c r="AGO47" s="497"/>
      <c r="AGP47" s="497"/>
      <c r="AGQ47" s="500" t="str">
        <f t="shared" si="12"/>
        <v>Juventus</v>
      </c>
      <c r="AGR47" s="500">
        <f ca="1">IF(OFFSET('Game Board'!O52,0,AGR1)&lt;&gt;"",OFFSET('Game Board'!O52,0,AGR1),0)</f>
        <v>0</v>
      </c>
      <c r="AGS47" s="500">
        <f ca="1">IF(OFFSET('Game Board'!P52,0,AGR1)&lt;&gt;"",OFFSET('Game Board'!P52,0,AGR1),0)</f>
        <v>0</v>
      </c>
      <c r="AGT47" s="500" t="str">
        <f t="shared" si="13"/>
        <v>Manchester City</v>
      </c>
      <c r="AGU47" s="500" t="str">
        <f ca="1">IF(AND(OFFSET('Game Board'!O52,0,AGR1)&lt;&gt;"",OFFSET('Game Board'!P52,0,AGR1)&lt;&gt;""),IF(AGR47&gt;AGS47,"W",IF(AGR47=AGS47,"D","L")),"")</f>
        <v/>
      </c>
      <c r="AGV47" s="497" t="str">
        <f t="shared" ca="1" si="2693"/>
        <v/>
      </c>
      <c r="AGW47" s="497"/>
      <c r="AGX47" s="497"/>
      <c r="AGY47" s="498"/>
      <c r="AGZ47" s="497"/>
      <c r="AHA47" s="497"/>
      <c r="AHB47" s="497"/>
      <c r="AHC47" s="497"/>
      <c r="AHD47" s="497"/>
      <c r="AHE47" s="497"/>
      <c r="AHF47" s="497"/>
      <c r="AHG47" s="499">
        <f t="shared" si="171"/>
        <v>0</v>
      </c>
      <c r="AHH47" s="497"/>
      <c r="AHI47" s="497"/>
      <c r="AHJ47" s="497"/>
      <c r="AHK47" s="498"/>
      <c r="AHL47" s="497"/>
      <c r="AHM47" s="497"/>
      <c r="AHN47" s="497"/>
      <c r="AHO47" s="497"/>
      <c r="AHP47" s="497"/>
      <c r="AHQ47" s="497"/>
      <c r="AHR47" s="497"/>
      <c r="AHS47" s="497"/>
      <c r="AHT47" s="497"/>
      <c r="AHU47" s="497"/>
      <c r="AHV47" s="497"/>
      <c r="AHW47" s="497"/>
      <c r="AHX47" s="497"/>
      <c r="AHY47" s="497"/>
      <c r="AHZ47" s="497"/>
      <c r="AIA47" s="497"/>
      <c r="AIB47" s="497"/>
      <c r="AIC47" s="497"/>
      <c r="AID47" s="497"/>
      <c r="AIE47" s="497"/>
      <c r="AIF47" s="497"/>
      <c r="AIG47" s="497"/>
      <c r="AIH47" s="497"/>
      <c r="AII47" s="497"/>
      <c r="AIJ47" s="497"/>
      <c r="AIK47" s="497"/>
      <c r="AIL47" s="497"/>
      <c r="AIM47" s="497"/>
      <c r="AIN47" s="497"/>
      <c r="AIO47" s="497"/>
      <c r="AIP47" s="497"/>
      <c r="AIQ47" s="497"/>
      <c r="AIR47" s="497"/>
      <c r="AIS47" s="497"/>
      <c r="AIT47" s="497"/>
      <c r="AIU47" s="497"/>
      <c r="AIV47" s="497"/>
      <c r="AIW47" s="497"/>
      <c r="AIX47" s="497"/>
      <c r="AIY47" s="497"/>
      <c r="AIZ47" s="497"/>
      <c r="AJA47" s="497"/>
      <c r="AJB47" s="497"/>
      <c r="AJC47" s="497"/>
      <c r="AJD47" s="497"/>
      <c r="AJE47" s="497"/>
      <c r="AJF47" s="497"/>
      <c r="AJG47" s="497"/>
      <c r="AJH47" s="497"/>
      <c r="AJI47" s="497"/>
      <c r="AJJ47" s="497"/>
      <c r="AJK47" s="497"/>
      <c r="AJL47" s="497"/>
      <c r="AJM47" s="497"/>
      <c r="AJN47" s="497"/>
      <c r="AJO47" s="497"/>
      <c r="AJP47" s="497"/>
      <c r="AJQ47" s="497"/>
      <c r="AJR47" s="497"/>
      <c r="AJS47" s="497"/>
      <c r="AJT47" s="497"/>
      <c r="AJU47" s="497"/>
      <c r="AJV47" s="497"/>
      <c r="AJW47" s="497"/>
      <c r="AJX47" s="497"/>
      <c r="AJY47" s="497"/>
      <c r="AJZ47" s="497"/>
      <c r="AKA47" s="497"/>
      <c r="AKB47" s="497"/>
      <c r="AKC47" s="497"/>
      <c r="AKD47" s="497"/>
      <c r="AKE47" s="497"/>
      <c r="AKF47" s="497"/>
      <c r="AKG47" s="497"/>
      <c r="AKH47" s="497"/>
      <c r="AKI47" s="497"/>
      <c r="AKJ47" s="497"/>
      <c r="AKK47" s="497"/>
      <c r="AKL47" s="497"/>
      <c r="AKM47" s="497"/>
      <c r="AKN47" s="497"/>
      <c r="AKO47" s="497"/>
      <c r="AKP47" s="497"/>
      <c r="AKQ47" s="497"/>
      <c r="AKR47" s="497"/>
      <c r="AKS47" s="497"/>
      <c r="AKT47" s="497"/>
      <c r="AKU47" s="497"/>
      <c r="AKV47" s="497"/>
      <c r="AKW47" s="500" t="str">
        <f t="shared" si="15"/>
        <v>Juventus</v>
      </c>
      <c r="AKX47" s="500">
        <f ca="1">IF(OFFSET('Game Board'!O52,0,AKX1)&lt;&gt;"",OFFSET('Game Board'!O52,0,AKX1),0)</f>
        <v>0</v>
      </c>
      <c r="AKY47" s="500">
        <f ca="1">IF(OFFSET('Game Board'!P52,0,AKX1)&lt;&gt;"",OFFSET('Game Board'!P52,0,AKX1),0)</f>
        <v>0</v>
      </c>
      <c r="AKZ47" s="500" t="str">
        <f t="shared" si="16"/>
        <v>Manchester City</v>
      </c>
      <c r="ALA47" s="500" t="str">
        <f ca="1">IF(AND(OFFSET('Game Board'!O52,0,AKX1)&lt;&gt;"",OFFSET('Game Board'!P52,0,AKX1)&lt;&gt;""),IF(AKX47&gt;AKY47,"W",IF(AKX47=AKY47,"D","L")),"")</f>
        <v/>
      </c>
      <c r="ALB47" s="497" t="str">
        <f t="shared" ca="1" si="2725"/>
        <v/>
      </c>
      <c r="ALC47" s="497"/>
      <c r="ALD47" s="497"/>
      <c r="ALE47" s="498"/>
      <c r="ALF47" s="497"/>
      <c r="ALG47" s="497"/>
      <c r="ALH47" s="497"/>
      <c r="ALI47" s="497"/>
      <c r="ALJ47" s="497"/>
      <c r="ALK47" s="497"/>
      <c r="ALL47" s="497"/>
      <c r="ALM47" s="499">
        <f t="shared" si="198"/>
        <v>0</v>
      </c>
      <c r="ALN47" s="497"/>
      <c r="ALO47" s="497"/>
      <c r="ALP47" s="497"/>
      <c r="ALQ47" s="498"/>
      <c r="ALR47" s="497"/>
      <c r="ALS47" s="497"/>
      <c r="ALT47" s="497"/>
      <c r="ALU47" s="497"/>
      <c r="ALV47" s="497"/>
      <c r="ALW47" s="497"/>
      <c r="ALX47" s="497"/>
      <c r="ALY47" s="497"/>
      <c r="ALZ47" s="497"/>
      <c r="AMA47" s="497"/>
      <c r="AMB47" s="497"/>
      <c r="AMC47" s="497"/>
      <c r="AMD47" s="497"/>
      <c r="AME47" s="497"/>
      <c r="AMF47" s="497"/>
      <c r="AMG47" s="497"/>
      <c r="AMH47" s="497"/>
      <c r="AMI47" s="497"/>
      <c r="AMJ47" s="497"/>
      <c r="AMK47" s="497"/>
      <c r="AML47" s="497"/>
      <c r="AMM47" s="497"/>
      <c r="AMN47" s="497"/>
      <c r="AMO47" s="497"/>
      <c r="AMP47" s="497"/>
      <c r="AMQ47" s="497"/>
      <c r="AMR47" s="497"/>
      <c r="AMS47" s="497"/>
      <c r="AMT47" s="497"/>
      <c r="AMU47" s="497"/>
      <c r="AMV47" s="497"/>
      <c r="AMW47" s="497"/>
      <c r="AMX47" s="497"/>
      <c r="AMY47" s="497"/>
      <c r="AMZ47" s="497"/>
      <c r="ANA47" s="497"/>
      <c r="ANB47" s="497"/>
      <c r="ANC47" s="497"/>
      <c r="AND47" s="497"/>
      <c r="ANE47" s="497"/>
      <c r="ANF47" s="497"/>
      <c r="ANG47" s="497"/>
      <c r="ANH47" s="497"/>
      <c r="ANI47" s="497"/>
      <c r="ANJ47" s="497"/>
      <c r="ANK47" s="497"/>
      <c r="ANL47" s="497"/>
      <c r="ANM47" s="497"/>
      <c r="ANN47" s="497"/>
      <c r="ANO47" s="497"/>
      <c r="ANP47" s="497"/>
      <c r="ANQ47" s="497"/>
      <c r="ANR47" s="497"/>
      <c r="ANS47" s="497"/>
      <c r="ANT47" s="497"/>
      <c r="ANU47" s="497"/>
      <c r="ANV47" s="497"/>
      <c r="ANW47" s="497"/>
      <c r="ANX47" s="497"/>
      <c r="ANY47" s="497"/>
      <c r="ANZ47" s="497"/>
      <c r="AOA47" s="497"/>
      <c r="AOB47" s="497"/>
      <c r="AOC47" s="497"/>
      <c r="AOD47" s="497"/>
      <c r="AOE47" s="497"/>
      <c r="AOF47" s="497"/>
      <c r="AOG47" s="497"/>
      <c r="AOH47" s="497"/>
      <c r="AOI47" s="497"/>
      <c r="AOJ47" s="497"/>
      <c r="AOK47" s="497"/>
      <c r="AOL47" s="497"/>
      <c r="AOM47" s="497"/>
      <c r="AON47" s="497"/>
      <c r="AOO47" s="497"/>
      <c r="AOP47" s="497"/>
      <c r="AOQ47" s="497"/>
      <c r="AOR47" s="497"/>
      <c r="AOS47" s="497"/>
      <c r="AOT47" s="497"/>
      <c r="AOU47" s="497"/>
      <c r="AOV47" s="497"/>
      <c r="AOW47" s="497"/>
      <c r="AOX47" s="497"/>
      <c r="AOY47" s="497"/>
      <c r="AOZ47" s="497"/>
      <c r="APA47" s="497"/>
      <c r="APB47" s="497"/>
      <c r="APC47" s="500" t="str">
        <f t="shared" si="18"/>
        <v>Juventus</v>
      </c>
      <c r="APD47" s="500">
        <f ca="1">IF(OFFSET('Game Board'!O52,0,APD1)&lt;&gt;"",OFFSET('Game Board'!O52,0,APD1),0)</f>
        <v>0</v>
      </c>
      <c r="APE47" s="500">
        <f ca="1">IF(OFFSET('Game Board'!P52,0,APD1)&lt;&gt;"",OFFSET('Game Board'!P52,0,APD1),0)</f>
        <v>0</v>
      </c>
      <c r="APF47" s="500" t="str">
        <f t="shared" si="19"/>
        <v>Manchester City</v>
      </c>
      <c r="APG47" s="500" t="str">
        <f ca="1">IF(AND(OFFSET('Game Board'!O52,0,APD1)&lt;&gt;"",OFFSET('Game Board'!P52,0,APD1)&lt;&gt;""),IF(APD47&gt;APE47,"W",IF(APD47=APE47,"D","L")),"")</f>
        <v/>
      </c>
      <c r="APH47" s="497" t="str">
        <f t="shared" ca="1" si="2757"/>
        <v/>
      </c>
      <c r="API47" s="497"/>
      <c r="APJ47" s="497"/>
      <c r="APK47" s="498"/>
      <c r="APL47" s="497"/>
      <c r="APM47" s="497"/>
      <c r="APN47" s="497"/>
      <c r="APO47" s="497"/>
      <c r="APP47" s="497"/>
      <c r="APQ47" s="497"/>
      <c r="APR47" s="497"/>
      <c r="APS47" s="499">
        <f t="shared" si="225"/>
        <v>0</v>
      </c>
      <c r="APT47" s="497"/>
      <c r="APU47" s="497"/>
      <c r="APV47" s="497"/>
      <c r="APW47" s="498"/>
      <c r="APX47" s="497"/>
      <c r="APY47" s="497"/>
      <c r="APZ47" s="497"/>
      <c r="AQA47" s="497"/>
      <c r="AQB47" s="497"/>
      <c r="AQC47" s="497"/>
      <c r="AQD47" s="497"/>
      <c r="AQE47" s="497"/>
      <c r="AQF47" s="497"/>
      <c r="AQG47" s="497"/>
      <c r="AQH47" s="497"/>
      <c r="AQI47" s="497"/>
      <c r="AQJ47" s="497"/>
      <c r="AQK47" s="497"/>
      <c r="AQL47" s="497"/>
      <c r="AQM47" s="497"/>
      <c r="AQN47" s="497"/>
      <c r="AQO47" s="497"/>
      <c r="AQP47" s="497"/>
      <c r="AQQ47" s="497"/>
      <c r="AQR47" s="497"/>
      <c r="AQS47" s="497"/>
      <c r="AQT47" s="497"/>
      <c r="AQU47" s="497"/>
      <c r="AQV47" s="497"/>
      <c r="AQW47" s="497"/>
      <c r="AQX47" s="497"/>
      <c r="AQY47" s="497"/>
      <c r="AQZ47" s="497"/>
      <c r="ARA47" s="497"/>
      <c r="ARB47" s="497"/>
      <c r="ARC47" s="497"/>
      <c r="ARD47" s="497"/>
      <c r="ARE47" s="497"/>
      <c r="ARF47" s="497"/>
      <c r="ARG47" s="497"/>
      <c r="ARH47" s="497"/>
      <c r="ARI47" s="497"/>
      <c r="ARJ47" s="497"/>
      <c r="ARK47" s="497"/>
      <c r="ARL47" s="497"/>
      <c r="ARM47" s="497"/>
      <c r="ARN47" s="497"/>
      <c r="ARO47" s="497"/>
      <c r="ARP47" s="497"/>
      <c r="ARQ47" s="497"/>
      <c r="ARR47" s="497"/>
      <c r="ARS47" s="497"/>
      <c r="ART47" s="497"/>
      <c r="ARU47" s="497"/>
      <c r="ARV47" s="497"/>
      <c r="ARW47" s="497"/>
      <c r="ARX47" s="497"/>
      <c r="ARY47" s="497"/>
      <c r="ARZ47" s="497"/>
      <c r="ASA47" s="497"/>
      <c r="ASB47" s="497"/>
      <c r="ASC47" s="497"/>
      <c r="ASD47" s="497"/>
      <c r="ASE47" s="497"/>
      <c r="ASF47" s="497"/>
      <c r="ASG47" s="497"/>
      <c r="ASH47" s="497"/>
      <c r="ASI47" s="497"/>
      <c r="ASJ47" s="497"/>
      <c r="ASK47" s="497"/>
      <c r="ASL47" s="497"/>
      <c r="ASM47" s="497"/>
      <c r="ASN47" s="497"/>
      <c r="ASO47" s="497"/>
      <c r="ASP47" s="497"/>
      <c r="ASQ47" s="497"/>
      <c r="ASR47" s="497"/>
      <c r="ASS47" s="497"/>
      <c r="AST47" s="497"/>
      <c r="ASU47" s="497"/>
      <c r="ASV47" s="497"/>
      <c r="ASW47" s="497"/>
      <c r="ASX47" s="497"/>
      <c r="ASY47" s="497"/>
      <c r="ASZ47" s="497"/>
      <c r="ATA47" s="497"/>
      <c r="ATB47" s="497"/>
      <c r="ATC47" s="497"/>
      <c r="ATD47" s="497"/>
      <c r="ATE47" s="497"/>
      <c r="ATF47" s="497"/>
      <c r="ATG47" s="497"/>
      <c r="ATH47" s="497"/>
      <c r="ATI47" s="500" t="str">
        <f t="shared" si="21"/>
        <v>Juventus</v>
      </c>
      <c r="ATJ47" s="500">
        <f ca="1">IF(OFFSET('Game Board'!O52,0,ATJ1)&lt;&gt;"",OFFSET('Game Board'!O52,0,ATJ1),0)</f>
        <v>0</v>
      </c>
      <c r="ATK47" s="500">
        <f ca="1">IF(OFFSET('Game Board'!P52,0,ATJ1)&lt;&gt;"",OFFSET('Game Board'!P52,0,ATJ1),0)</f>
        <v>0</v>
      </c>
      <c r="ATL47" s="500" t="str">
        <f t="shared" si="22"/>
        <v>Manchester City</v>
      </c>
      <c r="ATM47" s="500" t="str">
        <f ca="1">IF(AND(OFFSET('Game Board'!O52,0,ATJ1)&lt;&gt;"",OFFSET('Game Board'!P52,0,ATJ1)&lt;&gt;""),IF(ATJ47&gt;ATK47,"W",IF(ATJ47=ATK47,"D","L")),"")</f>
        <v/>
      </c>
      <c r="ATN47" s="497" t="str">
        <f t="shared" ca="1" si="2789"/>
        <v/>
      </c>
      <c r="ATO47" s="497"/>
    </row>
    <row r="48" spans="2:1211" s="496" customFormat="1" x14ac:dyDescent="0.25">
      <c r="B48" s="497"/>
      <c r="C48" s="498"/>
      <c r="D48" s="497"/>
      <c r="E48" s="497"/>
      <c r="F48" s="497"/>
      <c r="G48" s="497"/>
      <c r="H48" s="497"/>
      <c r="I48" s="497"/>
      <c r="J48" s="497"/>
      <c r="K48" s="499"/>
      <c r="L48" s="497"/>
      <c r="M48" s="497"/>
      <c r="N48" s="497"/>
      <c r="O48" s="498"/>
      <c r="P48" s="497"/>
      <c r="Q48" s="497"/>
      <c r="R48" s="497"/>
      <c r="S48" s="497"/>
      <c r="T48" s="497"/>
      <c r="U48" s="497"/>
      <c r="V48" s="497"/>
      <c r="W48" s="497"/>
      <c r="X48" s="497"/>
      <c r="Y48" s="497"/>
      <c r="Z48" s="497"/>
      <c r="AA48" s="497"/>
      <c r="AB48" s="497"/>
      <c r="AC48" s="497"/>
      <c r="AD48" s="497"/>
      <c r="AE48" s="497"/>
      <c r="AF48" s="497"/>
      <c r="AG48" s="497"/>
      <c r="AH48" s="497"/>
      <c r="AI48" s="497"/>
      <c r="AJ48" s="497"/>
      <c r="AK48" s="497"/>
      <c r="AL48" s="497"/>
      <c r="AM48" s="497"/>
      <c r="AN48" s="497"/>
      <c r="AO48" s="497"/>
      <c r="AP48" s="497"/>
      <c r="AQ48" s="497"/>
      <c r="AR48" s="497"/>
      <c r="AS48" s="497"/>
      <c r="AT48" s="497"/>
      <c r="AU48" s="497"/>
      <c r="AV48" s="497"/>
      <c r="AW48" s="497"/>
      <c r="AX48" s="497"/>
      <c r="AY48" s="497"/>
      <c r="AZ48" s="497"/>
      <c r="BA48" s="497"/>
      <c r="BB48" s="497"/>
      <c r="BC48" s="497"/>
      <c r="BD48" s="497"/>
      <c r="BE48" s="497"/>
      <c r="BF48" s="497"/>
      <c r="BG48" s="497"/>
      <c r="BH48" s="497"/>
      <c r="BI48" s="497"/>
      <c r="BJ48" s="497"/>
      <c r="BK48" s="497"/>
      <c r="BL48" s="497"/>
      <c r="BM48" s="497"/>
      <c r="BN48" s="497"/>
      <c r="BO48" s="497"/>
      <c r="BP48" s="497"/>
      <c r="BQ48" s="497"/>
      <c r="BR48" s="497"/>
      <c r="BS48" s="497"/>
      <c r="BT48" s="497"/>
      <c r="BU48" s="497"/>
      <c r="BV48" s="497"/>
      <c r="BW48" s="497"/>
      <c r="BX48" s="497"/>
      <c r="BY48" s="497"/>
      <c r="BZ48" s="497"/>
      <c r="CA48" s="497"/>
      <c r="CB48" s="497"/>
      <c r="CC48" s="497"/>
      <c r="CD48" s="497"/>
      <c r="CE48" s="497"/>
      <c r="CF48" s="497"/>
      <c r="CG48" s="497"/>
      <c r="CH48" s="497"/>
      <c r="CI48" s="497"/>
      <c r="CJ48" s="497"/>
      <c r="CK48" s="497"/>
      <c r="CL48" s="497"/>
      <c r="CM48" s="497"/>
      <c r="CN48" s="497"/>
      <c r="CO48" s="497"/>
      <c r="CP48" s="497"/>
      <c r="CQ48" s="497"/>
      <c r="CR48" s="497"/>
      <c r="CS48" s="497"/>
      <c r="CT48" s="497"/>
      <c r="CU48" s="497"/>
      <c r="CV48" s="497"/>
      <c r="CW48" s="497"/>
      <c r="CX48" s="497"/>
      <c r="CY48" s="497"/>
      <c r="CZ48" s="497"/>
      <c r="DA48" s="500" t="str">
        <f>'Game Board'!F53</f>
        <v>Wydad AC</v>
      </c>
      <c r="DB48" s="500">
        <f>IF(AND('Game Board'!G53&lt;&gt;"",'Game Board'!H53&lt;&gt;""),'Game Board'!G53,0)</f>
        <v>2</v>
      </c>
      <c r="DC48" s="500">
        <f>IF(AND('Game Board'!G53&lt;&gt;"",'Game Board'!H53&lt;&gt;""),'Game Board'!H53,0)</f>
        <v>1</v>
      </c>
      <c r="DD48" s="500" t="str">
        <f>'Game Board'!I53</f>
        <v>Al Ain</v>
      </c>
      <c r="DE48" s="500" t="str">
        <f>IF(AND('Game Board'!G53&lt;&gt;"",'Game Board'!H53&lt;&gt;""),IF(DB48&gt;DC48,"W",IF(DB48=DC48,"D","L")),"")</f>
        <v>W</v>
      </c>
      <c r="DF48" s="497" t="str">
        <f t="shared" si="24"/>
        <v>L</v>
      </c>
      <c r="DG48" s="497"/>
      <c r="DH48" s="497"/>
      <c r="DI48" s="498"/>
      <c r="DJ48" s="497"/>
      <c r="DK48" s="497"/>
      <c r="DL48" s="497"/>
      <c r="DM48" s="497"/>
      <c r="DN48" s="497"/>
      <c r="DO48" s="497"/>
      <c r="DP48" s="497"/>
      <c r="DQ48" s="499">
        <f t="shared" si="257"/>
        <v>0</v>
      </c>
      <c r="DR48" s="497"/>
      <c r="DS48" s="497"/>
      <c r="DT48" s="497"/>
      <c r="DU48" s="498"/>
      <c r="DV48" s="497"/>
      <c r="DW48" s="497"/>
      <c r="DX48" s="497"/>
      <c r="DY48" s="497"/>
      <c r="DZ48" s="497"/>
      <c r="EA48" s="497"/>
      <c r="EB48" s="497"/>
      <c r="EC48" s="497"/>
      <c r="ED48" s="497"/>
      <c r="EE48" s="497"/>
      <c r="EF48" s="497"/>
      <c r="EG48" s="497"/>
      <c r="EH48" s="497"/>
      <c r="EI48" s="497"/>
      <c r="EJ48" s="497"/>
      <c r="EK48" s="497"/>
      <c r="EL48" s="497"/>
      <c r="EM48" s="497"/>
      <c r="EN48" s="497"/>
      <c r="EO48" s="497"/>
      <c r="EP48" s="497"/>
      <c r="EQ48" s="497"/>
      <c r="ER48" s="497"/>
      <c r="ES48" s="497"/>
      <c r="ET48" s="497"/>
      <c r="EU48" s="497"/>
      <c r="EV48" s="497"/>
      <c r="EW48" s="497"/>
      <c r="EX48" s="497"/>
      <c r="EY48" s="497"/>
      <c r="EZ48" s="497"/>
      <c r="FA48" s="497"/>
      <c r="FB48" s="497"/>
      <c r="FC48" s="497"/>
      <c r="FD48" s="497"/>
      <c r="FE48" s="497"/>
      <c r="FF48" s="497"/>
      <c r="FG48" s="497"/>
      <c r="FH48" s="497"/>
      <c r="FI48" s="497"/>
      <c r="FJ48" s="497"/>
      <c r="FK48" s="497"/>
      <c r="FL48" s="497"/>
      <c r="FM48" s="497"/>
      <c r="FN48" s="497"/>
      <c r="FO48" s="497"/>
      <c r="FP48" s="497"/>
      <c r="FQ48" s="497"/>
      <c r="FR48" s="497"/>
      <c r="FS48" s="497"/>
      <c r="FT48" s="497"/>
      <c r="FU48" s="497"/>
      <c r="FV48" s="497"/>
      <c r="FW48" s="497"/>
      <c r="FX48" s="497"/>
      <c r="FY48" s="497"/>
      <c r="FZ48" s="497"/>
      <c r="GA48" s="497"/>
      <c r="GB48" s="497"/>
      <c r="GC48" s="497"/>
      <c r="GD48" s="497"/>
      <c r="GE48" s="497"/>
      <c r="GF48" s="497"/>
      <c r="GG48" s="497"/>
      <c r="GH48" s="497"/>
      <c r="GI48" s="497"/>
      <c r="GJ48" s="497"/>
      <c r="GK48" s="497"/>
      <c r="GL48" s="497"/>
      <c r="GM48" s="497"/>
      <c r="GN48" s="497"/>
      <c r="GO48" s="497"/>
      <c r="GP48" s="497"/>
      <c r="GQ48" s="497"/>
      <c r="GR48" s="497"/>
      <c r="GS48" s="497"/>
      <c r="GT48" s="497"/>
      <c r="GU48" s="497"/>
      <c r="GV48" s="497"/>
      <c r="GW48" s="497"/>
      <c r="GX48" s="497"/>
      <c r="GY48" s="497"/>
      <c r="GZ48" s="497"/>
      <c r="HA48" s="497"/>
      <c r="HB48" s="497"/>
      <c r="HC48" s="497"/>
      <c r="HD48" s="497"/>
      <c r="HE48" s="497"/>
      <c r="HF48" s="497"/>
      <c r="HG48" s="500" t="str">
        <f t="shared" si="25"/>
        <v>Wydad AC</v>
      </c>
      <c r="HH48" s="500">
        <f ca="1">IF(OFFSET('Game Board'!O53,0,HH1)&lt;&gt;"",OFFSET('Game Board'!O53,0,HH1),0)</f>
        <v>2</v>
      </c>
      <c r="HI48" s="500">
        <f ca="1">IF(OFFSET('Game Board'!P53,0,HH1)&lt;&gt;"",OFFSET('Game Board'!P53,0,HH1),0)</f>
        <v>1</v>
      </c>
      <c r="HJ48" s="500" t="str">
        <f t="shared" si="26"/>
        <v>Al Ain</v>
      </c>
      <c r="HK48" s="500" t="str">
        <f ca="1">IF(AND(OFFSET('Game Board'!O53,0,HH1)&lt;&gt;"",OFFSET('Game Board'!P53,0,HH1)&lt;&gt;""),IF(HH48&gt;HI48,"W",IF(HH48=HI48,"D","L")),"")</f>
        <v>W</v>
      </c>
      <c r="HL48" s="497" t="str">
        <f t="shared" ca="1" si="27"/>
        <v>L</v>
      </c>
      <c r="HM48" s="497"/>
      <c r="HN48" s="497"/>
      <c r="HO48" s="498"/>
      <c r="HP48" s="497"/>
      <c r="HQ48" s="497"/>
      <c r="HR48" s="497"/>
      <c r="HS48" s="497"/>
      <c r="HT48" s="497"/>
      <c r="HU48" s="497"/>
      <c r="HV48" s="497"/>
      <c r="HW48" s="499">
        <f t="shared" si="266"/>
        <v>0</v>
      </c>
      <c r="HX48" s="497"/>
      <c r="HY48" s="497"/>
      <c r="HZ48" s="497"/>
      <c r="IA48" s="498"/>
      <c r="IB48" s="497"/>
      <c r="IC48" s="497"/>
      <c r="ID48" s="497"/>
      <c r="IE48" s="497"/>
      <c r="IF48" s="497"/>
      <c r="IG48" s="497"/>
      <c r="IH48" s="497"/>
      <c r="II48" s="497"/>
      <c r="IJ48" s="497"/>
      <c r="IK48" s="497"/>
      <c r="IL48" s="497"/>
      <c r="IM48" s="497"/>
      <c r="IN48" s="497"/>
      <c r="IO48" s="497"/>
      <c r="IP48" s="497"/>
      <c r="IQ48" s="497"/>
      <c r="IR48" s="497"/>
      <c r="IS48" s="497"/>
      <c r="IT48" s="497"/>
      <c r="IU48" s="497"/>
      <c r="IV48" s="497"/>
      <c r="IW48" s="497"/>
      <c r="IX48" s="497"/>
      <c r="IY48" s="497"/>
      <c r="IZ48" s="497"/>
      <c r="JA48" s="497"/>
      <c r="JB48" s="497"/>
      <c r="JC48" s="497"/>
      <c r="JD48" s="497"/>
      <c r="JE48" s="497"/>
      <c r="JF48" s="497"/>
      <c r="JG48" s="497"/>
      <c r="JH48" s="497"/>
      <c r="JI48" s="497"/>
      <c r="JJ48" s="497"/>
      <c r="JK48" s="497"/>
      <c r="JL48" s="497"/>
      <c r="JM48" s="497"/>
      <c r="JN48" s="497"/>
      <c r="JO48" s="497"/>
      <c r="JP48" s="497"/>
      <c r="JQ48" s="497"/>
      <c r="JR48" s="497"/>
      <c r="JS48" s="497"/>
      <c r="JT48" s="497"/>
      <c r="JU48" s="497"/>
      <c r="JV48" s="497"/>
      <c r="JW48" s="497"/>
      <c r="JX48" s="497"/>
      <c r="JY48" s="497"/>
      <c r="JZ48" s="497"/>
      <c r="KA48" s="497"/>
      <c r="KB48" s="497"/>
      <c r="KC48" s="497"/>
      <c r="KD48" s="497"/>
      <c r="KE48" s="497"/>
      <c r="KF48" s="497"/>
      <c r="KG48" s="497"/>
      <c r="KH48" s="497"/>
      <c r="KI48" s="497"/>
      <c r="KJ48" s="497"/>
      <c r="KK48" s="497"/>
      <c r="KL48" s="497"/>
      <c r="KM48" s="497"/>
      <c r="KN48" s="497"/>
      <c r="KO48" s="497"/>
      <c r="KP48" s="497"/>
      <c r="KQ48" s="497"/>
      <c r="KR48" s="497"/>
      <c r="KS48" s="497"/>
      <c r="KT48" s="497"/>
      <c r="KU48" s="497"/>
      <c r="KV48" s="497"/>
      <c r="KW48" s="497"/>
      <c r="KX48" s="497"/>
      <c r="KY48" s="497"/>
      <c r="KZ48" s="497"/>
      <c r="LA48" s="497"/>
      <c r="LB48" s="497"/>
      <c r="LC48" s="497"/>
      <c r="LD48" s="497"/>
      <c r="LE48" s="497"/>
      <c r="LF48" s="497"/>
      <c r="LG48" s="497"/>
      <c r="LH48" s="497"/>
      <c r="LI48" s="497"/>
      <c r="LJ48" s="497"/>
      <c r="LK48" s="497"/>
      <c r="LL48" s="497"/>
      <c r="LM48" s="500" t="str">
        <f t="shared" si="28"/>
        <v>Wydad AC</v>
      </c>
      <c r="LN48" s="500">
        <f ca="1">IF(OFFSET('Game Board'!O53,0,LN1)&lt;&gt;"",OFFSET('Game Board'!O53,0,LN1),0)</f>
        <v>2</v>
      </c>
      <c r="LO48" s="500">
        <f ca="1">IF(OFFSET('Game Board'!P53,0,LN1)&lt;&gt;"",OFFSET('Game Board'!P53,0,LN1),0)</f>
        <v>1</v>
      </c>
      <c r="LP48" s="500" t="str">
        <f t="shared" si="29"/>
        <v>Al Ain</v>
      </c>
      <c r="LQ48" s="500" t="str">
        <f ca="1">IF(AND(OFFSET('Game Board'!O53,0,LN1)&lt;&gt;"",OFFSET('Game Board'!P53,0,LN1)&lt;&gt;""),IF(LN48&gt;LO48,"W",IF(LN48=LO48,"D","L")),"")</f>
        <v>W</v>
      </c>
      <c r="LR48" s="497" t="str">
        <f t="shared" ca="1" si="30"/>
        <v>L</v>
      </c>
      <c r="LS48" s="497"/>
      <c r="LT48" s="497"/>
      <c r="LU48" s="498"/>
      <c r="LV48" s="497"/>
      <c r="LW48" s="497"/>
      <c r="LX48" s="497"/>
      <c r="LY48" s="497"/>
      <c r="LZ48" s="497"/>
      <c r="MA48" s="497"/>
      <c r="MB48" s="497"/>
      <c r="MC48" s="499">
        <f t="shared" si="36"/>
        <v>0</v>
      </c>
      <c r="MD48" s="497"/>
      <c r="ME48" s="497"/>
      <c r="MF48" s="497"/>
      <c r="MG48" s="498"/>
      <c r="MH48" s="497"/>
      <c r="MI48" s="497"/>
      <c r="MJ48" s="497"/>
      <c r="MK48" s="497"/>
      <c r="ML48" s="497"/>
      <c r="MM48" s="497"/>
      <c r="MN48" s="497"/>
      <c r="MO48" s="497"/>
      <c r="MP48" s="497"/>
      <c r="MQ48" s="497"/>
      <c r="MR48" s="497"/>
      <c r="MS48" s="497"/>
      <c r="MT48" s="497"/>
      <c r="MU48" s="497"/>
      <c r="MV48" s="497"/>
      <c r="MW48" s="497"/>
      <c r="MX48" s="497"/>
      <c r="MY48" s="497"/>
      <c r="MZ48" s="497"/>
      <c r="NA48" s="497"/>
      <c r="NB48" s="497"/>
      <c r="NC48" s="497"/>
      <c r="ND48" s="497"/>
      <c r="NE48" s="497"/>
      <c r="NF48" s="497"/>
      <c r="NG48" s="497"/>
      <c r="NH48" s="497"/>
      <c r="NI48" s="497"/>
      <c r="NJ48" s="497"/>
      <c r="NK48" s="497"/>
      <c r="NL48" s="497"/>
      <c r="NM48" s="497"/>
      <c r="NN48" s="497"/>
      <c r="NO48" s="497"/>
      <c r="NP48" s="497"/>
      <c r="NQ48" s="497"/>
      <c r="NR48" s="497"/>
      <c r="NS48" s="497"/>
      <c r="NT48" s="497"/>
      <c r="NU48" s="497"/>
      <c r="NV48" s="497"/>
      <c r="NW48" s="497"/>
      <c r="NX48" s="497"/>
      <c r="NY48" s="497"/>
      <c r="NZ48" s="497"/>
      <c r="OA48" s="497"/>
      <c r="OB48" s="497"/>
      <c r="OC48" s="497"/>
      <c r="OD48" s="497"/>
      <c r="OE48" s="497"/>
      <c r="OF48" s="497"/>
      <c r="OG48" s="497"/>
      <c r="OH48" s="497"/>
      <c r="OI48" s="497"/>
      <c r="OJ48" s="497"/>
      <c r="OK48" s="497"/>
      <c r="OL48" s="497"/>
      <c r="OM48" s="497"/>
      <c r="ON48" s="497"/>
      <c r="OO48" s="497"/>
      <c r="OP48" s="497"/>
      <c r="OQ48" s="497"/>
      <c r="OR48" s="497"/>
      <c r="OS48" s="497"/>
      <c r="OT48" s="497"/>
      <c r="OU48" s="497"/>
      <c r="OV48" s="497"/>
      <c r="OW48" s="497"/>
      <c r="OX48" s="497"/>
      <c r="OY48" s="497"/>
      <c r="OZ48" s="497"/>
      <c r="PA48" s="497"/>
      <c r="PB48" s="497"/>
      <c r="PC48" s="497"/>
      <c r="PD48" s="497"/>
      <c r="PE48" s="497"/>
      <c r="PF48" s="497"/>
      <c r="PG48" s="497"/>
      <c r="PH48" s="497"/>
      <c r="PI48" s="497"/>
      <c r="PJ48" s="497"/>
      <c r="PK48" s="497"/>
      <c r="PL48" s="497"/>
      <c r="PM48" s="497"/>
      <c r="PN48" s="497"/>
      <c r="PO48" s="497"/>
      <c r="PP48" s="497"/>
      <c r="PQ48" s="497"/>
      <c r="PR48" s="497"/>
      <c r="PS48" s="500" t="str">
        <f t="shared" si="0"/>
        <v>Wydad AC</v>
      </c>
      <c r="PT48" s="500">
        <f ca="1">IF(OFFSET('Game Board'!O53,0,PT1)&lt;&gt;"",OFFSET('Game Board'!O53,0,PT1),0)</f>
        <v>1</v>
      </c>
      <c r="PU48" s="500">
        <f ca="1">IF(OFFSET('Game Board'!P53,0,PT1)&lt;&gt;"",OFFSET('Game Board'!P53,0,PT1),0)</f>
        <v>2</v>
      </c>
      <c r="PV48" s="500" t="str">
        <f t="shared" si="1"/>
        <v>Al Ain</v>
      </c>
      <c r="PW48" s="500" t="str">
        <f ca="1">IF(AND(OFFSET('Game Board'!O53,0,PT1)&lt;&gt;"",OFFSET('Game Board'!P53,0,PT1)&lt;&gt;""),IF(PT48&gt;PU48,"W",IF(PT48=PU48,"D","L")),"")</f>
        <v>L</v>
      </c>
      <c r="PX48" s="497" t="str">
        <f t="shared" ca="1" si="2565"/>
        <v>W</v>
      </c>
      <c r="PY48" s="497"/>
      <c r="PZ48" s="497"/>
      <c r="QA48" s="498"/>
      <c r="QB48" s="497"/>
      <c r="QC48" s="497"/>
      <c r="QD48" s="497"/>
      <c r="QE48" s="497"/>
      <c r="QF48" s="497"/>
      <c r="QG48" s="497"/>
      <c r="QH48" s="497"/>
      <c r="QI48" s="499">
        <f t="shared" si="63"/>
        <v>0</v>
      </c>
      <c r="QJ48" s="497"/>
      <c r="QK48" s="497"/>
      <c r="QL48" s="497"/>
      <c r="QM48" s="498"/>
      <c r="QN48" s="497"/>
      <c r="QO48" s="497"/>
      <c r="QP48" s="497"/>
      <c r="QQ48" s="497"/>
      <c r="QR48" s="497"/>
      <c r="QS48" s="497"/>
      <c r="QT48" s="497"/>
      <c r="QU48" s="497"/>
      <c r="QV48" s="497"/>
      <c r="QW48" s="497"/>
      <c r="QX48" s="497"/>
      <c r="QY48" s="497"/>
      <c r="QZ48" s="497"/>
      <c r="RA48" s="497"/>
      <c r="RB48" s="497"/>
      <c r="RC48" s="497"/>
      <c r="RD48" s="497"/>
      <c r="RE48" s="497"/>
      <c r="RF48" s="497"/>
      <c r="RG48" s="497"/>
      <c r="RH48" s="497"/>
      <c r="RI48" s="497"/>
      <c r="RJ48" s="497"/>
      <c r="RK48" s="497"/>
      <c r="RL48" s="497"/>
      <c r="RM48" s="497"/>
      <c r="RN48" s="497"/>
      <c r="RO48" s="497"/>
      <c r="RP48" s="497"/>
      <c r="RQ48" s="497"/>
      <c r="RR48" s="497"/>
      <c r="RS48" s="497"/>
      <c r="RT48" s="497"/>
      <c r="RU48" s="497"/>
      <c r="RV48" s="497"/>
      <c r="RW48" s="497"/>
      <c r="RX48" s="497"/>
      <c r="RY48" s="497"/>
      <c r="RZ48" s="497"/>
      <c r="SA48" s="497"/>
      <c r="SB48" s="497"/>
      <c r="SC48" s="497"/>
      <c r="SD48" s="497"/>
      <c r="SE48" s="497"/>
      <c r="SF48" s="497"/>
      <c r="SG48" s="497"/>
      <c r="SH48" s="497"/>
      <c r="SI48" s="497"/>
      <c r="SJ48" s="497"/>
      <c r="SK48" s="497"/>
      <c r="SL48" s="497"/>
      <c r="SM48" s="497"/>
      <c r="SN48" s="497"/>
      <c r="SO48" s="497"/>
      <c r="SP48" s="497"/>
      <c r="SQ48" s="497"/>
      <c r="SR48" s="497"/>
      <c r="SS48" s="497"/>
      <c r="ST48" s="497"/>
      <c r="SU48" s="497"/>
      <c r="SV48" s="497"/>
      <c r="SW48" s="497"/>
      <c r="SX48" s="497"/>
      <c r="SY48" s="497"/>
      <c r="SZ48" s="497"/>
      <c r="TA48" s="497"/>
      <c r="TB48" s="497"/>
      <c r="TC48" s="497"/>
      <c r="TD48" s="497"/>
      <c r="TE48" s="497"/>
      <c r="TF48" s="497"/>
      <c r="TG48" s="497"/>
      <c r="TH48" s="497"/>
      <c r="TI48" s="497"/>
      <c r="TJ48" s="497"/>
      <c r="TK48" s="497"/>
      <c r="TL48" s="497"/>
      <c r="TM48" s="497"/>
      <c r="TN48" s="497"/>
      <c r="TO48" s="497"/>
      <c r="TP48" s="497"/>
      <c r="TQ48" s="497"/>
      <c r="TR48" s="497"/>
      <c r="TS48" s="497"/>
      <c r="TT48" s="497"/>
      <c r="TU48" s="497"/>
      <c r="TV48" s="497"/>
      <c r="TW48" s="497"/>
      <c r="TX48" s="497"/>
      <c r="TY48" s="500" t="str">
        <f t="shared" si="3"/>
        <v>Wydad AC</v>
      </c>
      <c r="TZ48" s="500">
        <f ca="1">IF(OFFSET('Game Board'!O53,0,TZ1)&lt;&gt;"",OFFSET('Game Board'!O53,0,TZ1),0)</f>
        <v>0</v>
      </c>
      <c r="UA48" s="500">
        <f ca="1">IF(OFFSET('Game Board'!P53,0,TZ1)&lt;&gt;"",OFFSET('Game Board'!P53,0,TZ1),0)</f>
        <v>0</v>
      </c>
      <c r="UB48" s="500" t="str">
        <f t="shared" si="4"/>
        <v>Al Ain</v>
      </c>
      <c r="UC48" s="500" t="str">
        <f ca="1">IF(AND(OFFSET('Game Board'!O53,0,TZ1)&lt;&gt;"",OFFSET('Game Board'!P53,0,TZ1)&lt;&gt;""),IF(TZ48&gt;UA48,"W",IF(TZ48=UA48,"D","L")),"")</f>
        <v/>
      </c>
      <c r="UD48" s="497" t="str">
        <f t="shared" ca="1" si="2597"/>
        <v/>
      </c>
      <c r="UE48" s="497"/>
      <c r="UF48" s="497"/>
      <c r="UG48" s="498"/>
      <c r="UH48" s="497"/>
      <c r="UI48" s="497"/>
      <c r="UJ48" s="497"/>
      <c r="UK48" s="497"/>
      <c r="UL48" s="497"/>
      <c r="UM48" s="497"/>
      <c r="UN48" s="497"/>
      <c r="UO48" s="499">
        <f t="shared" si="90"/>
        <v>0</v>
      </c>
      <c r="UP48" s="497"/>
      <c r="UQ48" s="497"/>
      <c r="UR48" s="497"/>
      <c r="US48" s="498"/>
      <c r="UT48" s="497"/>
      <c r="UU48" s="497"/>
      <c r="UV48" s="497"/>
      <c r="UW48" s="497"/>
      <c r="UX48" s="497"/>
      <c r="UY48" s="497"/>
      <c r="UZ48" s="497"/>
      <c r="VA48" s="497"/>
      <c r="VB48" s="497"/>
      <c r="VC48" s="497"/>
      <c r="VD48" s="497"/>
      <c r="VE48" s="497"/>
      <c r="VF48" s="497"/>
      <c r="VG48" s="497"/>
      <c r="VH48" s="497"/>
      <c r="VI48" s="497"/>
      <c r="VJ48" s="497"/>
      <c r="VK48" s="497"/>
      <c r="VL48" s="497"/>
      <c r="VM48" s="497"/>
      <c r="VN48" s="497"/>
      <c r="VO48" s="497"/>
      <c r="VP48" s="497"/>
      <c r="VQ48" s="497"/>
      <c r="VR48" s="497"/>
      <c r="VS48" s="497"/>
      <c r="VT48" s="497"/>
      <c r="VU48" s="497"/>
      <c r="VV48" s="497"/>
      <c r="VW48" s="497"/>
      <c r="VX48" s="497"/>
      <c r="VY48" s="497"/>
      <c r="VZ48" s="497"/>
      <c r="WA48" s="497"/>
      <c r="WB48" s="497"/>
      <c r="WC48" s="497"/>
      <c r="WD48" s="497"/>
      <c r="WE48" s="497"/>
      <c r="WF48" s="497"/>
      <c r="WG48" s="497"/>
      <c r="WH48" s="497"/>
      <c r="WI48" s="497"/>
      <c r="WJ48" s="497"/>
      <c r="WK48" s="497"/>
      <c r="WL48" s="497"/>
      <c r="WM48" s="497"/>
      <c r="WN48" s="497"/>
      <c r="WO48" s="497"/>
      <c r="WP48" s="497"/>
      <c r="WQ48" s="497"/>
      <c r="WR48" s="497"/>
      <c r="WS48" s="497"/>
      <c r="WT48" s="497"/>
      <c r="WU48" s="497"/>
      <c r="WV48" s="497"/>
      <c r="WW48" s="497"/>
      <c r="WX48" s="497"/>
      <c r="WY48" s="497"/>
      <c r="WZ48" s="497"/>
      <c r="XA48" s="497"/>
      <c r="XB48" s="497"/>
      <c r="XC48" s="497"/>
      <c r="XD48" s="497"/>
      <c r="XE48" s="497"/>
      <c r="XF48" s="497"/>
      <c r="XG48" s="497"/>
      <c r="XH48" s="497"/>
      <c r="XI48" s="497"/>
      <c r="XJ48" s="497"/>
      <c r="XK48" s="497"/>
      <c r="XL48" s="497"/>
      <c r="XM48" s="497"/>
      <c r="XN48" s="497"/>
      <c r="XO48" s="497"/>
      <c r="XP48" s="497"/>
      <c r="XQ48" s="497"/>
      <c r="XR48" s="497"/>
      <c r="XS48" s="497"/>
      <c r="XT48" s="497"/>
      <c r="XU48" s="497"/>
      <c r="XV48" s="497"/>
      <c r="XW48" s="497"/>
      <c r="XX48" s="497"/>
      <c r="XY48" s="497"/>
      <c r="XZ48" s="497"/>
      <c r="YA48" s="497"/>
      <c r="YB48" s="497"/>
      <c r="YC48" s="497"/>
      <c r="YD48" s="497"/>
      <c r="YE48" s="500" t="str">
        <f t="shared" si="6"/>
        <v>Wydad AC</v>
      </c>
      <c r="YF48" s="500">
        <f ca="1">IF(OFFSET('Game Board'!O53,0,YF1)&lt;&gt;"",OFFSET('Game Board'!O53,0,YF1),0)</f>
        <v>0</v>
      </c>
      <c r="YG48" s="500">
        <f ca="1">IF(OFFSET('Game Board'!P53,0,YF1)&lt;&gt;"",OFFSET('Game Board'!P53,0,YF1),0)</f>
        <v>0</v>
      </c>
      <c r="YH48" s="500" t="str">
        <f t="shared" si="7"/>
        <v>Al Ain</v>
      </c>
      <c r="YI48" s="500" t="str">
        <f ca="1">IF(AND(OFFSET('Game Board'!O53,0,YF1)&lt;&gt;"",OFFSET('Game Board'!P53,0,YF1)&lt;&gt;""),IF(YF48&gt;YG48,"W",IF(YF48=YG48,"D","L")),"")</f>
        <v/>
      </c>
      <c r="YJ48" s="497" t="str">
        <f t="shared" ca="1" si="2629"/>
        <v/>
      </c>
      <c r="YK48" s="497"/>
      <c r="YL48" s="497"/>
      <c r="YM48" s="498"/>
      <c r="YN48" s="497"/>
      <c r="YO48" s="497"/>
      <c r="YP48" s="497"/>
      <c r="YQ48" s="497"/>
      <c r="YR48" s="497"/>
      <c r="YS48" s="497"/>
      <c r="YT48" s="497"/>
      <c r="YU48" s="499">
        <f t="shared" si="117"/>
        <v>0</v>
      </c>
      <c r="YV48" s="497"/>
      <c r="YW48" s="497"/>
      <c r="YX48" s="497"/>
      <c r="YY48" s="498"/>
      <c r="YZ48" s="497"/>
      <c r="ZA48" s="497"/>
      <c r="ZB48" s="497"/>
      <c r="ZC48" s="497"/>
      <c r="ZD48" s="497"/>
      <c r="ZE48" s="497"/>
      <c r="ZF48" s="497"/>
      <c r="ZG48" s="497"/>
      <c r="ZH48" s="497"/>
      <c r="ZI48" s="497"/>
      <c r="ZJ48" s="497"/>
      <c r="ZK48" s="497"/>
      <c r="ZL48" s="497"/>
      <c r="ZM48" s="497"/>
      <c r="ZN48" s="497"/>
      <c r="ZO48" s="497"/>
      <c r="ZP48" s="497"/>
      <c r="ZQ48" s="497"/>
      <c r="ZR48" s="497"/>
      <c r="ZS48" s="497"/>
      <c r="ZT48" s="497"/>
      <c r="ZU48" s="497"/>
      <c r="ZV48" s="497"/>
      <c r="ZW48" s="497"/>
      <c r="ZX48" s="497"/>
      <c r="ZY48" s="497"/>
      <c r="ZZ48" s="497"/>
      <c r="AAA48" s="497"/>
      <c r="AAB48" s="497"/>
      <c r="AAC48" s="497"/>
      <c r="AAD48" s="497"/>
      <c r="AAE48" s="497"/>
      <c r="AAF48" s="497"/>
      <c r="AAG48" s="497"/>
      <c r="AAH48" s="497"/>
      <c r="AAI48" s="497"/>
      <c r="AAJ48" s="497"/>
      <c r="AAK48" s="497"/>
      <c r="AAL48" s="497"/>
      <c r="AAM48" s="497"/>
      <c r="AAN48" s="497"/>
      <c r="AAO48" s="497"/>
      <c r="AAP48" s="497"/>
      <c r="AAQ48" s="497"/>
      <c r="AAR48" s="497"/>
      <c r="AAS48" s="497"/>
      <c r="AAT48" s="497"/>
      <c r="AAU48" s="497"/>
      <c r="AAV48" s="497"/>
      <c r="AAW48" s="497"/>
      <c r="AAX48" s="497"/>
      <c r="AAY48" s="497"/>
      <c r="AAZ48" s="497"/>
      <c r="ABA48" s="497"/>
      <c r="ABB48" s="497"/>
      <c r="ABC48" s="497"/>
      <c r="ABD48" s="497"/>
      <c r="ABE48" s="497"/>
      <c r="ABF48" s="497"/>
      <c r="ABG48" s="497"/>
      <c r="ABH48" s="497"/>
      <c r="ABI48" s="497"/>
      <c r="ABJ48" s="497"/>
      <c r="ABK48" s="497"/>
      <c r="ABL48" s="497"/>
      <c r="ABM48" s="497"/>
      <c r="ABN48" s="497"/>
      <c r="ABO48" s="497"/>
      <c r="ABP48" s="497"/>
      <c r="ABQ48" s="497"/>
      <c r="ABR48" s="497"/>
      <c r="ABS48" s="497"/>
      <c r="ABT48" s="497"/>
      <c r="ABU48" s="497"/>
      <c r="ABV48" s="497"/>
      <c r="ABW48" s="497"/>
      <c r="ABX48" s="497"/>
      <c r="ABY48" s="497"/>
      <c r="ABZ48" s="497"/>
      <c r="ACA48" s="497"/>
      <c r="ACB48" s="497"/>
      <c r="ACC48" s="497"/>
      <c r="ACD48" s="497"/>
      <c r="ACE48" s="497"/>
      <c r="ACF48" s="497"/>
      <c r="ACG48" s="497"/>
      <c r="ACH48" s="497"/>
      <c r="ACI48" s="497"/>
      <c r="ACJ48" s="497"/>
      <c r="ACK48" s="500" t="str">
        <f t="shared" si="9"/>
        <v>Wydad AC</v>
      </c>
      <c r="ACL48" s="500">
        <f ca="1">IF(OFFSET('Game Board'!O53,0,ACL1)&lt;&gt;"",OFFSET('Game Board'!O53,0,ACL1),0)</f>
        <v>0</v>
      </c>
      <c r="ACM48" s="500">
        <f ca="1">IF(OFFSET('Game Board'!P53,0,ACL1)&lt;&gt;"",OFFSET('Game Board'!P53,0,ACL1),0)</f>
        <v>0</v>
      </c>
      <c r="ACN48" s="500" t="str">
        <f t="shared" si="10"/>
        <v>Al Ain</v>
      </c>
      <c r="ACO48" s="500" t="str">
        <f ca="1">IF(AND(OFFSET('Game Board'!O53,0,ACL1)&lt;&gt;"",OFFSET('Game Board'!P53,0,ACL1)&lt;&gt;""),IF(ACL48&gt;ACM48,"W",IF(ACL48=ACM48,"D","L")),"")</f>
        <v/>
      </c>
      <c r="ACP48" s="497" t="str">
        <f t="shared" ca="1" si="2661"/>
        <v/>
      </c>
      <c r="ACQ48" s="497"/>
      <c r="ACR48" s="497"/>
      <c r="ACS48" s="498"/>
      <c r="ACT48" s="497"/>
      <c r="ACU48" s="497"/>
      <c r="ACV48" s="497"/>
      <c r="ACW48" s="497"/>
      <c r="ACX48" s="497"/>
      <c r="ACY48" s="497"/>
      <c r="ACZ48" s="497"/>
      <c r="ADA48" s="499">
        <f t="shared" si="144"/>
        <v>0</v>
      </c>
      <c r="ADB48" s="497"/>
      <c r="ADC48" s="497"/>
      <c r="ADD48" s="497"/>
      <c r="ADE48" s="498"/>
      <c r="ADF48" s="497"/>
      <c r="ADG48" s="497"/>
      <c r="ADH48" s="497"/>
      <c r="ADI48" s="497"/>
      <c r="ADJ48" s="497"/>
      <c r="ADK48" s="497"/>
      <c r="ADL48" s="497"/>
      <c r="ADM48" s="497"/>
      <c r="ADN48" s="497"/>
      <c r="ADO48" s="497"/>
      <c r="ADP48" s="497"/>
      <c r="ADQ48" s="497"/>
      <c r="ADR48" s="497"/>
      <c r="ADS48" s="497"/>
      <c r="ADT48" s="497"/>
      <c r="ADU48" s="497"/>
      <c r="ADV48" s="497"/>
      <c r="ADW48" s="497"/>
      <c r="ADX48" s="497"/>
      <c r="ADY48" s="497"/>
      <c r="ADZ48" s="497"/>
      <c r="AEA48" s="497"/>
      <c r="AEB48" s="497"/>
      <c r="AEC48" s="497"/>
      <c r="AED48" s="497"/>
      <c r="AEE48" s="497"/>
      <c r="AEF48" s="497"/>
      <c r="AEG48" s="497"/>
      <c r="AEH48" s="497"/>
      <c r="AEI48" s="497"/>
      <c r="AEJ48" s="497"/>
      <c r="AEK48" s="497"/>
      <c r="AEL48" s="497"/>
      <c r="AEM48" s="497"/>
      <c r="AEN48" s="497"/>
      <c r="AEO48" s="497"/>
      <c r="AEP48" s="497"/>
      <c r="AEQ48" s="497"/>
      <c r="AER48" s="497"/>
      <c r="AES48" s="497"/>
      <c r="AET48" s="497"/>
      <c r="AEU48" s="497"/>
      <c r="AEV48" s="497"/>
      <c r="AEW48" s="497"/>
      <c r="AEX48" s="497"/>
      <c r="AEY48" s="497"/>
      <c r="AEZ48" s="497"/>
      <c r="AFA48" s="497"/>
      <c r="AFB48" s="497"/>
      <c r="AFC48" s="497"/>
      <c r="AFD48" s="497"/>
      <c r="AFE48" s="497"/>
      <c r="AFF48" s="497"/>
      <c r="AFG48" s="497"/>
      <c r="AFH48" s="497"/>
      <c r="AFI48" s="497"/>
      <c r="AFJ48" s="497"/>
      <c r="AFK48" s="497"/>
      <c r="AFL48" s="497"/>
      <c r="AFM48" s="497"/>
      <c r="AFN48" s="497"/>
      <c r="AFO48" s="497"/>
      <c r="AFP48" s="497"/>
      <c r="AFQ48" s="497"/>
      <c r="AFR48" s="497"/>
      <c r="AFS48" s="497"/>
      <c r="AFT48" s="497"/>
      <c r="AFU48" s="497"/>
      <c r="AFV48" s="497"/>
      <c r="AFW48" s="497"/>
      <c r="AFX48" s="497"/>
      <c r="AFY48" s="497"/>
      <c r="AFZ48" s="497"/>
      <c r="AGA48" s="497"/>
      <c r="AGB48" s="497"/>
      <c r="AGC48" s="497"/>
      <c r="AGD48" s="497"/>
      <c r="AGE48" s="497"/>
      <c r="AGF48" s="497"/>
      <c r="AGG48" s="497"/>
      <c r="AGH48" s="497"/>
      <c r="AGI48" s="497"/>
      <c r="AGJ48" s="497"/>
      <c r="AGK48" s="497"/>
      <c r="AGL48" s="497"/>
      <c r="AGM48" s="497"/>
      <c r="AGN48" s="497"/>
      <c r="AGO48" s="497"/>
      <c r="AGP48" s="497"/>
      <c r="AGQ48" s="500" t="str">
        <f t="shared" si="12"/>
        <v>Wydad AC</v>
      </c>
      <c r="AGR48" s="500">
        <f ca="1">IF(OFFSET('Game Board'!O53,0,AGR1)&lt;&gt;"",OFFSET('Game Board'!O53,0,AGR1),0)</f>
        <v>0</v>
      </c>
      <c r="AGS48" s="500">
        <f ca="1">IF(OFFSET('Game Board'!P53,0,AGR1)&lt;&gt;"",OFFSET('Game Board'!P53,0,AGR1),0)</f>
        <v>0</v>
      </c>
      <c r="AGT48" s="500" t="str">
        <f t="shared" si="13"/>
        <v>Al Ain</v>
      </c>
      <c r="AGU48" s="500" t="str">
        <f ca="1">IF(AND(OFFSET('Game Board'!O53,0,AGR1)&lt;&gt;"",OFFSET('Game Board'!P53,0,AGR1)&lt;&gt;""),IF(AGR48&gt;AGS48,"W",IF(AGR48=AGS48,"D","L")),"")</f>
        <v/>
      </c>
      <c r="AGV48" s="497" t="str">
        <f t="shared" ca="1" si="2693"/>
        <v/>
      </c>
      <c r="AGW48" s="497"/>
      <c r="AGX48" s="497"/>
      <c r="AGY48" s="498"/>
      <c r="AGZ48" s="497"/>
      <c r="AHA48" s="497"/>
      <c r="AHB48" s="497"/>
      <c r="AHC48" s="497"/>
      <c r="AHD48" s="497"/>
      <c r="AHE48" s="497"/>
      <c r="AHF48" s="497"/>
      <c r="AHG48" s="499">
        <f t="shared" si="171"/>
        <v>0</v>
      </c>
      <c r="AHH48" s="497"/>
      <c r="AHI48" s="497"/>
      <c r="AHJ48" s="497"/>
      <c r="AHK48" s="498"/>
      <c r="AHL48" s="497"/>
      <c r="AHM48" s="497"/>
      <c r="AHN48" s="497"/>
      <c r="AHO48" s="497"/>
      <c r="AHP48" s="497"/>
      <c r="AHQ48" s="497"/>
      <c r="AHR48" s="497"/>
      <c r="AHS48" s="497"/>
      <c r="AHT48" s="497"/>
      <c r="AHU48" s="497"/>
      <c r="AHV48" s="497"/>
      <c r="AHW48" s="497"/>
      <c r="AHX48" s="497"/>
      <c r="AHY48" s="497"/>
      <c r="AHZ48" s="497"/>
      <c r="AIA48" s="497"/>
      <c r="AIB48" s="497"/>
      <c r="AIC48" s="497"/>
      <c r="AID48" s="497"/>
      <c r="AIE48" s="497"/>
      <c r="AIF48" s="497"/>
      <c r="AIG48" s="497"/>
      <c r="AIH48" s="497"/>
      <c r="AII48" s="497"/>
      <c r="AIJ48" s="497"/>
      <c r="AIK48" s="497"/>
      <c r="AIL48" s="497"/>
      <c r="AIM48" s="497"/>
      <c r="AIN48" s="497"/>
      <c r="AIO48" s="497"/>
      <c r="AIP48" s="497"/>
      <c r="AIQ48" s="497"/>
      <c r="AIR48" s="497"/>
      <c r="AIS48" s="497"/>
      <c r="AIT48" s="497"/>
      <c r="AIU48" s="497"/>
      <c r="AIV48" s="497"/>
      <c r="AIW48" s="497"/>
      <c r="AIX48" s="497"/>
      <c r="AIY48" s="497"/>
      <c r="AIZ48" s="497"/>
      <c r="AJA48" s="497"/>
      <c r="AJB48" s="497"/>
      <c r="AJC48" s="497"/>
      <c r="AJD48" s="497"/>
      <c r="AJE48" s="497"/>
      <c r="AJF48" s="497"/>
      <c r="AJG48" s="497"/>
      <c r="AJH48" s="497"/>
      <c r="AJI48" s="497"/>
      <c r="AJJ48" s="497"/>
      <c r="AJK48" s="497"/>
      <c r="AJL48" s="497"/>
      <c r="AJM48" s="497"/>
      <c r="AJN48" s="497"/>
      <c r="AJO48" s="497"/>
      <c r="AJP48" s="497"/>
      <c r="AJQ48" s="497"/>
      <c r="AJR48" s="497"/>
      <c r="AJS48" s="497"/>
      <c r="AJT48" s="497"/>
      <c r="AJU48" s="497"/>
      <c r="AJV48" s="497"/>
      <c r="AJW48" s="497"/>
      <c r="AJX48" s="497"/>
      <c r="AJY48" s="497"/>
      <c r="AJZ48" s="497"/>
      <c r="AKA48" s="497"/>
      <c r="AKB48" s="497"/>
      <c r="AKC48" s="497"/>
      <c r="AKD48" s="497"/>
      <c r="AKE48" s="497"/>
      <c r="AKF48" s="497"/>
      <c r="AKG48" s="497"/>
      <c r="AKH48" s="497"/>
      <c r="AKI48" s="497"/>
      <c r="AKJ48" s="497"/>
      <c r="AKK48" s="497"/>
      <c r="AKL48" s="497"/>
      <c r="AKM48" s="497"/>
      <c r="AKN48" s="497"/>
      <c r="AKO48" s="497"/>
      <c r="AKP48" s="497"/>
      <c r="AKQ48" s="497"/>
      <c r="AKR48" s="497"/>
      <c r="AKS48" s="497"/>
      <c r="AKT48" s="497"/>
      <c r="AKU48" s="497"/>
      <c r="AKV48" s="497"/>
      <c r="AKW48" s="500" t="str">
        <f t="shared" si="15"/>
        <v>Wydad AC</v>
      </c>
      <c r="AKX48" s="500">
        <f ca="1">IF(OFFSET('Game Board'!O53,0,AKX1)&lt;&gt;"",OFFSET('Game Board'!O53,0,AKX1),0)</f>
        <v>0</v>
      </c>
      <c r="AKY48" s="500">
        <f ca="1">IF(OFFSET('Game Board'!P53,0,AKX1)&lt;&gt;"",OFFSET('Game Board'!P53,0,AKX1),0)</f>
        <v>0</v>
      </c>
      <c r="AKZ48" s="500" t="str">
        <f t="shared" si="16"/>
        <v>Al Ain</v>
      </c>
      <c r="ALA48" s="500" t="str">
        <f ca="1">IF(AND(OFFSET('Game Board'!O53,0,AKX1)&lt;&gt;"",OFFSET('Game Board'!P53,0,AKX1)&lt;&gt;""),IF(AKX48&gt;AKY48,"W",IF(AKX48=AKY48,"D","L")),"")</f>
        <v/>
      </c>
      <c r="ALB48" s="497" t="str">
        <f t="shared" ca="1" si="2725"/>
        <v/>
      </c>
      <c r="ALC48" s="497"/>
      <c r="ALD48" s="497"/>
      <c r="ALE48" s="498"/>
      <c r="ALF48" s="497"/>
      <c r="ALG48" s="497"/>
      <c r="ALH48" s="497"/>
      <c r="ALI48" s="497"/>
      <c r="ALJ48" s="497"/>
      <c r="ALK48" s="497"/>
      <c r="ALL48" s="497"/>
      <c r="ALM48" s="499">
        <f t="shared" si="198"/>
        <v>0</v>
      </c>
      <c r="ALN48" s="497"/>
      <c r="ALO48" s="497"/>
      <c r="ALP48" s="497"/>
      <c r="ALQ48" s="498"/>
      <c r="ALR48" s="497"/>
      <c r="ALS48" s="497"/>
      <c r="ALT48" s="497"/>
      <c r="ALU48" s="497"/>
      <c r="ALV48" s="497"/>
      <c r="ALW48" s="497"/>
      <c r="ALX48" s="497"/>
      <c r="ALY48" s="497"/>
      <c r="ALZ48" s="497"/>
      <c r="AMA48" s="497"/>
      <c r="AMB48" s="497"/>
      <c r="AMC48" s="497"/>
      <c r="AMD48" s="497"/>
      <c r="AME48" s="497"/>
      <c r="AMF48" s="497"/>
      <c r="AMG48" s="497"/>
      <c r="AMH48" s="497"/>
      <c r="AMI48" s="497"/>
      <c r="AMJ48" s="497"/>
      <c r="AMK48" s="497"/>
      <c r="AML48" s="497"/>
      <c r="AMM48" s="497"/>
      <c r="AMN48" s="497"/>
      <c r="AMO48" s="497"/>
      <c r="AMP48" s="497"/>
      <c r="AMQ48" s="497"/>
      <c r="AMR48" s="497"/>
      <c r="AMS48" s="497"/>
      <c r="AMT48" s="497"/>
      <c r="AMU48" s="497"/>
      <c r="AMV48" s="497"/>
      <c r="AMW48" s="497"/>
      <c r="AMX48" s="497"/>
      <c r="AMY48" s="497"/>
      <c r="AMZ48" s="497"/>
      <c r="ANA48" s="497"/>
      <c r="ANB48" s="497"/>
      <c r="ANC48" s="497"/>
      <c r="AND48" s="497"/>
      <c r="ANE48" s="497"/>
      <c r="ANF48" s="497"/>
      <c r="ANG48" s="497"/>
      <c r="ANH48" s="497"/>
      <c r="ANI48" s="497"/>
      <c r="ANJ48" s="497"/>
      <c r="ANK48" s="497"/>
      <c r="ANL48" s="497"/>
      <c r="ANM48" s="497"/>
      <c r="ANN48" s="497"/>
      <c r="ANO48" s="497"/>
      <c r="ANP48" s="497"/>
      <c r="ANQ48" s="497"/>
      <c r="ANR48" s="497"/>
      <c r="ANS48" s="497"/>
      <c r="ANT48" s="497"/>
      <c r="ANU48" s="497"/>
      <c r="ANV48" s="497"/>
      <c r="ANW48" s="497"/>
      <c r="ANX48" s="497"/>
      <c r="ANY48" s="497"/>
      <c r="ANZ48" s="497"/>
      <c r="AOA48" s="497"/>
      <c r="AOB48" s="497"/>
      <c r="AOC48" s="497"/>
      <c r="AOD48" s="497"/>
      <c r="AOE48" s="497"/>
      <c r="AOF48" s="497"/>
      <c r="AOG48" s="497"/>
      <c r="AOH48" s="497"/>
      <c r="AOI48" s="497"/>
      <c r="AOJ48" s="497"/>
      <c r="AOK48" s="497"/>
      <c r="AOL48" s="497"/>
      <c r="AOM48" s="497"/>
      <c r="AON48" s="497"/>
      <c r="AOO48" s="497"/>
      <c r="AOP48" s="497"/>
      <c r="AOQ48" s="497"/>
      <c r="AOR48" s="497"/>
      <c r="AOS48" s="497"/>
      <c r="AOT48" s="497"/>
      <c r="AOU48" s="497"/>
      <c r="AOV48" s="497"/>
      <c r="AOW48" s="497"/>
      <c r="AOX48" s="497"/>
      <c r="AOY48" s="497"/>
      <c r="AOZ48" s="497"/>
      <c r="APA48" s="497"/>
      <c r="APB48" s="497"/>
      <c r="APC48" s="500" t="str">
        <f t="shared" si="18"/>
        <v>Wydad AC</v>
      </c>
      <c r="APD48" s="500">
        <f ca="1">IF(OFFSET('Game Board'!O53,0,APD1)&lt;&gt;"",OFFSET('Game Board'!O53,0,APD1),0)</f>
        <v>0</v>
      </c>
      <c r="APE48" s="500">
        <f ca="1">IF(OFFSET('Game Board'!P53,0,APD1)&lt;&gt;"",OFFSET('Game Board'!P53,0,APD1),0)</f>
        <v>0</v>
      </c>
      <c r="APF48" s="500" t="str">
        <f t="shared" si="19"/>
        <v>Al Ain</v>
      </c>
      <c r="APG48" s="500" t="str">
        <f ca="1">IF(AND(OFFSET('Game Board'!O53,0,APD1)&lt;&gt;"",OFFSET('Game Board'!P53,0,APD1)&lt;&gt;""),IF(APD48&gt;APE48,"W",IF(APD48=APE48,"D","L")),"")</f>
        <v/>
      </c>
      <c r="APH48" s="497" t="str">
        <f t="shared" ca="1" si="2757"/>
        <v/>
      </c>
      <c r="API48" s="497"/>
      <c r="APJ48" s="497"/>
      <c r="APK48" s="498"/>
      <c r="APL48" s="497"/>
      <c r="APM48" s="497"/>
      <c r="APN48" s="497"/>
      <c r="APO48" s="497"/>
      <c r="APP48" s="497"/>
      <c r="APQ48" s="497"/>
      <c r="APR48" s="497"/>
      <c r="APS48" s="499">
        <f t="shared" si="225"/>
        <v>0</v>
      </c>
      <c r="APT48" s="497"/>
      <c r="APU48" s="497"/>
      <c r="APV48" s="497"/>
      <c r="APW48" s="498"/>
      <c r="APX48" s="497"/>
      <c r="APY48" s="497"/>
      <c r="APZ48" s="497"/>
      <c r="AQA48" s="497"/>
      <c r="AQB48" s="497"/>
      <c r="AQC48" s="497"/>
      <c r="AQD48" s="497"/>
      <c r="AQE48" s="497"/>
      <c r="AQF48" s="497"/>
      <c r="AQG48" s="497"/>
      <c r="AQH48" s="497"/>
      <c r="AQI48" s="497"/>
      <c r="AQJ48" s="497"/>
      <c r="AQK48" s="497"/>
      <c r="AQL48" s="497"/>
      <c r="AQM48" s="497"/>
      <c r="AQN48" s="497"/>
      <c r="AQO48" s="497"/>
      <c r="AQP48" s="497"/>
      <c r="AQQ48" s="497"/>
      <c r="AQR48" s="497"/>
      <c r="AQS48" s="497"/>
      <c r="AQT48" s="497"/>
      <c r="AQU48" s="497"/>
      <c r="AQV48" s="497"/>
      <c r="AQW48" s="497"/>
      <c r="AQX48" s="497"/>
      <c r="AQY48" s="497"/>
      <c r="AQZ48" s="497"/>
      <c r="ARA48" s="497"/>
      <c r="ARB48" s="497"/>
      <c r="ARC48" s="497"/>
      <c r="ARD48" s="497"/>
      <c r="ARE48" s="497"/>
      <c r="ARF48" s="497"/>
      <c r="ARG48" s="497"/>
      <c r="ARH48" s="497"/>
      <c r="ARI48" s="497"/>
      <c r="ARJ48" s="497"/>
      <c r="ARK48" s="497"/>
      <c r="ARL48" s="497"/>
      <c r="ARM48" s="497"/>
      <c r="ARN48" s="497"/>
      <c r="ARO48" s="497"/>
      <c r="ARP48" s="497"/>
      <c r="ARQ48" s="497"/>
      <c r="ARR48" s="497"/>
      <c r="ARS48" s="497"/>
      <c r="ART48" s="497"/>
      <c r="ARU48" s="497"/>
      <c r="ARV48" s="497"/>
      <c r="ARW48" s="497"/>
      <c r="ARX48" s="497"/>
      <c r="ARY48" s="497"/>
      <c r="ARZ48" s="497"/>
      <c r="ASA48" s="497"/>
      <c r="ASB48" s="497"/>
      <c r="ASC48" s="497"/>
      <c r="ASD48" s="497"/>
      <c r="ASE48" s="497"/>
      <c r="ASF48" s="497"/>
      <c r="ASG48" s="497"/>
      <c r="ASH48" s="497"/>
      <c r="ASI48" s="497"/>
      <c r="ASJ48" s="497"/>
      <c r="ASK48" s="497"/>
      <c r="ASL48" s="497"/>
      <c r="ASM48" s="497"/>
      <c r="ASN48" s="497"/>
      <c r="ASO48" s="497"/>
      <c r="ASP48" s="497"/>
      <c r="ASQ48" s="497"/>
      <c r="ASR48" s="497"/>
      <c r="ASS48" s="497"/>
      <c r="AST48" s="497"/>
      <c r="ASU48" s="497"/>
      <c r="ASV48" s="497"/>
      <c r="ASW48" s="497"/>
      <c r="ASX48" s="497"/>
      <c r="ASY48" s="497"/>
      <c r="ASZ48" s="497"/>
      <c r="ATA48" s="497"/>
      <c r="ATB48" s="497"/>
      <c r="ATC48" s="497"/>
      <c r="ATD48" s="497"/>
      <c r="ATE48" s="497"/>
      <c r="ATF48" s="497"/>
      <c r="ATG48" s="497"/>
      <c r="ATH48" s="497"/>
      <c r="ATI48" s="500" t="str">
        <f t="shared" si="21"/>
        <v>Wydad AC</v>
      </c>
      <c r="ATJ48" s="500">
        <f ca="1">IF(OFFSET('Game Board'!O53,0,ATJ1)&lt;&gt;"",OFFSET('Game Board'!O53,0,ATJ1),0)</f>
        <v>0</v>
      </c>
      <c r="ATK48" s="500">
        <f ca="1">IF(OFFSET('Game Board'!P53,0,ATJ1)&lt;&gt;"",OFFSET('Game Board'!P53,0,ATJ1),0)</f>
        <v>0</v>
      </c>
      <c r="ATL48" s="500" t="str">
        <f t="shared" si="22"/>
        <v>Al Ain</v>
      </c>
      <c r="ATM48" s="500" t="str">
        <f ca="1">IF(AND(OFFSET('Game Board'!O53,0,ATJ1)&lt;&gt;"",OFFSET('Game Board'!P53,0,ATJ1)&lt;&gt;""),IF(ATJ48&gt;ATK48,"W",IF(ATJ48=ATK48,"D","L")),"")</f>
        <v/>
      </c>
      <c r="ATN48" s="497" t="str">
        <f t="shared" ca="1" si="2789"/>
        <v/>
      </c>
      <c r="ATO48" s="497"/>
    </row>
    <row r="49" spans="2:1211" s="496" customFormat="1" x14ac:dyDescent="0.25">
      <c r="B49" s="497">
        <f>VLOOKUP(C49,CX49:CY52,2,FALSE)</f>
        <v>1</v>
      </c>
      <c r="C49" s="498" t="str">
        <f>'Tournament Setup'!D34</f>
        <v>Real Madrid</v>
      </c>
      <c r="D49" s="497">
        <f>SUMPRODUCT((DA3:DA54=C49)*(DE3:DE54="W"))+SUMPRODUCT((DD3:DD54=C49)*(DF3:DF54="W"))</f>
        <v>2</v>
      </c>
      <c r="E49" s="497">
        <f>SUMPRODUCT((DA3:DA54=C49)*(DE3:DE54="D"))+SUMPRODUCT((DD3:DD54=C49)*(DF3:DF54="D"))</f>
        <v>1</v>
      </c>
      <c r="F49" s="497">
        <f>SUMPRODUCT((DA3:DA54=C49)*(DE3:DE54="L"))+SUMPRODUCT((DD3:DD54=C49)*(DF3:DF54="L"))</f>
        <v>0</v>
      </c>
      <c r="G49" s="497">
        <f>SUMIF(DA3:DA72,C49,DB3:DB72)+SUMIF(DD3:DD72,C49,DC3:DC72)</f>
        <v>9</v>
      </c>
      <c r="H49" s="497">
        <f>SUMIF(DD3:DD72,C49,DB3:DB72)+SUMIF(DA3:DA72,C49,DC3:DC72)</f>
        <v>4</v>
      </c>
      <c r="I49" s="497">
        <f t="shared" ref="I49:I52" si="7134">G49-H49+1000</f>
        <v>1005</v>
      </c>
      <c r="J49" s="497">
        <f t="shared" ref="J49:J52" si="7135">D49*3+E49*1</f>
        <v>7</v>
      </c>
      <c r="K49" s="499">
        <v>32</v>
      </c>
      <c r="L49" s="497">
        <f>IF(COUNTIF(J49:J52,4)&lt;&gt;4,RANK(J49,J49:J52),J101)</f>
        <v>1</v>
      </c>
      <c r="M49" s="497"/>
      <c r="N49" s="497">
        <f>SUMPRODUCT((L49:L52=L49)*(K49:K52&lt;K49))+L49</f>
        <v>1</v>
      </c>
      <c r="O49" s="498" t="str">
        <f>INDEX(C49:C53,MATCH(1,N49:N53,0),0)</f>
        <v>Real Madrid</v>
      </c>
      <c r="P49" s="497">
        <f>INDEX(L49:L53,MATCH(O49,C49:C53,0),0)</f>
        <v>1</v>
      </c>
      <c r="Q49" s="497" t="str">
        <f>IF(P50=1,O49,"")</f>
        <v/>
      </c>
      <c r="R49" s="497" t="str">
        <f>IF(P51=2,O50,"")</f>
        <v/>
      </c>
      <c r="S49" s="497" t="str">
        <f>IF(P52=3,O51,"")</f>
        <v/>
      </c>
      <c r="T49" s="497" t="str">
        <f>IF(P53=4,O52,"")</f>
        <v/>
      </c>
      <c r="U49" s="497"/>
      <c r="V49" s="497" t="str">
        <f>IF(Q49&lt;&gt;"",Q49,"")</f>
        <v/>
      </c>
      <c r="W49" s="497">
        <f>SUMPRODUCT((DA3:DA54=V49)*(DD3:DD54=V50)*(DE3:DE54="W"))+SUMPRODUCT((DA3:DA54=V49)*(DD3:DD54=V51)*(DE3:DE54="W"))+SUMPRODUCT((DA3:DA54=V49)*(DD3:DD54=V52)*(DE3:DE54="W"))+SUMPRODUCT((DA3:DA54=V49)*(DD3:DD54=V53)*(DE3:DE54="W"))+SUMPRODUCT((DA3:DA54=V50)*(DD3:DD54=V49)*(DF3:DF54="W"))+SUMPRODUCT((DA3:DA54=V51)*(DD3:DD54=V49)*(DF3:DF54="W"))+SUMPRODUCT((DA3:DA54=V52)*(DD3:DD54=V49)*(DF3:DF54="W"))+SUMPRODUCT((DA3:DA54=V53)*(DD3:DD54=V49)*(DF3:DF54="W"))</f>
        <v>0</v>
      </c>
      <c r="X49" s="497">
        <f>SUMPRODUCT((DA3:DA54=V49)*(DD3:DD54=V50)*(DE3:DE54="D"))+SUMPRODUCT((DA3:DA54=V49)*(DD3:DD54=V51)*(DE3:DE54="D"))+SUMPRODUCT((DA3:DA54=V49)*(DD3:DD54=V52)*(DE3:DE54="D"))+SUMPRODUCT((DA3:DA54=V49)*(DD3:DD54=V53)*(DE3:DE54="D"))+SUMPRODUCT((DA3:DA54=V50)*(DD3:DD54=V49)*(DE3:DE54="D"))+SUMPRODUCT((DA3:DA54=V51)*(DD3:DD54=V49)*(DE3:DE54="D"))+SUMPRODUCT((DA3:DA54=V52)*(DD3:DD54=V49)*(DE3:DE54="D"))+SUMPRODUCT((DA3:DA54=V53)*(DD3:DD54=V49)*(DE3:DE54="D"))</f>
        <v>0</v>
      </c>
      <c r="Y49" s="497">
        <f>SUMPRODUCT((DA3:DA54=V49)*(DD3:DD54=V50)*(DE3:DE54="L"))+SUMPRODUCT((DA3:DA54=V49)*(DD3:DD54=V51)*(DE3:DE54="L"))+SUMPRODUCT((DA3:DA54=V49)*(DD3:DD54=V52)*(DE3:DE54="L"))+SUMPRODUCT((DA3:DA54=V49)*(DD3:DD54=V53)*(DE3:DE54="L"))+SUMPRODUCT((DA3:DA54=V50)*(DD3:DD54=V49)*(DF3:DF54="L"))+SUMPRODUCT((DA3:DA54=V51)*(DD3:DD54=V49)*(DF3:DF54="L"))+SUMPRODUCT((DA3:DA54=V52)*(DD3:DD54=V49)*(DF3:DF54="L"))+SUMPRODUCT((DA3:DA54=V53)*(DD3:DD54=V49)*(DF3:DF54="L"))</f>
        <v>0</v>
      </c>
      <c r="Z49" s="497">
        <f>SUMPRODUCT((DA3:DA54=V49)*(DD3:DD54=V50)*DB3:DB54)+SUMPRODUCT((DA3:DA54=V49)*(DD3:DD54=V51)*DB3:DB54)+SUMPRODUCT((DA3:DA54=V49)*(DD3:DD54=V52)*DB3:DB54)+SUMPRODUCT((DA3:DA54=V49)*(DD3:DD54=V53)*DB3:DB54)+SUMPRODUCT((DA3:DA54=V50)*(DD3:DD54=V49)*DC3:DC54)+SUMPRODUCT((DA3:DA54=V51)*(DD3:DD54=V49)*DC3:DC54)+SUMPRODUCT((DA3:DA54=V52)*(DD3:DD54=V49)*DC3:DC54)+SUMPRODUCT((DA3:DA54=V53)*(DD3:DD54=V49)*DC3:DC54)</f>
        <v>0</v>
      </c>
      <c r="AA49" s="497">
        <f>SUMPRODUCT((DA3:DA54=V49)*(DD3:DD54=V50)*DC3:DC54)+SUMPRODUCT((DA3:DA54=V49)*(DD3:DD54=V51)*DC3:DC54)+SUMPRODUCT((DA3:DA54=V49)*(DD3:DD54=V52)*DC3:DC54)+SUMPRODUCT((DA3:DA54=V49)*(DD3:DD54=V53)*DC3:DC54)+SUMPRODUCT((DA3:DA54=V50)*(DD3:DD54=V49)*DB3:DB54)+SUMPRODUCT((DA3:DA54=V51)*(DD3:DD54=V49)*DB3:DB54)+SUMPRODUCT((DA3:DA54=V52)*(DD3:DD54=V49)*DB3:DB54)+SUMPRODUCT((DA3:DA54=V53)*(DD3:DD54=V49)*DB3:DB54)</f>
        <v>0</v>
      </c>
      <c r="AB49" s="497">
        <f>Z49-AA49+1000</f>
        <v>1000</v>
      </c>
      <c r="AC49" s="497" t="str">
        <f t="shared" ref="AC49:AC52" si="7136">IF(V49&lt;&gt;"",W49*3+X49*1,"")</f>
        <v/>
      </c>
      <c r="AD49" s="497" t="str">
        <f>IF(V49&lt;&gt;"",VLOOKUP(V49,C4:I52,7,FALSE),"")</f>
        <v/>
      </c>
      <c r="AE49" s="497" t="str">
        <f>IF(V49&lt;&gt;"",VLOOKUP(V49,C4:I52,5,FALSE),"")</f>
        <v/>
      </c>
      <c r="AF49" s="497" t="str">
        <f>IF(V49&lt;&gt;"",VLOOKUP(V49,C4:K52,9,FALSE),"")</f>
        <v/>
      </c>
      <c r="AG49" s="497" t="str">
        <f t="shared" ref="AG49:AG52" si="7137">AC49</f>
        <v/>
      </c>
      <c r="AH49" s="497" t="str">
        <f>IF(V49&lt;&gt;"",RANK(AG49,AG49:AG53),"")</f>
        <v/>
      </c>
      <c r="AI49" s="497" t="str">
        <f>IF(V49&lt;&gt;"",SUMPRODUCT((AG49:AG53=AG49)*(AB49:AB53&gt;AB49)),"")</f>
        <v/>
      </c>
      <c r="AJ49" s="497" t="str">
        <f>IF(V49&lt;&gt;"",SUMPRODUCT((AG49:AG53=AG49)*(AB49:AB53=AB49)*(Z49:Z53&gt;Z49)),"")</f>
        <v/>
      </c>
      <c r="AK49" s="497" t="str">
        <f>IF(V49&lt;&gt;"",SUMPRODUCT((AG49:AG53=AG49)*(AB49:AB53=AB49)*(Z49:Z53=Z49)*(AD49:AD53&gt;AD49)),"")</f>
        <v/>
      </c>
      <c r="AL49" s="497" t="str">
        <f>IF(V49&lt;&gt;"",SUMPRODUCT((AG49:AG53=AG49)*(AB49:AB53=AB49)*(Z49:Z53=Z49)*(AD49:AD53=AD49)*(AE49:AE53&gt;AE49)),"")</f>
        <v/>
      </c>
      <c r="AM49" s="497" t="str">
        <f>IF(V49&lt;&gt;"",SUMPRODUCT((AG49:AG53=AG49)*(AB49:AB53=AB49)*(Z49:Z53=Z49)*(AD49:AD53=AD49)*(AE49:AE53=AE49)*(AF49:AF53&gt;AF49)),"")</f>
        <v/>
      </c>
      <c r="AN49" s="497" t="str">
        <f>IF(V49&lt;&gt;"",IF(AN101&lt;&gt;"",IF(U100=3,AN101,AN101+U100),SUM(AH49:AM49)),"")</f>
        <v/>
      </c>
      <c r="AO49" s="497" t="str">
        <f>IF(V49&lt;&gt;"",INDEX(V49:V53,MATCH(1,AN49:AN53,0),0),"")</f>
        <v/>
      </c>
      <c r="AP49" s="497"/>
      <c r="AQ49" s="497"/>
      <c r="AR49" s="497"/>
      <c r="AS49" s="497"/>
      <c r="AT49" s="497"/>
      <c r="AU49" s="497"/>
      <c r="AV49" s="497"/>
      <c r="AW49" s="497"/>
      <c r="AX49" s="497"/>
      <c r="AY49" s="497"/>
      <c r="AZ49" s="497"/>
      <c r="BA49" s="497"/>
      <c r="BB49" s="497"/>
      <c r="BC49" s="497"/>
      <c r="BD49" s="497"/>
      <c r="BE49" s="497"/>
      <c r="BF49" s="497"/>
      <c r="BG49" s="497"/>
      <c r="BH49" s="497"/>
      <c r="BI49" s="497"/>
      <c r="BJ49" s="497"/>
      <c r="BK49" s="497"/>
      <c r="BL49" s="497"/>
      <c r="BM49" s="497"/>
      <c r="BN49" s="497"/>
      <c r="BO49" s="497"/>
      <c r="BP49" s="497"/>
      <c r="BQ49" s="497"/>
      <c r="BR49" s="497"/>
      <c r="BS49" s="497"/>
      <c r="BT49" s="497"/>
      <c r="BU49" s="497"/>
      <c r="BV49" s="497"/>
      <c r="BW49" s="497"/>
      <c r="BX49" s="497"/>
      <c r="BY49" s="497"/>
      <c r="BZ49" s="497"/>
      <c r="CA49" s="497"/>
      <c r="CB49" s="497"/>
      <c r="CC49" s="497"/>
      <c r="CD49" s="497"/>
      <c r="CE49" s="497"/>
      <c r="CF49" s="497"/>
      <c r="CG49" s="497"/>
      <c r="CH49" s="497"/>
      <c r="CI49" s="497"/>
      <c r="CJ49" s="497"/>
      <c r="CK49" s="497"/>
      <c r="CL49" s="497"/>
      <c r="CM49" s="497"/>
      <c r="CN49" s="497"/>
      <c r="CO49" s="497"/>
      <c r="CP49" s="497"/>
      <c r="CQ49" s="497"/>
      <c r="CR49" s="497"/>
      <c r="CS49" s="497"/>
      <c r="CT49" s="497"/>
      <c r="CU49" s="497"/>
      <c r="CV49" s="497"/>
      <c r="CW49" s="497"/>
      <c r="CX49" s="497" t="str">
        <f>IF(AO49&lt;&gt;"",AO49,O49)</f>
        <v>Real Madrid</v>
      </c>
      <c r="CY49" s="497">
        <v>1</v>
      </c>
      <c r="CZ49" s="497"/>
      <c r="DA49" s="500" t="str">
        <f>'Game Board'!F54</f>
        <v>Al Hilal</v>
      </c>
      <c r="DB49" s="500">
        <f>IF(AND('Game Board'!G54&lt;&gt;"",'Game Board'!H54&lt;&gt;""),'Game Board'!G54,0)</f>
        <v>2</v>
      </c>
      <c r="DC49" s="500">
        <f>IF(AND('Game Board'!G54&lt;&gt;"",'Game Board'!H54&lt;&gt;""),'Game Board'!H54,0)</f>
        <v>1</v>
      </c>
      <c r="DD49" s="500" t="str">
        <f>'Game Board'!I54</f>
        <v>Pachuca</v>
      </c>
      <c r="DE49" s="500" t="str">
        <f>IF(AND('Game Board'!G54&lt;&gt;"",'Game Board'!H54&lt;&gt;""),IF(DB49&gt;DC49,"W",IF(DB49=DC49,"D","L")),"")</f>
        <v>W</v>
      </c>
      <c r="DF49" s="497" t="str">
        <f t="shared" si="24"/>
        <v>L</v>
      </c>
      <c r="DG49" s="497"/>
      <c r="DH49" s="497">
        <f ca="1">VLOOKUP(DI49,HD49:HE52,2,FALSE)</f>
        <v>1</v>
      </c>
      <c r="DI49" s="498" t="str">
        <f t="shared" ref="DI49:DI52" si="7138">C49</f>
        <v>Real Madrid</v>
      </c>
      <c r="DJ49" s="497">
        <f ca="1">SUMPRODUCT((HG3:HG54=DI49)*(HK3:HK54="W"))+SUMPRODUCT((HJ3:HJ54=DI49)*(HL3:HL54="W"))</f>
        <v>3</v>
      </c>
      <c r="DK49" s="497">
        <f ca="1">SUMPRODUCT((HG3:HG54=DI49)*(HK3:HK54="D"))+SUMPRODUCT((HJ3:HJ54=DI49)*(HL3:HL54="D"))</f>
        <v>0</v>
      </c>
      <c r="DL49" s="497">
        <f ca="1">SUMPRODUCT((HG3:HG54=DI49)*(HK3:HK54="L"))+SUMPRODUCT((HJ3:HJ54=DI49)*(HL3:HL54="L"))</f>
        <v>0</v>
      </c>
      <c r="DM49" s="497">
        <f ca="1">SUMIF(HG3:HG72,DI49,HH3:HH72)+SUMIF(HJ3:HJ72,DI49,HI3:HI72)</f>
        <v>7</v>
      </c>
      <c r="DN49" s="497">
        <f ca="1">SUMIF(HJ3:HJ72,DI49,HH3:HH72)+SUMIF(HG3:HG72,DI49,HI3:HI72)</f>
        <v>3</v>
      </c>
      <c r="DO49" s="497">
        <f t="shared" ref="DO49:DO52" ca="1" si="7139">DM49-DN49+1000</f>
        <v>1004</v>
      </c>
      <c r="DP49" s="497">
        <f t="shared" ref="DP49:DP52" ca="1" si="7140">DJ49*3+DK49*1</f>
        <v>9</v>
      </c>
      <c r="DQ49" s="499">
        <f t="shared" si="257"/>
        <v>32</v>
      </c>
      <c r="DR49" s="497">
        <f ca="1">IF(COUNTIF(DP49:DP52,4)&lt;&gt;4,RANK(DP49,DP49:DP52),DP101)</f>
        <v>1</v>
      </c>
      <c r="DS49" s="497"/>
      <c r="DT49" s="497">
        <f ca="1">SUMPRODUCT((DR49:DR52=DR49)*(DQ49:DQ52&lt;DQ49))+DR49</f>
        <v>1</v>
      </c>
      <c r="DU49" s="498" t="str">
        <f ca="1">INDEX(DI49:DI53,MATCH(1,DT49:DT53,0),0)</f>
        <v>Real Madrid</v>
      </c>
      <c r="DV49" s="497">
        <f ca="1">INDEX(DR49:DR53,MATCH(DU49,DI49:DI53,0),0)</f>
        <v>1</v>
      </c>
      <c r="DW49" s="497" t="str">
        <f ca="1">IF(DV50=1,DU49,"")</f>
        <v/>
      </c>
      <c r="DX49" s="497" t="str">
        <f ca="1">IF(DV51=2,DU50,"")</f>
        <v>Pachuca</v>
      </c>
      <c r="DY49" s="497" t="str">
        <f ca="1">IF(DV52=3,DU51,"")</f>
        <v/>
      </c>
      <c r="DZ49" s="497" t="str">
        <f>IF(DV53=4,DU52,"")</f>
        <v/>
      </c>
      <c r="EA49" s="497"/>
      <c r="EB49" s="497" t="str">
        <f ca="1">IF(DW49&lt;&gt;"",DW49,"")</f>
        <v/>
      </c>
      <c r="EC49" s="497">
        <f ca="1">SUMPRODUCT((HG3:HG54=EB49)*(HJ3:HJ54=EB50)*(HK3:HK54="W"))+SUMPRODUCT((HG3:HG54=EB49)*(HJ3:HJ54=EB51)*(HK3:HK54="W"))+SUMPRODUCT((HG3:HG54=EB49)*(HJ3:HJ54=EB52)*(HK3:HK54="W"))+SUMPRODUCT((HG3:HG54=EB49)*(HJ3:HJ54=EB53)*(HK3:HK54="W"))+SUMPRODUCT((HG3:HG54=EB50)*(HJ3:HJ54=EB49)*(HL3:HL54="W"))+SUMPRODUCT((HG3:HG54=EB51)*(HJ3:HJ54=EB49)*(HL3:HL54="W"))+SUMPRODUCT((HG3:HG54=EB52)*(HJ3:HJ54=EB49)*(HL3:HL54="W"))+SUMPRODUCT((HG3:HG54=EB53)*(HJ3:HJ54=EB49)*(HL3:HL54="W"))</f>
        <v>0</v>
      </c>
      <c r="ED49" s="497">
        <f ca="1">SUMPRODUCT((HG3:HG54=EB49)*(HJ3:HJ54=EB50)*(HK3:HK54="D"))+SUMPRODUCT((HG3:HG54=EB49)*(HJ3:HJ54=EB51)*(HK3:HK54="D"))+SUMPRODUCT((HG3:HG54=EB49)*(HJ3:HJ54=EB52)*(HK3:HK54="D"))+SUMPRODUCT((HG3:HG54=EB49)*(HJ3:HJ54=EB53)*(HK3:HK54="D"))+SUMPRODUCT((HG3:HG54=EB50)*(HJ3:HJ54=EB49)*(HK3:HK54="D"))+SUMPRODUCT((HG3:HG54=EB51)*(HJ3:HJ54=EB49)*(HK3:HK54="D"))+SUMPRODUCT((HG3:HG54=EB52)*(HJ3:HJ54=EB49)*(HK3:HK54="D"))+SUMPRODUCT((HG3:HG54=EB53)*(HJ3:HJ54=EB49)*(HK3:HK54="D"))</f>
        <v>0</v>
      </c>
      <c r="EE49" s="497">
        <f ca="1">SUMPRODUCT((HG3:HG54=EB49)*(HJ3:HJ54=EB50)*(HK3:HK54="L"))+SUMPRODUCT((HG3:HG54=EB49)*(HJ3:HJ54=EB51)*(HK3:HK54="L"))+SUMPRODUCT((HG3:HG54=EB49)*(HJ3:HJ54=EB52)*(HK3:HK54="L"))+SUMPRODUCT((HG3:HG54=EB49)*(HJ3:HJ54=EB53)*(HK3:HK54="L"))+SUMPRODUCT((HG3:HG54=EB50)*(HJ3:HJ54=EB49)*(HL3:HL54="L"))+SUMPRODUCT((HG3:HG54=EB51)*(HJ3:HJ54=EB49)*(HL3:HL54="L"))+SUMPRODUCT((HG3:HG54=EB52)*(HJ3:HJ54=EB49)*(HL3:HL54="L"))+SUMPRODUCT((HG3:HG54=EB53)*(HJ3:HJ54=EB49)*(HL3:HL54="L"))</f>
        <v>0</v>
      </c>
      <c r="EF49" s="497">
        <f ca="1">SUMPRODUCT((HG3:HG54=EB49)*(HJ3:HJ54=EB50)*HH3:HH54)+SUMPRODUCT((HG3:HG54=EB49)*(HJ3:HJ54=EB51)*HH3:HH54)+SUMPRODUCT((HG3:HG54=EB49)*(HJ3:HJ54=EB52)*HH3:HH54)+SUMPRODUCT((HG3:HG54=EB49)*(HJ3:HJ54=EB53)*HH3:HH54)+SUMPRODUCT((HG3:HG54=EB50)*(HJ3:HJ54=EB49)*HI3:HI54)+SUMPRODUCT((HG3:HG54=EB51)*(HJ3:HJ54=EB49)*HI3:HI54)+SUMPRODUCT((HG3:HG54=EB52)*(HJ3:HJ54=EB49)*HI3:HI54)+SUMPRODUCT((HG3:HG54=EB53)*(HJ3:HJ54=EB49)*HI3:HI54)</f>
        <v>0</v>
      </c>
      <c r="EG49" s="497">
        <f ca="1">SUMPRODUCT((HG3:HG54=EB49)*(HJ3:HJ54=EB50)*HI3:HI54)+SUMPRODUCT((HG3:HG54=EB49)*(HJ3:HJ54=EB51)*HI3:HI54)+SUMPRODUCT((HG3:HG54=EB49)*(HJ3:HJ54=EB52)*HI3:HI54)+SUMPRODUCT((HG3:HG54=EB49)*(HJ3:HJ54=EB53)*HI3:HI54)+SUMPRODUCT((HG3:HG54=EB50)*(HJ3:HJ54=EB49)*HH3:HH54)+SUMPRODUCT((HG3:HG54=EB51)*(HJ3:HJ54=EB49)*HH3:HH54)+SUMPRODUCT((HG3:HG54=EB52)*(HJ3:HJ54=EB49)*HH3:HH54)+SUMPRODUCT((HG3:HG54=EB53)*(HJ3:HJ54=EB49)*HH3:HH54)</f>
        <v>0</v>
      </c>
      <c r="EH49" s="497">
        <f ca="1">EF49-EG49+1000</f>
        <v>1000</v>
      </c>
      <c r="EI49" s="497" t="str">
        <f t="shared" ref="EI49:EI52" ca="1" si="7141">IF(EB49&lt;&gt;"",EC49*3+ED49*1,"")</f>
        <v/>
      </c>
      <c r="EJ49" s="497" t="str">
        <f ca="1">IF(EB49&lt;&gt;"",VLOOKUP(EB49,DI4:DO52,7,FALSE),"")</f>
        <v/>
      </c>
      <c r="EK49" s="497" t="str">
        <f ca="1">IF(EB49&lt;&gt;"",VLOOKUP(EB49,DI4:DO52,5,FALSE),"")</f>
        <v/>
      </c>
      <c r="EL49" s="497" t="str">
        <f ca="1">IF(EB49&lt;&gt;"",VLOOKUP(EB49,DI4:DQ52,9,FALSE),"")</f>
        <v/>
      </c>
      <c r="EM49" s="497" t="str">
        <f t="shared" ref="EM49:EM52" ca="1" si="7142">EI49</f>
        <v/>
      </c>
      <c r="EN49" s="497" t="str">
        <f ca="1">IF(EB49&lt;&gt;"",RANK(EM49,EM49:EM53),"")</f>
        <v/>
      </c>
      <c r="EO49" s="497" t="str">
        <f ca="1">IF(EB49&lt;&gt;"",SUMPRODUCT((EM49:EM53=EM49)*(EH49:EH53&gt;EH49)),"")</f>
        <v/>
      </c>
      <c r="EP49" s="497" t="str">
        <f ca="1">IF(EB49&lt;&gt;"",SUMPRODUCT((EM49:EM53=EM49)*(EH49:EH53=EH49)*(EF49:EF53&gt;EF49)),"")</f>
        <v/>
      </c>
      <c r="EQ49" s="497" t="str">
        <f ca="1">IF(EB49&lt;&gt;"",SUMPRODUCT((EM49:EM53=EM49)*(EH49:EH53=EH49)*(EF49:EF53=EF49)*(EJ49:EJ53&gt;EJ49)),"")</f>
        <v/>
      </c>
      <c r="ER49" s="497" t="str">
        <f ca="1">IF(EB49&lt;&gt;"",SUMPRODUCT((EM49:EM53=EM49)*(EH49:EH53=EH49)*(EF49:EF53=EF49)*(EJ49:EJ53=EJ49)*(EK49:EK53&gt;EK49)),"")</f>
        <v/>
      </c>
      <c r="ES49" s="497" t="str">
        <f ca="1">IF(EB49&lt;&gt;"",SUMPRODUCT((EM49:EM53=EM49)*(EH49:EH53=EH49)*(EF49:EF53=EF49)*(EJ49:EJ53=EJ49)*(EK49:EK53=EK49)*(EL49:EL53&gt;EL49)),"")</f>
        <v/>
      </c>
      <c r="ET49" s="497" t="str">
        <f ca="1">IF(EB49&lt;&gt;"",IF(ET101&lt;&gt;"",IF(EA100=3,ET101,ET101+EA100),SUM(EN49:ES49)),"")</f>
        <v/>
      </c>
      <c r="EU49" s="497" t="str">
        <f ca="1">IF(EB49&lt;&gt;"",INDEX(EB49:EB53,MATCH(1,ET49:ET53,0),0),"")</f>
        <v/>
      </c>
      <c r="EV49" s="497"/>
      <c r="EW49" s="497"/>
      <c r="EX49" s="497"/>
      <c r="EY49" s="497"/>
      <c r="EZ49" s="497"/>
      <c r="FA49" s="497"/>
      <c r="FB49" s="497"/>
      <c r="FC49" s="497"/>
      <c r="FD49" s="497"/>
      <c r="FE49" s="497"/>
      <c r="FF49" s="497"/>
      <c r="FG49" s="497"/>
      <c r="FH49" s="497"/>
      <c r="FI49" s="497"/>
      <c r="FJ49" s="497"/>
      <c r="FK49" s="497"/>
      <c r="FL49" s="497"/>
      <c r="FM49" s="497"/>
      <c r="FN49" s="497"/>
      <c r="FO49" s="497"/>
      <c r="FP49" s="497"/>
      <c r="FQ49" s="497"/>
      <c r="FR49" s="497"/>
      <c r="FS49" s="497"/>
      <c r="FT49" s="497"/>
      <c r="FU49" s="497"/>
      <c r="FV49" s="497"/>
      <c r="FW49" s="497"/>
      <c r="FX49" s="497"/>
      <c r="FY49" s="497"/>
      <c r="FZ49" s="497"/>
      <c r="GA49" s="497"/>
      <c r="GB49" s="497"/>
      <c r="GC49" s="497"/>
      <c r="GD49" s="497"/>
      <c r="GE49" s="497"/>
      <c r="GF49" s="497"/>
      <c r="GG49" s="497"/>
      <c r="GH49" s="497"/>
      <c r="GI49" s="497"/>
      <c r="GJ49" s="497"/>
      <c r="GK49" s="497"/>
      <c r="GL49" s="497"/>
      <c r="GM49" s="497"/>
      <c r="GN49" s="497"/>
      <c r="GO49" s="497"/>
      <c r="GP49" s="497"/>
      <c r="GQ49" s="497"/>
      <c r="GR49" s="497"/>
      <c r="GS49" s="497"/>
      <c r="GT49" s="497"/>
      <c r="GU49" s="497"/>
      <c r="GV49" s="497"/>
      <c r="GW49" s="497"/>
      <c r="GX49" s="497"/>
      <c r="GY49" s="497"/>
      <c r="GZ49" s="497"/>
      <c r="HA49" s="497"/>
      <c r="HB49" s="497"/>
      <c r="HC49" s="497"/>
      <c r="HD49" s="497" t="str">
        <f ca="1">IF(EU49&lt;&gt;"",EU49,DU49)</f>
        <v>Real Madrid</v>
      </c>
      <c r="HE49" s="497">
        <v>1</v>
      </c>
      <c r="HF49" s="497"/>
      <c r="HG49" s="500" t="str">
        <f t="shared" si="25"/>
        <v>Al Hilal</v>
      </c>
      <c r="HH49" s="500">
        <f ca="1">IF(OFFSET('Game Board'!O54,0,HH1)&lt;&gt;"",OFFSET('Game Board'!O54,0,HH1),0)</f>
        <v>2</v>
      </c>
      <c r="HI49" s="500">
        <f ca="1">IF(OFFSET('Game Board'!P54,0,HH1)&lt;&gt;"",OFFSET('Game Board'!P54,0,HH1),0)</f>
        <v>1</v>
      </c>
      <c r="HJ49" s="500" t="str">
        <f t="shared" si="26"/>
        <v>Pachuca</v>
      </c>
      <c r="HK49" s="500" t="str">
        <f ca="1">IF(AND(OFFSET('Game Board'!O54,0,HH1)&lt;&gt;"",OFFSET('Game Board'!P54,0,HH1)&lt;&gt;""),IF(HH49&gt;HI49,"W",IF(HH49=HI49,"D","L")),"")</f>
        <v>W</v>
      </c>
      <c r="HL49" s="497" t="str">
        <f t="shared" ca="1" si="27"/>
        <v>L</v>
      </c>
      <c r="HM49" s="497"/>
      <c r="HN49" s="497">
        <f ca="1">VLOOKUP(HO49,LJ49:LK52,2,FALSE)</f>
        <v>3</v>
      </c>
      <c r="HO49" s="498" t="str">
        <f t="shared" ref="HO49:HO52" si="7143">DI49</f>
        <v>Real Madrid</v>
      </c>
      <c r="HP49" s="497">
        <f ca="1">SUMPRODUCT((LM3:LM54=HO49)*(LQ3:LQ54="W"))+SUMPRODUCT((LP3:LP54=HO49)*(LR3:LR54="W"))</f>
        <v>1</v>
      </c>
      <c r="HQ49" s="497">
        <f ca="1">SUMPRODUCT((LM3:LM54=HO49)*(LQ3:LQ54="D"))+SUMPRODUCT((LP3:LP54=HO49)*(LR3:LR54="D"))</f>
        <v>0</v>
      </c>
      <c r="HR49" s="497">
        <f ca="1">SUMPRODUCT((LM3:LM54=HO49)*(LQ3:LQ54="L"))+SUMPRODUCT((LP3:LP54=HO49)*(LR3:LR54="L"))</f>
        <v>2</v>
      </c>
      <c r="HS49" s="497">
        <f ca="1">SUMIF(LM3:LM72,HO49,LN3:LN72)+SUMIF(LP3:LP72,HO49,LO3:LO72)</f>
        <v>4</v>
      </c>
      <c r="HT49" s="497">
        <f ca="1">SUMIF(LP3:LP72,HO49,LN3:LN72)+SUMIF(LM3:LM72,HO49,LO3:LO72)</f>
        <v>6</v>
      </c>
      <c r="HU49" s="497">
        <f t="shared" ref="HU49:HU52" ca="1" si="7144">HS49-HT49+1000</f>
        <v>998</v>
      </c>
      <c r="HV49" s="497">
        <f t="shared" ref="HV49:HV52" ca="1" si="7145">HP49*3+HQ49*1</f>
        <v>3</v>
      </c>
      <c r="HW49" s="499">
        <f t="shared" si="266"/>
        <v>32</v>
      </c>
      <c r="HX49" s="497">
        <f ca="1">IF(COUNTIF(HV49:HV52,4)&lt;&gt;4,RANK(HV49,HV49:HV52),HV101)</f>
        <v>3</v>
      </c>
      <c r="HY49" s="497"/>
      <c r="HZ49" s="497">
        <f ca="1">SUMPRODUCT((HX49:HX52=HX49)*(HW49:HW52&lt;HW49))+HX49</f>
        <v>3</v>
      </c>
      <c r="IA49" s="498" t="str">
        <f ca="1">INDEX(HO49:HO53,MATCH(1,HZ49:HZ53,0),0)</f>
        <v>Pachuca</v>
      </c>
      <c r="IB49" s="497">
        <f ca="1">INDEX(HX49:HX53,MATCH(IA49,HO49:HO53,0),0)</f>
        <v>1</v>
      </c>
      <c r="IC49" s="497" t="str">
        <f ca="1">IF(IB50=1,IA49,"")</f>
        <v>Pachuca</v>
      </c>
      <c r="ID49" s="497" t="str">
        <f ca="1">IF(IB51=2,IA50,"")</f>
        <v/>
      </c>
      <c r="IE49" s="497" t="str">
        <f ca="1">IF(IB52=3,IA51,"")</f>
        <v/>
      </c>
      <c r="IF49" s="497" t="str">
        <f>IF(IB53=4,IA52,"")</f>
        <v/>
      </c>
      <c r="IG49" s="497"/>
      <c r="IH49" s="497" t="str">
        <f ca="1">IF(IC49&lt;&gt;"",IC49,"")</f>
        <v>Pachuca</v>
      </c>
      <c r="II49" s="497">
        <f ca="1">SUMPRODUCT((LM3:LM54=IH49)*(LP3:LP54=IH50)*(LQ3:LQ54="W"))+SUMPRODUCT((LM3:LM54=IH49)*(LP3:LP54=IH51)*(LQ3:LQ54="W"))+SUMPRODUCT((LM3:LM54=IH49)*(LP3:LP54=IH52)*(LQ3:LQ54="W"))+SUMPRODUCT((LM3:LM54=IH49)*(LP3:LP54=IH53)*(LQ3:LQ54="W"))+SUMPRODUCT((LM3:LM54=IH50)*(LP3:LP54=IH49)*(LR3:LR54="W"))+SUMPRODUCT((LM3:LM54=IH51)*(LP3:LP54=IH49)*(LR3:LR54="W"))+SUMPRODUCT((LM3:LM54=IH52)*(LP3:LP54=IH49)*(LR3:LR54="W"))+SUMPRODUCT((LM3:LM54=IH53)*(LP3:LP54=IH49)*(LR3:LR54="W"))</f>
        <v>0</v>
      </c>
      <c r="IJ49" s="497">
        <f ca="1">SUMPRODUCT((LM3:LM54=IH49)*(LP3:LP54=IH50)*(LQ3:LQ54="D"))+SUMPRODUCT((LM3:LM54=IH49)*(LP3:LP54=IH51)*(LQ3:LQ54="D"))+SUMPRODUCT((LM3:LM54=IH49)*(LP3:LP54=IH52)*(LQ3:LQ54="D"))+SUMPRODUCT((LM3:LM54=IH49)*(LP3:LP54=IH53)*(LQ3:LQ54="D"))+SUMPRODUCT((LM3:LM54=IH50)*(LP3:LP54=IH49)*(LQ3:LQ54="D"))+SUMPRODUCT((LM3:LM54=IH51)*(LP3:LP54=IH49)*(LQ3:LQ54="D"))+SUMPRODUCT((LM3:LM54=IH52)*(LP3:LP54=IH49)*(LQ3:LQ54="D"))+SUMPRODUCT((LM3:LM54=IH53)*(LP3:LP54=IH49)*(LQ3:LQ54="D"))</f>
        <v>1</v>
      </c>
      <c r="IK49" s="497">
        <f ca="1">SUMPRODUCT((LM3:LM54=IH49)*(LP3:LP54=IH50)*(LQ3:LQ54="L"))+SUMPRODUCT((LM3:LM54=IH49)*(LP3:LP54=IH51)*(LQ3:LQ54="L"))+SUMPRODUCT((LM3:LM54=IH49)*(LP3:LP54=IH52)*(LQ3:LQ54="L"))+SUMPRODUCT((LM3:LM54=IH49)*(LP3:LP54=IH53)*(LQ3:LQ54="L"))+SUMPRODUCT((LM3:LM54=IH50)*(LP3:LP54=IH49)*(LR3:LR54="L"))+SUMPRODUCT((LM3:LM54=IH51)*(LP3:LP54=IH49)*(LR3:LR54="L"))+SUMPRODUCT((LM3:LM54=IH52)*(LP3:LP54=IH49)*(LR3:LR54="L"))+SUMPRODUCT((LM3:LM54=IH53)*(LP3:LP54=IH49)*(LR3:LR54="L"))</f>
        <v>0</v>
      </c>
      <c r="IL49" s="497">
        <f ca="1">SUMPRODUCT((LM3:LM54=IH49)*(LP3:LP54=IH50)*LN3:LN54)+SUMPRODUCT((LM3:LM54=IH49)*(LP3:LP54=IH51)*LN3:LN54)+SUMPRODUCT((LM3:LM54=IH49)*(LP3:LP54=IH52)*LN3:LN54)+SUMPRODUCT((LM3:LM54=IH49)*(LP3:LP54=IH53)*LN3:LN54)+SUMPRODUCT((LM3:LM54=IH50)*(LP3:LP54=IH49)*LO3:LO54)+SUMPRODUCT((LM3:LM54=IH51)*(LP3:LP54=IH49)*LO3:LO54)+SUMPRODUCT((LM3:LM54=IH52)*(LP3:LP54=IH49)*LO3:LO54)+SUMPRODUCT((LM3:LM54=IH53)*(LP3:LP54=IH49)*LO3:LO54)</f>
        <v>0</v>
      </c>
      <c r="IM49" s="497">
        <f ca="1">SUMPRODUCT((LM3:LM54=IH49)*(LP3:LP54=IH50)*LO3:LO54)+SUMPRODUCT((LM3:LM54=IH49)*(LP3:LP54=IH51)*LO3:LO54)+SUMPRODUCT((LM3:LM54=IH49)*(LP3:LP54=IH52)*LO3:LO54)+SUMPRODUCT((LM3:LM54=IH49)*(LP3:LP54=IH53)*LO3:LO54)+SUMPRODUCT((LM3:LM54=IH50)*(LP3:LP54=IH49)*LN3:LN54)+SUMPRODUCT((LM3:LM54=IH51)*(LP3:LP54=IH49)*LN3:LN54)+SUMPRODUCT((LM3:LM54=IH52)*(LP3:LP54=IH49)*LN3:LN54)+SUMPRODUCT((LM3:LM54=IH53)*(LP3:LP54=IH49)*LN3:LN54)</f>
        <v>0</v>
      </c>
      <c r="IN49" s="497">
        <f ca="1">IL49-IM49+1000</f>
        <v>1000</v>
      </c>
      <c r="IO49" s="497">
        <f t="shared" ref="IO49:IO52" ca="1" si="7146">IF(IH49&lt;&gt;"",II49*3+IJ49*1,"")</f>
        <v>1</v>
      </c>
      <c r="IP49" s="497">
        <f ca="1">IF(IH49&lt;&gt;"",VLOOKUP(IH49,HO4:HU52,7,FALSE),"")</f>
        <v>1001</v>
      </c>
      <c r="IQ49" s="497">
        <f ca="1">IF(IH49&lt;&gt;"",VLOOKUP(IH49,HO4:HU52,5,FALSE),"")</f>
        <v>3</v>
      </c>
      <c r="IR49" s="497">
        <f ca="1">IF(IH49&lt;&gt;"",VLOOKUP(IH49,HO4:HW52,9,FALSE),"")</f>
        <v>1</v>
      </c>
      <c r="IS49" s="497">
        <f t="shared" ref="IS49:IS52" ca="1" si="7147">IO49</f>
        <v>1</v>
      </c>
      <c r="IT49" s="497">
        <f ca="1">IF(IH49&lt;&gt;"",RANK(IS49,IS49:IS53),"")</f>
        <v>1</v>
      </c>
      <c r="IU49" s="497">
        <f ca="1">IF(IH49&lt;&gt;"",SUMPRODUCT((IS49:IS53=IS49)*(IN49:IN53&gt;IN49)),"")</f>
        <v>0</v>
      </c>
      <c r="IV49" s="497">
        <f ca="1">IF(IH49&lt;&gt;"",SUMPRODUCT((IS49:IS53=IS49)*(IN49:IN53=IN49)*(IL49:IL53&gt;IL49)),"")</f>
        <v>0</v>
      </c>
      <c r="IW49" s="497">
        <f ca="1">IF(IH49&lt;&gt;"",SUMPRODUCT((IS49:IS53=IS49)*(IN49:IN53=IN49)*(IL49:IL53=IL49)*(IP49:IP53&gt;IP49)),"")</f>
        <v>1</v>
      </c>
      <c r="IX49" s="497">
        <f ca="1">IF(IH49&lt;&gt;"",SUMPRODUCT((IS49:IS53=IS49)*(IN49:IN53=IN49)*(IL49:IL53=IL49)*(IP49:IP53=IP49)*(IQ49:IQ53&gt;IQ49)),"")</f>
        <v>0</v>
      </c>
      <c r="IY49" s="497">
        <f ca="1">IF(IH49&lt;&gt;"",SUMPRODUCT((IS49:IS53=IS49)*(IN49:IN53=IN49)*(IL49:IL53=IL49)*(IP49:IP53=IP49)*(IQ49:IQ53=IQ49)*(IR49:IR53&gt;IR49)),"")</f>
        <v>0</v>
      </c>
      <c r="IZ49" s="497">
        <f ca="1">IF(IH49&lt;&gt;"",IF(IZ101&lt;&gt;"",IF(IG100=3,IZ101,IZ101+IG100),SUM(IT49:IY49)),"")</f>
        <v>2</v>
      </c>
      <c r="JA49" s="497" t="str">
        <f ca="1">IF(IH49&lt;&gt;"",INDEX(IH49:IH53,MATCH(1,IZ49:IZ53,0),0),"")</f>
        <v>Al Hilal</v>
      </c>
      <c r="JB49" s="497"/>
      <c r="JC49" s="497"/>
      <c r="JD49" s="497"/>
      <c r="JE49" s="497"/>
      <c r="JF49" s="497"/>
      <c r="JG49" s="497"/>
      <c r="JH49" s="497"/>
      <c r="JI49" s="497"/>
      <c r="JJ49" s="497"/>
      <c r="JK49" s="497"/>
      <c r="JL49" s="497"/>
      <c r="JM49" s="497"/>
      <c r="JN49" s="497"/>
      <c r="JO49" s="497"/>
      <c r="JP49" s="497"/>
      <c r="JQ49" s="497"/>
      <c r="JR49" s="497"/>
      <c r="JS49" s="497"/>
      <c r="JT49" s="497"/>
      <c r="JU49" s="497"/>
      <c r="JV49" s="497"/>
      <c r="JW49" s="497"/>
      <c r="JX49" s="497"/>
      <c r="JY49" s="497"/>
      <c r="JZ49" s="497"/>
      <c r="KA49" s="497"/>
      <c r="KB49" s="497"/>
      <c r="KC49" s="497"/>
      <c r="KD49" s="497"/>
      <c r="KE49" s="497"/>
      <c r="KF49" s="497"/>
      <c r="KG49" s="497"/>
      <c r="KH49" s="497"/>
      <c r="KI49" s="497"/>
      <c r="KJ49" s="497"/>
      <c r="KK49" s="497"/>
      <c r="KL49" s="497"/>
      <c r="KM49" s="497"/>
      <c r="KN49" s="497"/>
      <c r="KO49" s="497"/>
      <c r="KP49" s="497"/>
      <c r="KQ49" s="497"/>
      <c r="KR49" s="497"/>
      <c r="KS49" s="497"/>
      <c r="KT49" s="497"/>
      <c r="KU49" s="497"/>
      <c r="KV49" s="497"/>
      <c r="KW49" s="497"/>
      <c r="KX49" s="497"/>
      <c r="KY49" s="497"/>
      <c r="KZ49" s="497"/>
      <c r="LA49" s="497"/>
      <c r="LB49" s="497"/>
      <c r="LC49" s="497"/>
      <c r="LD49" s="497"/>
      <c r="LE49" s="497"/>
      <c r="LF49" s="497"/>
      <c r="LG49" s="497"/>
      <c r="LH49" s="497"/>
      <c r="LI49" s="497"/>
      <c r="LJ49" s="497" t="str">
        <f ca="1">IF(JA49&lt;&gt;"",JA49,IA49)</f>
        <v>Al Hilal</v>
      </c>
      <c r="LK49" s="497">
        <v>1</v>
      </c>
      <c r="LL49" s="497"/>
      <c r="LM49" s="500" t="str">
        <f t="shared" si="28"/>
        <v>Al Hilal</v>
      </c>
      <c r="LN49" s="500">
        <f ca="1">IF(OFFSET('Game Board'!O54,0,LN1)&lt;&gt;"",OFFSET('Game Board'!O54,0,LN1),0)</f>
        <v>0</v>
      </c>
      <c r="LO49" s="500">
        <f ca="1">IF(OFFSET('Game Board'!P54,0,LN1)&lt;&gt;"",OFFSET('Game Board'!P54,0,LN1),0)</f>
        <v>0</v>
      </c>
      <c r="LP49" s="500" t="str">
        <f t="shared" si="29"/>
        <v>Pachuca</v>
      </c>
      <c r="LQ49" s="500" t="str">
        <f ca="1">IF(AND(OFFSET('Game Board'!O54,0,LN1)&lt;&gt;"",OFFSET('Game Board'!P54,0,LN1)&lt;&gt;""),IF(LN49&gt;LO49,"W",IF(LN49=LO49,"D","L")),"")</f>
        <v>D</v>
      </c>
      <c r="LR49" s="497" t="str">
        <f t="shared" ca="1" si="30"/>
        <v>D</v>
      </c>
      <c r="LS49" s="497"/>
      <c r="LT49" s="497">
        <f ca="1">VLOOKUP(LU49,PP49:PQ52,2,FALSE)</f>
        <v>2</v>
      </c>
      <c r="LU49" s="498" t="str">
        <f t="shared" ref="LU49:LU52" si="7148">HO49</f>
        <v>Real Madrid</v>
      </c>
      <c r="LV49" s="497">
        <f ca="1">SUMPRODUCT((PS3:PS54=LU49)*(PW3:PW54="W"))+SUMPRODUCT((PV3:PV54=LU49)*(PX3:PX54="W"))</f>
        <v>1</v>
      </c>
      <c r="LW49" s="497">
        <f ca="1">SUMPRODUCT((PS3:PS54=LU49)*(PW3:PW54="D"))+SUMPRODUCT((PV3:PV54=LU49)*(PX3:PX54="D"))</f>
        <v>1</v>
      </c>
      <c r="LX49" s="497">
        <f ca="1">SUMPRODUCT((PS3:PS54=LU49)*(PW3:PW54="L"))+SUMPRODUCT((PV3:PV54=LU49)*(PX3:PX54="L"))</f>
        <v>1</v>
      </c>
      <c r="LY49" s="497">
        <f ca="1">SUMIF(PS3:PS72,LU49,PT3:PT72)+SUMIF(PV3:PV72,LU49,PU3:PU72)</f>
        <v>3</v>
      </c>
      <c r="LZ49" s="497">
        <f ca="1">SUMIF(PV3:PV72,LU49,PT3:PT72)+SUMIF(PS3:PS72,LU49,PU3:PU72)</f>
        <v>4</v>
      </c>
      <c r="MA49" s="497">
        <f t="shared" ref="MA49:MA52" ca="1" si="7149">LY49-LZ49+1000</f>
        <v>999</v>
      </c>
      <c r="MB49" s="497">
        <f t="shared" ref="MB49:MB52" ca="1" si="7150">LV49*3+LW49*1</f>
        <v>4</v>
      </c>
      <c r="MC49" s="499">
        <f t="shared" si="36"/>
        <v>32</v>
      </c>
      <c r="MD49" s="497">
        <f ca="1">IF(COUNTIF(MB49:MB52,4)&lt;&gt;4,RANK(MB49,MB49:MB52),MB101)</f>
        <v>2</v>
      </c>
      <c r="ME49" s="497"/>
      <c r="MF49" s="497">
        <f ca="1">SUMPRODUCT((MD49:MD52=MD49)*(MC49:MC52&lt;MC49))+MD49</f>
        <v>2</v>
      </c>
      <c r="MG49" s="498" t="str">
        <f ca="1">INDEX(LU49:LU53,MATCH(1,MF49:MF53,0),0)</f>
        <v>Al Hilal</v>
      </c>
      <c r="MH49" s="497">
        <f ca="1">INDEX(MD49:MD53,MATCH(MG49,LU49:LU53,0),0)</f>
        <v>1</v>
      </c>
      <c r="MI49" s="497" t="str">
        <f t="shared" ref="MI49" ca="1" si="7151">IF(MH50=1,MG49,"")</f>
        <v/>
      </c>
      <c r="MJ49" s="497" t="str">
        <f t="shared" ref="MJ49" ca="1" si="7152">IF(MH51=2,MG50,"")</f>
        <v/>
      </c>
      <c r="MK49" s="497" t="str">
        <f t="shared" ref="MK49" ca="1" si="7153">IF(MH52=3,MG51,"")</f>
        <v/>
      </c>
      <c r="ML49" s="497" t="str">
        <f t="shared" ref="ML49" si="7154">IF(MH53=4,MG52,"")</f>
        <v/>
      </c>
      <c r="MM49" s="497"/>
      <c r="MN49" s="497" t="str">
        <f t="shared" ref="MN49:MN52" ca="1" si="7155">IF(MI49&lt;&gt;"",MI49,"")</f>
        <v/>
      </c>
      <c r="MO49" s="497">
        <f ca="1">SUMPRODUCT((PS3:PS54=MN49)*(PV3:PV54=MN50)*(PW3:PW54="W"))+SUMPRODUCT((PS3:PS54=MN49)*(PV3:PV54=MN51)*(PW3:PW54="W"))+SUMPRODUCT((PS3:PS54=MN49)*(PV3:PV54=MN52)*(PW3:PW54="W"))+SUMPRODUCT((PS3:PS54=MN49)*(PV3:PV54=MN53)*(PW3:PW54="W"))+SUMPRODUCT((PS3:PS54=MN50)*(PV3:PV54=MN49)*(PX3:PX54="W"))+SUMPRODUCT((PS3:PS54=MN51)*(PV3:PV54=MN49)*(PX3:PX54="W"))+SUMPRODUCT((PS3:PS54=MN52)*(PV3:PV54=MN49)*(PX3:PX54="W"))+SUMPRODUCT((PS3:PS54=MN53)*(PV3:PV54=MN49)*(PX3:PX54="W"))</f>
        <v>0</v>
      </c>
      <c r="MP49" s="497">
        <f ca="1">SUMPRODUCT((PS3:PS54=MN49)*(PV3:PV54=MN50)*(PW3:PW54="D"))+SUMPRODUCT((PS3:PS54=MN49)*(PV3:PV54=MN51)*(PW3:PW54="D"))+SUMPRODUCT((PS3:PS54=MN49)*(PV3:PV54=MN52)*(PW3:PW54="D"))+SUMPRODUCT((PS3:PS54=MN49)*(PV3:PV54=MN53)*(PW3:PW54="D"))+SUMPRODUCT((PS3:PS54=MN50)*(PV3:PV54=MN49)*(PW3:PW54="D"))+SUMPRODUCT((PS3:PS54=MN51)*(PV3:PV54=MN49)*(PW3:PW54="D"))+SUMPRODUCT((PS3:PS54=MN52)*(PV3:PV54=MN49)*(PW3:PW54="D"))+SUMPRODUCT((PS3:PS54=MN53)*(PV3:PV54=MN49)*(PW3:PW54="D"))</f>
        <v>0</v>
      </c>
      <c r="MQ49" s="497">
        <f ca="1">SUMPRODUCT((PS3:PS54=MN49)*(PV3:PV54=MN50)*(PW3:PW54="L"))+SUMPRODUCT((PS3:PS54=MN49)*(PV3:PV54=MN51)*(PW3:PW54="L"))+SUMPRODUCT((PS3:PS54=MN49)*(PV3:PV54=MN52)*(PW3:PW54="L"))+SUMPRODUCT((PS3:PS54=MN49)*(PV3:PV54=MN53)*(PW3:PW54="L"))+SUMPRODUCT((PS3:PS54=MN50)*(PV3:PV54=MN49)*(PX3:PX54="L"))+SUMPRODUCT((PS3:PS54=MN51)*(PV3:PV54=MN49)*(PX3:PX54="L"))+SUMPRODUCT((PS3:PS54=MN52)*(PV3:PV54=MN49)*(PX3:PX54="L"))+SUMPRODUCT((PS3:PS54=MN53)*(PV3:PV54=MN49)*(PX3:PX54="L"))</f>
        <v>0</v>
      </c>
      <c r="MR49" s="497">
        <f ca="1">SUMPRODUCT((PS3:PS54=MN49)*(PV3:PV54=MN50)*PT3:PT54)+SUMPRODUCT((PS3:PS54=MN49)*(PV3:PV54=MN51)*PT3:PT54)+SUMPRODUCT((PS3:PS54=MN49)*(PV3:PV54=MN52)*PT3:PT54)+SUMPRODUCT((PS3:PS54=MN49)*(PV3:PV54=MN53)*PT3:PT54)+SUMPRODUCT((PS3:PS54=MN50)*(PV3:PV54=MN49)*PU3:PU54)+SUMPRODUCT((PS3:PS54=MN51)*(PV3:PV54=MN49)*PU3:PU54)+SUMPRODUCT((PS3:PS54=MN52)*(PV3:PV54=MN49)*PU3:PU54)+SUMPRODUCT((PS3:PS54=MN53)*(PV3:PV54=MN49)*PU3:PU54)</f>
        <v>0</v>
      </c>
      <c r="MS49" s="497">
        <f ca="1">SUMPRODUCT((PS3:PS54=MN49)*(PV3:PV54=MN50)*PU3:PU54)+SUMPRODUCT((PS3:PS54=MN49)*(PV3:PV54=MN51)*PU3:PU54)+SUMPRODUCT((PS3:PS54=MN49)*(PV3:PV54=MN52)*PU3:PU54)+SUMPRODUCT((PS3:PS54=MN49)*(PV3:PV54=MN53)*PU3:PU54)+SUMPRODUCT((PS3:PS54=MN50)*(PV3:PV54=MN49)*PT3:PT54)+SUMPRODUCT((PS3:PS54=MN51)*(PV3:PV54=MN49)*PT3:PT54)+SUMPRODUCT((PS3:PS54=MN52)*(PV3:PV54=MN49)*PT3:PT54)+SUMPRODUCT((PS3:PS54=MN53)*(PV3:PV54=MN49)*PT3:PT54)</f>
        <v>0</v>
      </c>
      <c r="MT49" s="497">
        <f t="shared" ref="MT49:MT52" ca="1" si="7156">MR49-MS49+1000</f>
        <v>1000</v>
      </c>
      <c r="MU49" s="497" t="str">
        <f t="shared" ref="MU49:MU52" ca="1" si="7157">IF(MN49&lt;&gt;"",MO49*3+MP49*1,"")</f>
        <v/>
      </c>
      <c r="MV49" s="497" t="str">
        <f ca="1">IF(MN49&lt;&gt;"",VLOOKUP(MN49,LU4:MA52,7,FALSE),"")</f>
        <v/>
      </c>
      <c r="MW49" s="497" t="str">
        <f ca="1">IF(MN49&lt;&gt;"",VLOOKUP(MN49,LU4:MA52,5,FALSE),"")</f>
        <v/>
      </c>
      <c r="MX49" s="497" t="str">
        <f ca="1">IF(MN49&lt;&gt;"",VLOOKUP(MN49,LU4:MC52,9,FALSE),"")</f>
        <v/>
      </c>
      <c r="MY49" s="497" t="str">
        <f t="shared" ref="MY49:MY52" ca="1" si="7158">MU49</f>
        <v/>
      </c>
      <c r="MZ49" s="497" t="str">
        <f ca="1">IF(MN49&lt;&gt;"",RANK(MY49,MY49:MY53),"")</f>
        <v/>
      </c>
      <c r="NA49" s="497" t="str">
        <f ca="1">IF(MN49&lt;&gt;"",SUMPRODUCT((MY49:MY53=MY49)*(MT49:MT53&gt;MT49)),"")</f>
        <v/>
      </c>
      <c r="NB49" s="497" t="str">
        <f ca="1">IF(MN49&lt;&gt;"",SUMPRODUCT((MY49:MY53=MY49)*(MT49:MT53=MT49)*(MR49:MR53&gt;MR49)),"")</f>
        <v/>
      </c>
      <c r="NC49" s="497" t="str">
        <f ca="1">IF(MN49&lt;&gt;"",SUMPRODUCT((MY49:MY53=MY49)*(MT49:MT53=MT49)*(MR49:MR53=MR49)*(MV49:MV53&gt;MV49)),"")</f>
        <v/>
      </c>
      <c r="ND49" s="497" t="str">
        <f ca="1">IF(MN49&lt;&gt;"",SUMPRODUCT((MY49:MY53=MY49)*(MT49:MT53=MT49)*(MR49:MR53=MR49)*(MV49:MV53=MV49)*(MW49:MW53&gt;MW49)),"")</f>
        <v/>
      </c>
      <c r="NE49" s="497" t="str">
        <f ca="1">IF(MN49&lt;&gt;"",SUMPRODUCT((MY49:MY53=MY49)*(MT49:MT53=MT49)*(MR49:MR53=MR49)*(MV49:MV53=MV49)*(MW49:MW53=MW49)*(MX49:MX53&gt;MX49)),"")</f>
        <v/>
      </c>
      <c r="NF49" s="497" t="str">
        <f t="shared" ref="NF49" ca="1" si="7159">IF(MN49&lt;&gt;"",IF(NF101&lt;&gt;"",IF(MM100=3,NF101,NF101+MM100),SUM(MZ49:NE49)),"")</f>
        <v/>
      </c>
      <c r="NG49" s="497" t="str">
        <f ca="1">IF(MN49&lt;&gt;"",INDEX(MN49:MN53,MATCH(1,NF49:NF53,0),0),"")</f>
        <v/>
      </c>
      <c r="NH49" s="497"/>
      <c r="NI49" s="497"/>
      <c r="NJ49" s="497"/>
      <c r="NK49" s="497"/>
      <c r="NL49" s="497"/>
      <c r="NM49" s="497"/>
      <c r="NN49" s="497"/>
      <c r="NO49" s="497"/>
      <c r="NP49" s="497"/>
      <c r="NQ49" s="497"/>
      <c r="NR49" s="497"/>
      <c r="NS49" s="497"/>
      <c r="NT49" s="497"/>
      <c r="NU49" s="497"/>
      <c r="NV49" s="497"/>
      <c r="NW49" s="497"/>
      <c r="NX49" s="497"/>
      <c r="NY49" s="497"/>
      <c r="NZ49" s="497"/>
      <c r="OA49" s="497"/>
      <c r="OB49" s="497"/>
      <c r="OC49" s="497"/>
      <c r="OD49" s="497"/>
      <c r="OE49" s="497"/>
      <c r="OF49" s="497"/>
      <c r="OG49" s="497"/>
      <c r="OH49" s="497"/>
      <c r="OI49" s="497"/>
      <c r="OJ49" s="497"/>
      <c r="OK49" s="497"/>
      <c r="OL49" s="497"/>
      <c r="OM49" s="497"/>
      <c r="ON49" s="497"/>
      <c r="OO49" s="497"/>
      <c r="OP49" s="497"/>
      <c r="OQ49" s="497"/>
      <c r="OR49" s="497"/>
      <c r="OS49" s="497"/>
      <c r="OT49" s="497"/>
      <c r="OU49" s="497"/>
      <c r="OV49" s="497"/>
      <c r="OW49" s="497"/>
      <c r="OX49" s="497"/>
      <c r="OY49" s="497"/>
      <c r="OZ49" s="497"/>
      <c r="PA49" s="497"/>
      <c r="PB49" s="497"/>
      <c r="PC49" s="497"/>
      <c r="PD49" s="497"/>
      <c r="PE49" s="497"/>
      <c r="PF49" s="497"/>
      <c r="PG49" s="497"/>
      <c r="PH49" s="497"/>
      <c r="PI49" s="497"/>
      <c r="PJ49" s="497"/>
      <c r="PK49" s="497"/>
      <c r="PL49" s="497"/>
      <c r="PM49" s="497"/>
      <c r="PN49" s="497"/>
      <c r="PO49" s="497"/>
      <c r="PP49" s="497" t="str">
        <f t="shared" ref="PP49" ca="1" si="7160">IF(NG49&lt;&gt;"",NG49,MG49)</f>
        <v>Al Hilal</v>
      </c>
      <c r="PQ49" s="497">
        <v>1</v>
      </c>
      <c r="PR49" s="497"/>
      <c r="PS49" s="500" t="str">
        <f t="shared" si="0"/>
        <v>Al Hilal</v>
      </c>
      <c r="PT49" s="500">
        <f ca="1">IF(OFFSET('Game Board'!O54,0,PT1)&lt;&gt;"",OFFSET('Game Board'!O54,0,PT1),0)</f>
        <v>3</v>
      </c>
      <c r="PU49" s="500">
        <f ca="1">IF(OFFSET('Game Board'!P54,0,PT1)&lt;&gt;"",OFFSET('Game Board'!P54,0,PT1),0)</f>
        <v>2</v>
      </c>
      <c r="PV49" s="500" t="str">
        <f t="shared" si="1"/>
        <v>Pachuca</v>
      </c>
      <c r="PW49" s="500" t="str">
        <f ca="1">IF(AND(OFFSET('Game Board'!O54,0,PT1)&lt;&gt;"",OFFSET('Game Board'!P54,0,PT1)&lt;&gt;""),IF(PT49&gt;PU49,"W",IF(PT49=PU49,"D","L")),"")</f>
        <v>W</v>
      </c>
      <c r="PX49" s="497" t="str">
        <f t="shared" ca="1" si="2565"/>
        <v>L</v>
      </c>
      <c r="PY49" s="497"/>
      <c r="PZ49" s="497">
        <f ca="1">VLOOKUP(QA49,TV49:TW52,2,FALSE)</f>
        <v>1</v>
      </c>
      <c r="QA49" s="498" t="str">
        <f t="shared" ref="QA49:QA52" si="7161">LU49</f>
        <v>Real Madrid</v>
      </c>
      <c r="QB49" s="497">
        <f ca="1">SUMPRODUCT((TY3:TY54=QA49)*(UC3:UC54="W"))+SUMPRODUCT((UB3:UB54=QA49)*(UD3:UD54="W"))</f>
        <v>0</v>
      </c>
      <c r="QC49" s="497">
        <f ca="1">SUMPRODUCT((TY3:TY54=QA49)*(UC3:UC54="D"))+SUMPRODUCT((UB3:UB54=QA49)*(UD3:UD54="D"))</f>
        <v>0</v>
      </c>
      <c r="QD49" s="497">
        <f ca="1">SUMPRODUCT((TY3:TY54=QA49)*(UC3:UC54="L"))+SUMPRODUCT((UB3:UB54=QA49)*(UD3:UD54="L"))</f>
        <v>0</v>
      </c>
      <c r="QE49" s="497">
        <f ca="1">SUMIF(TY3:TY72,QA49,TZ3:TZ72)+SUMIF(UB3:UB72,QA49,UA3:UA72)</f>
        <v>0</v>
      </c>
      <c r="QF49" s="497">
        <f ca="1">SUMIF(UB3:UB72,QA49,TZ3:TZ72)+SUMIF(TY3:TY72,QA49,UA3:UA72)</f>
        <v>0</v>
      </c>
      <c r="QG49" s="497">
        <f t="shared" ref="QG49:QG52" ca="1" si="7162">QE49-QF49+1000</f>
        <v>1000</v>
      </c>
      <c r="QH49" s="497">
        <f t="shared" ref="QH49:QH52" ca="1" si="7163">QB49*3+QC49*1</f>
        <v>0</v>
      </c>
      <c r="QI49" s="499">
        <f t="shared" si="63"/>
        <v>32</v>
      </c>
      <c r="QJ49" s="497">
        <f ca="1">IF(COUNTIF(QH49:QH52,4)&lt;&gt;4,RANK(QH49,QH49:QH52),QH101)</f>
        <v>1</v>
      </c>
      <c r="QK49" s="497"/>
      <c r="QL49" s="497">
        <f ca="1">SUMPRODUCT((QJ49:QJ52=QJ49)*(QI49:QI52&lt;QI49))+QJ49</f>
        <v>4</v>
      </c>
      <c r="QM49" s="498" t="str">
        <f ca="1">INDEX(QA49:QA53,MATCH(1,QL49:QL53,0),0)</f>
        <v>Pachuca</v>
      </c>
      <c r="QN49" s="497">
        <f ca="1">INDEX(QJ49:QJ53,MATCH(QM49,QA49:QA53,0),0)</f>
        <v>1</v>
      </c>
      <c r="QO49" s="497" t="str">
        <f t="shared" ref="QO49" ca="1" si="7164">IF(QN50=1,QM49,"")</f>
        <v>Pachuca</v>
      </c>
      <c r="QP49" s="497" t="str">
        <f t="shared" ref="QP49" ca="1" si="7165">IF(QN51=2,QM50,"")</f>
        <v/>
      </c>
      <c r="QQ49" s="497" t="str">
        <f t="shared" ref="QQ49" ca="1" si="7166">IF(QN52=3,QM51,"")</f>
        <v/>
      </c>
      <c r="QR49" s="497" t="str">
        <f t="shared" ref="QR49" si="7167">IF(QN53=4,QM52,"")</f>
        <v/>
      </c>
      <c r="QS49" s="497"/>
      <c r="QT49" s="497" t="str">
        <f t="shared" ref="QT49:QT52" ca="1" si="7168">IF(QO49&lt;&gt;"",QO49,"")</f>
        <v>Pachuca</v>
      </c>
      <c r="QU49" s="497">
        <f ca="1">SUMPRODUCT((TY3:TY54=QT49)*(UB3:UB54=QT50)*(UC3:UC54="W"))+SUMPRODUCT((TY3:TY54=QT49)*(UB3:UB54=QT51)*(UC3:UC54="W"))+SUMPRODUCT((TY3:TY54=QT49)*(UB3:UB54=QT52)*(UC3:UC54="W"))+SUMPRODUCT((TY3:TY54=QT49)*(UB3:UB54=QT53)*(UC3:UC54="W"))+SUMPRODUCT((TY3:TY54=QT50)*(UB3:UB54=QT49)*(UD3:UD54="W"))+SUMPRODUCT((TY3:TY54=QT51)*(UB3:UB54=QT49)*(UD3:UD54="W"))+SUMPRODUCT((TY3:TY54=QT52)*(UB3:UB54=QT49)*(UD3:UD54="W"))+SUMPRODUCT((TY3:TY54=QT53)*(UB3:UB54=QT49)*(UD3:UD54="W"))</f>
        <v>0</v>
      </c>
      <c r="QV49" s="497">
        <f ca="1">SUMPRODUCT((TY3:TY54=QT49)*(UB3:UB54=QT50)*(UC3:UC54="D"))+SUMPRODUCT((TY3:TY54=QT49)*(UB3:UB54=QT51)*(UC3:UC54="D"))+SUMPRODUCT((TY3:TY54=QT49)*(UB3:UB54=QT52)*(UC3:UC54="D"))+SUMPRODUCT((TY3:TY54=QT49)*(UB3:UB54=QT53)*(UC3:UC54="D"))+SUMPRODUCT((TY3:TY54=QT50)*(UB3:UB54=QT49)*(UC3:UC54="D"))+SUMPRODUCT((TY3:TY54=QT51)*(UB3:UB54=QT49)*(UC3:UC54="D"))+SUMPRODUCT((TY3:TY54=QT52)*(UB3:UB54=QT49)*(UC3:UC54="D"))+SUMPRODUCT((TY3:TY54=QT53)*(UB3:UB54=QT49)*(UC3:UC54="D"))</f>
        <v>0</v>
      </c>
      <c r="QW49" s="497">
        <f ca="1">SUMPRODUCT((TY3:TY54=QT49)*(UB3:UB54=QT50)*(UC3:UC54="L"))+SUMPRODUCT((TY3:TY54=QT49)*(UB3:UB54=QT51)*(UC3:UC54="L"))+SUMPRODUCT((TY3:TY54=QT49)*(UB3:UB54=QT52)*(UC3:UC54="L"))+SUMPRODUCT((TY3:TY54=QT49)*(UB3:UB54=QT53)*(UC3:UC54="L"))+SUMPRODUCT((TY3:TY54=QT50)*(UB3:UB54=QT49)*(UD3:UD54="L"))+SUMPRODUCT((TY3:TY54=QT51)*(UB3:UB54=QT49)*(UD3:UD54="L"))+SUMPRODUCT((TY3:TY54=QT52)*(UB3:UB54=QT49)*(UD3:UD54="L"))+SUMPRODUCT((TY3:TY54=QT53)*(UB3:UB54=QT49)*(UD3:UD54="L"))</f>
        <v>0</v>
      </c>
      <c r="QX49" s="497">
        <f ca="1">SUMPRODUCT((TY3:TY54=QT49)*(UB3:UB54=QT50)*TZ3:TZ54)+SUMPRODUCT((TY3:TY54=QT49)*(UB3:UB54=QT51)*TZ3:TZ54)+SUMPRODUCT((TY3:TY54=QT49)*(UB3:UB54=QT52)*TZ3:TZ54)+SUMPRODUCT((TY3:TY54=QT49)*(UB3:UB54=QT53)*TZ3:TZ54)+SUMPRODUCT((TY3:TY54=QT50)*(UB3:UB54=QT49)*UA3:UA54)+SUMPRODUCT((TY3:TY54=QT51)*(UB3:UB54=QT49)*UA3:UA54)+SUMPRODUCT((TY3:TY54=QT52)*(UB3:UB54=QT49)*UA3:UA54)+SUMPRODUCT((TY3:TY54=QT53)*(UB3:UB54=QT49)*UA3:UA54)</f>
        <v>0</v>
      </c>
      <c r="QY49" s="497">
        <f ca="1">SUMPRODUCT((TY3:TY54=QT49)*(UB3:UB54=QT50)*UA3:UA54)+SUMPRODUCT((TY3:TY54=QT49)*(UB3:UB54=QT51)*UA3:UA54)+SUMPRODUCT((TY3:TY54=QT49)*(UB3:UB54=QT52)*UA3:UA54)+SUMPRODUCT((TY3:TY54=QT49)*(UB3:UB54=QT53)*UA3:UA54)+SUMPRODUCT((TY3:TY54=QT50)*(UB3:UB54=QT49)*TZ3:TZ54)+SUMPRODUCT((TY3:TY54=QT51)*(UB3:UB54=QT49)*TZ3:TZ54)+SUMPRODUCT((TY3:TY54=QT52)*(UB3:UB54=QT49)*TZ3:TZ54)+SUMPRODUCT((TY3:TY54=QT53)*(UB3:UB54=QT49)*TZ3:TZ54)</f>
        <v>0</v>
      </c>
      <c r="QZ49" s="497">
        <f t="shared" ref="QZ49:QZ52" ca="1" si="7169">QX49-QY49+1000</f>
        <v>1000</v>
      </c>
      <c r="RA49" s="497">
        <f t="shared" ref="RA49:RA52" ca="1" si="7170">IF(QT49&lt;&gt;"",QU49*3+QV49*1,"")</f>
        <v>0</v>
      </c>
      <c r="RB49" s="497">
        <f ca="1">IF(QT49&lt;&gt;"",VLOOKUP(QT49,QA4:QG52,7,FALSE),"")</f>
        <v>1000</v>
      </c>
      <c r="RC49" s="497">
        <f ca="1">IF(QT49&lt;&gt;"",VLOOKUP(QT49,QA4:QG52,5,FALSE),"")</f>
        <v>0</v>
      </c>
      <c r="RD49" s="497">
        <f ca="1">IF(QT49&lt;&gt;"",VLOOKUP(QT49,QA4:QI52,9,FALSE),"")</f>
        <v>1</v>
      </c>
      <c r="RE49" s="497">
        <f t="shared" ref="RE49:RE52" ca="1" si="7171">RA49</f>
        <v>0</v>
      </c>
      <c r="RF49" s="497">
        <f ca="1">IF(QT49&lt;&gt;"",RANK(RE49,RE49:RE53),"")</f>
        <v>1</v>
      </c>
      <c r="RG49" s="497">
        <f ca="1">IF(QT49&lt;&gt;"",SUMPRODUCT((RE49:RE53=RE49)*(QZ49:QZ53&gt;QZ49)),"")</f>
        <v>0</v>
      </c>
      <c r="RH49" s="497">
        <f ca="1">IF(QT49&lt;&gt;"",SUMPRODUCT((RE49:RE53=RE49)*(QZ49:QZ53=QZ49)*(QX49:QX53&gt;QX49)),"")</f>
        <v>0</v>
      </c>
      <c r="RI49" s="497">
        <f ca="1">IF(QT49&lt;&gt;"",SUMPRODUCT((RE49:RE53=RE49)*(QZ49:QZ53=QZ49)*(QX49:QX53=QX49)*(RB49:RB53&gt;RB49)),"")</f>
        <v>0</v>
      </c>
      <c r="RJ49" s="497">
        <f ca="1">IF(QT49&lt;&gt;"",SUMPRODUCT((RE49:RE53=RE49)*(QZ49:QZ53=QZ49)*(QX49:QX53=QX49)*(RB49:RB53=RB49)*(RC49:RC53&gt;RC49)),"")</f>
        <v>0</v>
      </c>
      <c r="RK49" s="497">
        <f ca="1">IF(QT49&lt;&gt;"",SUMPRODUCT((RE49:RE53=RE49)*(QZ49:QZ53=QZ49)*(QX49:QX53=QX49)*(RB49:RB53=RB49)*(RC49:RC53=RC49)*(RD49:RD53&gt;RD49)),"")</f>
        <v>3</v>
      </c>
      <c r="RL49" s="497">
        <f t="shared" ref="RL49" ca="1" si="7172">IF(QT49&lt;&gt;"",IF(RL101&lt;&gt;"",IF(QS100=3,RL101,RL101+QS100),SUM(RF49:RK49)),"")</f>
        <v>4</v>
      </c>
      <c r="RM49" s="497" t="str">
        <f ca="1">IF(QT49&lt;&gt;"",INDEX(QT49:QT53,MATCH(1,RL49:RL53,0),0),"")</f>
        <v>Real Madrid</v>
      </c>
      <c r="RN49" s="497"/>
      <c r="RO49" s="497"/>
      <c r="RP49" s="497"/>
      <c r="RQ49" s="497"/>
      <c r="RR49" s="497"/>
      <c r="RS49" s="497"/>
      <c r="RT49" s="497"/>
      <c r="RU49" s="497"/>
      <c r="RV49" s="497"/>
      <c r="RW49" s="497"/>
      <c r="RX49" s="497"/>
      <c r="RY49" s="497"/>
      <c r="RZ49" s="497"/>
      <c r="SA49" s="497"/>
      <c r="SB49" s="497"/>
      <c r="SC49" s="497"/>
      <c r="SD49" s="497"/>
      <c r="SE49" s="497"/>
      <c r="SF49" s="497"/>
      <c r="SG49" s="497"/>
      <c r="SH49" s="497"/>
      <c r="SI49" s="497"/>
      <c r="SJ49" s="497"/>
      <c r="SK49" s="497"/>
      <c r="SL49" s="497"/>
      <c r="SM49" s="497"/>
      <c r="SN49" s="497"/>
      <c r="SO49" s="497"/>
      <c r="SP49" s="497"/>
      <c r="SQ49" s="497"/>
      <c r="SR49" s="497"/>
      <c r="SS49" s="497"/>
      <c r="ST49" s="497"/>
      <c r="SU49" s="497"/>
      <c r="SV49" s="497"/>
      <c r="SW49" s="497"/>
      <c r="SX49" s="497"/>
      <c r="SY49" s="497"/>
      <c r="SZ49" s="497"/>
      <c r="TA49" s="497"/>
      <c r="TB49" s="497"/>
      <c r="TC49" s="497"/>
      <c r="TD49" s="497"/>
      <c r="TE49" s="497"/>
      <c r="TF49" s="497"/>
      <c r="TG49" s="497"/>
      <c r="TH49" s="497"/>
      <c r="TI49" s="497"/>
      <c r="TJ49" s="497"/>
      <c r="TK49" s="497"/>
      <c r="TL49" s="497"/>
      <c r="TM49" s="497"/>
      <c r="TN49" s="497"/>
      <c r="TO49" s="497"/>
      <c r="TP49" s="497"/>
      <c r="TQ49" s="497"/>
      <c r="TR49" s="497"/>
      <c r="TS49" s="497"/>
      <c r="TT49" s="497"/>
      <c r="TU49" s="497"/>
      <c r="TV49" s="497" t="str">
        <f t="shared" ref="TV49" ca="1" si="7173">IF(RM49&lt;&gt;"",RM49,QM49)</f>
        <v>Real Madrid</v>
      </c>
      <c r="TW49" s="497">
        <v>1</v>
      </c>
      <c r="TX49" s="497"/>
      <c r="TY49" s="500" t="str">
        <f t="shared" si="3"/>
        <v>Al Hilal</v>
      </c>
      <c r="TZ49" s="500">
        <f ca="1">IF(OFFSET('Game Board'!O54,0,TZ1)&lt;&gt;"",OFFSET('Game Board'!O54,0,TZ1),0)</f>
        <v>0</v>
      </c>
      <c r="UA49" s="500">
        <f ca="1">IF(OFFSET('Game Board'!P54,0,TZ1)&lt;&gt;"",OFFSET('Game Board'!P54,0,TZ1),0)</f>
        <v>0</v>
      </c>
      <c r="UB49" s="500" t="str">
        <f t="shared" si="4"/>
        <v>Pachuca</v>
      </c>
      <c r="UC49" s="500" t="str">
        <f ca="1">IF(AND(OFFSET('Game Board'!O54,0,TZ1)&lt;&gt;"",OFFSET('Game Board'!P54,0,TZ1)&lt;&gt;""),IF(TZ49&gt;UA49,"W",IF(TZ49=UA49,"D","L")),"")</f>
        <v/>
      </c>
      <c r="UD49" s="497" t="str">
        <f t="shared" ca="1" si="2597"/>
        <v/>
      </c>
      <c r="UE49" s="497"/>
      <c r="UF49" s="497">
        <f ca="1">VLOOKUP(UG49,YB49:YC52,2,FALSE)</f>
        <v>1</v>
      </c>
      <c r="UG49" s="498" t="str">
        <f t="shared" ref="UG49:UG52" si="7174">QA49</f>
        <v>Real Madrid</v>
      </c>
      <c r="UH49" s="497">
        <f ca="1">SUMPRODUCT((YE3:YE54=UG49)*(YI3:YI54="W"))+SUMPRODUCT((YH3:YH54=UG49)*(YJ3:YJ54="W"))</f>
        <v>0</v>
      </c>
      <c r="UI49" s="497">
        <f ca="1">SUMPRODUCT((YE3:YE54=UG49)*(YI3:YI54="D"))+SUMPRODUCT((YH3:YH54=UG49)*(YJ3:YJ54="D"))</f>
        <v>0</v>
      </c>
      <c r="UJ49" s="497">
        <f ca="1">SUMPRODUCT((YE3:YE54=UG49)*(YI3:YI54="L"))+SUMPRODUCT((YH3:YH54=UG49)*(YJ3:YJ54="L"))</f>
        <v>0</v>
      </c>
      <c r="UK49" s="497">
        <f ca="1">SUMIF(YE3:YE72,UG49,YF3:YF72)+SUMIF(YH3:YH72,UG49,YG3:YG72)</f>
        <v>0</v>
      </c>
      <c r="UL49" s="497">
        <f ca="1">SUMIF(YH3:YH72,UG49,YF3:YF72)+SUMIF(YE3:YE72,UG49,YG3:YG72)</f>
        <v>0</v>
      </c>
      <c r="UM49" s="497">
        <f t="shared" ref="UM49:UM52" ca="1" si="7175">UK49-UL49+1000</f>
        <v>1000</v>
      </c>
      <c r="UN49" s="497">
        <f t="shared" ref="UN49:UN52" ca="1" si="7176">UH49*3+UI49*1</f>
        <v>0</v>
      </c>
      <c r="UO49" s="499">
        <f t="shared" si="90"/>
        <v>32</v>
      </c>
      <c r="UP49" s="497">
        <f ca="1">IF(COUNTIF(UN49:UN52,4)&lt;&gt;4,RANK(UN49,UN49:UN52),UN101)</f>
        <v>1</v>
      </c>
      <c r="UQ49" s="497"/>
      <c r="UR49" s="497">
        <f ca="1">SUMPRODUCT((UP49:UP52=UP49)*(UO49:UO52&lt;UO49))+UP49</f>
        <v>4</v>
      </c>
      <c r="US49" s="498" t="str">
        <f ca="1">INDEX(UG49:UG53,MATCH(1,UR49:UR53,0),0)</f>
        <v>Pachuca</v>
      </c>
      <c r="UT49" s="497">
        <f ca="1">INDEX(UP49:UP53,MATCH(US49,UG49:UG53,0),0)</f>
        <v>1</v>
      </c>
      <c r="UU49" s="497" t="str">
        <f t="shared" ref="UU49" ca="1" si="7177">IF(UT50=1,US49,"")</f>
        <v>Pachuca</v>
      </c>
      <c r="UV49" s="497" t="str">
        <f t="shared" ref="UV49" ca="1" si="7178">IF(UT51=2,US50,"")</f>
        <v/>
      </c>
      <c r="UW49" s="497" t="str">
        <f t="shared" ref="UW49" ca="1" si="7179">IF(UT52=3,US51,"")</f>
        <v/>
      </c>
      <c r="UX49" s="497" t="str">
        <f t="shared" ref="UX49" si="7180">IF(UT53=4,US52,"")</f>
        <v/>
      </c>
      <c r="UY49" s="497"/>
      <c r="UZ49" s="497" t="str">
        <f t="shared" ref="UZ49:UZ52" ca="1" si="7181">IF(UU49&lt;&gt;"",UU49,"")</f>
        <v>Pachuca</v>
      </c>
      <c r="VA49" s="497">
        <f ca="1">SUMPRODUCT((YE3:YE54=UZ49)*(YH3:YH54=UZ50)*(YI3:YI54="W"))+SUMPRODUCT((YE3:YE54=UZ49)*(YH3:YH54=UZ51)*(YI3:YI54="W"))+SUMPRODUCT((YE3:YE54=UZ49)*(YH3:YH54=UZ52)*(YI3:YI54="W"))+SUMPRODUCT((YE3:YE54=UZ49)*(YH3:YH54=UZ53)*(YI3:YI54="W"))+SUMPRODUCT((YE3:YE54=UZ50)*(YH3:YH54=UZ49)*(YJ3:YJ54="W"))+SUMPRODUCT((YE3:YE54=UZ51)*(YH3:YH54=UZ49)*(YJ3:YJ54="W"))+SUMPRODUCT((YE3:YE54=UZ52)*(YH3:YH54=UZ49)*(YJ3:YJ54="W"))+SUMPRODUCT((YE3:YE54=UZ53)*(YH3:YH54=UZ49)*(YJ3:YJ54="W"))</f>
        <v>0</v>
      </c>
      <c r="VB49" s="497">
        <f ca="1">SUMPRODUCT((YE3:YE54=UZ49)*(YH3:YH54=UZ50)*(YI3:YI54="D"))+SUMPRODUCT((YE3:YE54=UZ49)*(YH3:YH54=UZ51)*(YI3:YI54="D"))+SUMPRODUCT((YE3:YE54=UZ49)*(YH3:YH54=UZ52)*(YI3:YI54="D"))+SUMPRODUCT((YE3:YE54=UZ49)*(YH3:YH54=UZ53)*(YI3:YI54="D"))+SUMPRODUCT((YE3:YE54=UZ50)*(YH3:YH54=UZ49)*(YI3:YI54="D"))+SUMPRODUCT((YE3:YE54=UZ51)*(YH3:YH54=UZ49)*(YI3:YI54="D"))+SUMPRODUCT((YE3:YE54=UZ52)*(YH3:YH54=UZ49)*(YI3:YI54="D"))+SUMPRODUCT((YE3:YE54=UZ53)*(YH3:YH54=UZ49)*(YI3:YI54="D"))</f>
        <v>0</v>
      </c>
      <c r="VC49" s="497">
        <f ca="1">SUMPRODUCT((YE3:YE54=UZ49)*(YH3:YH54=UZ50)*(YI3:YI54="L"))+SUMPRODUCT((YE3:YE54=UZ49)*(YH3:YH54=UZ51)*(YI3:YI54="L"))+SUMPRODUCT((YE3:YE54=UZ49)*(YH3:YH54=UZ52)*(YI3:YI54="L"))+SUMPRODUCT((YE3:YE54=UZ49)*(YH3:YH54=UZ53)*(YI3:YI54="L"))+SUMPRODUCT((YE3:YE54=UZ50)*(YH3:YH54=UZ49)*(YJ3:YJ54="L"))+SUMPRODUCT((YE3:YE54=UZ51)*(YH3:YH54=UZ49)*(YJ3:YJ54="L"))+SUMPRODUCT((YE3:YE54=UZ52)*(YH3:YH54=UZ49)*(YJ3:YJ54="L"))+SUMPRODUCT((YE3:YE54=UZ53)*(YH3:YH54=UZ49)*(YJ3:YJ54="L"))</f>
        <v>0</v>
      </c>
      <c r="VD49" s="497">
        <f ca="1">SUMPRODUCT((YE3:YE54=UZ49)*(YH3:YH54=UZ50)*YF3:YF54)+SUMPRODUCT((YE3:YE54=UZ49)*(YH3:YH54=UZ51)*YF3:YF54)+SUMPRODUCT((YE3:YE54=UZ49)*(YH3:YH54=UZ52)*YF3:YF54)+SUMPRODUCT((YE3:YE54=UZ49)*(YH3:YH54=UZ53)*YF3:YF54)+SUMPRODUCT((YE3:YE54=UZ50)*(YH3:YH54=UZ49)*YG3:YG54)+SUMPRODUCT((YE3:YE54=UZ51)*(YH3:YH54=UZ49)*YG3:YG54)+SUMPRODUCT((YE3:YE54=UZ52)*(YH3:YH54=UZ49)*YG3:YG54)+SUMPRODUCT((YE3:YE54=UZ53)*(YH3:YH54=UZ49)*YG3:YG54)</f>
        <v>0</v>
      </c>
      <c r="VE49" s="497">
        <f ca="1">SUMPRODUCT((YE3:YE54=UZ49)*(YH3:YH54=UZ50)*YG3:YG54)+SUMPRODUCT((YE3:YE54=UZ49)*(YH3:YH54=UZ51)*YG3:YG54)+SUMPRODUCT((YE3:YE54=UZ49)*(YH3:YH54=UZ52)*YG3:YG54)+SUMPRODUCT((YE3:YE54=UZ49)*(YH3:YH54=UZ53)*YG3:YG54)+SUMPRODUCT((YE3:YE54=UZ50)*(YH3:YH54=UZ49)*YF3:YF54)+SUMPRODUCT((YE3:YE54=UZ51)*(YH3:YH54=UZ49)*YF3:YF54)+SUMPRODUCT((YE3:YE54=UZ52)*(YH3:YH54=UZ49)*YF3:YF54)+SUMPRODUCT((YE3:YE54=UZ53)*(YH3:YH54=UZ49)*YF3:YF54)</f>
        <v>0</v>
      </c>
      <c r="VF49" s="497">
        <f t="shared" ref="VF49:VF52" ca="1" si="7182">VD49-VE49+1000</f>
        <v>1000</v>
      </c>
      <c r="VG49" s="497">
        <f t="shared" ref="VG49:VG52" ca="1" si="7183">IF(UZ49&lt;&gt;"",VA49*3+VB49*1,"")</f>
        <v>0</v>
      </c>
      <c r="VH49" s="497">
        <f ca="1">IF(UZ49&lt;&gt;"",VLOOKUP(UZ49,UG4:UM52,7,FALSE),"")</f>
        <v>1000</v>
      </c>
      <c r="VI49" s="497">
        <f ca="1">IF(UZ49&lt;&gt;"",VLOOKUP(UZ49,UG4:UM52,5,FALSE),"")</f>
        <v>0</v>
      </c>
      <c r="VJ49" s="497">
        <f ca="1">IF(UZ49&lt;&gt;"",VLOOKUP(UZ49,UG4:UO52,9,FALSE),"")</f>
        <v>1</v>
      </c>
      <c r="VK49" s="497">
        <f t="shared" ref="VK49:VK52" ca="1" si="7184">VG49</f>
        <v>0</v>
      </c>
      <c r="VL49" s="497">
        <f ca="1">IF(UZ49&lt;&gt;"",RANK(VK49,VK49:VK53),"")</f>
        <v>1</v>
      </c>
      <c r="VM49" s="497">
        <f ca="1">IF(UZ49&lt;&gt;"",SUMPRODUCT((VK49:VK53=VK49)*(VF49:VF53&gt;VF49)),"")</f>
        <v>0</v>
      </c>
      <c r="VN49" s="497">
        <f ca="1">IF(UZ49&lt;&gt;"",SUMPRODUCT((VK49:VK53=VK49)*(VF49:VF53=VF49)*(VD49:VD53&gt;VD49)),"")</f>
        <v>0</v>
      </c>
      <c r="VO49" s="497">
        <f ca="1">IF(UZ49&lt;&gt;"",SUMPRODUCT((VK49:VK53=VK49)*(VF49:VF53=VF49)*(VD49:VD53=VD49)*(VH49:VH53&gt;VH49)),"")</f>
        <v>0</v>
      </c>
      <c r="VP49" s="497">
        <f ca="1">IF(UZ49&lt;&gt;"",SUMPRODUCT((VK49:VK53=VK49)*(VF49:VF53=VF49)*(VD49:VD53=VD49)*(VH49:VH53=VH49)*(VI49:VI53&gt;VI49)),"")</f>
        <v>0</v>
      </c>
      <c r="VQ49" s="497">
        <f ca="1">IF(UZ49&lt;&gt;"",SUMPRODUCT((VK49:VK53=VK49)*(VF49:VF53=VF49)*(VD49:VD53=VD49)*(VH49:VH53=VH49)*(VI49:VI53=VI49)*(VJ49:VJ53&gt;VJ49)),"")</f>
        <v>3</v>
      </c>
      <c r="VR49" s="497">
        <f t="shared" ref="VR49" ca="1" si="7185">IF(UZ49&lt;&gt;"",IF(VR101&lt;&gt;"",IF(UY100=3,VR101,VR101+UY100),SUM(VL49:VQ49)),"")</f>
        <v>4</v>
      </c>
      <c r="VS49" s="497" t="str">
        <f ca="1">IF(UZ49&lt;&gt;"",INDEX(UZ49:UZ53,MATCH(1,VR49:VR53,0),0),"")</f>
        <v>Real Madrid</v>
      </c>
      <c r="VT49" s="497"/>
      <c r="VU49" s="497"/>
      <c r="VV49" s="497"/>
      <c r="VW49" s="497"/>
      <c r="VX49" s="497"/>
      <c r="VY49" s="497"/>
      <c r="VZ49" s="497"/>
      <c r="WA49" s="497"/>
      <c r="WB49" s="497"/>
      <c r="WC49" s="497"/>
      <c r="WD49" s="497"/>
      <c r="WE49" s="497"/>
      <c r="WF49" s="497"/>
      <c r="WG49" s="497"/>
      <c r="WH49" s="497"/>
      <c r="WI49" s="497"/>
      <c r="WJ49" s="497"/>
      <c r="WK49" s="497"/>
      <c r="WL49" s="497"/>
      <c r="WM49" s="497"/>
      <c r="WN49" s="497"/>
      <c r="WO49" s="497"/>
      <c r="WP49" s="497"/>
      <c r="WQ49" s="497"/>
      <c r="WR49" s="497"/>
      <c r="WS49" s="497"/>
      <c r="WT49" s="497"/>
      <c r="WU49" s="497"/>
      <c r="WV49" s="497"/>
      <c r="WW49" s="497"/>
      <c r="WX49" s="497"/>
      <c r="WY49" s="497"/>
      <c r="WZ49" s="497"/>
      <c r="XA49" s="497"/>
      <c r="XB49" s="497"/>
      <c r="XC49" s="497"/>
      <c r="XD49" s="497"/>
      <c r="XE49" s="497"/>
      <c r="XF49" s="497"/>
      <c r="XG49" s="497"/>
      <c r="XH49" s="497"/>
      <c r="XI49" s="497"/>
      <c r="XJ49" s="497"/>
      <c r="XK49" s="497"/>
      <c r="XL49" s="497"/>
      <c r="XM49" s="497"/>
      <c r="XN49" s="497"/>
      <c r="XO49" s="497"/>
      <c r="XP49" s="497"/>
      <c r="XQ49" s="497"/>
      <c r="XR49" s="497"/>
      <c r="XS49" s="497"/>
      <c r="XT49" s="497"/>
      <c r="XU49" s="497"/>
      <c r="XV49" s="497"/>
      <c r="XW49" s="497"/>
      <c r="XX49" s="497"/>
      <c r="XY49" s="497"/>
      <c r="XZ49" s="497"/>
      <c r="YA49" s="497"/>
      <c r="YB49" s="497" t="str">
        <f t="shared" ref="YB49" ca="1" si="7186">IF(VS49&lt;&gt;"",VS49,US49)</f>
        <v>Real Madrid</v>
      </c>
      <c r="YC49" s="497">
        <v>1</v>
      </c>
      <c r="YD49" s="497"/>
      <c r="YE49" s="500" t="str">
        <f t="shared" si="6"/>
        <v>Al Hilal</v>
      </c>
      <c r="YF49" s="500">
        <f ca="1">IF(OFFSET('Game Board'!O54,0,YF1)&lt;&gt;"",OFFSET('Game Board'!O54,0,YF1),0)</f>
        <v>0</v>
      </c>
      <c r="YG49" s="500">
        <f ca="1">IF(OFFSET('Game Board'!P54,0,YF1)&lt;&gt;"",OFFSET('Game Board'!P54,0,YF1),0)</f>
        <v>0</v>
      </c>
      <c r="YH49" s="500" t="str">
        <f t="shared" si="7"/>
        <v>Pachuca</v>
      </c>
      <c r="YI49" s="500" t="str">
        <f ca="1">IF(AND(OFFSET('Game Board'!O54,0,YF1)&lt;&gt;"",OFFSET('Game Board'!P54,0,YF1)&lt;&gt;""),IF(YF49&gt;YG49,"W",IF(YF49=YG49,"D","L")),"")</f>
        <v/>
      </c>
      <c r="YJ49" s="497" t="str">
        <f t="shared" ca="1" si="2629"/>
        <v/>
      </c>
      <c r="YK49" s="497"/>
      <c r="YL49" s="497">
        <f ca="1">VLOOKUP(YM49,ACH49:ACI52,2,FALSE)</f>
        <v>1</v>
      </c>
      <c r="YM49" s="498" t="str">
        <f t="shared" ref="YM49:YM52" si="7187">UG49</f>
        <v>Real Madrid</v>
      </c>
      <c r="YN49" s="497">
        <f ca="1">SUMPRODUCT((ACK3:ACK54=YM49)*(ACO3:ACO54="W"))+SUMPRODUCT((ACN3:ACN54=YM49)*(ACP3:ACP54="W"))</f>
        <v>0</v>
      </c>
      <c r="YO49" s="497">
        <f ca="1">SUMPRODUCT((ACK3:ACK54=YM49)*(ACO3:ACO54="D"))+SUMPRODUCT((ACN3:ACN54=YM49)*(ACP3:ACP54="D"))</f>
        <v>0</v>
      </c>
      <c r="YP49" s="497">
        <f ca="1">SUMPRODUCT((ACK3:ACK54=YM49)*(ACO3:ACO54="L"))+SUMPRODUCT((ACN3:ACN54=YM49)*(ACP3:ACP54="L"))</f>
        <v>0</v>
      </c>
      <c r="YQ49" s="497">
        <f ca="1">SUMIF(ACK3:ACK72,YM49,ACL3:ACL72)+SUMIF(ACN3:ACN72,YM49,ACM3:ACM72)</f>
        <v>0</v>
      </c>
      <c r="YR49" s="497">
        <f ca="1">SUMIF(ACN3:ACN72,YM49,ACL3:ACL72)+SUMIF(ACK3:ACK72,YM49,ACM3:ACM72)</f>
        <v>0</v>
      </c>
      <c r="YS49" s="497">
        <f t="shared" ref="YS49:YS52" ca="1" si="7188">YQ49-YR49+1000</f>
        <v>1000</v>
      </c>
      <c r="YT49" s="497">
        <f t="shared" ref="YT49:YT52" ca="1" si="7189">YN49*3+YO49*1</f>
        <v>0</v>
      </c>
      <c r="YU49" s="499">
        <f t="shared" si="117"/>
        <v>32</v>
      </c>
      <c r="YV49" s="497">
        <f ca="1">IF(COUNTIF(YT49:YT52,4)&lt;&gt;4,RANK(YT49,YT49:YT52),YT101)</f>
        <v>1</v>
      </c>
      <c r="YW49" s="497"/>
      <c r="YX49" s="497">
        <f ca="1">SUMPRODUCT((YV49:YV52=YV49)*(YU49:YU52&lt;YU49))+YV49</f>
        <v>4</v>
      </c>
      <c r="YY49" s="498" t="str">
        <f ca="1">INDEX(YM49:YM53,MATCH(1,YX49:YX53,0),0)</f>
        <v>Pachuca</v>
      </c>
      <c r="YZ49" s="497">
        <f ca="1">INDEX(YV49:YV53,MATCH(YY49,YM49:YM53,0),0)</f>
        <v>1</v>
      </c>
      <c r="ZA49" s="497" t="str">
        <f t="shared" ref="ZA49" ca="1" si="7190">IF(YZ50=1,YY49,"")</f>
        <v>Pachuca</v>
      </c>
      <c r="ZB49" s="497" t="str">
        <f t="shared" ref="ZB49" ca="1" si="7191">IF(YZ51=2,YY50,"")</f>
        <v/>
      </c>
      <c r="ZC49" s="497" t="str">
        <f t="shared" ref="ZC49" ca="1" si="7192">IF(YZ52=3,YY51,"")</f>
        <v/>
      </c>
      <c r="ZD49" s="497" t="str">
        <f t="shared" ref="ZD49" si="7193">IF(YZ53=4,YY52,"")</f>
        <v/>
      </c>
      <c r="ZE49" s="497"/>
      <c r="ZF49" s="497" t="str">
        <f t="shared" ref="ZF49:ZF52" ca="1" si="7194">IF(ZA49&lt;&gt;"",ZA49,"")</f>
        <v>Pachuca</v>
      </c>
      <c r="ZG49" s="497">
        <f ca="1">SUMPRODUCT((ACK3:ACK54=ZF49)*(ACN3:ACN54=ZF50)*(ACO3:ACO54="W"))+SUMPRODUCT((ACK3:ACK54=ZF49)*(ACN3:ACN54=ZF51)*(ACO3:ACO54="W"))+SUMPRODUCT((ACK3:ACK54=ZF49)*(ACN3:ACN54=ZF52)*(ACO3:ACO54="W"))+SUMPRODUCT((ACK3:ACK54=ZF49)*(ACN3:ACN54=ZF53)*(ACO3:ACO54="W"))+SUMPRODUCT((ACK3:ACK54=ZF50)*(ACN3:ACN54=ZF49)*(ACP3:ACP54="W"))+SUMPRODUCT((ACK3:ACK54=ZF51)*(ACN3:ACN54=ZF49)*(ACP3:ACP54="W"))+SUMPRODUCT((ACK3:ACK54=ZF52)*(ACN3:ACN54=ZF49)*(ACP3:ACP54="W"))+SUMPRODUCT((ACK3:ACK54=ZF53)*(ACN3:ACN54=ZF49)*(ACP3:ACP54="W"))</f>
        <v>0</v>
      </c>
      <c r="ZH49" s="497">
        <f ca="1">SUMPRODUCT((ACK3:ACK54=ZF49)*(ACN3:ACN54=ZF50)*(ACO3:ACO54="D"))+SUMPRODUCT((ACK3:ACK54=ZF49)*(ACN3:ACN54=ZF51)*(ACO3:ACO54="D"))+SUMPRODUCT((ACK3:ACK54=ZF49)*(ACN3:ACN54=ZF52)*(ACO3:ACO54="D"))+SUMPRODUCT((ACK3:ACK54=ZF49)*(ACN3:ACN54=ZF53)*(ACO3:ACO54="D"))+SUMPRODUCT((ACK3:ACK54=ZF50)*(ACN3:ACN54=ZF49)*(ACO3:ACO54="D"))+SUMPRODUCT((ACK3:ACK54=ZF51)*(ACN3:ACN54=ZF49)*(ACO3:ACO54="D"))+SUMPRODUCT((ACK3:ACK54=ZF52)*(ACN3:ACN54=ZF49)*(ACO3:ACO54="D"))+SUMPRODUCT((ACK3:ACK54=ZF53)*(ACN3:ACN54=ZF49)*(ACO3:ACO54="D"))</f>
        <v>0</v>
      </c>
      <c r="ZI49" s="497">
        <f ca="1">SUMPRODUCT((ACK3:ACK54=ZF49)*(ACN3:ACN54=ZF50)*(ACO3:ACO54="L"))+SUMPRODUCT((ACK3:ACK54=ZF49)*(ACN3:ACN54=ZF51)*(ACO3:ACO54="L"))+SUMPRODUCT((ACK3:ACK54=ZF49)*(ACN3:ACN54=ZF52)*(ACO3:ACO54="L"))+SUMPRODUCT((ACK3:ACK54=ZF49)*(ACN3:ACN54=ZF53)*(ACO3:ACO54="L"))+SUMPRODUCT((ACK3:ACK54=ZF50)*(ACN3:ACN54=ZF49)*(ACP3:ACP54="L"))+SUMPRODUCT((ACK3:ACK54=ZF51)*(ACN3:ACN54=ZF49)*(ACP3:ACP54="L"))+SUMPRODUCT((ACK3:ACK54=ZF52)*(ACN3:ACN54=ZF49)*(ACP3:ACP54="L"))+SUMPRODUCT((ACK3:ACK54=ZF53)*(ACN3:ACN54=ZF49)*(ACP3:ACP54="L"))</f>
        <v>0</v>
      </c>
      <c r="ZJ49" s="497">
        <f ca="1">SUMPRODUCT((ACK3:ACK54=ZF49)*(ACN3:ACN54=ZF50)*ACL3:ACL54)+SUMPRODUCT((ACK3:ACK54=ZF49)*(ACN3:ACN54=ZF51)*ACL3:ACL54)+SUMPRODUCT((ACK3:ACK54=ZF49)*(ACN3:ACN54=ZF52)*ACL3:ACL54)+SUMPRODUCT((ACK3:ACK54=ZF49)*(ACN3:ACN54=ZF53)*ACL3:ACL54)+SUMPRODUCT((ACK3:ACK54=ZF50)*(ACN3:ACN54=ZF49)*ACM3:ACM54)+SUMPRODUCT((ACK3:ACK54=ZF51)*(ACN3:ACN54=ZF49)*ACM3:ACM54)+SUMPRODUCT((ACK3:ACK54=ZF52)*(ACN3:ACN54=ZF49)*ACM3:ACM54)+SUMPRODUCT((ACK3:ACK54=ZF53)*(ACN3:ACN54=ZF49)*ACM3:ACM54)</f>
        <v>0</v>
      </c>
      <c r="ZK49" s="497">
        <f ca="1">SUMPRODUCT((ACK3:ACK54=ZF49)*(ACN3:ACN54=ZF50)*ACM3:ACM54)+SUMPRODUCT((ACK3:ACK54=ZF49)*(ACN3:ACN54=ZF51)*ACM3:ACM54)+SUMPRODUCT((ACK3:ACK54=ZF49)*(ACN3:ACN54=ZF52)*ACM3:ACM54)+SUMPRODUCT((ACK3:ACK54=ZF49)*(ACN3:ACN54=ZF53)*ACM3:ACM54)+SUMPRODUCT((ACK3:ACK54=ZF50)*(ACN3:ACN54=ZF49)*ACL3:ACL54)+SUMPRODUCT((ACK3:ACK54=ZF51)*(ACN3:ACN54=ZF49)*ACL3:ACL54)+SUMPRODUCT((ACK3:ACK54=ZF52)*(ACN3:ACN54=ZF49)*ACL3:ACL54)+SUMPRODUCT((ACK3:ACK54=ZF53)*(ACN3:ACN54=ZF49)*ACL3:ACL54)</f>
        <v>0</v>
      </c>
      <c r="ZL49" s="497">
        <f t="shared" ref="ZL49:ZL52" ca="1" si="7195">ZJ49-ZK49+1000</f>
        <v>1000</v>
      </c>
      <c r="ZM49" s="497">
        <f t="shared" ref="ZM49:ZM52" ca="1" si="7196">IF(ZF49&lt;&gt;"",ZG49*3+ZH49*1,"")</f>
        <v>0</v>
      </c>
      <c r="ZN49" s="497">
        <f ca="1">IF(ZF49&lt;&gt;"",VLOOKUP(ZF49,YM4:YS52,7,FALSE),"")</f>
        <v>1000</v>
      </c>
      <c r="ZO49" s="497">
        <f ca="1">IF(ZF49&lt;&gt;"",VLOOKUP(ZF49,YM4:YS52,5,FALSE),"")</f>
        <v>0</v>
      </c>
      <c r="ZP49" s="497">
        <f ca="1">IF(ZF49&lt;&gt;"",VLOOKUP(ZF49,YM4:YU52,9,FALSE),"")</f>
        <v>1</v>
      </c>
      <c r="ZQ49" s="497">
        <f t="shared" ref="ZQ49:ZQ52" ca="1" si="7197">ZM49</f>
        <v>0</v>
      </c>
      <c r="ZR49" s="497">
        <f ca="1">IF(ZF49&lt;&gt;"",RANK(ZQ49,ZQ49:ZQ53),"")</f>
        <v>1</v>
      </c>
      <c r="ZS49" s="497">
        <f ca="1">IF(ZF49&lt;&gt;"",SUMPRODUCT((ZQ49:ZQ53=ZQ49)*(ZL49:ZL53&gt;ZL49)),"")</f>
        <v>0</v>
      </c>
      <c r="ZT49" s="497">
        <f ca="1">IF(ZF49&lt;&gt;"",SUMPRODUCT((ZQ49:ZQ53=ZQ49)*(ZL49:ZL53=ZL49)*(ZJ49:ZJ53&gt;ZJ49)),"")</f>
        <v>0</v>
      </c>
      <c r="ZU49" s="497">
        <f ca="1">IF(ZF49&lt;&gt;"",SUMPRODUCT((ZQ49:ZQ53=ZQ49)*(ZL49:ZL53=ZL49)*(ZJ49:ZJ53=ZJ49)*(ZN49:ZN53&gt;ZN49)),"")</f>
        <v>0</v>
      </c>
      <c r="ZV49" s="497">
        <f ca="1">IF(ZF49&lt;&gt;"",SUMPRODUCT((ZQ49:ZQ53=ZQ49)*(ZL49:ZL53=ZL49)*(ZJ49:ZJ53=ZJ49)*(ZN49:ZN53=ZN49)*(ZO49:ZO53&gt;ZO49)),"")</f>
        <v>0</v>
      </c>
      <c r="ZW49" s="497">
        <f ca="1">IF(ZF49&lt;&gt;"",SUMPRODUCT((ZQ49:ZQ53=ZQ49)*(ZL49:ZL53=ZL49)*(ZJ49:ZJ53=ZJ49)*(ZN49:ZN53=ZN49)*(ZO49:ZO53=ZO49)*(ZP49:ZP53&gt;ZP49)),"")</f>
        <v>3</v>
      </c>
      <c r="ZX49" s="497">
        <f t="shared" ref="ZX49" ca="1" si="7198">IF(ZF49&lt;&gt;"",IF(ZX101&lt;&gt;"",IF(ZE100=3,ZX101,ZX101+ZE100),SUM(ZR49:ZW49)),"")</f>
        <v>4</v>
      </c>
      <c r="ZY49" s="497" t="str">
        <f ca="1">IF(ZF49&lt;&gt;"",INDEX(ZF49:ZF53,MATCH(1,ZX49:ZX53,0),0),"")</f>
        <v>Real Madrid</v>
      </c>
      <c r="ZZ49" s="497"/>
      <c r="AAA49" s="497"/>
      <c r="AAB49" s="497"/>
      <c r="AAC49" s="497"/>
      <c r="AAD49" s="497"/>
      <c r="AAE49" s="497"/>
      <c r="AAF49" s="497"/>
      <c r="AAG49" s="497"/>
      <c r="AAH49" s="497"/>
      <c r="AAI49" s="497"/>
      <c r="AAJ49" s="497"/>
      <c r="AAK49" s="497"/>
      <c r="AAL49" s="497"/>
      <c r="AAM49" s="497"/>
      <c r="AAN49" s="497"/>
      <c r="AAO49" s="497"/>
      <c r="AAP49" s="497"/>
      <c r="AAQ49" s="497"/>
      <c r="AAR49" s="497"/>
      <c r="AAS49" s="497"/>
      <c r="AAT49" s="497"/>
      <c r="AAU49" s="497"/>
      <c r="AAV49" s="497"/>
      <c r="AAW49" s="497"/>
      <c r="AAX49" s="497"/>
      <c r="AAY49" s="497"/>
      <c r="AAZ49" s="497"/>
      <c r="ABA49" s="497"/>
      <c r="ABB49" s="497"/>
      <c r="ABC49" s="497"/>
      <c r="ABD49" s="497"/>
      <c r="ABE49" s="497"/>
      <c r="ABF49" s="497"/>
      <c r="ABG49" s="497"/>
      <c r="ABH49" s="497"/>
      <c r="ABI49" s="497"/>
      <c r="ABJ49" s="497"/>
      <c r="ABK49" s="497"/>
      <c r="ABL49" s="497"/>
      <c r="ABM49" s="497"/>
      <c r="ABN49" s="497"/>
      <c r="ABO49" s="497"/>
      <c r="ABP49" s="497"/>
      <c r="ABQ49" s="497"/>
      <c r="ABR49" s="497"/>
      <c r="ABS49" s="497"/>
      <c r="ABT49" s="497"/>
      <c r="ABU49" s="497"/>
      <c r="ABV49" s="497"/>
      <c r="ABW49" s="497"/>
      <c r="ABX49" s="497"/>
      <c r="ABY49" s="497"/>
      <c r="ABZ49" s="497"/>
      <c r="ACA49" s="497"/>
      <c r="ACB49" s="497"/>
      <c r="ACC49" s="497"/>
      <c r="ACD49" s="497"/>
      <c r="ACE49" s="497"/>
      <c r="ACF49" s="497"/>
      <c r="ACG49" s="497"/>
      <c r="ACH49" s="497" t="str">
        <f t="shared" ref="ACH49" ca="1" si="7199">IF(ZY49&lt;&gt;"",ZY49,YY49)</f>
        <v>Real Madrid</v>
      </c>
      <c r="ACI49" s="497">
        <v>1</v>
      </c>
      <c r="ACJ49" s="497"/>
      <c r="ACK49" s="500" t="str">
        <f t="shared" si="9"/>
        <v>Al Hilal</v>
      </c>
      <c r="ACL49" s="500">
        <f ca="1">IF(OFFSET('Game Board'!O54,0,ACL1)&lt;&gt;"",OFFSET('Game Board'!O54,0,ACL1),0)</f>
        <v>0</v>
      </c>
      <c r="ACM49" s="500">
        <f ca="1">IF(OFFSET('Game Board'!P54,0,ACL1)&lt;&gt;"",OFFSET('Game Board'!P54,0,ACL1),0)</f>
        <v>0</v>
      </c>
      <c r="ACN49" s="500" t="str">
        <f t="shared" si="10"/>
        <v>Pachuca</v>
      </c>
      <c r="ACO49" s="500" t="str">
        <f ca="1">IF(AND(OFFSET('Game Board'!O54,0,ACL1)&lt;&gt;"",OFFSET('Game Board'!P54,0,ACL1)&lt;&gt;""),IF(ACL49&gt;ACM49,"W",IF(ACL49=ACM49,"D","L")),"")</f>
        <v/>
      </c>
      <c r="ACP49" s="497" t="str">
        <f t="shared" ca="1" si="2661"/>
        <v/>
      </c>
      <c r="ACQ49" s="497"/>
      <c r="ACR49" s="497">
        <f ca="1">VLOOKUP(ACS49,AGN49:AGO52,2,FALSE)</f>
        <v>1</v>
      </c>
      <c r="ACS49" s="498" t="str">
        <f t="shared" ref="ACS49:ACS52" si="7200">YM49</f>
        <v>Real Madrid</v>
      </c>
      <c r="ACT49" s="497">
        <f ca="1">SUMPRODUCT((AGQ3:AGQ54=ACS49)*(AGU3:AGU54="W"))+SUMPRODUCT((AGT3:AGT54=ACS49)*(AGV3:AGV54="W"))</f>
        <v>0</v>
      </c>
      <c r="ACU49" s="497">
        <f ca="1">SUMPRODUCT((AGQ3:AGQ54=ACS49)*(AGU3:AGU54="D"))+SUMPRODUCT((AGT3:AGT54=ACS49)*(AGV3:AGV54="D"))</f>
        <v>0</v>
      </c>
      <c r="ACV49" s="497">
        <f ca="1">SUMPRODUCT((AGQ3:AGQ54=ACS49)*(AGU3:AGU54="L"))+SUMPRODUCT((AGT3:AGT54=ACS49)*(AGV3:AGV54="L"))</f>
        <v>0</v>
      </c>
      <c r="ACW49" s="497">
        <f ca="1">SUMIF(AGQ3:AGQ72,ACS49,AGR3:AGR72)+SUMIF(AGT3:AGT72,ACS49,AGS3:AGS72)</f>
        <v>0</v>
      </c>
      <c r="ACX49" s="497">
        <f ca="1">SUMIF(AGT3:AGT72,ACS49,AGR3:AGR72)+SUMIF(AGQ3:AGQ72,ACS49,AGS3:AGS72)</f>
        <v>0</v>
      </c>
      <c r="ACY49" s="497">
        <f t="shared" ref="ACY49:ACY52" ca="1" si="7201">ACW49-ACX49+1000</f>
        <v>1000</v>
      </c>
      <c r="ACZ49" s="497">
        <f t="shared" ref="ACZ49:ACZ52" ca="1" si="7202">ACT49*3+ACU49*1</f>
        <v>0</v>
      </c>
      <c r="ADA49" s="499">
        <f t="shared" si="144"/>
        <v>32</v>
      </c>
      <c r="ADB49" s="497">
        <f ca="1">IF(COUNTIF(ACZ49:ACZ52,4)&lt;&gt;4,RANK(ACZ49,ACZ49:ACZ52),ACZ101)</f>
        <v>1</v>
      </c>
      <c r="ADC49" s="497"/>
      <c r="ADD49" s="497">
        <f ca="1">SUMPRODUCT((ADB49:ADB52=ADB49)*(ADA49:ADA52&lt;ADA49))+ADB49</f>
        <v>4</v>
      </c>
      <c r="ADE49" s="498" t="str">
        <f ca="1">INDEX(ACS49:ACS53,MATCH(1,ADD49:ADD53,0),0)</f>
        <v>Pachuca</v>
      </c>
      <c r="ADF49" s="497">
        <f ca="1">INDEX(ADB49:ADB53,MATCH(ADE49,ACS49:ACS53,0),0)</f>
        <v>1</v>
      </c>
      <c r="ADG49" s="497" t="str">
        <f t="shared" ref="ADG49" ca="1" si="7203">IF(ADF50=1,ADE49,"")</f>
        <v>Pachuca</v>
      </c>
      <c r="ADH49" s="497" t="str">
        <f t="shared" ref="ADH49" ca="1" si="7204">IF(ADF51=2,ADE50,"")</f>
        <v/>
      </c>
      <c r="ADI49" s="497" t="str">
        <f t="shared" ref="ADI49" ca="1" si="7205">IF(ADF52=3,ADE51,"")</f>
        <v/>
      </c>
      <c r="ADJ49" s="497" t="str">
        <f t="shared" ref="ADJ49" si="7206">IF(ADF53=4,ADE52,"")</f>
        <v/>
      </c>
      <c r="ADK49" s="497"/>
      <c r="ADL49" s="497" t="str">
        <f t="shared" ref="ADL49:ADL52" ca="1" si="7207">IF(ADG49&lt;&gt;"",ADG49,"")</f>
        <v>Pachuca</v>
      </c>
      <c r="ADM49" s="497">
        <f ca="1">SUMPRODUCT((AGQ3:AGQ54=ADL49)*(AGT3:AGT54=ADL50)*(AGU3:AGU54="W"))+SUMPRODUCT((AGQ3:AGQ54=ADL49)*(AGT3:AGT54=ADL51)*(AGU3:AGU54="W"))+SUMPRODUCT((AGQ3:AGQ54=ADL49)*(AGT3:AGT54=ADL52)*(AGU3:AGU54="W"))+SUMPRODUCT((AGQ3:AGQ54=ADL49)*(AGT3:AGT54=ADL53)*(AGU3:AGU54="W"))+SUMPRODUCT((AGQ3:AGQ54=ADL50)*(AGT3:AGT54=ADL49)*(AGV3:AGV54="W"))+SUMPRODUCT((AGQ3:AGQ54=ADL51)*(AGT3:AGT54=ADL49)*(AGV3:AGV54="W"))+SUMPRODUCT((AGQ3:AGQ54=ADL52)*(AGT3:AGT54=ADL49)*(AGV3:AGV54="W"))+SUMPRODUCT((AGQ3:AGQ54=ADL53)*(AGT3:AGT54=ADL49)*(AGV3:AGV54="W"))</f>
        <v>0</v>
      </c>
      <c r="ADN49" s="497">
        <f ca="1">SUMPRODUCT((AGQ3:AGQ54=ADL49)*(AGT3:AGT54=ADL50)*(AGU3:AGU54="D"))+SUMPRODUCT((AGQ3:AGQ54=ADL49)*(AGT3:AGT54=ADL51)*(AGU3:AGU54="D"))+SUMPRODUCT((AGQ3:AGQ54=ADL49)*(AGT3:AGT54=ADL52)*(AGU3:AGU54="D"))+SUMPRODUCT((AGQ3:AGQ54=ADL49)*(AGT3:AGT54=ADL53)*(AGU3:AGU54="D"))+SUMPRODUCT((AGQ3:AGQ54=ADL50)*(AGT3:AGT54=ADL49)*(AGU3:AGU54="D"))+SUMPRODUCT((AGQ3:AGQ54=ADL51)*(AGT3:AGT54=ADL49)*(AGU3:AGU54="D"))+SUMPRODUCT((AGQ3:AGQ54=ADL52)*(AGT3:AGT54=ADL49)*(AGU3:AGU54="D"))+SUMPRODUCT((AGQ3:AGQ54=ADL53)*(AGT3:AGT54=ADL49)*(AGU3:AGU54="D"))</f>
        <v>0</v>
      </c>
      <c r="ADO49" s="497">
        <f ca="1">SUMPRODUCT((AGQ3:AGQ54=ADL49)*(AGT3:AGT54=ADL50)*(AGU3:AGU54="L"))+SUMPRODUCT((AGQ3:AGQ54=ADL49)*(AGT3:AGT54=ADL51)*(AGU3:AGU54="L"))+SUMPRODUCT((AGQ3:AGQ54=ADL49)*(AGT3:AGT54=ADL52)*(AGU3:AGU54="L"))+SUMPRODUCT((AGQ3:AGQ54=ADL49)*(AGT3:AGT54=ADL53)*(AGU3:AGU54="L"))+SUMPRODUCT((AGQ3:AGQ54=ADL50)*(AGT3:AGT54=ADL49)*(AGV3:AGV54="L"))+SUMPRODUCT((AGQ3:AGQ54=ADL51)*(AGT3:AGT54=ADL49)*(AGV3:AGV54="L"))+SUMPRODUCT((AGQ3:AGQ54=ADL52)*(AGT3:AGT54=ADL49)*(AGV3:AGV54="L"))+SUMPRODUCT((AGQ3:AGQ54=ADL53)*(AGT3:AGT54=ADL49)*(AGV3:AGV54="L"))</f>
        <v>0</v>
      </c>
      <c r="ADP49" s="497">
        <f ca="1">SUMPRODUCT((AGQ3:AGQ54=ADL49)*(AGT3:AGT54=ADL50)*AGR3:AGR54)+SUMPRODUCT((AGQ3:AGQ54=ADL49)*(AGT3:AGT54=ADL51)*AGR3:AGR54)+SUMPRODUCT((AGQ3:AGQ54=ADL49)*(AGT3:AGT54=ADL52)*AGR3:AGR54)+SUMPRODUCT((AGQ3:AGQ54=ADL49)*(AGT3:AGT54=ADL53)*AGR3:AGR54)+SUMPRODUCT((AGQ3:AGQ54=ADL50)*(AGT3:AGT54=ADL49)*AGS3:AGS54)+SUMPRODUCT((AGQ3:AGQ54=ADL51)*(AGT3:AGT54=ADL49)*AGS3:AGS54)+SUMPRODUCT((AGQ3:AGQ54=ADL52)*(AGT3:AGT54=ADL49)*AGS3:AGS54)+SUMPRODUCT((AGQ3:AGQ54=ADL53)*(AGT3:AGT54=ADL49)*AGS3:AGS54)</f>
        <v>0</v>
      </c>
      <c r="ADQ49" s="497">
        <f ca="1">SUMPRODUCT((AGQ3:AGQ54=ADL49)*(AGT3:AGT54=ADL50)*AGS3:AGS54)+SUMPRODUCT((AGQ3:AGQ54=ADL49)*(AGT3:AGT54=ADL51)*AGS3:AGS54)+SUMPRODUCT((AGQ3:AGQ54=ADL49)*(AGT3:AGT54=ADL52)*AGS3:AGS54)+SUMPRODUCT((AGQ3:AGQ54=ADL49)*(AGT3:AGT54=ADL53)*AGS3:AGS54)+SUMPRODUCT((AGQ3:AGQ54=ADL50)*(AGT3:AGT54=ADL49)*AGR3:AGR54)+SUMPRODUCT((AGQ3:AGQ54=ADL51)*(AGT3:AGT54=ADL49)*AGR3:AGR54)+SUMPRODUCT((AGQ3:AGQ54=ADL52)*(AGT3:AGT54=ADL49)*AGR3:AGR54)+SUMPRODUCT((AGQ3:AGQ54=ADL53)*(AGT3:AGT54=ADL49)*AGR3:AGR54)</f>
        <v>0</v>
      </c>
      <c r="ADR49" s="497">
        <f t="shared" ref="ADR49:ADR52" ca="1" si="7208">ADP49-ADQ49+1000</f>
        <v>1000</v>
      </c>
      <c r="ADS49" s="497">
        <f t="shared" ref="ADS49:ADS52" ca="1" si="7209">IF(ADL49&lt;&gt;"",ADM49*3+ADN49*1,"")</f>
        <v>0</v>
      </c>
      <c r="ADT49" s="497">
        <f ca="1">IF(ADL49&lt;&gt;"",VLOOKUP(ADL49,ACS4:ACY52,7,FALSE),"")</f>
        <v>1000</v>
      </c>
      <c r="ADU49" s="497">
        <f ca="1">IF(ADL49&lt;&gt;"",VLOOKUP(ADL49,ACS4:ACY52,5,FALSE),"")</f>
        <v>0</v>
      </c>
      <c r="ADV49" s="497">
        <f ca="1">IF(ADL49&lt;&gt;"",VLOOKUP(ADL49,ACS4:ADA52,9,FALSE),"")</f>
        <v>1</v>
      </c>
      <c r="ADW49" s="497">
        <f t="shared" ref="ADW49:ADW52" ca="1" si="7210">ADS49</f>
        <v>0</v>
      </c>
      <c r="ADX49" s="497">
        <f ca="1">IF(ADL49&lt;&gt;"",RANK(ADW49,ADW49:ADW53),"")</f>
        <v>1</v>
      </c>
      <c r="ADY49" s="497">
        <f ca="1">IF(ADL49&lt;&gt;"",SUMPRODUCT((ADW49:ADW53=ADW49)*(ADR49:ADR53&gt;ADR49)),"")</f>
        <v>0</v>
      </c>
      <c r="ADZ49" s="497">
        <f ca="1">IF(ADL49&lt;&gt;"",SUMPRODUCT((ADW49:ADW53=ADW49)*(ADR49:ADR53=ADR49)*(ADP49:ADP53&gt;ADP49)),"")</f>
        <v>0</v>
      </c>
      <c r="AEA49" s="497">
        <f ca="1">IF(ADL49&lt;&gt;"",SUMPRODUCT((ADW49:ADW53=ADW49)*(ADR49:ADR53=ADR49)*(ADP49:ADP53=ADP49)*(ADT49:ADT53&gt;ADT49)),"")</f>
        <v>0</v>
      </c>
      <c r="AEB49" s="497">
        <f ca="1">IF(ADL49&lt;&gt;"",SUMPRODUCT((ADW49:ADW53=ADW49)*(ADR49:ADR53=ADR49)*(ADP49:ADP53=ADP49)*(ADT49:ADT53=ADT49)*(ADU49:ADU53&gt;ADU49)),"")</f>
        <v>0</v>
      </c>
      <c r="AEC49" s="497">
        <f ca="1">IF(ADL49&lt;&gt;"",SUMPRODUCT((ADW49:ADW53=ADW49)*(ADR49:ADR53=ADR49)*(ADP49:ADP53=ADP49)*(ADT49:ADT53=ADT49)*(ADU49:ADU53=ADU49)*(ADV49:ADV53&gt;ADV49)),"")</f>
        <v>3</v>
      </c>
      <c r="AED49" s="497">
        <f t="shared" ref="AED49" ca="1" si="7211">IF(ADL49&lt;&gt;"",IF(AED101&lt;&gt;"",IF(ADK100=3,AED101,AED101+ADK100),SUM(ADX49:AEC49)),"")</f>
        <v>4</v>
      </c>
      <c r="AEE49" s="497" t="str">
        <f ca="1">IF(ADL49&lt;&gt;"",INDEX(ADL49:ADL53,MATCH(1,AED49:AED53,0),0),"")</f>
        <v>Real Madrid</v>
      </c>
      <c r="AEF49" s="497"/>
      <c r="AEG49" s="497"/>
      <c r="AEH49" s="497"/>
      <c r="AEI49" s="497"/>
      <c r="AEJ49" s="497"/>
      <c r="AEK49" s="497"/>
      <c r="AEL49" s="497"/>
      <c r="AEM49" s="497"/>
      <c r="AEN49" s="497"/>
      <c r="AEO49" s="497"/>
      <c r="AEP49" s="497"/>
      <c r="AEQ49" s="497"/>
      <c r="AER49" s="497"/>
      <c r="AES49" s="497"/>
      <c r="AET49" s="497"/>
      <c r="AEU49" s="497"/>
      <c r="AEV49" s="497"/>
      <c r="AEW49" s="497"/>
      <c r="AEX49" s="497"/>
      <c r="AEY49" s="497"/>
      <c r="AEZ49" s="497"/>
      <c r="AFA49" s="497"/>
      <c r="AFB49" s="497"/>
      <c r="AFC49" s="497"/>
      <c r="AFD49" s="497"/>
      <c r="AFE49" s="497"/>
      <c r="AFF49" s="497"/>
      <c r="AFG49" s="497"/>
      <c r="AFH49" s="497"/>
      <c r="AFI49" s="497"/>
      <c r="AFJ49" s="497"/>
      <c r="AFK49" s="497"/>
      <c r="AFL49" s="497"/>
      <c r="AFM49" s="497"/>
      <c r="AFN49" s="497"/>
      <c r="AFO49" s="497"/>
      <c r="AFP49" s="497"/>
      <c r="AFQ49" s="497"/>
      <c r="AFR49" s="497"/>
      <c r="AFS49" s="497"/>
      <c r="AFT49" s="497"/>
      <c r="AFU49" s="497"/>
      <c r="AFV49" s="497"/>
      <c r="AFW49" s="497"/>
      <c r="AFX49" s="497"/>
      <c r="AFY49" s="497"/>
      <c r="AFZ49" s="497"/>
      <c r="AGA49" s="497"/>
      <c r="AGB49" s="497"/>
      <c r="AGC49" s="497"/>
      <c r="AGD49" s="497"/>
      <c r="AGE49" s="497"/>
      <c r="AGF49" s="497"/>
      <c r="AGG49" s="497"/>
      <c r="AGH49" s="497"/>
      <c r="AGI49" s="497"/>
      <c r="AGJ49" s="497"/>
      <c r="AGK49" s="497"/>
      <c r="AGL49" s="497"/>
      <c r="AGM49" s="497"/>
      <c r="AGN49" s="497" t="str">
        <f t="shared" ref="AGN49" ca="1" si="7212">IF(AEE49&lt;&gt;"",AEE49,ADE49)</f>
        <v>Real Madrid</v>
      </c>
      <c r="AGO49" s="497">
        <v>1</v>
      </c>
      <c r="AGP49" s="497"/>
      <c r="AGQ49" s="500" t="str">
        <f t="shared" si="12"/>
        <v>Al Hilal</v>
      </c>
      <c r="AGR49" s="500">
        <f ca="1">IF(OFFSET('Game Board'!O54,0,AGR1)&lt;&gt;"",OFFSET('Game Board'!O54,0,AGR1),0)</f>
        <v>0</v>
      </c>
      <c r="AGS49" s="500">
        <f ca="1">IF(OFFSET('Game Board'!P54,0,AGR1)&lt;&gt;"",OFFSET('Game Board'!P54,0,AGR1),0)</f>
        <v>0</v>
      </c>
      <c r="AGT49" s="500" t="str">
        <f t="shared" si="13"/>
        <v>Pachuca</v>
      </c>
      <c r="AGU49" s="500" t="str">
        <f ca="1">IF(AND(OFFSET('Game Board'!O54,0,AGR1)&lt;&gt;"",OFFSET('Game Board'!P54,0,AGR1)&lt;&gt;""),IF(AGR49&gt;AGS49,"W",IF(AGR49=AGS49,"D","L")),"")</f>
        <v/>
      </c>
      <c r="AGV49" s="497" t="str">
        <f t="shared" ca="1" si="2693"/>
        <v/>
      </c>
      <c r="AGW49" s="497"/>
      <c r="AGX49" s="497">
        <f ca="1">VLOOKUP(AGY49,AKT49:AKU52,2,FALSE)</f>
        <v>1</v>
      </c>
      <c r="AGY49" s="498" t="str">
        <f t="shared" ref="AGY49:AGY52" si="7213">ACS49</f>
        <v>Real Madrid</v>
      </c>
      <c r="AGZ49" s="497">
        <f ca="1">SUMPRODUCT((AKW3:AKW54=AGY49)*(ALA3:ALA54="W"))+SUMPRODUCT((AKZ3:AKZ54=AGY49)*(ALB3:ALB54="W"))</f>
        <v>0</v>
      </c>
      <c r="AHA49" s="497">
        <f ca="1">SUMPRODUCT((AKW3:AKW54=AGY49)*(ALA3:ALA54="D"))+SUMPRODUCT((AKZ3:AKZ54=AGY49)*(ALB3:ALB54="D"))</f>
        <v>0</v>
      </c>
      <c r="AHB49" s="497">
        <f ca="1">SUMPRODUCT((AKW3:AKW54=AGY49)*(ALA3:ALA54="L"))+SUMPRODUCT((AKZ3:AKZ54=AGY49)*(ALB3:ALB54="L"))</f>
        <v>0</v>
      </c>
      <c r="AHC49" s="497">
        <f ca="1">SUMIF(AKW3:AKW72,AGY49,AKX3:AKX72)+SUMIF(AKZ3:AKZ72,AGY49,AKY3:AKY72)</f>
        <v>0</v>
      </c>
      <c r="AHD49" s="497">
        <f ca="1">SUMIF(AKZ3:AKZ72,AGY49,AKX3:AKX72)+SUMIF(AKW3:AKW72,AGY49,AKY3:AKY72)</f>
        <v>0</v>
      </c>
      <c r="AHE49" s="497">
        <f t="shared" ref="AHE49:AHE52" ca="1" si="7214">AHC49-AHD49+1000</f>
        <v>1000</v>
      </c>
      <c r="AHF49" s="497">
        <f t="shared" ref="AHF49:AHF52" ca="1" si="7215">AGZ49*3+AHA49*1</f>
        <v>0</v>
      </c>
      <c r="AHG49" s="499">
        <f t="shared" si="171"/>
        <v>32</v>
      </c>
      <c r="AHH49" s="497">
        <f ca="1">IF(COUNTIF(AHF49:AHF52,4)&lt;&gt;4,RANK(AHF49,AHF49:AHF52),AHF101)</f>
        <v>1</v>
      </c>
      <c r="AHI49" s="497"/>
      <c r="AHJ49" s="497">
        <f ca="1">SUMPRODUCT((AHH49:AHH52=AHH49)*(AHG49:AHG52&lt;AHG49))+AHH49</f>
        <v>4</v>
      </c>
      <c r="AHK49" s="498" t="str">
        <f ca="1">INDEX(AGY49:AGY53,MATCH(1,AHJ49:AHJ53,0),0)</f>
        <v>Pachuca</v>
      </c>
      <c r="AHL49" s="497">
        <f ca="1">INDEX(AHH49:AHH53,MATCH(AHK49,AGY49:AGY53,0),0)</f>
        <v>1</v>
      </c>
      <c r="AHM49" s="497" t="str">
        <f t="shared" ref="AHM49" ca="1" si="7216">IF(AHL50=1,AHK49,"")</f>
        <v>Pachuca</v>
      </c>
      <c r="AHN49" s="497" t="str">
        <f t="shared" ref="AHN49" ca="1" si="7217">IF(AHL51=2,AHK50,"")</f>
        <v/>
      </c>
      <c r="AHO49" s="497" t="str">
        <f t="shared" ref="AHO49" ca="1" si="7218">IF(AHL52=3,AHK51,"")</f>
        <v/>
      </c>
      <c r="AHP49" s="497" t="str">
        <f t="shared" ref="AHP49" si="7219">IF(AHL53=4,AHK52,"")</f>
        <v/>
      </c>
      <c r="AHQ49" s="497"/>
      <c r="AHR49" s="497" t="str">
        <f t="shared" ref="AHR49:AHR52" ca="1" si="7220">IF(AHM49&lt;&gt;"",AHM49,"")</f>
        <v>Pachuca</v>
      </c>
      <c r="AHS49" s="497">
        <f ca="1">SUMPRODUCT((AKW3:AKW54=AHR49)*(AKZ3:AKZ54=AHR50)*(ALA3:ALA54="W"))+SUMPRODUCT((AKW3:AKW54=AHR49)*(AKZ3:AKZ54=AHR51)*(ALA3:ALA54="W"))+SUMPRODUCT((AKW3:AKW54=AHR49)*(AKZ3:AKZ54=AHR52)*(ALA3:ALA54="W"))+SUMPRODUCT((AKW3:AKW54=AHR49)*(AKZ3:AKZ54=AHR53)*(ALA3:ALA54="W"))+SUMPRODUCT((AKW3:AKW54=AHR50)*(AKZ3:AKZ54=AHR49)*(ALB3:ALB54="W"))+SUMPRODUCT((AKW3:AKW54=AHR51)*(AKZ3:AKZ54=AHR49)*(ALB3:ALB54="W"))+SUMPRODUCT((AKW3:AKW54=AHR52)*(AKZ3:AKZ54=AHR49)*(ALB3:ALB54="W"))+SUMPRODUCT((AKW3:AKW54=AHR53)*(AKZ3:AKZ54=AHR49)*(ALB3:ALB54="W"))</f>
        <v>0</v>
      </c>
      <c r="AHT49" s="497">
        <f ca="1">SUMPRODUCT((AKW3:AKW54=AHR49)*(AKZ3:AKZ54=AHR50)*(ALA3:ALA54="D"))+SUMPRODUCT((AKW3:AKW54=AHR49)*(AKZ3:AKZ54=AHR51)*(ALA3:ALA54="D"))+SUMPRODUCT((AKW3:AKW54=AHR49)*(AKZ3:AKZ54=AHR52)*(ALA3:ALA54="D"))+SUMPRODUCT((AKW3:AKW54=AHR49)*(AKZ3:AKZ54=AHR53)*(ALA3:ALA54="D"))+SUMPRODUCT((AKW3:AKW54=AHR50)*(AKZ3:AKZ54=AHR49)*(ALA3:ALA54="D"))+SUMPRODUCT((AKW3:AKW54=AHR51)*(AKZ3:AKZ54=AHR49)*(ALA3:ALA54="D"))+SUMPRODUCT((AKW3:AKW54=AHR52)*(AKZ3:AKZ54=AHR49)*(ALA3:ALA54="D"))+SUMPRODUCT((AKW3:AKW54=AHR53)*(AKZ3:AKZ54=AHR49)*(ALA3:ALA54="D"))</f>
        <v>0</v>
      </c>
      <c r="AHU49" s="497">
        <f ca="1">SUMPRODUCT((AKW3:AKW54=AHR49)*(AKZ3:AKZ54=AHR50)*(ALA3:ALA54="L"))+SUMPRODUCT((AKW3:AKW54=AHR49)*(AKZ3:AKZ54=AHR51)*(ALA3:ALA54="L"))+SUMPRODUCT((AKW3:AKW54=AHR49)*(AKZ3:AKZ54=AHR52)*(ALA3:ALA54="L"))+SUMPRODUCT((AKW3:AKW54=AHR49)*(AKZ3:AKZ54=AHR53)*(ALA3:ALA54="L"))+SUMPRODUCT((AKW3:AKW54=AHR50)*(AKZ3:AKZ54=AHR49)*(ALB3:ALB54="L"))+SUMPRODUCT((AKW3:AKW54=AHR51)*(AKZ3:AKZ54=AHR49)*(ALB3:ALB54="L"))+SUMPRODUCT((AKW3:AKW54=AHR52)*(AKZ3:AKZ54=AHR49)*(ALB3:ALB54="L"))+SUMPRODUCT((AKW3:AKW54=AHR53)*(AKZ3:AKZ54=AHR49)*(ALB3:ALB54="L"))</f>
        <v>0</v>
      </c>
      <c r="AHV49" s="497">
        <f ca="1">SUMPRODUCT((AKW3:AKW54=AHR49)*(AKZ3:AKZ54=AHR50)*AKX3:AKX54)+SUMPRODUCT((AKW3:AKW54=AHR49)*(AKZ3:AKZ54=AHR51)*AKX3:AKX54)+SUMPRODUCT((AKW3:AKW54=AHR49)*(AKZ3:AKZ54=AHR52)*AKX3:AKX54)+SUMPRODUCT((AKW3:AKW54=AHR49)*(AKZ3:AKZ54=AHR53)*AKX3:AKX54)+SUMPRODUCT((AKW3:AKW54=AHR50)*(AKZ3:AKZ54=AHR49)*AKY3:AKY54)+SUMPRODUCT((AKW3:AKW54=AHR51)*(AKZ3:AKZ54=AHR49)*AKY3:AKY54)+SUMPRODUCT((AKW3:AKW54=AHR52)*(AKZ3:AKZ54=AHR49)*AKY3:AKY54)+SUMPRODUCT((AKW3:AKW54=AHR53)*(AKZ3:AKZ54=AHR49)*AKY3:AKY54)</f>
        <v>0</v>
      </c>
      <c r="AHW49" s="497">
        <f ca="1">SUMPRODUCT((AKW3:AKW54=AHR49)*(AKZ3:AKZ54=AHR50)*AKY3:AKY54)+SUMPRODUCT((AKW3:AKW54=AHR49)*(AKZ3:AKZ54=AHR51)*AKY3:AKY54)+SUMPRODUCT((AKW3:AKW54=AHR49)*(AKZ3:AKZ54=AHR52)*AKY3:AKY54)+SUMPRODUCT((AKW3:AKW54=AHR49)*(AKZ3:AKZ54=AHR53)*AKY3:AKY54)+SUMPRODUCT((AKW3:AKW54=AHR50)*(AKZ3:AKZ54=AHR49)*AKX3:AKX54)+SUMPRODUCT((AKW3:AKW54=AHR51)*(AKZ3:AKZ54=AHR49)*AKX3:AKX54)+SUMPRODUCT((AKW3:AKW54=AHR52)*(AKZ3:AKZ54=AHR49)*AKX3:AKX54)+SUMPRODUCT((AKW3:AKW54=AHR53)*(AKZ3:AKZ54=AHR49)*AKX3:AKX54)</f>
        <v>0</v>
      </c>
      <c r="AHX49" s="497">
        <f t="shared" ref="AHX49:AHX52" ca="1" si="7221">AHV49-AHW49+1000</f>
        <v>1000</v>
      </c>
      <c r="AHY49" s="497">
        <f t="shared" ref="AHY49:AHY52" ca="1" si="7222">IF(AHR49&lt;&gt;"",AHS49*3+AHT49*1,"")</f>
        <v>0</v>
      </c>
      <c r="AHZ49" s="497">
        <f ca="1">IF(AHR49&lt;&gt;"",VLOOKUP(AHR49,AGY4:AHE52,7,FALSE),"")</f>
        <v>1000</v>
      </c>
      <c r="AIA49" s="497">
        <f ca="1">IF(AHR49&lt;&gt;"",VLOOKUP(AHR49,AGY4:AHE52,5,FALSE),"")</f>
        <v>0</v>
      </c>
      <c r="AIB49" s="497">
        <f ca="1">IF(AHR49&lt;&gt;"",VLOOKUP(AHR49,AGY4:AHG52,9,FALSE),"")</f>
        <v>1</v>
      </c>
      <c r="AIC49" s="497">
        <f t="shared" ref="AIC49:AIC52" ca="1" si="7223">AHY49</f>
        <v>0</v>
      </c>
      <c r="AID49" s="497">
        <f ca="1">IF(AHR49&lt;&gt;"",RANK(AIC49,AIC49:AIC53),"")</f>
        <v>1</v>
      </c>
      <c r="AIE49" s="497">
        <f ca="1">IF(AHR49&lt;&gt;"",SUMPRODUCT((AIC49:AIC53=AIC49)*(AHX49:AHX53&gt;AHX49)),"")</f>
        <v>0</v>
      </c>
      <c r="AIF49" s="497">
        <f ca="1">IF(AHR49&lt;&gt;"",SUMPRODUCT((AIC49:AIC53=AIC49)*(AHX49:AHX53=AHX49)*(AHV49:AHV53&gt;AHV49)),"")</f>
        <v>0</v>
      </c>
      <c r="AIG49" s="497">
        <f ca="1">IF(AHR49&lt;&gt;"",SUMPRODUCT((AIC49:AIC53=AIC49)*(AHX49:AHX53=AHX49)*(AHV49:AHV53=AHV49)*(AHZ49:AHZ53&gt;AHZ49)),"")</f>
        <v>0</v>
      </c>
      <c r="AIH49" s="497">
        <f ca="1">IF(AHR49&lt;&gt;"",SUMPRODUCT((AIC49:AIC53=AIC49)*(AHX49:AHX53=AHX49)*(AHV49:AHV53=AHV49)*(AHZ49:AHZ53=AHZ49)*(AIA49:AIA53&gt;AIA49)),"")</f>
        <v>0</v>
      </c>
      <c r="AII49" s="497">
        <f ca="1">IF(AHR49&lt;&gt;"",SUMPRODUCT((AIC49:AIC53=AIC49)*(AHX49:AHX53=AHX49)*(AHV49:AHV53=AHV49)*(AHZ49:AHZ53=AHZ49)*(AIA49:AIA53=AIA49)*(AIB49:AIB53&gt;AIB49)),"")</f>
        <v>3</v>
      </c>
      <c r="AIJ49" s="497">
        <f t="shared" ref="AIJ49" ca="1" si="7224">IF(AHR49&lt;&gt;"",IF(AIJ101&lt;&gt;"",IF(AHQ100=3,AIJ101,AIJ101+AHQ100),SUM(AID49:AII49)),"")</f>
        <v>4</v>
      </c>
      <c r="AIK49" s="497" t="str">
        <f ca="1">IF(AHR49&lt;&gt;"",INDEX(AHR49:AHR53,MATCH(1,AIJ49:AIJ53,0),0),"")</f>
        <v>Real Madrid</v>
      </c>
      <c r="AIL49" s="497"/>
      <c r="AIM49" s="497"/>
      <c r="AIN49" s="497"/>
      <c r="AIO49" s="497"/>
      <c r="AIP49" s="497"/>
      <c r="AIQ49" s="497"/>
      <c r="AIR49" s="497"/>
      <c r="AIS49" s="497"/>
      <c r="AIT49" s="497"/>
      <c r="AIU49" s="497"/>
      <c r="AIV49" s="497"/>
      <c r="AIW49" s="497"/>
      <c r="AIX49" s="497"/>
      <c r="AIY49" s="497"/>
      <c r="AIZ49" s="497"/>
      <c r="AJA49" s="497"/>
      <c r="AJB49" s="497"/>
      <c r="AJC49" s="497"/>
      <c r="AJD49" s="497"/>
      <c r="AJE49" s="497"/>
      <c r="AJF49" s="497"/>
      <c r="AJG49" s="497"/>
      <c r="AJH49" s="497"/>
      <c r="AJI49" s="497"/>
      <c r="AJJ49" s="497"/>
      <c r="AJK49" s="497"/>
      <c r="AJL49" s="497"/>
      <c r="AJM49" s="497"/>
      <c r="AJN49" s="497"/>
      <c r="AJO49" s="497"/>
      <c r="AJP49" s="497"/>
      <c r="AJQ49" s="497"/>
      <c r="AJR49" s="497"/>
      <c r="AJS49" s="497"/>
      <c r="AJT49" s="497"/>
      <c r="AJU49" s="497"/>
      <c r="AJV49" s="497"/>
      <c r="AJW49" s="497"/>
      <c r="AJX49" s="497"/>
      <c r="AJY49" s="497"/>
      <c r="AJZ49" s="497"/>
      <c r="AKA49" s="497"/>
      <c r="AKB49" s="497"/>
      <c r="AKC49" s="497"/>
      <c r="AKD49" s="497"/>
      <c r="AKE49" s="497"/>
      <c r="AKF49" s="497"/>
      <c r="AKG49" s="497"/>
      <c r="AKH49" s="497"/>
      <c r="AKI49" s="497"/>
      <c r="AKJ49" s="497"/>
      <c r="AKK49" s="497"/>
      <c r="AKL49" s="497"/>
      <c r="AKM49" s="497"/>
      <c r="AKN49" s="497"/>
      <c r="AKO49" s="497"/>
      <c r="AKP49" s="497"/>
      <c r="AKQ49" s="497"/>
      <c r="AKR49" s="497"/>
      <c r="AKS49" s="497"/>
      <c r="AKT49" s="497" t="str">
        <f t="shared" ref="AKT49" ca="1" si="7225">IF(AIK49&lt;&gt;"",AIK49,AHK49)</f>
        <v>Real Madrid</v>
      </c>
      <c r="AKU49" s="497">
        <v>1</v>
      </c>
      <c r="AKV49" s="497"/>
      <c r="AKW49" s="500" t="str">
        <f t="shared" si="15"/>
        <v>Al Hilal</v>
      </c>
      <c r="AKX49" s="500">
        <f ca="1">IF(OFFSET('Game Board'!O54,0,AKX1)&lt;&gt;"",OFFSET('Game Board'!O54,0,AKX1),0)</f>
        <v>0</v>
      </c>
      <c r="AKY49" s="500">
        <f ca="1">IF(OFFSET('Game Board'!P54,0,AKX1)&lt;&gt;"",OFFSET('Game Board'!P54,0,AKX1),0)</f>
        <v>0</v>
      </c>
      <c r="AKZ49" s="500" t="str">
        <f t="shared" si="16"/>
        <v>Pachuca</v>
      </c>
      <c r="ALA49" s="500" t="str">
        <f ca="1">IF(AND(OFFSET('Game Board'!O54,0,AKX1)&lt;&gt;"",OFFSET('Game Board'!P54,0,AKX1)&lt;&gt;""),IF(AKX49&gt;AKY49,"W",IF(AKX49=AKY49,"D","L")),"")</f>
        <v/>
      </c>
      <c r="ALB49" s="497" t="str">
        <f t="shared" ca="1" si="2725"/>
        <v/>
      </c>
      <c r="ALC49" s="497"/>
      <c r="ALD49" s="497">
        <f ca="1">VLOOKUP(ALE49,AOZ49:APA52,2,FALSE)</f>
        <v>1</v>
      </c>
      <c r="ALE49" s="498" t="str">
        <f t="shared" ref="ALE49:ALE52" si="7226">AGY49</f>
        <v>Real Madrid</v>
      </c>
      <c r="ALF49" s="497">
        <f ca="1">SUMPRODUCT((APC3:APC54=ALE49)*(APG3:APG54="W"))+SUMPRODUCT((APF3:APF54=ALE49)*(APH3:APH54="W"))</f>
        <v>0</v>
      </c>
      <c r="ALG49" s="497">
        <f ca="1">SUMPRODUCT((APC3:APC54=ALE49)*(APG3:APG54="D"))+SUMPRODUCT((APF3:APF54=ALE49)*(APH3:APH54="D"))</f>
        <v>0</v>
      </c>
      <c r="ALH49" s="497">
        <f ca="1">SUMPRODUCT((APC3:APC54=ALE49)*(APG3:APG54="L"))+SUMPRODUCT((APF3:APF54=ALE49)*(APH3:APH54="L"))</f>
        <v>0</v>
      </c>
      <c r="ALI49" s="497">
        <f ca="1">SUMIF(APC3:APC72,ALE49,APD3:APD72)+SUMIF(APF3:APF72,ALE49,APE3:APE72)</f>
        <v>0</v>
      </c>
      <c r="ALJ49" s="497">
        <f ca="1">SUMIF(APF3:APF72,ALE49,APD3:APD72)+SUMIF(APC3:APC72,ALE49,APE3:APE72)</f>
        <v>0</v>
      </c>
      <c r="ALK49" s="497">
        <f t="shared" ref="ALK49:ALK52" ca="1" si="7227">ALI49-ALJ49+1000</f>
        <v>1000</v>
      </c>
      <c r="ALL49" s="497">
        <f t="shared" ref="ALL49:ALL52" ca="1" si="7228">ALF49*3+ALG49*1</f>
        <v>0</v>
      </c>
      <c r="ALM49" s="499">
        <f t="shared" si="198"/>
        <v>32</v>
      </c>
      <c r="ALN49" s="497">
        <f ca="1">IF(COUNTIF(ALL49:ALL52,4)&lt;&gt;4,RANK(ALL49,ALL49:ALL52),ALL101)</f>
        <v>1</v>
      </c>
      <c r="ALO49" s="497"/>
      <c r="ALP49" s="497">
        <f ca="1">SUMPRODUCT((ALN49:ALN52=ALN49)*(ALM49:ALM52&lt;ALM49))+ALN49</f>
        <v>4</v>
      </c>
      <c r="ALQ49" s="498" t="str">
        <f ca="1">INDEX(ALE49:ALE53,MATCH(1,ALP49:ALP53,0),0)</f>
        <v>Pachuca</v>
      </c>
      <c r="ALR49" s="497">
        <f ca="1">INDEX(ALN49:ALN53,MATCH(ALQ49,ALE49:ALE53,0),0)</f>
        <v>1</v>
      </c>
      <c r="ALS49" s="497" t="str">
        <f t="shared" ref="ALS49" ca="1" si="7229">IF(ALR50=1,ALQ49,"")</f>
        <v>Pachuca</v>
      </c>
      <c r="ALT49" s="497" t="str">
        <f t="shared" ref="ALT49" ca="1" si="7230">IF(ALR51=2,ALQ50,"")</f>
        <v/>
      </c>
      <c r="ALU49" s="497" t="str">
        <f t="shared" ref="ALU49" ca="1" si="7231">IF(ALR52=3,ALQ51,"")</f>
        <v/>
      </c>
      <c r="ALV49" s="497" t="str">
        <f t="shared" ref="ALV49" si="7232">IF(ALR53=4,ALQ52,"")</f>
        <v/>
      </c>
      <c r="ALW49" s="497"/>
      <c r="ALX49" s="497" t="str">
        <f t="shared" ref="ALX49:ALX52" ca="1" si="7233">IF(ALS49&lt;&gt;"",ALS49,"")</f>
        <v>Pachuca</v>
      </c>
      <c r="ALY49" s="497">
        <f ca="1">SUMPRODUCT((APC3:APC54=ALX49)*(APF3:APF54=ALX50)*(APG3:APG54="W"))+SUMPRODUCT((APC3:APC54=ALX49)*(APF3:APF54=ALX51)*(APG3:APG54="W"))+SUMPRODUCT((APC3:APC54=ALX49)*(APF3:APF54=ALX52)*(APG3:APG54="W"))+SUMPRODUCT((APC3:APC54=ALX49)*(APF3:APF54=ALX53)*(APG3:APG54="W"))+SUMPRODUCT((APC3:APC54=ALX50)*(APF3:APF54=ALX49)*(APH3:APH54="W"))+SUMPRODUCT((APC3:APC54=ALX51)*(APF3:APF54=ALX49)*(APH3:APH54="W"))+SUMPRODUCT((APC3:APC54=ALX52)*(APF3:APF54=ALX49)*(APH3:APH54="W"))+SUMPRODUCT((APC3:APC54=ALX53)*(APF3:APF54=ALX49)*(APH3:APH54="W"))</f>
        <v>0</v>
      </c>
      <c r="ALZ49" s="497">
        <f ca="1">SUMPRODUCT((APC3:APC54=ALX49)*(APF3:APF54=ALX50)*(APG3:APG54="D"))+SUMPRODUCT((APC3:APC54=ALX49)*(APF3:APF54=ALX51)*(APG3:APG54="D"))+SUMPRODUCT((APC3:APC54=ALX49)*(APF3:APF54=ALX52)*(APG3:APG54="D"))+SUMPRODUCT((APC3:APC54=ALX49)*(APF3:APF54=ALX53)*(APG3:APG54="D"))+SUMPRODUCT((APC3:APC54=ALX50)*(APF3:APF54=ALX49)*(APG3:APG54="D"))+SUMPRODUCT((APC3:APC54=ALX51)*(APF3:APF54=ALX49)*(APG3:APG54="D"))+SUMPRODUCT((APC3:APC54=ALX52)*(APF3:APF54=ALX49)*(APG3:APG54="D"))+SUMPRODUCT((APC3:APC54=ALX53)*(APF3:APF54=ALX49)*(APG3:APG54="D"))</f>
        <v>0</v>
      </c>
      <c r="AMA49" s="497">
        <f ca="1">SUMPRODUCT((APC3:APC54=ALX49)*(APF3:APF54=ALX50)*(APG3:APG54="L"))+SUMPRODUCT((APC3:APC54=ALX49)*(APF3:APF54=ALX51)*(APG3:APG54="L"))+SUMPRODUCT((APC3:APC54=ALX49)*(APF3:APF54=ALX52)*(APG3:APG54="L"))+SUMPRODUCT((APC3:APC54=ALX49)*(APF3:APF54=ALX53)*(APG3:APG54="L"))+SUMPRODUCT((APC3:APC54=ALX50)*(APF3:APF54=ALX49)*(APH3:APH54="L"))+SUMPRODUCT((APC3:APC54=ALX51)*(APF3:APF54=ALX49)*(APH3:APH54="L"))+SUMPRODUCT((APC3:APC54=ALX52)*(APF3:APF54=ALX49)*(APH3:APH54="L"))+SUMPRODUCT((APC3:APC54=ALX53)*(APF3:APF54=ALX49)*(APH3:APH54="L"))</f>
        <v>0</v>
      </c>
      <c r="AMB49" s="497">
        <f ca="1">SUMPRODUCT((APC3:APC54=ALX49)*(APF3:APF54=ALX50)*APD3:APD54)+SUMPRODUCT((APC3:APC54=ALX49)*(APF3:APF54=ALX51)*APD3:APD54)+SUMPRODUCT((APC3:APC54=ALX49)*(APF3:APF54=ALX52)*APD3:APD54)+SUMPRODUCT((APC3:APC54=ALX49)*(APF3:APF54=ALX53)*APD3:APD54)+SUMPRODUCT((APC3:APC54=ALX50)*(APF3:APF54=ALX49)*APE3:APE54)+SUMPRODUCT((APC3:APC54=ALX51)*(APF3:APF54=ALX49)*APE3:APE54)+SUMPRODUCT((APC3:APC54=ALX52)*(APF3:APF54=ALX49)*APE3:APE54)+SUMPRODUCT((APC3:APC54=ALX53)*(APF3:APF54=ALX49)*APE3:APE54)</f>
        <v>0</v>
      </c>
      <c r="AMC49" s="497">
        <f ca="1">SUMPRODUCT((APC3:APC54=ALX49)*(APF3:APF54=ALX50)*APE3:APE54)+SUMPRODUCT((APC3:APC54=ALX49)*(APF3:APF54=ALX51)*APE3:APE54)+SUMPRODUCT((APC3:APC54=ALX49)*(APF3:APF54=ALX52)*APE3:APE54)+SUMPRODUCT((APC3:APC54=ALX49)*(APF3:APF54=ALX53)*APE3:APE54)+SUMPRODUCT((APC3:APC54=ALX50)*(APF3:APF54=ALX49)*APD3:APD54)+SUMPRODUCT((APC3:APC54=ALX51)*(APF3:APF54=ALX49)*APD3:APD54)+SUMPRODUCT((APC3:APC54=ALX52)*(APF3:APF54=ALX49)*APD3:APD54)+SUMPRODUCT((APC3:APC54=ALX53)*(APF3:APF54=ALX49)*APD3:APD54)</f>
        <v>0</v>
      </c>
      <c r="AMD49" s="497">
        <f t="shared" ref="AMD49:AMD52" ca="1" si="7234">AMB49-AMC49+1000</f>
        <v>1000</v>
      </c>
      <c r="AME49" s="497">
        <f t="shared" ref="AME49:AME52" ca="1" si="7235">IF(ALX49&lt;&gt;"",ALY49*3+ALZ49*1,"")</f>
        <v>0</v>
      </c>
      <c r="AMF49" s="497">
        <f ca="1">IF(ALX49&lt;&gt;"",VLOOKUP(ALX49,ALE4:ALK52,7,FALSE),"")</f>
        <v>1000</v>
      </c>
      <c r="AMG49" s="497">
        <f ca="1">IF(ALX49&lt;&gt;"",VLOOKUP(ALX49,ALE4:ALK52,5,FALSE),"")</f>
        <v>0</v>
      </c>
      <c r="AMH49" s="497">
        <f ca="1">IF(ALX49&lt;&gt;"",VLOOKUP(ALX49,ALE4:ALM52,9,FALSE),"")</f>
        <v>1</v>
      </c>
      <c r="AMI49" s="497">
        <f t="shared" ref="AMI49:AMI52" ca="1" si="7236">AME49</f>
        <v>0</v>
      </c>
      <c r="AMJ49" s="497">
        <f ca="1">IF(ALX49&lt;&gt;"",RANK(AMI49,AMI49:AMI53),"")</f>
        <v>1</v>
      </c>
      <c r="AMK49" s="497">
        <f ca="1">IF(ALX49&lt;&gt;"",SUMPRODUCT((AMI49:AMI53=AMI49)*(AMD49:AMD53&gt;AMD49)),"")</f>
        <v>0</v>
      </c>
      <c r="AML49" s="497">
        <f ca="1">IF(ALX49&lt;&gt;"",SUMPRODUCT((AMI49:AMI53=AMI49)*(AMD49:AMD53=AMD49)*(AMB49:AMB53&gt;AMB49)),"")</f>
        <v>0</v>
      </c>
      <c r="AMM49" s="497">
        <f ca="1">IF(ALX49&lt;&gt;"",SUMPRODUCT((AMI49:AMI53=AMI49)*(AMD49:AMD53=AMD49)*(AMB49:AMB53=AMB49)*(AMF49:AMF53&gt;AMF49)),"")</f>
        <v>0</v>
      </c>
      <c r="AMN49" s="497">
        <f ca="1">IF(ALX49&lt;&gt;"",SUMPRODUCT((AMI49:AMI53=AMI49)*(AMD49:AMD53=AMD49)*(AMB49:AMB53=AMB49)*(AMF49:AMF53=AMF49)*(AMG49:AMG53&gt;AMG49)),"")</f>
        <v>0</v>
      </c>
      <c r="AMO49" s="497">
        <f ca="1">IF(ALX49&lt;&gt;"",SUMPRODUCT((AMI49:AMI53=AMI49)*(AMD49:AMD53=AMD49)*(AMB49:AMB53=AMB49)*(AMF49:AMF53=AMF49)*(AMG49:AMG53=AMG49)*(AMH49:AMH53&gt;AMH49)),"")</f>
        <v>3</v>
      </c>
      <c r="AMP49" s="497">
        <f t="shared" ref="AMP49" ca="1" si="7237">IF(ALX49&lt;&gt;"",IF(AMP101&lt;&gt;"",IF(ALW100=3,AMP101,AMP101+ALW100),SUM(AMJ49:AMO49)),"")</f>
        <v>4</v>
      </c>
      <c r="AMQ49" s="497" t="str">
        <f ca="1">IF(ALX49&lt;&gt;"",INDEX(ALX49:ALX53,MATCH(1,AMP49:AMP53,0),0),"")</f>
        <v>Real Madrid</v>
      </c>
      <c r="AMR49" s="497"/>
      <c r="AMS49" s="497"/>
      <c r="AMT49" s="497"/>
      <c r="AMU49" s="497"/>
      <c r="AMV49" s="497"/>
      <c r="AMW49" s="497"/>
      <c r="AMX49" s="497"/>
      <c r="AMY49" s="497"/>
      <c r="AMZ49" s="497"/>
      <c r="ANA49" s="497"/>
      <c r="ANB49" s="497"/>
      <c r="ANC49" s="497"/>
      <c r="AND49" s="497"/>
      <c r="ANE49" s="497"/>
      <c r="ANF49" s="497"/>
      <c r="ANG49" s="497"/>
      <c r="ANH49" s="497"/>
      <c r="ANI49" s="497"/>
      <c r="ANJ49" s="497"/>
      <c r="ANK49" s="497"/>
      <c r="ANL49" s="497"/>
      <c r="ANM49" s="497"/>
      <c r="ANN49" s="497"/>
      <c r="ANO49" s="497"/>
      <c r="ANP49" s="497"/>
      <c r="ANQ49" s="497"/>
      <c r="ANR49" s="497"/>
      <c r="ANS49" s="497"/>
      <c r="ANT49" s="497"/>
      <c r="ANU49" s="497"/>
      <c r="ANV49" s="497"/>
      <c r="ANW49" s="497"/>
      <c r="ANX49" s="497"/>
      <c r="ANY49" s="497"/>
      <c r="ANZ49" s="497"/>
      <c r="AOA49" s="497"/>
      <c r="AOB49" s="497"/>
      <c r="AOC49" s="497"/>
      <c r="AOD49" s="497"/>
      <c r="AOE49" s="497"/>
      <c r="AOF49" s="497"/>
      <c r="AOG49" s="497"/>
      <c r="AOH49" s="497"/>
      <c r="AOI49" s="497"/>
      <c r="AOJ49" s="497"/>
      <c r="AOK49" s="497"/>
      <c r="AOL49" s="497"/>
      <c r="AOM49" s="497"/>
      <c r="AON49" s="497"/>
      <c r="AOO49" s="497"/>
      <c r="AOP49" s="497"/>
      <c r="AOQ49" s="497"/>
      <c r="AOR49" s="497"/>
      <c r="AOS49" s="497"/>
      <c r="AOT49" s="497"/>
      <c r="AOU49" s="497"/>
      <c r="AOV49" s="497"/>
      <c r="AOW49" s="497"/>
      <c r="AOX49" s="497"/>
      <c r="AOY49" s="497"/>
      <c r="AOZ49" s="497" t="str">
        <f t="shared" ref="AOZ49" ca="1" si="7238">IF(AMQ49&lt;&gt;"",AMQ49,ALQ49)</f>
        <v>Real Madrid</v>
      </c>
      <c r="APA49" s="497">
        <v>1</v>
      </c>
      <c r="APB49" s="497"/>
      <c r="APC49" s="500" t="str">
        <f t="shared" si="18"/>
        <v>Al Hilal</v>
      </c>
      <c r="APD49" s="500">
        <f ca="1">IF(OFFSET('Game Board'!O54,0,APD1)&lt;&gt;"",OFFSET('Game Board'!O54,0,APD1),0)</f>
        <v>0</v>
      </c>
      <c r="APE49" s="500">
        <f ca="1">IF(OFFSET('Game Board'!P54,0,APD1)&lt;&gt;"",OFFSET('Game Board'!P54,0,APD1),0)</f>
        <v>0</v>
      </c>
      <c r="APF49" s="500" t="str">
        <f t="shared" si="19"/>
        <v>Pachuca</v>
      </c>
      <c r="APG49" s="500" t="str">
        <f ca="1">IF(AND(OFFSET('Game Board'!O54,0,APD1)&lt;&gt;"",OFFSET('Game Board'!P54,0,APD1)&lt;&gt;""),IF(APD49&gt;APE49,"W",IF(APD49=APE49,"D","L")),"")</f>
        <v/>
      </c>
      <c r="APH49" s="497" t="str">
        <f t="shared" ca="1" si="2757"/>
        <v/>
      </c>
      <c r="API49" s="497"/>
      <c r="APJ49" s="497">
        <f ca="1">VLOOKUP(APK49,ATF49:ATG52,2,FALSE)</f>
        <v>1</v>
      </c>
      <c r="APK49" s="498" t="str">
        <f t="shared" ref="APK49:APK52" si="7239">ALE49</f>
        <v>Real Madrid</v>
      </c>
      <c r="APL49" s="497">
        <f ca="1">SUMPRODUCT((ATI3:ATI54=APK49)*(ATM3:ATM54="W"))+SUMPRODUCT((ATL3:ATL54=APK49)*(ATN3:ATN54="W"))</f>
        <v>0</v>
      </c>
      <c r="APM49" s="497">
        <f ca="1">SUMPRODUCT((ATI3:ATI54=APK49)*(ATM3:ATM54="D"))+SUMPRODUCT((ATL3:ATL54=APK49)*(ATN3:ATN54="D"))</f>
        <v>0</v>
      </c>
      <c r="APN49" s="497">
        <f ca="1">SUMPRODUCT((ATI3:ATI54=APK49)*(ATM3:ATM54="L"))+SUMPRODUCT((ATL3:ATL54=APK49)*(ATN3:ATN54="L"))</f>
        <v>0</v>
      </c>
      <c r="APO49" s="497">
        <f ca="1">SUMIF(ATI3:ATI72,APK49,ATJ3:ATJ72)+SUMIF(ATL3:ATL72,APK49,ATK3:ATK72)</f>
        <v>0</v>
      </c>
      <c r="APP49" s="497">
        <f ca="1">SUMIF(ATL3:ATL72,APK49,ATJ3:ATJ72)+SUMIF(ATI3:ATI72,APK49,ATK3:ATK72)</f>
        <v>0</v>
      </c>
      <c r="APQ49" s="497">
        <f t="shared" ref="APQ49:APQ52" ca="1" si="7240">APO49-APP49+1000</f>
        <v>1000</v>
      </c>
      <c r="APR49" s="497">
        <f t="shared" ref="APR49:APR52" ca="1" si="7241">APL49*3+APM49*1</f>
        <v>0</v>
      </c>
      <c r="APS49" s="499">
        <f t="shared" si="225"/>
        <v>32</v>
      </c>
      <c r="APT49" s="497">
        <f ca="1">IF(COUNTIF(APR49:APR52,4)&lt;&gt;4,RANK(APR49,APR49:APR52),APR101)</f>
        <v>1</v>
      </c>
      <c r="APU49" s="497"/>
      <c r="APV49" s="497">
        <f ca="1">SUMPRODUCT((APT49:APT52=APT49)*(APS49:APS52&lt;APS49))+APT49</f>
        <v>4</v>
      </c>
      <c r="APW49" s="498" t="str">
        <f ca="1">INDEX(APK49:APK53,MATCH(1,APV49:APV53,0),0)</f>
        <v>Pachuca</v>
      </c>
      <c r="APX49" s="497">
        <f ca="1">INDEX(APT49:APT53,MATCH(APW49,APK49:APK53,0),0)</f>
        <v>1</v>
      </c>
      <c r="APY49" s="497" t="str">
        <f t="shared" ref="APY49" ca="1" si="7242">IF(APX50=1,APW49,"")</f>
        <v>Pachuca</v>
      </c>
      <c r="APZ49" s="497" t="str">
        <f t="shared" ref="APZ49" ca="1" si="7243">IF(APX51=2,APW50,"")</f>
        <v/>
      </c>
      <c r="AQA49" s="497" t="str">
        <f t="shared" ref="AQA49" ca="1" si="7244">IF(APX52=3,APW51,"")</f>
        <v/>
      </c>
      <c r="AQB49" s="497" t="str">
        <f t="shared" ref="AQB49" si="7245">IF(APX53=4,APW52,"")</f>
        <v/>
      </c>
      <c r="AQC49" s="497"/>
      <c r="AQD49" s="497" t="str">
        <f t="shared" ref="AQD49:AQD52" ca="1" si="7246">IF(APY49&lt;&gt;"",APY49,"")</f>
        <v>Pachuca</v>
      </c>
      <c r="AQE49" s="497">
        <f ca="1">SUMPRODUCT((ATI3:ATI54=AQD49)*(ATL3:ATL54=AQD50)*(ATM3:ATM54="W"))+SUMPRODUCT((ATI3:ATI54=AQD49)*(ATL3:ATL54=AQD51)*(ATM3:ATM54="W"))+SUMPRODUCT((ATI3:ATI54=AQD49)*(ATL3:ATL54=AQD52)*(ATM3:ATM54="W"))+SUMPRODUCT((ATI3:ATI54=AQD49)*(ATL3:ATL54=AQD53)*(ATM3:ATM54="W"))+SUMPRODUCT((ATI3:ATI54=AQD50)*(ATL3:ATL54=AQD49)*(ATN3:ATN54="W"))+SUMPRODUCT((ATI3:ATI54=AQD51)*(ATL3:ATL54=AQD49)*(ATN3:ATN54="W"))+SUMPRODUCT((ATI3:ATI54=AQD52)*(ATL3:ATL54=AQD49)*(ATN3:ATN54="W"))+SUMPRODUCT((ATI3:ATI54=AQD53)*(ATL3:ATL54=AQD49)*(ATN3:ATN54="W"))</f>
        <v>0</v>
      </c>
      <c r="AQF49" s="497">
        <f ca="1">SUMPRODUCT((ATI3:ATI54=AQD49)*(ATL3:ATL54=AQD50)*(ATM3:ATM54="D"))+SUMPRODUCT((ATI3:ATI54=AQD49)*(ATL3:ATL54=AQD51)*(ATM3:ATM54="D"))+SUMPRODUCT((ATI3:ATI54=AQD49)*(ATL3:ATL54=AQD52)*(ATM3:ATM54="D"))+SUMPRODUCT((ATI3:ATI54=AQD49)*(ATL3:ATL54=AQD53)*(ATM3:ATM54="D"))+SUMPRODUCT((ATI3:ATI54=AQD50)*(ATL3:ATL54=AQD49)*(ATM3:ATM54="D"))+SUMPRODUCT((ATI3:ATI54=AQD51)*(ATL3:ATL54=AQD49)*(ATM3:ATM54="D"))+SUMPRODUCT((ATI3:ATI54=AQD52)*(ATL3:ATL54=AQD49)*(ATM3:ATM54="D"))+SUMPRODUCT((ATI3:ATI54=AQD53)*(ATL3:ATL54=AQD49)*(ATM3:ATM54="D"))</f>
        <v>0</v>
      </c>
      <c r="AQG49" s="497">
        <f ca="1">SUMPRODUCT((ATI3:ATI54=AQD49)*(ATL3:ATL54=AQD50)*(ATM3:ATM54="L"))+SUMPRODUCT((ATI3:ATI54=AQD49)*(ATL3:ATL54=AQD51)*(ATM3:ATM54="L"))+SUMPRODUCT((ATI3:ATI54=AQD49)*(ATL3:ATL54=AQD52)*(ATM3:ATM54="L"))+SUMPRODUCT((ATI3:ATI54=AQD49)*(ATL3:ATL54=AQD53)*(ATM3:ATM54="L"))+SUMPRODUCT((ATI3:ATI54=AQD50)*(ATL3:ATL54=AQD49)*(ATN3:ATN54="L"))+SUMPRODUCT((ATI3:ATI54=AQD51)*(ATL3:ATL54=AQD49)*(ATN3:ATN54="L"))+SUMPRODUCT((ATI3:ATI54=AQD52)*(ATL3:ATL54=AQD49)*(ATN3:ATN54="L"))+SUMPRODUCT((ATI3:ATI54=AQD53)*(ATL3:ATL54=AQD49)*(ATN3:ATN54="L"))</f>
        <v>0</v>
      </c>
      <c r="AQH49" s="497">
        <f ca="1">SUMPRODUCT((ATI3:ATI54=AQD49)*(ATL3:ATL54=AQD50)*ATJ3:ATJ54)+SUMPRODUCT((ATI3:ATI54=AQD49)*(ATL3:ATL54=AQD51)*ATJ3:ATJ54)+SUMPRODUCT((ATI3:ATI54=AQD49)*(ATL3:ATL54=AQD52)*ATJ3:ATJ54)+SUMPRODUCT((ATI3:ATI54=AQD49)*(ATL3:ATL54=AQD53)*ATJ3:ATJ54)+SUMPRODUCT((ATI3:ATI54=AQD50)*(ATL3:ATL54=AQD49)*ATK3:ATK54)+SUMPRODUCT((ATI3:ATI54=AQD51)*(ATL3:ATL54=AQD49)*ATK3:ATK54)+SUMPRODUCT((ATI3:ATI54=AQD52)*(ATL3:ATL54=AQD49)*ATK3:ATK54)+SUMPRODUCT((ATI3:ATI54=AQD53)*(ATL3:ATL54=AQD49)*ATK3:ATK54)</f>
        <v>0</v>
      </c>
      <c r="AQI49" s="497">
        <f ca="1">SUMPRODUCT((ATI3:ATI54=AQD49)*(ATL3:ATL54=AQD50)*ATK3:ATK54)+SUMPRODUCT((ATI3:ATI54=AQD49)*(ATL3:ATL54=AQD51)*ATK3:ATK54)+SUMPRODUCT((ATI3:ATI54=AQD49)*(ATL3:ATL54=AQD52)*ATK3:ATK54)+SUMPRODUCT((ATI3:ATI54=AQD49)*(ATL3:ATL54=AQD53)*ATK3:ATK54)+SUMPRODUCT((ATI3:ATI54=AQD50)*(ATL3:ATL54=AQD49)*ATJ3:ATJ54)+SUMPRODUCT((ATI3:ATI54=AQD51)*(ATL3:ATL54=AQD49)*ATJ3:ATJ54)+SUMPRODUCT((ATI3:ATI54=AQD52)*(ATL3:ATL54=AQD49)*ATJ3:ATJ54)+SUMPRODUCT((ATI3:ATI54=AQD53)*(ATL3:ATL54=AQD49)*ATJ3:ATJ54)</f>
        <v>0</v>
      </c>
      <c r="AQJ49" s="497">
        <f t="shared" ref="AQJ49:AQJ52" ca="1" si="7247">AQH49-AQI49+1000</f>
        <v>1000</v>
      </c>
      <c r="AQK49" s="497">
        <f t="shared" ref="AQK49:AQK52" ca="1" si="7248">IF(AQD49&lt;&gt;"",AQE49*3+AQF49*1,"")</f>
        <v>0</v>
      </c>
      <c r="AQL49" s="497">
        <f ca="1">IF(AQD49&lt;&gt;"",VLOOKUP(AQD49,APK4:APQ52,7,FALSE),"")</f>
        <v>1000</v>
      </c>
      <c r="AQM49" s="497">
        <f ca="1">IF(AQD49&lt;&gt;"",VLOOKUP(AQD49,APK4:APQ52,5,FALSE),"")</f>
        <v>0</v>
      </c>
      <c r="AQN49" s="497">
        <f ca="1">IF(AQD49&lt;&gt;"",VLOOKUP(AQD49,APK4:APS52,9,FALSE),"")</f>
        <v>1</v>
      </c>
      <c r="AQO49" s="497">
        <f t="shared" ref="AQO49:AQO52" ca="1" si="7249">AQK49</f>
        <v>0</v>
      </c>
      <c r="AQP49" s="497">
        <f ca="1">IF(AQD49&lt;&gt;"",RANK(AQO49,AQO49:AQO53),"")</f>
        <v>1</v>
      </c>
      <c r="AQQ49" s="497">
        <f ca="1">IF(AQD49&lt;&gt;"",SUMPRODUCT((AQO49:AQO53=AQO49)*(AQJ49:AQJ53&gt;AQJ49)),"")</f>
        <v>0</v>
      </c>
      <c r="AQR49" s="497">
        <f ca="1">IF(AQD49&lt;&gt;"",SUMPRODUCT((AQO49:AQO53=AQO49)*(AQJ49:AQJ53=AQJ49)*(AQH49:AQH53&gt;AQH49)),"")</f>
        <v>0</v>
      </c>
      <c r="AQS49" s="497">
        <f ca="1">IF(AQD49&lt;&gt;"",SUMPRODUCT((AQO49:AQO53=AQO49)*(AQJ49:AQJ53=AQJ49)*(AQH49:AQH53=AQH49)*(AQL49:AQL53&gt;AQL49)),"")</f>
        <v>0</v>
      </c>
      <c r="AQT49" s="497">
        <f ca="1">IF(AQD49&lt;&gt;"",SUMPRODUCT((AQO49:AQO53=AQO49)*(AQJ49:AQJ53=AQJ49)*(AQH49:AQH53=AQH49)*(AQL49:AQL53=AQL49)*(AQM49:AQM53&gt;AQM49)),"")</f>
        <v>0</v>
      </c>
      <c r="AQU49" s="497">
        <f ca="1">IF(AQD49&lt;&gt;"",SUMPRODUCT((AQO49:AQO53=AQO49)*(AQJ49:AQJ53=AQJ49)*(AQH49:AQH53=AQH49)*(AQL49:AQL53=AQL49)*(AQM49:AQM53=AQM49)*(AQN49:AQN53&gt;AQN49)),"")</f>
        <v>3</v>
      </c>
      <c r="AQV49" s="497">
        <f t="shared" ref="AQV49" ca="1" si="7250">IF(AQD49&lt;&gt;"",IF(AQV101&lt;&gt;"",IF(AQC100=3,AQV101,AQV101+AQC100),SUM(AQP49:AQU49)),"")</f>
        <v>4</v>
      </c>
      <c r="AQW49" s="497" t="str">
        <f ca="1">IF(AQD49&lt;&gt;"",INDEX(AQD49:AQD53,MATCH(1,AQV49:AQV53,0),0),"")</f>
        <v>Real Madrid</v>
      </c>
      <c r="AQX49" s="497"/>
      <c r="AQY49" s="497"/>
      <c r="AQZ49" s="497"/>
      <c r="ARA49" s="497"/>
      <c r="ARB49" s="497"/>
      <c r="ARC49" s="497"/>
      <c r="ARD49" s="497"/>
      <c r="ARE49" s="497"/>
      <c r="ARF49" s="497"/>
      <c r="ARG49" s="497"/>
      <c r="ARH49" s="497"/>
      <c r="ARI49" s="497"/>
      <c r="ARJ49" s="497"/>
      <c r="ARK49" s="497"/>
      <c r="ARL49" s="497"/>
      <c r="ARM49" s="497"/>
      <c r="ARN49" s="497"/>
      <c r="ARO49" s="497"/>
      <c r="ARP49" s="497"/>
      <c r="ARQ49" s="497"/>
      <c r="ARR49" s="497"/>
      <c r="ARS49" s="497"/>
      <c r="ART49" s="497"/>
      <c r="ARU49" s="497"/>
      <c r="ARV49" s="497"/>
      <c r="ARW49" s="497"/>
      <c r="ARX49" s="497"/>
      <c r="ARY49" s="497"/>
      <c r="ARZ49" s="497"/>
      <c r="ASA49" s="497"/>
      <c r="ASB49" s="497"/>
      <c r="ASC49" s="497"/>
      <c r="ASD49" s="497"/>
      <c r="ASE49" s="497"/>
      <c r="ASF49" s="497"/>
      <c r="ASG49" s="497"/>
      <c r="ASH49" s="497"/>
      <c r="ASI49" s="497"/>
      <c r="ASJ49" s="497"/>
      <c r="ASK49" s="497"/>
      <c r="ASL49" s="497"/>
      <c r="ASM49" s="497"/>
      <c r="ASN49" s="497"/>
      <c r="ASO49" s="497"/>
      <c r="ASP49" s="497"/>
      <c r="ASQ49" s="497"/>
      <c r="ASR49" s="497"/>
      <c r="ASS49" s="497"/>
      <c r="AST49" s="497"/>
      <c r="ASU49" s="497"/>
      <c r="ASV49" s="497"/>
      <c r="ASW49" s="497"/>
      <c r="ASX49" s="497"/>
      <c r="ASY49" s="497"/>
      <c r="ASZ49" s="497"/>
      <c r="ATA49" s="497"/>
      <c r="ATB49" s="497"/>
      <c r="ATC49" s="497"/>
      <c r="ATD49" s="497"/>
      <c r="ATE49" s="497"/>
      <c r="ATF49" s="497" t="str">
        <f t="shared" ref="ATF49" ca="1" si="7251">IF(AQW49&lt;&gt;"",AQW49,APW49)</f>
        <v>Real Madrid</v>
      </c>
      <c r="ATG49" s="497">
        <v>1</v>
      </c>
      <c r="ATH49" s="497"/>
      <c r="ATI49" s="500" t="str">
        <f t="shared" si="21"/>
        <v>Al Hilal</v>
      </c>
      <c r="ATJ49" s="500">
        <f ca="1">IF(OFFSET('Game Board'!O54,0,ATJ1)&lt;&gt;"",OFFSET('Game Board'!O54,0,ATJ1),0)</f>
        <v>0</v>
      </c>
      <c r="ATK49" s="500">
        <f ca="1">IF(OFFSET('Game Board'!P54,0,ATJ1)&lt;&gt;"",OFFSET('Game Board'!P54,0,ATJ1),0)</f>
        <v>0</v>
      </c>
      <c r="ATL49" s="500" t="str">
        <f t="shared" si="22"/>
        <v>Pachuca</v>
      </c>
      <c r="ATM49" s="500" t="str">
        <f ca="1">IF(AND(OFFSET('Game Board'!O54,0,ATJ1)&lt;&gt;"",OFFSET('Game Board'!P54,0,ATJ1)&lt;&gt;""),IF(ATJ49&gt;ATK49,"W",IF(ATJ49=ATK49,"D","L")),"")</f>
        <v/>
      </c>
      <c r="ATN49" s="497" t="str">
        <f t="shared" ca="1" si="2789"/>
        <v/>
      </c>
      <c r="ATO49" s="497"/>
    </row>
    <row r="50" spans="2:1211" s="496" customFormat="1" x14ac:dyDescent="0.25">
      <c r="B50" s="497">
        <f>VLOOKUP(C50,CX49:CY52,2,FALSE)</f>
        <v>2</v>
      </c>
      <c r="C50" s="498" t="str">
        <f>'Tournament Setup'!D35</f>
        <v>Al Hilal</v>
      </c>
      <c r="D50" s="497">
        <f>SUMPRODUCT((DA3:DA54=C50)*(DE3:DE54="W"))+SUMPRODUCT((DD3:DD54=C50)*(DF3:DF54="W"))</f>
        <v>1</v>
      </c>
      <c r="E50" s="497">
        <f>SUMPRODUCT((DA3:DA54=C50)*(DE3:DE54="D"))+SUMPRODUCT((DD3:DD54=C50)*(DF3:DF54="D"))</f>
        <v>1</v>
      </c>
      <c r="F50" s="497">
        <f>SUMPRODUCT((DA3:DA54=C50)*(DE3:DE54="L"))+SUMPRODUCT((DD3:DD54=C50)*(DF3:DF54="L"))</f>
        <v>1</v>
      </c>
      <c r="G50" s="497">
        <f>SUMIF(DA3:DA72,C50,DB3:DB72)+SUMIF(DD3:DD72,C50,DC3:DC72)</f>
        <v>5</v>
      </c>
      <c r="H50" s="497">
        <f>SUMIF(DD3:DD72,C50,DB3:DB72)+SUMIF(DA3:DA72,C50,DC3:DC72)</f>
        <v>7</v>
      </c>
      <c r="I50" s="497">
        <f t="shared" si="7134"/>
        <v>998</v>
      </c>
      <c r="J50" s="497">
        <f t="shared" si="7135"/>
        <v>4</v>
      </c>
      <c r="K50" s="499">
        <v>9</v>
      </c>
      <c r="L50" s="497">
        <f>IF(COUNTIF(J49:J52,4)&lt;&gt;4,RANK(J50,J49:J52),J102)</f>
        <v>2</v>
      </c>
      <c r="M50" s="497"/>
      <c r="N50" s="497">
        <f>SUMPRODUCT((L49:L52=L50)*(K49:K52&lt;K50))+L50</f>
        <v>2</v>
      </c>
      <c r="O50" s="498" t="str">
        <f>INDEX(C49:C53,MATCH(2,N49:N53,0),0)</f>
        <v>Al Hilal</v>
      </c>
      <c r="P50" s="497">
        <f>INDEX(L49:L53,MATCH(O50,C49:C53,0),0)</f>
        <v>2</v>
      </c>
      <c r="Q50" s="497" t="str">
        <f>IF(Q49&lt;&gt;"",O50,"")</f>
        <v/>
      </c>
      <c r="R50" s="497" t="str">
        <f>IF(R49&lt;&gt;"",O51,"")</f>
        <v/>
      </c>
      <c r="S50" s="497" t="str">
        <f>IF(S49&lt;&gt;"",O52,"")</f>
        <v/>
      </c>
      <c r="T50" s="497" t="str">
        <f>IF(T49&lt;&gt;"",O53,"")</f>
        <v/>
      </c>
      <c r="U50" s="497"/>
      <c r="V50" s="497" t="str">
        <f t="shared" ref="V50:V52" si="7252">IF(Q50&lt;&gt;"",Q50,"")</f>
        <v/>
      </c>
      <c r="W50" s="497">
        <f>SUMPRODUCT((DA3:DA54=V50)*(DD3:DD54=V51)*(DE3:DE54="W"))+SUMPRODUCT((DA3:DA54=V50)*(DD3:DD54=V52)*(DE3:DE54="W"))+SUMPRODUCT((DA3:DA54=V50)*(DD3:DD54=V53)*(DE3:DE54="W"))+SUMPRODUCT((DA3:DA54=V50)*(DD3:DD54=V49)*(DE3:DE54="W"))+SUMPRODUCT((DA3:DA54=V51)*(DD3:DD54=V50)*(DF3:DF54="W"))+SUMPRODUCT((DA3:DA54=V52)*(DD3:DD54=V50)*(DF3:DF54="W"))+SUMPRODUCT((DA3:DA54=V53)*(DD3:DD54=V50)*(DF3:DF54="W"))+SUMPRODUCT((DA3:DA54=V49)*(DD3:DD54=V50)*(DF3:DF54="W"))</f>
        <v>0</v>
      </c>
      <c r="X50" s="497">
        <f>SUMPRODUCT((DA3:DA54=V50)*(DD3:DD54=V51)*(DE3:DE54="D"))+SUMPRODUCT((DA3:DA54=V50)*(DD3:DD54=V52)*(DE3:DE54="D"))+SUMPRODUCT((DA3:DA54=V50)*(DD3:DD54=V53)*(DE3:DE54="D"))+SUMPRODUCT((DA3:DA54=V50)*(DD3:DD54=V49)*(DE3:DE54="D"))+SUMPRODUCT((DA3:DA54=V51)*(DD3:DD54=V50)*(DE3:DE54="D"))+SUMPRODUCT((DA3:DA54=V52)*(DD3:DD54=V50)*(DE3:DE54="D"))+SUMPRODUCT((DA3:DA54=V53)*(DD3:DD54=V50)*(DE3:DE54="D"))+SUMPRODUCT((DA3:DA54=V49)*(DD3:DD54=V50)*(DE3:DE54="D"))</f>
        <v>0</v>
      </c>
      <c r="Y50" s="497">
        <f>SUMPRODUCT((DA3:DA54=V50)*(DD3:DD54=V51)*(DE3:DE54="L"))+SUMPRODUCT((DA3:DA54=V50)*(DD3:DD54=V52)*(DE3:DE54="L"))+SUMPRODUCT((DA3:DA54=V50)*(DD3:DD54=V53)*(DE3:DE54="L"))+SUMPRODUCT((DA3:DA54=V50)*(DD3:DD54=V49)*(DE3:DE54="L"))+SUMPRODUCT((DA3:DA54=V51)*(DD3:DD54=V50)*(DF3:DF54="L"))+SUMPRODUCT((DA3:DA54=V52)*(DD3:DD54=V50)*(DF3:DF54="L"))+SUMPRODUCT((DA3:DA54=V53)*(DD3:DD54=V50)*(DF3:DF54="L"))+SUMPRODUCT((DA3:DA54=V49)*(DD3:DD54=V50)*(DF3:DF54="L"))</f>
        <v>0</v>
      </c>
      <c r="Z50" s="497">
        <f>SUMPRODUCT((DA3:DA54=V50)*(DD3:DD54=V51)*DB3:DB54)+SUMPRODUCT((DA3:DA54=V50)*(DD3:DD54=V52)*DB3:DB54)+SUMPRODUCT((DA3:DA54=V50)*(DD3:DD54=V53)*DB3:DB54)+SUMPRODUCT((DA3:DA54=V50)*(DD3:DD54=V49)*DB3:DB54)+SUMPRODUCT((DA3:DA54=V51)*(DD3:DD54=V50)*DC3:DC54)+SUMPRODUCT((DA3:DA54=V52)*(DD3:DD54=V50)*DC3:DC54)+SUMPRODUCT((DA3:DA54=V53)*(DD3:DD54=V50)*DC3:DC54)+SUMPRODUCT((DA3:DA54=V49)*(DD3:DD54=V50)*DC3:DC54)</f>
        <v>0</v>
      </c>
      <c r="AA50" s="497">
        <f>SUMPRODUCT((DA3:DA54=V50)*(DD3:DD54=V51)*DC3:DC54)+SUMPRODUCT((DA3:DA54=V50)*(DD3:DD54=V52)*DC3:DC54)+SUMPRODUCT((DA3:DA54=V50)*(DD3:DD54=V53)*DC3:DC54)+SUMPRODUCT((DA3:DA54=V50)*(DD3:DD54=V49)*DC3:DC54)+SUMPRODUCT((DA3:DA54=V51)*(DD3:DD54=V50)*DB3:DB54)+SUMPRODUCT((DA3:DA54=V52)*(DD3:DD54=V50)*DB3:DB54)+SUMPRODUCT((DA3:DA54=V53)*(DD3:DD54=V50)*DB3:DB54)+SUMPRODUCT((DA3:DA54=V49)*(DD3:DD54=V50)*DB3:DB54)</f>
        <v>0</v>
      </c>
      <c r="AB50" s="497">
        <f>Z50-AA50+1000</f>
        <v>1000</v>
      </c>
      <c r="AC50" s="497" t="str">
        <f t="shared" si="7136"/>
        <v/>
      </c>
      <c r="AD50" s="497" t="str">
        <f>IF(V50&lt;&gt;"",VLOOKUP(V50,C4:I52,7,FALSE),"")</f>
        <v/>
      </c>
      <c r="AE50" s="497" t="str">
        <f>IF(V50&lt;&gt;"",VLOOKUP(V50,C4:I52,5,FALSE),"")</f>
        <v/>
      </c>
      <c r="AF50" s="497" t="str">
        <f>IF(V50&lt;&gt;"",VLOOKUP(V50,C4:K52,9,FALSE),"")</f>
        <v/>
      </c>
      <c r="AG50" s="497" t="str">
        <f t="shared" si="7137"/>
        <v/>
      </c>
      <c r="AH50" s="497" t="str">
        <f>IF(V50&lt;&gt;"",RANK(AG50,AG49:AG53),"")</f>
        <v/>
      </c>
      <c r="AI50" s="497" t="str">
        <f>IF(V50&lt;&gt;"",SUMPRODUCT((AG49:AG53=AG50)*(AB49:AB53&gt;AB50)),"")</f>
        <v/>
      </c>
      <c r="AJ50" s="497" t="str">
        <f>IF(V50&lt;&gt;"",SUMPRODUCT((AG49:AG53=AG50)*(AB49:AB53=AB50)*(Z49:Z53&gt;Z50)),"")</f>
        <v/>
      </c>
      <c r="AK50" s="497" t="str">
        <f>IF(V50&lt;&gt;"",SUMPRODUCT((AG49:AG53=AG50)*(AB49:AB53=AB50)*(Z49:Z53=Z50)*(AD49:AD53&gt;AD50)),"")</f>
        <v/>
      </c>
      <c r="AL50" s="497" t="str">
        <f>IF(V50&lt;&gt;"",SUMPRODUCT((AG49:AG53=AG50)*(AB49:AB53=AB50)*(Z49:Z53=Z50)*(AD49:AD53=AD50)*(AE49:AE53&gt;AE50)),"")</f>
        <v/>
      </c>
      <c r="AM50" s="497" t="str">
        <f>IF(V50&lt;&gt;"",SUMPRODUCT((AG49:AG53=AG50)*(AB49:AB53=AB50)*(Z49:Z53=Z50)*(AD49:AD53=AD50)*(AE49:AE53=AE50)*(AF49:AF53&gt;AF50)),"")</f>
        <v/>
      </c>
      <c r="AN50" s="497" t="str">
        <f>IF(V50&lt;&gt;"",IF(AN102&lt;&gt;"",IF(U100=3,AN102,AN102+U100),SUM(AH50:AM50)),"")</f>
        <v/>
      </c>
      <c r="AO50" s="497" t="str">
        <f>IF(V50&lt;&gt;"",INDEX(V49:V53,MATCH(2,AN49:AN53,0),0),"")</f>
        <v/>
      </c>
      <c r="AP50" s="497" t="str">
        <f>IF(R49&lt;&gt;"",R49,"")</f>
        <v/>
      </c>
      <c r="AQ50" s="497">
        <f>SUMPRODUCT((DA3:DA54=AP50)*(DD3:DD54=AP51)*(DE3:DE54="W"))+SUMPRODUCT((DA3:DA54=AP50)*(DD3:DD54=AP52)*(DE3:DE54="W"))+SUMPRODUCT((DA3:DA54=AP50)*(DD3:DD54=AP53)*(DE3:DE54="W"))+SUMPRODUCT((DA3:DA54=AP51)*(DD3:DD54=AP50)*(DF3:DF54="W"))+SUMPRODUCT((DA3:DA54=AP52)*(DD3:DD54=AP50)*(DF3:DF54="W"))+SUMPRODUCT((DA3:DA54=AP53)*(DD3:DD54=AP50)*(DF3:DF54="W"))</f>
        <v>0</v>
      </c>
      <c r="AR50" s="497">
        <f>SUMPRODUCT((DA3:DA54=AP50)*(DD3:DD54=AP51)*(DE3:DE54="D"))+SUMPRODUCT((DA3:DA54=AP50)*(DD3:DD54=AP52)*(DE3:DE54="D"))+SUMPRODUCT((DA3:DA54=AP50)*(DD3:DD54=AP53)*(DE3:DE54="D"))+SUMPRODUCT((DA3:DA54=AP51)*(DD3:DD54=AP50)*(DE3:DE54="D"))+SUMPRODUCT((DA3:DA54=AP52)*(DD3:DD54=AP50)*(DE3:DE54="D"))+SUMPRODUCT((DA3:DA54=AP53)*(DD3:DD54=AP50)*(DE3:DE54="D"))</f>
        <v>0</v>
      </c>
      <c r="AS50" s="497">
        <f>SUMPRODUCT((DA3:DA54=AP50)*(DD3:DD54=AP51)*(DE3:DE54="L"))+SUMPRODUCT((DA3:DA54=AP50)*(DD3:DD54=AP52)*(DE3:DE54="L"))+SUMPRODUCT((DA3:DA54=AP50)*(DD3:DD54=AP53)*(DE3:DE54="L"))+SUMPRODUCT((DA3:DA54=AP51)*(DD3:DD54=AP50)*(DF3:DF54="L"))+SUMPRODUCT((DA3:DA54=AP52)*(DD3:DD54=AP50)*(DF3:DF54="L"))+SUMPRODUCT((DA3:DA54=AP53)*(DD3:DD54=AP50)*(DF3:DF54="L"))</f>
        <v>0</v>
      </c>
      <c r="AT50" s="497">
        <f>SUMPRODUCT((DA3:DA54=AP50)*(DD3:DD54=AP51)*DB3:DB54)+SUMPRODUCT((DA3:DA54=AP50)*(DD3:DD54=AP52)*DB3:DB54)+SUMPRODUCT((DA3:DA54=AP50)*(DD3:DD54=AP53)*DB3:DB54)+SUMPRODUCT((DA3:DA54=AP50)*(DD3:DD54=AP49)*DB3:DB54)+SUMPRODUCT((DA3:DA54=AP51)*(DD3:DD54=AP50)*DC3:DC54)+SUMPRODUCT((DA3:DA54=AP52)*(DD3:DD54=AP50)*DC3:DC54)+SUMPRODUCT((DA3:DA54=AP53)*(DD3:DD54=AP50)*DC3:DC54)+SUMPRODUCT((DA3:DA54=AP49)*(DD3:DD54=AP50)*DC3:DC54)</f>
        <v>0</v>
      </c>
      <c r="AU50" s="497">
        <f>SUMPRODUCT((DA3:DA54=AP50)*(DD3:DD54=AP51)*DC3:DC54)+SUMPRODUCT((DA3:DA54=AP50)*(DD3:DD54=AP52)*DC3:DC54)+SUMPRODUCT((DA3:DA54=AP50)*(DD3:DD54=AP53)*DC3:DC54)+SUMPRODUCT((DA3:DA54=AP50)*(DD3:DD54=AP49)*DC3:DC54)+SUMPRODUCT((DA3:DA54=AP51)*(DD3:DD54=AP50)*DB3:DB54)+SUMPRODUCT((DA3:DA54=AP52)*(DD3:DD54=AP50)*DB3:DB54)+SUMPRODUCT((DA3:DA54=AP53)*(DD3:DD54=AP50)*DB3:DB54)+SUMPRODUCT((DA3:DA54=AP49)*(DD3:DD54=AP50)*DB3:DB54)</f>
        <v>0</v>
      </c>
      <c r="AV50" s="497">
        <f>AT50-AU50+1000</f>
        <v>1000</v>
      </c>
      <c r="AW50" s="497" t="str">
        <f t="shared" ref="AW50:AW52" si="7253">IF(AP50&lt;&gt;"",AQ50*3+AR50*1,"")</f>
        <v/>
      </c>
      <c r="AX50" s="497" t="str">
        <f>IF(AP50&lt;&gt;"",VLOOKUP(AP50,C4:I52,7,FALSE),"")</f>
        <v/>
      </c>
      <c r="AY50" s="497" t="str">
        <f>IF(AP50&lt;&gt;"",VLOOKUP(AP50,C4:I52,5,FALSE),"")</f>
        <v/>
      </c>
      <c r="AZ50" s="497" t="str">
        <f>IF(AP50&lt;&gt;"",VLOOKUP(AP50,C4:K52,9,FALSE),"")</f>
        <v/>
      </c>
      <c r="BA50" s="497" t="str">
        <f t="shared" ref="BA50:BA52" si="7254">AW50</f>
        <v/>
      </c>
      <c r="BB50" s="497" t="str">
        <f>IF(AP50&lt;&gt;"",RANK(BA50,BA49:BA52),"")</f>
        <v/>
      </c>
      <c r="BC50" s="497" t="str">
        <f>IF(AP50&lt;&gt;"",SUMPRODUCT((BA49:BA53=BA50)*(AV49:AV53&gt;AV50)),"")</f>
        <v/>
      </c>
      <c r="BD50" s="497" t="str">
        <f>IF(AP50&lt;&gt;"",SUMPRODUCT((BA49:BA53=BA50)*(AV49:AV53=AV50)*(AT49:AT53&gt;AT50)),"")</f>
        <v/>
      </c>
      <c r="BE50" s="497" t="str">
        <f>IF(AP50&lt;&gt;"",SUMPRODUCT((BA49:BA53=BA50)*(AV49:AV53=AV50)*(AT49:AT53=AT50)*(AX49:AX53&gt;AX50)),"")</f>
        <v/>
      </c>
      <c r="BF50" s="497" t="str">
        <f>IF(AP50&lt;&gt;"",SUMPRODUCT((BA49:BA53=BA50)*(AV49:AV53=AV50)*(AT49:AT53=AT50)*(AX49:AX53=AX50)*(AY49:AY53&gt;AY50)),"")</f>
        <v/>
      </c>
      <c r="BG50" s="497" t="str">
        <f>IF(AP50&lt;&gt;"",SUMPRODUCT((BA49:BA53=BA50)*(AV49:AV53=AV50)*(AT49:AT53=AT50)*(AX49:AX53=AX50)*(AY49:AY53=AY50)*(AZ49:AZ53&gt;AZ50)),"")</f>
        <v/>
      </c>
      <c r="BH50" s="497" t="str">
        <f>IF(AP50&lt;&gt;"",IF(BH102&lt;&gt;"",IF(AO100=3,BH102,BH102+AO100),SUM(BB50:BG50)+1),"")</f>
        <v/>
      </c>
      <c r="BI50" s="497" t="str">
        <f>IF(AP50&lt;&gt;"",INDEX(AP50:AP53,MATCH(2,BH50:BH53,0),0),"")</f>
        <v/>
      </c>
      <c r="BJ50" s="497"/>
      <c r="BK50" s="497"/>
      <c r="BL50" s="497"/>
      <c r="BM50" s="497"/>
      <c r="BN50" s="497"/>
      <c r="BO50" s="497"/>
      <c r="BP50" s="497"/>
      <c r="BQ50" s="497"/>
      <c r="BR50" s="497"/>
      <c r="BS50" s="497"/>
      <c r="BT50" s="497"/>
      <c r="BU50" s="497"/>
      <c r="BV50" s="497"/>
      <c r="BW50" s="497"/>
      <c r="BX50" s="497"/>
      <c r="BY50" s="497"/>
      <c r="BZ50" s="497"/>
      <c r="CA50" s="497"/>
      <c r="CB50" s="497"/>
      <c r="CC50" s="497"/>
      <c r="CD50" s="497"/>
      <c r="CE50" s="497"/>
      <c r="CF50" s="497"/>
      <c r="CG50" s="497"/>
      <c r="CH50" s="497"/>
      <c r="CI50" s="497"/>
      <c r="CJ50" s="497"/>
      <c r="CK50" s="497"/>
      <c r="CL50" s="497"/>
      <c r="CM50" s="497"/>
      <c r="CN50" s="497"/>
      <c r="CO50" s="497"/>
      <c r="CP50" s="497"/>
      <c r="CQ50" s="497"/>
      <c r="CR50" s="497"/>
      <c r="CS50" s="497"/>
      <c r="CT50" s="497"/>
      <c r="CU50" s="497"/>
      <c r="CV50" s="497"/>
      <c r="CW50" s="497"/>
      <c r="CX50" s="497" t="str">
        <f>IF(BI50&lt;&gt;"",BI50,IF(AO50&lt;&gt;"",AO50,O50))</f>
        <v>Al Hilal</v>
      </c>
      <c r="CY50" s="497">
        <v>2</v>
      </c>
      <c r="CZ50" s="497"/>
      <c r="DA50" s="500" t="str">
        <f>'Game Board'!F55</f>
        <v>Salzburg</v>
      </c>
      <c r="DB50" s="500">
        <f>IF(AND('Game Board'!G55&lt;&gt;"",'Game Board'!H55&lt;&gt;""),'Game Board'!G55,0)</f>
        <v>2</v>
      </c>
      <c r="DC50" s="500">
        <f>IF(AND('Game Board'!G55&lt;&gt;"",'Game Board'!H55&lt;&gt;""),'Game Board'!H55,0)</f>
        <v>2</v>
      </c>
      <c r="DD50" s="500" t="str">
        <f>'Game Board'!I55</f>
        <v>Real Madrid</v>
      </c>
      <c r="DE50" s="500" t="str">
        <f>IF(AND('Game Board'!G55&lt;&gt;"",'Game Board'!H55&lt;&gt;""),IF(DB50&gt;DC50,"W",IF(DB50=DC50,"D","L")),"")</f>
        <v>D</v>
      </c>
      <c r="DF50" s="497" t="str">
        <f t="shared" si="24"/>
        <v>D</v>
      </c>
      <c r="DG50" s="497"/>
      <c r="DH50" s="497">
        <f ca="1">VLOOKUP(DI50,HD49:HE52,2,FALSE)</f>
        <v>2</v>
      </c>
      <c r="DI50" s="498" t="str">
        <f t="shared" si="7138"/>
        <v>Al Hilal</v>
      </c>
      <c r="DJ50" s="497">
        <f ca="1">SUMPRODUCT((HG3:HG54=DI50)*(HK3:HK54="W"))+SUMPRODUCT((HJ3:HJ54=DI50)*(HL3:HL54="W"))</f>
        <v>1</v>
      </c>
      <c r="DK50" s="497">
        <f ca="1">SUMPRODUCT((HG3:HG54=DI50)*(HK3:HK54="D"))+SUMPRODUCT((HJ3:HJ54=DI50)*(HL3:HL54="D"))</f>
        <v>0</v>
      </c>
      <c r="DL50" s="497">
        <f ca="1">SUMPRODUCT((HG3:HG54=DI50)*(HK3:HK54="L"))+SUMPRODUCT((HJ3:HJ54=DI50)*(HL3:HL54="L"))</f>
        <v>2</v>
      </c>
      <c r="DM50" s="497">
        <f ca="1">SUMIF(HG3:HG72,DI50,HH3:HH72)+SUMIF(HJ3:HJ72,DI50,HI3:HI72)</f>
        <v>4</v>
      </c>
      <c r="DN50" s="497">
        <f ca="1">SUMIF(HJ3:HJ72,DI50,HH3:HH72)+SUMIF(HG3:HG72,DI50,HI3:HI72)</f>
        <v>5</v>
      </c>
      <c r="DO50" s="497">
        <f t="shared" ca="1" si="7139"/>
        <v>999</v>
      </c>
      <c r="DP50" s="497">
        <f t="shared" ca="1" si="7140"/>
        <v>3</v>
      </c>
      <c r="DQ50" s="499">
        <f t="shared" si="257"/>
        <v>9</v>
      </c>
      <c r="DR50" s="497">
        <f ca="1">IF(COUNTIF(DP49:DP52,4)&lt;&gt;4,RANK(DP50,DP49:DP52),DP102)</f>
        <v>2</v>
      </c>
      <c r="DS50" s="497"/>
      <c r="DT50" s="497">
        <f ca="1">SUMPRODUCT((DR49:DR52=DR50)*(DQ49:DQ52&lt;DQ50))+DR50</f>
        <v>3</v>
      </c>
      <c r="DU50" s="498" t="str">
        <f ca="1">INDEX(DI49:DI53,MATCH(2,DT49:DT53,0),0)</f>
        <v>Pachuca</v>
      </c>
      <c r="DV50" s="497">
        <f ca="1">INDEX(DR49:DR53,MATCH(DU50,DI49:DI53,0),0)</f>
        <v>2</v>
      </c>
      <c r="DW50" s="497" t="str">
        <f ca="1">IF(DW49&lt;&gt;"",DU50,"")</f>
        <v/>
      </c>
      <c r="DX50" s="497" t="str">
        <f ca="1">IF(DX49&lt;&gt;"",DU51,"")</f>
        <v>Al Hilal</v>
      </c>
      <c r="DY50" s="497" t="str">
        <f ca="1">IF(DY49&lt;&gt;"",DU52,"")</f>
        <v/>
      </c>
      <c r="DZ50" s="497" t="str">
        <f>IF(DZ49&lt;&gt;"",DU53,"")</f>
        <v/>
      </c>
      <c r="EA50" s="497"/>
      <c r="EB50" s="497" t="str">
        <f t="shared" ref="EB50:EB52" ca="1" si="7255">IF(DW50&lt;&gt;"",DW50,"")</f>
        <v/>
      </c>
      <c r="EC50" s="497">
        <f ca="1">SUMPRODUCT((HG3:HG54=EB50)*(HJ3:HJ54=EB51)*(HK3:HK54="W"))+SUMPRODUCT((HG3:HG54=EB50)*(HJ3:HJ54=EB52)*(HK3:HK54="W"))+SUMPRODUCT((HG3:HG54=EB50)*(HJ3:HJ54=EB53)*(HK3:HK54="W"))+SUMPRODUCT((HG3:HG54=EB50)*(HJ3:HJ54=EB49)*(HK3:HK54="W"))+SUMPRODUCT((HG3:HG54=EB51)*(HJ3:HJ54=EB50)*(HL3:HL54="W"))+SUMPRODUCT((HG3:HG54=EB52)*(HJ3:HJ54=EB50)*(HL3:HL54="W"))+SUMPRODUCT((HG3:HG54=EB53)*(HJ3:HJ54=EB50)*(HL3:HL54="W"))+SUMPRODUCT((HG3:HG54=EB49)*(HJ3:HJ54=EB50)*(HL3:HL54="W"))</f>
        <v>0</v>
      </c>
      <c r="ED50" s="497">
        <f ca="1">SUMPRODUCT((HG3:HG54=EB50)*(HJ3:HJ54=EB51)*(HK3:HK54="D"))+SUMPRODUCT((HG3:HG54=EB50)*(HJ3:HJ54=EB52)*(HK3:HK54="D"))+SUMPRODUCT((HG3:HG54=EB50)*(HJ3:HJ54=EB53)*(HK3:HK54="D"))+SUMPRODUCT((HG3:HG54=EB50)*(HJ3:HJ54=EB49)*(HK3:HK54="D"))+SUMPRODUCT((HG3:HG54=EB51)*(HJ3:HJ54=EB50)*(HK3:HK54="D"))+SUMPRODUCT((HG3:HG54=EB52)*(HJ3:HJ54=EB50)*(HK3:HK54="D"))+SUMPRODUCT((HG3:HG54=EB53)*(HJ3:HJ54=EB50)*(HK3:HK54="D"))+SUMPRODUCT((HG3:HG54=EB49)*(HJ3:HJ54=EB50)*(HK3:HK54="D"))</f>
        <v>0</v>
      </c>
      <c r="EE50" s="497">
        <f ca="1">SUMPRODUCT((HG3:HG54=EB50)*(HJ3:HJ54=EB51)*(HK3:HK54="L"))+SUMPRODUCT((HG3:HG54=EB50)*(HJ3:HJ54=EB52)*(HK3:HK54="L"))+SUMPRODUCT((HG3:HG54=EB50)*(HJ3:HJ54=EB53)*(HK3:HK54="L"))+SUMPRODUCT((HG3:HG54=EB50)*(HJ3:HJ54=EB49)*(HK3:HK54="L"))+SUMPRODUCT((HG3:HG54=EB51)*(HJ3:HJ54=EB50)*(HL3:HL54="L"))+SUMPRODUCT((HG3:HG54=EB52)*(HJ3:HJ54=EB50)*(HL3:HL54="L"))+SUMPRODUCT((HG3:HG54=EB53)*(HJ3:HJ54=EB50)*(HL3:HL54="L"))+SUMPRODUCT((HG3:HG54=EB49)*(HJ3:HJ54=EB50)*(HL3:HL54="L"))</f>
        <v>0</v>
      </c>
      <c r="EF50" s="497">
        <f ca="1">SUMPRODUCT((HG3:HG54=EB50)*(HJ3:HJ54=EB51)*HH3:HH54)+SUMPRODUCT((HG3:HG54=EB50)*(HJ3:HJ54=EB52)*HH3:HH54)+SUMPRODUCT((HG3:HG54=EB50)*(HJ3:HJ54=EB53)*HH3:HH54)+SUMPRODUCT((HG3:HG54=EB50)*(HJ3:HJ54=EB49)*HH3:HH54)+SUMPRODUCT((HG3:HG54=EB51)*(HJ3:HJ54=EB50)*HI3:HI54)+SUMPRODUCT((HG3:HG54=EB52)*(HJ3:HJ54=EB50)*HI3:HI54)+SUMPRODUCT((HG3:HG54=EB53)*(HJ3:HJ54=EB50)*HI3:HI54)+SUMPRODUCT((HG3:HG54=EB49)*(HJ3:HJ54=EB50)*HI3:HI54)</f>
        <v>0</v>
      </c>
      <c r="EG50" s="497">
        <f ca="1">SUMPRODUCT((HG3:HG54=EB50)*(HJ3:HJ54=EB51)*HI3:HI54)+SUMPRODUCT((HG3:HG54=EB50)*(HJ3:HJ54=EB52)*HI3:HI54)+SUMPRODUCT((HG3:HG54=EB50)*(HJ3:HJ54=EB53)*HI3:HI54)+SUMPRODUCT((HG3:HG54=EB50)*(HJ3:HJ54=EB49)*HI3:HI54)+SUMPRODUCT((HG3:HG54=EB51)*(HJ3:HJ54=EB50)*HH3:HH54)+SUMPRODUCT((HG3:HG54=EB52)*(HJ3:HJ54=EB50)*HH3:HH54)+SUMPRODUCT((HG3:HG54=EB53)*(HJ3:HJ54=EB50)*HH3:HH54)+SUMPRODUCT((HG3:HG54=EB49)*(HJ3:HJ54=EB50)*HH3:HH54)</f>
        <v>0</v>
      </c>
      <c r="EH50" s="497">
        <f ca="1">EF50-EG50+1000</f>
        <v>1000</v>
      </c>
      <c r="EI50" s="497" t="str">
        <f t="shared" ca="1" si="7141"/>
        <v/>
      </c>
      <c r="EJ50" s="497" t="str">
        <f ca="1">IF(EB50&lt;&gt;"",VLOOKUP(EB50,DI4:DO52,7,FALSE),"")</f>
        <v/>
      </c>
      <c r="EK50" s="497" t="str">
        <f ca="1">IF(EB50&lt;&gt;"",VLOOKUP(EB50,DI4:DO52,5,FALSE),"")</f>
        <v/>
      </c>
      <c r="EL50" s="497" t="str">
        <f ca="1">IF(EB50&lt;&gt;"",VLOOKUP(EB50,DI4:DQ52,9,FALSE),"")</f>
        <v/>
      </c>
      <c r="EM50" s="497" t="str">
        <f t="shared" ca="1" si="7142"/>
        <v/>
      </c>
      <c r="EN50" s="497" t="str">
        <f ca="1">IF(EB50&lt;&gt;"",RANK(EM50,EM49:EM53),"")</f>
        <v/>
      </c>
      <c r="EO50" s="497" t="str">
        <f ca="1">IF(EB50&lt;&gt;"",SUMPRODUCT((EM49:EM53=EM50)*(EH49:EH53&gt;EH50)),"")</f>
        <v/>
      </c>
      <c r="EP50" s="497" t="str">
        <f ca="1">IF(EB50&lt;&gt;"",SUMPRODUCT((EM49:EM53=EM50)*(EH49:EH53=EH50)*(EF49:EF53&gt;EF50)),"")</f>
        <v/>
      </c>
      <c r="EQ50" s="497" t="str">
        <f ca="1">IF(EB50&lt;&gt;"",SUMPRODUCT((EM49:EM53=EM50)*(EH49:EH53=EH50)*(EF49:EF53=EF50)*(EJ49:EJ53&gt;EJ50)),"")</f>
        <v/>
      </c>
      <c r="ER50" s="497" t="str">
        <f ca="1">IF(EB50&lt;&gt;"",SUMPRODUCT((EM49:EM53=EM50)*(EH49:EH53=EH50)*(EF49:EF53=EF50)*(EJ49:EJ53=EJ50)*(EK49:EK53&gt;EK50)),"")</f>
        <v/>
      </c>
      <c r="ES50" s="497" t="str">
        <f ca="1">IF(EB50&lt;&gt;"",SUMPRODUCT((EM49:EM53=EM50)*(EH49:EH53=EH50)*(EF49:EF53=EF50)*(EJ49:EJ53=EJ50)*(EK49:EK53=EK50)*(EL49:EL53&gt;EL50)),"")</f>
        <v/>
      </c>
      <c r="ET50" s="497" t="str">
        <f ca="1">IF(EB50&lt;&gt;"",IF(ET102&lt;&gt;"",IF(EA100=3,ET102,ET102+EA100),SUM(EN50:ES50)),"")</f>
        <v/>
      </c>
      <c r="EU50" s="497" t="str">
        <f ca="1">IF(EB50&lt;&gt;"",INDEX(EB49:EB53,MATCH(2,ET49:ET53,0),0),"")</f>
        <v/>
      </c>
      <c r="EV50" s="497" t="str">
        <f ca="1">IF(DX49&lt;&gt;"",DX49,"")</f>
        <v>Pachuca</v>
      </c>
      <c r="EW50" s="497">
        <f ca="1">SUMPRODUCT((HG3:HG54=EV50)*(HJ3:HJ54=EV51)*(HK3:HK54="W"))+SUMPRODUCT((HG3:HG54=EV50)*(HJ3:HJ54=EV52)*(HK3:HK54="W"))+SUMPRODUCT((HG3:HG54=EV50)*(HJ3:HJ54=EV53)*(HK3:HK54="W"))+SUMPRODUCT((HG3:HG54=EV51)*(HJ3:HJ54=EV50)*(HL3:HL54="W"))+SUMPRODUCT((HG3:HG54=EV52)*(HJ3:HJ54=EV50)*(HL3:HL54="W"))+SUMPRODUCT((HG3:HG54=EV53)*(HJ3:HJ54=EV50)*(HL3:HL54="W"))</f>
        <v>1</v>
      </c>
      <c r="EX50" s="497">
        <f ca="1">SUMPRODUCT((HG3:HG54=EV50)*(HJ3:HJ54=EV51)*(HK3:HK54="D"))+SUMPRODUCT((HG3:HG54=EV50)*(HJ3:HJ54=EV52)*(HK3:HK54="D"))+SUMPRODUCT((HG3:HG54=EV50)*(HJ3:HJ54=EV53)*(HK3:HK54="D"))+SUMPRODUCT((HG3:HG54=EV51)*(HJ3:HJ54=EV50)*(HK3:HK54="D"))+SUMPRODUCT((HG3:HG54=EV52)*(HJ3:HJ54=EV50)*(HK3:HK54="D"))+SUMPRODUCT((HG3:HG54=EV53)*(HJ3:HJ54=EV50)*(HK3:HK54="D"))</f>
        <v>0</v>
      </c>
      <c r="EY50" s="497">
        <f ca="1">SUMPRODUCT((HG3:HG54=EV50)*(HJ3:HJ54=EV51)*(HK3:HK54="L"))+SUMPRODUCT((HG3:HG54=EV50)*(HJ3:HJ54=EV52)*(HK3:HK54="L"))+SUMPRODUCT((HG3:HG54=EV50)*(HJ3:HJ54=EV53)*(HK3:HK54="L"))+SUMPRODUCT((HG3:HG54=EV51)*(HJ3:HJ54=EV50)*(HL3:HL54="L"))+SUMPRODUCT((HG3:HG54=EV52)*(HJ3:HJ54=EV50)*(HL3:HL54="L"))+SUMPRODUCT((HG3:HG54=EV53)*(HJ3:HJ54=EV50)*(HL3:HL54="L"))</f>
        <v>1</v>
      </c>
      <c r="EZ50" s="497">
        <f ca="1">SUMPRODUCT((HG3:HG54=EV50)*(HJ3:HJ54=EV51)*HH3:HH54)+SUMPRODUCT((HG3:HG54=EV50)*(HJ3:HJ54=EV52)*HH3:HH54)+SUMPRODUCT((HG3:HG54=EV50)*(HJ3:HJ54=EV53)*HH3:HH54)+SUMPRODUCT((HG3:HG54=EV50)*(HJ3:HJ54=EV49)*HH3:HH54)+SUMPRODUCT((HG3:HG54=EV51)*(HJ3:HJ54=EV50)*HI3:HI54)+SUMPRODUCT((HG3:HG54=EV52)*(HJ3:HJ54=EV50)*HI3:HI54)+SUMPRODUCT((HG3:HG54=EV53)*(HJ3:HJ54=EV50)*HI3:HI54)+SUMPRODUCT((HG3:HG54=EV49)*(HJ3:HJ54=EV50)*HI3:HI54)</f>
        <v>2</v>
      </c>
      <c r="FA50" s="497">
        <f ca="1">SUMPRODUCT((HG3:HG54=EV50)*(HJ3:HJ54=EV51)*HI3:HI54)+SUMPRODUCT((HG3:HG54=EV50)*(HJ3:HJ54=EV52)*HI3:HI54)+SUMPRODUCT((HG3:HG54=EV50)*(HJ3:HJ54=EV53)*HI3:HI54)+SUMPRODUCT((HG3:HG54=EV50)*(HJ3:HJ54=EV49)*HI3:HI54)+SUMPRODUCT((HG3:HG54=EV51)*(HJ3:HJ54=EV50)*HH3:HH54)+SUMPRODUCT((HG3:HG54=EV52)*(HJ3:HJ54=EV50)*HH3:HH54)+SUMPRODUCT((HG3:HG54=EV53)*(HJ3:HJ54=EV50)*HH3:HH54)+SUMPRODUCT((HG3:HG54=EV49)*(HJ3:HJ54=EV50)*HH3:HH54)</f>
        <v>2</v>
      </c>
      <c r="FB50" s="497">
        <f ca="1">EZ50-FA50+1000</f>
        <v>1000</v>
      </c>
      <c r="FC50" s="497">
        <f t="shared" ref="FC50:FC52" ca="1" si="7256">IF(EV50&lt;&gt;"",EW50*3+EX50*1,"")</f>
        <v>3</v>
      </c>
      <c r="FD50" s="497">
        <f ca="1">IF(EV50&lt;&gt;"",VLOOKUP(EV50,DI4:DO52,7,FALSE),"")</f>
        <v>998</v>
      </c>
      <c r="FE50" s="497">
        <f ca="1">IF(EV50&lt;&gt;"",VLOOKUP(EV50,DI4:DO52,5,FALSE),"")</f>
        <v>3</v>
      </c>
      <c r="FF50" s="497">
        <f ca="1">IF(EV50&lt;&gt;"",VLOOKUP(EV50,DI4:DQ52,9,FALSE),"")</f>
        <v>1</v>
      </c>
      <c r="FG50" s="497">
        <f t="shared" ref="FG50:FG52" ca="1" si="7257">FC50</f>
        <v>3</v>
      </c>
      <c r="FH50" s="497">
        <f ca="1">IF(EV50&lt;&gt;"",RANK(FG50,FG49:FG52),"")</f>
        <v>1</v>
      </c>
      <c r="FI50" s="497">
        <f ca="1">IF(EV50&lt;&gt;"",SUMPRODUCT((FG49:FG53=FG50)*(FB49:FB53&gt;FB50)),"")</f>
        <v>0</v>
      </c>
      <c r="FJ50" s="497">
        <f ca="1">IF(EV50&lt;&gt;"",SUMPRODUCT((FG49:FG53=FG50)*(FB49:FB53=FB50)*(EZ49:EZ53&gt;EZ50)),"")</f>
        <v>1</v>
      </c>
      <c r="FK50" s="497">
        <f ca="1">IF(EV50&lt;&gt;"",SUMPRODUCT((FG49:FG53=FG50)*(FB49:FB53=FB50)*(EZ49:EZ53=EZ50)*(FD49:FD53&gt;FD50)),"")</f>
        <v>1</v>
      </c>
      <c r="FL50" s="497">
        <f ca="1">IF(EV50&lt;&gt;"",SUMPRODUCT((FG49:FG53=FG50)*(FB49:FB53=FB50)*(EZ49:EZ53=EZ50)*(FD49:FD53=FD50)*(FE49:FE53&gt;FE50)),"")</f>
        <v>0</v>
      </c>
      <c r="FM50" s="497">
        <f ca="1">IF(EV50&lt;&gt;"",SUMPRODUCT((FG49:FG53=FG50)*(FB49:FB53=FB50)*(EZ49:EZ53=EZ50)*(FD49:FD53=FD50)*(FE49:FE53=FE50)*(FF49:FF53&gt;FF50)),"")</f>
        <v>0</v>
      </c>
      <c r="FN50" s="497">
        <f ca="1">IF(EV50&lt;&gt;"",IF(FN102&lt;&gt;"",IF(EU100=3,FN102,FN102+EU100),SUM(FH50:FM50)+1),"")</f>
        <v>3</v>
      </c>
      <c r="FO50" s="497" t="str">
        <f ca="1">IF(EV50&lt;&gt;"",INDEX(EV50:EV53,MATCH(2,FN50:FN53,0),0),"")</f>
        <v>Al Hilal</v>
      </c>
      <c r="FP50" s="497"/>
      <c r="FQ50" s="497"/>
      <c r="FR50" s="497"/>
      <c r="FS50" s="497"/>
      <c r="FT50" s="497"/>
      <c r="FU50" s="497"/>
      <c r="FV50" s="497"/>
      <c r="FW50" s="497"/>
      <c r="FX50" s="497"/>
      <c r="FY50" s="497"/>
      <c r="FZ50" s="497"/>
      <c r="GA50" s="497"/>
      <c r="GB50" s="497"/>
      <c r="GC50" s="497"/>
      <c r="GD50" s="497"/>
      <c r="GE50" s="497"/>
      <c r="GF50" s="497"/>
      <c r="GG50" s="497"/>
      <c r="GH50" s="497"/>
      <c r="GI50" s="497"/>
      <c r="GJ50" s="497"/>
      <c r="GK50" s="497"/>
      <c r="GL50" s="497"/>
      <c r="GM50" s="497"/>
      <c r="GN50" s="497"/>
      <c r="GO50" s="497"/>
      <c r="GP50" s="497"/>
      <c r="GQ50" s="497"/>
      <c r="GR50" s="497"/>
      <c r="GS50" s="497"/>
      <c r="GT50" s="497"/>
      <c r="GU50" s="497"/>
      <c r="GV50" s="497"/>
      <c r="GW50" s="497"/>
      <c r="GX50" s="497"/>
      <c r="GY50" s="497"/>
      <c r="GZ50" s="497"/>
      <c r="HA50" s="497"/>
      <c r="HB50" s="497"/>
      <c r="HC50" s="497"/>
      <c r="HD50" s="497" t="str">
        <f ca="1">IF(FO50&lt;&gt;"",FO50,IF(EU50&lt;&gt;"",EU50,DU50))</f>
        <v>Al Hilal</v>
      </c>
      <c r="HE50" s="497">
        <v>2</v>
      </c>
      <c r="HF50" s="497"/>
      <c r="HG50" s="500" t="str">
        <f t="shared" si="25"/>
        <v>Salzburg</v>
      </c>
      <c r="HH50" s="500">
        <f ca="1">IF(OFFSET('Game Board'!O55,0,HH1)&lt;&gt;"",OFFSET('Game Board'!O55,0,HH1),0)</f>
        <v>1</v>
      </c>
      <c r="HI50" s="500">
        <f ca="1">IF(OFFSET('Game Board'!P55,0,HH1)&lt;&gt;"",OFFSET('Game Board'!P55,0,HH1),0)</f>
        <v>2</v>
      </c>
      <c r="HJ50" s="500" t="str">
        <f t="shared" si="26"/>
        <v>Real Madrid</v>
      </c>
      <c r="HK50" s="500" t="str">
        <f ca="1">IF(AND(OFFSET('Game Board'!O55,0,HH1)&lt;&gt;"",OFFSET('Game Board'!P55,0,HH1)&lt;&gt;""),IF(HH50&gt;HI50,"W",IF(HH50=HI50,"D","L")),"")</f>
        <v>L</v>
      </c>
      <c r="HL50" s="497" t="str">
        <f t="shared" ca="1" si="27"/>
        <v>W</v>
      </c>
      <c r="HM50" s="497"/>
      <c r="HN50" s="497">
        <f ca="1">VLOOKUP(HO50,LJ49:LK52,2,FALSE)</f>
        <v>1</v>
      </c>
      <c r="HO50" s="498" t="str">
        <f t="shared" si="7143"/>
        <v>Al Hilal</v>
      </c>
      <c r="HP50" s="497">
        <f ca="1">SUMPRODUCT((LM3:LM54=HO50)*(LQ3:LQ54="W"))+SUMPRODUCT((LP3:LP54=HO50)*(LR3:LR54="W"))</f>
        <v>1</v>
      </c>
      <c r="HQ50" s="497">
        <f ca="1">SUMPRODUCT((LM3:LM54=HO50)*(LQ3:LQ54="D"))+SUMPRODUCT((LP3:LP54=HO50)*(LR3:LR54="D"))</f>
        <v>2</v>
      </c>
      <c r="HR50" s="497">
        <f ca="1">SUMPRODUCT((LM3:LM54=HO50)*(LQ3:LQ54="L"))+SUMPRODUCT((LP3:LP54=HO50)*(LR3:LR54="L"))</f>
        <v>0</v>
      </c>
      <c r="HS50" s="497">
        <f ca="1">SUMIF(LM3:LM72,HO50,LN3:LN72)+SUMIF(LP3:LP72,HO50,LO3:LO72)</f>
        <v>5</v>
      </c>
      <c r="HT50" s="497">
        <f ca="1">SUMIF(LP3:LP72,HO50,LN3:LN72)+SUMIF(LM3:LM72,HO50,LO3:LO72)</f>
        <v>2</v>
      </c>
      <c r="HU50" s="497">
        <f t="shared" ca="1" si="7144"/>
        <v>1003</v>
      </c>
      <c r="HV50" s="497">
        <f t="shared" ca="1" si="7145"/>
        <v>5</v>
      </c>
      <c r="HW50" s="499">
        <f t="shared" si="266"/>
        <v>9</v>
      </c>
      <c r="HX50" s="497">
        <f ca="1">IF(COUNTIF(HV49:HV52,4)&lt;&gt;4,RANK(HV50,HV49:HV52),HV102)</f>
        <v>1</v>
      </c>
      <c r="HY50" s="497"/>
      <c r="HZ50" s="497">
        <f ca="1">SUMPRODUCT((HX49:HX52=HX50)*(HW49:HW52&lt;HW50))+HX50</f>
        <v>2</v>
      </c>
      <c r="IA50" s="498" t="str">
        <f ca="1">INDEX(HO49:HO53,MATCH(2,HZ49:HZ53,0),0)</f>
        <v>Al Hilal</v>
      </c>
      <c r="IB50" s="497">
        <f ca="1">INDEX(HX49:HX53,MATCH(IA50,HO49:HO53,0),0)</f>
        <v>1</v>
      </c>
      <c r="IC50" s="497" t="str">
        <f ca="1">IF(IC49&lt;&gt;"",IA50,"")</f>
        <v>Al Hilal</v>
      </c>
      <c r="ID50" s="497" t="str">
        <f ca="1">IF(ID49&lt;&gt;"",IA51,"")</f>
        <v/>
      </c>
      <c r="IE50" s="497" t="str">
        <f ca="1">IF(IE49&lt;&gt;"",IA52,"")</f>
        <v/>
      </c>
      <c r="IF50" s="497" t="str">
        <f>IF(IF49&lt;&gt;"",IA53,"")</f>
        <v/>
      </c>
      <c r="IG50" s="497"/>
      <c r="IH50" s="497" t="str">
        <f t="shared" ref="IH50:IH52" ca="1" si="7258">IF(IC50&lt;&gt;"",IC50,"")</f>
        <v>Al Hilal</v>
      </c>
      <c r="II50" s="497">
        <f ca="1">SUMPRODUCT((LM3:LM54=IH50)*(LP3:LP54=IH51)*(LQ3:LQ54="W"))+SUMPRODUCT((LM3:LM54=IH50)*(LP3:LP54=IH52)*(LQ3:LQ54="W"))+SUMPRODUCT((LM3:LM54=IH50)*(LP3:LP54=IH53)*(LQ3:LQ54="W"))+SUMPRODUCT((LM3:LM54=IH50)*(LP3:LP54=IH49)*(LQ3:LQ54="W"))+SUMPRODUCT((LM3:LM54=IH51)*(LP3:LP54=IH50)*(LR3:LR54="W"))+SUMPRODUCT((LM3:LM54=IH52)*(LP3:LP54=IH50)*(LR3:LR54="W"))+SUMPRODUCT((LM3:LM54=IH53)*(LP3:LP54=IH50)*(LR3:LR54="W"))+SUMPRODUCT((LM3:LM54=IH49)*(LP3:LP54=IH50)*(LR3:LR54="W"))</f>
        <v>0</v>
      </c>
      <c r="IJ50" s="497">
        <f ca="1">SUMPRODUCT((LM3:LM54=IH50)*(LP3:LP54=IH51)*(LQ3:LQ54="D"))+SUMPRODUCT((LM3:LM54=IH50)*(LP3:LP54=IH52)*(LQ3:LQ54="D"))+SUMPRODUCT((LM3:LM54=IH50)*(LP3:LP54=IH53)*(LQ3:LQ54="D"))+SUMPRODUCT((LM3:LM54=IH50)*(LP3:LP54=IH49)*(LQ3:LQ54="D"))+SUMPRODUCT((LM3:LM54=IH51)*(LP3:LP54=IH50)*(LQ3:LQ54="D"))+SUMPRODUCT((LM3:LM54=IH52)*(LP3:LP54=IH50)*(LQ3:LQ54="D"))+SUMPRODUCT((LM3:LM54=IH53)*(LP3:LP54=IH50)*(LQ3:LQ54="D"))+SUMPRODUCT((LM3:LM54=IH49)*(LP3:LP54=IH50)*(LQ3:LQ54="D"))</f>
        <v>1</v>
      </c>
      <c r="IK50" s="497">
        <f ca="1">SUMPRODUCT((LM3:LM54=IH50)*(LP3:LP54=IH51)*(LQ3:LQ54="L"))+SUMPRODUCT((LM3:LM54=IH50)*(LP3:LP54=IH52)*(LQ3:LQ54="L"))+SUMPRODUCT((LM3:LM54=IH50)*(LP3:LP54=IH53)*(LQ3:LQ54="L"))+SUMPRODUCT((LM3:LM54=IH50)*(LP3:LP54=IH49)*(LQ3:LQ54="L"))+SUMPRODUCT((LM3:LM54=IH51)*(LP3:LP54=IH50)*(LR3:LR54="L"))+SUMPRODUCT((LM3:LM54=IH52)*(LP3:LP54=IH50)*(LR3:LR54="L"))+SUMPRODUCT((LM3:LM54=IH53)*(LP3:LP54=IH50)*(LR3:LR54="L"))+SUMPRODUCT((LM3:LM54=IH49)*(LP3:LP54=IH50)*(LR3:LR54="L"))</f>
        <v>0</v>
      </c>
      <c r="IL50" s="497">
        <f ca="1">SUMPRODUCT((LM3:LM54=IH50)*(LP3:LP54=IH51)*LN3:LN54)+SUMPRODUCT((LM3:LM54=IH50)*(LP3:LP54=IH52)*LN3:LN54)+SUMPRODUCT((LM3:LM54=IH50)*(LP3:LP54=IH53)*LN3:LN54)+SUMPRODUCT((LM3:LM54=IH50)*(LP3:LP54=IH49)*LN3:LN54)+SUMPRODUCT((LM3:LM54=IH51)*(LP3:LP54=IH50)*LO3:LO54)+SUMPRODUCT((LM3:LM54=IH52)*(LP3:LP54=IH50)*LO3:LO54)+SUMPRODUCT((LM3:LM54=IH53)*(LP3:LP54=IH50)*LO3:LO54)+SUMPRODUCT((LM3:LM54=IH49)*(LP3:LP54=IH50)*LO3:LO54)</f>
        <v>0</v>
      </c>
      <c r="IM50" s="497">
        <f ca="1">SUMPRODUCT((LM3:LM54=IH50)*(LP3:LP54=IH51)*LO3:LO54)+SUMPRODUCT((LM3:LM54=IH50)*(LP3:LP54=IH52)*LO3:LO54)+SUMPRODUCT((LM3:LM54=IH50)*(LP3:LP54=IH53)*LO3:LO54)+SUMPRODUCT((LM3:LM54=IH50)*(LP3:LP54=IH49)*LO3:LO54)+SUMPRODUCT((LM3:LM54=IH51)*(LP3:LP54=IH50)*LN3:LN54)+SUMPRODUCT((LM3:LM54=IH52)*(LP3:LP54=IH50)*LN3:LN54)+SUMPRODUCT((LM3:LM54=IH53)*(LP3:LP54=IH50)*LN3:LN54)+SUMPRODUCT((LM3:LM54=IH49)*(LP3:LP54=IH50)*LN3:LN54)</f>
        <v>0</v>
      </c>
      <c r="IN50" s="497">
        <f ca="1">IL50-IM50+1000</f>
        <v>1000</v>
      </c>
      <c r="IO50" s="497">
        <f t="shared" ca="1" si="7146"/>
        <v>1</v>
      </c>
      <c r="IP50" s="497">
        <f ca="1">IF(IH50&lt;&gt;"",VLOOKUP(IH50,HO4:HU52,7,FALSE),"")</f>
        <v>1003</v>
      </c>
      <c r="IQ50" s="497">
        <f ca="1">IF(IH50&lt;&gt;"",VLOOKUP(IH50,HO4:HU52,5,FALSE),"")</f>
        <v>5</v>
      </c>
      <c r="IR50" s="497">
        <f ca="1">IF(IH50&lt;&gt;"",VLOOKUP(IH50,HO4:HW52,9,FALSE),"")</f>
        <v>9</v>
      </c>
      <c r="IS50" s="497">
        <f t="shared" ca="1" si="7147"/>
        <v>1</v>
      </c>
      <c r="IT50" s="497">
        <f ca="1">IF(IH50&lt;&gt;"",RANK(IS50,IS49:IS53),"")</f>
        <v>1</v>
      </c>
      <c r="IU50" s="497">
        <f ca="1">IF(IH50&lt;&gt;"",SUMPRODUCT((IS49:IS53=IS50)*(IN49:IN53&gt;IN50)),"")</f>
        <v>0</v>
      </c>
      <c r="IV50" s="497">
        <f ca="1">IF(IH50&lt;&gt;"",SUMPRODUCT((IS49:IS53=IS50)*(IN49:IN53=IN50)*(IL49:IL53&gt;IL50)),"")</f>
        <v>0</v>
      </c>
      <c r="IW50" s="497">
        <f ca="1">IF(IH50&lt;&gt;"",SUMPRODUCT((IS49:IS53=IS50)*(IN49:IN53=IN50)*(IL49:IL53=IL50)*(IP49:IP53&gt;IP50)),"")</f>
        <v>0</v>
      </c>
      <c r="IX50" s="497">
        <f ca="1">IF(IH50&lt;&gt;"",SUMPRODUCT((IS49:IS53=IS50)*(IN49:IN53=IN50)*(IL49:IL53=IL50)*(IP49:IP53=IP50)*(IQ49:IQ53&gt;IQ50)),"")</f>
        <v>0</v>
      </c>
      <c r="IY50" s="497">
        <f ca="1">IF(IH50&lt;&gt;"",SUMPRODUCT((IS49:IS53=IS50)*(IN49:IN53=IN50)*(IL49:IL53=IL50)*(IP49:IP53=IP50)*(IQ49:IQ53=IQ50)*(IR49:IR53&gt;IR50)),"")</f>
        <v>0</v>
      </c>
      <c r="IZ50" s="497">
        <f ca="1">IF(IH50&lt;&gt;"",IF(IZ102&lt;&gt;"",IF(IG100=3,IZ102,IZ102+IG100),SUM(IT50:IY50)),"")</f>
        <v>1</v>
      </c>
      <c r="JA50" s="497" t="str">
        <f ca="1">IF(IH50&lt;&gt;"",INDEX(IH49:IH53,MATCH(2,IZ49:IZ53,0),0),"")</f>
        <v>Pachuca</v>
      </c>
      <c r="JB50" s="497" t="str">
        <f ca="1">IF(ID49&lt;&gt;"",ID49,"")</f>
        <v/>
      </c>
      <c r="JC50" s="497">
        <f ca="1">SUMPRODUCT((LM3:LM54=JB50)*(LP3:LP54=JB51)*(LQ3:LQ54="W"))+SUMPRODUCT((LM3:LM54=JB50)*(LP3:LP54=JB52)*(LQ3:LQ54="W"))+SUMPRODUCT((LM3:LM54=JB50)*(LP3:LP54=JB53)*(LQ3:LQ54="W"))+SUMPRODUCT((LM3:LM54=JB51)*(LP3:LP54=JB50)*(LR3:LR54="W"))+SUMPRODUCT((LM3:LM54=JB52)*(LP3:LP54=JB50)*(LR3:LR54="W"))+SUMPRODUCT((LM3:LM54=JB53)*(LP3:LP54=JB50)*(LR3:LR54="W"))</f>
        <v>0</v>
      </c>
      <c r="JD50" s="497">
        <f ca="1">SUMPRODUCT((LM3:LM54=JB50)*(LP3:LP54=JB51)*(LQ3:LQ54="D"))+SUMPRODUCT((LM3:LM54=JB50)*(LP3:LP54=JB52)*(LQ3:LQ54="D"))+SUMPRODUCT((LM3:LM54=JB50)*(LP3:LP54=JB53)*(LQ3:LQ54="D"))+SUMPRODUCT((LM3:LM54=JB51)*(LP3:LP54=JB50)*(LQ3:LQ54="D"))+SUMPRODUCT((LM3:LM54=JB52)*(LP3:LP54=JB50)*(LQ3:LQ54="D"))+SUMPRODUCT((LM3:LM54=JB53)*(LP3:LP54=JB50)*(LQ3:LQ54="D"))</f>
        <v>0</v>
      </c>
      <c r="JE50" s="497">
        <f ca="1">SUMPRODUCT((LM3:LM54=JB50)*(LP3:LP54=JB51)*(LQ3:LQ54="L"))+SUMPRODUCT((LM3:LM54=JB50)*(LP3:LP54=JB52)*(LQ3:LQ54="L"))+SUMPRODUCT((LM3:LM54=JB50)*(LP3:LP54=JB53)*(LQ3:LQ54="L"))+SUMPRODUCT((LM3:LM54=JB51)*(LP3:LP54=JB50)*(LR3:LR54="L"))+SUMPRODUCT((LM3:LM54=JB52)*(LP3:LP54=JB50)*(LR3:LR54="L"))+SUMPRODUCT((LM3:LM54=JB53)*(LP3:LP54=JB50)*(LR3:LR54="L"))</f>
        <v>0</v>
      </c>
      <c r="JF50" s="497">
        <f ca="1">SUMPRODUCT((LM3:LM54=JB50)*(LP3:LP54=JB51)*LN3:LN54)+SUMPRODUCT((LM3:LM54=JB50)*(LP3:LP54=JB52)*LN3:LN54)+SUMPRODUCT((LM3:LM54=JB50)*(LP3:LP54=JB53)*LN3:LN54)+SUMPRODUCT((LM3:LM54=JB50)*(LP3:LP54=JB49)*LN3:LN54)+SUMPRODUCT((LM3:LM54=JB51)*(LP3:LP54=JB50)*LO3:LO54)+SUMPRODUCT((LM3:LM54=JB52)*(LP3:LP54=JB50)*LO3:LO54)+SUMPRODUCT((LM3:LM54=JB53)*(LP3:LP54=JB50)*LO3:LO54)+SUMPRODUCT((LM3:LM54=JB49)*(LP3:LP54=JB50)*LO3:LO54)</f>
        <v>0</v>
      </c>
      <c r="JG50" s="497">
        <f ca="1">SUMPRODUCT((LM3:LM54=JB50)*(LP3:LP54=JB51)*LO3:LO54)+SUMPRODUCT((LM3:LM54=JB50)*(LP3:LP54=JB52)*LO3:LO54)+SUMPRODUCT((LM3:LM54=JB50)*(LP3:LP54=JB53)*LO3:LO54)+SUMPRODUCT((LM3:LM54=JB50)*(LP3:LP54=JB49)*LO3:LO54)+SUMPRODUCT((LM3:LM54=JB51)*(LP3:LP54=JB50)*LN3:LN54)+SUMPRODUCT((LM3:LM54=JB52)*(LP3:LP54=JB50)*LN3:LN54)+SUMPRODUCT((LM3:LM54=JB53)*(LP3:LP54=JB50)*LN3:LN54)+SUMPRODUCT((LM3:LM54=JB49)*(LP3:LP54=JB50)*LN3:LN54)</f>
        <v>0</v>
      </c>
      <c r="JH50" s="497">
        <f ca="1">JF50-JG50+1000</f>
        <v>1000</v>
      </c>
      <c r="JI50" s="497" t="str">
        <f t="shared" ref="JI50:JI52" ca="1" si="7259">IF(JB50&lt;&gt;"",JC50*3+JD50*1,"")</f>
        <v/>
      </c>
      <c r="JJ50" s="497" t="str">
        <f ca="1">IF(JB50&lt;&gt;"",VLOOKUP(JB50,HO4:HU52,7,FALSE),"")</f>
        <v/>
      </c>
      <c r="JK50" s="497" t="str">
        <f ca="1">IF(JB50&lt;&gt;"",VLOOKUP(JB50,HO4:HU52,5,FALSE),"")</f>
        <v/>
      </c>
      <c r="JL50" s="497" t="str">
        <f ca="1">IF(JB50&lt;&gt;"",VLOOKUP(JB50,HO4:HW52,9,FALSE),"")</f>
        <v/>
      </c>
      <c r="JM50" s="497" t="str">
        <f t="shared" ref="JM50:JM52" ca="1" si="7260">JI50</f>
        <v/>
      </c>
      <c r="JN50" s="497" t="str">
        <f ca="1">IF(JB50&lt;&gt;"",RANK(JM50,JM49:JM52),"")</f>
        <v/>
      </c>
      <c r="JO50" s="497" t="str">
        <f ca="1">IF(JB50&lt;&gt;"",SUMPRODUCT((JM49:JM53=JM50)*(JH49:JH53&gt;JH50)),"")</f>
        <v/>
      </c>
      <c r="JP50" s="497" t="str">
        <f ca="1">IF(JB50&lt;&gt;"",SUMPRODUCT((JM49:JM53=JM50)*(JH49:JH53=JH50)*(JF49:JF53&gt;JF50)),"")</f>
        <v/>
      </c>
      <c r="JQ50" s="497" t="str">
        <f ca="1">IF(JB50&lt;&gt;"",SUMPRODUCT((JM49:JM53=JM50)*(JH49:JH53=JH50)*(JF49:JF53=JF50)*(JJ49:JJ53&gt;JJ50)),"")</f>
        <v/>
      </c>
      <c r="JR50" s="497" t="str">
        <f ca="1">IF(JB50&lt;&gt;"",SUMPRODUCT((JM49:JM53=JM50)*(JH49:JH53=JH50)*(JF49:JF53=JF50)*(JJ49:JJ53=JJ50)*(JK49:JK53&gt;JK50)),"")</f>
        <v/>
      </c>
      <c r="JS50" s="497" t="str">
        <f ca="1">IF(JB50&lt;&gt;"",SUMPRODUCT((JM49:JM53=JM50)*(JH49:JH53=JH50)*(JF49:JF53=JF50)*(JJ49:JJ53=JJ50)*(JK49:JK53=JK50)*(JL49:JL53&gt;JL50)),"")</f>
        <v/>
      </c>
      <c r="JT50" s="497" t="str">
        <f ca="1">IF(JB50&lt;&gt;"",IF(JT102&lt;&gt;"",IF(JA100=3,JT102,JT102+JA100),SUM(JN50:JS50)+1),"")</f>
        <v/>
      </c>
      <c r="JU50" s="497" t="str">
        <f ca="1">IF(JB50&lt;&gt;"",INDEX(JB50:JB53,MATCH(2,JT50:JT53,0),0),"")</f>
        <v/>
      </c>
      <c r="JV50" s="497"/>
      <c r="JW50" s="497"/>
      <c r="JX50" s="497"/>
      <c r="JY50" s="497"/>
      <c r="JZ50" s="497"/>
      <c r="KA50" s="497"/>
      <c r="KB50" s="497"/>
      <c r="KC50" s="497"/>
      <c r="KD50" s="497"/>
      <c r="KE50" s="497"/>
      <c r="KF50" s="497"/>
      <c r="KG50" s="497"/>
      <c r="KH50" s="497"/>
      <c r="KI50" s="497"/>
      <c r="KJ50" s="497"/>
      <c r="KK50" s="497"/>
      <c r="KL50" s="497"/>
      <c r="KM50" s="497"/>
      <c r="KN50" s="497"/>
      <c r="KO50" s="497"/>
      <c r="KP50" s="497"/>
      <c r="KQ50" s="497"/>
      <c r="KR50" s="497"/>
      <c r="KS50" s="497"/>
      <c r="KT50" s="497"/>
      <c r="KU50" s="497"/>
      <c r="KV50" s="497"/>
      <c r="KW50" s="497"/>
      <c r="KX50" s="497"/>
      <c r="KY50" s="497"/>
      <c r="KZ50" s="497"/>
      <c r="LA50" s="497"/>
      <c r="LB50" s="497"/>
      <c r="LC50" s="497"/>
      <c r="LD50" s="497"/>
      <c r="LE50" s="497"/>
      <c r="LF50" s="497"/>
      <c r="LG50" s="497"/>
      <c r="LH50" s="497"/>
      <c r="LI50" s="497"/>
      <c r="LJ50" s="497" t="str">
        <f ca="1">IF(JU50&lt;&gt;"",JU50,IF(JA50&lt;&gt;"",JA50,IA50))</f>
        <v>Pachuca</v>
      </c>
      <c r="LK50" s="497">
        <v>2</v>
      </c>
      <c r="LL50" s="497"/>
      <c r="LM50" s="500" t="str">
        <f t="shared" si="28"/>
        <v>Salzburg</v>
      </c>
      <c r="LN50" s="500">
        <f ca="1">IF(OFFSET('Game Board'!O55,0,LN1)&lt;&gt;"",OFFSET('Game Board'!O55,0,LN1),0)</f>
        <v>1</v>
      </c>
      <c r="LO50" s="500">
        <f ca="1">IF(OFFSET('Game Board'!P55,0,LN1)&lt;&gt;"",OFFSET('Game Board'!P55,0,LN1),0)</f>
        <v>3</v>
      </c>
      <c r="LP50" s="500" t="str">
        <f t="shared" si="29"/>
        <v>Real Madrid</v>
      </c>
      <c r="LQ50" s="500" t="str">
        <f ca="1">IF(AND(OFFSET('Game Board'!O55,0,LN1)&lt;&gt;"",OFFSET('Game Board'!P55,0,LN1)&lt;&gt;""),IF(LN50&gt;LO50,"W",IF(LN50=LO50,"D","L")),"")</f>
        <v>L</v>
      </c>
      <c r="LR50" s="497" t="str">
        <f t="shared" ca="1" si="30"/>
        <v>W</v>
      </c>
      <c r="LS50" s="497"/>
      <c r="LT50" s="497">
        <f ca="1">VLOOKUP(LU50,PP49:PQ52,2,FALSE)</f>
        <v>1</v>
      </c>
      <c r="LU50" s="498" t="str">
        <f t="shared" si="7148"/>
        <v>Al Hilal</v>
      </c>
      <c r="LV50" s="497">
        <f ca="1">SUMPRODUCT((PS3:PS54=LU50)*(PW3:PW54="W"))+SUMPRODUCT((PV3:PV54=LU50)*(PX3:PX54="W"))</f>
        <v>3</v>
      </c>
      <c r="LW50" s="497">
        <f ca="1">SUMPRODUCT((PS3:PS54=LU50)*(PW3:PW54="D"))+SUMPRODUCT((PV3:PV54=LU50)*(PX3:PX54="D"))</f>
        <v>0</v>
      </c>
      <c r="LX50" s="497">
        <f ca="1">SUMPRODUCT((PS3:PS54=LU50)*(PW3:PW54="L"))+SUMPRODUCT((PV3:PV54=LU50)*(PX3:PX54="L"))</f>
        <v>0</v>
      </c>
      <c r="LY50" s="497">
        <f ca="1">SUMIF(PS3:PS72,LU50,PT3:PT72)+SUMIF(PV3:PV72,LU50,PU3:PU72)</f>
        <v>7</v>
      </c>
      <c r="LZ50" s="497">
        <f ca="1">SUMIF(PV3:PV72,LU50,PT3:PT72)+SUMIF(PS3:PS72,LU50,PU3:PU72)</f>
        <v>3</v>
      </c>
      <c r="MA50" s="497">
        <f t="shared" ca="1" si="7149"/>
        <v>1004</v>
      </c>
      <c r="MB50" s="497">
        <f t="shared" ca="1" si="7150"/>
        <v>9</v>
      </c>
      <c r="MC50" s="499">
        <f t="shared" si="36"/>
        <v>9</v>
      </c>
      <c r="MD50" s="497">
        <f ca="1">IF(COUNTIF(MB49:MB52,4)&lt;&gt;4,RANK(MB50,MB49:MB52),MB102)</f>
        <v>1</v>
      </c>
      <c r="ME50" s="497"/>
      <c r="MF50" s="497">
        <f ca="1">SUMPRODUCT((MD49:MD52=MD50)*(MC49:MC52&lt;MC50))+MD50</f>
        <v>1</v>
      </c>
      <c r="MG50" s="498" t="str">
        <f ca="1">INDEX(LU49:LU53,MATCH(2,MF49:MF53,0),0)</f>
        <v>Real Madrid</v>
      </c>
      <c r="MH50" s="497">
        <f ca="1">INDEX(MD49:MD53,MATCH(MG50,LU49:LU53,0),0)</f>
        <v>2</v>
      </c>
      <c r="MI50" s="497" t="str">
        <f t="shared" ref="MI50" ca="1" si="7261">IF(MI49&lt;&gt;"",MG50,"")</f>
        <v/>
      </c>
      <c r="MJ50" s="497" t="str">
        <f t="shared" ref="MJ50" ca="1" si="7262">IF(MJ49&lt;&gt;"",MG51,"")</f>
        <v/>
      </c>
      <c r="MK50" s="497" t="str">
        <f t="shared" ref="MK50" ca="1" si="7263">IF(MK49&lt;&gt;"",MG52,"")</f>
        <v/>
      </c>
      <c r="ML50" s="497" t="str">
        <f t="shared" ref="ML50" si="7264">IF(ML49&lt;&gt;"",MG53,"")</f>
        <v/>
      </c>
      <c r="MM50" s="497"/>
      <c r="MN50" s="497" t="str">
        <f t="shared" ca="1" si="7155"/>
        <v/>
      </c>
      <c r="MO50" s="497">
        <f ca="1">SUMPRODUCT((PS3:PS54=MN50)*(PV3:PV54=MN51)*(PW3:PW54="W"))+SUMPRODUCT((PS3:PS54=MN50)*(PV3:PV54=MN52)*(PW3:PW54="W"))+SUMPRODUCT((PS3:PS54=MN50)*(PV3:PV54=MN53)*(PW3:PW54="W"))+SUMPRODUCT((PS3:PS54=MN50)*(PV3:PV54=MN49)*(PW3:PW54="W"))+SUMPRODUCT((PS3:PS54=MN51)*(PV3:PV54=MN50)*(PX3:PX54="W"))+SUMPRODUCT((PS3:PS54=MN52)*(PV3:PV54=MN50)*(PX3:PX54="W"))+SUMPRODUCT((PS3:PS54=MN53)*(PV3:PV54=MN50)*(PX3:PX54="W"))+SUMPRODUCT((PS3:PS54=MN49)*(PV3:PV54=MN50)*(PX3:PX54="W"))</f>
        <v>0</v>
      </c>
      <c r="MP50" s="497">
        <f ca="1">SUMPRODUCT((PS3:PS54=MN50)*(PV3:PV54=MN51)*(PW3:PW54="D"))+SUMPRODUCT((PS3:PS54=MN50)*(PV3:PV54=MN52)*(PW3:PW54="D"))+SUMPRODUCT((PS3:PS54=MN50)*(PV3:PV54=MN53)*(PW3:PW54="D"))+SUMPRODUCT((PS3:PS54=MN50)*(PV3:PV54=MN49)*(PW3:PW54="D"))+SUMPRODUCT((PS3:PS54=MN51)*(PV3:PV54=MN50)*(PW3:PW54="D"))+SUMPRODUCT((PS3:PS54=MN52)*(PV3:PV54=MN50)*(PW3:PW54="D"))+SUMPRODUCT((PS3:PS54=MN53)*(PV3:PV54=MN50)*(PW3:PW54="D"))+SUMPRODUCT((PS3:PS54=MN49)*(PV3:PV54=MN50)*(PW3:PW54="D"))</f>
        <v>0</v>
      </c>
      <c r="MQ50" s="497">
        <f ca="1">SUMPRODUCT((PS3:PS54=MN50)*(PV3:PV54=MN51)*(PW3:PW54="L"))+SUMPRODUCT((PS3:PS54=MN50)*(PV3:PV54=MN52)*(PW3:PW54="L"))+SUMPRODUCT((PS3:PS54=MN50)*(PV3:PV54=MN53)*(PW3:PW54="L"))+SUMPRODUCT((PS3:PS54=MN50)*(PV3:PV54=MN49)*(PW3:PW54="L"))+SUMPRODUCT((PS3:PS54=MN51)*(PV3:PV54=MN50)*(PX3:PX54="L"))+SUMPRODUCT((PS3:PS54=MN52)*(PV3:PV54=MN50)*(PX3:PX54="L"))+SUMPRODUCT((PS3:PS54=MN53)*(PV3:PV54=MN50)*(PX3:PX54="L"))+SUMPRODUCT((PS3:PS54=MN49)*(PV3:PV54=MN50)*(PX3:PX54="L"))</f>
        <v>0</v>
      </c>
      <c r="MR50" s="497">
        <f ca="1">SUMPRODUCT((PS3:PS54=MN50)*(PV3:PV54=MN51)*PT3:PT54)+SUMPRODUCT((PS3:PS54=MN50)*(PV3:PV54=MN52)*PT3:PT54)+SUMPRODUCT((PS3:PS54=MN50)*(PV3:PV54=MN53)*PT3:PT54)+SUMPRODUCT((PS3:PS54=MN50)*(PV3:PV54=MN49)*PT3:PT54)+SUMPRODUCT((PS3:PS54=MN51)*(PV3:PV54=MN50)*PU3:PU54)+SUMPRODUCT((PS3:PS54=MN52)*(PV3:PV54=MN50)*PU3:PU54)+SUMPRODUCT((PS3:PS54=MN53)*(PV3:PV54=MN50)*PU3:PU54)+SUMPRODUCT((PS3:PS54=MN49)*(PV3:PV54=MN50)*PU3:PU54)</f>
        <v>0</v>
      </c>
      <c r="MS50" s="497">
        <f ca="1">SUMPRODUCT((PS3:PS54=MN50)*(PV3:PV54=MN51)*PU3:PU54)+SUMPRODUCT((PS3:PS54=MN50)*(PV3:PV54=MN52)*PU3:PU54)+SUMPRODUCT((PS3:PS54=MN50)*(PV3:PV54=MN53)*PU3:PU54)+SUMPRODUCT((PS3:PS54=MN50)*(PV3:PV54=MN49)*PU3:PU54)+SUMPRODUCT((PS3:PS54=MN51)*(PV3:PV54=MN50)*PT3:PT54)+SUMPRODUCT((PS3:PS54=MN52)*(PV3:PV54=MN50)*PT3:PT54)+SUMPRODUCT((PS3:PS54=MN53)*(PV3:PV54=MN50)*PT3:PT54)+SUMPRODUCT((PS3:PS54=MN49)*(PV3:PV54=MN50)*PT3:PT54)</f>
        <v>0</v>
      </c>
      <c r="MT50" s="497">
        <f t="shared" ca="1" si="7156"/>
        <v>1000</v>
      </c>
      <c r="MU50" s="497" t="str">
        <f t="shared" ca="1" si="7157"/>
        <v/>
      </c>
      <c r="MV50" s="497" t="str">
        <f ca="1">IF(MN50&lt;&gt;"",VLOOKUP(MN50,LU4:MA52,7,FALSE),"")</f>
        <v/>
      </c>
      <c r="MW50" s="497" t="str">
        <f ca="1">IF(MN50&lt;&gt;"",VLOOKUP(MN50,LU4:MA52,5,FALSE),"")</f>
        <v/>
      </c>
      <c r="MX50" s="497" t="str">
        <f ca="1">IF(MN50&lt;&gt;"",VLOOKUP(MN50,LU4:MC52,9,FALSE),"")</f>
        <v/>
      </c>
      <c r="MY50" s="497" t="str">
        <f t="shared" ca="1" si="7158"/>
        <v/>
      </c>
      <c r="MZ50" s="497" t="str">
        <f ca="1">IF(MN50&lt;&gt;"",RANK(MY50,MY49:MY53),"")</f>
        <v/>
      </c>
      <c r="NA50" s="497" t="str">
        <f ca="1">IF(MN50&lt;&gt;"",SUMPRODUCT((MY49:MY53=MY50)*(MT49:MT53&gt;MT50)),"")</f>
        <v/>
      </c>
      <c r="NB50" s="497" t="str">
        <f ca="1">IF(MN50&lt;&gt;"",SUMPRODUCT((MY49:MY53=MY50)*(MT49:MT53=MT50)*(MR49:MR53&gt;MR50)),"")</f>
        <v/>
      </c>
      <c r="NC50" s="497" t="str">
        <f ca="1">IF(MN50&lt;&gt;"",SUMPRODUCT((MY49:MY53=MY50)*(MT49:MT53=MT50)*(MR49:MR53=MR50)*(MV49:MV53&gt;MV50)),"")</f>
        <v/>
      </c>
      <c r="ND50" s="497" t="str">
        <f ca="1">IF(MN50&lt;&gt;"",SUMPRODUCT((MY49:MY53=MY50)*(MT49:MT53=MT50)*(MR49:MR53=MR50)*(MV49:MV53=MV50)*(MW49:MW53&gt;MW50)),"")</f>
        <v/>
      </c>
      <c r="NE50" s="497" t="str">
        <f ca="1">IF(MN50&lt;&gt;"",SUMPRODUCT((MY49:MY53=MY50)*(MT49:MT53=MT50)*(MR49:MR53=MR50)*(MV49:MV53=MV50)*(MW49:MW53=MW50)*(MX49:MX53&gt;MX50)),"")</f>
        <v/>
      </c>
      <c r="NF50" s="497" t="str">
        <f t="shared" ref="NF50" ca="1" si="7265">IF(MN50&lt;&gt;"",IF(NF102&lt;&gt;"",IF(MM100=3,NF102,NF102+MM100),SUM(MZ50:NE50)),"")</f>
        <v/>
      </c>
      <c r="NG50" s="497" t="str">
        <f ca="1">IF(MN50&lt;&gt;"",INDEX(MN49:MN53,MATCH(2,NF49:NF53,0),0),"")</f>
        <v/>
      </c>
      <c r="NH50" s="497" t="str">
        <f t="shared" ref="NH50:NH52" ca="1" si="7266">IF(MJ49&lt;&gt;"",MJ49,"")</f>
        <v/>
      </c>
      <c r="NI50" s="497">
        <f ca="1">SUMPRODUCT((PS3:PS54=NH50)*(PV3:PV54=NH51)*(PW3:PW54="W"))+SUMPRODUCT((PS3:PS54=NH50)*(PV3:PV54=NH52)*(PW3:PW54="W"))+SUMPRODUCT((PS3:PS54=NH50)*(PV3:PV54=NH53)*(PW3:PW54="W"))+SUMPRODUCT((PS3:PS54=NH51)*(PV3:PV54=NH50)*(PX3:PX54="W"))+SUMPRODUCT((PS3:PS54=NH52)*(PV3:PV54=NH50)*(PX3:PX54="W"))+SUMPRODUCT((PS3:PS54=NH53)*(PV3:PV54=NH50)*(PX3:PX54="W"))</f>
        <v>0</v>
      </c>
      <c r="NJ50" s="497">
        <f ca="1">SUMPRODUCT((PS3:PS54=NH50)*(PV3:PV54=NH51)*(PW3:PW54="D"))+SUMPRODUCT((PS3:PS54=NH50)*(PV3:PV54=NH52)*(PW3:PW54="D"))+SUMPRODUCT((PS3:PS54=NH50)*(PV3:PV54=NH53)*(PW3:PW54="D"))+SUMPRODUCT((PS3:PS54=NH51)*(PV3:PV54=NH50)*(PW3:PW54="D"))+SUMPRODUCT((PS3:PS54=NH52)*(PV3:PV54=NH50)*(PW3:PW54="D"))+SUMPRODUCT((PS3:PS54=NH53)*(PV3:PV54=NH50)*(PW3:PW54="D"))</f>
        <v>0</v>
      </c>
      <c r="NK50" s="497">
        <f ca="1">SUMPRODUCT((PS3:PS54=NH50)*(PV3:PV54=NH51)*(PW3:PW54="L"))+SUMPRODUCT((PS3:PS54=NH50)*(PV3:PV54=NH52)*(PW3:PW54="L"))+SUMPRODUCT((PS3:PS54=NH50)*(PV3:PV54=NH53)*(PW3:PW54="L"))+SUMPRODUCT((PS3:PS54=NH51)*(PV3:PV54=NH50)*(PX3:PX54="L"))+SUMPRODUCT((PS3:PS54=NH52)*(PV3:PV54=NH50)*(PX3:PX54="L"))+SUMPRODUCT((PS3:PS54=NH53)*(PV3:PV54=NH50)*(PX3:PX54="L"))</f>
        <v>0</v>
      </c>
      <c r="NL50" s="497">
        <f ca="1">SUMPRODUCT((PS3:PS54=NH50)*(PV3:PV54=NH51)*PT3:PT54)+SUMPRODUCT((PS3:PS54=NH50)*(PV3:PV54=NH52)*PT3:PT54)+SUMPRODUCT((PS3:PS54=NH50)*(PV3:PV54=NH53)*PT3:PT54)+SUMPRODUCT((PS3:PS54=NH50)*(PV3:PV54=NH49)*PT3:PT54)+SUMPRODUCT((PS3:PS54=NH51)*(PV3:PV54=NH50)*PU3:PU54)+SUMPRODUCT((PS3:PS54=NH52)*(PV3:PV54=NH50)*PU3:PU54)+SUMPRODUCT((PS3:PS54=NH53)*(PV3:PV54=NH50)*PU3:PU54)+SUMPRODUCT((PS3:PS54=NH49)*(PV3:PV54=NH50)*PU3:PU54)</f>
        <v>0</v>
      </c>
      <c r="NM50" s="497">
        <f ca="1">SUMPRODUCT((PS3:PS54=NH50)*(PV3:PV54=NH51)*PU3:PU54)+SUMPRODUCT((PS3:PS54=NH50)*(PV3:PV54=NH52)*PU3:PU54)+SUMPRODUCT((PS3:PS54=NH50)*(PV3:PV54=NH53)*PU3:PU54)+SUMPRODUCT((PS3:PS54=NH50)*(PV3:PV54=NH49)*PU3:PU54)+SUMPRODUCT((PS3:PS54=NH51)*(PV3:PV54=NH50)*PT3:PT54)+SUMPRODUCT((PS3:PS54=NH52)*(PV3:PV54=NH50)*PT3:PT54)+SUMPRODUCT((PS3:PS54=NH53)*(PV3:PV54=NH50)*PT3:PT54)+SUMPRODUCT((PS3:PS54=NH49)*(PV3:PV54=NH50)*PT3:PT54)</f>
        <v>0</v>
      </c>
      <c r="NN50" s="497">
        <f t="shared" ref="NN50:NN52" ca="1" si="7267">NL50-NM50+1000</f>
        <v>1000</v>
      </c>
      <c r="NO50" s="497" t="str">
        <f t="shared" ref="NO50:NO52" ca="1" si="7268">IF(NH50&lt;&gt;"",NI50*3+NJ50*1,"")</f>
        <v/>
      </c>
      <c r="NP50" s="497" t="str">
        <f ca="1">IF(NH50&lt;&gt;"",VLOOKUP(NH50,LU4:MA52,7,FALSE),"")</f>
        <v/>
      </c>
      <c r="NQ50" s="497" t="str">
        <f ca="1">IF(NH50&lt;&gt;"",VLOOKUP(NH50,LU4:MA52,5,FALSE),"")</f>
        <v/>
      </c>
      <c r="NR50" s="497" t="str">
        <f ca="1">IF(NH50&lt;&gt;"",VLOOKUP(NH50,LU4:MC52,9,FALSE),"")</f>
        <v/>
      </c>
      <c r="NS50" s="497" t="str">
        <f t="shared" ref="NS50:NS52" ca="1" si="7269">NO50</f>
        <v/>
      </c>
      <c r="NT50" s="497" t="str">
        <f ca="1">IF(NH50&lt;&gt;"",RANK(NS50,NS49:NS52),"")</f>
        <v/>
      </c>
      <c r="NU50" s="497" t="str">
        <f ca="1">IF(NH50&lt;&gt;"",SUMPRODUCT((NS49:NS53=NS50)*(NN49:NN53&gt;NN50)),"")</f>
        <v/>
      </c>
      <c r="NV50" s="497" t="str">
        <f ca="1">IF(NH50&lt;&gt;"",SUMPRODUCT((NS49:NS53=NS50)*(NN49:NN53=NN50)*(NL49:NL53&gt;NL50)),"")</f>
        <v/>
      </c>
      <c r="NW50" s="497" t="str">
        <f ca="1">IF(NH50&lt;&gt;"",SUMPRODUCT((NS49:NS53=NS50)*(NN49:NN53=NN50)*(NL49:NL53=NL50)*(NP49:NP53&gt;NP50)),"")</f>
        <v/>
      </c>
      <c r="NX50" s="497" t="str">
        <f ca="1">IF(NH50&lt;&gt;"",SUMPRODUCT((NS49:NS53=NS50)*(NN49:NN53=NN50)*(NL49:NL53=NL50)*(NP49:NP53=NP50)*(NQ49:NQ53&gt;NQ50)),"")</f>
        <v/>
      </c>
      <c r="NY50" s="497" t="str">
        <f ca="1">IF(NH50&lt;&gt;"",SUMPRODUCT((NS49:NS53=NS50)*(NN49:NN53=NN50)*(NL49:NL53=NL50)*(NP49:NP53=NP50)*(NQ49:NQ53=NQ50)*(NR49:NR53&gt;NR50)),"")</f>
        <v/>
      </c>
      <c r="NZ50" s="497" t="str">
        <f ca="1">IF(NH50&lt;&gt;"",IF(NZ102&lt;&gt;"",IF(NG100=3,NZ102,NZ102+NG100),SUM(NT50:NY50)+1),"")</f>
        <v/>
      </c>
      <c r="OA50" s="497" t="str">
        <f ca="1">IF(NH50&lt;&gt;"",INDEX(NH50:NH53,MATCH(2,NZ50:NZ53,0),0),"")</f>
        <v/>
      </c>
      <c r="OB50" s="497"/>
      <c r="OC50" s="497"/>
      <c r="OD50" s="497"/>
      <c r="OE50" s="497"/>
      <c r="OF50" s="497"/>
      <c r="OG50" s="497"/>
      <c r="OH50" s="497"/>
      <c r="OI50" s="497"/>
      <c r="OJ50" s="497"/>
      <c r="OK50" s="497"/>
      <c r="OL50" s="497"/>
      <c r="OM50" s="497"/>
      <c r="ON50" s="497"/>
      <c r="OO50" s="497"/>
      <c r="OP50" s="497"/>
      <c r="OQ50" s="497"/>
      <c r="OR50" s="497"/>
      <c r="OS50" s="497"/>
      <c r="OT50" s="497"/>
      <c r="OU50" s="497"/>
      <c r="OV50" s="497"/>
      <c r="OW50" s="497"/>
      <c r="OX50" s="497"/>
      <c r="OY50" s="497"/>
      <c r="OZ50" s="497"/>
      <c r="PA50" s="497"/>
      <c r="PB50" s="497"/>
      <c r="PC50" s="497"/>
      <c r="PD50" s="497"/>
      <c r="PE50" s="497"/>
      <c r="PF50" s="497"/>
      <c r="PG50" s="497"/>
      <c r="PH50" s="497"/>
      <c r="PI50" s="497"/>
      <c r="PJ50" s="497"/>
      <c r="PK50" s="497"/>
      <c r="PL50" s="497"/>
      <c r="PM50" s="497"/>
      <c r="PN50" s="497"/>
      <c r="PO50" s="497"/>
      <c r="PP50" s="497" t="str">
        <f t="shared" ref="PP50" ca="1" si="7270">IF(OA50&lt;&gt;"",OA50,IF(NG50&lt;&gt;"",NG50,MG50))</f>
        <v>Real Madrid</v>
      </c>
      <c r="PQ50" s="497">
        <v>2</v>
      </c>
      <c r="PR50" s="497"/>
      <c r="PS50" s="500" t="str">
        <f t="shared" si="0"/>
        <v>Salzburg</v>
      </c>
      <c r="PT50" s="500">
        <f ca="1">IF(OFFSET('Game Board'!O55,0,PT1)&lt;&gt;"",OFFSET('Game Board'!O55,0,PT1),0)</f>
        <v>1</v>
      </c>
      <c r="PU50" s="500">
        <f ca="1">IF(OFFSET('Game Board'!P55,0,PT1)&lt;&gt;"",OFFSET('Game Board'!P55,0,PT1),0)</f>
        <v>1</v>
      </c>
      <c r="PV50" s="500" t="str">
        <f t="shared" si="1"/>
        <v>Real Madrid</v>
      </c>
      <c r="PW50" s="500" t="str">
        <f ca="1">IF(AND(OFFSET('Game Board'!O55,0,PT1)&lt;&gt;"",OFFSET('Game Board'!P55,0,PT1)&lt;&gt;""),IF(PT50&gt;PU50,"W",IF(PT50=PU50,"D","L")),"")</f>
        <v>D</v>
      </c>
      <c r="PX50" s="497" t="str">
        <f t="shared" ca="1" si="2565"/>
        <v>D</v>
      </c>
      <c r="PY50" s="497"/>
      <c r="PZ50" s="497">
        <f ca="1">VLOOKUP(QA50,TV49:TW52,2,FALSE)</f>
        <v>3</v>
      </c>
      <c r="QA50" s="498" t="str">
        <f t="shared" si="7161"/>
        <v>Al Hilal</v>
      </c>
      <c r="QB50" s="497">
        <f ca="1">SUMPRODUCT((TY3:TY54=QA50)*(UC3:UC54="W"))+SUMPRODUCT((UB3:UB54=QA50)*(UD3:UD54="W"))</f>
        <v>0</v>
      </c>
      <c r="QC50" s="497">
        <f ca="1">SUMPRODUCT((TY3:TY54=QA50)*(UC3:UC54="D"))+SUMPRODUCT((UB3:UB54=QA50)*(UD3:UD54="D"))</f>
        <v>0</v>
      </c>
      <c r="QD50" s="497">
        <f ca="1">SUMPRODUCT((TY3:TY54=QA50)*(UC3:UC54="L"))+SUMPRODUCT((UB3:UB54=QA50)*(UD3:UD54="L"))</f>
        <v>0</v>
      </c>
      <c r="QE50" s="497">
        <f ca="1">SUMIF(TY3:TY72,QA50,TZ3:TZ72)+SUMIF(UB3:UB72,QA50,UA3:UA72)</f>
        <v>0</v>
      </c>
      <c r="QF50" s="497">
        <f ca="1">SUMIF(UB3:UB72,QA50,TZ3:TZ72)+SUMIF(TY3:TY72,QA50,UA3:UA72)</f>
        <v>0</v>
      </c>
      <c r="QG50" s="497">
        <f t="shared" ca="1" si="7162"/>
        <v>1000</v>
      </c>
      <c r="QH50" s="497">
        <f t="shared" ca="1" si="7163"/>
        <v>0</v>
      </c>
      <c r="QI50" s="499">
        <f t="shared" si="63"/>
        <v>9</v>
      </c>
      <c r="QJ50" s="497">
        <f ca="1">IF(COUNTIF(QH49:QH52,4)&lt;&gt;4,RANK(QH50,QH49:QH52),QH102)</f>
        <v>1</v>
      </c>
      <c r="QK50" s="497"/>
      <c r="QL50" s="497">
        <f ca="1">SUMPRODUCT((QJ49:QJ52=QJ50)*(QI49:QI52&lt;QI50))+QJ50</f>
        <v>2</v>
      </c>
      <c r="QM50" s="498" t="str">
        <f ca="1">INDEX(QA49:QA53,MATCH(2,QL49:QL53,0),0)</f>
        <v>Al Hilal</v>
      </c>
      <c r="QN50" s="497">
        <f ca="1">INDEX(QJ49:QJ53,MATCH(QM50,QA49:QA53,0),0)</f>
        <v>1</v>
      </c>
      <c r="QO50" s="497" t="str">
        <f t="shared" ref="QO50" ca="1" si="7271">IF(QO49&lt;&gt;"",QM50,"")</f>
        <v>Al Hilal</v>
      </c>
      <c r="QP50" s="497" t="str">
        <f t="shared" ref="QP50" ca="1" si="7272">IF(QP49&lt;&gt;"",QM51,"")</f>
        <v/>
      </c>
      <c r="QQ50" s="497" t="str">
        <f t="shared" ref="QQ50" ca="1" si="7273">IF(QQ49&lt;&gt;"",QM52,"")</f>
        <v/>
      </c>
      <c r="QR50" s="497" t="str">
        <f t="shared" ref="QR50" si="7274">IF(QR49&lt;&gt;"",QM53,"")</f>
        <v/>
      </c>
      <c r="QS50" s="497"/>
      <c r="QT50" s="497" t="str">
        <f t="shared" ca="1" si="7168"/>
        <v>Al Hilal</v>
      </c>
      <c r="QU50" s="497">
        <f ca="1">SUMPRODUCT((TY3:TY54=QT50)*(UB3:UB54=QT51)*(UC3:UC54="W"))+SUMPRODUCT((TY3:TY54=QT50)*(UB3:UB54=QT52)*(UC3:UC54="W"))+SUMPRODUCT((TY3:TY54=QT50)*(UB3:UB54=QT53)*(UC3:UC54="W"))+SUMPRODUCT((TY3:TY54=QT50)*(UB3:UB54=QT49)*(UC3:UC54="W"))+SUMPRODUCT((TY3:TY54=QT51)*(UB3:UB54=QT50)*(UD3:UD54="W"))+SUMPRODUCT((TY3:TY54=QT52)*(UB3:UB54=QT50)*(UD3:UD54="W"))+SUMPRODUCT((TY3:TY54=QT53)*(UB3:UB54=QT50)*(UD3:UD54="W"))+SUMPRODUCT((TY3:TY54=QT49)*(UB3:UB54=QT50)*(UD3:UD54="W"))</f>
        <v>0</v>
      </c>
      <c r="QV50" s="497">
        <f ca="1">SUMPRODUCT((TY3:TY54=QT50)*(UB3:UB54=QT51)*(UC3:UC54="D"))+SUMPRODUCT((TY3:TY54=QT50)*(UB3:UB54=QT52)*(UC3:UC54="D"))+SUMPRODUCT((TY3:TY54=QT50)*(UB3:UB54=QT53)*(UC3:UC54="D"))+SUMPRODUCT((TY3:TY54=QT50)*(UB3:UB54=QT49)*(UC3:UC54="D"))+SUMPRODUCT((TY3:TY54=QT51)*(UB3:UB54=QT50)*(UC3:UC54="D"))+SUMPRODUCT((TY3:TY54=QT52)*(UB3:UB54=QT50)*(UC3:UC54="D"))+SUMPRODUCT((TY3:TY54=QT53)*(UB3:UB54=QT50)*(UC3:UC54="D"))+SUMPRODUCT((TY3:TY54=QT49)*(UB3:UB54=QT50)*(UC3:UC54="D"))</f>
        <v>0</v>
      </c>
      <c r="QW50" s="497">
        <f ca="1">SUMPRODUCT((TY3:TY54=QT50)*(UB3:UB54=QT51)*(UC3:UC54="L"))+SUMPRODUCT((TY3:TY54=QT50)*(UB3:UB54=QT52)*(UC3:UC54="L"))+SUMPRODUCT((TY3:TY54=QT50)*(UB3:UB54=QT53)*(UC3:UC54="L"))+SUMPRODUCT((TY3:TY54=QT50)*(UB3:UB54=QT49)*(UC3:UC54="L"))+SUMPRODUCT((TY3:TY54=QT51)*(UB3:UB54=QT50)*(UD3:UD54="L"))+SUMPRODUCT((TY3:TY54=QT52)*(UB3:UB54=QT50)*(UD3:UD54="L"))+SUMPRODUCT((TY3:TY54=QT53)*(UB3:UB54=QT50)*(UD3:UD54="L"))+SUMPRODUCT((TY3:TY54=QT49)*(UB3:UB54=QT50)*(UD3:UD54="L"))</f>
        <v>0</v>
      </c>
      <c r="QX50" s="497">
        <f ca="1">SUMPRODUCT((TY3:TY54=QT50)*(UB3:UB54=QT51)*TZ3:TZ54)+SUMPRODUCT((TY3:TY54=QT50)*(UB3:UB54=QT52)*TZ3:TZ54)+SUMPRODUCT((TY3:TY54=QT50)*(UB3:UB54=QT53)*TZ3:TZ54)+SUMPRODUCT((TY3:TY54=QT50)*(UB3:UB54=QT49)*TZ3:TZ54)+SUMPRODUCT((TY3:TY54=QT51)*(UB3:UB54=QT50)*UA3:UA54)+SUMPRODUCT((TY3:TY54=QT52)*(UB3:UB54=QT50)*UA3:UA54)+SUMPRODUCT((TY3:TY54=QT53)*(UB3:UB54=QT50)*UA3:UA54)+SUMPRODUCT((TY3:TY54=QT49)*(UB3:UB54=QT50)*UA3:UA54)</f>
        <v>0</v>
      </c>
      <c r="QY50" s="497">
        <f ca="1">SUMPRODUCT((TY3:TY54=QT50)*(UB3:UB54=QT51)*UA3:UA54)+SUMPRODUCT((TY3:TY54=QT50)*(UB3:UB54=QT52)*UA3:UA54)+SUMPRODUCT((TY3:TY54=QT50)*(UB3:UB54=QT53)*UA3:UA54)+SUMPRODUCT((TY3:TY54=QT50)*(UB3:UB54=QT49)*UA3:UA54)+SUMPRODUCT((TY3:TY54=QT51)*(UB3:UB54=QT50)*TZ3:TZ54)+SUMPRODUCT((TY3:TY54=QT52)*(UB3:UB54=QT50)*TZ3:TZ54)+SUMPRODUCT((TY3:TY54=QT53)*(UB3:UB54=QT50)*TZ3:TZ54)+SUMPRODUCT((TY3:TY54=QT49)*(UB3:UB54=QT50)*TZ3:TZ54)</f>
        <v>0</v>
      </c>
      <c r="QZ50" s="497">
        <f t="shared" ca="1" si="7169"/>
        <v>1000</v>
      </c>
      <c r="RA50" s="497">
        <f t="shared" ca="1" si="7170"/>
        <v>0</v>
      </c>
      <c r="RB50" s="497">
        <f ca="1">IF(QT50&lt;&gt;"",VLOOKUP(QT50,QA4:QG52,7,FALSE),"")</f>
        <v>1000</v>
      </c>
      <c r="RC50" s="497">
        <f ca="1">IF(QT50&lt;&gt;"",VLOOKUP(QT50,QA4:QG52,5,FALSE),"")</f>
        <v>0</v>
      </c>
      <c r="RD50" s="497">
        <f ca="1">IF(QT50&lt;&gt;"",VLOOKUP(QT50,QA4:QI52,9,FALSE),"")</f>
        <v>9</v>
      </c>
      <c r="RE50" s="497">
        <f t="shared" ca="1" si="7171"/>
        <v>0</v>
      </c>
      <c r="RF50" s="497">
        <f ca="1">IF(QT50&lt;&gt;"",RANK(RE50,RE49:RE53),"")</f>
        <v>1</v>
      </c>
      <c r="RG50" s="497">
        <f ca="1">IF(QT50&lt;&gt;"",SUMPRODUCT((RE49:RE53=RE50)*(QZ49:QZ53&gt;QZ50)),"")</f>
        <v>0</v>
      </c>
      <c r="RH50" s="497">
        <f ca="1">IF(QT50&lt;&gt;"",SUMPRODUCT((RE49:RE53=RE50)*(QZ49:QZ53=QZ50)*(QX49:QX53&gt;QX50)),"")</f>
        <v>0</v>
      </c>
      <c r="RI50" s="497">
        <f ca="1">IF(QT50&lt;&gt;"",SUMPRODUCT((RE49:RE53=RE50)*(QZ49:QZ53=QZ50)*(QX49:QX53=QX50)*(RB49:RB53&gt;RB50)),"")</f>
        <v>0</v>
      </c>
      <c r="RJ50" s="497">
        <f ca="1">IF(QT50&lt;&gt;"",SUMPRODUCT((RE49:RE53=RE50)*(QZ49:QZ53=QZ50)*(QX49:QX53=QX50)*(RB49:RB53=RB50)*(RC49:RC53&gt;RC50)),"")</f>
        <v>0</v>
      </c>
      <c r="RK50" s="497">
        <f ca="1">IF(QT50&lt;&gt;"",SUMPRODUCT((RE49:RE53=RE50)*(QZ49:QZ53=QZ50)*(QX49:QX53=QX50)*(RB49:RB53=RB50)*(RC49:RC53=RC50)*(RD49:RD53&gt;RD50)),"")</f>
        <v>2</v>
      </c>
      <c r="RL50" s="497">
        <f t="shared" ref="RL50" ca="1" si="7275">IF(QT50&lt;&gt;"",IF(RL102&lt;&gt;"",IF(QS100=3,RL102,RL102+QS100),SUM(RF50:RK50)),"")</f>
        <v>3</v>
      </c>
      <c r="RM50" s="497" t="str">
        <f ca="1">IF(QT50&lt;&gt;"",INDEX(QT49:QT53,MATCH(2,RL49:RL53,0),0),"")</f>
        <v>Salzburg</v>
      </c>
      <c r="RN50" s="497" t="str">
        <f t="shared" ref="RN50:RN52" ca="1" si="7276">IF(QP49&lt;&gt;"",QP49,"")</f>
        <v/>
      </c>
      <c r="RO50" s="497">
        <f ca="1">SUMPRODUCT((TY3:TY54=RN50)*(UB3:UB54=RN51)*(UC3:UC54="W"))+SUMPRODUCT((TY3:TY54=RN50)*(UB3:UB54=RN52)*(UC3:UC54="W"))+SUMPRODUCT((TY3:TY54=RN50)*(UB3:UB54=RN53)*(UC3:UC54="W"))+SUMPRODUCT((TY3:TY54=RN51)*(UB3:UB54=RN50)*(UD3:UD54="W"))+SUMPRODUCT((TY3:TY54=RN52)*(UB3:UB54=RN50)*(UD3:UD54="W"))+SUMPRODUCT((TY3:TY54=RN53)*(UB3:UB54=RN50)*(UD3:UD54="W"))</f>
        <v>0</v>
      </c>
      <c r="RP50" s="497">
        <f ca="1">SUMPRODUCT((TY3:TY54=RN50)*(UB3:UB54=RN51)*(UC3:UC54="D"))+SUMPRODUCT((TY3:TY54=RN50)*(UB3:UB54=RN52)*(UC3:UC54="D"))+SUMPRODUCT((TY3:TY54=RN50)*(UB3:UB54=RN53)*(UC3:UC54="D"))+SUMPRODUCT((TY3:TY54=RN51)*(UB3:UB54=RN50)*(UC3:UC54="D"))+SUMPRODUCT((TY3:TY54=RN52)*(UB3:UB54=RN50)*(UC3:UC54="D"))+SUMPRODUCT((TY3:TY54=RN53)*(UB3:UB54=RN50)*(UC3:UC54="D"))</f>
        <v>0</v>
      </c>
      <c r="RQ50" s="497">
        <f ca="1">SUMPRODUCT((TY3:TY54=RN50)*(UB3:UB54=RN51)*(UC3:UC54="L"))+SUMPRODUCT((TY3:TY54=RN50)*(UB3:UB54=RN52)*(UC3:UC54="L"))+SUMPRODUCT((TY3:TY54=RN50)*(UB3:UB54=RN53)*(UC3:UC54="L"))+SUMPRODUCT((TY3:TY54=RN51)*(UB3:UB54=RN50)*(UD3:UD54="L"))+SUMPRODUCT((TY3:TY54=RN52)*(UB3:UB54=RN50)*(UD3:UD54="L"))+SUMPRODUCT((TY3:TY54=RN53)*(UB3:UB54=RN50)*(UD3:UD54="L"))</f>
        <v>0</v>
      </c>
      <c r="RR50" s="497">
        <f ca="1">SUMPRODUCT((TY3:TY54=RN50)*(UB3:UB54=RN51)*TZ3:TZ54)+SUMPRODUCT((TY3:TY54=RN50)*(UB3:UB54=RN52)*TZ3:TZ54)+SUMPRODUCT((TY3:TY54=RN50)*(UB3:UB54=RN53)*TZ3:TZ54)+SUMPRODUCT((TY3:TY54=RN50)*(UB3:UB54=RN49)*TZ3:TZ54)+SUMPRODUCT((TY3:TY54=RN51)*(UB3:UB54=RN50)*UA3:UA54)+SUMPRODUCT((TY3:TY54=RN52)*(UB3:UB54=RN50)*UA3:UA54)+SUMPRODUCT((TY3:TY54=RN53)*(UB3:UB54=RN50)*UA3:UA54)+SUMPRODUCT((TY3:TY54=RN49)*(UB3:UB54=RN50)*UA3:UA54)</f>
        <v>0</v>
      </c>
      <c r="RS50" s="497">
        <f ca="1">SUMPRODUCT((TY3:TY54=RN50)*(UB3:UB54=RN51)*UA3:UA54)+SUMPRODUCT((TY3:TY54=RN50)*(UB3:UB54=RN52)*UA3:UA54)+SUMPRODUCT((TY3:TY54=RN50)*(UB3:UB54=RN53)*UA3:UA54)+SUMPRODUCT((TY3:TY54=RN50)*(UB3:UB54=RN49)*UA3:UA54)+SUMPRODUCT((TY3:TY54=RN51)*(UB3:UB54=RN50)*TZ3:TZ54)+SUMPRODUCT((TY3:TY54=RN52)*(UB3:UB54=RN50)*TZ3:TZ54)+SUMPRODUCT((TY3:TY54=RN53)*(UB3:UB54=RN50)*TZ3:TZ54)+SUMPRODUCT((TY3:TY54=RN49)*(UB3:UB54=RN50)*TZ3:TZ54)</f>
        <v>0</v>
      </c>
      <c r="RT50" s="497">
        <f t="shared" ref="RT50:RT52" ca="1" si="7277">RR50-RS50+1000</f>
        <v>1000</v>
      </c>
      <c r="RU50" s="497" t="str">
        <f t="shared" ref="RU50:RU52" ca="1" si="7278">IF(RN50&lt;&gt;"",RO50*3+RP50*1,"")</f>
        <v/>
      </c>
      <c r="RV50" s="497" t="str">
        <f ca="1">IF(RN50&lt;&gt;"",VLOOKUP(RN50,QA4:QG52,7,FALSE),"")</f>
        <v/>
      </c>
      <c r="RW50" s="497" t="str">
        <f ca="1">IF(RN50&lt;&gt;"",VLOOKUP(RN50,QA4:QG52,5,FALSE),"")</f>
        <v/>
      </c>
      <c r="RX50" s="497" t="str">
        <f ca="1">IF(RN50&lt;&gt;"",VLOOKUP(RN50,QA4:QI52,9,FALSE),"")</f>
        <v/>
      </c>
      <c r="RY50" s="497" t="str">
        <f t="shared" ref="RY50:RY52" ca="1" si="7279">RU50</f>
        <v/>
      </c>
      <c r="RZ50" s="497" t="str">
        <f ca="1">IF(RN50&lt;&gt;"",RANK(RY50,RY49:RY52),"")</f>
        <v/>
      </c>
      <c r="SA50" s="497" t="str">
        <f ca="1">IF(RN50&lt;&gt;"",SUMPRODUCT((RY49:RY53=RY50)*(RT49:RT53&gt;RT50)),"")</f>
        <v/>
      </c>
      <c r="SB50" s="497" t="str">
        <f ca="1">IF(RN50&lt;&gt;"",SUMPRODUCT((RY49:RY53=RY50)*(RT49:RT53=RT50)*(RR49:RR53&gt;RR50)),"")</f>
        <v/>
      </c>
      <c r="SC50" s="497" t="str">
        <f ca="1">IF(RN50&lt;&gt;"",SUMPRODUCT((RY49:RY53=RY50)*(RT49:RT53=RT50)*(RR49:RR53=RR50)*(RV49:RV53&gt;RV50)),"")</f>
        <v/>
      </c>
      <c r="SD50" s="497" t="str">
        <f ca="1">IF(RN50&lt;&gt;"",SUMPRODUCT((RY49:RY53=RY50)*(RT49:RT53=RT50)*(RR49:RR53=RR50)*(RV49:RV53=RV50)*(RW49:RW53&gt;RW50)),"")</f>
        <v/>
      </c>
      <c r="SE50" s="497" t="str">
        <f ca="1">IF(RN50&lt;&gt;"",SUMPRODUCT((RY49:RY53=RY50)*(RT49:RT53=RT50)*(RR49:RR53=RR50)*(RV49:RV53=RV50)*(RW49:RW53=RW50)*(RX49:RX53&gt;RX50)),"")</f>
        <v/>
      </c>
      <c r="SF50" s="497" t="str">
        <f ca="1">IF(RN50&lt;&gt;"",IF(SF102&lt;&gt;"",IF(RM100=3,SF102,SF102+RM100),SUM(RZ50:SE50)+1),"")</f>
        <v/>
      </c>
      <c r="SG50" s="497" t="str">
        <f ca="1">IF(RN50&lt;&gt;"",INDEX(RN50:RN53,MATCH(2,SF50:SF53,0),0),"")</f>
        <v/>
      </c>
      <c r="SH50" s="497"/>
      <c r="SI50" s="497"/>
      <c r="SJ50" s="497"/>
      <c r="SK50" s="497"/>
      <c r="SL50" s="497"/>
      <c r="SM50" s="497"/>
      <c r="SN50" s="497"/>
      <c r="SO50" s="497"/>
      <c r="SP50" s="497"/>
      <c r="SQ50" s="497"/>
      <c r="SR50" s="497"/>
      <c r="SS50" s="497"/>
      <c r="ST50" s="497"/>
      <c r="SU50" s="497"/>
      <c r="SV50" s="497"/>
      <c r="SW50" s="497"/>
      <c r="SX50" s="497"/>
      <c r="SY50" s="497"/>
      <c r="SZ50" s="497"/>
      <c r="TA50" s="497"/>
      <c r="TB50" s="497"/>
      <c r="TC50" s="497"/>
      <c r="TD50" s="497"/>
      <c r="TE50" s="497"/>
      <c r="TF50" s="497"/>
      <c r="TG50" s="497"/>
      <c r="TH50" s="497"/>
      <c r="TI50" s="497"/>
      <c r="TJ50" s="497"/>
      <c r="TK50" s="497"/>
      <c r="TL50" s="497"/>
      <c r="TM50" s="497"/>
      <c r="TN50" s="497"/>
      <c r="TO50" s="497"/>
      <c r="TP50" s="497"/>
      <c r="TQ50" s="497"/>
      <c r="TR50" s="497"/>
      <c r="TS50" s="497"/>
      <c r="TT50" s="497"/>
      <c r="TU50" s="497"/>
      <c r="TV50" s="497" t="str">
        <f t="shared" ref="TV50" ca="1" si="7280">IF(SG50&lt;&gt;"",SG50,IF(RM50&lt;&gt;"",RM50,QM50))</f>
        <v>Salzburg</v>
      </c>
      <c r="TW50" s="497">
        <v>2</v>
      </c>
      <c r="TX50" s="497"/>
      <c r="TY50" s="500" t="str">
        <f t="shared" si="3"/>
        <v>Salzburg</v>
      </c>
      <c r="TZ50" s="500">
        <f ca="1">IF(OFFSET('Game Board'!O55,0,TZ1)&lt;&gt;"",OFFSET('Game Board'!O55,0,TZ1),0)</f>
        <v>0</v>
      </c>
      <c r="UA50" s="500">
        <f ca="1">IF(OFFSET('Game Board'!P55,0,TZ1)&lt;&gt;"",OFFSET('Game Board'!P55,0,TZ1),0)</f>
        <v>0</v>
      </c>
      <c r="UB50" s="500" t="str">
        <f t="shared" si="4"/>
        <v>Real Madrid</v>
      </c>
      <c r="UC50" s="500" t="str">
        <f ca="1">IF(AND(OFFSET('Game Board'!O55,0,TZ1)&lt;&gt;"",OFFSET('Game Board'!P55,0,TZ1)&lt;&gt;""),IF(TZ50&gt;UA50,"W",IF(TZ50=UA50,"D","L")),"")</f>
        <v/>
      </c>
      <c r="UD50" s="497" t="str">
        <f t="shared" ca="1" si="2597"/>
        <v/>
      </c>
      <c r="UE50" s="497"/>
      <c r="UF50" s="497">
        <f ca="1">VLOOKUP(UG50,YB49:YC52,2,FALSE)</f>
        <v>3</v>
      </c>
      <c r="UG50" s="498" t="str">
        <f t="shared" si="7174"/>
        <v>Al Hilal</v>
      </c>
      <c r="UH50" s="497">
        <f ca="1">SUMPRODUCT((YE3:YE54=UG50)*(YI3:YI54="W"))+SUMPRODUCT((YH3:YH54=UG50)*(YJ3:YJ54="W"))</f>
        <v>0</v>
      </c>
      <c r="UI50" s="497">
        <f ca="1">SUMPRODUCT((YE3:YE54=UG50)*(YI3:YI54="D"))+SUMPRODUCT((YH3:YH54=UG50)*(YJ3:YJ54="D"))</f>
        <v>0</v>
      </c>
      <c r="UJ50" s="497">
        <f ca="1">SUMPRODUCT((YE3:YE54=UG50)*(YI3:YI54="L"))+SUMPRODUCT((YH3:YH54=UG50)*(YJ3:YJ54="L"))</f>
        <v>0</v>
      </c>
      <c r="UK50" s="497">
        <f ca="1">SUMIF(YE3:YE72,UG50,YF3:YF72)+SUMIF(YH3:YH72,UG50,YG3:YG72)</f>
        <v>0</v>
      </c>
      <c r="UL50" s="497">
        <f ca="1">SUMIF(YH3:YH72,UG50,YF3:YF72)+SUMIF(YE3:YE72,UG50,YG3:YG72)</f>
        <v>0</v>
      </c>
      <c r="UM50" s="497">
        <f t="shared" ca="1" si="7175"/>
        <v>1000</v>
      </c>
      <c r="UN50" s="497">
        <f t="shared" ca="1" si="7176"/>
        <v>0</v>
      </c>
      <c r="UO50" s="499">
        <f t="shared" si="90"/>
        <v>9</v>
      </c>
      <c r="UP50" s="497">
        <f ca="1">IF(COUNTIF(UN49:UN52,4)&lt;&gt;4,RANK(UN50,UN49:UN52),UN102)</f>
        <v>1</v>
      </c>
      <c r="UQ50" s="497"/>
      <c r="UR50" s="497">
        <f ca="1">SUMPRODUCT((UP49:UP52=UP50)*(UO49:UO52&lt;UO50))+UP50</f>
        <v>2</v>
      </c>
      <c r="US50" s="498" t="str">
        <f ca="1">INDEX(UG49:UG53,MATCH(2,UR49:UR53,0),0)</f>
        <v>Al Hilal</v>
      </c>
      <c r="UT50" s="497">
        <f ca="1">INDEX(UP49:UP53,MATCH(US50,UG49:UG53,0),0)</f>
        <v>1</v>
      </c>
      <c r="UU50" s="497" t="str">
        <f t="shared" ref="UU50" ca="1" si="7281">IF(UU49&lt;&gt;"",US50,"")</f>
        <v>Al Hilal</v>
      </c>
      <c r="UV50" s="497" t="str">
        <f t="shared" ref="UV50" ca="1" si="7282">IF(UV49&lt;&gt;"",US51,"")</f>
        <v/>
      </c>
      <c r="UW50" s="497" t="str">
        <f t="shared" ref="UW50" ca="1" si="7283">IF(UW49&lt;&gt;"",US52,"")</f>
        <v/>
      </c>
      <c r="UX50" s="497" t="str">
        <f t="shared" ref="UX50" si="7284">IF(UX49&lt;&gt;"",US53,"")</f>
        <v/>
      </c>
      <c r="UY50" s="497"/>
      <c r="UZ50" s="497" t="str">
        <f t="shared" ca="1" si="7181"/>
        <v>Al Hilal</v>
      </c>
      <c r="VA50" s="497">
        <f ca="1">SUMPRODUCT((YE3:YE54=UZ50)*(YH3:YH54=UZ51)*(YI3:YI54="W"))+SUMPRODUCT((YE3:YE54=UZ50)*(YH3:YH54=UZ52)*(YI3:YI54="W"))+SUMPRODUCT((YE3:YE54=UZ50)*(YH3:YH54=UZ53)*(YI3:YI54="W"))+SUMPRODUCT((YE3:YE54=UZ50)*(YH3:YH54=UZ49)*(YI3:YI54="W"))+SUMPRODUCT((YE3:YE54=UZ51)*(YH3:YH54=UZ50)*(YJ3:YJ54="W"))+SUMPRODUCT((YE3:YE54=UZ52)*(YH3:YH54=UZ50)*(YJ3:YJ54="W"))+SUMPRODUCT((YE3:YE54=UZ53)*(YH3:YH54=UZ50)*(YJ3:YJ54="W"))+SUMPRODUCT((YE3:YE54=UZ49)*(YH3:YH54=UZ50)*(YJ3:YJ54="W"))</f>
        <v>0</v>
      </c>
      <c r="VB50" s="497">
        <f ca="1">SUMPRODUCT((YE3:YE54=UZ50)*(YH3:YH54=UZ51)*(YI3:YI54="D"))+SUMPRODUCT((YE3:YE54=UZ50)*(YH3:YH54=UZ52)*(YI3:YI54="D"))+SUMPRODUCT((YE3:YE54=UZ50)*(YH3:YH54=UZ53)*(YI3:YI54="D"))+SUMPRODUCT((YE3:YE54=UZ50)*(YH3:YH54=UZ49)*(YI3:YI54="D"))+SUMPRODUCT((YE3:YE54=UZ51)*(YH3:YH54=UZ50)*(YI3:YI54="D"))+SUMPRODUCT((YE3:YE54=UZ52)*(YH3:YH54=UZ50)*(YI3:YI54="D"))+SUMPRODUCT((YE3:YE54=UZ53)*(YH3:YH54=UZ50)*(YI3:YI54="D"))+SUMPRODUCT((YE3:YE54=UZ49)*(YH3:YH54=UZ50)*(YI3:YI54="D"))</f>
        <v>0</v>
      </c>
      <c r="VC50" s="497">
        <f ca="1">SUMPRODUCT((YE3:YE54=UZ50)*(YH3:YH54=UZ51)*(YI3:YI54="L"))+SUMPRODUCT((YE3:YE54=UZ50)*(YH3:YH54=UZ52)*(YI3:YI54="L"))+SUMPRODUCT((YE3:YE54=UZ50)*(YH3:YH54=UZ53)*(YI3:YI54="L"))+SUMPRODUCT((YE3:YE54=UZ50)*(YH3:YH54=UZ49)*(YI3:YI54="L"))+SUMPRODUCT((YE3:YE54=UZ51)*(YH3:YH54=UZ50)*(YJ3:YJ54="L"))+SUMPRODUCT((YE3:YE54=UZ52)*(YH3:YH54=UZ50)*(YJ3:YJ54="L"))+SUMPRODUCT((YE3:YE54=UZ53)*(YH3:YH54=UZ50)*(YJ3:YJ54="L"))+SUMPRODUCT((YE3:YE54=UZ49)*(YH3:YH54=UZ50)*(YJ3:YJ54="L"))</f>
        <v>0</v>
      </c>
      <c r="VD50" s="497">
        <f ca="1">SUMPRODUCT((YE3:YE54=UZ50)*(YH3:YH54=UZ51)*YF3:YF54)+SUMPRODUCT((YE3:YE54=UZ50)*(YH3:YH54=UZ52)*YF3:YF54)+SUMPRODUCT((YE3:YE54=UZ50)*(YH3:YH54=UZ53)*YF3:YF54)+SUMPRODUCT((YE3:YE54=UZ50)*(YH3:YH54=UZ49)*YF3:YF54)+SUMPRODUCT((YE3:YE54=UZ51)*(YH3:YH54=UZ50)*YG3:YG54)+SUMPRODUCT((YE3:YE54=UZ52)*(YH3:YH54=UZ50)*YG3:YG54)+SUMPRODUCT((YE3:YE54=UZ53)*(YH3:YH54=UZ50)*YG3:YG54)+SUMPRODUCT((YE3:YE54=UZ49)*(YH3:YH54=UZ50)*YG3:YG54)</f>
        <v>0</v>
      </c>
      <c r="VE50" s="497">
        <f ca="1">SUMPRODUCT((YE3:YE54=UZ50)*(YH3:YH54=UZ51)*YG3:YG54)+SUMPRODUCT((YE3:YE54=UZ50)*(YH3:YH54=UZ52)*YG3:YG54)+SUMPRODUCT((YE3:YE54=UZ50)*(YH3:YH54=UZ53)*YG3:YG54)+SUMPRODUCT((YE3:YE54=UZ50)*(YH3:YH54=UZ49)*YG3:YG54)+SUMPRODUCT((YE3:YE54=UZ51)*(YH3:YH54=UZ50)*YF3:YF54)+SUMPRODUCT((YE3:YE54=UZ52)*(YH3:YH54=UZ50)*YF3:YF54)+SUMPRODUCT((YE3:YE54=UZ53)*(YH3:YH54=UZ50)*YF3:YF54)+SUMPRODUCT((YE3:YE54=UZ49)*(YH3:YH54=UZ50)*YF3:YF54)</f>
        <v>0</v>
      </c>
      <c r="VF50" s="497">
        <f t="shared" ca="1" si="7182"/>
        <v>1000</v>
      </c>
      <c r="VG50" s="497">
        <f t="shared" ca="1" si="7183"/>
        <v>0</v>
      </c>
      <c r="VH50" s="497">
        <f ca="1">IF(UZ50&lt;&gt;"",VLOOKUP(UZ50,UG4:UM52,7,FALSE),"")</f>
        <v>1000</v>
      </c>
      <c r="VI50" s="497">
        <f ca="1">IF(UZ50&lt;&gt;"",VLOOKUP(UZ50,UG4:UM52,5,FALSE),"")</f>
        <v>0</v>
      </c>
      <c r="VJ50" s="497">
        <f ca="1">IF(UZ50&lt;&gt;"",VLOOKUP(UZ50,UG4:UO52,9,FALSE),"")</f>
        <v>9</v>
      </c>
      <c r="VK50" s="497">
        <f t="shared" ca="1" si="7184"/>
        <v>0</v>
      </c>
      <c r="VL50" s="497">
        <f ca="1">IF(UZ50&lt;&gt;"",RANK(VK50,VK49:VK53),"")</f>
        <v>1</v>
      </c>
      <c r="VM50" s="497">
        <f ca="1">IF(UZ50&lt;&gt;"",SUMPRODUCT((VK49:VK53=VK50)*(VF49:VF53&gt;VF50)),"")</f>
        <v>0</v>
      </c>
      <c r="VN50" s="497">
        <f ca="1">IF(UZ50&lt;&gt;"",SUMPRODUCT((VK49:VK53=VK50)*(VF49:VF53=VF50)*(VD49:VD53&gt;VD50)),"")</f>
        <v>0</v>
      </c>
      <c r="VO50" s="497">
        <f ca="1">IF(UZ50&lt;&gt;"",SUMPRODUCT((VK49:VK53=VK50)*(VF49:VF53=VF50)*(VD49:VD53=VD50)*(VH49:VH53&gt;VH50)),"")</f>
        <v>0</v>
      </c>
      <c r="VP50" s="497">
        <f ca="1">IF(UZ50&lt;&gt;"",SUMPRODUCT((VK49:VK53=VK50)*(VF49:VF53=VF50)*(VD49:VD53=VD50)*(VH49:VH53=VH50)*(VI49:VI53&gt;VI50)),"")</f>
        <v>0</v>
      </c>
      <c r="VQ50" s="497">
        <f ca="1">IF(UZ50&lt;&gt;"",SUMPRODUCT((VK49:VK53=VK50)*(VF49:VF53=VF50)*(VD49:VD53=VD50)*(VH49:VH53=VH50)*(VI49:VI53=VI50)*(VJ49:VJ53&gt;VJ50)),"")</f>
        <v>2</v>
      </c>
      <c r="VR50" s="497">
        <f t="shared" ref="VR50" ca="1" si="7285">IF(UZ50&lt;&gt;"",IF(VR102&lt;&gt;"",IF(UY100=3,VR102,VR102+UY100),SUM(VL50:VQ50)),"")</f>
        <v>3</v>
      </c>
      <c r="VS50" s="497" t="str">
        <f ca="1">IF(UZ50&lt;&gt;"",INDEX(UZ49:UZ53,MATCH(2,VR49:VR53,0),0),"")</f>
        <v>Salzburg</v>
      </c>
      <c r="VT50" s="497" t="str">
        <f t="shared" ref="VT50:VT52" ca="1" si="7286">IF(UV49&lt;&gt;"",UV49,"")</f>
        <v/>
      </c>
      <c r="VU50" s="497">
        <f ca="1">SUMPRODUCT((YE3:YE54=VT50)*(YH3:YH54=VT51)*(YI3:YI54="W"))+SUMPRODUCT((YE3:YE54=VT50)*(YH3:YH54=VT52)*(YI3:YI54="W"))+SUMPRODUCT((YE3:YE54=VT50)*(YH3:YH54=VT53)*(YI3:YI54="W"))+SUMPRODUCT((YE3:YE54=VT51)*(YH3:YH54=VT50)*(YJ3:YJ54="W"))+SUMPRODUCT((YE3:YE54=VT52)*(YH3:YH54=VT50)*(YJ3:YJ54="W"))+SUMPRODUCT((YE3:YE54=VT53)*(YH3:YH54=VT50)*(YJ3:YJ54="W"))</f>
        <v>0</v>
      </c>
      <c r="VV50" s="497">
        <f ca="1">SUMPRODUCT((YE3:YE54=VT50)*(YH3:YH54=VT51)*(YI3:YI54="D"))+SUMPRODUCT((YE3:YE54=VT50)*(YH3:YH54=VT52)*(YI3:YI54="D"))+SUMPRODUCT((YE3:YE54=VT50)*(YH3:YH54=VT53)*(YI3:YI54="D"))+SUMPRODUCT((YE3:YE54=VT51)*(YH3:YH54=VT50)*(YI3:YI54="D"))+SUMPRODUCT((YE3:YE54=VT52)*(YH3:YH54=VT50)*(YI3:YI54="D"))+SUMPRODUCT((YE3:YE54=VT53)*(YH3:YH54=VT50)*(YI3:YI54="D"))</f>
        <v>0</v>
      </c>
      <c r="VW50" s="497">
        <f ca="1">SUMPRODUCT((YE3:YE54=VT50)*(YH3:YH54=VT51)*(YI3:YI54="L"))+SUMPRODUCT((YE3:YE54=VT50)*(YH3:YH54=VT52)*(YI3:YI54="L"))+SUMPRODUCT((YE3:YE54=VT50)*(YH3:YH54=VT53)*(YI3:YI54="L"))+SUMPRODUCT((YE3:YE54=VT51)*(YH3:YH54=VT50)*(YJ3:YJ54="L"))+SUMPRODUCT((YE3:YE54=VT52)*(YH3:YH54=VT50)*(YJ3:YJ54="L"))+SUMPRODUCT((YE3:YE54=VT53)*(YH3:YH54=VT50)*(YJ3:YJ54="L"))</f>
        <v>0</v>
      </c>
      <c r="VX50" s="497">
        <f ca="1">SUMPRODUCT((YE3:YE54=VT50)*(YH3:YH54=VT51)*YF3:YF54)+SUMPRODUCT((YE3:YE54=VT50)*(YH3:YH54=VT52)*YF3:YF54)+SUMPRODUCT((YE3:YE54=VT50)*(YH3:YH54=VT53)*YF3:YF54)+SUMPRODUCT((YE3:YE54=VT50)*(YH3:YH54=VT49)*YF3:YF54)+SUMPRODUCT((YE3:YE54=VT51)*(YH3:YH54=VT50)*YG3:YG54)+SUMPRODUCT((YE3:YE54=VT52)*(YH3:YH54=VT50)*YG3:YG54)+SUMPRODUCT((YE3:YE54=VT53)*(YH3:YH54=VT50)*YG3:YG54)+SUMPRODUCT((YE3:YE54=VT49)*(YH3:YH54=VT50)*YG3:YG54)</f>
        <v>0</v>
      </c>
      <c r="VY50" s="497">
        <f ca="1">SUMPRODUCT((YE3:YE54=VT50)*(YH3:YH54=VT51)*YG3:YG54)+SUMPRODUCT((YE3:YE54=VT50)*(YH3:YH54=VT52)*YG3:YG54)+SUMPRODUCT((YE3:YE54=VT50)*(YH3:YH54=VT53)*YG3:YG54)+SUMPRODUCT((YE3:YE54=VT50)*(YH3:YH54=VT49)*YG3:YG54)+SUMPRODUCT((YE3:YE54=VT51)*(YH3:YH54=VT50)*YF3:YF54)+SUMPRODUCT((YE3:YE54=VT52)*(YH3:YH54=VT50)*YF3:YF54)+SUMPRODUCT((YE3:YE54=VT53)*(YH3:YH54=VT50)*YF3:YF54)+SUMPRODUCT((YE3:YE54=VT49)*(YH3:YH54=VT50)*YF3:YF54)</f>
        <v>0</v>
      </c>
      <c r="VZ50" s="497">
        <f t="shared" ref="VZ50:VZ52" ca="1" si="7287">VX50-VY50+1000</f>
        <v>1000</v>
      </c>
      <c r="WA50" s="497" t="str">
        <f t="shared" ref="WA50:WA52" ca="1" si="7288">IF(VT50&lt;&gt;"",VU50*3+VV50*1,"")</f>
        <v/>
      </c>
      <c r="WB50" s="497" t="str">
        <f ca="1">IF(VT50&lt;&gt;"",VLOOKUP(VT50,UG4:UM52,7,FALSE),"")</f>
        <v/>
      </c>
      <c r="WC50" s="497" t="str">
        <f ca="1">IF(VT50&lt;&gt;"",VLOOKUP(VT50,UG4:UM52,5,FALSE),"")</f>
        <v/>
      </c>
      <c r="WD50" s="497" t="str">
        <f ca="1">IF(VT50&lt;&gt;"",VLOOKUP(VT50,UG4:UO52,9,FALSE),"")</f>
        <v/>
      </c>
      <c r="WE50" s="497" t="str">
        <f t="shared" ref="WE50:WE52" ca="1" si="7289">WA50</f>
        <v/>
      </c>
      <c r="WF50" s="497" t="str">
        <f ca="1">IF(VT50&lt;&gt;"",RANK(WE50,WE49:WE52),"")</f>
        <v/>
      </c>
      <c r="WG50" s="497" t="str">
        <f ca="1">IF(VT50&lt;&gt;"",SUMPRODUCT((WE49:WE53=WE50)*(VZ49:VZ53&gt;VZ50)),"")</f>
        <v/>
      </c>
      <c r="WH50" s="497" t="str">
        <f ca="1">IF(VT50&lt;&gt;"",SUMPRODUCT((WE49:WE53=WE50)*(VZ49:VZ53=VZ50)*(VX49:VX53&gt;VX50)),"")</f>
        <v/>
      </c>
      <c r="WI50" s="497" t="str">
        <f ca="1">IF(VT50&lt;&gt;"",SUMPRODUCT((WE49:WE53=WE50)*(VZ49:VZ53=VZ50)*(VX49:VX53=VX50)*(WB49:WB53&gt;WB50)),"")</f>
        <v/>
      </c>
      <c r="WJ50" s="497" t="str">
        <f ca="1">IF(VT50&lt;&gt;"",SUMPRODUCT((WE49:WE53=WE50)*(VZ49:VZ53=VZ50)*(VX49:VX53=VX50)*(WB49:WB53=WB50)*(WC49:WC53&gt;WC50)),"")</f>
        <v/>
      </c>
      <c r="WK50" s="497" t="str">
        <f ca="1">IF(VT50&lt;&gt;"",SUMPRODUCT((WE49:WE53=WE50)*(VZ49:VZ53=VZ50)*(VX49:VX53=VX50)*(WB49:WB53=WB50)*(WC49:WC53=WC50)*(WD49:WD53&gt;WD50)),"")</f>
        <v/>
      </c>
      <c r="WL50" s="497" t="str">
        <f ca="1">IF(VT50&lt;&gt;"",IF(WL102&lt;&gt;"",IF(VS100=3,WL102,WL102+VS100),SUM(WF50:WK50)+1),"")</f>
        <v/>
      </c>
      <c r="WM50" s="497" t="str">
        <f ca="1">IF(VT50&lt;&gt;"",INDEX(VT50:VT53,MATCH(2,WL50:WL53,0),0),"")</f>
        <v/>
      </c>
      <c r="WN50" s="497"/>
      <c r="WO50" s="497"/>
      <c r="WP50" s="497"/>
      <c r="WQ50" s="497"/>
      <c r="WR50" s="497"/>
      <c r="WS50" s="497"/>
      <c r="WT50" s="497"/>
      <c r="WU50" s="497"/>
      <c r="WV50" s="497"/>
      <c r="WW50" s="497"/>
      <c r="WX50" s="497"/>
      <c r="WY50" s="497"/>
      <c r="WZ50" s="497"/>
      <c r="XA50" s="497"/>
      <c r="XB50" s="497"/>
      <c r="XC50" s="497"/>
      <c r="XD50" s="497"/>
      <c r="XE50" s="497"/>
      <c r="XF50" s="497"/>
      <c r="XG50" s="497"/>
      <c r="XH50" s="497"/>
      <c r="XI50" s="497"/>
      <c r="XJ50" s="497"/>
      <c r="XK50" s="497"/>
      <c r="XL50" s="497"/>
      <c r="XM50" s="497"/>
      <c r="XN50" s="497"/>
      <c r="XO50" s="497"/>
      <c r="XP50" s="497"/>
      <c r="XQ50" s="497"/>
      <c r="XR50" s="497"/>
      <c r="XS50" s="497"/>
      <c r="XT50" s="497"/>
      <c r="XU50" s="497"/>
      <c r="XV50" s="497"/>
      <c r="XW50" s="497"/>
      <c r="XX50" s="497"/>
      <c r="XY50" s="497"/>
      <c r="XZ50" s="497"/>
      <c r="YA50" s="497"/>
      <c r="YB50" s="497" t="str">
        <f t="shared" ref="YB50" ca="1" si="7290">IF(WM50&lt;&gt;"",WM50,IF(VS50&lt;&gt;"",VS50,US50))</f>
        <v>Salzburg</v>
      </c>
      <c r="YC50" s="497">
        <v>2</v>
      </c>
      <c r="YD50" s="497"/>
      <c r="YE50" s="500" t="str">
        <f t="shared" si="6"/>
        <v>Salzburg</v>
      </c>
      <c r="YF50" s="500">
        <f ca="1">IF(OFFSET('Game Board'!O55,0,YF1)&lt;&gt;"",OFFSET('Game Board'!O55,0,YF1),0)</f>
        <v>0</v>
      </c>
      <c r="YG50" s="500">
        <f ca="1">IF(OFFSET('Game Board'!P55,0,YF1)&lt;&gt;"",OFFSET('Game Board'!P55,0,YF1),0)</f>
        <v>0</v>
      </c>
      <c r="YH50" s="500" t="str">
        <f t="shared" si="7"/>
        <v>Real Madrid</v>
      </c>
      <c r="YI50" s="500" t="str">
        <f ca="1">IF(AND(OFFSET('Game Board'!O55,0,YF1)&lt;&gt;"",OFFSET('Game Board'!P55,0,YF1)&lt;&gt;""),IF(YF50&gt;YG50,"W",IF(YF50=YG50,"D","L")),"")</f>
        <v/>
      </c>
      <c r="YJ50" s="497" t="str">
        <f t="shared" ca="1" si="2629"/>
        <v/>
      </c>
      <c r="YK50" s="497"/>
      <c r="YL50" s="497">
        <f ca="1">VLOOKUP(YM50,ACH49:ACI52,2,FALSE)</f>
        <v>3</v>
      </c>
      <c r="YM50" s="498" t="str">
        <f t="shared" si="7187"/>
        <v>Al Hilal</v>
      </c>
      <c r="YN50" s="497">
        <f ca="1">SUMPRODUCT((ACK3:ACK54=YM50)*(ACO3:ACO54="W"))+SUMPRODUCT((ACN3:ACN54=YM50)*(ACP3:ACP54="W"))</f>
        <v>0</v>
      </c>
      <c r="YO50" s="497">
        <f ca="1">SUMPRODUCT((ACK3:ACK54=YM50)*(ACO3:ACO54="D"))+SUMPRODUCT((ACN3:ACN54=YM50)*(ACP3:ACP54="D"))</f>
        <v>0</v>
      </c>
      <c r="YP50" s="497">
        <f ca="1">SUMPRODUCT((ACK3:ACK54=YM50)*(ACO3:ACO54="L"))+SUMPRODUCT((ACN3:ACN54=YM50)*(ACP3:ACP54="L"))</f>
        <v>0</v>
      </c>
      <c r="YQ50" s="497">
        <f ca="1">SUMIF(ACK3:ACK72,YM50,ACL3:ACL72)+SUMIF(ACN3:ACN72,YM50,ACM3:ACM72)</f>
        <v>0</v>
      </c>
      <c r="YR50" s="497">
        <f ca="1">SUMIF(ACN3:ACN72,YM50,ACL3:ACL72)+SUMIF(ACK3:ACK72,YM50,ACM3:ACM72)</f>
        <v>0</v>
      </c>
      <c r="YS50" s="497">
        <f t="shared" ca="1" si="7188"/>
        <v>1000</v>
      </c>
      <c r="YT50" s="497">
        <f t="shared" ca="1" si="7189"/>
        <v>0</v>
      </c>
      <c r="YU50" s="499">
        <f t="shared" si="117"/>
        <v>9</v>
      </c>
      <c r="YV50" s="497">
        <f ca="1">IF(COUNTIF(YT49:YT52,4)&lt;&gt;4,RANK(YT50,YT49:YT52),YT102)</f>
        <v>1</v>
      </c>
      <c r="YW50" s="497"/>
      <c r="YX50" s="497">
        <f ca="1">SUMPRODUCT((YV49:YV52=YV50)*(YU49:YU52&lt;YU50))+YV50</f>
        <v>2</v>
      </c>
      <c r="YY50" s="498" t="str">
        <f ca="1">INDEX(YM49:YM53,MATCH(2,YX49:YX53,0),0)</f>
        <v>Al Hilal</v>
      </c>
      <c r="YZ50" s="497">
        <f ca="1">INDEX(YV49:YV53,MATCH(YY50,YM49:YM53,0),0)</f>
        <v>1</v>
      </c>
      <c r="ZA50" s="497" t="str">
        <f t="shared" ref="ZA50" ca="1" si="7291">IF(ZA49&lt;&gt;"",YY50,"")</f>
        <v>Al Hilal</v>
      </c>
      <c r="ZB50" s="497" t="str">
        <f t="shared" ref="ZB50" ca="1" si="7292">IF(ZB49&lt;&gt;"",YY51,"")</f>
        <v/>
      </c>
      <c r="ZC50" s="497" t="str">
        <f t="shared" ref="ZC50" ca="1" si="7293">IF(ZC49&lt;&gt;"",YY52,"")</f>
        <v/>
      </c>
      <c r="ZD50" s="497" t="str">
        <f t="shared" ref="ZD50" si="7294">IF(ZD49&lt;&gt;"",YY53,"")</f>
        <v/>
      </c>
      <c r="ZE50" s="497"/>
      <c r="ZF50" s="497" t="str">
        <f t="shared" ca="1" si="7194"/>
        <v>Al Hilal</v>
      </c>
      <c r="ZG50" s="497">
        <f ca="1">SUMPRODUCT((ACK3:ACK54=ZF50)*(ACN3:ACN54=ZF51)*(ACO3:ACO54="W"))+SUMPRODUCT((ACK3:ACK54=ZF50)*(ACN3:ACN54=ZF52)*(ACO3:ACO54="W"))+SUMPRODUCT((ACK3:ACK54=ZF50)*(ACN3:ACN54=ZF53)*(ACO3:ACO54="W"))+SUMPRODUCT((ACK3:ACK54=ZF50)*(ACN3:ACN54=ZF49)*(ACO3:ACO54="W"))+SUMPRODUCT((ACK3:ACK54=ZF51)*(ACN3:ACN54=ZF50)*(ACP3:ACP54="W"))+SUMPRODUCT((ACK3:ACK54=ZF52)*(ACN3:ACN54=ZF50)*(ACP3:ACP54="W"))+SUMPRODUCT((ACK3:ACK54=ZF53)*(ACN3:ACN54=ZF50)*(ACP3:ACP54="W"))+SUMPRODUCT((ACK3:ACK54=ZF49)*(ACN3:ACN54=ZF50)*(ACP3:ACP54="W"))</f>
        <v>0</v>
      </c>
      <c r="ZH50" s="497">
        <f ca="1">SUMPRODUCT((ACK3:ACK54=ZF50)*(ACN3:ACN54=ZF51)*(ACO3:ACO54="D"))+SUMPRODUCT((ACK3:ACK54=ZF50)*(ACN3:ACN54=ZF52)*(ACO3:ACO54="D"))+SUMPRODUCT((ACK3:ACK54=ZF50)*(ACN3:ACN54=ZF53)*(ACO3:ACO54="D"))+SUMPRODUCT((ACK3:ACK54=ZF50)*(ACN3:ACN54=ZF49)*(ACO3:ACO54="D"))+SUMPRODUCT((ACK3:ACK54=ZF51)*(ACN3:ACN54=ZF50)*(ACO3:ACO54="D"))+SUMPRODUCT((ACK3:ACK54=ZF52)*(ACN3:ACN54=ZF50)*(ACO3:ACO54="D"))+SUMPRODUCT((ACK3:ACK54=ZF53)*(ACN3:ACN54=ZF50)*(ACO3:ACO54="D"))+SUMPRODUCT((ACK3:ACK54=ZF49)*(ACN3:ACN54=ZF50)*(ACO3:ACO54="D"))</f>
        <v>0</v>
      </c>
      <c r="ZI50" s="497">
        <f ca="1">SUMPRODUCT((ACK3:ACK54=ZF50)*(ACN3:ACN54=ZF51)*(ACO3:ACO54="L"))+SUMPRODUCT((ACK3:ACK54=ZF50)*(ACN3:ACN54=ZF52)*(ACO3:ACO54="L"))+SUMPRODUCT((ACK3:ACK54=ZF50)*(ACN3:ACN54=ZF53)*(ACO3:ACO54="L"))+SUMPRODUCT((ACK3:ACK54=ZF50)*(ACN3:ACN54=ZF49)*(ACO3:ACO54="L"))+SUMPRODUCT((ACK3:ACK54=ZF51)*(ACN3:ACN54=ZF50)*(ACP3:ACP54="L"))+SUMPRODUCT((ACK3:ACK54=ZF52)*(ACN3:ACN54=ZF50)*(ACP3:ACP54="L"))+SUMPRODUCT((ACK3:ACK54=ZF53)*(ACN3:ACN54=ZF50)*(ACP3:ACP54="L"))+SUMPRODUCT((ACK3:ACK54=ZF49)*(ACN3:ACN54=ZF50)*(ACP3:ACP54="L"))</f>
        <v>0</v>
      </c>
      <c r="ZJ50" s="497">
        <f ca="1">SUMPRODUCT((ACK3:ACK54=ZF50)*(ACN3:ACN54=ZF51)*ACL3:ACL54)+SUMPRODUCT((ACK3:ACK54=ZF50)*(ACN3:ACN54=ZF52)*ACL3:ACL54)+SUMPRODUCT((ACK3:ACK54=ZF50)*(ACN3:ACN54=ZF53)*ACL3:ACL54)+SUMPRODUCT((ACK3:ACK54=ZF50)*(ACN3:ACN54=ZF49)*ACL3:ACL54)+SUMPRODUCT((ACK3:ACK54=ZF51)*(ACN3:ACN54=ZF50)*ACM3:ACM54)+SUMPRODUCT((ACK3:ACK54=ZF52)*(ACN3:ACN54=ZF50)*ACM3:ACM54)+SUMPRODUCT((ACK3:ACK54=ZF53)*(ACN3:ACN54=ZF50)*ACM3:ACM54)+SUMPRODUCT((ACK3:ACK54=ZF49)*(ACN3:ACN54=ZF50)*ACM3:ACM54)</f>
        <v>0</v>
      </c>
      <c r="ZK50" s="497">
        <f ca="1">SUMPRODUCT((ACK3:ACK54=ZF50)*(ACN3:ACN54=ZF51)*ACM3:ACM54)+SUMPRODUCT((ACK3:ACK54=ZF50)*(ACN3:ACN54=ZF52)*ACM3:ACM54)+SUMPRODUCT((ACK3:ACK54=ZF50)*(ACN3:ACN54=ZF53)*ACM3:ACM54)+SUMPRODUCT((ACK3:ACK54=ZF50)*(ACN3:ACN54=ZF49)*ACM3:ACM54)+SUMPRODUCT((ACK3:ACK54=ZF51)*(ACN3:ACN54=ZF50)*ACL3:ACL54)+SUMPRODUCT((ACK3:ACK54=ZF52)*(ACN3:ACN54=ZF50)*ACL3:ACL54)+SUMPRODUCT((ACK3:ACK54=ZF53)*(ACN3:ACN54=ZF50)*ACL3:ACL54)+SUMPRODUCT((ACK3:ACK54=ZF49)*(ACN3:ACN54=ZF50)*ACL3:ACL54)</f>
        <v>0</v>
      </c>
      <c r="ZL50" s="497">
        <f t="shared" ca="1" si="7195"/>
        <v>1000</v>
      </c>
      <c r="ZM50" s="497">
        <f t="shared" ca="1" si="7196"/>
        <v>0</v>
      </c>
      <c r="ZN50" s="497">
        <f ca="1">IF(ZF50&lt;&gt;"",VLOOKUP(ZF50,YM4:YS52,7,FALSE),"")</f>
        <v>1000</v>
      </c>
      <c r="ZO50" s="497">
        <f ca="1">IF(ZF50&lt;&gt;"",VLOOKUP(ZF50,YM4:YS52,5,FALSE),"")</f>
        <v>0</v>
      </c>
      <c r="ZP50" s="497">
        <f ca="1">IF(ZF50&lt;&gt;"",VLOOKUP(ZF50,YM4:YU52,9,FALSE),"")</f>
        <v>9</v>
      </c>
      <c r="ZQ50" s="497">
        <f t="shared" ca="1" si="7197"/>
        <v>0</v>
      </c>
      <c r="ZR50" s="497">
        <f ca="1">IF(ZF50&lt;&gt;"",RANK(ZQ50,ZQ49:ZQ53),"")</f>
        <v>1</v>
      </c>
      <c r="ZS50" s="497">
        <f ca="1">IF(ZF50&lt;&gt;"",SUMPRODUCT((ZQ49:ZQ53=ZQ50)*(ZL49:ZL53&gt;ZL50)),"")</f>
        <v>0</v>
      </c>
      <c r="ZT50" s="497">
        <f ca="1">IF(ZF50&lt;&gt;"",SUMPRODUCT((ZQ49:ZQ53=ZQ50)*(ZL49:ZL53=ZL50)*(ZJ49:ZJ53&gt;ZJ50)),"")</f>
        <v>0</v>
      </c>
      <c r="ZU50" s="497">
        <f ca="1">IF(ZF50&lt;&gt;"",SUMPRODUCT((ZQ49:ZQ53=ZQ50)*(ZL49:ZL53=ZL50)*(ZJ49:ZJ53=ZJ50)*(ZN49:ZN53&gt;ZN50)),"")</f>
        <v>0</v>
      </c>
      <c r="ZV50" s="497">
        <f ca="1">IF(ZF50&lt;&gt;"",SUMPRODUCT((ZQ49:ZQ53=ZQ50)*(ZL49:ZL53=ZL50)*(ZJ49:ZJ53=ZJ50)*(ZN49:ZN53=ZN50)*(ZO49:ZO53&gt;ZO50)),"")</f>
        <v>0</v>
      </c>
      <c r="ZW50" s="497">
        <f ca="1">IF(ZF50&lt;&gt;"",SUMPRODUCT((ZQ49:ZQ53=ZQ50)*(ZL49:ZL53=ZL50)*(ZJ49:ZJ53=ZJ50)*(ZN49:ZN53=ZN50)*(ZO49:ZO53=ZO50)*(ZP49:ZP53&gt;ZP50)),"")</f>
        <v>2</v>
      </c>
      <c r="ZX50" s="497">
        <f t="shared" ref="ZX50" ca="1" si="7295">IF(ZF50&lt;&gt;"",IF(ZX102&lt;&gt;"",IF(ZE100=3,ZX102,ZX102+ZE100),SUM(ZR50:ZW50)),"")</f>
        <v>3</v>
      </c>
      <c r="ZY50" s="497" t="str">
        <f ca="1">IF(ZF50&lt;&gt;"",INDEX(ZF49:ZF53,MATCH(2,ZX49:ZX53,0),0),"")</f>
        <v>Salzburg</v>
      </c>
      <c r="ZZ50" s="497" t="str">
        <f t="shared" ref="ZZ50:ZZ52" ca="1" si="7296">IF(ZB49&lt;&gt;"",ZB49,"")</f>
        <v/>
      </c>
      <c r="AAA50" s="497">
        <f ca="1">SUMPRODUCT((ACK3:ACK54=ZZ50)*(ACN3:ACN54=ZZ51)*(ACO3:ACO54="W"))+SUMPRODUCT((ACK3:ACK54=ZZ50)*(ACN3:ACN54=ZZ52)*(ACO3:ACO54="W"))+SUMPRODUCT((ACK3:ACK54=ZZ50)*(ACN3:ACN54=ZZ53)*(ACO3:ACO54="W"))+SUMPRODUCT((ACK3:ACK54=ZZ51)*(ACN3:ACN54=ZZ50)*(ACP3:ACP54="W"))+SUMPRODUCT((ACK3:ACK54=ZZ52)*(ACN3:ACN54=ZZ50)*(ACP3:ACP54="W"))+SUMPRODUCT((ACK3:ACK54=ZZ53)*(ACN3:ACN54=ZZ50)*(ACP3:ACP54="W"))</f>
        <v>0</v>
      </c>
      <c r="AAB50" s="497">
        <f ca="1">SUMPRODUCT((ACK3:ACK54=ZZ50)*(ACN3:ACN54=ZZ51)*(ACO3:ACO54="D"))+SUMPRODUCT((ACK3:ACK54=ZZ50)*(ACN3:ACN54=ZZ52)*(ACO3:ACO54="D"))+SUMPRODUCT((ACK3:ACK54=ZZ50)*(ACN3:ACN54=ZZ53)*(ACO3:ACO54="D"))+SUMPRODUCT((ACK3:ACK54=ZZ51)*(ACN3:ACN54=ZZ50)*(ACO3:ACO54="D"))+SUMPRODUCT((ACK3:ACK54=ZZ52)*(ACN3:ACN54=ZZ50)*(ACO3:ACO54="D"))+SUMPRODUCT((ACK3:ACK54=ZZ53)*(ACN3:ACN54=ZZ50)*(ACO3:ACO54="D"))</f>
        <v>0</v>
      </c>
      <c r="AAC50" s="497">
        <f ca="1">SUMPRODUCT((ACK3:ACK54=ZZ50)*(ACN3:ACN54=ZZ51)*(ACO3:ACO54="L"))+SUMPRODUCT((ACK3:ACK54=ZZ50)*(ACN3:ACN54=ZZ52)*(ACO3:ACO54="L"))+SUMPRODUCT((ACK3:ACK54=ZZ50)*(ACN3:ACN54=ZZ53)*(ACO3:ACO54="L"))+SUMPRODUCT((ACK3:ACK54=ZZ51)*(ACN3:ACN54=ZZ50)*(ACP3:ACP54="L"))+SUMPRODUCT((ACK3:ACK54=ZZ52)*(ACN3:ACN54=ZZ50)*(ACP3:ACP54="L"))+SUMPRODUCT((ACK3:ACK54=ZZ53)*(ACN3:ACN54=ZZ50)*(ACP3:ACP54="L"))</f>
        <v>0</v>
      </c>
      <c r="AAD50" s="497">
        <f ca="1">SUMPRODUCT((ACK3:ACK54=ZZ50)*(ACN3:ACN54=ZZ51)*ACL3:ACL54)+SUMPRODUCT((ACK3:ACK54=ZZ50)*(ACN3:ACN54=ZZ52)*ACL3:ACL54)+SUMPRODUCT((ACK3:ACK54=ZZ50)*(ACN3:ACN54=ZZ53)*ACL3:ACL54)+SUMPRODUCT((ACK3:ACK54=ZZ50)*(ACN3:ACN54=ZZ49)*ACL3:ACL54)+SUMPRODUCT((ACK3:ACK54=ZZ51)*(ACN3:ACN54=ZZ50)*ACM3:ACM54)+SUMPRODUCT((ACK3:ACK54=ZZ52)*(ACN3:ACN54=ZZ50)*ACM3:ACM54)+SUMPRODUCT((ACK3:ACK54=ZZ53)*(ACN3:ACN54=ZZ50)*ACM3:ACM54)+SUMPRODUCT((ACK3:ACK54=ZZ49)*(ACN3:ACN54=ZZ50)*ACM3:ACM54)</f>
        <v>0</v>
      </c>
      <c r="AAE50" s="497">
        <f ca="1">SUMPRODUCT((ACK3:ACK54=ZZ50)*(ACN3:ACN54=ZZ51)*ACM3:ACM54)+SUMPRODUCT((ACK3:ACK54=ZZ50)*(ACN3:ACN54=ZZ52)*ACM3:ACM54)+SUMPRODUCT((ACK3:ACK54=ZZ50)*(ACN3:ACN54=ZZ53)*ACM3:ACM54)+SUMPRODUCT((ACK3:ACK54=ZZ50)*(ACN3:ACN54=ZZ49)*ACM3:ACM54)+SUMPRODUCT((ACK3:ACK54=ZZ51)*(ACN3:ACN54=ZZ50)*ACL3:ACL54)+SUMPRODUCT((ACK3:ACK54=ZZ52)*(ACN3:ACN54=ZZ50)*ACL3:ACL54)+SUMPRODUCT((ACK3:ACK54=ZZ53)*(ACN3:ACN54=ZZ50)*ACL3:ACL54)+SUMPRODUCT((ACK3:ACK54=ZZ49)*(ACN3:ACN54=ZZ50)*ACL3:ACL54)</f>
        <v>0</v>
      </c>
      <c r="AAF50" s="497">
        <f t="shared" ref="AAF50:AAF52" ca="1" si="7297">AAD50-AAE50+1000</f>
        <v>1000</v>
      </c>
      <c r="AAG50" s="497" t="str">
        <f t="shared" ref="AAG50:AAG52" ca="1" si="7298">IF(ZZ50&lt;&gt;"",AAA50*3+AAB50*1,"")</f>
        <v/>
      </c>
      <c r="AAH50" s="497" t="str">
        <f ca="1">IF(ZZ50&lt;&gt;"",VLOOKUP(ZZ50,YM4:YS52,7,FALSE),"")</f>
        <v/>
      </c>
      <c r="AAI50" s="497" t="str">
        <f ca="1">IF(ZZ50&lt;&gt;"",VLOOKUP(ZZ50,YM4:YS52,5,FALSE),"")</f>
        <v/>
      </c>
      <c r="AAJ50" s="497" t="str">
        <f ca="1">IF(ZZ50&lt;&gt;"",VLOOKUP(ZZ50,YM4:YU52,9,FALSE),"")</f>
        <v/>
      </c>
      <c r="AAK50" s="497" t="str">
        <f t="shared" ref="AAK50:AAK52" ca="1" si="7299">AAG50</f>
        <v/>
      </c>
      <c r="AAL50" s="497" t="str">
        <f ca="1">IF(ZZ50&lt;&gt;"",RANK(AAK50,AAK49:AAK52),"")</f>
        <v/>
      </c>
      <c r="AAM50" s="497" t="str">
        <f ca="1">IF(ZZ50&lt;&gt;"",SUMPRODUCT((AAK49:AAK53=AAK50)*(AAF49:AAF53&gt;AAF50)),"")</f>
        <v/>
      </c>
      <c r="AAN50" s="497" t="str">
        <f ca="1">IF(ZZ50&lt;&gt;"",SUMPRODUCT((AAK49:AAK53=AAK50)*(AAF49:AAF53=AAF50)*(AAD49:AAD53&gt;AAD50)),"")</f>
        <v/>
      </c>
      <c r="AAO50" s="497" t="str">
        <f ca="1">IF(ZZ50&lt;&gt;"",SUMPRODUCT((AAK49:AAK53=AAK50)*(AAF49:AAF53=AAF50)*(AAD49:AAD53=AAD50)*(AAH49:AAH53&gt;AAH50)),"")</f>
        <v/>
      </c>
      <c r="AAP50" s="497" t="str">
        <f ca="1">IF(ZZ50&lt;&gt;"",SUMPRODUCT((AAK49:AAK53=AAK50)*(AAF49:AAF53=AAF50)*(AAD49:AAD53=AAD50)*(AAH49:AAH53=AAH50)*(AAI49:AAI53&gt;AAI50)),"")</f>
        <v/>
      </c>
      <c r="AAQ50" s="497" t="str">
        <f ca="1">IF(ZZ50&lt;&gt;"",SUMPRODUCT((AAK49:AAK53=AAK50)*(AAF49:AAF53=AAF50)*(AAD49:AAD53=AAD50)*(AAH49:AAH53=AAH50)*(AAI49:AAI53=AAI50)*(AAJ49:AAJ53&gt;AAJ50)),"")</f>
        <v/>
      </c>
      <c r="AAR50" s="497" t="str">
        <f ca="1">IF(ZZ50&lt;&gt;"",IF(AAR102&lt;&gt;"",IF(ZY100=3,AAR102,AAR102+ZY100),SUM(AAL50:AAQ50)+1),"")</f>
        <v/>
      </c>
      <c r="AAS50" s="497" t="str">
        <f ca="1">IF(ZZ50&lt;&gt;"",INDEX(ZZ50:ZZ53,MATCH(2,AAR50:AAR53,0),0),"")</f>
        <v/>
      </c>
      <c r="AAT50" s="497"/>
      <c r="AAU50" s="497"/>
      <c r="AAV50" s="497"/>
      <c r="AAW50" s="497"/>
      <c r="AAX50" s="497"/>
      <c r="AAY50" s="497"/>
      <c r="AAZ50" s="497"/>
      <c r="ABA50" s="497"/>
      <c r="ABB50" s="497"/>
      <c r="ABC50" s="497"/>
      <c r="ABD50" s="497"/>
      <c r="ABE50" s="497"/>
      <c r="ABF50" s="497"/>
      <c r="ABG50" s="497"/>
      <c r="ABH50" s="497"/>
      <c r="ABI50" s="497"/>
      <c r="ABJ50" s="497"/>
      <c r="ABK50" s="497"/>
      <c r="ABL50" s="497"/>
      <c r="ABM50" s="497"/>
      <c r="ABN50" s="497"/>
      <c r="ABO50" s="497"/>
      <c r="ABP50" s="497"/>
      <c r="ABQ50" s="497"/>
      <c r="ABR50" s="497"/>
      <c r="ABS50" s="497"/>
      <c r="ABT50" s="497"/>
      <c r="ABU50" s="497"/>
      <c r="ABV50" s="497"/>
      <c r="ABW50" s="497"/>
      <c r="ABX50" s="497"/>
      <c r="ABY50" s="497"/>
      <c r="ABZ50" s="497"/>
      <c r="ACA50" s="497"/>
      <c r="ACB50" s="497"/>
      <c r="ACC50" s="497"/>
      <c r="ACD50" s="497"/>
      <c r="ACE50" s="497"/>
      <c r="ACF50" s="497"/>
      <c r="ACG50" s="497"/>
      <c r="ACH50" s="497" t="str">
        <f t="shared" ref="ACH50" ca="1" si="7300">IF(AAS50&lt;&gt;"",AAS50,IF(ZY50&lt;&gt;"",ZY50,YY50))</f>
        <v>Salzburg</v>
      </c>
      <c r="ACI50" s="497">
        <v>2</v>
      </c>
      <c r="ACJ50" s="497"/>
      <c r="ACK50" s="500" t="str">
        <f t="shared" si="9"/>
        <v>Salzburg</v>
      </c>
      <c r="ACL50" s="500">
        <f ca="1">IF(OFFSET('Game Board'!O55,0,ACL1)&lt;&gt;"",OFFSET('Game Board'!O55,0,ACL1),0)</f>
        <v>0</v>
      </c>
      <c r="ACM50" s="500">
        <f ca="1">IF(OFFSET('Game Board'!P55,0,ACL1)&lt;&gt;"",OFFSET('Game Board'!P55,0,ACL1),0)</f>
        <v>0</v>
      </c>
      <c r="ACN50" s="500" t="str">
        <f t="shared" si="10"/>
        <v>Real Madrid</v>
      </c>
      <c r="ACO50" s="500" t="str">
        <f ca="1">IF(AND(OFFSET('Game Board'!O55,0,ACL1)&lt;&gt;"",OFFSET('Game Board'!P55,0,ACL1)&lt;&gt;""),IF(ACL50&gt;ACM50,"W",IF(ACL50=ACM50,"D","L")),"")</f>
        <v/>
      </c>
      <c r="ACP50" s="497" t="str">
        <f t="shared" ca="1" si="2661"/>
        <v/>
      </c>
      <c r="ACQ50" s="497"/>
      <c r="ACR50" s="497">
        <f ca="1">VLOOKUP(ACS50,AGN49:AGO52,2,FALSE)</f>
        <v>3</v>
      </c>
      <c r="ACS50" s="498" t="str">
        <f t="shared" si="7200"/>
        <v>Al Hilal</v>
      </c>
      <c r="ACT50" s="497">
        <f ca="1">SUMPRODUCT((AGQ3:AGQ54=ACS50)*(AGU3:AGU54="W"))+SUMPRODUCT((AGT3:AGT54=ACS50)*(AGV3:AGV54="W"))</f>
        <v>0</v>
      </c>
      <c r="ACU50" s="497">
        <f ca="1">SUMPRODUCT((AGQ3:AGQ54=ACS50)*(AGU3:AGU54="D"))+SUMPRODUCT((AGT3:AGT54=ACS50)*(AGV3:AGV54="D"))</f>
        <v>0</v>
      </c>
      <c r="ACV50" s="497">
        <f ca="1">SUMPRODUCT((AGQ3:AGQ54=ACS50)*(AGU3:AGU54="L"))+SUMPRODUCT((AGT3:AGT54=ACS50)*(AGV3:AGV54="L"))</f>
        <v>0</v>
      </c>
      <c r="ACW50" s="497">
        <f ca="1">SUMIF(AGQ3:AGQ72,ACS50,AGR3:AGR72)+SUMIF(AGT3:AGT72,ACS50,AGS3:AGS72)</f>
        <v>0</v>
      </c>
      <c r="ACX50" s="497">
        <f ca="1">SUMIF(AGT3:AGT72,ACS50,AGR3:AGR72)+SUMIF(AGQ3:AGQ72,ACS50,AGS3:AGS72)</f>
        <v>0</v>
      </c>
      <c r="ACY50" s="497">
        <f t="shared" ca="1" si="7201"/>
        <v>1000</v>
      </c>
      <c r="ACZ50" s="497">
        <f t="shared" ca="1" si="7202"/>
        <v>0</v>
      </c>
      <c r="ADA50" s="499">
        <f t="shared" si="144"/>
        <v>9</v>
      </c>
      <c r="ADB50" s="497">
        <f ca="1">IF(COUNTIF(ACZ49:ACZ52,4)&lt;&gt;4,RANK(ACZ50,ACZ49:ACZ52),ACZ102)</f>
        <v>1</v>
      </c>
      <c r="ADC50" s="497"/>
      <c r="ADD50" s="497">
        <f ca="1">SUMPRODUCT((ADB49:ADB52=ADB50)*(ADA49:ADA52&lt;ADA50))+ADB50</f>
        <v>2</v>
      </c>
      <c r="ADE50" s="498" t="str">
        <f ca="1">INDEX(ACS49:ACS53,MATCH(2,ADD49:ADD53,0),0)</f>
        <v>Al Hilal</v>
      </c>
      <c r="ADF50" s="497">
        <f ca="1">INDEX(ADB49:ADB53,MATCH(ADE50,ACS49:ACS53,0),0)</f>
        <v>1</v>
      </c>
      <c r="ADG50" s="497" t="str">
        <f t="shared" ref="ADG50" ca="1" si="7301">IF(ADG49&lt;&gt;"",ADE50,"")</f>
        <v>Al Hilal</v>
      </c>
      <c r="ADH50" s="497" t="str">
        <f t="shared" ref="ADH50" ca="1" si="7302">IF(ADH49&lt;&gt;"",ADE51,"")</f>
        <v/>
      </c>
      <c r="ADI50" s="497" t="str">
        <f t="shared" ref="ADI50" ca="1" si="7303">IF(ADI49&lt;&gt;"",ADE52,"")</f>
        <v/>
      </c>
      <c r="ADJ50" s="497" t="str">
        <f t="shared" ref="ADJ50" si="7304">IF(ADJ49&lt;&gt;"",ADE53,"")</f>
        <v/>
      </c>
      <c r="ADK50" s="497"/>
      <c r="ADL50" s="497" t="str">
        <f t="shared" ca="1" si="7207"/>
        <v>Al Hilal</v>
      </c>
      <c r="ADM50" s="497">
        <f ca="1">SUMPRODUCT((AGQ3:AGQ54=ADL50)*(AGT3:AGT54=ADL51)*(AGU3:AGU54="W"))+SUMPRODUCT((AGQ3:AGQ54=ADL50)*(AGT3:AGT54=ADL52)*(AGU3:AGU54="W"))+SUMPRODUCT((AGQ3:AGQ54=ADL50)*(AGT3:AGT54=ADL53)*(AGU3:AGU54="W"))+SUMPRODUCT((AGQ3:AGQ54=ADL50)*(AGT3:AGT54=ADL49)*(AGU3:AGU54="W"))+SUMPRODUCT((AGQ3:AGQ54=ADL51)*(AGT3:AGT54=ADL50)*(AGV3:AGV54="W"))+SUMPRODUCT((AGQ3:AGQ54=ADL52)*(AGT3:AGT54=ADL50)*(AGV3:AGV54="W"))+SUMPRODUCT((AGQ3:AGQ54=ADL53)*(AGT3:AGT54=ADL50)*(AGV3:AGV54="W"))+SUMPRODUCT((AGQ3:AGQ54=ADL49)*(AGT3:AGT54=ADL50)*(AGV3:AGV54="W"))</f>
        <v>0</v>
      </c>
      <c r="ADN50" s="497">
        <f ca="1">SUMPRODUCT((AGQ3:AGQ54=ADL50)*(AGT3:AGT54=ADL51)*(AGU3:AGU54="D"))+SUMPRODUCT((AGQ3:AGQ54=ADL50)*(AGT3:AGT54=ADL52)*(AGU3:AGU54="D"))+SUMPRODUCT((AGQ3:AGQ54=ADL50)*(AGT3:AGT54=ADL53)*(AGU3:AGU54="D"))+SUMPRODUCT((AGQ3:AGQ54=ADL50)*(AGT3:AGT54=ADL49)*(AGU3:AGU54="D"))+SUMPRODUCT((AGQ3:AGQ54=ADL51)*(AGT3:AGT54=ADL50)*(AGU3:AGU54="D"))+SUMPRODUCT((AGQ3:AGQ54=ADL52)*(AGT3:AGT54=ADL50)*(AGU3:AGU54="D"))+SUMPRODUCT((AGQ3:AGQ54=ADL53)*(AGT3:AGT54=ADL50)*(AGU3:AGU54="D"))+SUMPRODUCT((AGQ3:AGQ54=ADL49)*(AGT3:AGT54=ADL50)*(AGU3:AGU54="D"))</f>
        <v>0</v>
      </c>
      <c r="ADO50" s="497">
        <f ca="1">SUMPRODUCT((AGQ3:AGQ54=ADL50)*(AGT3:AGT54=ADL51)*(AGU3:AGU54="L"))+SUMPRODUCT((AGQ3:AGQ54=ADL50)*(AGT3:AGT54=ADL52)*(AGU3:AGU54="L"))+SUMPRODUCT((AGQ3:AGQ54=ADL50)*(AGT3:AGT54=ADL53)*(AGU3:AGU54="L"))+SUMPRODUCT((AGQ3:AGQ54=ADL50)*(AGT3:AGT54=ADL49)*(AGU3:AGU54="L"))+SUMPRODUCT((AGQ3:AGQ54=ADL51)*(AGT3:AGT54=ADL50)*(AGV3:AGV54="L"))+SUMPRODUCT((AGQ3:AGQ54=ADL52)*(AGT3:AGT54=ADL50)*(AGV3:AGV54="L"))+SUMPRODUCT((AGQ3:AGQ54=ADL53)*(AGT3:AGT54=ADL50)*(AGV3:AGV54="L"))+SUMPRODUCT((AGQ3:AGQ54=ADL49)*(AGT3:AGT54=ADL50)*(AGV3:AGV54="L"))</f>
        <v>0</v>
      </c>
      <c r="ADP50" s="497">
        <f ca="1">SUMPRODUCT((AGQ3:AGQ54=ADL50)*(AGT3:AGT54=ADL51)*AGR3:AGR54)+SUMPRODUCT((AGQ3:AGQ54=ADL50)*(AGT3:AGT54=ADL52)*AGR3:AGR54)+SUMPRODUCT((AGQ3:AGQ54=ADL50)*(AGT3:AGT54=ADL53)*AGR3:AGR54)+SUMPRODUCT((AGQ3:AGQ54=ADL50)*(AGT3:AGT54=ADL49)*AGR3:AGR54)+SUMPRODUCT((AGQ3:AGQ54=ADL51)*(AGT3:AGT54=ADL50)*AGS3:AGS54)+SUMPRODUCT((AGQ3:AGQ54=ADL52)*(AGT3:AGT54=ADL50)*AGS3:AGS54)+SUMPRODUCT((AGQ3:AGQ54=ADL53)*(AGT3:AGT54=ADL50)*AGS3:AGS54)+SUMPRODUCT((AGQ3:AGQ54=ADL49)*(AGT3:AGT54=ADL50)*AGS3:AGS54)</f>
        <v>0</v>
      </c>
      <c r="ADQ50" s="497">
        <f ca="1">SUMPRODUCT((AGQ3:AGQ54=ADL50)*(AGT3:AGT54=ADL51)*AGS3:AGS54)+SUMPRODUCT((AGQ3:AGQ54=ADL50)*(AGT3:AGT54=ADL52)*AGS3:AGS54)+SUMPRODUCT((AGQ3:AGQ54=ADL50)*(AGT3:AGT54=ADL53)*AGS3:AGS54)+SUMPRODUCT((AGQ3:AGQ54=ADL50)*(AGT3:AGT54=ADL49)*AGS3:AGS54)+SUMPRODUCT((AGQ3:AGQ54=ADL51)*(AGT3:AGT54=ADL50)*AGR3:AGR54)+SUMPRODUCT((AGQ3:AGQ54=ADL52)*(AGT3:AGT54=ADL50)*AGR3:AGR54)+SUMPRODUCT((AGQ3:AGQ54=ADL53)*(AGT3:AGT54=ADL50)*AGR3:AGR54)+SUMPRODUCT((AGQ3:AGQ54=ADL49)*(AGT3:AGT54=ADL50)*AGR3:AGR54)</f>
        <v>0</v>
      </c>
      <c r="ADR50" s="497">
        <f t="shared" ca="1" si="7208"/>
        <v>1000</v>
      </c>
      <c r="ADS50" s="497">
        <f t="shared" ca="1" si="7209"/>
        <v>0</v>
      </c>
      <c r="ADT50" s="497">
        <f ca="1">IF(ADL50&lt;&gt;"",VLOOKUP(ADL50,ACS4:ACY52,7,FALSE),"")</f>
        <v>1000</v>
      </c>
      <c r="ADU50" s="497">
        <f ca="1">IF(ADL50&lt;&gt;"",VLOOKUP(ADL50,ACS4:ACY52,5,FALSE),"")</f>
        <v>0</v>
      </c>
      <c r="ADV50" s="497">
        <f ca="1">IF(ADL50&lt;&gt;"",VLOOKUP(ADL50,ACS4:ADA52,9,FALSE),"")</f>
        <v>9</v>
      </c>
      <c r="ADW50" s="497">
        <f t="shared" ca="1" si="7210"/>
        <v>0</v>
      </c>
      <c r="ADX50" s="497">
        <f ca="1">IF(ADL50&lt;&gt;"",RANK(ADW50,ADW49:ADW53),"")</f>
        <v>1</v>
      </c>
      <c r="ADY50" s="497">
        <f ca="1">IF(ADL50&lt;&gt;"",SUMPRODUCT((ADW49:ADW53=ADW50)*(ADR49:ADR53&gt;ADR50)),"")</f>
        <v>0</v>
      </c>
      <c r="ADZ50" s="497">
        <f ca="1">IF(ADL50&lt;&gt;"",SUMPRODUCT((ADW49:ADW53=ADW50)*(ADR49:ADR53=ADR50)*(ADP49:ADP53&gt;ADP50)),"")</f>
        <v>0</v>
      </c>
      <c r="AEA50" s="497">
        <f ca="1">IF(ADL50&lt;&gt;"",SUMPRODUCT((ADW49:ADW53=ADW50)*(ADR49:ADR53=ADR50)*(ADP49:ADP53=ADP50)*(ADT49:ADT53&gt;ADT50)),"")</f>
        <v>0</v>
      </c>
      <c r="AEB50" s="497">
        <f ca="1">IF(ADL50&lt;&gt;"",SUMPRODUCT((ADW49:ADW53=ADW50)*(ADR49:ADR53=ADR50)*(ADP49:ADP53=ADP50)*(ADT49:ADT53=ADT50)*(ADU49:ADU53&gt;ADU50)),"")</f>
        <v>0</v>
      </c>
      <c r="AEC50" s="497">
        <f ca="1">IF(ADL50&lt;&gt;"",SUMPRODUCT((ADW49:ADW53=ADW50)*(ADR49:ADR53=ADR50)*(ADP49:ADP53=ADP50)*(ADT49:ADT53=ADT50)*(ADU49:ADU53=ADU50)*(ADV49:ADV53&gt;ADV50)),"")</f>
        <v>2</v>
      </c>
      <c r="AED50" s="497">
        <f t="shared" ref="AED50" ca="1" si="7305">IF(ADL50&lt;&gt;"",IF(AED102&lt;&gt;"",IF(ADK100=3,AED102,AED102+ADK100),SUM(ADX50:AEC50)),"")</f>
        <v>3</v>
      </c>
      <c r="AEE50" s="497" t="str">
        <f ca="1">IF(ADL50&lt;&gt;"",INDEX(ADL49:ADL53,MATCH(2,AED49:AED53,0),0),"")</f>
        <v>Salzburg</v>
      </c>
      <c r="AEF50" s="497" t="str">
        <f t="shared" ref="AEF50:AEF52" ca="1" si="7306">IF(ADH49&lt;&gt;"",ADH49,"")</f>
        <v/>
      </c>
      <c r="AEG50" s="497">
        <f ca="1">SUMPRODUCT((AGQ3:AGQ54=AEF50)*(AGT3:AGT54=AEF51)*(AGU3:AGU54="W"))+SUMPRODUCT((AGQ3:AGQ54=AEF50)*(AGT3:AGT54=AEF52)*(AGU3:AGU54="W"))+SUMPRODUCT((AGQ3:AGQ54=AEF50)*(AGT3:AGT54=AEF53)*(AGU3:AGU54="W"))+SUMPRODUCT((AGQ3:AGQ54=AEF51)*(AGT3:AGT54=AEF50)*(AGV3:AGV54="W"))+SUMPRODUCT((AGQ3:AGQ54=AEF52)*(AGT3:AGT54=AEF50)*(AGV3:AGV54="W"))+SUMPRODUCT((AGQ3:AGQ54=AEF53)*(AGT3:AGT54=AEF50)*(AGV3:AGV54="W"))</f>
        <v>0</v>
      </c>
      <c r="AEH50" s="497">
        <f ca="1">SUMPRODUCT((AGQ3:AGQ54=AEF50)*(AGT3:AGT54=AEF51)*(AGU3:AGU54="D"))+SUMPRODUCT((AGQ3:AGQ54=AEF50)*(AGT3:AGT54=AEF52)*(AGU3:AGU54="D"))+SUMPRODUCT((AGQ3:AGQ54=AEF50)*(AGT3:AGT54=AEF53)*(AGU3:AGU54="D"))+SUMPRODUCT((AGQ3:AGQ54=AEF51)*(AGT3:AGT54=AEF50)*(AGU3:AGU54="D"))+SUMPRODUCT((AGQ3:AGQ54=AEF52)*(AGT3:AGT54=AEF50)*(AGU3:AGU54="D"))+SUMPRODUCT((AGQ3:AGQ54=AEF53)*(AGT3:AGT54=AEF50)*(AGU3:AGU54="D"))</f>
        <v>0</v>
      </c>
      <c r="AEI50" s="497">
        <f ca="1">SUMPRODUCT((AGQ3:AGQ54=AEF50)*(AGT3:AGT54=AEF51)*(AGU3:AGU54="L"))+SUMPRODUCT((AGQ3:AGQ54=AEF50)*(AGT3:AGT54=AEF52)*(AGU3:AGU54="L"))+SUMPRODUCT((AGQ3:AGQ54=AEF50)*(AGT3:AGT54=AEF53)*(AGU3:AGU54="L"))+SUMPRODUCT((AGQ3:AGQ54=AEF51)*(AGT3:AGT54=AEF50)*(AGV3:AGV54="L"))+SUMPRODUCT((AGQ3:AGQ54=AEF52)*(AGT3:AGT54=AEF50)*(AGV3:AGV54="L"))+SUMPRODUCT((AGQ3:AGQ54=AEF53)*(AGT3:AGT54=AEF50)*(AGV3:AGV54="L"))</f>
        <v>0</v>
      </c>
      <c r="AEJ50" s="497">
        <f ca="1">SUMPRODUCT((AGQ3:AGQ54=AEF50)*(AGT3:AGT54=AEF51)*AGR3:AGR54)+SUMPRODUCT((AGQ3:AGQ54=AEF50)*(AGT3:AGT54=AEF52)*AGR3:AGR54)+SUMPRODUCT((AGQ3:AGQ54=AEF50)*(AGT3:AGT54=AEF53)*AGR3:AGR54)+SUMPRODUCT((AGQ3:AGQ54=AEF50)*(AGT3:AGT54=AEF49)*AGR3:AGR54)+SUMPRODUCT((AGQ3:AGQ54=AEF51)*(AGT3:AGT54=AEF50)*AGS3:AGS54)+SUMPRODUCT((AGQ3:AGQ54=AEF52)*(AGT3:AGT54=AEF50)*AGS3:AGS54)+SUMPRODUCT((AGQ3:AGQ54=AEF53)*(AGT3:AGT54=AEF50)*AGS3:AGS54)+SUMPRODUCT((AGQ3:AGQ54=AEF49)*(AGT3:AGT54=AEF50)*AGS3:AGS54)</f>
        <v>0</v>
      </c>
      <c r="AEK50" s="497">
        <f ca="1">SUMPRODUCT((AGQ3:AGQ54=AEF50)*(AGT3:AGT54=AEF51)*AGS3:AGS54)+SUMPRODUCT((AGQ3:AGQ54=AEF50)*(AGT3:AGT54=AEF52)*AGS3:AGS54)+SUMPRODUCT((AGQ3:AGQ54=AEF50)*(AGT3:AGT54=AEF53)*AGS3:AGS54)+SUMPRODUCT((AGQ3:AGQ54=AEF50)*(AGT3:AGT54=AEF49)*AGS3:AGS54)+SUMPRODUCT((AGQ3:AGQ54=AEF51)*(AGT3:AGT54=AEF50)*AGR3:AGR54)+SUMPRODUCT((AGQ3:AGQ54=AEF52)*(AGT3:AGT54=AEF50)*AGR3:AGR54)+SUMPRODUCT((AGQ3:AGQ54=AEF53)*(AGT3:AGT54=AEF50)*AGR3:AGR54)+SUMPRODUCT((AGQ3:AGQ54=AEF49)*(AGT3:AGT54=AEF50)*AGR3:AGR54)</f>
        <v>0</v>
      </c>
      <c r="AEL50" s="497">
        <f t="shared" ref="AEL50:AEL52" ca="1" si="7307">AEJ50-AEK50+1000</f>
        <v>1000</v>
      </c>
      <c r="AEM50" s="497" t="str">
        <f t="shared" ref="AEM50:AEM52" ca="1" si="7308">IF(AEF50&lt;&gt;"",AEG50*3+AEH50*1,"")</f>
        <v/>
      </c>
      <c r="AEN50" s="497" t="str">
        <f ca="1">IF(AEF50&lt;&gt;"",VLOOKUP(AEF50,ACS4:ACY52,7,FALSE),"")</f>
        <v/>
      </c>
      <c r="AEO50" s="497" t="str">
        <f ca="1">IF(AEF50&lt;&gt;"",VLOOKUP(AEF50,ACS4:ACY52,5,FALSE),"")</f>
        <v/>
      </c>
      <c r="AEP50" s="497" t="str">
        <f ca="1">IF(AEF50&lt;&gt;"",VLOOKUP(AEF50,ACS4:ADA52,9,FALSE),"")</f>
        <v/>
      </c>
      <c r="AEQ50" s="497" t="str">
        <f t="shared" ref="AEQ50:AEQ52" ca="1" si="7309">AEM50</f>
        <v/>
      </c>
      <c r="AER50" s="497" t="str">
        <f ca="1">IF(AEF50&lt;&gt;"",RANK(AEQ50,AEQ49:AEQ52),"")</f>
        <v/>
      </c>
      <c r="AES50" s="497" t="str">
        <f ca="1">IF(AEF50&lt;&gt;"",SUMPRODUCT((AEQ49:AEQ53=AEQ50)*(AEL49:AEL53&gt;AEL50)),"")</f>
        <v/>
      </c>
      <c r="AET50" s="497" t="str">
        <f ca="1">IF(AEF50&lt;&gt;"",SUMPRODUCT((AEQ49:AEQ53=AEQ50)*(AEL49:AEL53=AEL50)*(AEJ49:AEJ53&gt;AEJ50)),"")</f>
        <v/>
      </c>
      <c r="AEU50" s="497" t="str">
        <f ca="1">IF(AEF50&lt;&gt;"",SUMPRODUCT((AEQ49:AEQ53=AEQ50)*(AEL49:AEL53=AEL50)*(AEJ49:AEJ53=AEJ50)*(AEN49:AEN53&gt;AEN50)),"")</f>
        <v/>
      </c>
      <c r="AEV50" s="497" t="str">
        <f ca="1">IF(AEF50&lt;&gt;"",SUMPRODUCT((AEQ49:AEQ53=AEQ50)*(AEL49:AEL53=AEL50)*(AEJ49:AEJ53=AEJ50)*(AEN49:AEN53=AEN50)*(AEO49:AEO53&gt;AEO50)),"")</f>
        <v/>
      </c>
      <c r="AEW50" s="497" t="str">
        <f ca="1">IF(AEF50&lt;&gt;"",SUMPRODUCT((AEQ49:AEQ53=AEQ50)*(AEL49:AEL53=AEL50)*(AEJ49:AEJ53=AEJ50)*(AEN49:AEN53=AEN50)*(AEO49:AEO53=AEO50)*(AEP49:AEP53&gt;AEP50)),"")</f>
        <v/>
      </c>
      <c r="AEX50" s="497" t="str">
        <f ca="1">IF(AEF50&lt;&gt;"",IF(AEX102&lt;&gt;"",IF(AEE100=3,AEX102,AEX102+AEE100),SUM(AER50:AEW50)+1),"")</f>
        <v/>
      </c>
      <c r="AEY50" s="497" t="str">
        <f ca="1">IF(AEF50&lt;&gt;"",INDEX(AEF50:AEF53,MATCH(2,AEX50:AEX53,0),0),"")</f>
        <v/>
      </c>
      <c r="AEZ50" s="497"/>
      <c r="AFA50" s="497"/>
      <c r="AFB50" s="497"/>
      <c r="AFC50" s="497"/>
      <c r="AFD50" s="497"/>
      <c r="AFE50" s="497"/>
      <c r="AFF50" s="497"/>
      <c r="AFG50" s="497"/>
      <c r="AFH50" s="497"/>
      <c r="AFI50" s="497"/>
      <c r="AFJ50" s="497"/>
      <c r="AFK50" s="497"/>
      <c r="AFL50" s="497"/>
      <c r="AFM50" s="497"/>
      <c r="AFN50" s="497"/>
      <c r="AFO50" s="497"/>
      <c r="AFP50" s="497"/>
      <c r="AFQ50" s="497"/>
      <c r="AFR50" s="497"/>
      <c r="AFS50" s="497"/>
      <c r="AFT50" s="497"/>
      <c r="AFU50" s="497"/>
      <c r="AFV50" s="497"/>
      <c r="AFW50" s="497"/>
      <c r="AFX50" s="497"/>
      <c r="AFY50" s="497"/>
      <c r="AFZ50" s="497"/>
      <c r="AGA50" s="497"/>
      <c r="AGB50" s="497"/>
      <c r="AGC50" s="497"/>
      <c r="AGD50" s="497"/>
      <c r="AGE50" s="497"/>
      <c r="AGF50" s="497"/>
      <c r="AGG50" s="497"/>
      <c r="AGH50" s="497"/>
      <c r="AGI50" s="497"/>
      <c r="AGJ50" s="497"/>
      <c r="AGK50" s="497"/>
      <c r="AGL50" s="497"/>
      <c r="AGM50" s="497"/>
      <c r="AGN50" s="497" t="str">
        <f t="shared" ref="AGN50" ca="1" si="7310">IF(AEY50&lt;&gt;"",AEY50,IF(AEE50&lt;&gt;"",AEE50,ADE50))</f>
        <v>Salzburg</v>
      </c>
      <c r="AGO50" s="497">
        <v>2</v>
      </c>
      <c r="AGP50" s="497"/>
      <c r="AGQ50" s="500" t="str">
        <f t="shared" si="12"/>
        <v>Salzburg</v>
      </c>
      <c r="AGR50" s="500">
        <f ca="1">IF(OFFSET('Game Board'!O55,0,AGR1)&lt;&gt;"",OFFSET('Game Board'!O55,0,AGR1),0)</f>
        <v>0</v>
      </c>
      <c r="AGS50" s="500">
        <f ca="1">IF(OFFSET('Game Board'!P55,0,AGR1)&lt;&gt;"",OFFSET('Game Board'!P55,0,AGR1),0)</f>
        <v>0</v>
      </c>
      <c r="AGT50" s="500" t="str">
        <f t="shared" si="13"/>
        <v>Real Madrid</v>
      </c>
      <c r="AGU50" s="500" t="str">
        <f ca="1">IF(AND(OFFSET('Game Board'!O55,0,AGR1)&lt;&gt;"",OFFSET('Game Board'!P55,0,AGR1)&lt;&gt;""),IF(AGR50&gt;AGS50,"W",IF(AGR50=AGS50,"D","L")),"")</f>
        <v/>
      </c>
      <c r="AGV50" s="497" t="str">
        <f t="shared" ca="1" si="2693"/>
        <v/>
      </c>
      <c r="AGW50" s="497"/>
      <c r="AGX50" s="497">
        <f ca="1">VLOOKUP(AGY50,AKT49:AKU52,2,FALSE)</f>
        <v>3</v>
      </c>
      <c r="AGY50" s="498" t="str">
        <f t="shared" si="7213"/>
        <v>Al Hilal</v>
      </c>
      <c r="AGZ50" s="497">
        <f ca="1">SUMPRODUCT((AKW3:AKW54=AGY50)*(ALA3:ALA54="W"))+SUMPRODUCT((AKZ3:AKZ54=AGY50)*(ALB3:ALB54="W"))</f>
        <v>0</v>
      </c>
      <c r="AHA50" s="497">
        <f ca="1">SUMPRODUCT((AKW3:AKW54=AGY50)*(ALA3:ALA54="D"))+SUMPRODUCT((AKZ3:AKZ54=AGY50)*(ALB3:ALB54="D"))</f>
        <v>0</v>
      </c>
      <c r="AHB50" s="497">
        <f ca="1">SUMPRODUCT((AKW3:AKW54=AGY50)*(ALA3:ALA54="L"))+SUMPRODUCT((AKZ3:AKZ54=AGY50)*(ALB3:ALB54="L"))</f>
        <v>0</v>
      </c>
      <c r="AHC50" s="497">
        <f ca="1">SUMIF(AKW3:AKW72,AGY50,AKX3:AKX72)+SUMIF(AKZ3:AKZ72,AGY50,AKY3:AKY72)</f>
        <v>0</v>
      </c>
      <c r="AHD50" s="497">
        <f ca="1">SUMIF(AKZ3:AKZ72,AGY50,AKX3:AKX72)+SUMIF(AKW3:AKW72,AGY50,AKY3:AKY72)</f>
        <v>0</v>
      </c>
      <c r="AHE50" s="497">
        <f t="shared" ca="1" si="7214"/>
        <v>1000</v>
      </c>
      <c r="AHF50" s="497">
        <f t="shared" ca="1" si="7215"/>
        <v>0</v>
      </c>
      <c r="AHG50" s="499">
        <f t="shared" si="171"/>
        <v>9</v>
      </c>
      <c r="AHH50" s="497">
        <f ca="1">IF(COUNTIF(AHF49:AHF52,4)&lt;&gt;4,RANK(AHF50,AHF49:AHF52),AHF102)</f>
        <v>1</v>
      </c>
      <c r="AHI50" s="497"/>
      <c r="AHJ50" s="497">
        <f ca="1">SUMPRODUCT((AHH49:AHH52=AHH50)*(AHG49:AHG52&lt;AHG50))+AHH50</f>
        <v>2</v>
      </c>
      <c r="AHK50" s="498" t="str">
        <f ca="1">INDEX(AGY49:AGY53,MATCH(2,AHJ49:AHJ53,0),0)</f>
        <v>Al Hilal</v>
      </c>
      <c r="AHL50" s="497">
        <f ca="1">INDEX(AHH49:AHH53,MATCH(AHK50,AGY49:AGY53,0),0)</f>
        <v>1</v>
      </c>
      <c r="AHM50" s="497" t="str">
        <f t="shared" ref="AHM50" ca="1" si="7311">IF(AHM49&lt;&gt;"",AHK50,"")</f>
        <v>Al Hilal</v>
      </c>
      <c r="AHN50" s="497" t="str">
        <f t="shared" ref="AHN50" ca="1" si="7312">IF(AHN49&lt;&gt;"",AHK51,"")</f>
        <v/>
      </c>
      <c r="AHO50" s="497" t="str">
        <f t="shared" ref="AHO50" ca="1" si="7313">IF(AHO49&lt;&gt;"",AHK52,"")</f>
        <v/>
      </c>
      <c r="AHP50" s="497" t="str">
        <f t="shared" ref="AHP50" si="7314">IF(AHP49&lt;&gt;"",AHK53,"")</f>
        <v/>
      </c>
      <c r="AHQ50" s="497"/>
      <c r="AHR50" s="497" t="str">
        <f t="shared" ca="1" si="7220"/>
        <v>Al Hilal</v>
      </c>
      <c r="AHS50" s="497">
        <f ca="1">SUMPRODUCT((AKW3:AKW54=AHR50)*(AKZ3:AKZ54=AHR51)*(ALA3:ALA54="W"))+SUMPRODUCT((AKW3:AKW54=AHR50)*(AKZ3:AKZ54=AHR52)*(ALA3:ALA54="W"))+SUMPRODUCT((AKW3:AKW54=AHR50)*(AKZ3:AKZ54=AHR53)*(ALA3:ALA54="W"))+SUMPRODUCT((AKW3:AKW54=AHR50)*(AKZ3:AKZ54=AHR49)*(ALA3:ALA54="W"))+SUMPRODUCT((AKW3:AKW54=AHR51)*(AKZ3:AKZ54=AHR50)*(ALB3:ALB54="W"))+SUMPRODUCT((AKW3:AKW54=AHR52)*(AKZ3:AKZ54=AHR50)*(ALB3:ALB54="W"))+SUMPRODUCT((AKW3:AKW54=AHR53)*(AKZ3:AKZ54=AHR50)*(ALB3:ALB54="W"))+SUMPRODUCT((AKW3:AKW54=AHR49)*(AKZ3:AKZ54=AHR50)*(ALB3:ALB54="W"))</f>
        <v>0</v>
      </c>
      <c r="AHT50" s="497">
        <f ca="1">SUMPRODUCT((AKW3:AKW54=AHR50)*(AKZ3:AKZ54=AHR51)*(ALA3:ALA54="D"))+SUMPRODUCT((AKW3:AKW54=AHR50)*(AKZ3:AKZ54=AHR52)*(ALA3:ALA54="D"))+SUMPRODUCT((AKW3:AKW54=AHR50)*(AKZ3:AKZ54=AHR53)*(ALA3:ALA54="D"))+SUMPRODUCT((AKW3:AKW54=AHR50)*(AKZ3:AKZ54=AHR49)*(ALA3:ALA54="D"))+SUMPRODUCT((AKW3:AKW54=AHR51)*(AKZ3:AKZ54=AHR50)*(ALA3:ALA54="D"))+SUMPRODUCT((AKW3:AKW54=AHR52)*(AKZ3:AKZ54=AHR50)*(ALA3:ALA54="D"))+SUMPRODUCT((AKW3:AKW54=AHR53)*(AKZ3:AKZ54=AHR50)*(ALA3:ALA54="D"))+SUMPRODUCT((AKW3:AKW54=AHR49)*(AKZ3:AKZ54=AHR50)*(ALA3:ALA54="D"))</f>
        <v>0</v>
      </c>
      <c r="AHU50" s="497">
        <f ca="1">SUMPRODUCT((AKW3:AKW54=AHR50)*(AKZ3:AKZ54=AHR51)*(ALA3:ALA54="L"))+SUMPRODUCT((AKW3:AKW54=AHR50)*(AKZ3:AKZ54=AHR52)*(ALA3:ALA54="L"))+SUMPRODUCT((AKW3:AKW54=AHR50)*(AKZ3:AKZ54=AHR53)*(ALA3:ALA54="L"))+SUMPRODUCT((AKW3:AKW54=AHR50)*(AKZ3:AKZ54=AHR49)*(ALA3:ALA54="L"))+SUMPRODUCT((AKW3:AKW54=AHR51)*(AKZ3:AKZ54=AHR50)*(ALB3:ALB54="L"))+SUMPRODUCT((AKW3:AKW54=AHR52)*(AKZ3:AKZ54=AHR50)*(ALB3:ALB54="L"))+SUMPRODUCT((AKW3:AKW54=AHR53)*(AKZ3:AKZ54=AHR50)*(ALB3:ALB54="L"))+SUMPRODUCT((AKW3:AKW54=AHR49)*(AKZ3:AKZ54=AHR50)*(ALB3:ALB54="L"))</f>
        <v>0</v>
      </c>
      <c r="AHV50" s="497">
        <f ca="1">SUMPRODUCT((AKW3:AKW54=AHR50)*(AKZ3:AKZ54=AHR51)*AKX3:AKX54)+SUMPRODUCT((AKW3:AKW54=AHR50)*(AKZ3:AKZ54=AHR52)*AKX3:AKX54)+SUMPRODUCT((AKW3:AKW54=AHR50)*(AKZ3:AKZ54=AHR53)*AKX3:AKX54)+SUMPRODUCT((AKW3:AKW54=AHR50)*(AKZ3:AKZ54=AHR49)*AKX3:AKX54)+SUMPRODUCT((AKW3:AKW54=AHR51)*(AKZ3:AKZ54=AHR50)*AKY3:AKY54)+SUMPRODUCT((AKW3:AKW54=AHR52)*(AKZ3:AKZ54=AHR50)*AKY3:AKY54)+SUMPRODUCT((AKW3:AKW54=AHR53)*(AKZ3:AKZ54=AHR50)*AKY3:AKY54)+SUMPRODUCT((AKW3:AKW54=AHR49)*(AKZ3:AKZ54=AHR50)*AKY3:AKY54)</f>
        <v>0</v>
      </c>
      <c r="AHW50" s="497">
        <f ca="1">SUMPRODUCT((AKW3:AKW54=AHR50)*(AKZ3:AKZ54=AHR51)*AKY3:AKY54)+SUMPRODUCT((AKW3:AKW54=AHR50)*(AKZ3:AKZ54=AHR52)*AKY3:AKY54)+SUMPRODUCT((AKW3:AKW54=AHR50)*(AKZ3:AKZ54=AHR53)*AKY3:AKY54)+SUMPRODUCT((AKW3:AKW54=AHR50)*(AKZ3:AKZ54=AHR49)*AKY3:AKY54)+SUMPRODUCT((AKW3:AKW54=AHR51)*(AKZ3:AKZ54=AHR50)*AKX3:AKX54)+SUMPRODUCT((AKW3:AKW54=AHR52)*(AKZ3:AKZ54=AHR50)*AKX3:AKX54)+SUMPRODUCT((AKW3:AKW54=AHR53)*(AKZ3:AKZ54=AHR50)*AKX3:AKX54)+SUMPRODUCT((AKW3:AKW54=AHR49)*(AKZ3:AKZ54=AHR50)*AKX3:AKX54)</f>
        <v>0</v>
      </c>
      <c r="AHX50" s="497">
        <f t="shared" ca="1" si="7221"/>
        <v>1000</v>
      </c>
      <c r="AHY50" s="497">
        <f t="shared" ca="1" si="7222"/>
        <v>0</v>
      </c>
      <c r="AHZ50" s="497">
        <f ca="1">IF(AHR50&lt;&gt;"",VLOOKUP(AHR50,AGY4:AHE52,7,FALSE),"")</f>
        <v>1000</v>
      </c>
      <c r="AIA50" s="497">
        <f ca="1">IF(AHR50&lt;&gt;"",VLOOKUP(AHR50,AGY4:AHE52,5,FALSE),"")</f>
        <v>0</v>
      </c>
      <c r="AIB50" s="497">
        <f ca="1">IF(AHR50&lt;&gt;"",VLOOKUP(AHR50,AGY4:AHG52,9,FALSE),"")</f>
        <v>9</v>
      </c>
      <c r="AIC50" s="497">
        <f t="shared" ca="1" si="7223"/>
        <v>0</v>
      </c>
      <c r="AID50" s="497">
        <f ca="1">IF(AHR50&lt;&gt;"",RANK(AIC50,AIC49:AIC53),"")</f>
        <v>1</v>
      </c>
      <c r="AIE50" s="497">
        <f ca="1">IF(AHR50&lt;&gt;"",SUMPRODUCT((AIC49:AIC53=AIC50)*(AHX49:AHX53&gt;AHX50)),"")</f>
        <v>0</v>
      </c>
      <c r="AIF50" s="497">
        <f ca="1">IF(AHR50&lt;&gt;"",SUMPRODUCT((AIC49:AIC53=AIC50)*(AHX49:AHX53=AHX50)*(AHV49:AHV53&gt;AHV50)),"")</f>
        <v>0</v>
      </c>
      <c r="AIG50" s="497">
        <f ca="1">IF(AHR50&lt;&gt;"",SUMPRODUCT((AIC49:AIC53=AIC50)*(AHX49:AHX53=AHX50)*(AHV49:AHV53=AHV50)*(AHZ49:AHZ53&gt;AHZ50)),"")</f>
        <v>0</v>
      </c>
      <c r="AIH50" s="497">
        <f ca="1">IF(AHR50&lt;&gt;"",SUMPRODUCT((AIC49:AIC53=AIC50)*(AHX49:AHX53=AHX50)*(AHV49:AHV53=AHV50)*(AHZ49:AHZ53=AHZ50)*(AIA49:AIA53&gt;AIA50)),"")</f>
        <v>0</v>
      </c>
      <c r="AII50" s="497">
        <f ca="1">IF(AHR50&lt;&gt;"",SUMPRODUCT((AIC49:AIC53=AIC50)*(AHX49:AHX53=AHX50)*(AHV49:AHV53=AHV50)*(AHZ49:AHZ53=AHZ50)*(AIA49:AIA53=AIA50)*(AIB49:AIB53&gt;AIB50)),"")</f>
        <v>2</v>
      </c>
      <c r="AIJ50" s="497">
        <f t="shared" ref="AIJ50" ca="1" si="7315">IF(AHR50&lt;&gt;"",IF(AIJ102&lt;&gt;"",IF(AHQ100=3,AIJ102,AIJ102+AHQ100),SUM(AID50:AII50)),"")</f>
        <v>3</v>
      </c>
      <c r="AIK50" s="497" t="str">
        <f ca="1">IF(AHR50&lt;&gt;"",INDEX(AHR49:AHR53,MATCH(2,AIJ49:AIJ53,0),0),"")</f>
        <v>Salzburg</v>
      </c>
      <c r="AIL50" s="497" t="str">
        <f t="shared" ref="AIL50:AIL52" ca="1" si="7316">IF(AHN49&lt;&gt;"",AHN49,"")</f>
        <v/>
      </c>
      <c r="AIM50" s="497">
        <f ca="1">SUMPRODUCT((AKW3:AKW54=AIL50)*(AKZ3:AKZ54=AIL51)*(ALA3:ALA54="W"))+SUMPRODUCT((AKW3:AKW54=AIL50)*(AKZ3:AKZ54=AIL52)*(ALA3:ALA54="W"))+SUMPRODUCT((AKW3:AKW54=AIL50)*(AKZ3:AKZ54=AIL53)*(ALA3:ALA54="W"))+SUMPRODUCT((AKW3:AKW54=AIL51)*(AKZ3:AKZ54=AIL50)*(ALB3:ALB54="W"))+SUMPRODUCT((AKW3:AKW54=AIL52)*(AKZ3:AKZ54=AIL50)*(ALB3:ALB54="W"))+SUMPRODUCT((AKW3:AKW54=AIL53)*(AKZ3:AKZ54=AIL50)*(ALB3:ALB54="W"))</f>
        <v>0</v>
      </c>
      <c r="AIN50" s="497">
        <f ca="1">SUMPRODUCT((AKW3:AKW54=AIL50)*(AKZ3:AKZ54=AIL51)*(ALA3:ALA54="D"))+SUMPRODUCT((AKW3:AKW54=AIL50)*(AKZ3:AKZ54=AIL52)*(ALA3:ALA54="D"))+SUMPRODUCT((AKW3:AKW54=AIL50)*(AKZ3:AKZ54=AIL53)*(ALA3:ALA54="D"))+SUMPRODUCT((AKW3:AKW54=AIL51)*(AKZ3:AKZ54=AIL50)*(ALA3:ALA54="D"))+SUMPRODUCT((AKW3:AKW54=AIL52)*(AKZ3:AKZ54=AIL50)*(ALA3:ALA54="D"))+SUMPRODUCT((AKW3:AKW54=AIL53)*(AKZ3:AKZ54=AIL50)*(ALA3:ALA54="D"))</f>
        <v>0</v>
      </c>
      <c r="AIO50" s="497">
        <f ca="1">SUMPRODUCT((AKW3:AKW54=AIL50)*(AKZ3:AKZ54=AIL51)*(ALA3:ALA54="L"))+SUMPRODUCT((AKW3:AKW54=AIL50)*(AKZ3:AKZ54=AIL52)*(ALA3:ALA54="L"))+SUMPRODUCT((AKW3:AKW54=AIL50)*(AKZ3:AKZ54=AIL53)*(ALA3:ALA54="L"))+SUMPRODUCT((AKW3:AKW54=AIL51)*(AKZ3:AKZ54=AIL50)*(ALB3:ALB54="L"))+SUMPRODUCT((AKW3:AKW54=AIL52)*(AKZ3:AKZ54=AIL50)*(ALB3:ALB54="L"))+SUMPRODUCT((AKW3:AKW54=AIL53)*(AKZ3:AKZ54=AIL50)*(ALB3:ALB54="L"))</f>
        <v>0</v>
      </c>
      <c r="AIP50" s="497">
        <f ca="1">SUMPRODUCT((AKW3:AKW54=AIL50)*(AKZ3:AKZ54=AIL51)*AKX3:AKX54)+SUMPRODUCT((AKW3:AKW54=AIL50)*(AKZ3:AKZ54=AIL52)*AKX3:AKX54)+SUMPRODUCT((AKW3:AKW54=AIL50)*(AKZ3:AKZ54=AIL53)*AKX3:AKX54)+SUMPRODUCT((AKW3:AKW54=AIL50)*(AKZ3:AKZ54=AIL49)*AKX3:AKX54)+SUMPRODUCT((AKW3:AKW54=AIL51)*(AKZ3:AKZ54=AIL50)*AKY3:AKY54)+SUMPRODUCT((AKW3:AKW54=AIL52)*(AKZ3:AKZ54=AIL50)*AKY3:AKY54)+SUMPRODUCT((AKW3:AKW54=AIL53)*(AKZ3:AKZ54=AIL50)*AKY3:AKY54)+SUMPRODUCT((AKW3:AKW54=AIL49)*(AKZ3:AKZ54=AIL50)*AKY3:AKY54)</f>
        <v>0</v>
      </c>
      <c r="AIQ50" s="497">
        <f ca="1">SUMPRODUCT((AKW3:AKW54=AIL50)*(AKZ3:AKZ54=AIL51)*AKY3:AKY54)+SUMPRODUCT((AKW3:AKW54=AIL50)*(AKZ3:AKZ54=AIL52)*AKY3:AKY54)+SUMPRODUCT((AKW3:AKW54=AIL50)*(AKZ3:AKZ54=AIL53)*AKY3:AKY54)+SUMPRODUCT((AKW3:AKW54=AIL50)*(AKZ3:AKZ54=AIL49)*AKY3:AKY54)+SUMPRODUCT((AKW3:AKW54=AIL51)*(AKZ3:AKZ54=AIL50)*AKX3:AKX54)+SUMPRODUCT((AKW3:AKW54=AIL52)*(AKZ3:AKZ54=AIL50)*AKX3:AKX54)+SUMPRODUCT((AKW3:AKW54=AIL53)*(AKZ3:AKZ54=AIL50)*AKX3:AKX54)+SUMPRODUCT((AKW3:AKW54=AIL49)*(AKZ3:AKZ54=AIL50)*AKX3:AKX54)</f>
        <v>0</v>
      </c>
      <c r="AIR50" s="497">
        <f t="shared" ref="AIR50:AIR52" ca="1" si="7317">AIP50-AIQ50+1000</f>
        <v>1000</v>
      </c>
      <c r="AIS50" s="497" t="str">
        <f t="shared" ref="AIS50:AIS52" ca="1" si="7318">IF(AIL50&lt;&gt;"",AIM50*3+AIN50*1,"")</f>
        <v/>
      </c>
      <c r="AIT50" s="497" t="str">
        <f ca="1">IF(AIL50&lt;&gt;"",VLOOKUP(AIL50,AGY4:AHE52,7,FALSE),"")</f>
        <v/>
      </c>
      <c r="AIU50" s="497" t="str">
        <f ca="1">IF(AIL50&lt;&gt;"",VLOOKUP(AIL50,AGY4:AHE52,5,FALSE),"")</f>
        <v/>
      </c>
      <c r="AIV50" s="497" t="str">
        <f ca="1">IF(AIL50&lt;&gt;"",VLOOKUP(AIL50,AGY4:AHG52,9,FALSE),"")</f>
        <v/>
      </c>
      <c r="AIW50" s="497" t="str">
        <f t="shared" ref="AIW50:AIW52" ca="1" si="7319">AIS50</f>
        <v/>
      </c>
      <c r="AIX50" s="497" t="str">
        <f ca="1">IF(AIL50&lt;&gt;"",RANK(AIW50,AIW49:AIW52),"")</f>
        <v/>
      </c>
      <c r="AIY50" s="497" t="str">
        <f ca="1">IF(AIL50&lt;&gt;"",SUMPRODUCT((AIW49:AIW53=AIW50)*(AIR49:AIR53&gt;AIR50)),"")</f>
        <v/>
      </c>
      <c r="AIZ50" s="497" t="str">
        <f ca="1">IF(AIL50&lt;&gt;"",SUMPRODUCT((AIW49:AIW53=AIW50)*(AIR49:AIR53=AIR50)*(AIP49:AIP53&gt;AIP50)),"")</f>
        <v/>
      </c>
      <c r="AJA50" s="497" t="str">
        <f ca="1">IF(AIL50&lt;&gt;"",SUMPRODUCT((AIW49:AIW53=AIW50)*(AIR49:AIR53=AIR50)*(AIP49:AIP53=AIP50)*(AIT49:AIT53&gt;AIT50)),"")</f>
        <v/>
      </c>
      <c r="AJB50" s="497" t="str">
        <f ca="1">IF(AIL50&lt;&gt;"",SUMPRODUCT((AIW49:AIW53=AIW50)*(AIR49:AIR53=AIR50)*(AIP49:AIP53=AIP50)*(AIT49:AIT53=AIT50)*(AIU49:AIU53&gt;AIU50)),"")</f>
        <v/>
      </c>
      <c r="AJC50" s="497" t="str">
        <f ca="1">IF(AIL50&lt;&gt;"",SUMPRODUCT((AIW49:AIW53=AIW50)*(AIR49:AIR53=AIR50)*(AIP49:AIP53=AIP50)*(AIT49:AIT53=AIT50)*(AIU49:AIU53=AIU50)*(AIV49:AIV53&gt;AIV50)),"")</f>
        <v/>
      </c>
      <c r="AJD50" s="497" t="str">
        <f ca="1">IF(AIL50&lt;&gt;"",IF(AJD102&lt;&gt;"",IF(AIK100=3,AJD102,AJD102+AIK100),SUM(AIX50:AJC50)+1),"")</f>
        <v/>
      </c>
      <c r="AJE50" s="497" t="str">
        <f ca="1">IF(AIL50&lt;&gt;"",INDEX(AIL50:AIL53,MATCH(2,AJD50:AJD53,0),0),"")</f>
        <v/>
      </c>
      <c r="AJF50" s="497"/>
      <c r="AJG50" s="497"/>
      <c r="AJH50" s="497"/>
      <c r="AJI50" s="497"/>
      <c r="AJJ50" s="497"/>
      <c r="AJK50" s="497"/>
      <c r="AJL50" s="497"/>
      <c r="AJM50" s="497"/>
      <c r="AJN50" s="497"/>
      <c r="AJO50" s="497"/>
      <c r="AJP50" s="497"/>
      <c r="AJQ50" s="497"/>
      <c r="AJR50" s="497"/>
      <c r="AJS50" s="497"/>
      <c r="AJT50" s="497"/>
      <c r="AJU50" s="497"/>
      <c r="AJV50" s="497"/>
      <c r="AJW50" s="497"/>
      <c r="AJX50" s="497"/>
      <c r="AJY50" s="497"/>
      <c r="AJZ50" s="497"/>
      <c r="AKA50" s="497"/>
      <c r="AKB50" s="497"/>
      <c r="AKC50" s="497"/>
      <c r="AKD50" s="497"/>
      <c r="AKE50" s="497"/>
      <c r="AKF50" s="497"/>
      <c r="AKG50" s="497"/>
      <c r="AKH50" s="497"/>
      <c r="AKI50" s="497"/>
      <c r="AKJ50" s="497"/>
      <c r="AKK50" s="497"/>
      <c r="AKL50" s="497"/>
      <c r="AKM50" s="497"/>
      <c r="AKN50" s="497"/>
      <c r="AKO50" s="497"/>
      <c r="AKP50" s="497"/>
      <c r="AKQ50" s="497"/>
      <c r="AKR50" s="497"/>
      <c r="AKS50" s="497"/>
      <c r="AKT50" s="497" t="str">
        <f t="shared" ref="AKT50" ca="1" si="7320">IF(AJE50&lt;&gt;"",AJE50,IF(AIK50&lt;&gt;"",AIK50,AHK50))</f>
        <v>Salzburg</v>
      </c>
      <c r="AKU50" s="497">
        <v>2</v>
      </c>
      <c r="AKV50" s="497"/>
      <c r="AKW50" s="500" t="str">
        <f t="shared" si="15"/>
        <v>Salzburg</v>
      </c>
      <c r="AKX50" s="500">
        <f ca="1">IF(OFFSET('Game Board'!O55,0,AKX1)&lt;&gt;"",OFFSET('Game Board'!O55,0,AKX1),0)</f>
        <v>0</v>
      </c>
      <c r="AKY50" s="500">
        <f ca="1">IF(OFFSET('Game Board'!P55,0,AKX1)&lt;&gt;"",OFFSET('Game Board'!P55,0,AKX1),0)</f>
        <v>0</v>
      </c>
      <c r="AKZ50" s="500" t="str">
        <f t="shared" si="16"/>
        <v>Real Madrid</v>
      </c>
      <c r="ALA50" s="500" t="str">
        <f ca="1">IF(AND(OFFSET('Game Board'!O55,0,AKX1)&lt;&gt;"",OFFSET('Game Board'!P55,0,AKX1)&lt;&gt;""),IF(AKX50&gt;AKY50,"W",IF(AKX50=AKY50,"D","L")),"")</f>
        <v/>
      </c>
      <c r="ALB50" s="497" t="str">
        <f t="shared" ca="1" si="2725"/>
        <v/>
      </c>
      <c r="ALC50" s="497"/>
      <c r="ALD50" s="497">
        <f ca="1">VLOOKUP(ALE50,AOZ49:APA52,2,FALSE)</f>
        <v>3</v>
      </c>
      <c r="ALE50" s="498" t="str">
        <f t="shared" si="7226"/>
        <v>Al Hilal</v>
      </c>
      <c r="ALF50" s="497">
        <f ca="1">SUMPRODUCT((APC3:APC54=ALE50)*(APG3:APG54="W"))+SUMPRODUCT((APF3:APF54=ALE50)*(APH3:APH54="W"))</f>
        <v>0</v>
      </c>
      <c r="ALG50" s="497">
        <f ca="1">SUMPRODUCT((APC3:APC54=ALE50)*(APG3:APG54="D"))+SUMPRODUCT((APF3:APF54=ALE50)*(APH3:APH54="D"))</f>
        <v>0</v>
      </c>
      <c r="ALH50" s="497">
        <f ca="1">SUMPRODUCT((APC3:APC54=ALE50)*(APG3:APG54="L"))+SUMPRODUCT((APF3:APF54=ALE50)*(APH3:APH54="L"))</f>
        <v>0</v>
      </c>
      <c r="ALI50" s="497">
        <f ca="1">SUMIF(APC3:APC72,ALE50,APD3:APD72)+SUMIF(APF3:APF72,ALE50,APE3:APE72)</f>
        <v>0</v>
      </c>
      <c r="ALJ50" s="497">
        <f ca="1">SUMIF(APF3:APF72,ALE50,APD3:APD72)+SUMIF(APC3:APC72,ALE50,APE3:APE72)</f>
        <v>0</v>
      </c>
      <c r="ALK50" s="497">
        <f t="shared" ca="1" si="7227"/>
        <v>1000</v>
      </c>
      <c r="ALL50" s="497">
        <f t="shared" ca="1" si="7228"/>
        <v>0</v>
      </c>
      <c r="ALM50" s="499">
        <f t="shared" si="198"/>
        <v>9</v>
      </c>
      <c r="ALN50" s="497">
        <f ca="1">IF(COUNTIF(ALL49:ALL52,4)&lt;&gt;4,RANK(ALL50,ALL49:ALL52),ALL102)</f>
        <v>1</v>
      </c>
      <c r="ALO50" s="497"/>
      <c r="ALP50" s="497">
        <f ca="1">SUMPRODUCT((ALN49:ALN52=ALN50)*(ALM49:ALM52&lt;ALM50))+ALN50</f>
        <v>2</v>
      </c>
      <c r="ALQ50" s="498" t="str">
        <f ca="1">INDEX(ALE49:ALE53,MATCH(2,ALP49:ALP53,0),0)</f>
        <v>Al Hilal</v>
      </c>
      <c r="ALR50" s="497">
        <f ca="1">INDEX(ALN49:ALN53,MATCH(ALQ50,ALE49:ALE53,0),0)</f>
        <v>1</v>
      </c>
      <c r="ALS50" s="497" t="str">
        <f t="shared" ref="ALS50" ca="1" si="7321">IF(ALS49&lt;&gt;"",ALQ50,"")</f>
        <v>Al Hilal</v>
      </c>
      <c r="ALT50" s="497" t="str">
        <f t="shared" ref="ALT50" ca="1" si="7322">IF(ALT49&lt;&gt;"",ALQ51,"")</f>
        <v/>
      </c>
      <c r="ALU50" s="497" t="str">
        <f t="shared" ref="ALU50" ca="1" si="7323">IF(ALU49&lt;&gt;"",ALQ52,"")</f>
        <v/>
      </c>
      <c r="ALV50" s="497" t="str">
        <f t="shared" ref="ALV50" si="7324">IF(ALV49&lt;&gt;"",ALQ53,"")</f>
        <v/>
      </c>
      <c r="ALW50" s="497"/>
      <c r="ALX50" s="497" t="str">
        <f t="shared" ca="1" si="7233"/>
        <v>Al Hilal</v>
      </c>
      <c r="ALY50" s="497">
        <f ca="1">SUMPRODUCT((APC3:APC54=ALX50)*(APF3:APF54=ALX51)*(APG3:APG54="W"))+SUMPRODUCT((APC3:APC54=ALX50)*(APF3:APF54=ALX52)*(APG3:APG54="W"))+SUMPRODUCT((APC3:APC54=ALX50)*(APF3:APF54=ALX53)*(APG3:APG54="W"))+SUMPRODUCT((APC3:APC54=ALX50)*(APF3:APF54=ALX49)*(APG3:APG54="W"))+SUMPRODUCT((APC3:APC54=ALX51)*(APF3:APF54=ALX50)*(APH3:APH54="W"))+SUMPRODUCT((APC3:APC54=ALX52)*(APF3:APF54=ALX50)*(APH3:APH54="W"))+SUMPRODUCT((APC3:APC54=ALX53)*(APF3:APF54=ALX50)*(APH3:APH54="W"))+SUMPRODUCT((APC3:APC54=ALX49)*(APF3:APF54=ALX50)*(APH3:APH54="W"))</f>
        <v>0</v>
      </c>
      <c r="ALZ50" s="497">
        <f ca="1">SUMPRODUCT((APC3:APC54=ALX50)*(APF3:APF54=ALX51)*(APG3:APG54="D"))+SUMPRODUCT((APC3:APC54=ALX50)*(APF3:APF54=ALX52)*(APG3:APG54="D"))+SUMPRODUCT((APC3:APC54=ALX50)*(APF3:APF54=ALX53)*(APG3:APG54="D"))+SUMPRODUCT((APC3:APC54=ALX50)*(APF3:APF54=ALX49)*(APG3:APG54="D"))+SUMPRODUCT((APC3:APC54=ALX51)*(APF3:APF54=ALX50)*(APG3:APG54="D"))+SUMPRODUCT((APC3:APC54=ALX52)*(APF3:APF54=ALX50)*(APG3:APG54="D"))+SUMPRODUCT((APC3:APC54=ALX53)*(APF3:APF54=ALX50)*(APG3:APG54="D"))+SUMPRODUCT((APC3:APC54=ALX49)*(APF3:APF54=ALX50)*(APG3:APG54="D"))</f>
        <v>0</v>
      </c>
      <c r="AMA50" s="497">
        <f ca="1">SUMPRODUCT((APC3:APC54=ALX50)*(APF3:APF54=ALX51)*(APG3:APG54="L"))+SUMPRODUCT((APC3:APC54=ALX50)*(APF3:APF54=ALX52)*(APG3:APG54="L"))+SUMPRODUCT((APC3:APC54=ALX50)*(APF3:APF54=ALX53)*(APG3:APG54="L"))+SUMPRODUCT((APC3:APC54=ALX50)*(APF3:APF54=ALX49)*(APG3:APG54="L"))+SUMPRODUCT((APC3:APC54=ALX51)*(APF3:APF54=ALX50)*(APH3:APH54="L"))+SUMPRODUCT((APC3:APC54=ALX52)*(APF3:APF54=ALX50)*(APH3:APH54="L"))+SUMPRODUCT((APC3:APC54=ALX53)*(APF3:APF54=ALX50)*(APH3:APH54="L"))+SUMPRODUCT((APC3:APC54=ALX49)*(APF3:APF54=ALX50)*(APH3:APH54="L"))</f>
        <v>0</v>
      </c>
      <c r="AMB50" s="497">
        <f ca="1">SUMPRODUCT((APC3:APC54=ALX50)*(APF3:APF54=ALX51)*APD3:APD54)+SUMPRODUCT((APC3:APC54=ALX50)*(APF3:APF54=ALX52)*APD3:APD54)+SUMPRODUCT((APC3:APC54=ALX50)*(APF3:APF54=ALX53)*APD3:APD54)+SUMPRODUCT((APC3:APC54=ALX50)*(APF3:APF54=ALX49)*APD3:APD54)+SUMPRODUCT((APC3:APC54=ALX51)*(APF3:APF54=ALX50)*APE3:APE54)+SUMPRODUCT((APC3:APC54=ALX52)*(APF3:APF54=ALX50)*APE3:APE54)+SUMPRODUCT((APC3:APC54=ALX53)*(APF3:APF54=ALX50)*APE3:APE54)+SUMPRODUCT((APC3:APC54=ALX49)*(APF3:APF54=ALX50)*APE3:APE54)</f>
        <v>0</v>
      </c>
      <c r="AMC50" s="497">
        <f ca="1">SUMPRODUCT((APC3:APC54=ALX50)*(APF3:APF54=ALX51)*APE3:APE54)+SUMPRODUCT((APC3:APC54=ALX50)*(APF3:APF54=ALX52)*APE3:APE54)+SUMPRODUCT((APC3:APC54=ALX50)*(APF3:APF54=ALX53)*APE3:APE54)+SUMPRODUCT((APC3:APC54=ALX50)*(APF3:APF54=ALX49)*APE3:APE54)+SUMPRODUCT((APC3:APC54=ALX51)*(APF3:APF54=ALX50)*APD3:APD54)+SUMPRODUCT((APC3:APC54=ALX52)*(APF3:APF54=ALX50)*APD3:APD54)+SUMPRODUCT((APC3:APC54=ALX53)*(APF3:APF54=ALX50)*APD3:APD54)+SUMPRODUCT((APC3:APC54=ALX49)*(APF3:APF54=ALX50)*APD3:APD54)</f>
        <v>0</v>
      </c>
      <c r="AMD50" s="497">
        <f t="shared" ca="1" si="7234"/>
        <v>1000</v>
      </c>
      <c r="AME50" s="497">
        <f t="shared" ca="1" si="7235"/>
        <v>0</v>
      </c>
      <c r="AMF50" s="497">
        <f ca="1">IF(ALX50&lt;&gt;"",VLOOKUP(ALX50,ALE4:ALK52,7,FALSE),"")</f>
        <v>1000</v>
      </c>
      <c r="AMG50" s="497">
        <f ca="1">IF(ALX50&lt;&gt;"",VLOOKUP(ALX50,ALE4:ALK52,5,FALSE),"")</f>
        <v>0</v>
      </c>
      <c r="AMH50" s="497">
        <f ca="1">IF(ALX50&lt;&gt;"",VLOOKUP(ALX50,ALE4:ALM52,9,FALSE),"")</f>
        <v>9</v>
      </c>
      <c r="AMI50" s="497">
        <f t="shared" ca="1" si="7236"/>
        <v>0</v>
      </c>
      <c r="AMJ50" s="497">
        <f ca="1">IF(ALX50&lt;&gt;"",RANK(AMI50,AMI49:AMI53),"")</f>
        <v>1</v>
      </c>
      <c r="AMK50" s="497">
        <f ca="1">IF(ALX50&lt;&gt;"",SUMPRODUCT((AMI49:AMI53=AMI50)*(AMD49:AMD53&gt;AMD50)),"")</f>
        <v>0</v>
      </c>
      <c r="AML50" s="497">
        <f ca="1">IF(ALX50&lt;&gt;"",SUMPRODUCT((AMI49:AMI53=AMI50)*(AMD49:AMD53=AMD50)*(AMB49:AMB53&gt;AMB50)),"")</f>
        <v>0</v>
      </c>
      <c r="AMM50" s="497">
        <f ca="1">IF(ALX50&lt;&gt;"",SUMPRODUCT((AMI49:AMI53=AMI50)*(AMD49:AMD53=AMD50)*(AMB49:AMB53=AMB50)*(AMF49:AMF53&gt;AMF50)),"")</f>
        <v>0</v>
      </c>
      <c r="AMN50" s="497">
        <f ca="1">IF(ALX50&lt;&gt;"",SUMPRODUCT((AMI49:AMI53=AMI50)*(AMD49:AMD53=AMD50)*(AMB49:AMB53=AMB50)*(AMF49:AMF53=AMF50)*(AMG49:AMG53&gt;AMG50)),"")</f>
        <v>0</v>
      </c>
      <c r="AMO50" s="497">
        <f ca="1">IF(ALX50&lt;&gt;"",SUMPRODUCT((AMI49:AMI53=AMI50)*(AMD49:AMD53=AMD50)*(AMB49:AMB53=AMB50)*(AMF49:AMF53=AMF50)*(AMG49:AMG53=AMG50)*(AMH49:AMH53&gt;AMH50)),"")</f>
        <v>2</v>
      </c>
      <c r="AMP50" s="497">
        <f t="shared" ref="AMP50" ca="1" si="7325">IF(ALX50&lt;&gt;"",IF(AMP102&lt;&gt;"",IF(ALW100=3,AMP102,AMP102+ALW100),SUM(AMJ50:AMO50)),"")</f>
        <v>3</v>
      </c>
      <c r="AMQ50" s="497" t="str">
        <f ca="1">IF(ALX50&lt;&gt;"",INDEX(ALX49:ALX53,MATCH(2,AMP49:AMP53,0),0),"")</f>
        <v>Salzburg</v>
      </c>
      <c r="AMR50" s="497" t="str">
        <f t="shared" ref="AMR50:AMR52" ca="1" si="7326">IF(ALT49&lt;&gt;"",ALT49,"")</f>
        <v/>
      </c>
      <c r="AMS50" s="497">
        <f ca="1">SUMPRODUCT((APC3:APC54=AMR50)*(APF3:APF54=AMR51)*(APG3:APG54="W"))+SUMPRODUCT((APC3:APC54=AMR50)*(APF3:APF54=AMR52)*(APG3:APG54="W"))+SUMPRODUCT((APC3:APC54=AMR50)*(APF3:APF54=AMR53)*(APG3:APG54="W"))+SUMPRODUCT((APC3:APC54=AMR51)*(APF3:APF54=AMR50)*(APH3:APH54="W"))+SUMPRODUCT((APC3:APC54=AMR52)*(APF3:APF54=AMR50)*(APH3:APH54="W"))+SUMPRODUCT((APC3:APC54=AMR53)*(APF3:APF54=AMR50)*(APH3:APH54="W"))</f>
        <v>0</v>
      </c>
      <c r="AMT50" s="497">
        <f ca="1">SUMPRODUCT((APC3:APC54=AMR50)*(APF3:APF54=AMR51)*(APG3:APG54="D"))+SUMPRODUCT((APC3:APC54=AMR50)*(APF3:APF54=AMR52)*(APG3:APG54="D"))+SUMPRODUCT((APC3:APC54=AMR50)*(APF3:APF54=AMR53)*(APG3:APG54="D"))+SUMPRODUCT((APC3:APC54=AMR51)*(APF3:APF54=AMR50)*(APG3:APG54="D"))+SUMPRODUCT((APC3:APC54=AMR52)*(APF3:APF54=AMR50)*(APG3:APG54="D"))+SUMPRODUCT((APC3:APC54=AMR53)*(APF3:APF54=AMR50)*(APG3:APG54="D"))</f>
        <v>0</v>
      </c>
      <c r="AMU50" s="497">
        <f ca="1">SUMPRODUCT((APC3:APC54=AMR50)*(APF3:APF54=AMR51)*(APG3:APG54="L"))+SUMPRODUCT((APC3:APC54=AMR50)*(APF3:APF54=AMR52)*(APG3:APG54="L"))+SUMPRODUCT((APC3:APC54=AMR50)*(APF3:APF54=AMR53)*(APG3:APG54="L"))+SUMPRODUCT((APC3:APC54=AMR51)*(APF3:APF54=AMR50)*(APH3:APH54="L"))+SUMPRODUCT((APC3:APC54=AMR52)*(APF3:APF54=AMR50)*(APH3:APH54="L"))+SUMPRODUCT((APC3:APC54=AMR53)*(APF3:APF54=AMR50)*(APH3:APH54="L"))</f>
        <v>0</v>
      </c>
      <c r="AMV50" s="497">
        <f ca="1">SUMPRODUCT((APC3:APC54=AMR50)*(APF3:APF54=AMR51)*APD3:APD54)+SUMPRODUCT((APC3:APC54=AMR50)*(APF3:APF54=AMR52)*APD3:APD54)+SUMPRODUCT((APC3:APC54=AMR50)*(APF3:APF54=AMR53)*APD3:APD54)+SUMPRODUCT((APC3:APC54=AMR50)*(APF3:APF54=AMR49)*APD3:APD54)+SUMPRODUCT((APC3:APC54=AMR51)*(APF3:APF54=AMR50)*APE3:APE54)+SUMPRODUCT((APC3:APC54=AMR52)*(APF3:APF54=AMR50)*APE3:APE54)+SUMPRODUCT((APC3:APC54=AMR53)*(APF3:APF54=AMR50)*APE3:APE54)+SUMPRODUCT((APC3:APC54=AMR49)*(APF3:APF54=AMR50)*APE3:APE54)</f>
        <v>0</v>
      </c>
      <c r="AMW50" s="497">
        <f ca="1">SUMPRODUCT((APC3:APC54=AMR50)*(APF3:APF54=AMR51)*APE3:APE54)+SUMPRODUCT((APC3:APC54=AMR50)*(APF3:APF54=AMR52)*APE3:APE54)+SUMPRODUCT((APC3:APC54=AMR50)*(APF3:APF54=AMR53)*APE3:APE54)+SUMPRODUCT((APC3:APC54=AMR50)*(APF3:APF54=AMR49)*APE3:APE54)+SUMPRODUCT((APC3:APC54=AMR51)*(APF3:APF54=AMR50)*APD3:APD54)+SUMPRODUCT((APC3:APC54=AMR52)*(APF3:APF54=AMR50)*APD3:APD54)+SUMPRODUCT((APC3:APC54=AMR53)*(APF3:APF54=AMR50)*APD3:APD54)+SUMPRODUCT((APC3:APC54=AMR49)*(APF3:APF54=AMR50)*APD3:APD54)</f>
        <v>0</v>
      </c>
      <c r="AMX50" s="497">
        <f t="shared" ref="AMX50:AMX52" ca="1" si="7327">AMV50-AMW50+1000</f>
        <v>1000</v>
      </c>
      <c r="AMY50" s="497" t="str">
        <f t="shared" ref="AMY50:AMY52" ca="1" si="7328">IF(AMR50&lt;&gt;"",AMS50*3+AMT50*1,"")</f>
        <v/>
      </c>
      <c r="AMZ50" s="497" t="str">
        <f ca="1">IF(AMR50&lt;&gt;"",VLOOKUP(AMR50,ALE4:ALK52,7,FALSE),"")</f>
        <v/>
      </c>
      <c r="ANA50" s="497" t="str">
        <f ca="1">IF(AMR50&lt;&gt;"",VLOOKUP(AMR50,ALE4:ALK52,5,FALSE),"")</f>
        <v/>
      </c>
      <c r="ANB50" s="497" t="str">
        <f ca="1">IF(AMR50&lt;&gt;"",VLOOKUP(AMR50,ALE4:ALM52,9,FALSE),"")</f>
        <v/>
      </c>
      <c r="ANC50" s="497" t="str">
        <f t="shared" ref="ANC50:ANC52" ca="1" si="7329">AMY50</f>
        <v/>
      </c>
      <c r="AND50" s="497" t="str">
        <f ca="1">IF(AMR50&lt;&gt;"",RANK(ANC50,ANC49:ANC52),"")</f>
        <v/>
      </c>
      <c r="ANE50" s="497" t="str">
        <f ca="1">IF(AMR50&lt;&gt;"",SUMPRODUCT((ANC49:ANC53=ANC50)*(AMX49:AMX53&gt;AMX50)),"")</f>
        <v/>
      </c>
      <c r="ANF50" s="497" t="str">
        <f ca="1">IF(AMR50&lt;&gt;"",SUMPRODUCT((ANC49:ANC53=ANC50)*(AMX49:AMX53=AMX50)*(AMV49:AMV53&gt;AMV50)),"")</f>
        <v/>
      </c>
      <c r="ANG50" s="497" t="str">
        <f ca="1">IF(AMR50&lt;&gt;"",SUMPRODUCT((ANC49:ANC53=ANC50)*(AMX49:AMX53=AMX50)*(AMV49:AMV53=AMV50)*(AMZ49:AMZ53&gt;AMZ50)),"")</f>
        <v/>
      </c>
      <c r="ANH50" s="497" t="str">
        <f ca="1">IF(AMR50&lt;&gt;"",SUMPRODUCT((ANC49:ANC53=ANC50)*(AMX49:AMX53=AMX50)*(AMV49:AMV53=AMV50)*(AMZ49:AMZ53=AMZ50)*(ANA49:ANA53&gt;ANA50)),"")</f>
        <v/>
      </c>
      <c r="ANI50" s="497" t="str">
        <f ca="1">IF(AMR50&lt;&gt;"",SUMPRODUCT((ANC49:ANC53=ANC50)*(AMX49:AMX53=AMX50)*(AMV49:AMV53=AMV50)*(AMZ49:AMZ53=AMZ50)*(ANA49:ANA53=ANA50)*(ANB49:ANB53&gt;ANB50)),"")</f>
        <v/>
      </c>
      <c r="ANJ50" s="497" t="str">
        <f ca="1">IF(AMR50&lt;&gt;"",IF(ANJ102&lt;&gt;"",IF(AMQ100=3,ANJ102,ANJ102+AMQ100),SUM(AND50:ANI50)+1),"")</f>
        <v/>
      </c>
      <c r="ANK50" s="497" t="str">
        <f ca="1">IF(AMR50&lt;&gt;"",INDEX(AMR50:AMR53,MATCH(2,ANJ50:ANJ53,0),0),"")</f>
        <v/>
      </c>
      <c r="ANL50" s="497"/>
      <c r="ANM50" s="497"/>
      <c r="ANN50" s="497"/>
      <c r="ANO50" s="497"/>
      <c r="ANP50" s="497"/>
      <c r="ANQ50" s="497"/>
      <c r="ANR50" s="497"/>
      <c r="ANS50" s="497"/>
      <c r="ANT50" s="497"/>
      <c r="ANU50" s="497"/>
      <c r="ANV50" s="497"/>
      <c r="ANW50" s="497"/>
      <c r="ANX50" s="497"/>
      <c r="ANY50" s="497"/>
      <c r="ANZ50" s="497"/>
      <c r="AOA50" s="497"/>
      <c r="AOB50" s="497"/>
      <c r="AOC50" s="497"/>
      <c r="AOD50" s="497"/>
      <c r="AOE50" s="497"/>
      <c r="AOF50" s="497"/>
      <c r="AOG50" s="497"/>
      <c r="AOH50" s="497"/>
      <c r="AOI50" s="497"/>
      <c r="AOJ50" s="497"/>
      <c r="AOK50" s="497"/>
      <c r="AOL50" s="497"/>
      <c r="AOM50" s="497"/>
      <c r="AON50" s="497"/>
      <c r="AOO50" s="497"/>
      <c r="AOP50" s="497"/>
      <c r="AOQ50" s="497"/>
      <c r="AOR50" s="497"/>
      <c r="AOS50" s="497"/>
      <c r="AOT50" s="497"/>
      <c r="AOU50" s="497"/>
      <c r="AOV50" s="497"/>
      <c r="AOW50" s="497"/>
      <c r="AOX50" s="497"/>
      <c r="AOY50" s="497"/>
      <c r="AOZ50" s="497" t="str">
        <f t="shared" ref="AOZ50" ca="1" si="7330">IF(ANK50&lt;&gt;"",ANK50,IF(AMQ50&lt;&gt;"",AMQ50,ALQ50))</f>
        <v>Salzburg</v>
      </c>
      <c r="APA50" s="497">
        <v>2</v>
      </c>
      <c r="APB50" s="497"/>
      <c r="APC50" s="500" t="str">
        <f t="shared" si="18"/>
        <v>Salzburg</v>
      </c>
      <c r="APD50" s="500">
        <f ca="1">IF(OFFSET('Game Board'!O55,0,APD1)&lt;&gt;"",OFFSET('Game Board'!O55,0,APD1),0)</f>
        <v>0</v>
      </c>
      <c r="APE50" s="500">
        <f ca="1">IF(OFFSET('Game Board'!P55,0,APD1)&lt;&gt;"",OFFSET('Game Board'!P55,0,APD1),0)</f>
        <v>0</v>
      </c>
      <c r="APF50" s="500" t="str">
        <f t="shared" si="19"/>
        <v>Real Madrid</v>
      </c>
      <c r="APG50" s="500" t="str">
        <f ca="1">IF(AND(OFFSET('Game Board'!O55,0,APD1)&lt;&gt;"",OFFSET('Game Board'!P55,0,APD1)&lt;&gt;""),IF(APD50&gt;APE50,"W",IF(APD50=APE50,"D","L")),"")</f>
        <v/>
      </c>
      <c r="APH50" s="497" t="str">
        <f t="shared" ca="1" si="2757"/>
        <v/>
      </c>
      <c r="API50" s="497"/>
      <c r="APJ50" s="497">
        <f ca="1">VLOOKUP(APK50,ATF49:ATG52,2,FALSE)</f>
        <v>3</v>
      </c>
      <c r="APK50" s="498" t="str">
        <f t="shared" si="7239"/>
        <v>Al Hilal</v>
      </c>
      <c r="APL50" s="497">
        <f ca="1">SUMPRODUCT((ATI3:ATI54=APK50)*(ATM3:ATM54="W"))+SUMPRODUCT((ATL3:ATL54=APK50)*(ATN3:ATN54="W"))</f>
        <v>0</v>
      </c>
      <c r="APM50" s="497">
        <f ca="1">SUMPRODUCT((ATI3:ATI54=APK50)*(ATM3:ATM54="D"))+SUMPRODUCT((ATL3:ATL54=APK50)*(ATN3:ATN54="D"))</f>
        <v>0</v>
      </c>
      <c r="APN50" s="497">
        <f ca="1">SUMPRODUCT((ATI3:ATI54=APK50)*(ATM3:ATM54="L"))+SUMPRODUCT((ATL3:ATL54=APK50)*(ATN3:ATN54="L"))</f>
        <v>0</v>
      </c>
      <c r="APO50" s="497">
        <f ca="1">SUMIF(ATI3:ATI72,APK50,ATJ3:ATJ72)+SUMIF(ATL3:ATL72,APK50,ATK3:ATK72)</f>
        <v>0</v>
      </c>
      <c r="APP50" s="497">
        <f ca="1">SUMIF(ATL3:ATL72,APK50,ATJ3:ATJ72)+SUMIF(ATI3:ATI72,APK50,ATK3:ATK72)</f>
        <v>0</v>
      </c>
      <c r="APQ50" s="497">
        <f t="shared" ca="1" si="7240"/>
        <v>1000</v>
      </c>
      <c r="APR50" s="497">
        <f t="shared" ca="1" si="7241"/>
        <v>0</v>
      </c>
      <c r="APS50" s="499">
        <f t="shared" si="225"/>
        <v>9</v>
      </c>
      <c r="APT50" s="497">
        <f ca="1">IF(COUNTIF(APR49:APR52,4)&lt;&gt;4,RANK(APR50,APR49:APR52),APR102)</f>
        <v>1</v>
      </c>
      <c r="APU50" s="497"/>
      <c r="APV50" s="497">
        <f ca="1">SUMPRODUCT((APT49:APT52=APT50)*(APS49:APS52&lt;APS50))+APT50</f>
        <v>2</v>
      </c>
      <c r="APW50" s="498" t="str">
        <f ca="1">INDEX(APK49:APK53,MATCH(2,APV49:APV53,0),0)</f>
        <v>Al Hilal</v>
      </c>
      <c r="APX50" s="497">
        <f ca="1">INDEX(APT49:APT53,MATCH(APW50,APK49:APK53,0),0)</f>
        <v>1</v>
      </c>
      <c r="APY50" s="497" t="str">
        <f t="shared" ref="APY50" ca="1" si="7331">IF(APY49&lt;&gt;"",APW50,"")</f>
        <v>Al Hilal</v>
      </c>
      <c r="APZ50" s="497" t="str">
        <f t="shared" ref="APZ50" ca="1" si="7332">IF(APZ49&lt;&gt;"",APW51,"")</f>
        <v/>
      </c>
      <c r="AQA50" s="497" t="str">
        <f t="shared" ref="AQA50" ca="1" si="7333">IF(AQA49&lt;&gt;"",APW52,"")</f>
        <v/>
      </c>
      <c r="AQB50" s="497" t="str">
        <f t="shared" ref="AQB50" si="7334">IF(AQB49&lt;&gt;"",APW53,"")</f>
        <v/>
      </c>
      <c r="AQC50" s="497"/>
      <c r="AQD50" s="497" t="str">
        <f t="shared" ca="1" si="7246"/>
        <v>Al Hilal</v>
      </c>
      <c r="AQE50" s="497">
        <f ca="1">SUMPRODUCT((ATI3:ATI54=AQD50)*(ATL3:ATL54=AQD51)*(ATM3:ATM54="W"))+SUMPRODUCT((ATI3:ATI54=AQD50)*(ATL3:ATL54=AQD52)*(ATM3:ATM54="W"))+SUMPRODUCT((ATI3:ATI54=AQD50)*(ATL3:ATL54=AQD53)*(ATM3:ATM54="W"))+SUMPRODUCT((ATI3:ATI54=AQD50)*(ATL3:ATL54=AQD49)*(ATM3:ATM54="W"))+SUMPRODUCT((ATI3:ATI54=AQD51)*(ATL3:ATL54=AQD50)*(ATN3:ATN54="W"))+SUMPRODUCT((ATI3:ATI54=AQD52)*(ATL3:ATL54=AQD50)*(ATN3:ATN54="W"))+SUMPRODUCT((ATI3:ATI54=AQD53)*(ATL3:ATL54=AQD50)*(ATN3:ATN54="W"))+SUMPRODUCT((ATI3:ATI54=AQD49)*(ATL3:ATL54=AQD50)*(ATN3:ATN54="W"))</f>
        <v>0</v>
      </c>
      <c r="AQF50" s="497">
        <f ca="1">SUMPRODUCT((ATI3:ATI54=AQD50)*(ATL3:ATL54=AQD51)*(ATM3:ATM54="D"))+SUMPRODUCT((ATI3:ATI54=AQD50)*(ATL3:ATL54=AQD52)*(ATM3:ATM54="D"))+SUMPRODUCT((ATI3:ATI54=AQD50)*(ATL3:ATL54=AQD53)*(ATM3:ATM54="D"))+SUMPRODUCT((ATI3:ATI54=AQD50)*(ATL3:ATL54=AQD49)*(ATM3:ATM54="D"))+SUMPRODUCT((ATI3:ATI54=AQD51)*(ATL3:ATL54=AQD50)*(ATM3:ATM54="D"))+SUMPRODUCT((ATI3:ATI54=AQD52)*(ATL3:ATL54=AQD50)*(ATM3:ATM54="D"))+SUMPRODUCT((ATI3:ATI54=AQD53)*(ATL3:ATL54=AQD50)*(ATM3:ATM54="D"))+SUMPRODUCT((ATI3:ATI54=AQD49)*(ATL3:ATL54=AQD50)*(ATM3:ATM54="D"))</f>
        <v>0</v>
      </c>
      <c r="AQG50" s="497">
        <f ca="1">SUMPRODUCT((ATI3:ATI54=AQD50)*(ATL3:ATL54=AQD51)*(ATM3:ATM54="L"))+SUMPRODUCT((ATI3:ATI54=AQD50)*(ATL3:ATL54=AQD52)*(ATM3:ATM54="L"))+SUMPRODUCT((ATI3:ATI54=AQD50)*(ATL3:ATL54=AQD53)*(ATM3:ATM54="L"))+SUMPRODUCT((ATI3:ATI54=AQD50)*(ATL3:ATL54=AQD49)*(ATM3:ATM54="L"))+SUMPRODUCT((ATI3:ATI54=AQD51)*(ATL3:ATL54=AQD50)*(ATN3:ATN54="L"))+SUMPRODUCT((ATI3:ATI54=AQD52)*(ATL3:ATL54=AQD50)*(ATN3:ATN54="L"))+SUMPRODUCT((ATI3:ATI54=AQD53)*(ATL3:ATL54=AQD50)*(ATN3:ATN54="L"))+SUMPRODUCT((ATI3:ATI54=AQD49)*(ATL3:ATL54=AQD50)*(ATN3:ATN54="L"))</f>
        <v>0</v>
      </c>
      <c r="AQH50" s="497">
        <f ca="1">SUMPRODUCT((ATI3:ATI54=AQD50)*(ATL3:ATL54=AQD51)*ATJ3:ATJ54)+SUMPRODUCT((ATI3:ATI54=AQD50)*(ATL3:ATL54=AQD52)*ATJ3:ATJ54)+SUMPRODUCT((ATI3:ATI54=AQD50)*(ATL3:ATL54=AQD53)*ATJ3:ATJ54)+SUMPRODUCT((ATI3:ATI54=AQD50)*(ATL3:ATL54=AQD49)*ATJ3:ATJ54)+SUMPRODUCT((ATI3:ATI54=AQD51)*(ATL3:ATL54=AQD50)*ATK3:ATK54)+SUMPRODUCT((ATI3:ATI54=AQD52)*(ATL3:ATL54=AQD50)*ATK3:ATK54)+SUMPRODUCT((ATI3:ATI54=AQD53)*(ATL3:ATL54=AQD50)*ATK3:ATK54)+SUMPRODUCT((ATI3:ATI54=AQD49)*(ATL3:ATL54=AQD50)*ATK3:ATK54)</f>
        <v>0</v>
      </c>
      <c r="AQI50" s="497">
        <f ca="1">SUMPRODUCT((ATI3:ATI54=AQD50)*(ATL3:ATL54=AQD51)*ATK3:ATK54)+SUMPRODUCT((ATI3:ATI54=AQD50)*(ATL3:ATL54=AQD52)*ATK3:ATK54)+SUMPRODUCT((ATI3:ATI54=AQD50)*(ATL3:ATL54=AQD53)*ATK3:ATK54)+SUMPRODUCT((ATI3:ATI54=AQD50)*(ATL3:ATL54=AQD49)*ATK3:ATK54)+SUMPRODUCT((ATI3:ATI54=AQD51)*(ATL3:ATL54=AQD50)*ATJ3:ATJ54)+SUMPRODUCT((ATI3:ATI54=AQD52)*(ATL3:ATL54=AQD50)*ATJ3:ATJ54)+SUMPRODUCT((ATI3:ATI54=AQD53)*(ATL3:ATL54=AQD50)*ATJ3:ATJ54)+SUMPRODUCT((ATI3:ATI54=AQD49)*(ATL3:ATL54=AQD50)*ATJ3:ATJ54)</f>
        <v>0</v>
      </c>
      <c r="AQJ50" s="497">
        <f t="shared" ca="1" si="7247"/>
        <v>1000</v>
      </c>
      <c r="AQK50" s="497">
        <f t="shared" ca="1" si="7248"/>
        <v>0</v>
      </c>
      <c r="AQL50" s="497">
        <f ca="1">IF(AQD50&lt;&gt;"",VLOOKUP(AQD50,APK4:APQ52,7,FALSE),"")</f>
        <v>1000</v>
      </c>
      <c r="AQM50" s="497">
        <f ca="1">IF(AQD50&lt;&gt;"",VLOOKUP(AQD50,APK4:APQ52,5,FALSE),"")</f>
        <v>0</v>
      </c>
      <c r="AQN50" s="497">
        <f ca="1">IF(AQD50&lt;&gt;"",VLOOKUP(AQD50,APK4:APS52,9,FALSE),"")</f>
        <v>9</v>
      </c>
      <c r="AQO50" s="497">
        <f t="shared" ca="1" si="7249"/>
        <v>0</v>
      </c>
      <c r="AQP50" s="497">
        <f ca="1">IF(AQD50&lt;&gt;"",RANK(AQO50,AQO49:AQO53),"")</f>
        <v>1</v>
      </c>
      <c r="AQQ50" s="497">
        <f ca="1">IF(AQD50&lt;&gt;"",SUMPRODUCT((AQO49:AQO53=AQO50)*(AQJ49:AQJ53&gt;AQJ50)),"")</f>
        <v>0</v>
      </c>
      <c r="AQR50" s="497">
        <f ca="1">IF(AQD50&lt;&gt;"",SUMPRODUCT((AQO49:AQO53=AQO50)*(AQJ49:AQJ53=AQJ50)*(AQH49:AQH53&gt;AQH50)),"")</f>
        <v>0</v>
      </c>
      <c r="AQS50" s="497">
        <f ca="1">IF(AQD50&lt;&gt;"",SUMPRODUCT((AQO49:AQO53=AQO50)*(AQJ49:AQJ53=AQJ50)*(AQH49:AQH53=AQH50)*(AQL49:AQL53&gt;AQL50)),"")</f>
        <v>0</v>
      </c>
      <c r="AQT50" s="497">
        <f ca="1">IF(AQD50&lt;&gt;"",SUMPRODUCT((AQO49:AQO53=AQO50)*(AQJ49:AQJ53=AQJ50)*(AQH49:AQH53=AQH50)*(AQL49:AQL53=AQL50)*(AQM49:AQM53&gt;AQM50)),"")</f>
        <v>0</v>
      </c>
      <c r="AQU50" s="497">
        <f ca="1">IF(AQD50&lt;&gt;"",SUMPRODUCT((AQO49:AQO53=AQO50)*(AQJ49:AQJ53=AQJ50)*(AQH49:AQH53=AQH50)*(AQL49:AQL53=AQL50)*(AQM49:AQM53=AQM50)*(AQN49:AQN53&gt;AQN50)),"")</f>
        <v>2</v>
      </c>
      <c r="AQV50" s="497">
        <f t="shared" ref="AQV50" ca="1" si="7335">IF(AQD50&lt;&gt;"",IF(AQV102&lt;&gt;"",IF(AQC100=3,AQV102,AQV102+AQC100),SUM(AQP50:AQU50)),"")</f>
        <v>3</v>
      </c>
      <c r="AQW50" s="497" t="str">
        <f ca="1">IF(AQD50&lt;&gt;"",INDEX(AQD49:AQD53,MATCH(2,AQV49:AQV53,0),0),"")</f>
        <v>Salzburg</v>
      </c>
      <c r="AQX50" s="497" t="str">
        <f t="shared" ref="AQX50:AQX52" ca="1" si="7336">IF(APZ49&lt;&gt;"",APZ49,"")</f>
        <v/>
      </c>
      <c r="AQY50" s="497">
        <f ca="1">SUMPRODUCT((ATI3:ATI54=AQX50)*(ATL3:ATL54=AQX51)*(ATM3:ATM54="W"))+SUMPRODUCT((ATI3:ATI54=AQX50)*(ATL3:ATL54=AQX52)*(ATM3:ATM54="W"))+SUMPRODUCT((ATI3:ATI54=AQX50)*(ATL3:ATL54=AQX53)*(ATM3:ATM54="W"))+SUMPRODUCT((ATI3:ATI54=AQX51)*(ATL3:ATL54=AQX50)*(ATN3:ATN54="W"))+SUMPRODUCT((ATI3:ATI54=AQX52)*(ATL3:ATL54=AQX50)*(ATN3:ATN54="W"))+SUMPRODUCT((ATI3:ATI54=AQX53)*(ATL3:ATL54=AQX50)*(ATN3:ATN54="W"))</f>
        <v>0</v>
      </c>
      <c r="AQZ50" s="497">
        <f ca="1">SUMPRODUCT((ATI3:ATI54=AQX50)*(ATL3:ATL54=AQX51)*(ATM3:ATM54="D"))+SUMPRODUCT((ATI3:ATI54=AQX50)*(ATL3:ATL54=AQX52)*(ATM3:ATM54="D"))+SUMPRODUCT((ATI3:ATI54=AQX50)*(ATL3:ATL54=AQX53)*(ATM3:ATM54="D"))+SUMPRODUCT((ATI3:ATI54=AQX51)*(ATL3:ATL54=AQX50)*(ATM3:ATM54="D"))+SUMPRODUCT((ATI3:ATI54=AQX52)*(ATL3:ATL54=AQX50)*(ATM3:ATM54="D"))+SUMPRODUCT((ATI3:ATI54=AQX53)*(ATL3:ATL54=AQX50)*(ATM3:ATM54="D"))</f>
        <v>0</v>
      </c>
      <c r="ARA50" s="497">
        <f ca="1">SUMPRODUCT((ATI3:ATI54=AQX50)*(ATL3:ATL54=AQX51)*(ATM3:ATM54="L"))+SUMPRODUCT((ATI3:ATI54=AQX50)*(ATL3:ATL54=AQX52)*(ATM3:ATM54="L"))+SUMPRODUCT((ATI3:ATI54=AQX50)*(ATL3:ATL54=AQX53)*(ATM3:ATM54="L"))+SUMPRODUCT((ATI3:ATI54=AQX51)*(ATL3:ATL54=AQX50)*(ATN3:ATN54="L"))+SUMPRODUCT((ATI3:ATI54=AQX52)*(ATL3:ATL54=AQX50)*(ATN3:ATN54="L"))+SUMPRODUCT((ATI3:ATI54=AQX53)*(ATL3:ATL54=AQX50)*(ATN3:ATN54="L"))</f>
        <v>0</v>
      </c>
      <c r="ARB50" s="497">
        <f ca="1">SUMPRODUCT((ATI3:ATI54=AQX50)*(ATL3:ATL54=AQX51)*ATJ3:ATJ54)+SUMPRODUCT((ATI3:ATI54=AQX50)*(ATL3:ATL54=AQX52)*ATJ3:ATJ54)+SUMPRODUCT((ATI3:ATI54=AQX50)*(ATL3:ATL54=AQX53)*ATJ3:ATJ54)+SUMPRODUCT((ATI3:ATI54=AQX50)*(ATL3:ATL54=AQX49)*ATJ3:ATJ54)+SUMPRODUCT((ATI3:ATI54=AQX51)*(ATL3:ATL54=AQX50)*ATK3:ATK54)+SUMPRODUCT((ATI3:ATI54=AQX52)*(ATL3:ATL54=AQX50)*ATK3:ATK54)+SUMPRODUCT((ATI3:ATI54=AQX53)*(ATL3:ATL54=AQX50)*ATK3:ATK54)+SUMPRODUCT((ATI3:ATI54=AQX49)*(ATL3:ATL54=AQX50)*ATK3:ATK54)</f>
        <v>0</v>
      </c>
      <c r="ARC50" s="497">
        <f ca="1">SUMPRODUCT((ATI3:ATI54=AQX50)*(ATL3:ATL54=AQX51)*ATK3:ATK54)+SUMPRODUCT((ATI3:ATI54=AQX50)*(ATL3:ATL54=AQX52)*ATK3:ATK54)+SUMPRODUCT((ATI3:ATI54=AQX50)*(ATL3:ATL54=AQX53)*ATK3:ATK54)+SUMPRODUCT((ATI3:ATI54=AQX50)*(ATL3:ATL54=AQX49)*ATK3:ATK54)+SUMPRODUCT((ATI3:ATI54=AQX51)*(ATL3:ATL54=AQX50)*ATJ3:ATJ54)+SUMPRODUCT((ATI3:ATI54=AQX52)*(ATL3:ATL54=AQX50)*ATJ3:ATJ54)+SUMPRODUCT((ATI3:ATI54=AQX53)*(ATL3:ATL54=AQX50)*ATJ3:ATJ54)+SUMPRODUCT((ATI3:ATI54=AQX49)*(ATL3:ATL54=AQX50)*ATJ3:ATJ54)</f>
        <v>0</v>
      </c>
      <c r="ARD50" s="497">
        <f t="shared" ref="ARD50:ARD52" ca="1" si="7337">ARB50-ARC50+1000</f>
        <v>1000</v>
      </c>
      <c r="ARE50" s="497" t="str">
        <f t="shared" ref="ARE50:ARE52" ca="1" si="7338">IF(AQX50&lt;&gt;"",AQY50*3+AQZ50*1,"")</f>
        <v/>
      </c>
      <c r="ARF50" s="497" t="str">
        <f ca="1">IF(AQX50&lt;&gt;"",VLOOKUP(AQX50,APK4:APQ52,7,FALSE),"")</f>
        <v/>
      </c>
      <c r="ARG50" s="497" t="str">
        <f ca="1">IF(AQX50&lt;&gt;"",VLOOKUP(AQX50,APK4:APQ52,5,FALSE),"")</f>
        <v/>
      </c>
      <c r="ARH50" s="497" t="str">
        <f ca="1">IF(AQX50&lt;&gt;"",VLOOKUP(AQX50,APK4:APS52,9,FALSE),"")</f>
        <v/>
      </c>
      <c r="ARI50" s="497" t="str">
        <f t="shared" ref="ARI50:ARI52" ca="1" si="7339">ARE50</f>
        <v/>
      </c>
      <c r="ARJ50" s="497" t="str">
        <f ca="1">IF(AQX50&lt;&gt;"",RANK(ARI50,ARI49:ARI52),"")</f>
        <v/>
      </c>
      <c r="ARK50" s="497" t="str">
        <f ca="1">IF(AQX50&lt;&gt;"",SUMPRODUCT((ARI49:ARI53=ARI50)*(ARD49:ARD53&gt;ARD50)),"")</f>
        <v/>
      </c>
      <c r="ARL50" s="497" t="str">
        <f ca="1">IF(AQX50&lt;&gt;"",SUMPRODUCT((ARI49:ARI53=ARI50)*(ARD49:ARD53=ARD50)*(ARB49:ARB53&gt;ARB50)),"")</f>
        <v/>
      </c>
      <c r="ARM50" s="497" t="str">
        <f ca="1">IF(AQX50&lt;&gt;"",SUMPRODUCT((ARI49:ARI53=ARI50)*(ARD49:ARD53=ARD50)*(ARB49:ARB53=ARB50)*(ARF49:ARF53&gt;ARF50)),"")</f>
        <v/>
      </c>
      <c r="ARN50" s="497" t="str">
        <f ca="1">IF(AQX50&lt;&gt;"",SUMPRODUCT((ARI49:ARI53=ARI50)*(ARD49:ARD53=ARD50)*(ARB49:ARB53=ARB50)*(ARF49:ARF53=ARF50)*(ARG49:ARG53&gt;ARG50)),"")</f>
        <v/>
      </c>
      <c r="ARO50" s="497" t="str">
        <f ca="1">IF(AQX50&lt;&gt;"",SUMPRODUCT((ARI49:ARI53=ARI50)*(ARD49:ARD53=ARD50)*(ARB49:ARB53=ARB50)*(ARF49:ARF53=ARF50)*(ARG49:ARG53=ARG50)*(ARH49:ARH53&gt;ARH50)),"")</f>
        <v/>
      </c>
      <c r="ARP50" s="497" t="str">
        <f ca="1">IF(AQX50&lt;&gt;"",IF(ARP102&lt;&gt;"",IF(AQW100=3,ARP102,ARP102+AQW100),SUM(ARJ50:ARO50)+1),"")</f>
        <v/>
      </c>
      <c r="ARQ50" s="497" t="str">
        <f ca="1">IF(AQX50&lt;&gt;"",INDEX(AQX50:AQX53,MATCH(2,ARP50:ARP53,0),0),"")</f>
        <v/>
      </c>
      <c r="ARR50" s="497"/>
      <c r="ARS50" s="497"/>
      <c r="ART50" s="497"/>
      <c r="ARU50" s="497"/>
      <c r="ARV50" s="497"/>
      <c r="ARW50" s="497"/>
      <c r="ARX50" s="497"/>
      <c r="ARY50" s="497"/>
      <c r="ARZ50" s="497"/>
      <c r="ASA50" s="497"/>
      <c r="ASB50" s="497"/>
      <c r="ASC50" s="497"/>
      <c r="ASD50" s="497"/>
      <c r="ASE50" s="497"/>
      <c r="ASF50" s="497"/>
      <c r="ASG50" s="497"/>
      <c r="ASH50" s="497"/>
      <c r="ASI50" s="497"/>
      <c r="ASJ50" s="497"/>
      <c r="ASK50" s="497"/>
      <c r="ASL50" s="497"/>
      <c r="ASM50" s="497"/>
      <c r="ASN50" s="497"/>
      <c r="ASO50" s="497"/>
      <c r="ASP50" s="497"/>
      <c r="ASQ50" s="497"/>
      <c r="ASR50" s="497"/>
      <c r="ASS50" s="497"/>
      <c r="AST50" s="497"/>
      <c r="ASU50" s="497"/>
      <c r="ASV50" s="497"/>
      <c r="ASW50" s="497"/>
      <c r="ASX50" s="497"/>
      <c r="ASY50" s="497"/>
      <c r="ASZ50" s="497"/>
      <c r="ATA50" s="497"/>
      <c r="ATB50" s="497"/>
      <c r="ATC50" s="497"/>
      <c r="ATD50" s="497"/>
      <c r="ATE50" s="497"/>
      <c r="ATF50" s="497" t="str">
        <f t="shared" ref="ATF50" ca="1" si="7340">IF(ARQ50&lt;&gt;"",ARQ50,IF(AQW50&lt;&gt;"",AQW50,APW50))</f>
        <v>Salzburg</v>
      </c>
      <c r="ATG50" s="497">
        <v>2</v>
      </c>
      <c r="ATH50" s="497"/>
      <c r="ATI50" s="500" t="str">
        <f t="shared" si="21"/>
        <v>Salzburg</v>
      </c>
      <c r="ATJ50" s="500">
        <f ca="1">IF(OFFSET('Game Board'!O55,0,ATJ1)&lt;&gt;"",OFFSET('Game Board'!O55,0,ATJ1),0)</f>
        <v>0</v>
      </c>
      <c r="ATK50" s="500">
        <f ca="1">IF(OFFSET('Game Board'!P55,0,ATJ1)&lt;&gt;"",OFFSET('Game Board'!P55,0,ATJ1),0)</f>
        <v>0</v>
      </c>
      <c r="ATL50" s="500" t="str">
        <f t="shared" si="22"/>
        <v>Real Madrid</v>
      </c>
      <c r="ATM50" s="500" t="str">
        <f ca="1">IF(AND(OFFSET('Game Board'!O55,0,ATJ1)&lt;&gt;"",OFFSET('Game Board'!P55,0,ATJ1)&lt;&gt;""),IF(ATJ50&gt;ATK50,"W",IF(ATJ50=ATK50,"D","L")),"")</f>
        <v/>
      </c>
      <c r="ATN50" s="497" t="str">
        <f t="shared" ca="1" si="2789"/>
        <v/>
      </c>
      <c r="ATO50" s="497"/>
    </row>
    <row r="51" spans="2:1211" s="496" customFormat="1" x14ac:dyDescent="0.25">
      <c r="B51" s="497">
        <f>VLOOKUP(C51,CX49:CY52,2,FALSE)</f>
        <v>4</v>
      </c>
      <c r="C51" s="498" t="str">
        <f>'Tournament Setup'!D36</f>
        <v>Pachuca</v>
      </c>
      <c r="D51" s="497">
        <f>SUMPRODUCT((DA3:DA54=C51)*(DE3:DE54="W"))+SUMPRODUCT((DD3:DD54=C51)*(DF3:DF54="W"))</f>
        <v>0</v>
      </c>
      <c r="E51" s="497">
        <f>SUMPRODUCT((DA3:DA54=C51)*(DE3:DE54="D"))+SUMPRODUCT((DD3:DD54=C51)*(DF3:DF54="D"))</f>
        <v>1</v>
      </c>
      <c r="F51" s="497">
        <f>SUMPRODUCT((DA3:DA54=C51)*(DE3:DE54="L"))+SUMPRODUCT((DD3:DD54=C51)*(DF3:DF54="L"))</f>
        <v>2</v>
      </c>
      <c r="G51" s="497">
        <f>SUMIF(DA3:DA72,C51,DB3:DB72)+SUMIF(DD3:DD72,C51,DC3:DC72)</f>
        <v>2</v>
      </c>
      <c r="H51" s="497">
        <f>SUMIF(DD3:DD72,C51,DB3:DB72)+SUMIF(DA3:DA72,C51,DC3:DC72)</f>
        <v>5</v>
      </c>
      <c r="I51" s="497">
        <f t="shared" si="7134"/>
        <v>997</v>
      </c>
      <c r="J51" s="497">
        <f t="shared" si="7135"/>
        <v>1</v>
      </c>
      <c r="K51" s="499">
        <v>1</v>
      </c>
      <c r="L51" s="497">
        <f>IF(COUNTIF(J49:J52,4)&lt;&gt;4,RANK(J51,J49:J52),J103)</f>
        <v>4</v>
      </c>
      <c r="M51" s="497"/>
      <c r="N51" s="497">
        <f>SUMPRODUCT((L49:L52=L51)*(K49:K52&lt;K51))+L51</f>
        <v>4</v>
      </c>
      <c r="O51" s="498" t="str">
        <f>INDEX(C49:C53,MATCH(3,N49:N53,0),0)</f>
        <v>Salzburg</v>
      </c>
      <c r="P51" s="497">
        <f>INDEX(L49:L53,MATCH(O51,C49:C53,0),0)</f>
        <v>3</v>
      </c>
      <c r="Q51" s="497" t="str">
        <f>IF(AND(Q50&lt;&gt;"",P51=1),O51,"")</f>
        <v/>
      </c>
      <c r="R51" s="497" t="str">
        <f>IF(AND(R50&lt;&gt;"",P52=2),O52,"")</f>
        <v/>
      </c>
      <c r="S51" s="497" t="str">
        <f>IF(AND(S50&lt;&gt;"",P53=3),O53,"")</f>
        <v/>
      </c>
      <c r="T51" s="497"/>
      <c r="U51" s="497"/>
      <c r="V51" s="497" t="str">
        <f t="shared" si="7252"/>
        <v/>
      </c>
      <c r="W51" s="497">
        <f>SUMPRODUCT((DA3:DA54=V51)*(DD3:DD54=V52)*(DE3:DE54="W"))+SUMPRODUCT((DA3:DA54=V51)*(DD3:DD54=V53)*(DE3:DE54="W"))+SUMPRODUCT((DA3:DA54=V51)*(DD3:DD54=V49)*(DE3:DE54="W"))+SUMPRODUCT((DA3:DA54=V51)*(DD3:DD54=V50)*(DE3:DE54="W"))+SUMPRODUCT((DA3:DA54=V52)*(DD3:DD54=V51)*(DF3:DF54="W"))+SUMPRODUCT((DA3:DA54=V53)*(DD3:DD54=V51)*(DF3:DF54="W"))+SUMPRODUCT((DA3:DA54=V49)*(DD3:DD54=V51)*(DF3:DF54="W"))+SUMPRODUCT((DA3:DA54=V50)*(DD3:DD54=V51)*(DF3:DF54="W"))</f>
        <v>0</v>
      </c>
      <c r="X51" s="497">
        <f>SUMPRODUCT((DA3:DA54=V51)*(DD3:DD54=V52)*(DE3:DE54="D"))+SUMPRODUCT((DA3:DA54=V51)*(DD3:DD54=V53)*(DE3:DE54="D"))+SUMPRODUCT((DA3:DA54=V51)*(DD3:DD54=V49)*(DE3:DE54="D"))+SUMPRODUCT((DA3:DA54=V51)*(DD3:DD54=V50)*(DE3:DE54="D"))+SUMPRODUCT((DA3:DA54=V52)*(DD3:DD54=V51)*(DE3:DE54="D"))+SUMPRODUCT((DA3:DA54=V53)*(DD3:DD54=V51)*(DE3:DE54="D"))+SUMPRODUCT((DA3:DA54=V49)*(DD3:DD54=V51)*(DE3:DE54="D"))+SUMPRODUCT((DA3:DA54=V50)*(DD3:DD54=V51)*(DE3:DE54="D"))</f>
        <v>0</v>
      </c>
      <c r="Y51" s="497">
        <f>SUMPRODUCT((DA3:DA54=V51)*(DD3:DD54=V52)*(DE3:DE54="L"))+SUMPRODUCT((DA3:DA54=V51)*(DD3:DD54=V53)*(DE3:DE54="L"))+SUMPRODUCT((DA3:DA54=V51)*(DD3:DD54=V49)*(DE3:DE54="L"))+SUMPRODUCT((DA3:DA54=V51)*(DD3:DD54=V50)*(DE3:DE54="L"))+SUMPRODUCT((DA3:DA54=V52)*(DD3:DD54=V51)*(DF3:DF54="L"))+SUMPRODUCT((DA3:DA54=V53)*(DD3:DD54=V51)*(DF3:DF54="L"))+SUMPRODUCT((DA3:DA54=V49)*(DD3:DD54=V51)*(DF3:DF54="L"))+SUMPRODUCT((DA3:DA54=V50)*(DD3:DD54=V51)*(DF3:DF54="L"))</f>
        <v>0</v>
      </c>
      <c r="Z51" s="497">
        <f>SUMPRODUCT((DA3:DA54=V51)*(DD3:DD54=V52)*DB3:DB54)+SUMPRODUCT((DA3:DA54=V51)*(DD3:DD54=V53)*DB3:DB54)+SUMPRODUCT((DA3:DA54=V51)*(DD3:DD54=V49)*DB3:DB54)+SUMPRODUCT((DA3:DA54=V51)*(DD3:DD54=V50)*DB3:DB54)+SUMPRODUCT((DA3:DA54=V52)*(DD3:DD54=V51)*DC3:DC54)+SUMPRODUCT((DA3:DA54=V53)*(DD3:DD54=V51)*DC3:DC54)+SUMPRODUCT((DA3:DA54=V49)*(DD3:DD54=V51)*DC3:DC54)+SUMPRODUCT((DA3:DA54=V50)*(DD3:DD54=V51)*DC3:DC54)</f>
        <v>0</v>
      </c>
      <c r="AA51" s="497">
        <f>SUMPRODUCT((DA3:DA54=V51)*(DD3:DD54=V52)*DC3:DC54)+SUMPRODUCT((DA3:DA54=V51)*(DD3:DD54=V53)*DC3:DC54)+SUMPRODUCT((DA3:DA54=V51)*(DD3:DD54=V49)*DC3:DC54)+SUMPRODUCT((DA3:DA54=V51)*(DD3:DD54=V50)*DC3:DC54)+SUMPRODUCT((DA3:DA54=V52)*(DD3:DD54=V51)*DB3:DB54)+SUMPRODUCT((DA3:DA54=V53)*(DD3:DD54=V51)*DB3:DB54)+SUMPRODUCT((DA3:DA54=V49)*(DD3:DD54=V51)*DB3:DB54)+SUMPRODUCT((DA3:DA54=V50)*(DD3:DD54=V51)*DB3:DB54)</f>
        <v>0</v>
      </c>
      <c r="AB51" s="497">
        <f>Z51-AA51+1000</f>
        <v>1000</v>
      </c>
      <c r="AC51" s="497" t="str">
        <f t="shared" si="7136"/>
        <v/>
      </c>
      <c r="AD51" s="497" t="str">
        <f>IF(V51&lt;&gt;"",VLOOKUP(V51,C4:I52,7,FALSE),"")</f>
        <v/>
      </c>
      <c r="AE51" s="497" t="str">
        <f>IF(V51&lt;&gt;"",VLOOKUP(V51,C4:I52,5,FALSE),"")</f>
        <v/>
      </c>
      <c r="AF51" s="497" t="str">
        <f>IF(V51&lt;&gt;"",VLOOKUP(V51,C4:K52,9,FALSE),"")</f>
        <v/>
      </c>
      <c r="AG51" s="497" t="str">
        <f t="shared" si="7137"/>
        <v/>
      </c>
      <c r="AH51" s="497" t="str">
        <f>IF(V51&lt;&gt;"",RANK(AG51,AG49:AG53),"")</f>
        <v/>
      </c>
      <c r="AI51" s="497" t="str">
        <f>IF(V51&lt;&gt;"",SUMPRODUCT((AG49:AG53=AG51)*(AB49:AB53&gt;AB51)),"")</f>
        <v/>
      </c>
      <c r="AJ51" s="497" t="str">
        <f>IF(V51&lt;&gt;"",SUMPRODUCT((AG49:AG53=AG51)*(AB49:AB53=AB51)*(Z49:Z53&gt;Z51)),"")</f>
        <v/>
      </c>
      <c r="AK51" s="497" t="str">
        <f>IF(V51&lt;&gt;"",SUMPRODUCT((AG49:AG53=AG51)*(AB49:AB53=AB51)*(Z49:Z53=Z51)*(AD49:AD53&gt;AD51)),"")</f>
        <v/>
      </c>
      <c r="AL51" s="497" t="str">
        <f>IF(V51&lt;&gt;"",SUMPRODUCT((AG49:AG53=AG51)*(AB49:AB53=AB51)*(Z49:Z53=Z51)*(AD49:AD53=AD51)*(AE49:AE53&gt;AE51)),"")</f>
        <v/>
      </c>
      <c r="AM51" s="497" t="str">
        <f>IF(V51&lt;&gt;"",SUMPRODUCT((AG49:AG53=AG51)*(AB49:AB53=AB51)*(Z49:Z53=Z51)*(AD49:AD53=AD51)*(AE49:AE53=AE51)*(AF49:AF53&gt;AF51)),"")</f>
        <v/>
      </c>
      <c r="AN51" s="497" t="str">
        <f>IF(V51&lt;&gt;"",IF(AN103&lt;&gt;"",IF(U100=3,AN103,AN103+U100),SUM(AH51:AM51)),"")</f>
        <v/>
      </c>
      <c r="AO51" s="497" t="str">
        <f>IF(V51&lt;&gt;"",INDEX(V49:V53,MATCH(3,AN49:AN53,0),0),"")</f>
        <v/>
      </c>
      <c r="AP51" s="497" t="str">
        <f>IF(R50&lt;&gt;"",R50,"")</f>
        <v/>
      </c>
      <c r="AQ51" s="497">
        <f>SUMPRODUCT((DA3:DA54=AP51)*(DD3:DD54=AP52)*(DE3:DE54="W"))+SUMPRODUCT((DA3:DA54=AP51)*(DD3:DD54=AP53)*(DE3:DE54="W"))+SUMPRODUCT((DA3:DA54=AP51)*(DD3:DD54=AP50)*(DE3:DE54="W"))+SUMPRODUCT((DA3:DA54=AP52)*(DD3:DD54=AP51)*(DF3:DF54="W"))+SUMPRODUCT((DA3:DA54=AP53)*(DD3:DD54=AP51)*(DF3:DF54="W"))+SUMPRODUCT((DA3:DA54=AP50)*(DD3:DD54=AP51)*(DF3:DF54="W"))</f>
        <v>0</v>
      </c>
      <c r="AR51" s="497">
        <f>SUMPRODUCT((DA3:DA54=AP51)*(DD3:DD54=AP52)*(DE3:DE54="D"))+SUMPRODUCT((DA3:DA54=AP51)*(DD3:DD54=AP53)*(DE3:DE54="D"))+SUMPRODUCT((DA3:DA54=AP51)*(DD3:DD54=AP50)*(DE3:DE54="D"))+SUMPRODUCT((DA3:DA54=AP52)*(DD3:DD54=AP51)*(DE3:DE54="D"))+SUMPRODUCT((DA3:DA54=AP53)*(DD3:DD54=AP51)*(DE3:DE54="D"))+SUMPRODUCT((DA3:DA54=AP50)*(DD3:DD54=AP51)*(DE3:DE54="D"))</f>
        <v>0</v>
      </c>
      <c r="AS51" s="497">
        <f>SUMPRODUCT((DA3:DA54=AP51)*(DD3:DD54=AP52)*(DE3:DE54="L"))+SUMPRODUCT((DA3:DA54=AP51)*(DD3:DD54=AP53)*(DE3:DE54="L"))+SUMPRODUCT((DA3:DA54=AP51)*(DD3:DD54=AP50)*(DE3:DE54="L"))+SUMPRODUCT((DA3:DA54=AP52)*(DD3:DD54=AP51)*(DF3:DF54="L"))+SUMPRODUCT((DA3:DA54=AP53)*(DD3:DD54=AP51)*(DF3:DF54="L"))+SUMPRODUCT((DA3:DA54=AP50)*(DD3:DD54=AP51)*(DF3:DF54="L"))</f>
        <v>0</v>
      </c>
      <c r="AT51" s="497">
        <f>SUMPRODUCT((DA3:DA54=AP51)*(DD3:DD54=AP52)*DB3:DB54)+SUMPRODUCT((DA3:DA54=AP51)*(DD3:DD54=AP53)*DB3:DB54)+SUMPRODUCT((DA3:DA54=AP51)*(DD3:DD54=AP49)*DB3:DB54)+SUMPRODUCT((DA3:DA54=AP51)*(DD3:DD54=AP50)*DB3:DB54)+SUMPRODUCT((DA3:DA54=AP52)*(DD3:DD54=AP51)*DC3:DC54)+SUMPRODUCT((DA3:DA54=AP53)*(DD3:DD54=AP51)*DC3:DC54)+SUMPRODUCT((DA3:DA54=AP49)*(DD3:DD54=AP51)*DC3:DC54)+SUMPRODUCT((DA3:DA54=AP50)*(DD3:DD54=AP51)*DC3:DC54)</f>
        <v>0</v>
      </c>
      <c r="AU51" s="497">
        <f>SUMPRODUCT((DA3:DA54=AP51)*(DD3:DD54=AP52)*DC3:DC54)+SUMPRODUCT((DA3:DA54=AP51)*(DD3:DD54=AP53)*DC3:DC54)+SUMPRODUCT((DA3:DA54=AP51)*(DD3:DD54=AP49)*DC3:DC54)+SUMPRODUCT((DA3:DA54=AP51)*(DD3:DD54=AP50)*DC3:DC54)+SUMPRODUCT((DA3:DA54=AP52)*(DD3:DD54=AP51)*DB3:DB54)+SUMPRODUCT((DA3:DA54=AP53)*(DD3:DD54=AP51)*DB3:DB54)+SUMPRODUCT((DA3:DA54=AP49)*(DD3:DD54=AP51)*DB3:DB54)+SUMPRODUCT((DA3:DA54=AP50)*(DD3:DD54=AP51)*DB3:DB54)</f>
        <v>0</v>
      </c>
      <c r="AV51" s="497">
        <f>AT51-AU51+1000</f>
        <v>1000</v>
      </c>
      <c r="AW51" s="497" t="str">
        <f t="shared" si="7253"/>
        <v/>
      </c>
      <c r="AX51" s="497" t="str">
        <f>IF(AP51&lt;&gt;"",VLOOKUP(AP51,C4:I52,7,FALSE),"")</f>
        <v/>
      </c>
      <c r="AY51" s="497" t="str">
        <f>IF(AP51&lt;&gt;"",VLOOKUP(AP51,C4:I52,5,FALSE),"")</f>
        <v/>
      </c>
      <c r="AZ51" s="497" t="str">
        <f>IF(AP51&lt;&gt;"",VLOOKUP(AP51,C4:K52,9,FALSE),"")</f>
        <v/>
      </c>
      <c r="BA51" s="497" t="str">
        <f t="shared" si="7254"/>
        <v/>
      </c>
      <c r="BB51" s="497" t="str">
        <f>IF(AP51&lt;&gt;"",RANK(BA51,BA49:BA52),"")</f>
        <v/>
      </c>
      <c r="BC51" s="497" t="str">
        <f>IF(AP51&lt;&gt;"",SUMPRODUCT((BA49:BA53=BA51)*(AV49:AV53&gt;AV51)),"")</f>
        <v/>
      </c>
      <c r="BD51" s="497" t="str">
        <f>IF(AP51&lt;&gt;"",SUMPRODUCT((BA49:BA53=BA51)*(AV49:AV53=AV51)*(AT49:AT53&gt;AT51)),"")</f>
        <v/>
      </c>
      <c r="BE51" s="497" t="str">
        <f>IF(AP51&lt;&gt;"",SUMPRODUCT((BA49:BA53=BA51)*(AV49:AV53=AV51)*(AT49:AT53=AT51)*(AX49:AX53&gt;AX51)),"")</f>
        <v/>
      </c>
      <c r="BF51" s="497" t="str">
        <f>IF(AP51&lt;&gt;"",SUMPRODUCT((BA49:BA53=BA51)*(AV49:AV53=AV51)*(AT49:AT53=AT51)*(AX49:AX53=AX51)*(AY49:AY53&gt;AY51)),"")</f>
        <v/>
      </c>
      <c r="BG51" s="497" t="str">
        <f>IF(AP51&lt;&gt;"",SUMPRODUCT((BA49:BA53=BA51)*(AV49:AV53=AV51)*(AT49:AT53=AT51)*(AX49:AX53=AX51)*(AY49:AY53=AY51)*(AZ49:AZ53&gt;AZ51)),"")</f>
        <v/>
      </c>
      <c r="BH51" s="497" t="str">
        <f>IF(AP51&lt;&gt;"",IF(BH103&lt;&gt;"",IF(AO100=3,BH103,BH103+AO100),SUM(BB51:BG51)+1),"")</f>
        <v/>
      </c>
      <c r="BI51" s="497" t="str">
        <f>IF(AP51&lt;&gt;"",INDEX(AP50:AP53,MATCH(3,BH50:BH53,0),0),"")</f>
        <v/>
      </c>
      <c r="BJ51" s="497" t="str">
        <f>IF(S49&lt;&gt;"",S49,"")</f>
        <v/>
      </c>
      <c r="BK51" s="497">
        <f>SUMPRODUCT((DA3:DA54=BJ51)*(DD3:DD54=BJ52)*(DE3:DE54="W"))+SUMPRODUCT((DA3:DA54=BJ51)*(DD3:DD54=BJ53)*(DE3:DE54="W"))+SUMPRODUCT((DA3:DA54=BJ51)*(DD3:DD54=BJ66)*(DE3:DE54="W"))+SUMPRODUCT((DA3:DA54=BJ52)*(DD3:DD54=BJ51)*(DF3:DF54="W"))+SUMPRODUCT((DA3:DA54=BJ53)*(DD3:DD54=BJ51)*(DF3:DF54="W"))+SUMPRODUCT((DA3:DA54=BJ66)*(DD3:DD54=BJ51)*(DF3:DF54="W"))</f>
        <v>0</v>
      </c>
      <c r="BL51" s="497">
        <f>SUMPRODUCT((DA3:DA54=BJ51)*(DD3:DD54=BJ52)*(DE3:DE54="D"))+SUMPRODUCT((DA3:DA54=BJ51)*(DD3:DD54=BJ53)*(DE3:DE54="D"))+SUMPRODUCT((DA3:DA54=BJ51)*(DD3:DD54=BJ66)*(DE3:DE54="D"))+SUMPRODUCT((DA3:DA54=BJ52)*(DD3:DD54=BJ51)*(DE3:DE54="D"))+SUMPRODUCT((DA3:DA54=BJ53)*(DD3:DD54=BJ51)*(DE3:DE54="D"))+SUMPRODUCT((DA3:DA54=BJ66)*(DD3:DD54=BJ51)*(DE3:DE54="D"))</f>
        <v>0</v>
      </c>
      <c r="BM51" s="497">
        <f>SUMPRODUCT((DA3:DA54=BJ51)*(DD3:DD54=BJ52)*(DE3:DE54="L"))+SUMPRODUCT((DA3:DA54=BJ51)*(DD3:DD54=BJ53)*(DE3:DE54="L"))+SUMPRODUCT((DA3:DA54=BJ51)*(DD3:DD54=BJ66)*(DE3:DE54="L"))+SUMPRODUCT((DA3:DA54=BJ52)*(DD3:DD54=BJ51)*(DF3:DF54="L"))+SUMPRODUCT((DA3:DA54=BJ53)*(DD3:DD54=BJ51)*(DF3:DF54="L"))+SUMPRODUCT((DA3:DA54=BJ66)*(DD3:DD54=BJ51)*(DF3:DF54="L"))</f>
        <v>0</v>
      </c>
      <c r="BN51" s="497">
        <f>SUMPRODUCT((DA3:DA54=BJ51)*(DD3:DD54=BJ52)*DB3:DB54)+SUMPRODUCT((DA3:DA54=BJ51)*(DD3:DD54=BJ53)*DB3:DB54)+SUMPRODUCT((DA3:DA54=BJ51)*(DD3:DD54=BJ49)*DB3:DB54)+SUMPRODUCT((DA3:DA54=BJ51)*(DD3:DD54=BJ50)*DB3:DB54)+SUMPRODUCT((DA3:DA54=BJ52)*(DD3:DD54=BJ51)*DC3:DC54)+SUMPRODUCT((DA3:DA54=BJ53)*(DD3:DD54=BJ51)*DC3:DC54)+SUMPRODUCT((DA3:DA54=BJ49)*(DD3:DD54=BJ51)*DC3:DC54)+SUMPRODUCT((DA3:DA54=BJ50)*(DD3:DD54=BJ51)*DC3:DC54)</f>
        <v>0</v>
      </c>
      <c r="BO51" s="497">
        <f>SUMPRODUCT((DA3:DA54=BJ51)*(DD3:DD54=BJ52)*DC3:DC54)+SUMPRODUCT((DA3:DA54=BJ51)*(DD3:DD54=BJ53)*DC3:DC54)+SUMPRODUCT((DA3:DA54=BJ51)*(DD3:DD54=BJ49)*DC3:DC54)+SUMPRODUCT((DA3:DA54=BJ51)*(DD3:DD54=BJ50)*DC3:DC54)+SUMPRODUCT((DA3:DA54=BJ52)*(DD3:DD54=BJ51)*DB3:DB54)+SUMPRODUCT((DA3:DA54=BJ53)*(DD3:DD54=BJ51)*DB3:DB54)+SUMPRODUCT((DA3:DA54=BJ49)*(DD3:DD54=BJ51)*DB3:DB54)+SUMPRODUCT((DA3:DA54=BJ50)*(DD3:DD54=BJ51)*DB3:DB54)</f>
        <v>0</v>
      </c>
      <c r="BP51" s="497">
        <f>BN51-BO51+1000</f>
        <v>1000</v>
      </c>
      <c r="BQ51" s="497" t="str">
        <f t="shared" ref="BQ51:BQ52" si="7341">IF(BJ51&lt;&gt;"",BK51*3+BL51*1,"")</f>
        <v/>
      </c>
      <c r="BR51" s="497" t="str">
        <f>IF(BJ51&lt;&gt;"",VLOOKUP(BJ51,C4:I52,7,FALSE),"")</f>
        <v/>
      </c>
      <c r="BS51" s="497" t="str">
        <f>IF(BJ51&lt;&gt;"",VLOOKUP(BJ51,C4:I52,5,FALSE),"")</f>
        <v/>
      </c>
      <c r="BT51" s="497" t="str">
        <f>IF(BJ51&lt;&gt;"",VLOOKUP(BJ51,C4:K52,9,FALSE),"")</f>
        <v/>
      </c>
      <c r="BU51" s="497" t="str">
        <f t="shared" ref="BU51:BU52" si="7342">BQ51</f>
        <v/>
      </c>
      <c r="BV51" s="497" t="str">
        <f>IF(BJ51&lt;&gt;"",RANK(BU51,BU50:BU52),"")</f>
        <v/>
      </c>
      <c r="BW51" s="497" t="str">
        <f>IF(BJ51&lt;&gt;"",SUMPRODUCT((BU49:BU53=BU51)*(BP49:BP53&gt;BP51)),"")</f>
        <v/>
      </c>
      <c r="BX51" s="497" t="str">
        <f>IF(BJ51&lt;&gt;"",SUMPRODUCT((BU49:BU53=BU51)*(BP49:BP53=BP51)*(BN49:BN53&gt;BN51)),"")</f>
        <v/>
      </c>
      <c r="BY51" s="497" t="str">
        <f>IF(BJ51&lt;&gt;"",SUMPRODUCT((BU49:BU53=BU51)*(BP49:BP53=BP51)*(BN49:BN53=BN51)*(BR49:BR53&gt;BR51)),"")</f>
        <v/>
      </c>
      <c r="BZ51" s="497" t="str">
        <f>IF(BJ51&lt;&gt;"",SUMPRODUCT((BU49:BU53=BU51)*(BP49:BP53=BP51)*(BN49:BN53=BN51)*(BR49:BR53=BR51)*(BS49:BS53&gt;BS51)),"")</f>
        <v/>
      </c>
      <c r="CA51" s="497" t="str">
        <f>IF(BJ51&lt;&gt;"",SUMPRODUCT((BU49:BU53=BU51)*(BP49:BP53=BP51)*(BN49:BN53=BN51)*(BR49:BR53=BR51)*(BS49:BS53=BS51)*(BT49:BT53&gt;BT51)),"")</f>
        <v/>
      </c>
      <c r="CB51" s="497" t="str">
        <f>IF(BJ51&lt;&gt;"",SUM(BV51:CA51)+2,"")</f>
        <v/>
      </c>
      <c r="CC51" s="497" t="str">
        <f>IF(BJ51&lt;&gt;"",INDEX(BJ51:BJ53,MATCH(3,CB51:CB53,0),0),"")</f>
        <v/>
      </c>
      <c r="CD51" s="497"/>
      <c r="CE51" s="497"/>
      <c r="CF51" s="497"/>
      <c r="CG51" s="497"/>
      <c r="CH51" s="497"/>
      <c r="CI51" s="497"/>
      <c r="CJ51" s="497"/>
      <c r="CK51" s="497"/>
      <c r="CL51" s="497"/>
      <c r="CM51" s="497"/>
      <c r="CN51" s="497"/>
      <c r="CO51" s="497"/>
      <c r="CP51" s="497"/>
      <c r="CQ51" s="497"/>
      <c r="CR51" s="497"/>
      <c r="CS51" s="497"/>
      <c r="CT51" s="497"/>
      <c r="CU51" s="497"/>
      <c r="CV51" s="497"/>
      <c r="CW51" s="497"/>
      <c r="CX51" s="497" t="str">
        <f>IF(CC51&lt;&gt;"",CC51,IF(BI51&lt;&gt;"",BI51,IF(AO51&lt;&gt;"",AO51,O51)))</f>
        <v>Salzburg</v>
      </c>
      <c r="CY51" s="497">
        <v>3</v>
      </c>
      <c r="CZ51" s="497"/>
      <c r="DA51" s="497"/>
      <c r="DB51" s="497"/>
      <c r="DC51" s="497"/>
      <c r="DD51" s="497"/>
      <c r="DE51" s="497"/>
      <c r="DF51" s="497"/>
      <c r="DG51" s="497"/>
      <c r="DH51" s="497">
        <f ca="1">VLOOKUP(DI51,HD49:HE52,2,FALSE)</f>
        <v>3</v>
      </c>
      <c r="DI51" s="498" t="str">
        <f t="shared" si="7138"/>
        <v>Pachuca</v>
      </c>
      <c r="DJ51" s="497">
        <f ca="1">SUMPRODUCT((HG3:HG54=DI51)*(HK3:HK54="W"))+SUMPRODUCT((HJ3:HJ54=DI51)*(HL3:HL54="W"))</f>
        <v>1</v>
      </c>
      <c r="DK51" s="497">
        <f ca="1">SUMPRODUCT((HG3:HG54=DI51)*(HK3:HK54="D"))+SUMPRODUCT((HJ3:HJ54=DI51)*(HL3:HL54="D"))</f>
        <v>0</v>
      </c>
      <c r="DL51" s="497">
        <f ca="1">SUMPRODUCT((HG3:HG54=DI51)*(HK3:HK54="L"))+SUMPRODUCT((HJ3:HJ54=DI51)*(HL3:HL54="L"))</f>
        <v>2</v>
      </c>
      <c r="DM51" s="497">
        <f ca="1">SUMIF(HG3:HG72,DI51,HH3:HH72)+SUMIF(HJ3:HJ72,DI51,HI3:HI72)</f>
        <v>3</v>
      </c>
      <c r="DN51" s="497">
        <f ca="1">SUMIF(HJ3:HJ72,DI51,HH3:HH72)+SUMIF(HG3:HG72,DI51,HI3:HI72)</f>
        <v>5</v>
      </c>
      <c r="DO51" s="497">
        <f t="shared" ca="1" si="7139"/>
        <v>998</v>
      </c>
      <c r="DP51" s="497">
        <f t="shared" ca="1" si="7140"/>
        <v>3</v>
      </c>
      <c r="DQ51" s="499">
        <f t="shared" si="257"/>
        <v>1</v>
      </c>
      <c r="DR51" s="497">
        <f ca="1">IF(COUNTIF(DP49:DP52,4)&lt;&gt;4,RANK(DP51,DP49:DP52),DP103)</f>
        <v>2</v>
      </c>
      <c r="DS51" s="497"/>
      <c r="DT51" s="497">
        <f ca="1">SUMPRODUCT((DR49:DR52=DR51)*(DQ49:DQ52&lt;DQ51))+DR51</f>
        <v>2</v>
      </c>
      <c r="DU51" s="498" t="str">
        <f ca="1">INDEX(DI49:DI53,MATCH(3,DT49:DT53,0),0)</f>
        <v>Al Hilal</v>
      </c>
      <c r="DV51" s="497">
        <f ca="1">INDEX(DR49:DR53,MATCH(DU51,DI49:DI53,0),0)</f>
        <v>2</v>
      </c>
      <c r="DW51" s="497" t="str">
        <f ca="1">IF(AND(DW50&lt;&gt;"",DV51=1),DU51,"")</f>
        <v/>
      </c>
      <c r="DX51" s="497" t="str">
        <f ca="1">IF(AND(DX50&lt;&gt;"",DV52=2),DU52,"")</f>
        <v>Salzburg</v>
      </c>
      <c r="DY51" s="497" t="str">
        <f ca="1">IF(AND(DY50&lt;&gt;"",DV53=3),DU53,"")</f>
        <v/>
      </c>
      <c r="DZ51" s="497"/>
      <c r="EA51" s="497"/>
      <c r="EB51" s="497" t="str">
        <f t="shared" ca="1" si="7255"/>
        <v/>
      </c>
      <c r="EC51" s="497">
        <f ca="1">SUMPRODUCT((HG3:HG54=EB51)*(HJ3:HJ54=EB52)*(HK3:HK54="W"))+SUMPRODUCT((HG3:HG54=EB51)*(HJ3:HJ54=EB53)*(HK3:HK54="W"))+SUMPRODUCT((HG3:HG54=EB51)*(HJ3:HJ54=EB49)*(HK3:HK54="W"))+SUMPRODUCT((HG3:HG54=EB51)*(HJ3:HJ54=EB50)*(HK3:HK54="W"))+SUMPRODUCT((HG3:HG54=EB52)*(HJ3:HJ54=EB51)*(HL3:HL54="W"))+SUMPRODUCT((HG3:HG54=EB53)*(HJ3:HJ54=EB51)*(HL3:HL54="W"))+SUMPRODUCT((HG3:HG54=EB49)*(HJ3:HJ54=EB51)*(HL3:HL54="W"))+SUMPRODUCT((HG3:HG54=EB50)*(HJ3:HJ54=EB51)*(HL3:HL54="W"))</f>
        <v>0</v>
      </c>
      <c r="ED51" s="497">
        <f ca="1">SUMPRODUCT((HG3:HG54=EB51)*(HJ3:HJ54=EB52)*(HK3:HK54="D"))+SUMPRODUCT((HG3:HG54=EB51)*(HJ3:HJ54=EB53)*(HK3:HK54="D"))+SUMPRODUCT((HG3:HG54=EB51)*(HJ3:HJ54=EB49)*(HK3:HK54="D"))+SUMPRODUCT((HG3:HG54=EB51)*(HJ3:HJ54=EB50)*(HK3:HK54="D"))+SUMPRODUCT((HG3:HG54=EB52)*(HJ3:HJ54=EB51)*(HK3:HK54="D"))+SUMPRODUCT((HG3:HG54=EB53)*(HJ3:HJ54=EB51)*(HK3:HK54="D"))+SUMPRODUCT((HG3:HG54=EB49)*(HJ3:HJ54=EB51)*(HK3:HK54="D"))+SUMPRODUCT((HG3:HG54=EB50)*(HJ3:HJ54=EB51)*(HK3:HK54="D"))</f>
        <v>0</v>
      </c>
      <c r="EE51" s="497">
        <f ca="1">SUMPRODUCT((HG3:HG54=EB51)*(HJ3:HJ54=EB52)*(HK3:HK54="L"))+SUMPRODUCT((HG3:HG54=EB51)*(HJ3:HJ54=EB53)*(HK3:HK54="L"))+SUMPRODUCT((HG3:HG54=EB51)*(HJ3:HJ54=EB49)*(HK3:HK54="L"))+SUMPRODUCT((HG3:HG54=EB51)*(HJ3:HJ54=EB50)*(HK3:HK54="L"))+SUMPRODUCT((HG3:HG54=EB52)*(HJ3:HJ54=EB51)*(HL3:HL54="L"))+SUMPRODUCT((HG3:HG54=EB53)*(HJ3:HJ54=EB51)*(HL3:HL54="L"))+SUMPRODUCT((HG3:HG54=EB49)*(HJ3:HJ54=EB51)*(HL3:HL54="L"))+SUMPRODUCT((HG3:HG54=EB50)*(HJ3:HJ54=EB51)*(HL3:HL54="L"))</f>
        <v>0</v>
      </c>
      <c r="EF51" s="497">
        <f ca="1">SUMPRODUCT((HG3:HG54=EB51)*(HJ3:HJ54=EB52)*HH3:HH54)+SUMPRODUCT((HG3:HG54=EB51)*(HJ3:HJ54=EB53)*HH3:HH54)+SUMPRODUCT((HG3:HG54=EB51)*(HJ3:HJ54=EB49)*HH3:HH54)+SUMPRODUCT((HG3:HG54=EB51)*(HJ3:HJ54=EB50)*HH3:HH54)+SUMPRODUCT((HG3:HG54=EB52)*(HJ3:HJ54=EB51)*HI3:HI54)+SUMPRODUCT((HG3:HG54=EB53)*(HJ3:HJ54=EB51)*HI3:HI54)+SUMPRODUCT((HG3:HG54=EB49)*(HJ3:HJ54=EB51)*HI3:HI54)+SUMPRODUCT((HG3:HG54=EB50)*(HJ3:HJ54=EB51)*HI3:HI54)</f>
        <v>0</v>
      </c>
      <c r="EG51" s="497">
        <f ca="1">SUMPRODUCT((HG3:HG54=EB51)*(HJ3:HJ54=EB52)*HI3:HI54)+SUMPRODUCT((HG3:HG54=EB51)*(HJ3:HJ54=EB53)*HI3:HI54)+SUMPRODUCT((HG3:HG54=EB51)*(HJ3:HJ54=EB49)*HI3:HI54)+SUMPRODUCT((HG3:HG54=EB51)*(HJ3:HJ54=EB50)*HI3:HI54)+SUMPRODUCT((HG3:HG54=EB52)*(HJ3:HJ54=EB51)*HH3:HH54)+SUMPRODUCT((HG3:HG54=EB53)*(HJ3:HJ54=EB51)*HH3:HH54)+SUMPRODUCT((HG3:HG54=EB49)*(HJ3:HJ54=EB51)*HH3:HH54)+SUMPRODUCT((HG3:HG54=EB50)*(HJ3:HJ54=EB51)*HH3:HH54)</f>
        <v>0</v>
      </c>
      <c r="EH51" s="497">
        <f ca="1">EF51-EG51+1000</f>
        <v>1000</v>
      </c>
      <c r="EI51" s="497" t="str">
        <f t="shared" ca="1" si="7141"/>
        <v/>
      </c>
      <c r="EJ51" s="497" t="str">
        <f ca="1">IF(EB51&lt;&gt;"",VLOOKUP(EB51,DI4:DO52,7,FALSE),"")</f>
        <v/>
      </c>
      <c r="EK51" s="497" t="str">
        <f ca="1">IF(EB51&lt;&gt;"",VLOOKUP(EB51,DI4:DO52,5,FALSE),"")</f>
        <v/>
      </c>
      <c r="EL51" s="497" t="str">
        <f ca="1">IF(EB51&lt;&gt;"",VLOOKUP(EB51,DI4:DQ52,9,FALSE),"")</f>
        <v/>
      </c>
      <c r="EM51" s="497" t="str">
        <f t="shared" ca="1" si="7142"/>
        <v/>
      </c>
      <c r="EN51" s="497" t="str">
        <f ca="1">IF(EB51&lt;&gt;"",RANK(EM51,EM49:EM53),"")</f>
        <v/>
      </c>
      <c r="EO51" s="497" t="str">
        <f ca="1">IF(EB51&lt;&gt;"",SUMPRODUCT((EM49:EM53=EM51)*(EH49:EH53&gt;EH51)),"")</f>
        <v/>
      </c>
      <c r="EP51" s="497" t="str">
        <f ca="1">IF(EB51&lt;&gt;"",SUMPRODUCT((EM49:EM53=EM51)*(EH49:EH53=EH51)*(EF49:EF53&gt;EF51)),"")</f>
        <v/>
      </c>
      <c r="EQ51" s="497" t="str">
        <f ca="1">IF(EB51&lt;&gt;"",SUMPRODUCT((EM49:EM53=EM51)*(EH49:EH53=EH51)*(EF49:EF53=EF51)*(EJ49:EJ53&gt;EJ51)),"")</f>
        <v/>
      </c>
      <c r="ER51" s="497" t="str">
        <f ca="1">IF(EB51&lt;&gt;"",SUMPRODUCT((EM49:EM53=EM51)*(EH49:EH53=EH51)*(EF49:EF53=EF51)*(EJ49:EJ53=EJ51)*(EK49:EK53&gt;EK51)),"")</f>
        <v/>
      </c>
      <c r="ES51" s="497" t="str">
        <f ca="1">IF(EB51&lt;&gt;"",SUMPRODUCT((EM49:EM53=EM51)*(EH49:EH53=EH51)*(EF49:EF53=EF51)*(EJ49:EJ53=EJ51)*(EK49:EK53=EK51)*(EL49:EL53&gt;EL51)),"")</f>
        <v/>
      </c>
      <c r="ET51" s="497" t="str">
        <f ca="1">IF(EB51&lt;&gt;"",IF(ET103&lt;&gt;"",IF(EA100=3,ET103,ET103+EA100),SUM(EN51:ES51)),"")</f>
        <v/>
      </c>
      <c r="EU51" s="497" t="str">
        <f ca="1">IF(EB51&lt;&gt;"",INDEX(EB49:EB53,MATCH(3,ET49:ET53,0),0),"")</f>
        <v/>
      </c>
      <c r="EV51" s="497" t="str">
        <f ca="1">IF(DX50&lt;&gt;"",DX50,"")</f>
        <v>Al Hilal</v>
      </c>
      <c r="EW51" s="497">
        <f ca="1">SUMPRODUCT((HG3:HG54=EV51)*(HJ3:HJ54=EV52)*(HK3:HK54="W"))+SUMPRODUCT((HG3:HG54=EV51)*(HJ3:HJ54=EV53)*(HK3:HK54="W"))+SUMPRODUCT((HG3:HG54=EV51)*(HJ3:HJ54=EV50)*(HK3:HK54="W"))+SUMPRODUCT((HG3:HG54=EV52)*(HJ3:HJ54=EV51)*(HL3:HL54="W"))+SUMPRODUCT((HG3:HG54=EV53)*(HJ3:HJ54=EV51)*(HL3:HL54="W"))+SUMPRODUCT((HG3:HG54=EV50)*(HJ3:HJ54=EV51)*(HL3:HL54="W"))</f>
        <v>1</v>
      </c>
      <c r="EX51" s="497">
        <f ca="1">SUMPRODUCT((HG3:HG54=EV51)*(HJ3:HJ54=EV52)*(HK3:HK54="D"))+SUMPRODUCT((HG3:HG54=EV51)*(HJ3:HJ54=EV53)*(HK3:HK54="D"))+SUMPRODUCT((HG3:HG54=EV51)*(HJ3:HJ54=EV50)*(HK3:HK54="D"))+SUMPRODUCT((HG3:HG54=EV52)*(HJ3:HJ54=EV51)*(HK3:HK54="D"))+SUMPRODUCT((HG3:HG54=EV53)*(HJ3:HJ54=EV51)*(HK3:HK54="D"))+SUMPRODUCT((HG3:HG54=EV50)*(HJ3:HJ54=EV51)*(HK3:HK54="D"))</f>
        <v>0</v>
      </c>
      <c r="EY51" s="497">
        <f ca="1">SUMPRODUCT((HG3:HG54=EV51)*(HJ3:HJ54=EV52)*(HK3:HK54="L"))+SUMPRODUCT((HG3:HG54=EV51)*(HJ3:HJ54=EV53)*(HK3:HK54="L"))+SUMPRODUCT((HG3:HG54=EV51)*(HJ3:HJ54=EV50)*(HK3:HK54="L"))+SUMPRODUCT((HG3:HG54=EV52)*(HJ3:HJ54=EV51)*(HL3:HL54="L"))+SUMPRODUCT((HG3:HG54=EV53)*(HJ3:HJ54=EV51)*(HL3:HL54="L"))+SUMPRODUCT((HG3:HG54=EV50)*(HJ3:HJ54=EV51)*(HL3:HL54="L"))</f>
        <v>1</v>
      </c>
      <c r="EZ51" s="497">
        <f ca="1">SUMPRODUCT((HG3:HG54=EV51)*(HJ3:HJ54=EV52)*HH3:HH54)+SUMPRODUCT((HG3:HG54=EV51)*(HJ3:HJ54=EV53)*HH3:HH54)+SUMPRODUCT((HG3:HG54=EV51)*(HJ3:HJ54=EV49)*HH3:HH54)+SUMPRODUCT((HG3:HG54=EV51)*(HJ3:HJ54=EV50)*HH3:HH54)+SUMPRODUCT((HG3:HG54=EV52)*(HJ3:HJ54=EV51)*HI3:HI54)+SUMPRODUCT((HG3:HG54=EV53)*(HJ3:HJ54=EV51)*HI3:HI54)+SUMPRODUCT((HG3:HG54=EV49)*(HJ3:HJ54=EV51)*HI3:HI54)+SUMPRODUCT((HG3:HG54=EV50)*(HJ3:HJ54=EV51)*HI3:HI54)</f>
        <v>3</v>
      </c>
      <c r="FA51" s="497">
        <f ca="1">SUMPRODUCT((HG3:HG54=EV51)*(HJ3:HJ54=EV52)*HI3:HI54)+SUMPRODUCT((HG3:HG54=EV51)*(HJ3:HJ54=EV53)*HI3:HI54)+SUMPRODUCT((HG3:HG54=EV51)*(HJ3:HJ54=EV49)*HI3:HI54)+SUMPRODUCT((HG3:HG54=EV51)*(HJ3:HJ54=EV50)*HI3:HI54)+SUMPRODUCT((HG3:HG54=EV52)*(HJ3:HJ54=EV51)*HH3:HH54)+SUMPRODUCT((HG3:HG54=EV53)*(HJ3:HJ54=EV51)*HH3:HH54)+SUMPRODUCT((HG3:HG54=EV49)*(HJ3:HJ54=EV51)*HH3:HH54)+SUMPRODUCT((HG3:HG54=EV50)*(HJ3:HJ54=EV51)*HH3:HH54)</f>
        <v>3</v>
      </c>
      <c r="FB51" s="497">
        <f ca="1">EZ51-FA51+1000</f>
        <v>1000</v>
      </c>
      <c r="FC51" s="497">
        <f t="shared" ca="1" si="7256"/>
        <v>3</v>
      </c>
      <c r="FD51" s="497">
        <f ca="1">IF(EV51&lt;&gt;"",VLOOKUP(EV51,DI4:DO52,7,FALSE),"")</f>
        <v>999</v>
      </c>
      <c r="FE51" s="497">
        <f ca="1">IF(EV51&lt;&gt;"",VLOOKUP(EV51,DI4:DO52,5,FALSE),"")</f>
        <v>4</v>
      </c>
      <c r="FF51" s="497">
        <f ca="1">IF(EV51&lt;&gt;"",VLOOKUP(EV51,DI4:DQ52,9,FALSE),"")</f>
        <v>9</v>
      </c>
      <c r="FG51" s="497">
        <f t="shared" ca="1" si="7257"/>
        <v>3</v>
      </c>
      <c r="FH51" s="497">
        <f ca="1">IF(EV51&lt;&gt;"",RANK(FG51,FG49:FG52),"")</f>
        <v>1</v>
      </c>
      <c r="FI51" s="497">
        <f ca="1">IF(EV51&lt;&gt;"",SUMPRODUCT((FG49:FG53=FG51)*(FB49:FB53&gt;FB51)),"")</f>
        <v>0</v>
      </c>
      <c r="FJ51" s="497">
        <f ca="1">IF(EV51&lt;&gt;"",SUMPRODUCT((FG49:FG53=FG51)*(FB49:FB53=FB51)*(EZ49:EZ53&gt;EZ51)),"")</f>
        <v>0</v>
      </c>
      <c r="FK51" s="497">
        <f ca="1">IF(EV51&lt;&gt;"",SUMPRODUCT((FG49:FG53=FG51)*(FB49:FB53=FB51)*(EZ49:EZ53=EZ51)*(FD49:FD53&gt;FD51)),"")</f>
        <v>0</v>
      </c>
      <c r="FL51" s="497">
        <f ca="1">IF(EV51&lt;&gt;"",SUMPRODUCT((FG49:FG53=FG51)*(FB49:FB53=FB51)*(EZ49:EZ53=EZ51)*(FD49:FD53=FD51)*(FE49:FE53&gt;FE51)),"")</f>
        <v>0</v>
      </c>
      <c r="FM51" s="497">
        <f ca="1">IF(EV51&lt;&gt;"",SUMPRODUCT((FG49:FG53=FG51)*(FB49:FB53=FB51)*(EZ49:EZ53=EZ51)*(FD49:FD53=FD51)*(FE49:FE53=FE51)*(FF49:FF53&gt;FF51)),"")</f>
        <v>0</v>
      </c>
      <c r="FN51" s="497">
        <f ca="1">IF(EV51&lt;&gt;"",IF(FN103&lt;&gt;"",IF(EU100=3,FN103,FN103+EU100),SUM(FH51:FM51)+1),"")</f>
        <v>2</v>
      </c>
      <c r="FO51" s="497" t="str">
        <f ca="1">IF(EV51&lt;&gt;"",INDEX(EV50:EV53,MATCH(3,FN50:FN53,0),0),"")</f>
        <v>Pachuca</v>
      </c>
      <c r="FP51" s="497" t="str">
        <f ca="1">IF(DY49&lt;&gt;"",DY49,"")</f>
        <v/>
      </c>
      <c r="FQ51" s="497">
        <f ca="1">SUMPRODUCT((HG3:HG54=FP51)*(HJ3:HJ54=FP52)*(HK3:HK54="W"))+SUMPRODUCT((HG3:HG54=FP51)*(HJ3:HJ54=FP53)*(HK3:HK54="W"))+SUMPRODUCT((HG3:HG54=FP51)*(HJ3:HJ54=FP66)*(HK3:HK54="W"))+SUMPRODUCT((HG3:HG54=FP52)*(HJ3:HJ54=FP51)*(HL3:HL54="W"))+SUMPRODUCT((HG3:HG54=FP53)*(HJ3:HJ54=FP51)*(HL3:HL54="W"))+SUMPRODUCT((HG3:HG54=FP66)*(HJ3:HJ54=FP51)*(HL3:HL54="W"))</f>
        <v>0</v>
      </c>
      <c r="FR51" s="497">
        <f ca="1">SUMPRODUCT((HG3:HG54=FP51)*(HJ3:HJ54=FP52)*(HK3:HK54="D"))+SUMPRODUCT((HG3:HG54=FP51)*(HJ3:HJ54=FP53)*(HK3:HK54="D"))+SUMPRODUCT((HG3:HG54=FP51)*(HJ3:HJ54=FP66)*(HK3:HK54="D"))+SUMPRODUCT((HG3:HG54=FP52)*(HJ3:HJ54=FP51)*(HK3:HK54="D"))+SUMPRODUCT((HG3:HG54=FP53)*(HJ3:HJ54=FP51)*(HK3:HK54="D"))+SUMPRODUCT((HG3:HG54=FP66)*(HJ3:HJ54=FP51)*(HK3:HK54="D"))</f>
        <v>0</v>
      </c>
      <c r="FS51" s="497">
        <f ca="1">SUMPRODUCT((HG3:HG54=FP51)*(HJ3:HJ54=FP52)*(HK3:HK54="L"))+SUMPRODUCT((HG3:HG54=FP51)*(HJ3:HJ54=FP53)*(HK3:HK54="L"))+SUMPRODUCT((HG3:HG54=FP51)*(HJ3:HJ54=FP66)*(HK3:HK54="L"))+SUMPRODUCT((HG3:HG54=FP52)*(HJ3:HJ54=FP51)*(HL3:HL54="L"))+SUMPRODUCT((HG3:HG54=FP53)*(HJ3:HJ54=FP51)*(HL3:HL54="L"))+SUMPRODUCT((HG3:HG54=FP66)*(HJ3:HJ54=FP51)*(HL3:HL54="L"))</f>
        <v>0</v>
      </c>
      <c r="FT51" s="497">
        <f ca="1">SUMPRODUCT((HG3:HG54=FP51)*(HJ3:HJ54=FP52)*HH3:HH54)+SUMPRODUCT((HG3:HG54=FP51)*(HJ3:HJ54=FP53)*HH3:HH54)+SUMPRODUCT((HG3:HG54=FP51)*(HJ3:HJ54=FP49)*HH3:HH54)+SUMPRODUCT((HG3:HG54=FP51)*(HJ3:HJ54=FP50)*HH3:HH54)+SUMPRODUCT((HG3:HG54=FP52)*(HJ3:HJ54=FP51)*HI3:HI54)+SUMPRODUCT((HG3:HG54=FP53)*(HJ3:HJ54=FP51)*HI3:HI54)+SUMPRODUCT((HG3:HG54=FP49)*(HJ3:HJ54=FP51)*HI3:HI54)+SUMPRODUCT((HG3:HG54=FP50)*(HJ3:HJ54=FP51)*HI3:HI54)</f>
        <v>0</v>
      </c>
      <c r="FU51" s="497">
        <f ca="1">SUMPRODUCT((HG3:HG54=FP51)*(HJ3:HJ54=FP52)*HI3:HI54)+SUMPRODUCT((HG3:HG54=FP51)*(HJ3:HJ54=FP53)*HI3:HI54)+SUMPRODUCT((HG3:HG54=FP51)*(HJ3:HJ54=FP49)*HI3:HI54)+SUMPRODUCT((HG3:HG54=FP51)*(HJ3:HJ54=FP50)*HI3:HI54)+SUMPRODUCT((HG3:HG54=FP52)*(HJ3:HJ54=FP51)*HH3:HH54)+SUMPRODUCT((HG3:HG54=FP53)*(HJ3:HJ54=FP51)*HH3:HH54)+SUMPRODUCT((HG3:HG54=FP49)*(HJ3:HJ54=FP51)*HH3:HH54)+SUMPRODUCT((HG3:HG54=FP50)*(HJ3:HJ54=FP51)*HH3:HH54)</f>
        <v>0</v>
      </c>
      <c r="FV51" s="497">
        <f ca="1">FT51-FU51+1000</f>
        <v>1000</v>
      </c>
      <c r="FW51" s="497" t="str">
        <f t="shared" ref="FW51:FW52" ca="1" si="7343">IF(FP51&lt;&gt;"",FQ51*3+FR51*1,"")</f>
        <v/>
      </c>
      <c r="FX51" s="497" t="str">
        <f ca="1">IF(FP51&lt;&gt;"",VLOOKUP(FP51,DI4:DO52,7,FALSE),"")</f>
        <v/>
      </c>
      <c r="FY51" s="497" t="str">
        <f ca="1">IF(FP51&lt;&gt;"",VLOOKUP(FP51,DI4:DO52,5,FALSE),"")</f>
        <v/>
      </c>
      <c r="FZ51" s="497" t="str">
        <f ca="1">IF(FP51&lt;&gt;"",VLOOKUP(FP51,DI4:DQ52,9,FALSE),"")</f>
        <v/>
      </c>
      <c r="GA51" s="497" t="str">
        <f t="shared" ref="GA51:GA52" ca="1" si="7344">FW51</f>
        <v/>
      </c>
      <c r="GB51" s="497" t="str">
        <f ca="1">IF(FP51&lt;&gt;"",RANK(GA51,GA50:GA52),"")</f>
        <v/>
      </c>
      <c r="GC51" s="497" t="str">
        <f ca="1">IF(FP51&lt;&gt;"",SUMPRODUCT((GA49:GA53=GA51)*(FV49:FV53&gt;FV51)),"")</f>
        <v/>
      </c>
      <c r="GD51" s="497" t="str">
        <f ca="1">IF(FP51&lt;&gt;"",SUMPRODUCT((GA49:GA53=GA51)*(FV49:FV53=FV51)*(FT49:FT53&gt;FT51)),"")</f>
        <v/>
      </c>
      <c r="GE51" s="497" t="str">
        <f ca="1">IF(FP51&lt;&gt;"",SUMPRODUCT((GA49:GA53=GA51)*(FV49:FV53=FV51)*(FT49:FT53=FT51)*(FX49:FX53&gt;FX51)),"")</f>
        <v/>
      </c>
      <c r="GF51" s="497" t="str">
        <f ca="1">IF(FP51&lt;&gt;"",SUMPRODUCT((GA49:GA53=GA51)*(FV49:FV53=FV51)*(FT49:FT53=FT51)*(FX49:FX53=FX51)*(FY49:FY53&gt;FY51)),"")</f>
        <v/>
      </c>
      <c r="GG51" s="497" t="str">
        <f ca="1">IF(FP51&lt;&gt;"",SUMPRODUCT((GA49:GA53=GA51)*(FV49:FV53=FV51)*(FT49:FT53=FT51)*(FX49:FX53=FX51)*(FY49:FY53=FY51)*(FZ49:FZ53&gt;FZ51)),"")</f>
        <v/>
      </c>
      <c r="GH51" s="497" t="str">
        <f ca="1">IF(FP51&lt;&gt;"",SUM(GB51:GG51)+2,"")</f>
        <v/>
      </c>
      <c r="GI51" s="497" t="str">
        <f ca="1">IF(FP51&lt;&gt;"",INDEX(FP51:FP53,MATCH(3,GH51:GH53,0),0),"")</f>
        <v/>
      </c>
      <c r="GJ51" s="497"/>
      <c r="GK51" s="497"/>
      <c r="GL51" s="497"/>
      <c r="GM51" s="497"/>
      <c r="GN51" s="497"/>
      <c r="GO51" s="497"/>
      <c r="GP51" s="497"/>
      <c r="GQ51" s="497"/>
      <c r="GR51" s="497"/>
      <c r="GS51" s="497"/>
      <c r="GT51" s="497"/>
      <c r="GU51" s="497"/>
      <c r="GV51" s="497"/>
      <c r="GW51" s="497"/>
      <c r="GX51" s="497"/>
      <c r="GY51" s="497"/>
      <c r="GZ51" s="497"/>
      <c r="HA51" s="497"/>
      <c r="HB51" s="497"/>
      <c r="HC51" s="497"/>
      <c r="HD51" s="497" t="str">
        <f ca="1">IF(GI51&lt;&gt;"",GI51,IF(FO51&lt;&gt;"",FO51,IF(EU51&lt;&gt;"",EU51,DU51)))</f>
        <v>Pachuca</v>
      </c>
      <c r="HE51" s="497">
        <v>3</v>
      </c>
      <c r="HF51" s="497"/>
      <c r="HG51" s="497"/>
      <c r="HH51" s="497"/>
      <c r="HI51" s="497"/>
      <c r="HJ51" s="497"/>
      <c r="HK51" s="497"/>
      <c r="HL51" s="497"/>
      <c r="HM51" s="497"/>
      <c r="HN51" s="497">
        <f ca="1">VLOOKUP(HO51,LJ49:LK52,2,FALSE)</f>
        <v>2</v>
      </c>
      <c r="HO51" s="498" t="str">
        <f t="shared" si="7143"/>
        <v>Pachuca</v>
      </c>
      <c r="HP51" s="497">
        <f ca="1">SUMPRODUCT((LM3:LM54=HO51)*(LQ3:LQ54="W"))+SUMPRODUCT((LP3:LP54=HO51)*(LR3:LR54="W"))</f>
        <v>1</v>
      </c>
      <c r="HQ51" s="497">
        <f ca="1">SUMPRODUCT((LM3:LM54=HO51)*(LQ3:LQ54="D"))+SUMPRODUCT((LP3:LP54=HO51)*(LR3:LR54="D"))</f>
        <v>2</v>
      </c>
      <c r="HR51" s="497">
        <f ca="1">SUMPRODUCT((LM3:LM54=HO51)*(LQ3:LQ54="L"))+SUMPRODUCT((LP3:LP54=HO51)*(LR3:LR54="L"))</f>
        <v>0</v>
      </c>
      <c r="HS51" s="497">
        <f ca="1">SUMIF(LM3:LM72,HO51,LN3:LN72)+SUMIF(LP3:LP72,HO51,LO3:LO72)</f>
        <v>3</v>
      </c>
      <c r="HT51" s="497">
        <f ca="1">SUMIF(LP3:LP72,HO51,LN3:LN72)+SUMIF(LM3:LM72,HO51,LO3:LO72)</f>
        <v>2</v>
      </c>
      <c r="HU51" s="497">
        <f t="shared" ca="1" si="7144"/>
        <v>1001</v>
      </c>
      <c r="HV51" s="497">
        <f t="shared" ca="1" si="7145"/>
        <v>5</v>
      </c>
      <c r="HW51" s="499">
        <f t="shared" si="266"/>
        <v>1</v>
      </c>
      <c r="HX51" s="497">
        <f ca="1">IF(COUNTIF(HV49:HV52,4)&lt;&gt;4,RANK(HV51,HV49:HV52),HV103)</f>
        <v>1</v>
      </c>
      <c r="HY51" s="497"/>
      <c r="HZ51" s="497">
        <f ca="1">SUMPRODUCT((HX49:HX52=HX51)*(HW49:HW52&lt;HW51))+HX51</f>
        <v>1</v>
      </c>
      <c r="IA51" s="498" t="str">
        <f ca="1">INDEX(HO49:HO53,MATCH(3,HZ49:HZ53,0),0)</f>
        <v>Real Madrid</v>
      </c>
      <c r="IB51" s="497">
        <f ca="1">INDEX(HX49:HX53,MATCH(IA51,HO49:HO53,0),0)</f>
        <v>3</v>
      </c>
      <c r="IC51" s="497" t="str">
        <f ca="1">IF(AND(IC50&lt;&gt;"",IB51=1),IA51,"")</f>
        <v/>
      </c>
      <c r="ID51" s="497" t="str">
        <f ca="1">IF(AND(ID50&lt;&gt;"",IB52=2),IA52,"")</f>
        <v/>
      </c>
      <c r="IE51" s="497" t="str">
        <f ca="1">IF(AND(IE50&lt;&gt;"",IB53=3),IA53,"")</f>
        <v/>
      </c>
      <c r="IF51" s="497"/>
      <c r="IG51" s="497"/>
      <c r="IH51" s="497" t="str">
        <f t="shared" ca="1" si="7258"/>
        <v/>
      </c>
      <c r="II51" s="497">
        <f ca="1">SUMPRODUCT((LM3:LM54=IH51)*(LP3:LP54=IH52)*(LQ3:LQ54="W"))+SUMPRODUCT((LM3:LM54=IH51)*(LP3:LP54=IH53)*(LQ3:LQ54="W"))+SUMPRODUCT((LM3:LM54=IH51)*(LP3:LP54=IH49)*(LQ3:LQ54="W"))+SUMPRODUCT((LM3:LM54=IH51)*(LP3:LP54=IH50)*(LQ3:LQ54="W"))+SUMPRODUCT((LM3:LM54=IH52)*(LP3:LP54=IH51)*(LR3:LR54="W"))+SUMPRODUCT((LM3:LM54=IH53)*(LP3:LP54=IH51)*(LR3:LR54="W"))+SUMPRODUCT((LM3:LM54=IH49)*(LP3:LP54=IH51)*(LR3:LR54="W"))+SUMPRODUCT((LM3:LM54=IH50)*(LP3:LP54=IH51)*(LR3:LR54="W"))</f>
        <v>0</v>
      </c>
      <c r="IJ51" s="497">
        <f ca="1">SUMPRODUCT((LM3:LM54=IH51)*(LP3:LP54=IH52)*(LQ3:LQ54="D"))+SUMPRODUCT((LM3:LM54=IH51)*(LP3:LP54=IH53)*(LQ3:LQ54="D"))+SUMPRODUCT((LM3:LM54=IH51)*(LP3:LP54=IH49)*(LQ3:LQ54="D"))+SUMPRODUCT((LM3:LM54=IH51)*(LP3:LP54=IH50)*(LQ3:LQ54="D"))+SUMPRODUCT((LM3:LM54=IH52)*(LP3:LP54=IH51)*(LQ3:LQ54="D"))+SUMPRODUCT((LM3:LM54=IH53)*(LP3:LP54=IH51)*(LQ3:LQ54="D"))+SUMPRODUCT((LM3:LM54=IH49)*(LP3:LP54=IH51)*(LQ3:LQ54="D"))+SUMPRODUCT((LM3:LM54=IH50)*(LP3:LP54=IH51)*(LQ3:LQ54="D"))</f>
        <v>0</v>
      </c>
      <c r="IK51" s="497">
        <f ca="1">SUMPRODUCT((LM3:LM54=IH51)*(LP3:LP54=IH52)*(LQ3:LQ54="L"))+SUMPRODUCT((LM3:LM54=IH51)*(LP3:LP54=IH53)*(LQ3:LQ54="L"))+SUMPRODUCT((LM3:LM54=IH51)*(LP3:LP54=IH49)*(LQ3:LQ54="L"))+SUMPRODUCT((LM3:LM54=IH51)*(LP3:LP54=IH50)*(LQ3:LQ54="L"))+SUMPRODUCT((LM3:LM54=IH52)*(LP3:LP54=IH51)*(LR3:LR54="L"))+SUMPRODUCT((LM3:LM54=IH53)*(LP3:LP54=IH51)*(LR3:LR54="L"))+SUMPRODUCT((LM3:LM54=IH49)*(LP3:LP54=IH51)*(LR3:LR54="L"))+SUMPRODUCT((LM3:LM54=IH50)*(LP3:LP54=IH51)*(LR3:LR54="L"))</f>
        <v>0</v>
      </c>
      <c r="IL51" s="497">
        <f ca="1">SUMPRODUCT((LM3:LM54=IH51)*(LP3:LP54=IH52)*LN3:LN54)+SUMPRODUCT((LM3:LM54=IH51)*(LP3:LP54=IH53)*LN3:LN54)+SUMPRODUCT((LM3:LM54=IH51)*(LP3:LP54=IH49)*LN3:LN54)+SUMPRODUCT((LM3:LM54=IH51)*(LP3:LP54=IH50)*LN3:LN54)+SUMPRODUCT((LM3:LM54=IH52)*(LP3:LP54=IH51)*LO3:LO54)+SUMPRODUCT((LM3:LM54=IH53)*(LP3:LP54=IH51)*LO3:LO54)+SUMPRODUCT((LM3:LM54=IH49)*(LP3:LP54=IH51)*LO3:LO54)+SUMPRODUCT((LM3:LM54=IH50)*(LP3:LP54=IH51)*LO3:LO54)</f>
        <v>0</v>
      </c>
      <c r="IM51" s="497">
        <f ca="1">SUMPRODUCT((LM3:LM54=IH51)*(LP3:LP54=IH52)*LO3:LO54)+SUMPRODUCT((LM3:LM54=IH51)*(LP3:LP54=IH53)*LO3:LO54)+SUMPRODUCT((LM3:LM54=IH51)*(LP3:LP54=IH49)*LO3:LO54)+SUMPRODUCT((LM3:LM54=IH51)*(LP3:LP54=IH50)*LO3:LO54)+SUMPRODUCT((LM3:LM54=IH52)*(LP3:LP54=IH51)*LN3:LN54)+SUMPRODUCT((LM3:LM54=IH53)*(LP3:LP54=IH51)*LN3:LN54)+SUMPRODUCT((LM3:LM54=IH49)*(LP3:LP54=IH51)*LN3:LN54)+SUMPRODUCT((LM3:LM54=IH50)*(LP3:LP54=IH51)*LN3:LN54)</f>
        <v>0</v>
      </c>
      <c r="IN51" s="497">
        <f ca="1">IL51-IM51+1000</f>
        <v>1000</v>
      </c>
      <c r="IO51" s="497" t="str">
        <f t="shared" ca="1" si="7146"/>
        <v/>
      </c>
      <c r="IP51" s="497" t="str">
        <f ca="1">IF(IH51&lt;&gt;"",VLOOKUP(IH51,HO4:HU52,7,FALSE),"")</f>
        <v/>
      </c>
      <c r="IQ51" s="497" t="str">
        <f ca="1">IF(IH51&lt;&gt;"",VLOOKUP(IH51,HO4:HU52,5,FALSE),"")</f>
        <v/>
      </c>
      <c r="IR51" s="497" t="str">
        <f ca="1">IF(IH51&lt;&gt;"",VLOOKUP(IH51,HO4:HW52,9,FALSE),"")</f>
        <v/>
      </c>
      <c r="IS51" s="497" t="str">
        <f t="shared" ca="1" si="7147"/>
        <v/>
      </c>
      <c r="IT51" s="497" t="str">
        <f ca="1">IF(IH51&lt;&gt;"",RANK(IS51,IS49:IS53),"")</f>
        <v/>
      </c>
      <c r="IU51" s="497" t="str">
        <f ca="1">IF(IH51&lt;&gt;"",SUMPRODUCT((IS49:IS53=IS51)*(IN49:IN53&gt;IN51)),"")</f>
        <v/>
      </c>
      <c r="IV51" s="497" t="str">
        <f ca="1">IF(IH51&lt;&gt;"",SUMPRODUCT((IS49:IS53=IS51)*(IN49:IN53=IN51)*(IL49:IL53&gt;IL51)),"")</f>
        <v/>
      </c>
      <c r="IW51" s="497" t="str">
        <f ca="1">IF(IH51&lt;&gt;"",SUMPRODUCT((IS49:IS53=IS51)*(IN49:IN53=IN51)*(IL49:IL53=IL51)*(IP49:IP53&gt;IP51)),"")</f>
        <v/>
      </c>
      <c r="IX51" s="497" t="str">
        <f ca="1">IF(IH51&lt;&gt;"",SUMPRODUCT((IS49:IS53=IS51)*(IN49:IN53=IN51)*(IL49:IL53=IL51)*(IP49:IP53=IP51)*(IQ49:IQ53&gt;IQ51)),"")</f>
        <v/>
      </c>
      <c r="IY51" s="497" t="str">
        <f ca="1">IF(IH51&lt;&gt;"",SUMPRODUCT((IS49:IS53=IS51)*(IN49:IN53=IN51)*(IL49:IL53=IL51)*(IP49:IP53=IP51)*(IQ49:IQ53=IQ51)*(IR49:IR53&gt;IR51)),"")</f>
        <v/>
      </c>
      <c r="IZ51" s="497" t="str">
        <f ca="1">IF(IH51&lt;&gt;"",IF(IZ103&lt;&gt;"",IF(IG100=3,IZ103,IZ103+IG100),SUM(IT51:IY51)),"")</f>
        <v/>
      </c>
      <c r="JA51" s="497" t="str">
        <f ca="1">IF(IH51&lt;&gt;"",INDEX(IH49:IH53,MATCH(3,IZ49:IZ53,0),0),"")</f>
        <v/>
      </c>
      <c r="JB51" s="497" t="str">
        <f ca="1">IF(ID50&lt;&gt;"",ID50,"")</f>
        <v/>
      </c>
      <c r="JC51" s="497">
        <f ca="1">SUMPRODUCT((LM3:LM54=JB51)*(LP3:LP54=JB52)*(LQ3:LQ54="W"))+SUMPRODUCT((LM3:LM54=JB51)*(LP3:LP54=JB53)*(LQ3:LQ54="W"))+SUMPRODUCT((LM3:LM54=JB51)*(LP3:LP54=JB50)*(LQ3:LQ54="W"))+SUMPRODUCT((LM3:LM54=JB52)*(LP3:LP54=JB51)*(LR3:LR54="W"))+SUMPRODUCT((LM3:LM54=JB53)*(LP3:LP54=JB51)*(LR3:LR54="W"))+SUMPRODUCT((LM3:LM54=JB50)*(LP3:LP54=JB51)*(LR3:LR54="W"))</f>
        <v>0</v>
      </c>
      <c r="JD51" s="497">
        <f ca="1">SUMPRODUCT((LM3:LM54=JB51)*(LP3:LP54=JB52)*(LQ3:LQ54="D"))+SUMPRODUCT((LM3:LM54=JB51)*(LP3:LP54=JB53)*(LQ3:LQ54="D"))+SUMPRODUCT((LM3:LM54=JB51)*(LP3:LP54=JB50)*(LQ3:LQ54="D"))+SUMPRODUCT((LM3:LM54=JB52)*(LP3:LP54=JB51)*(LQ3:LQ54="D"))+SUMPRODUCT((LM3:LM54=JB53)*(LP3:LP54=JB51)*(LQ3:LQ54="D"))+SUMPRODUCT((LM3:LM54=JB50)*(LP3:LP54=JB51)*(LQ3:LQ54="D"))</f>
        <v>0</v>
      </c>
      <c r="JE51" s="497">
        <f ca="1">SUMPRODUCT((LM3:LM54=JB51)*(LP3:LP54=JB52)*(LQ3:LQ54="L"))+SUMPRODUCT((LM3:LM54=JB51)*(LP3:LP54=JB53)*(LQ3:LQ54="L"))+SUMPRODUCT((LM3:LM54=JB51)*(LP3:LP54=JB50)*(LQ3:LQ54="L"))+SUMPRODUCT((LM3:LM54=JB52)*(LP3:LP54=JB51)*(LR3:LR54="L"))+SUMPRODUCT((LM3:LM54=JB53)*(LP3:LP54=JB51)*(LR3:LR54="L"))+SUMPRODUCT((LM3:LM54=JB50)*(LP3:LP54=JB51)*(LR3:LR54="L"))</f>
        <v>0</v>
      </c>
      <c r="JF51" s="497">
        <f ca="1">SUMPRODUCT((LM3:LM54=JB51)*(LP3:LP54=JB52)*LN3:LN54)+SUMPRODUCT((LM3:LM54=JB51)*(LP3:LP54=JB53)*LN3:LN54)+SUMPRODUCT((LM3:LM54=JB51)*(LP3:LP54=JB49)*LN3:LN54)+SUMPRODUCT((LM3:LM54=JB51)*(LP3:LP54=JB50)*LN3:LN54)+SUMPRODUCT((LM3:LM54=JB52)*(LP3:LP54=JB51)*LO3:LO54)+SUMPRODUCT((LM3:LM54=JB53)*(LP3:LP54=JB51)*LO3:LO54)+SUMPRODUCT((LM3:LM54=JB49)*(LP3:LP54=JB51)*LO3:LO54)+SUMPRODUCT((LM3:LM54=JB50)*(LP3:LP54=JB51)*LO3:LO54)</f>
        <v>0</v>
      </c>
      <c r="JG51" s="497">
        <f ca="1">SUMPRODUCT((LM3:LM54=JB51)*(LP3:LP54=JB52)*LO3:LO54)+SUMPRODUCT((LM3:LM54=JB51)*(LP3:LP54=JB53)*LO3:LO54)+SUMPRODUCT((LM3:LM54=JB51)*(LP3:LP54=JB49)*LO3:LO54)+SUMPRODUCT((LM3:LM54=JB51)*(LP3:LP54=JB50)*LO3:LO54)+SUMPRODUCT((LM3:LM54=JB52)*(LP3:LP54=JB51)*LN3:LN54)+SUMPRODUCT((LM3:LM54=JB53)*(LP3:LP54=JB51)*LN3:LN54)+SUMPRODUCT((LM3:LM54=JB49)*(LP3:LP54=JB51)*LN3:LN54)+SUMPRODUCT((LM3:LM54=JB50)*(LP3:LP54=JB51)*LN3:LN54)</f>
        <v>0</v>
      </c>
      <c r="JH51" s="497">
        <f ca="1">JF51-JG51+1000</f>
        <v>1000</v>
      </c>
      <c r="JI51" s="497" t="str">
        <f t="shared" ca="1" si="7259"/>
        <v/>
      </c>
      <c r="JJ51" s="497" t="str">
        <f ca="1">IF(JB51&lt;&gt;"",VLOOKUP(JB51,HO4:HU52,7,FALSE),"")</f>
        <v/>
      </c>
      <c r="JK51" s="497" t="str">
        <f ca="1">IF(JB51&lt;&gt;"",VLOOKUP(JB51,HO4:HU52,5,FALSE),"")</f>
        <v/>
      </c>
      <c r="JL51" s="497" t="str">
        <f ca="1">IF(JB51&lt;&gt;"",VLOOKUP(JB51,HO4:HW52,9,FALSE),"")</f>
        <v/>
      </c>
      <c r="JM51" s="497" t="str">
        <f t="shared" ca="1" si="7260"/>
        <v/>
      </c>
      <c r="JN51" s="497" t="str">
        <f ca="1">IF(JB51&lt;&gt;"",RANK(JM51,JM49:JM52),"")</f>
        <v/>
      </c>
      <c r="JO51" s="497" t="str">
        <f ca="1">IF(JB51&lt;&gt;"",SUMPRODUCT((JM49:JM53=JM51)*(JH49:JH53&gt;JH51)),"")</f>
        <v/>
      </c>
      <c r="JP51" s="497" t="str">
        <f ca="1">IF(JB51&lt;&gt;"",SUMPRODUCT((JM49:JM53=JM51)*(JH49:JH53=JH51)*(JF49:JF53&gt;JF51)),"")</f>
        <v/>
      </c>
      <c r="JQ51" s="497" t="str">
        <f ca="1">IF(JB51&lt;&gt;"",SUMPRODUCT((JM49:JM53=JM51)*(JH49:JH53=JH51)*(JF49:JF53=JF51)*(JJ49:JJ53&gt;JJ51)),"")</f>
        <v/>
      </c>
      <c r="JR51" s="497" t="str">
        <f ca="1">IF(JB51&lt;&gt;"",SUMPRODUCT((JM49:JM53=JM51)*(JH49:JH53=JH51)*(JF49:JF53=JF51)*(JJ49:JJ53=JJ51)*(JK49:JK53&gt;JK51)),"")</f>
        <v/>
      </c>
      <c r="JS51" s="497" t="str">
        <f ca="1">IF(JB51&lt;&gt;"",SUMPRODUCT((JM49:JM53=JM51)*(JH49:JH53=JH51)*(JF49:JF53=JF51)*(JJ49:JJ53=JJ51)*(JK49:JK53=JK51)*(JL49:JL53&gt;JL51)),"")</f>
        <v/>
      </c>
      <c r="JT51" s="497" t="str">
        <f ca="1">IF(JB51&lt;&gt;"",IF(JT103&lt;&gt;"",IF(JA100=3,JT103,JT103+JA100),SUM(JN51:JS51)+1),"")</f>
        <v/>
      </c>
      <c r="JU51" s="497" t="str">
        <f ca="1">IF(JB51&lt;&gt;"",INDEX(JB50:JB53,MATCH(3,JT50:JT53,0),0),"")</f>
        <v/>
      </c>
      <c r="JV51" s="497" t="str">
        <f ca="1">IF(IE49&lt;&gt;"",IE49,"")</f>
        <v/>
      </c>
      <c r="JW51" s="497">
        <f ca="1">SUMPRODUCT((LM3:LM54=JV51)*(LP3:LP54=JV52)*(LQ3:LQ54="W"))+SUMPRODUCT((LM3:LM54=JV51)*(LP3:LP54=JV53)*(LQ3:LQ54="W"))+SUMPRODUCT((LM3:LM54=JV51)*(LP3:LP54=JV66)*(LQ3:LQ54="W"))+SUMPRODUCT((LM3:LM54=JV52)*(LP3:LP54=JV51)*(LR3:LR54="W"))+SUMPRODUCT((LM3:LM54=JV53)*(LP3:LP54=JV51)*(LR3:LR54="W"))+SUMPRODUCT((LM3:LM54=JV66)*(LP3:LP54=JV51)*(LR3:LR54="W"))</f>
        <v>0</v>
      </c>
      <c r="JX51" s="497">
        <f ca="1">SUMPRODUCT((LM3:LM54=JV51)*(LP3:LP54=JV52)*(LQ3:LQ54="D"))+SUMPRODUCT((LM3:LM54=JV51)*(LP3:LP54=JV53)*(LQ3:LQ54="D"))+SUMPRODUCT((LM3:LM54=JV51)*(LP3:LP54=JV66)*(LQ3:LQ54="D"))+SUMPRODUCT((LM3:LM54=JV52)*(LP3:LP54=JV51)*(LQ3:LQ54="D"))+SUMPRODUCT((LM3:LM54=JV53)*(LP3:LP54=JV51)*(LQ3:LQ54="D"))+SUMPRODUCT((LM3:LM54=JV66)*(LP3:LP54=JV51)*(LQ3:LQ54="D"))</f>
        <v>0</v>
      </c>
      <c r="JY51" s="497">
        <f ca="1">SUMPRODUCT((LM3:LM54=JV51)*(LP3:LP54=JV52)*(LQ3:LQ54="L"))+SUMPRODUCT((LM3:LM54=JV51)*(LP3:LP54=JV53)*(LQ3:LQ54="L"))+SUMPRODUCT((LM3:LM54=JV51)*(LP3:LP54=JV66)*(LQ3:LQ54="L"))+SUMPRODUCT((LM3:LM54=JV52)*(LP3:LP54=JV51)*(LR3:LR54="L"))+SUMPRODUCT((LM3:LM54=JV53)*(LP3:LP54=JV51)*(LR3:LR54="L"))+SUMPRODUCT((LM3:LM54=JV66)*(LP3:LP54=JV51)*(LR3:LR54="L"))</f>
        <v>0</v>
      </c>
      <c r="JZ51" s="497">
        <f ca="1">SUMPRODUCT((LM3:LM54=JV51)*(LP3:LP54=JV52)*LN3:LN54)+SUMPRODUCT((LM3:LM54=JV51)*(LP3:LP54=JV53)*LN3:LN54)+SUMPRODUCT((LM3:LM54=JV51)*(LP3:LP54=JV49)*LN3:LN54)+SUMPRODUCT((LM3:LM54=JV51)*(LP3:LP54=JV50)*LN3:LN54)+SUMPRODUCT((LM3:LM54=JV52)*(LP3:LP54=JV51)*LO3:LO54)+SUMPRODUCT((LM3:LM54=JV53)*(LP3:LP54=JV51)*LO3:LO54)+SUMPRODUCT((LM3:LM54=JV49)*(LP3:LP54=JV51)*LO3:LO54)+SUMPRODUCT((LM3:LM54=JV50)*(LP3:LP54=JV51)*LO3:LO54)</f>
        <v>0</v>
      </c>
      <c r="KA51" s="497">
        <f ca="1">SUMPRODUCT((LM3:LM54=JV51)*(LP3:LP54=JV52)*LO3:LO54)+SUMPRODUCT((LM3:LM54=JV51)*(LP3:LP54=JV53)*LO3:LO54)+SUMPRODUCT((LM3:LM54=JV51)*(LP3:LP54=JV49)*LO3:LO54)+SUMPRODUCT((LM3:LM54=JV51)*(LP3:LP54=JV50)*LO3:LO54)+SUMPRODUCT((LM3:LM54=JV52)*(LP3:LP54=JV51)*LN3:LN54)+SUMPRODUCT((LM3:LM54=JV53)*(LP3:LP54=JV51)*LN3:LN54)+SUMPRODUCT((LM3:LM54=JV49)*(LP3:LP54=JV51)*LN3:LN54)+SUMPRODUCT((LM3:LM54=JV50)*(LP3:LP54=JV51)*LN3:LN54)</f>
        <v>0</v>
      </c>
      <c r="KB51" s="497">
        <f ca="1">JZ51-KA51+1000</f>
        <v>1000</v>
      </c>
      <c r="KC51" s="497" t="str">
        <f t="shared" ref="KC51:KC52" ca="1" si="7345">IF(JV51&lt;&gt;"",JW51*3+JX51*1,"")</f>
        <v/>
      </c>
      <c r="KD51" s="497" t="str">
        <f ca="1">IF(JV51&lt;&gt;"",VLOOKUP(JV51,HO4:HU52,7,FALSE),"")</f>
        <v/>
      </c>
      <c r="KE51" s="497" t="str">
        <f ca="1">IF(JV51&lt;&gt;"",VLOOKUP(JV51,HO4:HU52,5,FALSE),"")</f>
        <v/>
      </c>
      <c r="KF51" s="497" t="str">
        <f ca="1">IF(JV51&lt;&gt;"",VLOOKUP(JV51,HO4:HW52,9,FALSE),"")</f>
        <v/>
      </c>
      <c r="KG51" s="497" t="str">
        <f t="shared" ref="KG51:KG52" ca="1" si="7346">KC51</f>
        <v/>
      </c>
      <c r="KH51" s="497" t="str">
        <f ca="1">IF(JV51&lt;&gt;"",RANK(KG51,KG50:KG52),"")</f>
        <v/>
      </c>
      <c r="KI51" s="497" t="str">
        <f ca="1">IF(JV51&lt;&gt;"",SUMPRODUCT((KG49:KG53=KG51)*(KB49:KB53&gt;KB51)),"")</f>
        <v/>
      </c>
      <c r="KJ51" s="497" t="str">
        <f ca="1">IF(JV51&lt;&gt;"",SUMPRODUCT((KG49:KG53=KG51)*(KB49:KB53=KB51)*(JZ49:JZ53&gt;JZ51)),"")</f>
        <v/>
      </c>
      <c r="KK51" s="497" t="str">
        <f ca="1">IF(JV51&lt;&gt;"",SUMPRODUCT((KG49:KG53=KG51)*(KB49:KB53=KB51)*(JZ49:JZ53=JZ51)*(KD49:KD53&gt;KD51)),"")</f>
        <v/>
      </c>
      <c r="KL51" s="497" t="str">
        <f ca="1">IF(JV51&lt;&gt;"",SUMPRODUCT((KG49:KG53=KG51)*(KB49:KB53=KB51)*(JZ49:JZ53=JZ51)*(KD49:KD53=KD51)*(KE49:KE53&gt;KE51)),"")</f>
        <v/>
      </c>
      <c r="KM51" s="497" t="str">
        <f ca="1">IF(JV51&lt;&gt;"",SUMPRODUCT((KG49:KG53=KG51)*(KB49:KB53=KB51)*(JZ49:JZ53=JZ51)*(KD49:KD53=KD51)*(KE49:KE53=KE51)*(KF49:KF53&gt;KF51)),"")</f>
        <v/>
      </c>
      <c r="KN51" s="497" t="str">
        <f ca="1">IF(JV51&lt;&gt;"",SUM(KH51:KM51)+2,"")</f>
        <v/>
      </c>
      <c r="KO51" s="497" t="str">
        <f ca="1">IF(JV51&lt;&gt;"",INDEX(JV51:JV53,MATCH(3,KN51:KN53,0),0),"")</f>
        <v/>
      </c>
      <c r="KP51" s="497"/>
      <c r="KQ51" s="497"/>
      <c r="KR51" s="497"/>
      <c r="KS51" s="497"/>
      <c r="KT51" s="497"/>
      <c r="KU51" s="497"/>
      <c r="KV51" s="497"/>
      <c r="KW51" s="497"/>
      <c r="KX51" s="497"/>
      <c r="KY51" s="497"/>
      <c r="KZ51" s="497"/>
      <c r="LA51" s="497"/>
      <c r="LB51" s="497"/>
      <c r="LC51" s="497"/>
      <c r="LD51" s="497"/>
      <c r="LE51" s="497"/>
      <c r="LF51" s="497"/>
      <c r="LG51" s="497"/>
      <c r="LH51" s="497"/>
      <c r="LI51" s="497"/>
      <c r="LJ51" s="497" t="str">
        <f ca="1">IF(KO51&lt;&gt;"",KO51,IF(JU51&lt;&gt;"",JU51,IF(JA51&lt;&gt;"",JA51,IA51)))</f>
        <v>Real Madrid</v>
      </c>
      <c r="LK51" s="497">
        <v>3</v>
      </c>
      <c r="LL51" s="497"/>
      <c r="LM51" s="497"/>
      <c r="LN51" s="497"/>
      <c r="LO51" s="497"/>
      <c r="LP51" s="497"/>
      <c r="LQ51" s="497"/>
      <c r="LR51" s="497"/>
      <c r="LS51" s="497"/>
      <c r="LT51" s="497">
        <f ca="1">VLOOKUP(LU51,PP49:PQ52,2,FALSE)</f>
        <v>3</v>
      </c>
      <c r="LU51" s="498" t="str">
        <f t="shared" si="7148"/>
        <v>Pachuca</v>
      </c>
      <c r="LV51" s="497">
        <f ca="1">SUMPRODUCT((PS3:PS54=LU51)*(PW3:PW54="W"))+SUMPRODUCT((PV3:PV54=LU51)*(PX3:PX54="W"))</f>
        <v>1</v>
      </c>
      <c r="LW51" s="497">
        <f ca="1">SUMPRODUCT((PS3:PS54=LU51)*(PW3:PW54="D"))+SUMPRODUCT((PV3:PV54=LU51)*(PX3:PX54="D"))</f>
        <v>0</v>
      </c>
      <c r="LX51" s="497">
        <f ca="1">SUMPRODUCT((PS3:PS54=LU51)*(PW3:PW54="L"))+SUMPRODUCT((PV3:PV54=LU51)*(PX3:PX54="L"))</f>
        <v>2</v>
      </c>
      <c r="LY51" s="497">
        <f ca="1">SUMIF(PS3:PS72,LU51,PT3:PT72)+SUMIF(PV3:PV72,LU51,PU3:PU72)</f>
        <v>4</v>
      </c>
      <c r="LZ51" s="497">
        <f ca="1">SUMIF(PV3:PV72,LU51,PT3:PT72)+SUMIF(PS3:PS72,LU51,PU3:PU72)</f>
        <v>4</v>
      </c>
      <c r="MA51" s="497">
        <f t="shared" ca="1" si="7149"/>
        <v>1000</v>
      </c>
      <c r="MB51" s="497">
        <f t="shared" ca="1" si="7150"/>
        <v>3</v>
      </c>
      <c r="MC51" s="499">
        <f t="shared" si="36"/>
        <v>1</v>
      </c>
      <c r="MD51" s="497">
        <f ca="1">IF(COUNTIF(MB49:MB52,4)&lt;&gt;4,RANK(MB51,MB49:MB52),MB103)</f>
        <v>3</v>
      </c>
      <c r="ME51" s="497"/>
      <c r="MF51" s="497">
        <f ca="1">SUMPRODUCT((MD49:MD52=MD51)*(MC49:MC52&lt;MC51))+MD51</f>
        <v>3</v>
      </c>
      <c r="MG51" s="498" t="str">
        <f ca="1">INDEX(LU49:LU53,MATCH(3,MF49:MF53,0),0)</f>
        <v>Pachuca</v>
      </c>
      <c r="MH51" s="497">
        <f ca="1">INDEX(MD49:MD53,MATCH(MG51,LU49:LU53,0),0)</f>
        <v>3</v>
      </c>
      <c r="MI51" s="497" t="str">
        <f t="shared" ref="MI51:MI52" ca="1" si="7347">IF(AND(MI50&lt;&gt;"",MH51=1),MG51,"")</f>
        <v/>
      </c>
      <c r="MJ51" s="497" t="str">
        <f t="shared" ref="MJ51:MJ52" ca="1" si="7348">IF(AND(MJ50&lt;&gt;"",MH52=2),MG52,"")</f>
        <v/>
      </c>
      <c r="MK51" s="497" t="str">
        <f t="shared" ref="MK51" ca="1" si="7349">IF(AND(MK50&lt;&gt;"",MH53=3),MG53,"")</f>
        <v/>
      </c>
      <c r="ML51" s="497"/>
      <c r="MM51" s="497"/>
      <c r="MN51" s="497" t="str">
        <f t="shared" ca="1" si="7155"/>
        <v/>
      </c>
      <c r="MO51" s="497">
        <f ca="1">SUMPRODUCT((PS3:PS54=MN51)*(PV3:PV54=MN52)*(PW3:PW54="W"))+SUMPRODUCT((PS3:PS54=MN51)*(PV3:PV54=MN53)*(PW3:PW54="W"))+SUMPRODUCT((PS3:PS54=MN51)*(PV3:PV54=MN49)*(PW3:PW54="W"))+SUMPRODUCT((PS3:PS54=MN51)*(PV3:PV54=MN50)*(PW3:PW54="W"))+SUMPRODUCT((PS3:PS54=MN52)*(PV3:PV54=MN51)*(PX3:PX54="W"))+SUMPRODUCT((PS3:PS54=MN53)*(PV3:PV54=MN51)*(PX3:PX54="W"))+SUMPRODUCT((PS3:PS54=MN49)*(PV3:PV54=MN51)*(PX3:PX54="W"))+SUMPRODUCT((PS3:PS54=MN50)*(PV3:PV54=MN51)*(PX3:PX54="W"))</f>
        <v>0</v>
      </c>
      <c r="MP51" s="497">
        <f ca="1">SUMPRODUCT((PS3:PS54=MN51)*(PV3:PV54=MN52)*(PW3:PW54="D"))+SUMPRODUCT((PS3:PS54=MN51)*(PV3:PV54=MN53)*(PW3:PW54="D"))+SUMPRODUCT((PS3:PS54=MN51)*(PV3:PV54=MN49)*(PW3:PW54="D"))+SUMPRODUCT((PS3:PS54=MN51)*(PV3:PV54=MN50)*(PW3:PW54="D"))+SUMPRODUCT((PS3:PS54=MN52)*(PV3:PV54=MN51)*(PW3:PW54="D"))+SUMPRODUCT((PS3:PS54=MN53)*(PV3:PV54=MN51)*(PW3:PW54="D"))+SUMPRODUCT((PS3:PS54=MN49)*(PV3:PV54=MN51)*(PW3:PW54="D"))+SUMPRODUCT((PS3:PS54=MN50)*(PV3:PV54=MN51)*(PW3:PW54="D"))</f>
        <v>0</v>
      </c>
      <c r="MQ51" s="497">
        <f ca="1">SUMPRODUCT((PS3:PS54=MN51)*(PV3:PV54=MN52)*(PW3:PW54="L"))+SUMPRODUCT((PS3:PS54=MN51)*(PV3:PV54=MN53)*(PW3:PW54="L"))+SUMPRODUCT((PS3:PS54=MN51)*(PV3:PV54=MN49)*(PW3:PW54="L"))+SUMPRODUCT((PS3:PS54=MN51)*(PV3:PV54=MN50)*(PW3:PW54="L"))+SUMPRODUCT((PS3:PS54=MN52)*(PV3:PV54=MN51)*(PX3:PX54="L"))+SUMPRODUCT((PS3:PS54=MN53)*(PV3:PV54=MN51)*(PX3:PX54="L"))+SUMPRODUCT((PS3:PS54=MN49)*(PV3:PV54=MN51)*(PX3:PX54="L"))+SUMPRODUCT((PS3:PS54=MN50)*(PV3:PV54=MN51)*(PX3:PX54="L"))</f>
        <v>0</v>
      </c>
      <c r="MR51" s="497">
        <f ca="1">SUMPRODUCT((PS3:PS54=MN51)*(PV3:PV54=MN52)*PT3:PT54)+SUMPRODUCT((PS3:PS54=MN51)*(PV3:PV54=MN53)*PT3:PT54)+SUMPRODUCT((PS3:PS54=MN51)*(PV3:PV54=MN49)*PT3:PT54)+SUMPRODUCT((PS3:PS54=MN51)*(PV3:PV54=MN50)*PT3:PT54)+SUMPRODUCT((PS3:PS54=MN52)*(PV3:PV54=MN51)*PU3:PU54)+SUMPRODUCT((PS3:PS54=MN53)*(PV3:PV54=MN51)*PU3:PU54)+SUMPRODUCT((PS3:PS54=MN49)*(PV3:PV54=MN51)*PU3:PU54)+SUMPRODUCT((PS3:PS54=MN50)*(PV3:PV54=MN51)*PU3:PU54)</f>
        <v>0</v>
      </c>
      <c r="MS51" s="497">
        <f ca="1">SUMPRODUCT((PS3:PS54=MN51)*(PV3:PV54=MN52)*PU3:PU54)+SUMPRODUCT((PS3:PS54=MN51)*(PV3:PV54=MN53)*PU3:PU54)+SUMPRODUCT((PS3:PS54=MN51)*(PV3:PV54=MN49)*PU3:PU54)+SUMPRODUCT((PS3:PS54=MN51)*(PV3:PV54=MN50)*PU3:PU54)+SUMPRODUCT((PS3:PS54=MN52)*(PV3:PV54=MN51)*PT3:PT54)+SUMPRODUCT((PS3:PS54=MN53)*(PV3:PV54=MN51)*PT3:PT54)+SUMPRODUCT((PS3:PS54=MN49)*(PV3:PV54=MN51)*PT3:PT54)+SUMPRODUCT((PS3:PS54=MN50)*(PV3:PV54=MN51)*PT3:PT54)</f>
        <v>0</v>
      </c>
      <c r="MT51" s="497">
        <f t="shared" ca="1" si="7156"/>
        <v>1000</v>
      </c>
      <c r="MU51" s="497" t="str">
        <f t="shared" ca="1" si="7157"/>
        <v/>
      </c>
      <c r="MV51" s="497" t="str">
        <f ca="1">IF(MN51&lt;&gt;"",VLOOKUP(MN51,LU4:MA52,7,FALSE),"")</f>
        <v/>
      </c>
      <c r="MW51" s="497" t="str">
        <f ca="1">IF(MN51&lt;&gt;"",VLOOKUP(MN51,LU4:MA52,5,FALSE),"")</f>
        <v/>
      </c>
      <c r="MX51" s="497" t="str">
        <f ca="1">IF(MN51&lt;&gt;"",VLOOKUP(MN51,LU4:MC52,9,FALSE),"")</f>
        <v/>
      </c>
      <c r="MY51" s="497" t="str">
        <f t="shared" ca="1" si="7158"/>
        <v/>
      </c>
      <c r="MZ51" s="497" t="str">
        <f ca="1">IF(MN51&lt;&gt;"",RANK(MY51,MY49:MY53),"")</f>
        <v/>
      </c>
      <c r="NA51" s="497" t="str">
        <f ca="1">IF(MN51&lt;&gt;"",SUMPRODUCT((MY49:MY53=MY51)*(MT49:MT53&gt;MT51)),"")</f>
        <v/>
      </c>
      <c r="NB51" s="497" t="str">
        <f ca="1">IF(MN51&lt;&gt;"",SUMPRODUCT((MY49:MY53=MY51)*(MT49:MT53=MT51)*(MR49:MR53&gt;MR51)),"")</f>
        <v/>
      </c>
      <c r="NC51" s="497" t="str">
        <f ca="1">IF(MN51&lt;&gt;"",SUMPRODUCT((MY49:MY53=MY51)*(MT49:MT53=MT51)*(MR49:MR53=MR51)*(MV49:MV53&gt;MV51)),"")</f>
        <v/>
      </c>
      <c r="ND51" s="497" t="str">
        <f ca="1">IF(MN51&lt;&gt;"",SUMPRODUCT((MY49:MY53=MY51)*(MT49:MT53=MT51)*(MR49:MR53=MR51)*(MV49:MV53=MV51)*(MW49:MW53&gt;MW51)),"")</f>
        <v/>
      </c>
      <c r="NE51" s="497" t="str">
        <f ca="1">IF(MN51&lt;&gt;"",SUMPRODUCT((MY49:MY53=MY51)*(MT49:MT53=MT51)*(MR49:MR53=MR51)*(MV49:MV53=MV51)*(MW49:MW53=MW51)*(MX49:MX53&gt;MX51)),"")</f>
        <v/>
      </c>
      <c r="NF51" s="497" t="str">
        <f t="shared" ref="NF51" ca="1" si="7350">IF(MN51&lt;&gt;"",IF(NF103&lt;&gt;"",IF(MM100=3,NF103,NF103+MM100),SUM(MZ51:NE51)),"")</f>
        <v/>
      </c>
      <c r="NG51" s="497" t="str">
        <f ca="1">IF(MN51&lt;&gt;"",INDEX(MN49:MN53,MATCH(3,NF49:NF53,0),0),"")</f>
        <v/>
      </c>
      <c r="NH51" s="497" t="str">
        <f t="shared" ca="1" si="7266"/>
        <v/>
      </c>
      <c r="NI51" s="497">
        <f ca="1">SUMPRODUCT((PS3:PS54=NH51)*(PV3:PV54=NH52)*(PW3:PW54="W"))+SUMPRODUCT((PS3:PS54=NH51)*(PV3:PV54=NH53)*(PW3:PW54="W"))+SUMPRODUCT((PS3:PS54=NH51)*(PV3:PV54=NH50)*(PW3:PW54="W"))+SUMPRODUCT((PS3:PS54=NH52)*(PV3:PV54=NH51)*(PX3:PX54="W"))+SUMPRODUCT((PS3:PS54=NH53)*(PV3:PV54=NH51)*(PX3:PX54="W"))+SUMPRODUCT((PS3:PS54=NH50)*(PV3:PV54=NH51)*(PX3:PX54="W"))</f>
        <v>0</v>
      </c>
      <c r="NJ51" s="497">
        <f ca="1">SUMPRODUCT((PS3:PS54=NH51)*(PV3:PV54=NH52)*(PW3:PW54="D"))+SUMPRODUCT((PS3:PS54=NH51)*(PV3:PV54=NH53)*(PW3:PW54="D"))+SUMPRODUCT((PS3:PS54=NH51)*(PV3:PV54=NH50)*(PW3:PW54="D"))+SUMPRODUCT((PS3:PS54=NH52)*(PV3:PV54=NH51)*(PW3:PW54="D"))+SUMPRODUCT((PS3:PS54=NH53)*(PV3:PV54=NH51)*(PW3:PW54="D"))+SUMPRODUCT((PS3:PS54=NH50)*(PV3:PV54=NH51)*(PW3:PW54="D"))</f>
        <v>0</v>
      </c>
      <c r="NK51" s="497">
        <f ca="1">SUMPRODUCT((PS3:PS54=NH51)*(PV3:PV54=NH52)*(PW3:PW54="L"))+SUMPRODUCT((PS3:PS54=NH51)*(PV3:PV54=NH53)*(PW3:PW54="L"))+SUMPRODUCT((PS3:PS54=NH51)*(PV3:PV54=NH50)*(PW3:PW54="L"))+SUMPRODUCT((PS3:PS54=NH52)*(PV3:PV54=NH51)*(PX3:PX54="L"))+SUMPRODUCT((PS3:PS54=NH53)*(PV3:PV54=NH51)*(PX3:PX54="L"))+SUMPRODUCT((PS3:PS54=NH50)*(PV3:PV54=NH51)*(PX3:PX54="L"))</f>
        <v>0</v>
      </c>
      <c r="NL51" s="497">
        <f ca="1">SUMPRODUCT((PS3:PS54=NH51)*(PV3:PV54=NH52)*PT3:PT54)+SUMPRODUCT((PS3:PS54=NH51)*(PV3:PV54=NH53)*PT3:PT54)+SUMPRODUCT((PS3:PS54=NH51)*(PV3:PV54=NH49)*PT3:PT54)+SUMPRODUCT((PS3:PS54=NH51)*(PV3:PV54=NH50)*PT3:PT54)+SUMPRODUCT((PS3:PS54=NH52)*(PV3:PV54=NH51)*PU3:PU54)+SUMPRODUCT((PS3:PS54=NH53)*(PV3:PV54=NH51)*PU3:PU54)+SUMPRODUCT((PS3:PS54=NH49)*(PV3:PV54=NH51)*PU3:PU54)+SUMPRODUCT((PS3:PS54=NH50)*(PV3:PV54=NH51)*PU3:PU54)</f>
        <v>0</v>
      </c>
      <c r="NM51" s="497">
        <f ca="1">SUMPRODUCT((PS3:PS54=NH51)*(PV3:PV54=NH52)*PU3:PU54)+SUMPRODUCT((PS3:PS54=NH51)*(PV3:PV54=NH53)*PU3:PU54)+SUMPRODUCT((PS3:PS54=NH51)*(PV3:PV54=NH49)*PU3:PU54)+SUMPRODUCT((PS3:PS54=NH51)*(PV3:PV54=NH50)*PU3:PU54)+SUMPRODUCT((PS3:PS54=NH52)*(PV3:PV54=NH51)*PT3:PT54)+SUMPRODUCT((PS3:PS54=NH53)*(PV3:PV54=NH51)*PT3:PT54)+SUMPRODUCT((PS3:PS54=NH49)*(PV3:PV54=NH51)*PT3:PT54)+SUMPRODUCT((PS3:PS54=NH50)*(PV3:PV54=NH51)*PT3:PT54)</f>
        <v>0</v>
      </c>
      <c r="NN51" s="497">
        <f t="shared" ca="1" si="7267"/>
        <v>1000</v>
      </c>
      <c r="NO51" s="497" t="str">
        <f t="shared" ca="1" si="7268"/>
        <v/>
      </c>
      <c r="NP51" s="497" t="str">
        <f ca="1">IF(NH51&lt;&gt;"",VLOOKUP(NH51,LU4:MA52,7,FALSE),"")</f>
        <v/>
      </c>
      <c r="NQ51" s="497" t="str">
        <f ca="1">IF(NH51&lt;&gt;"",VLOOKUP(NH51,LU4:MA52,5,FALSE),"")</f>
        <v/>
      </c>
      <c r="NR51" s="497" t="str">
        <f ca="1">IF(NH51&lt;&gt;"",VLOOKUP(NH51,LU4:MC52,9,FALSE),"")</f>
        <v/>
      </c>
      <c r="NS51" s="497" t="str">
        <f t="shared" ca="1" si="7269"/>
        <v/>
      </c>
      <c r="NT51" s="497" t="str">
        <f ca="1">IF(NH51&lt;&gt;"",RANK(NS51,NS49:NS52),"")</f>
        <v/>
      </c>
      <c r="NU51" s="497" t="str">
        <f ca="1">IF(NH51&lt;&gt;"",SUMPRODUCT((NS49:NS53=NS51)*(NN49:NN53&gt;NN51)),"")</f>
        <v/>
      </c>
      <c r="NV51" s="497" t="str">
        <f ca="1">IF(NH51&lt;&gt;"",SUMPRODUCT((NS49:NS53=NS51)*(NN49:NN53=NN51)*(NL49:NL53&gt;NL51)),"")</f>
        <v/>
      </c>
      <c r="NW51" s="497" t="str">
        <f ca="1">IF(NH51&lt;&gt;"",SUMPRODUCT((NS49:NS53=NS51)*(NN49:NN53=NN51)*(NL49:NL53=NL51)*(NP49:NP53&gt;NP51)),"")</f>
        <v/>
      </c>
      <c r="NX51" s="497" t="str">
        <f ca="1">IF(NH51&lt;&gt;"",SUMPRODUCT((NS49:NS53=NS51)*(NN49:NN53=NN51)*(NL49:NL53=NL51)*(NP49:NP53=NP51)*(NQ49:NQ53&gt;NQ51)),"")</f>
        <v/>
      </c>
      <c r="NY51" s="497" t="str">
        <f ca="1">IF(NH51&lt;&gt;"",SUMPRODUCT((NS49:NS53=NS51)*(NN49:NN53=NN51)*(NL49:NL53=NL51)*(NP49:NP53=NP51)*(NQ49:NQ53=NQ51)*(NR49:NR53&gt;NR51)),"")</f>
        <v/>
      </c>
      <c r="NZ51" s="497" t="str">
        <f ca="1">IF(NH51&lt;&gt;"",IF(NZ103&lt;&gt;"",IF(NG100=3,NZ103,NZ103+NG100),SUM(NT51:NY51)+1),"")</f>
        <v/>
      </c>
      <c r="OA51" s="497" t="str">
        <f ca="1">IF(NH51&lt;&gt;"",INDEX(NH50:NH53,MATCH(3,NZ50:NZ53,0),0),"")</f>
        <v/>
      </c>
      <c r="OB51" s="497" t="str">
        <f t="shared" ref="OB51:OB52" ca="1" si="7351">IF(MK49&lt;&gt;"",MK49,"")</f>
        <v/>
      </c>
      <c r="OC51" s="497">
        <f ca="1">SUMPRODUCT((PS3:PS54=OB51)*(PV3:PV54=OB52)*(PW3:PW54="W"))+SUMPRODUCT((PS3:PS54=OB51)*(PV3:PV54=OB53)*(PW3:PW54="W"))+SUMPRODUCT((PS3:PS54=OB51)*(PV3:PV54=OB66)*(PW3:PW54="W"))+SUMPRODUCT((PS3:PS54=OB52)*(PV3:PV54=OB51)*(PX3:PX54="W"))+SUMPRODUCT((PS3:PS54=OB53)*(PV3:PV54=OB51)*(PX3:PX54="W"))+SUMPRODUCT((PS3:PS54=OB66)*(PV3:PV54=OB51)*(PX3:PX54="W"))</f>
        <v>0</v>
      </c>
      <c r="OD51" s="497">
        <f ca="1">SUMPRODUCT((PS3:PS54=OB51)*(PV3:PV54=OB52)*(PW3:PW54="D"))+SUMPRODUCT((PS3:PS54=OB51)*(PV3:PV54=OB53)*(PW3:PW54="D"))+SUMPRODUCT((PS3:PS54=OB51)*(PV3:PV54=OB66)*(PW3:PW54="D"))+SUMPRODUCT((PS3:PS54=OB52)*(PV3:PV54=OB51)*(PW3:PW54="D"))+SUMPRODUCT((PS3:PS54=OB53)*(PV3:PV54=OB51)*(PW3:PW54="D"))+SUMPRODUCT((PS3:PS54=OB66)*(PV3:PV54=OB51)*(PW3:PW54="D"))</f>
        <v>0</v>
      </c>
      <c r="OE51" s="497">
        <f ca="1">SUMPRODUCT((PS3:PS54=OB51)*(PV3:PV54=OB52)*(PW3:PW54="L"))+SUMPRODUCT((PS3:PS54=OB51)*(PV3:PV54=OB53)*(PW3:PW54="L"))+SUMPRODUCT((PS3:PS54=OB51)*(PV3:PV54=OB66)*(PW3:PW54="L"))+SUMPRODUCT((PS3:PS54=OB52)*(PV3:PV54=OB51)*(PX3:PX54="L"))+SUMPRODUCT((PS3:PS54=OB53)*(PV3:PV54=OB51)*(PX3:PX54="L"))+SUMPRODUCT((PS3:PS54=OB66)*(PV3:PV54=OB51)*(PX3:PX54="L"))</f>
        <v>0</v>
      </c>
      <c r="OF51" s="497">
        <f ca="1">SUMPRODUCT((PS3:PS54=OB51)*(PV3:PV54=OB52)*PT3:PT54)+SUMPRODUCT((PS3:PS54=OB51)*(PV3:PV54=OB53)*PT3:PT54)+SUMPRODUCT((PS3:PS54=OB51)*(PV3:PV54=OB49)*PT3:PT54)+SUMPRODUCT((PS3:PS54=OB51)*(PV3:PV54=OB50)*PT3:PT54)+SUMPRODUCT((PS3:PS54=OB52)*(PV3:PV54=OB51)*PU3:PU54)+SUMPRODUCT((PS3:PS54=OB53)*(PV3:PV54=OB51)*PU3:PU54)+SUMPRODUCT((PS3:PS54=OB49)*(PV3:PV54=OB51)*PU3:PU54)+SUMPRODUCT((PS3:PS54=OB50)*(PV3:PV54=OB51)*PU3:PU54)</f>
        <v>0</v>
      </c>
      <c r="OG51" s="497">
        <f ca="1">SUMPRODUCT((PS3:PS54=OB51)*(PV3:PV54=OB52)*PU3:PU54)+SUMPRODUCT((PS3:PS54=OB51)*(PV3:PV54=OB53)*PU3:PU54)+SUMPRODUCT((PS3:PS54=OB51)*(PV3:PV54=OB49)*PU3:PU54)+SUMPRODUCT((PS3:PS54=OB51)*(PV3:PV54=OB50)*PU3:PU54)+SUMPRODUCT((PS3:PS54=OB52)*(PV3:PV54=OB51)*PT3:PT54)+SUMPRODUCT((PS3:PS54=OB53)*(PV3:PV54=OB51)*PT3:PT54)+SUMPRODUCT((PS3:PS54=OB49)*(PV3:PV54=OB51)*PT3:PT54)+SUMPRODUCT((PS3:PS54=OB50)*(PV3:PV54=OB51)*PT3:PT54)</f>
        <v>0</v>
      </c>
      <c r="OH51" s="497">
        <f t="shared" ref="OH51:OH52" ca="1" si="7352">OF51-OG51+1000</f>
        <v>1000</v>
      </c>
      <c r="OI51" s="497" t="str">
        <f t="shared" ref="OI51:OI52" ca="1" si="7353">IF(OB51&lt;&gt;"",OC51*3+OD51*1,"")</f>
        <v/>
      </c>
      <c r="OJ51" s="497" t="str">
        <f ca="1">IF(OB51&lt;&gt;"",VLOOKUP(OB51,LU4:MA52,7,FALSE),"")</f>
        <v/>
      </c>
      <c r="OK51" s="497" t="str">
        <f ca="1">IF(OB51&lt;&gt;"",VLOOKUP(OB51,LU4:MA52,5,FALSE),"")</f>
        <v/>
      </c>
      <c r="OL51" s="497" t="str">
        <f ca="1">IF(OB51&lt;&gt;"",VLOOKUP(OB51,LU4:MC52,9,FALSE),"")</f>
        <v/>
      </c>
      <c r="OM51" s="497" t="str">
        <f t="shared" ref="OM51:OM52" ca="1" si="7354">OI51</f>
        <v/>
      </c>
      <c r="ON51" s="497" t="str">
        <f ca="1">IF(OB51&lt;&gt;"",RANK(OM51,OM50:OM52),"")</f>
        <v/>
      </c>
      <c r="OO51" s="497" t="str">
        <f ca="1">IF(OB51&lt;&gt;"",SUMPRODUCT((OM49:OM53=OM51)*(OH49:OH53&gt;OH51)),"")</f>
        <v/>
      </c>
      <c r="OP51" s="497" t="str">
        <f ca="1">IF(OB51&lt;&gt;"",SUMPRODUCT((OM49:OM53=OM51)*(OH49:OH53=OH51)*(OF49:OF53&gt;OF51)),"")</f>
        <v/>
      </c>
      <c r="OQ51" s="497" t="str">
        <f ca="1">IF(OB51&lt;&gt;"",SUMPRODUCT((OM49:OM53=OM51)*(OH49:OH53=OH51)*(OF49:OF53=OF51)*(OJ49:OJ53&gt;OJ51)),"")</f>
        <v/>
      </c>
      <c r="OR51" s="497" t="str">
        <f ca="1">IF(OB51&lt;&gt;"",SUMPRODUCT((OM49:OM53=OM51)*(OH49:OH53=OH51)*(OF49:OF53=OF51)*(OJ49:OJ53=OJ51)*(OK49:OK53&gt;OK51)),"")</f>
        <v/>
      </c>
      <c r="OS51" s="497" t="str">
        <f ca="1">IF(OB51&lt;&gt;"",SUMPRODUCT((OM49:OM53=OM51)*(OH49:OH53=OH51)*(OF49:OF53=OF51)*(OJ49:OJ53=OJ51)*(OK49:OK53=OK51)*(OL49:OL53&gt;OL51)),"")</f>
        <v/>
      </c>
      <c r="OT51" s="497" t="str">
        <f t="shared" ref="OT51:OT52" ca="1" si="7355">IF(OB51&lt;&gt;"",SUM(ON51:OS51)+2,"")</f>
        <v/>
      </c>
      <c r="OU51" s="497" t="str">
        <f ca="1">IF(OB51&lt;&gt;"",INDEX(OB51:OB53,MATCH(3,OT51:OT53,0),0),"")</f>
        <v/>
      </c>
      <c r="OV51" s="497"/>
      <c r="OW51" s="497"/>
      <c r="OX51" s="497"/>
      <c r="OY51" s="497"/>
      <c r="OZ51" s="497"/>
      <c r="PA51" s="497"/>
      <c r="PB51" s="497"/>
      <c r="PC51" s="497"/>
      <c r="PD51" s="497"/>
      <c r="PE51" s="497"/>
      <c r="PF51" s="497"/>
      <c r="PG51" s="497"/>
      <c r="PH51" s="497"/>
      <c r="PI51" s="497"/>
      <c r="PJ51" s="497"/>
      <c r="PK51" s="497"/>
      <c r="PL51" s="497"/>
      <c r="PM51" s="497"/>
      <c r="PN51" s="497"/>
      <c r="PO51" s="497"/>
      <c r="PP51" s="497" t="str">
        <f t="shared" ref="PP51" ca="1" si="7356">IF(OU51&lt;&gt;"",OU51,IF(OA51&lt;&gt;"",OA51,IF(NG51&lt;&gt;"",NG51,MG51)))</f>
        <v>Pachuca</v>
      </c>
      <c r="PQ51" s="497">
        <v>3</v>
      </c>
      <c r="PR51" s="497"/>
      <c r="PS51" s="497"/>
      <c r="PT51" s="497"/>
      <c r="PU51" s="497"/>
      <c r="PV51" s="497"/>
      <c r="PW51" s="497"/>
      <c r="PX51" s="497"/>
      <c r="PY51" s="497"/>
      <c r="PZ51" s="497">
        <f ca="1">VLOOKUP(QA51,TV49:TW52,2,FALSE)</f>
        <v>4</v>
      </c>
      <c r="QA51" s="498" t="str">
        <f t="shared" si="7161"/>
        <v>Pachuca</v>
      </c>
      <c r="QB51" s="497">
        <f ca="1">SUMPRODUCT((TY3:TY54=QA51)*(UC3:UC54="W"))+SUMPRODUCT((UB3:UB54=QA51)*(UD3:UD54="W"))</f>
        <v>0</v>
      </c>
      <c r="QC51" s="497">
        <f ca="1">SUMPRODUCT((TY3:TY54=QA51)*(UC3:UC54="D"))+SUMPRODUCT((UB3:UB54=QA51)*(UD3:UD54="D"))</f>
        <v>0</v>
      </c>
      <c r="QD51" s="497">
        <f ca="1">SUMPRODUCT((TY3:TY54=QA51)*(UC3:UC54="L"))+SUMPRODUCT((UB3:UB54=QA51)*(UD3:UD54="L"))</f>
        <v>0</v>
      </c>
      <c r="QE51" s="497">
        <f ca="1">SUMIF(TY3:TY72,QA51,TZ3:TZ72)+SUMIF(UB3:UB72,QA51,UA3:UA72)</f>
        <v>0</v>
      </c>
      <c r="QF51" s="497">
        <f ca="1">SUMIF(UB3:UB72,QA51,TZ3:TZ72)+SUMIF(TY3:TY72,QA51,UA3:UA72)</f>
        <v>0</v>
      </c>
      <c r="QG51" s="497">
        <f t="shared" ca="1" si="7162"/>
        <v>1000</v>
      </c>
      <c r="QH51" s="497">
        <f t="shared" ca="1" si="7163"/>
        <v>0</v>
      </c>
      <c r="QI51" s="499">
        <f t="shared" si="63"/>
        <v>1</v>
      </c>
      <c r="QJ51" s="497">
        <f ca="1">IF(COUNTIF(QH49:QH52,4)&lt;&gt;4,RANK(QH51,QH49:QH52),QH103)</f>
        <v>1</v>
      </c>
      <c r="QK51" s="497"/>
      <c r="QL51" s="497">
        <f ca="1">SUMPRODUCT((QJ49:QJ52=QJ51)*(QI49:QI52&lt;QI51))+QJ51</f>
        <v>1</v>
      </c>
      <c r="QM51" s="498" t="str">
        <f ca="1">INDEX(QA49:QA53,MATCH(3,QL49:QL53,0),0)</f>
        <v>Salzburg</v>
      </c>
      <c r="QN51" s="497">
        <f ca="1">INDEX(QJ49:QJ53,MATCH(QM51,QA49:QA53,0),0)</f>
        <v>1</v>
      </c>
      <c r="QO51" s="497" t="str">
        <f t="shared" ref="QO51:QO52" ca="1" si="7357">IF(AND(QO50&lt;&gt;"",QN51=1),QM51,"")</f>
        <v>Salzburg</v>
      </c>
      <c r="QP51" s="497" t="str">
        <f t="shared" ref="QP51:QP52" ca="1" si="7358">IF(AND(QP50&lt;&gt;"",QN52=2),QM52,"")</f>
        <v/>
      </c>
      <c r="QQ51" s="497" t="str">
        <f t="shared" ref="QQ51" ca="1" si="7359">IF(AND(QQ50&lt;&gt;"",QN53=3),QM53,"")</f>
        <v/>
      </c>
      <c r="QR51" s="497"/>
      <c r="QS51" s="497"/>
      <c r="QT51" s="497" t="str">
        <f t="shared" ca="1" si="7168"/>
        <v>Salzburg</v>
      </c>
      <c r="QU51" s="497">
        <f ca="1">SUMPRODUCT((TY3:TY54=QT51)*(UB3:UB54=QT52)*(UC3:UC54="W"))+SUMPRODUCT((TY3:TY54=QT51)*(UB3:UB54=QT53)*(UC3:UC54="W"))+SUMPRODUCT((TY3:TY54=QT51)*(UB3:UB54=QT49)*(UC3:UC54="W"))+SUMPRODUCT((TY3:TY54=QT51)*(UB3:UB54=QT50)*(UC3:UC54="W"))+SUMPRODUCT((TY3:TY54=QT52)*(UB3:UB54=QT51)*(UD3:UD54="W"))+SUMPRODUCT((TY3:TY54=QT53)*(UB3:UB54=QT51)*(UD3:UD54="W"))+SUMPRODUCT((TY3:TY54=QT49)*(UB3:UB54=QT51)*(UD3:UD54="W"))+SUMPRODUCT((TY3:TY54=QT50)*(UB3:UB54=QT51)*(UD3:UD54="W"))</f>
        <v>0</v>
      </c>
      <c r="QV51" s="497">
        <f ca="1">SUMPRODUCT((TY3:TY54=QT51)*(UB3:UB54=QT52)*(UC3:UC54="D"))+SUMPRODUCT((TY3:TY54=QT51)*(UB3:UB54=QT53)*(UC3:UC54="D"))+SUMPRODUCT((TY3:TY54=QT51)*(UB3:UB54=QT49)*(UC3:UC54="D"))+SUMPRODUCT((TY3:TY54=QT51)*(UB3:UB54=QT50)*(UC3:UC54="D"))+SUMPRODUCT((TY3:TY54=QT52)*(UB3:UB54=QT51)*(UC3:UC54="D"))+SUMPRODUCT((TY3:TY54=QT53)*(UB3:UB54=QT51)*(UC3:UC54="D"))+SUMPRODUCT((TY3:TY54=QT49)*(UB3:UB54=QT51)*(UC3:UC54="D"))+SUMPRODUCT((TY3:TY54=QT50)*(UB3:UB54=QT51)*(UC3:UC54="D"))</f>
        <v>0</v>
      </c>
      <c r="QW51" s="497">
        <f ca="1">SUMPRODUCT((TY3:TY54=QT51)*(UB3:UB54=QT52)*(UC3:UC54="L"))+SUMPRODUCT((TY3:TY54=QT51)*(UB3:UB54=QT53)*(UC3:UC54="L"))+SUMPRODUCT((TY3:TY54=QT51)*(UB3:UB54=QT49)*(UC3:UC54="L"))+SUMPRODUCT((TY3:TY54=QT51)*(UB3:UB54=QT50)*(UC3:UC54="L"))+SUMPRODUCT((TY3:TY54=QT52)*(UB3:UB54=QT51)*(UD3:UD54="L"))+SUMPRODUCT((TY3:TY54=QT53)*(UB3:UB54=QT51)*(UD3:UD54="L"))+SUMPRODUCT((TY3:TY54=QT49)*(UB3:UB54=QT51)*(UD3:UD54="L"))+SUMPRODUCT((TY3:TY54=QT50)*(UB3:UB54=QT51)*(UD3:UD54="L"))</f>
        <v>0</v>
      </c>
      <c r="QX51" s="497">
        <f ca="1">SUMPRODUCT((TY3:TY54=QT51)*(UB3:UB54=QT52)*TZ3:TZ54)+SUMPRODUCT((TY3:TY54=QT51)*(UB3:UB54=QT53)*TZ3:TZ54)+SUMPRODUCT((TY3:TY54=QT51)*(UB3:UB54=QT49)*TZ3:TZ54)+SUMPRODUCT((TY3:TY54=QT51)*(UB3:UB54=QT50)*TZ3:TZ54)+SUMPRODUCT((TY3:TY54=QT52)*(UB3:UB54=QT51)*UA3:UA54)+SUMPRODUCT((TY3:TY54=QT53)*(UB3:UB54=QT51)*UA3:UA54)+SUMPRODUCT((TY3:TY54=QT49)*(UB3:UB54=QT51)*UA3:UA54)+SUMPRODUCT((TY3:TY54=QT50)*(UB3:UB54=QT51)*UA3:UA54)</f>
        <v>0</v>
      </c>
      <c r="QY51" s="497">
        <f ca="1">SUMPRODUCT((TY3:TY54=QT51)*(UB3:UB54=QT52)*UA3:UA54)+SUMPRODUCT((TY3:TY54=QT51)*(UB3:UB54=QT53)*UA3:UA54)+SUMPRODUCT((TY3:TY54=QT51)*(UB3:UB54=QT49)*UA3:UA54)+SUMPRODUCT((TY3:TY54=QT51)*(UB3:UB54=QT50)*UA3:UA54)+SUMPRODUCT((TY3:TY54=QT52)*(UB3:UB54=QT51)*TZ3:TZ54)+SUMPRODUCT((TY3:TY54=QT53)*(UB3:UB54=QT51)*TZ3:TZ54)+SUMPRODUCT((TY3:TY54=QT49)*(UB3:UB54=QT51)*TZ3:TZ54)+SUMPRODUCT((TY3:TY54=QT50)*(UB3:UB54=QT51)*TZ3:TZ54)</f>
        <v>0</v>
      </c>
      <c r="QZ51" s="497">
        <f t="shared" ca="1" si="7169"/>
        <v>1000</v>
      </c>
      <c r="RA51" s="497">
        <f t="shared" ca="1" si="7170"/>
        <v>0</v>
      </c>
      <c r="RB51" s="497">
        <f ca="1">IF(QT51&lt;&gt;"",VLOOKUP(QT51,QA4:QG52,7,FALSE),"")</f>
        <v>1000</v>
      </c>
      <c r="RC51" s="497">
        <f ca="1">IF(QT51&lt;&gt;"",VLOOKUP(QT51,QA4:QG52,5,FALSE),"")</f>
        <v>0</v>
      </c>
      <c r="RD51" s="497">
        <f ca="1">IF(QT51&lt;&gt;"",VLOOKUP(QT51,QA4:QI52,9,FALSE),"")</f>
        <v>17</v>
      </c>
      <c r="RE51" s="497">
        <f t="shared" ca="1" si="7171"/>
        <v>0</v>
      </c>
      <c r="RF51" s="497">
        <f ca="1">IF(QT51&lt;&gt;"",RANK(RE51,RE49:RE53),"")</f>
        <v>1</v>
      </c>
      <c r="RG51" s="497">
        <f ca="1">IF(QT51&lt;&gt;"",SUMPRODUCT((RE49:RE53=RE51)*(QZ49:QZ53&gt;QZ51)),"")</f>
        <v>0</v>
      </c>
      <c r="RH51" s="497">
        <f ca="1">IF(QT51&lt;&gt;"",SUMPRODUCT((RE49:RE53=RE51)*(QZ49:QZ53=QZ51)*(QX49:QX53&gt;QX51)),"")</f>
        <v>0</v>
      </c>
      <c r="RI51" s="497">
        <f ca="1">IF(QT51&lt;&gt;"",SUMPRODUCT((RE49:RE53=RE51)*(QZ49:QZ53=QZ51)*(QX49:QX53=QX51)*(RB49:RB53&gt;RB51)),"")</f>
        <v>0</v>
      </c>
      <c r="RJ51" s="497">
        <f ca="1">IF(QT51&lt;&gt;"",SUMPRODUCT((RE49:RE53=RE51)*(QZ49:QZ53=QZ51)*(QX49:QX53=QX51)*(RB49:RB53=RB51)*(RC49:RC53&gt;RC51)),"")</f>
        <v>0</v>
      </c>
      <c r="RK51" s="497">
        <f ca="1">IF(QT51&lt;&gt;"",SUMPRODUCT((RE49:RE53=RE51)*(QZ49:QZ53=QZ51)*(QX49:QX53=QX51)*(RB49:RB53=RB51)*(RC49:RC53=RC51)*(RD49:RD53&gt;RD51)),"")</f>
        <v>1</v>
      </c>
      <c r="RL51" s="497">
        <f t="shared" ref="RL51" ca="1" si="7360">IF(QT51&lt;&gt;"",IF(RL103&lt;&gt;"",IF(QS100=3,RL103,RL103+QS100),SUM(RF51:RK51)),"")</f>
        <v>2</v>
      </c>
      <c r="RM51" s="497" t="str">
        <f ca="1">IF(QT51&lt;&gt;"",INDEX(QT49:QT53,MATCH(3,RL49:RL53,0),0),"")</f>
        <v>Al Hilal</v>
      </c>
      <c r="RN51" s="497" t="str">
        <f t="shared" ca="1" si="7276"/>
        <v/>
      </c>
      <c r="RO51" s="497">
        <f ca="1">SUMPRODUCT((TY3:TY54=RN51)*(UB3:UB54=RN52)*(UC3:UC54="W"))+SUMPRODUCT((TY3:TY54=RN51)*(UB3:UB54=RN53)*(UC3:UC54="W"))+SUMPRODUCT((TY3:TY54=RN51)*(UB3:UB54=RN50)*(UC3:UC54="W"))+SUMPRODUCT((TY3:TY54=RN52)*(UB3:UB54=RN51)*(UD3:UD54="W"))+SUMPRODUCT((TY3:TY54=RN53)*(UB3:UB54=RN51)*(UD3:UD54="W"))+SUMPRODUCT((TY3:TY54=RN50)*(UB3:UB54=RN51)*(UD3:UD54="W"))</f>
        <v>0</v>
      </c>
      <c r="RP51" s="497">
        <f ca="1">SUMPRODUCT((TY3:TY54=RN51)*(UB3:UB54=RN52)*(UC3:UC54="D"))+SUMPRODUCT((TY3:TY54=RN51)*(UB3:UB54=RN53)*(UC3:UC54="D"))+SUMPRODUCT((TY3:TY54=RN51)*(UB3:UB54=RN50)*(UC3:UC54="D"))+SUMPRODUCT((TY3:TY54=RN52)*(UB3:UB54=RN51)*(UC3:UC54="D"))+SUMPRODUCT((TY3:TY54=RN53)*(UB3:UB54=RN51)*(UC3:UC54="D"))+SUMPRODUCT((TY3:TY54=RN50)*(UB3:UB54=RN51)*(UC3:UC54="D"))</f>
        <v>0</v>
      </c>
      <c r="RQ51" s="497">
        <f ca="1">SUMPRODUCT((TY3:TY54=RN51)*(UB3:UB54=RN52)*(UC3:UC54="L"))+SUMPRODUCT((TY3:TY54=RN51)*(UB3:UB54=RN53)*(UC3:UC54="L"))+SUMPRODUCT((TY3:TY54=RN51)*(UB3:UB54=RN50)*(UC3:UC54="L"))+SUMPRODUCT((TY3:TY54=RN52)*(UB3:UB54=RN51)*(UD3:UD54="L"))+SUMPRODUCT((TY3:TY54=RN53)*(UB3:UB54=RN51)*(UD3:UD54="L"))+SUMPRODUCT((TY3:TY54=RN50)*(UB3:UB54=RN51)*(UD3:UD54="L"))</f>
        <v>0</v>
      </c>
      <c r="RR51" s="497">
        <f ca="1">SUMPRODUCT((TY3:TY54=RN51)*(UB3:UB54=RN52)*TZ3:TZ54)+SUMPRODUCT((TY3:TY54=RN51)*(UB3:UB54=RN53)*TZ3:TZ54)+SUMPRODUCT((TY3:TY54=RN51)*(UB3:UB54=RN49)*TZ3:TZ54)+SUMPRODUCT((TY3:TY54=RN51)*(UB3:UB54=RN50)*TZ3:TZ54)+SUMPRODUCT((TY3:TY54=RN52)*(UB3:UB54=RN51)*UA3:UA54)+SUMPRODUCT((TY3:TY54=RN53)*(UB3:UB54=RN51)*UA3:UA54)+SUMPRODUCT((TY3:TY54=RN49)*(UB3:UB54=RN51)*UA3:UA54)+SUMPRODUCT((TY3:TY54=RN50)*(UB3:UB54=RN51)*UA3:UA54)</f>
        <v>0</v>
      </c>
      <c r="RS51" s="497">
        <f ca="1">SUMPRODUCT((TY3:TY54=RN51)*(UB3:UB54=RN52)*UA3:UA54)+SUMPRODUCT((TY3:TY54=RN51)*(UB3:UB54=RN53)*UA3:UA54)+SUMPRODUCT((TY3:TY54=RN51)*(UB3:UB54=RN49)*UA3:UA54)+SUMPRODUCT((TY3:TY54=RN51)*(UB3:UB54=RN50)*UA3:UA54)+SUMPRODUCT((TY3:TY54=RN52)*(UB3:UB54=RN51)*TZ3:TZ54)+SUMPRODUCT((TY3:TY54=RN53)*(UB3:UB54=RN51)*TZ3:TZ54)+SUMPRODUCT((TY3:TY54=RN49)*(UB3:UB54=RN51)*TZ3:TZ54)+SUMPRODUCT((TY3:TY54=RN50)*(UB3:UB54=RN51)*TZ3:TZ54)</f>
        <v>0</v>
      </c>
      <c r="RT51" s="497">
        <f t="shared" ca="1" si="7277"/>
        <v>1000</v>
      </c>
      <c r="RU51" s="497" t="str">
        <f t="shared" ca="1" si="7278"/>
        <v/>
      </c>
      <c r="RV51" s="497" t="str">
        <f ca="1">IF(RN51&lt;&gt;"",VLOOKUP(RN51,QA4:QG52,7,FALSE),"")</f>
        <v/>
      </c>
      <c r="RW51" s="497" t="str">
        <f ca="1">IF(RN51&lt;&gt;"",VLOOKUP(RN51,QA4:QG52,5,FALSE),"")</f>
        <v/>
      </c>
      <c r="RX51" s="497" t="str">
        <f ca="1">IF(RN51&lt;&gt;"",VLOOKUP(RN51,QA4:QI52,9,FALSE),"")</f>
        <v/>
      </c>
      <c r="RY51" s="497" t="str">
        <f t="shared" ca="1" si="7279"/>
        <v/>
      </c>
      <c r="RZ51" s="497" t="str">
        <f ca="1">IF(RN51&lt;&gt;"",RANK(RY51,RY49:RY52),"")</f>
        <v/>
      </c>
      <c r="SA51" s="497" t="str">
        <f ca="1">IF(RN51&lt;&gt;"",SUMPRODUCT((RY49:RY53=RY51)*(RT49:RT53&gt;RT51)),"")</f>
        <v/>
      </c>
      <c r="SB51" s="497" t="str">
        <f ca="1">IF(RN51&lt;&gt;"",SUMPRODUCT((RY49:RY53=RY51)*(RT49:RT53=RT51)*(RR49:RR53&gt;RR51)),"")</f>
        <v/>
      </c>
      <c r="SC51" s="497" t="str">
        <f ca="1">IF(RN51&lt;&gt;"",SUMPRODUCT((RY49:RY53=RY51)*(RT49:RT53=RT51)*(RR49:RR53=RR51)*(RV49:RV53&gt;RV51)),"")</f>
        <v/>
      </c>
      <c r="SD51" s="497" t="str">
        <f ca="1">IF(RN51&lt;&gt;"",SUMPRODUCT((RY49:RY53=RY51)*(RT49:RT53=RT51)*(RR49:RR53=RR51)*(RV49:RV53=RV51)*(RW49:RW53&gt;RW51)),"")</f>
        <v/>
      </c>
      <c r="SE51" s="497" t="str">
        <f ca="1">IF(RN51&lt;&gt;"",SUMPRODUCT((RY49:RY53=RY51)*(RT49:RT53=RT51)*(RR49:RR53=RR51)*(RV49:RV53=RV51)*(RW49:RW53=RW51)*(RX49:RX53&gt;RX51)),"")</f>
        <v/>
      </c>
      <c r="SF51" s="497" t="str">
        <f ca="1">IF(RN51&lt;&gt;"",IF(SF103&lt;&gt;"",IF(RM100=3,SF103,SF103+RM100),SUM(RZ51:SE51)+1),"")</f>
        <v/>
      </c>
      <c r="SG51" s="497" t="str">
        <f ca="1">IF(RN51&lt;&gt;"",INDEX(RN50:RN53,MATCH(3,SF50:SF53,0),0),"")</f>
        <v/>
      </c>
      <c r="SH51" s="497" t="str">
        <f t="shared" ref="SH51:SH52" ca="1" si="7361">IF(QQ49&lt;&gt;"",QQ49,"")</f>
        <v/>
      </c>
      <c r="SI51" s="497">
        <f ca="1">SUMPRODUCT((TY3:TY54=SH51)*(UB3:UB54=SH52)*(UC3:UC54="W"))+SUMPRODUCT((TY3:TY54=SH51)*(UB3:UB54=SH53)*(UC3:UC54="W"))+SUMPRODUCT((TY3:TY54=SH51)*(UB3:UB54=SH66)*(UC3:UC54="W"))+SUMPRODUCT((TY3:TY54=SH52)*(UB3:UB54=SH51)*(UD3:UD54="W"))+SUMPRODUCT((TY3:TY54=SH53)*(UB3:UB54=SH51)*(UD3:UD54="W"))+SUMPRODUCT((TY3:TY54=SH66)*(UB3:UB54=SH51)*(UD3:UD54="W"))</f>
        <v>0</v>
      </c>
      <c r="SJ51" s="497">
        <f ca="1">SUMPRODUCT((TY3:TY54=SH51)*(UB3:UB54=SH52)*(UC3:UC54="D"))+SUMPRODUCT((TY3:TY54=SH51)*(UB3:UB54=SH53)*(UC3:UC54="D"))+SUMPRODUCT((TY3:TY54=SH51)*(UB3:UB54=SH66)*(UC3:UC54="D"))+SUMPRODUCT((TY3:TY54=SH52)*(UB3:UB54=SH51)*(UC3:UC54="D"))+SUMPRODUCT((TY3:TY54=SH53)*(UB3:UB54=SH51)*(UC3:UC54="D"))+SUMPRODUCT((TY3:TY54=SH66)*(UB3:UB54=SH51)*(UC3:UC54="D"))</f>
        <v>0</v>
      </c>
      <c r="SK51" s="497">
        <f ca="1">SUMPRODUCT((TY3:TY54=SH51)*(UB3:UB54=SH52)*(UC3:UC54="L"))+SUMPRODUCT((TY3:TY54=SH51)*(UB3:UB54=SH53)*(UC3:UC54="L"))+SUMPRODUCT((TY3:TY54=SH51)*(UB3:UB54=SH66)*(UC3:UC54="L"))+SUMPRODUCT((TY3:TY54=SH52)*(UB3:UB54=SH51)*(UD3:UD54="L"))+SUMPRODUCT((TY3:TY54=SH53)*(UB3:UB54=SH51)*(UD3:UD54="L"))+SUMPRODUCT((TY3:TY54=SH66)*(UB3:UB54=SH51)*(UD3:UD54="L"))</f>
        <v>0</v>
      </c>
      <c r="SL51" s="497">
        <f ca="1">SUMPRODUCT((TY3:TY54=SH51)*(UB3:UB54=SH52)*TZ3:TZ54)+SUMPRODUCT((TY3:TY54=SH51)*(UB3:UB54=SH53)*TZ3:TZ54)+SUMPRODUCT((TY3:TY54=SH51)*(UB3:UB54=SH49)*TZ3:TZ54)+SUMPRODUCT((TY3:TY54=SH51)*(UB3:UB54=SH50)*TZ3:TZ54)+SUMPRODUCT((TY3:TY54=SH52)*(UB3:UB54=SH51)*UA3:UA54)+SUMPRODUCT((TY3:TY54=SH53)*(UB3:UB54=SH51)*UA3:UA54)+SUMPRODUCT((TY3:TY54=SH49)*(UB3:UB54=SH51)*UA3:UA54)+SUMPRODUCT((TY3:TY54=SH50)*(UB3:UB54=SH51)*UA3:UA54)</f>
        <v>0</v>
      </c>
      <c r="SM51" s="497">
        <f ca="1">SUMPRODUCT((TY3:TY54=SH51)*(UB3:UB54=SH52)*UA3:UA54)+SUMPRODUCT((TY3:TY54=SH51)*(UB3:UB54=SH53)*UA3:UA54)+SUMPRODUCT((TY3:TY54=SH51)*(UB3:UB54=SH49)*UA3:UA54)+SUMPRODUCT((TY3:TY54=SH51)*(UB3:UB54=SH50)*UA3:UA54)+SUMPRODUCT((TY3:TY54=SH52)*(UB3:UB54=SH51)*TZ3:TZ54)+SUMPRODUCT((TY3:TY54=SH53)*(UB3:UB54=SH51)*TZ3:TZ54)+SUMPRODUCT((TY3:TY54=SH49)*(UB3:UB54=SH51)*TZ3:TZ54)+SUMPRODUCT((TY3:TY54=SH50)*(UB3:UB54=SH51)*TZ3:TZ54)</f>
        <v>0</v>
      </c>
      <c r="SN51" s="497">
        <f t="shared" ref="SN51:SN52" ca="1" si="7362">SL51-SM51+1000</f>
        <v>1000</v>
      </c>
      <c r="SO51" s="497" t="str">
        <f t="shared" ref="SO51:SO52" ca="1" si="7363">IF(SH51&lt;&gt;"",SI51*3+SJ51*1,"")</f>
        <v/>
      </c>
      <c r="SP51" s="497" t="str">
        <f ca="1">IF(SH51&lt;&gt;"",VLOOKUP(SH51,QA4:QG52,7,FALSE),"")</f>
        <v/>
      </c>
      <c r="SQ51" s="497" t="str">
        <f ca="1">IF(SH51&lt;&gt;"",VLOOKUP(SH51,QA4:QG52,5,FALSE),"")</f>
        <v/>
      </c>
      <c r="SR51" s="497" t="str">
        <f ca="1">IF(SH51&lt;&gt;"",VLOOKUP(SH51,QA4:QI52,9,FALSE),"")</f>
        <v/>
      </c>
      <c r="SS51" s="497" t="str">
        <f t="shared" ref="SS51:SS52" ca="1" si="7364">SO51</f>
        <v/>
      </c>
      <c r="ST51" s="497" t="str">
        <f ca="1">IF(SH51&lt;&gt;"",RANK(SS51,SS50:SS52),"")</f>
        <v/>
      </c>
      <c r="SU51" s="497" t="str">
        <f ca="1">IF(SH51&lt;&gt;"",SUMPRODUCT((SS49:SS53=SS51)*(SN49:SN53&gt;SN51)),"")</f>
        <v/>
      </c>
      <c r="SV51" s="497" t="str">
        <f ca="1">IF(SH51&lt;&gt;"",SUMPRODUCT((SS49:SS53=SS51)*(SN49:SN53=SN51)*(SL49:SL53&gt;SL51)),"")</f>
        <v/>
      </c>
      <c r="SW51" s="497" t="str">
        <f ca="1">IF(SH51&lt;&gt;"",SUMPRODUCT((SS49:SS53=SS51)*(SN49:SN53=SN51)*(SL49:SL53=SL51)*(SP49:SP53&gt;SP51)),"")</f>
        <v/>
      </c>
      <c r="SX51" s="497" t="str">
        <f ca="1">IF(SH51&lt;&gt;"",SUMPRODUCT((SS49:SS53=SS51)*(SN49:SN53=SN51)*(SL49:SL53=SL51)*(SP49:SP53=SP51)*(SQ49:SQ53&gt;SQ51)),"")</f>
        <v/>
      </c>
      <c r="SY51" s="497" t="str">
        <f ca="1">IF(SH51&lt;&gt;"",SUMPRODUCT((SS49:SS53=SS51)*(SN49:SN53=SN51)*(SL49:SL53=SL51)*(SP49:SP53=SP51)*(SQ49:SQ53=SQ51)*(SR49:SR53&gt;SR51)),"")</f>
        <v/>
      </c>
      <c r="SZ51" s="497" t="str">
        <f t="shared" ref="SZ51:SZ52" ca="1" si="7365">IF(SH51&lt;&gt;"",SUM(ST51:SY51)+2,"")</f>
        <v/>
      </c>
      <c r="TA51" s="497" t="str">
        <f ca="1">IF(SH51&lt;&gt;"",INDEX(SH51:SH53,MATCH(3,SZ51:SZ53,0),0),"")</f>
        <v/>
      </c>
      <c r="TB51" s="497"/>
      <c r="TC51" s="497"/>
      <c r="TD51" s="497"/>
      <c r="TE51" s="497"/>
      <c r="TF51" s="497"/>
      <c r="TG51" s="497"/>
      <c r="TH51" s="497"/>
      <c r="TI51" s="497"/>
      <c r="TJ51" s="497"/>
      <c r="TK51" s="497"/>
      <c r="TL51" s="497"/>
      <c r="TM51" s="497"/>
      <c r="TN51" s="497"/>
      <c r="TO51" s="497"/>
      <c r="TP51" s="497"/>
      <c r="TQ51" s="497"/>
      <c r="TR51" s="497"/>
      <c r="TS51" s="497"/>
      <c r="TT51" s="497"/>
      <c r="TU51" s="497"/>
      <c r="TV51" s="497" t="str">
        <f t="shared" ref="TV51" ca="1" si="7366">IF(TA51&lt;&gt;"",TA51,IF(SG51&lt;&gt;"",SG51,IF(RM51&lt;&gt;"",RM51,QM51)))</f>
        <v>Al Hilal</v>
      </c>
      <c r="TW51" s="497">
        <v>3</v>
      </c>
      <c r="TX51" s="497"/>
      <c r="TY51" s="497"/>
      <c r="TZ51" s="497"/>
      <c r="UA51" s="497"/>
      <c r="UB51" s="497"/>
      <c r="UC51" s="497"/>
      <c r="UD51" s="497"/>
      <c r="UE51" s="497"/>
      <c r="UF51" s="497">
        <f ca="1">VLOOKUP(UG51,YB49:YC52,2,FALSE)</f>
        <v>4</v>
      </c>
      <c r="UG51" s="498" t="str">
        <f t="shared" si="7174"/>
        <v>Pachuca</v>
      </c>
      <c r="UH51" s="497">
        <f ca="1">SUMPRODUCT((YE3:YE54=UG51)*(YI3:YI54="W"))+SUMPRODUCT((YH3:YH54=UG51)*(YJ3:YJ54="W"))</f>
        <v>0</v>
      </c>
      <c r="UI51" s="497">
        <f ca="1">SUMPRODUCT((YE3:YE54=UG51)*(YI3:YI54="D"))+SUMPRODUCT((YH3:YH54=UG51)*(YJ3:YJ54="D"))</f>
        <v>0</v>
      </c>
      <c r="UJ51" s="497">
        <f ca="1">SUMPRODUCT((YE3:YE54=UG51)*(YI3:YI54="L"))+SUMPRODUCT((YH3:YH54=UG51)*(YJ3:YJ54="L"))</f>
        <v>0</v>
      </c>
      <c r="UK51" s="497">
        <f ca="1">SUMIF(YE3:YE72,UG51,YF3:YF72)+SUMIF(YH3:YH72,UG51,YG3:YG72)</f>
        <v>0</v>
      </c>
      <c r="UL51" s="497">
        <f ca="1">SUMIF(YH3:YH72,UG51,YF3:YF72)+SUMIF(YE3:YE72,UG51,YG3:YG72)</f>
        <v>0</v>
      </c>
      <c r="UM51" s="497">
        <f t="shared" ca="1" si="7175"/>
        <v>1000</v>
      </c>
      <c r="UN51" s="497">
        <f t="shared" ca="1" si="7176"/>
        <v>0</v>
      </c>
      <c r="UO51" s="499">
        <f t="shared" si="90"/>
        <v>1</v>
      </c>
      <c r="UP51" s="497">
        <f ca="1">IF(COUNTIF(UN49:UN52,4)&lt;&gt;4,RANK(UN51,UN49:UN52),UN103)</f>
        <v>1</v>
      </c>
      <c r="UQ51" s="497"/>
      <c r="UR51" s="497">
        <f ca="1">SUMPRODUCT((UP49:UP52=UP51)*(UO49:UO52&lt;UO51))+UP51</f>
        <v>1</v>
      </c>
      <c r="US51" s="498" t="str">
        <f ca="1">INDEX(UG49:UG53,MATCH(3,UR49:UR53,0),0)</f>
        <v>Salzburg</v>
      </c>
      <c r="UT51" s="497">
        <f ca="1">INDEX(UP49:UP53,MATCH(US51,UG49:UG53,0),0)</f>
        <v>1</v>
      </c>
      <c r="UU51" s="497" t="str">
        <f t="shared" ref="UU51:UU52" ca="1" si="7367">IF(AND(UU50&lt;&gt;"",UT51=1),US51,"")</f>
        <v>Salzburg</v>
      </c>
      <c r="UV51" s="497" t="str">
        <f t="shared" ref="UV51:UV52" ca="1" si="7368">IF(AND(UV50&lt;&gt;"",UT52=2),US52,"")</f>
        <v/>
      </c>
      <c r="UW51" s="497" t="str">
        <f t="shared" ref="UW51" ca="1" si="7369">IF(AND(UW50&lt;&gt;"",UT53=3),US53,"")</f>
        <v/>
      </c>
      <c r="UX51" s="497"/>
      <c r="UY51" s="497"/>
      <c r="UZ51" s="497" t="str">
        <f t="shared" ca="1" si="7181"/>
        <v>Salzburg</v>
      </c>
      <c r="VA51" s="497">
        <f ca="1">SUMPRODUCT((YE3:YE54=UZ51)*(YH3:YH54=UZ52)*(YI3:YI54="W"))+SUMPRODUCT((YE3:YE54=UZ51)*(YH3:YH54=UZ53)*(YI3:YI54="W"))+SUMPRODUCT((YE3:YE54=UZ51)*(YH3:YH54=UZ49)*(YI3:YI54="W"))+SUMPRODUCT((YE3:YE54=UZ51)*(YH3:YH54=UZ50)*(YI3:YI54="W"))+SUMPRODUCT((YE3:YE54=UZ52)*(YH3:YH54=UZ51)*(YJ3:YJ54="W"))+SUMPRODUCT((YE3:YE54=UZ53)*(YH3:YH54=UZ51)*(YJ3:YJ54="W"))+SUMPRODUCT((YE3:YE54=UZ49)*(YH3:YH54=UZ51)*(YJ3:YJ54="W"))+SUMPRODUCT((YE3:YE54=UZ50)*(YH3:YH54=UZ51)*(YJ3:YJ54="W"))</f>
        <v>0</v>
      </c>
      <c r="VB51" s="497">
        <f ca="1">SUMPRODUCT((YE3:YE54=UZ51)*(YH3:YH54=UZ52)*(YI3:YI54="D"))+SUMPRODUCT((YE3:YE54=UZ51)*(YH3:YH54=UZ53)*(YI3:YI54="D"))+SUMPRODUCT((YE3:YE54=UZ51)*(YH3:YH54=UZ49)*(YI3:YI54="D"))+SUMPRODUCT((YE3:YE54=UZ51)*(YH3:YH54=UZ50)*(YI3:YI54="D"))+SUMPRODUCT((YE3:YE54=UZ52)*(YH3:YH54=UZ51)*(YI3:YI54="D"))+SUMPRODUCT((YE3:YE54=UZ53)*(YH3:YH54=UZ51)*(YI3:YI54="D"))+SUMPRODUCT((YE3:YE54=UZ49)*(YH3:YH54=UZ51)*(YI3:YI54="D"))+SUMPRODUCT((YE3:YE54=UZ50)*(YH3:YH54=UZ51)*(YI3:YI54="D"))</f>
        <v>0</v>
      </c>
      <c r="VC51" s="497">
        <f ca="1">SUMPRODUCT((YE3:YE54=UZ51)*(YH3:YH54=UZ52)*(YI3:YI54="L"))+SUMPRODUCT((YE3:YE54=UZ51)*(YH3:YH54=UZ53)*(YI3:YI54="L"))+SUMPRODUCT((YE3:YE54=UZ51)*(YH3:YH54=UZ49)*(YI3:YI54="L"))+SUMPRODUCT((YE3:YE54=UZ51)*(YH3:YH54=UZ50)*(YI3:YI54="L"))+SUMPRODUCT((YE3:YE54=UZ52)*(YH3:YH54=UZ51)*(YJ3:YJ54="L"))+SUMPRODUCT((YE3:YE54=UZ53)*(YH3:YH54=UZ51)*(YJ3:YJ54="L"))+SUMPRODUCT((YE3:YE54=UZ49)*(YH3:YH54=UZ51)*(YJ3:YJ54="L"))+SUMPRODUCT((YE3:YE54=UZ50)*(YH3:YH54=UZ51)*(YJ3:YJ54="L"))</f>
        <v>0</v>
      </c>
      <c r="VD51" s="497">
        <f ca="1">SUMPRODUCT((YE3:YE54=UZ51)*(YH3:YH54=UZ52)*YF3:YF54)+SUMPRODUCT((YE3:YE54=UZ51)*(YH3:YH54=UZ53)*YF3:YF54)+SUMPRODUCT((YE3:YE54=UZ51)*(YH3:YH54=UZ49)*YF3:YF54)+SUMPRODUCT((YE3:YE54=UZ51)*(YH3:YH54=UZ50)*YF3:YF54)+SUMPRODUCT((YE3:YE54=UZ52)*(YH3:YH54=UZ51)*YG3:YG54)+SUMPRODUCT((YE3:YE54=UZ53)*(YH3:YH54=UZ51)*YG3:YG54)+SUMPRODUCT((YE3:YE54=UZ49)*(YH3:YH54=UZ51)*YG3:YG54)+SUMPRODUCT((YE3:YE54=UZ50)*(YH3:YH54=UZ51)*YG3:YG54)</f>
        <v>0</v>
      </c>
      <c r="VE51" s="497">
        <f ca="1">SUMPRODUCT((YE3:YE54=UZ51)*(YH3:YH54=UZ52)*YG3:YG54)+SUMPRODUCT((YE3:YE54=UZ51)*(YH3:YH54=UZ53)*YG3:YG54)+SUMPRODUCT((YE3:YE54=UZ51)*(YH3:YH54=UZ49)*YG3:YG54)+SUMPRODUCT((YE3:YE54=UZ51)*(YH3:YH54=UZ50)*YG3:YG54)+SUMPRODUCT((YE3:YE54=UZ52)*(YH3:YH54=UZ51)*YF3:YF54)+SUMPRODUCT((YE3:YE54=UZ53)*(YH3:YH54=UZ51)*YF3:YF54)+SUMPRODUCT((YE3:YE54=UZ49)*(YH3:YH54=UZ51)*YF3:YF54)+SUMPRODUCT((YE3:YE54=UZ50)*(YH3:YH54=UZ51)*YF3:YF54)</f>
        <v>0</v>
      </c>
      <c r="VF51" s="497">
        <f t="shared" ca="1" si="7182"/>
        <v>1000</v>
      </c>
      <c r="VG51" s="497">
        <f t="shared" ca="1" si="7183"/>
        <v>0</v>
      </c>
      <c r="VH51" s="497">
        <f ca="1">IF(UZ51&lt;&gt;"",VLOOKUP(UZ51,UG4:UM52,7,FALSE),"")</f>
        <v>1000</v>
      </c>
      <c r="VI51" s="497">
        <f ca="1">IF(UZ51&lt;&gt;"",VLOOKUP(UZ51,UG4:UM52,5,FALSE),"")</f>
        <v>0</v>
      </c>
      <c r="VJ51" s="497">
        <f ca="1">IF(UZ51&lt;&gt;"",VLOOKUP(UZ51,UG4:UO52,9,FALSE),"")</f>
        <v>17</v>
      </c>
      <c r="VK51" s="497">
        <f t="shared" ca="1" si="7184"/>
        <v>0</v>
      </c>
      <c r="VL51" s="497">
        <f ca="1">IF(UZ51&lt;&gt;"",RANK(VK51,VK49:VK53),"")</f>
        <v>1</v>
      </c>
      <c r="VM51" s="497">
        <f ca="1">IF(UZ51&lt;&gt;"",SUMPRODUCT((VK49:VK53=VK51)*(VF49:VF53&gt;VF51)),"")</f>
        <v>0</v>
      </c>
      <c r="VN51" s="497">
        <f ca="1">IF(UZ51&lt;&gt;"",SUMPRODUCT((VK49:VK53=VK51)*(VF49:VF53=VF51)*(VD49:VD53&gt;VD51)),"")</f>
        <v>0</v>
      </c>
      <c r="VO51" s="497">
        <f ca="1">IF(UZ51&lt;&gt;"",SUMPRODUCT((VK49:VK53=VK51)*(VF49:VF53=VF51)*(VD49:VD53=VD51)*(VH49:VH53&gt;VH51)),"")</f>
        <v>0</v>
      </c>
      <c r="VP51" s="497">
        <f ca="1">IF(UZ51&lt;&gt;"",SUMPRODUCT((VK49:VK53=VK51)*(VF49:VF53=VF51)*(VD49:VD53=VD51)*(VH49:VH53=VH51)*(VI49:VI53&gt;VI51)),"")</f>
        <v>0</v>
      </c>
      <c r="VQ51" s="497">
        <f ca="1">IF(UZ51&lt;&gt;"",SUMPRODUCT((VK49:VK53=VK51)*(VF49:VF53=VF51)*(VD49:VD53=VD51)*(VH49:VH53=VH51)*(VI49:VI53=VI51)*(VJ49:VJ53&gt;VJ51)),"")</f>
        <v>1</v>
      </c>
      <c r="VR51" s="497">
        <f t="shared" ref="VR51" ca="1" si="7370">IF(UZ51&lt;&gt;"",IF(VR103&lt;&gt;"",IF(UY100=3,VR103,VR103+UY100),SUM(VL51:VQ51)),"")</f>
        <v>2</v>
      </c>
      <c r="VS51" s="497" t="str">
        <f ca="1">IF(UZ51&lt;&gt;"",INDEX(UZ49:UZ53,MATCH(3,VR49:VR53,0),0),"")</f>
        <v>Al Hilal</v>
      </c>
      <c r="VT51" s="497" t="str">
        <f t="shared" ca="1" si="7286"/>
        <v/>
      </c>
      <c r="VU51" s="497">
        <f ca="1">SUMPRODUCT((YE3:YE54=VT51)*(YH3:YH54=VT52)*(YI3:YI54="W"))+SUMPRODUCT((YE3:YE54=VT51)*(YH3:YH54=VT53)*(YI3:YI54="W"))+SUMPRODUCT((YE3:YE54=VT51)*(YH3:YH54=VT50)*(YI3:YI54="W"))+SUMPRODUCT((YE3:YE54=VT52)*(YH3:YH54=VT51)*(YJ3:YJ54="W"))+SUMPRODUCT((YE3:YE54=VT53)*(YH3:YH54=VT51)*(YJ3:YJ54="W"))+SUMPRODUCT((YE3:YE54=VT50)*(YH3:YH54=VT51)*(YJ3:YJ54="W"))</f>
        <v>0</v>
      </c>
      <c r="VV51" s="497">
        <f ca="1">SUMPRODUCT((YE3:YE54=VT51)*(YH3:YH54=VT52)*(YI3:YI54="D"))+SUMPRODUCT((YE3:YE54=VT51)*(YH3:YH54=VT53)*(YI3:YI54="D"))+SUMPRODUCT((YE3:YE54=VT51)*(YH3:YH54=VT50)*(YI3:YI54="D"))+SUMPRODUCT((YE3:YE54=VT52)*(YH3:YH54=VT51)*(YI3:YI54="D"))+SUMPRODUCT((YE3:YE54=VT53)*(YH3:YH54=VT51)*(YI3:YI54="D"))+SUMPRODUCT((YE3:YE54=VT50)*(YH3:YH54=VT51)*(YI3:YI54="D"))</f>
        <v>0</v>
      </c>
      <c r="VW51" s="497">
        <f ca="1">SUMPRODUCT((YE3:YE54=VT51)*(YH3:YH54=VT52)*(YI3:YI54="L"))+SUMPRODUCT((YE3:YE54=VT51)*(YH3:YH54=VT53)*(YI3:YI54="L"))+SUMPRODUCT((YE3:YE54=VT51)*(YH3:YH54=VT50)*(YI3:YI54="L"))+SUMPRODUCT((YE3:YE54=VT52)*(YH3:YH54=VT51)*(YJ3:YJ54="L"))+SUMPRODUCT((YE3:YE54=VT53)*(YH3:YH54=VT51)*(YJ3:YJ54="L"))+SUMPRODUCT((YE3:YE54=VT50)*(YH3:YH54=VT51)*(YJ3:YJ54="L"))</f>
        <v>0</v>
      </c>
      <c r="VX51" s="497">
        <f ca="1">SUMPRODUCT((YE3:YE54=VT51)*(YH3:YH54=VT52)*YF3:YF54)+SUMPRODUCT((YE3:YE54=VT51)*(YH3:YH54=VT53)*YF3:YF54)+SUMPRODUCT((YE3:YE54=VT51)*(YH3:YH54=VT49)*YF3:YF54)+SUMPRODUCT((YE3:YE54=VT51)*(YH3:YH54=VT50)*YF3:YF54)+SUMPRODUCT((YE3:YE54=VT52)*(YH3:YH54=VT51)*YG3:YG54)+SUMPRODUCT((YE3:YE54=VT53)*(YH3:YH54=VT51)*YG3:YG54)+SUMPRODUCT((YE3:YE54=VT49)*(YH3:YH54=VT51)*YG3:YG54)+SUMPRODUCT((YE3:YE54=VT50)*(YH3:YH54=VT51)*YG3:YG54)</f>
        <v>0</v>
      </c>
      <c r="VY51" s="497">
        <f ca="1">SUMPRODUCT((YE3:YE54=VT51)*(YH3:YH54=VT52)*YG3:YG54)+SUMPRODUCT((YE3:YE54=VT51)*(YH3:YH54=VT53)*YG3:YG54)+SUMPRODUCT((YE3:YE54=VT51)*(YH3:YH54=VT49)*YG3:YG54)+SUMPRODUCT((YE3:YE54=VT51)*(YH3:YH54=VT50)*YG3:YG54)+SUMPRODUCT((YE3:YE54=VT52)*(YH3:YH54=VT51)*YF3:YF54)+SUMPRODUCT((YE3:YE54=VT53)*(YH3:YH54=VT51)*YF3:YF54)+SUMPRODUCT((YE3:YE54=VT49)*(YH3:YH54=VT51)*YF3:YF54)+SUMPRODUCT((YE3:YE54=VT50)*(YH3:YH54=VT51)*YF3:YF54)</f>
        <v>0</v>
      </c>
      <c r="VZ51" s="497">
        <f t="shared" ca="1" si="7287"/>
        <v>1000</v>
      </c>
      <c r="WA51" s="497" t="str">
        <f t="shared" ca="1" si="7288"/>
        <v/>
      </c>
      <c r="WB51" s="497" t="str">
        <f ca="1">IF(VT51&lt;&gt;"",VLOOKUP(VT51,UG4:UM52,7,FALSE),"")</f>
        <v/>
      </c>
      <c r="WC51" s="497" t="str">
        <f ca="1">IF(VT51&lt;&gt;"",VLOOKUP(VT51,UG4:UM52,5,FALSE),"")</f>
        <v/>
      </c>
      <c r="WD51" s="497" t="str">
        <f ca="1">IF(VT51&lt;&gt;"",VLOOKUP(VT51,UG4:UO52,9,FALSE),"")</f>
        <v/>
      </c>
      <c r="WE51" s="497" t="str">
        <f t="shared" ca="1" si="7289"/>
        <v/>
      </c>
      <c r="WF51" s="497" t="str">
        <f ca="1">IF(VT51&lt;&gt;"",RANK(WE51,WE49:WE52),"")</f>
        <v/>
      </c>
      <c r="WG51" s="497" t="str">
        <f ca="1">IF(VT51&lt;&gt;"",SUMPRODUCT((WE49:WE53=WE51)*(VZ49:VZ53&gt;VZ51)),"")</f>
        <v/>
      </c>
      <c r="WH51" s="497" t="str">
        <f ca="1">IF(VT51&lt;&gt;"",SUMPRODUCT((WE49:WE53=WE51)*(VZ49:VZ53=VZ51)*(VX49:VX53&gt;VX51)),"")</f>
        <v/>
      </c>
      <c r="WI51" s="497" t="str">
        <f ca="1">IF(VT51&lt;&gt;"",SUMPRODUCT((WE49:WE53=WE51)*(VZ49:VZ53=VZ51)*(VX49:VX53=VX51)*(WB49:WB53&gt;WB51)),"")</f>
        <v/>
      </c>
      <c r="WJ51" s="497" t="str">
        <f ca="1">IF(VT51&lt;&gt;"",SUMPRODUCT((WE49:WE53=WE51)*(VZ49:VZ53=VZ51)*(VX49:VX53=VX51)*(WB49:WB53=WB51)*(WC49:WC53&gt;WC51)),"")</f>
        <v/>
      </c>
      <c r="WK51" s="497" t="str">
        <f ca="1">IF(VT51&lt;&gt;"",SUMPRODUCT((WE49:WE53=WE51)*(VZ49:VZ53=VZ51)*(VX49:VX53=VX51)*(WB49:WB53=WB51)*(WC49:WC53=WC51)*(WD49:WD53&gt;WD51)),"")</f>
        <v/>
      </c>
      <c r="WL51" s="497" t="str">
        <f ca="1">IF(VT51&lt;&gt;"",IF(WL103&lt;&gt;"",IF(VS100=3,WL103,WL103+VS100),SUM(WF51:WK51)+1),"")</f>
        <v/>
      </c>
      <c r="WM51" s="497" t="str">
        <f ca="1">IF(VT51&lt;&gt;"",INDEX(VT50:VT53,MATCH(3,WL50:WL53,0),0),"")</f>
        <v/>
      </c>
      <c r="WN51" s="497" t="str">
        <f t="shared" ref="WN51:WN52" ca="1" si="7371">IF(UW49&lt;&gt;"",UW49,"")</f>
        <v/>
      </c>
      <c r="WO51" s="497">
        <f ca="1">SUMPRODUCT((YE3:YE54=WN51)*(YH3:YH54=WN52)*(YI3:YI54="W"))+SUMPRODUCT((YE3:YE54=WN51)*(YH3:YH54=WN53)*(YI3:YI54="W"))+SUMPRODUCT((YE3:YE54=WN51)*(YH3:YH54=WN66)*(YI3:YI54="W"))+SUMPRODUCT((YE3:YE54=WN52)*(YH3:YH54=WN51)*(YJ3:YJ54="W"))+SUMPRODUCT((YE3:YE54=WN53)*(YH3:YH54=WN51)*(YJ3:YJ54="W"))+SUMPRODUCT((YE3:YE54=WN66)*(YH3:YH54=WN51)*(YJ3:YJ54="W"))</f>
        <v>0</v>
      </c>
      <c r="WP51" s="497">
        <f ca="1">SUMPRODUCT((YE3:YE54=WN51)*(YH3:YH54=WN52)*(YI3:YI54="D"))+SUMPRODUCT((YE3:YE54=WN51)*(YH3:YH54=WN53)*(YI3:YI54="D"))+SUMPRODUCT((YE3:YE54=WN51)*(YH3:YH54=WN66)*(YI3:YI54="D"))+SUMPRODUCT((YE3:YE54=WN52)*(YH3:YH54=WN51)*(YI3:YI54="D"))+SUMPRODUCT((YE3:YE54=WN53)*(YH3:YH54=WN51)*(YI3:YI54="D"))+SUMPRODUCT((YE3:YE54=WN66)*(YH3:YH54=WN51)*(YI3:YI54="D"))</f>
        <v>0</v>
      </c>
      <c r="WQ51" s="497">
        <f ca="1">SUMPRODUCT((YE3:YE54=WN51)*(YH3:YH54=WN52)*(YI3:YI54="L"))+SUMPRODUCT((YE3:YE54=WN51)*(YH3:YH54=WN53)*(YI3:YI54="L"))+SUMPRODUCT((YE3:YE54=WN51)*(YH3:YH54=WN66)*(YI3:YI54="L"))+SUMPRODUCT((YE3:YE54=WN52)*(YH3:YH54=WN51)*(YJ3:YJ54="L"))+SUMPRODUCT((YE3:YE54=WN53)*(YH3:YH54=WN51)*(YJ3:YJ54="L"))+SUMPRODUCT((YE3:YE54=WN66)*(YH3:YH54=WN51)*(YJ3:YJ54="L"))</f>
        <v>0</v>
      </c>
      <c r="WR51" s="497">
        <f ca="1">SUMPRODUCT((YE3:YE54=WN51)*(YH3:YH54=WN52)*YF3:YF54)+SUMPRODUCT((YE3:YE54=WN51)*(YH3:YH54=WN53)*YF3:YF54)+SUMPRODUCT((YE3:YE54=WN51)*(YH3:YH54=WN49)*YF3:YF54)+SUMPRODUCT((YE3:YE54=WN51)*(YH3:YH54=WN50)*YF3:YF54)+SUMPRODUCT((YE3:YE54=WN52)*(YH3:YH54=WN51)*YG3:YG54)+SUMPRODUCT((YE3:YE54=WN53)*(YH3:YH54=WN51)*YG3:YG54)+SUMPRODUCT((YE3:YE54=WN49)*(YH3:YH54=WN51)*YG3:YG54)+SUMPRODUCT((YE3:YE54=WN50)*(YH3:YH54=WN51)*YG3:YG54)</f>
        <v>0</v>
      </c>
      <c r="WS51" s="497">
        <f ca="1">SUMPRODUCT((YE3:YE54=WN51)*(YH3:YH54=WN52)*YG3:YG54)+SUMPRODUCT((YE3:YE54=WN51)*(YH3:YH54=WN53)*YG3:YG54)+SUMPRODUCT((YE3:YE54=WN51)*(YH3:YH54=WN49)*YG3:YG54)+SUMPRODUCT((YE3:YE54=WN51)*(YH3:YH54=WN50)*YG3:YG54)+SUMPRODUCT((YE3:YE54=WN52)*(YH3:YH54=WN51)*YF3:YF54)+SUMPRODUCT((YE3:YE54=WN53)*(YH3:YH54=WN51)*YF3:YF54)+SUMPRODUCT((YE3:YE54=WN49)*(YH3:YH54=WN51)*YF3:YF54)+SUMPRODUCT((YE3:YE54=WN50)*(YH3:YH54=WN51)*YF3:YF54)</f>
        <v>0</v>
      </c>
      <c r="WT51" s="497">
        <f t="shared" ref="WT51:WT52" ca="1" si="7372">WR51-WS51+1000</f>
        <v>1000</v>
      </c>
      <c r="WU51" s="497" t="str">
        <f t="shared" ref="WU51:WU52" ca="1" si="7373">IF(WN51&lt;&gt;"",WO51*3+WP51*1,"")</f>
        <v/>
      </c>
      <c r="WV51" s="497" t="str">
        <f ca="1">IF(WN51&lt;&gt;"",VLOOKUP(WN51,UG4:UM52,7,FALSE),"")</f>
        <v/>
      </c>
      <c r="WW51" s="497" t="str">
        <f ca="1">IF(WN51&lt;&gt;"",VLOOKUP(WN51,UG4:UM52,5,FALSE),"")</f>
        <v/>
      </c>
      <c r="WX51" s="497" t="str">
        <f ca="1">IF(WN51&lt;&gt;"",VLOOKUP(WN51,UG4:UO52,9,FALSE),"")</f>
        <v/>
      </c>
      <c r="WY51" s="497" t="str">
        <f t="shared" ref="WY51:WY52" ca="1" si="7374">WU51</f>
        <v/>
      </c>
      <c r="WZ51" s="497" t="str">
        <f ca="1">IF(WN51&lt;&gt;"",RANK(WY51,WY50:WY52),"")</f>
        <v/>
      </c>
      <c r="XA51" s="497" t="str">
        <f ca="1">IF(WN51&lt;&gt;"",SUMPRODUCT((WY49:WY53=WY51)*(WT49:WT53&gt;WT51)),"")</f>
        <v/>
      </c>
      <c r="XB51" s="497" t="str">
        <f ca="1">IF(WN51&lt;&gt;"",SUMPRODUCT((WY49:WY53=WY51)*(WT49:WT53=WT51)*(WR49:WR53&gt;WR51)),"")</f>
        <v/>
      </c>
      <c r="XC51" s="497" t="str">
        <f ca="1">IF(WN51&lt;&gt;"",SUMPRODUCT((WY49:WY53=WY51)*(WT49:WT53=WT51)*(WR49:WR53=WR51)*(WV49:WV53&gt;WV51)),"")</f>
        <v/>
      </c>
      <c r="XD51" s="497" t="str">
        <f ca="1">IF(WN51&lt;&gt;"",SUMPRODUCT((WY49:WY53=WY51)*(WT49:WT53=WT51)*(WR49:WR53=WR51)*(WV49:WV53=WV51)*(WW49:WW53&gt;WW51)),"")</f>
        <v/>
      </c>
      <c r="XE51" s="497" t="str">
        <f ca="1">IF(WN51&lt;&gt;"",SUMPRODUCT((WY49:WY53=WY51)*(WT49:WT53=WT51)*(WR49:WR53=WR51)*(WV49:WV53=WV51)*(WW49:WW53=WW51)*(WX49:WX53&gt;WX51)),"")</f>
        <v/>
      </c>
      <c r="XF51" s="497" t="str">
        <f t="shared" ref="XF51:XF52" ca="1" si="7375">IF(WN51&lt;&gt;"",SUM(WZ51:XE51)+2,"")</f>
        <v/>
      </c>
      <c r="XG51" s="497" t="str">
        <f ca="1">IF(WN51&lt;&gt;"",INDEX(WN51:WN53,MATCH(3,XF51:XF53,0),0),"")</f>
        <v/>
      </c>
      <c r="XH51" s="497"/>
      <c r="XI51" s="497"/>
      <c r="XJ51" s="497"/>
      <c r="XK51" s="497"/>
      <c r="XL51" s="497"/>
      <c r="XM51" s="497"/>
      <c r="XN51" s="497"/>
      <c r="XO51" s="497"/>
      <c r="XP51" s="497"/>
      <c r="XQ51" s="497"/>
      <c r="XR51" s="497"/>
      <c r="XS51" s="497"/>
      <c r="XT51" s="497"/>
      <c r="XU51" s="497"/>
      <c r="XV51" s="497"/>
      <c r="XW51" s="497"/>
      <c r="XX51" s="497"/>
      <c r="XY51" s="497"/>
      <c r="XZ51" s="497"/>
      <c r="YA51" s="497"/>
      <c r="YB51" s="497" t="str">
        <f t="shared" ref="YB51" ca="1" si="7376">IF(XG51&lt;&gt;"",XG51,IF(WM51&lt;&gt;"",WM51,IF(VS51&lt;&gt;"",VS51,US51)))</f>
        <v>Al Hilal</v>
      </c>
      <c r="YC51" s="497">
        <v>3</v>
      </c>
      <c r="YD51" s="497"/>
      <c r="YE51" s="497"/>
      <c r="YF51" s="497"/>
      <c r="YG51" s="497"/>
      <c r="YH51" s="497"/>
      <c r="YI51" s="497"/>
      <c r="YJ51" s="497"/>
      <c r="YK51" s="497"/>
      <c r="YL51" s="497">
        <f ca="1">VLOOKUP(YM51,ACH49:ACI52,2,FALSE)</f>
        <v>4</v>
      </c>
      <c r="YM51" s="498" t="str">
        <f t="shared" si="7187"/>
        <v>Pachuca</v>
      </c>
      <c r="YN51" s="497">
        <f ca="1">SUMPRODUCT((ACK3:ACK54=YM51)*(ACO3:ACO54="W"))+SUMPRODUCT((ACN3:ACN54=YM51)*(ACP3:ACP54="W"))</f>
        <v>0</v>
      </c>
      <c r="YO51" s="497">
        <f ca="1">SUMPRODUCT((ACK3:ACK54=YM51)*(ACO3:ACO54="D"))+SUMPRODUCT((ACN3:ACN54=YM51)*(ACP3:ACP54="D"))</f>
        <v>0</v>
      </c>
      <c r="YP51" s="497">
        <f ca="1">SUMPRODUCT((ACK3:ACK54=YM51)*(ACO3:ACO54="L"))+SUMPRODUCT((ACN3:ACN54=YM51)*(ACP3:ACP54="L"))</f>
        <v>0</v>
      </c>
      <c r="YQ51" s="497">
        <f ca="1">SUMIF(ACK3:ACK72,YM51,ACL3:ACL72)+SUMIF(ACN3:ACN72,YM51,ACM3:ACM72)</f>
        <v>0</v>
      </c>
      <c r="YR51" s="497">
        <f ca="1">SUMIF(ACN3:ACN72,YM51,ACL3:ACL72)+SUMIF(ACK3:ACK72,YM51,ACM3:ACM72)</f>
        <v>0</v>
      </c>
      <c r="YS51" s="497">
        <f t="shared" ca="1" si="7188"/>
        <v>1000</v>
      </c>
      <c r="YT51" s="497">
        <f t="shared" ca="1" si="7189"/>
        <v>0</v>
      </c>
      <c r="YU51" s="499">
        <f t="shared" si="117"/>
        <v>1</v>
      </c>
      <c r="YV51" s="497">
        <f ca="1">IF(COUNTIF(YT49:YT52,4)&lt;&gt;4,RANK(YT51,YT49:YT52),YT103)</f>
        <v>1</v>
      </c>
      <c r="YW51" s="497"/>
      <c r="YX51" s="497">
        <f ca="1">SUMPRODUCT((YV49:YV52=YV51)*(YU49:YU52&lt;YU51))+YV51</f>
        <v>1</v>
      </c>
      <c r="YY51" s="498" t="str">
        <f ca="1">INDEX(YM49:YM53,MATCH(3,YX49:YX53,0),0)</f>
        <v>Salzburg</v>
      </c>
      <c r="YZ51" s="497">
        <f ca="1">INDEX(YV49:YV53,MATCH(YY51,YM49:YM53,0),0)</f>
        <v>1</v>
      </c>
      <c r="ZA51" s="497" t="str">
        <f t="shared" ref="ZA51:ZA52" ca="1" si="7377">IF(AND(ZA50&lt;&gt;"",YZ51=1),YY51,"")</f>
        <v>Salzburg</v>
      </c>
      <c r="ZB51" s="497" t="str">
        <f t="shared" ref="ZB51:ZB52" ca="1" si="7378">IF(AND(ZB50&lt;&gt;"",YZ52=2),YY52,"")</f>
        <v/>
      </c>
      <c r="ZC51" s="497" t="str">
        <f t="shared" ref="ZC51" ca="1" si="7379">IF(AND(ZC50&lt;&gt;"",YZ53=3),YY53,"")</f>
        <v/>
      </c>
      <c r="ZD51" s="497"/>
      <c r="ZE51" s="497"/>
      <c r="ZF51" s="497" t="str">
        <f t="shared" ca="1" si="7194"/>
        <v>Salzburg</v>
      </c>
      <c r="ZG51" s="497">
        <f ca="1">SUMPRODUCT((ACK3:ACK54=ZF51)*(ACN3:ACN54=ZF52)*(ACO3:ACO54="W"))+SUMPRODUCT((ACK3:ACK54=ZF51)*(ACN3:ACN54=ZF53)*(ACO3:ACO54="W"))+SUMPRODUCT((ACK3:ACK54=ZF51)*(ACN3:ACN54=ZF49)*(ACO3:ACO54="W"))+SUMPRODUCT((ACK3:ACK54=ZF51)*(ACN3:ACN54=ZF50)*(ACO3:ACO54="W"))+SUMPRODUCT((ACK3:ACK54=ZF52)*(ACN3:ACN54=ZF51)*(ACP3:ACP54="W"))+SUMPRODUCT((ACK3:ACK54=ZF53)*(ACN3:ACN54=ZF51)*(ACP3:ACP54="W"))+SUMPRODUCT((ACK3:ACK54=ZF49)*(ACN3:ACN54=ZF51)*(ACP3:ACP54="W"))+SUMPRODUCT((ACK3:ACK54=ZF50)*(ACN3:ACN54=ZF51)*(ACP3:ACP54="W"))</f>
        <v>0</v>
      </c>
      <c r="ZH51" s="497">
        <f ca="1">SUMPRODUCT((ACK3:ACK54=ZF51)*(ACN3:ACN54=ZF52)*(ACO3:ACO54="D"))+SUMPRODUCT((ACK3:ACK54=ZF51)*(ACN3:ACN54=ZF53)*(ACO3:ACO54="D"))+SUMPRODUCT((ACK3:ACK54=ZF51)*(ACN3:ACN54=ZF49)*(ACO3:ACO54="D"))+SUMPRODUCT((ACK3:ACK54=ZF51)*(ACN3:ACN54=ZF50)*(ACO3:ACO54="D"))+SUMPRODUCT((ACK3:ACK54=ZF52)*(ACN3:ACN54=ZF51)*(ACO3:ACO54="D"))+SUMPRODUCT((ACK3:ACK54=ZF53)*(ACN3:ACN54=ZF51)*(ACO3:ACO54="D"))+SUMPRODUCT((ACK3:ACK54=ZF49)*(ACN3:ACN54=ZF51)*(ACO3:ACO54="D"))+SUMPRODUCT((ACK3:ACK54=ZF50)*(ACN3:ACN54=ZF51)*(ACO3:ACO54="D"))</f>
        <v>0</v>
      </c>
      <c r="ZI51" s="497">
        <f ca="1">SUMPRODUCT((ACK3:ACK54=ZF51)*(ACN3:ACN54=ZF52)*(ACO3:ACO54="L"))+SUMPRODUCT((ACK3:ACK54=ZF51)*(ACN3:ACN54=ZF53)*(ACO3:ACO54="L"))+SUMPRODUCT((ACK3:ACK54=ZF51)*(ACN3:ACN54=ZF49)*(ACO3:ACO54="L"))+SUMPRODUCT((ACK3:ACK54=ZF51)*(ACN3:ACN54=ZF50)*(ACO3:ACO54="L"))+SUMPRODUCT((ACK3:ACK54=ZF52)*(ACN3:ACN54=ZF51)*(ACP3:ACP54="L"))+SUMPRODUCT((ACK3:ACK54=ZF53)*(ACN3:ACN54=ZF51)*(ACP3:ACP54="L"))+SUMPRODUCT((ACK3:ACK54=ZF49)*(ACN3:ACN54=ZF51)*(ACP3:ACP54="L"))+SUMPRODUCT((ACK3:ACK54=ZF50)*(ACN3:ACN54=ZF51)*(ACP3:ACP54="L"))</f>
        <v>0</v>
      </c>
      <c r="ZJ51" s="497">
        <f ca="1">SUMPRODUCT((ACK3:ACK54=ZF51)*(ACN3:ACN54=ZF52)*ACL3:ACL54)+SUMPRODUCT((ACK3:ACK54=ZF51)*(ACN3:ACN54=ZF53)*ACL3:ACL54)+SUMPRODUCT((ACK3:ACK54=ZF51)*(ACN3:ACN54=ZF49)*ACL3:ACL54)+SUMPRODUCT((ACK3:ACK54=ZF51)*(ACN3:ACN54=ZF50)*ACL3:ACL54)+SUMPRODUCT((ACK3:ACK54=ZF52)*(ACN3:ACN54=ZF51)*ACM3:ACM54)+SUMPRODUCT((ACK3:ACK54=ZF53)*(ACN3:ACN54=ZF51)*ACM3:ACM54)+SUMPRODUCT((ACK3:ACK54=ZF49)*(ACN3:ACN54=ZF51)*ACM3:ACM54)+SUMPRODUCT((ACK3:ACK54=ZF50)*(ACN3:ACN54=ZF51)*ACM3:ACM54)</f>
        <v>0</v>
      </c>
      <c r="ZK51" s="497">
        <f ca="1">SUMPRODUCT((ACK3:ACK54=ZF51)*(ACN3:ACN54=ZF52)*ACM3:ACM54)+SUMPRODUCT((ACK3:ACK54=ZF51)*(ACN3:ACN54=ZF53)*ACM3:ACM54)+SUMPRODUCT((ACK3:ACK54=ZF51)*(ACN3:ACN54=ZF49)*ACM3:ACM54)+SUMPRODUCT((ACK3:ACK54=ZF51)*(ACN3:ACN54=ZF50)*ACM3:ACM54)+SUMPRODUCT((ACK3:ACK54=ZF52)*(ACN3:ACN54=ZF51)*ACL3:ACL54)+SUMPRODUCT((ACK3:ACK54=ZF53)*(ACN3:ACN54=ZF51)*ACL3:ACL54)+SUMPRODUCT((ACK3:ACK54=ZF49)*(ACN3:ACN54=ZF51)*ACL3:ACL54)+SUMPRODUCT((ACK3:ACK54=ZF50)*(ACN3:ACN54=ZF51)*ACL3:ACL54)</f>
        <v>0</v>
      </c>
      <c r="ZL51" s="497">
        <f t="shared" ca="1" si="7195"/>
        <v>1000</v>
      </c>
      <c r="ZM51" s="497">
        <f t="shared" ca="1" si="7196"/>
        <v>0</v>
      </c>
      <c r="ZN51" s="497">
        <f ca="1">IF(ZF51&lt;&gt;"",VLOOKUP(ZF51,YM4:YS52,7,FALSE),"")</f>
        <v>1000</v>
      </c>
      <c r="ZO51" s="497">
        <f ca="1">IF(ZF51&lt;&gt;"",VLOOKUP(ZF51,YM4:YS52,5,FALSE),"")</f>
        <v>0</v>
      </c>
      <c r="ZP51" s="497">
        <f ca="1">IF(ZF51&lt;&gt;"",VLOOKUP(ZF51,YM4:YU52,9,FALSE),"")</f>
        <v>17</v>
      </c>
      <c r="ZQ51" s="497">
        <f t="shared" ca="1" si="7197"/>
        <v>0</v>
      </c>
      <c r="ZR51" s="497">
        <f ca="1">IF(ZF51&lt;&gt;"",RANK(ZQ51,ZQ49:ZQ53),"")</f>
        <v>1</v>
      </c>
      <c r="ZS51" s="497">
        <f ca="1">IF(ZF51&lt;&gt;"",SUMPRODUCT((ZQ49:ZQ53=ZQ51)*(ZL49:ZL53&gt;ZL51)),"")</f>
        <v>0</v>
      </c>
      <c r="ZT51" s="497">
        <f ca="1">IF(ZF51&lt;&gt;"",SUMPRODUCT((ZQ49:ZQ53=ZQ51)*(ZL49:ZL53=ZL51)*(ZJ49:ZJ53&gt;ZJ51)),"")</f>
        <v>0</v>
      </c>
      <c r="ZU51" s="497">
        <f ca="1">IF(ZF51&lt;&gt;"",SUMPRODUCT((ZQ49:ZQ53=ZQ51)*(ZL49:ZL53=ZL51)*(ZJ49:ZJ53=ZJ51)*(ZN49:ZN53&gt;ZN51)),"")</f>
        <v>0</v>
      </c>
      <c r="ZV51" s="497">
        <f ca="1">IF(ZF51&lt;&gt;"",SUMPRODUCT((ZQ49:ZQ53=ZQ51)*(ZL49:ZL53=ZL51)*(ZJ49:ZJ53=ZJ51)*(ZN49:ZN53=ZN51)*(ZO49:ZO53&gt;ZO51)),"")</f>
        <v>0</v>
      </c>
      <c r="ZW51" s="497">
        <f ca="1">IF(ZF51&lt;&gt;"",SUMPRODUCT((ZQ49:ZQ53=ZQ51)*(ZL49:ZL53=ZL51)*(ZJ49:ZJ53=ZJ51)*(ZN49:ZN53=ZN51)*(ZO49:ZO53=ZO51)*(ZP49:ZP53&gt;ZP51)),"")</f>
        <v>1</v>
      </c>
      <c r="ZX51" s="497">
        <f t="shared" ref="ZX51" ca="1" si="7380">IF(ZF51&lt;&gt;"",IF(ZX103&lt;&gt;"",IF(ZE100=3,ZX103,ZX103+ZE100),SUM(ZR51:ZW51)),"")</f>
        <v>2</v>
      </c>
      <c r="ZY51" s="497" t="str">
        <f ca="1">IF(ZF51&lt;&gt;"",INDEX(ZF49:ZF53,MATCH(3,ZX49:ZX53,0),0),"")</f>
        <v>Al Hilal</v>
      </c>
      <c r="ZZ51" s="497" t="str">
        <f t="shared" ca="1" si="7296"/>
        <v/>
      </c>
      <c r="AAA51" s="497">
        <f ca="1">SUMPRODUCT((ACK3:ACK54=ZZ51)*(ACN3:ACN54=ZZ52)*(ACO3:ACO54="W"))+SUMPRODUCT((ACK3:ACK54=ZZ51)*(ACN3:ACN54=ZZ53)*(ACO3:ACO54="W"))+SUMPRODUCT((ACK3:ACK54=ZZ51)*(ACN3:ACN54=ZZ50)*(ACO3:ACO54="W"))+SUMPRODUCT((ACK3:ACK54=ZZ52)*(ACN3:ACN54=ZZ51)*(ACP3:ACP54="W"))+SUMPRODUCT((ACK3:ACK54=ZZ53)*(ACN3:ACN54=ZZ51)*(ACP3:ACP54="W"))+SUMPRODUCT((ACK3:ACK54=ZZ50)*(ACN3:ACN54=ZZ51)*(ACP3:ACP54="W"))</f>
        <v>0</v>
      </c>
      <c r="AAB51" s="497">
        <f ca="1">SUMPRODUCT((ACK3:ACK54=ZZ51)*(ACN3:ACN54=ZZ52)*(ACO3:ACO54="D"))+SUMPRODUCT((ACK3:ACK54=ZZ51)*(ACN3:ACN54=ZZ53)*(ACO3:ACO54="D"))+SUMPRODUCT((ACK3:ACK54=ZZ51)*(ACN3:ACN54=ZZ50)*(ACO3:ACO54="D"))+SUMPRODUCT((ACK3:ACK54=ZZ52)*(ACN3:ACN54=ZZ51)*(ACO3:ACO54="D"))+SUMPRODUCT((ACK3:ACK54=ZZ53)*(ACN3:ACN54=ZZ51)*(ACO3:ACO54="D"))+SUMPRODUCT((ACK3:ACK54=ZZ50)*(ACN3:ACN54=ZZ51)*(ACO3:ACO54="D"))</f>
        <v>0</v>
      </c>
      <c r="AAC51" s="497">
        <f ca="1">SUMPRODUCT((ACK3:ACK54=ZZ51)*(ACN3:ACN54=ZZ52)*(ACO3:ACO54="L"))+SUMPRODUCT((ACK3:ACK54=ZZ51)*(ACN3:ACN54=ZZ53)*(ACO3:ACO54="L"))+SUMPRODUCT((ACK3:ACK54=ZZ51)*(ACN3:ACN54=ZZ50)*(ACO3:ACO54="L"))+SUMPRODUCT((ACK3:ACK54=ZZ52)*(ACN3:ACN54=ZZ51)*(ACP3:ACP54="L"))+SUMPRODUCT((ACK3:ACK54=ZZ53)*(ACN3:ACN54=ZZ51)*(ACP3:ACP54="L"))+SUMPRODUCT((ACK3:ACK54=ZZ50)*(ACN3:ACN54=ZZ51)*(ACP3:ACP54="L"))</f>
        <v>0</v>
      </c>
      <c r="AAD51" s="497">
        <f ca="1">SUMPRODUCT((ACK3:ACK54=ZZ51)*(ACN3:ACN54=ZZ52)*ACL3:ACL54)+SUMPRODUCT((ACK3:ACK54=ZZ51)*(ACN3:ACN54=ZZ53)*ACL3:ACL54)+SUMPRODUCT((ACK3:ACK54=ZZ51)*(ACN3:ACN54=ZZ49)*ACL3:ACL54)+SUMPRODUCT((ACK3:ACK54=ZZ51)*(ACN3:ACN54=ZZ50)*ACL3:ACL54)+SUMPRODUCT((ACK3:ACK54=ZZ52)*(ACN3:ACN54=ZZ51)*ACM3:ACM54)+SUMPRODUCT((ACK3:ACK54=ZZ53)*(ACN3:ACN54=ZZ51)*ACM3:ACM54)+SUMPRODUCT((ACK3:ACK54=ZZ49)*(ACN3:ACN54=ZZ51)*ACM3:ACM54)+SUMPRODUCT((ACK3:ACK54=ZZ50)*(ACN3:ACN54=ZZ51)*ACM3:ACM54)</f>
        <v>0</v>
      </c>
      <c r="AAE51" s="497">
        <f ca="1">SUMPRODUCT((ACK3:ACK54=ZZ51)*(ACN3:ACN54=ZZ52)*ACM3:ACM54)+SUMPRODUCT((ACK3:ACK54=ZZ51)*(ACN3:ACN54=ZZ53)*ACM3:ACM54)+SUMPRODUCT((ACK3:ACK54=ZZ51)*(ACN3:ACN54=ZZ49)*ACM3:ACM54)+SUMPRODUCT((ACK3:ACK54=ZZ51)*(ACN3:ACN54=ZZ50)*ACM3:ACM54)+SUMPRODUCT((ACK3:ACK54=ZZ52)*(ACN3:ACN54=ZZ51)*ACL3:ACL54)+SUMPRODUCT((ACK3:ACK54=ZZ53)*(ACN3:ACN54=ZZ51)*ACL3:ACL54)+SUMPRODUCT((ACK3:ACK54=ZZ49)*(ACN3:ACN54=ZZ51)*ACL3:ACL54)+SUMPRODUCT((ACK3:ACK54=ZZ50)*(ACN3:ACN54=ZZ51)*ACL3:ACL54)</f>
        <v>0</v>
      </c>
      <c r="AAF51" s="497">
        <f t="shared" ca="1" si="7297"/>
        <v>1000</v>
      </c>
      <c r="AAG51" s="497" t="str">
        <f t="shared" ca="1" si="7298"/>
        <v/>
      </c>
      <c r="AAH51" s="497" t="str">
        <f ca="1">IF(ZZ51&lt;&gt;"",VLOOKUP(ZZ51,YM4:YS52,7,FALSE),"")</f>
        <v/>
      </c>
      <c r="AAI51" s="497" t="str">
        <f ca="1">IF(ZZ51&lt;&gt;"",VLOOKUP(ZZ51,YM4:YS52,5,FALSE),"")</f>
        <v/>
      </c>
      <c r="AAJ51" s="497" t="str">
        <f ca="1">IF(ZZ51&lt;&gt;"",VLOOKUP(ZZ51,YM4:YU52,9,FALSE),"")</f>
        <v/>
      </c>
      <c r="AAK51" s="497" t="str">
        <f t="shared" ca="1" si="7299"/>
        <v/>
      </c>
      <c r="AAL51" s="497" t="str">
        <f ca="1">IF(ZZ51&lt;&gt;"",RANK(AAK51,AAK49:AAK52),"")</f>
        <v/>
      </c>
      <c r="AAM51" s="497" t="str">
        <f ca="1">IF(ZZ51&lt;&gt;"",SUMPRODUCT((AAK49:AAK53=AAK51)*(AAF49:AAF53&gt;AAF51)),"")</f>
        <v/>
      </c>
      <c r="AAN51" s="497" t="str">
        <f ca="1">IF(ZZ51&lt;&gt;"",SUMPRODUCT((AAK49:AAK53=AAK51)*(AAF49:AAF53=AAF51)*(AAD49:AAD53&gt;AAD51)),"")</f>
        <v/>
      </c>
      <c r="AAO51" s="497" t="str">
        <f ca="1">IF(ZZ51&lt;&gt;"",SUMPRODUCT((AAK49:AAK53=AAK51)*(AAF49:AAF53=AAF51)*(AAD49:AAD53=AAD51)*(AAH49:AAH53&gt;AAH51)),"")</f>
        <v/>
      </c>
      <c r="AAP51" s="497" t="str">
        <f ca="1">IF(ZZ51&lt;&gt;"",SUMPRODUCT((AAK49:AAK53=AAK51)*(AAF49:AAF53=AAF51)*(AAD49:AAD53=AAD51)*(AAH49:AAH53=AAH51)*(AAI49:AAI53&gt;AAI51)),"")</f>
        <v/>
      </c>
      <c r="AAQ51" s="497" t="str">
        <f ca="1">IF(ZZ51&lt;&gt;"",SUMPRODUCT((AAK49:AAK53=AAK51)*(AAF49:AAF53=AAF51)*(AAD49:AAD53=AAD51)*(AAH49:AAH53=AAH51)*(AAI49:AAI53=AAI51)*(AAJ49:AAJ53&gt;AAJ51)),"")</f>
        <v/>
      </c>
      <c r="AAR51" s="497" t="str">
        <f ca="1">IF(ZZ51&lt;&gt;"",IF(AAR103&lt;&gt;"",IF(ZY100=3,AAR103,AAR103+ZY100),SUM(AAL51:AAQ51)+1),"")</f>
        <v/>
      </c>
      <c r="AAS51" s="497" t="str">
        <f ca="1">IF(ZZ51&lt;&gt;"",INDEX(ZZ50:ZZ53,MATCH(3,AAR50:AAR53,0),0),"")</f>
        <v/>
      </c>
      <c r="AAT51" s="497" t="str">
        <f t="shared" ref="AAT51:AAT52" ca="1" si="7381">IF(ZC49&lt;&gt;"",ZC49,"")</f>
        <v/>
      </c>
      <c r="AAU51" s="497">
        <f ca="1">SUMPRODUCT((ACK3:ACK54=AAT51)*(ACN3:ACN54=AAT52)*(ACO3:ACO54="W"))+SUMPRODUCT((ACK3:ACK54=AAT51)*(ACN3:ACN54=AAT53)*(ACO3:ACO54="W"))+SUMPRODUCT((ACK3:ACK54=AAT51)*(ACN3:ACN54=AAT66)*(ACO3:ACO54="W"))+SUMPRODUCT((ACK3:ACK54=AAT52)*(ACN3:ACN54=AAT51)*(ACP3:ACP54="W"))+SUMPRODUCT((ACK3:ACK54=AAT53)*(ACN3:ACN54=AAT51)*(ACP3:ACP54="W"))+SUMPRODUCT((ACK3:ACK54=AAT66)*(ACN3:ACN54=AAT51)*(ACP3:ACP54="W"))</f>
        <v>0</v>
      </c>
      <c r="AAV51" s="497">
        <f ca="1">SUMPRODUCT((ACK3:ACK54=AAT51)*(ACN3:ACN54=AAT52)*(ACO3:ACO54="D"))+SUMPRODUCT((ACK3:ACK54=AAT51)*(ACN3:ACN54=AAT53)*(ACO3:ACO54="D"))+SUMPRODUCT((ACK3:ACK54=AAT51)*(ACN3:ACN54=AAT66)*(ACO3:ACO54="D"))+SUMPRODUCT((ACK3:ACK54=AAT52)*(ACN3:ACN54=AAT51)*(ACO3:ACO54="D"))+SUMPRODUCT((ACK3:ACK54=AAT53)*(ACN3:ACN54=AAT51)*(ACO3:ACO54="D"))+SUMPRODUCT((ACK3:ACK54=AAT66)*(ACN3:ACN54=AAT51)*(ACO3:ACO54="D"))</f>
        <v>0</v>
      </c>
      <c r="AAW51" s="497">
        <f ca="1">SUMPRODUCT((ACK3:ACK54=AAT51)*(ACN3:ACN54=AAT52)*(ACO3:ACO54="L"))+SUMPRODUCT((ACK3:ACK54=AAT51)*(ACN3:ACN54=AAT53)*(ACO3:ACO54="L"))+SUMPRODUCT((ACK3:ACK54=AAT51)*(ACN3:ACN54=AAT66)*(ACO3:ACO54="L"))+SUMPRODUCT((ACK3:ACK54=AAT52)*(ACN3:ACN54=AAT51)*(ACP3:ACP54="L"))+SUMPRODUCT((ACK3:ACK54=AAT53)*(ACN3:ACN54=AAT51)*(ACP3:ACP54="L"))+SUMPRODUCT((ACK3:ACK54=AAT66)*(ACN3:ACN54=AAT51)*(ACP3:ACP54="L"))</f>
        <v>0</v>
      </c>
      <c r="AAX51" s="497">
        <f ca="1">SUMPRODUCT((ACK3:ACK54=AAT51)*(ACN3:ACN54=AAT52)*ACL3:ACL54)+SUMPRODUCT((ACK3:ACK54=AAT51)*(ACN3:ACN54=AAT53)*ACL3:ACL54)+SUMPRODUCT((ACK3:ACK54=AAT51)*(ACN3:ACN54=AAT49)*ACL3:ACL54)+SUMPRODUCT((ACK3:ACK54=AAT51)*(ACN3:ACN54=AAT50)*ACL3:ACL54)+SUMPRODUCT((ACK3:ACK54=AAT52)*(ACN3:ACN54=AAT51)*ACM3:ACM54)+SUMPRODUCT((ACK3:ACK54=AAT53)*(ACN3:ACN54=AAT51)*ACM3:ACM54)+SUMPRODUCT((ACK3:ACK54=AAT49)*(ACN3:ACN54=AAT51)*ACM3:ACM54)+SUMPRODUCT((ACK3:ACK54=AAT50)*(ACN3:ACN54=AAT51)*ACM3:ACM54)</f>
        <v>0</v>
      </c>
      <c r="AAY51" s="497">
        <f ca="1">SUMPRODUCT((ACK3:ACK54=AAT51)*(ACN3:ACN54=AAT52)*ACM3:ACM54)+SUMPRODUCT((ACK3:ACK54=AAT51)*(ACN3:ACN54=AAT53)*ACM3:ACM54)+SUMPRODUCT((ACK3:ACK54=AAT51)*(ACN3:ACN54=AAT49)*ACM3:ACM54)+SUMPRODUCT((ACK3:ACK54=AAT51)*(ACN3:ACN54=AAT50)*ACM3:ACM54)+SUMPRODUCT((ACK3:ACK54=AAT52)*(ACN3:ACN54=AAT51)*ACL3:ACL54)+SUMPRODUCT((ACK3:ACK54=AAT53)*(ACN3:ACN54=AAT51)*ACL3:ACL54)+SUMPRODUCT((ACK3:ACK54=AAT49)*(ACN3:ACN54=AAT51)*ACL3:ACL54)+SUMPRODUCT((ACK3:ACK54=AAT50)*(ACN3:ACN54=AAT51)*ACL3:ACL54)</f>
        <v>0</v>
      </c>
      <c r="AAZ51" s="497">
        <f t="shared" ref="AAZ51:AAZ52" ca="1" si="7382">AAX51-AAY51+1000</f>
        <v>1000</v>
      </c>
      <c r="ABA51" s="497" t="str">
        <f t="shared" ref="ABA51:ABA52" ca="1" si="7383">IF(AAT51&lt;&gt;"",AAU51*3+AAV51*1,"")</f>
        <v/>
      </c>
      <c r="ABB51" s="497" t="str">
        <f ca="1">IF(AAT51&lt;&gt;"",VLOOKUP(AAT51,YM4:YS52,7,FALSE),"")</f>
        <v/>
      </c>
      <c r="ABC51" s="497" t="str">
        <f ca="1">IF(AAT51&lt;&gt;"",VLOOKUP(AAT51,YM4:YS52,5,FALSE),"")</f>
        <v/>
      </c>
      <c r="ABD51" s="497" t="str">
        <f ca="1">IF(AAT51&lt;&gt;"",VLOOKUP(AAT51,YM4:YU52,9,FALSE),"")</f>
        <v/>
      </c>
      <c r="ABE51" s="497" t="str">
        <f t="shared" ref="ABE51:ABE52" ca="1" si="7384">ABA51</f>
        <v/>
      </c>
      <c r="ABF51" s="497" t="str">
        <f ca="1">IF(AAT51&lt;&gt;"",RANK(ABE51,ABE50:ABE52),"")</f>
        <v/>
      </c>
      <c r="ABG51" s="497" t="str">
        <f ca="1">IF(AAT51&lt;&gt;"",SUMPRODUCT((ABE49:ABE53=ABE51)*(AAZ49:AAZ53&gt;AAZ51)),"")</f>
        <v/>
      </c>
      <c r="ABH51" s="497" t="str">
        <f ca="1">IF(AAT51&lt;&gt;"",SUMPRODUCT((ABE49:ABE53=ABE51)*(AAZ49:AAZ53=AAZ51)*(AAX49:AAX53&gt;AAX51)),"")</f>
        <v/>
      </c>
      <c r="ABI51" s="497" t="str">
        <f ca="1">IF(AAT51&lt;&gt;"",SUMPRODUCT((ABE49:ABE53=ABE51)*(AAZ49:AAZ53=AAZ51)*(AAX49:AAX53=AAX51)*(ABB49:ABB53&gt;ABB51)),"")</f>
        <v/>
      </c>
      <c r="ABJ51" s="497" t="str">
        <f ca="1">IF(AAT51&lt;&gt;"",SUMPRODUCT((ABE49:ABE53=ABE51)*(AAZ49:AAZ53=AAZ51)*(AAX49:AAX53=AAX51)*(ABB49:ABB53=ABB51)*(ABC49:ABC53&gt;ABC51)),"")</f>
        <v/>
      </c>
      <c r="ABK51" s="497" t="str">
        <f ca="1">IF(AAT51&lt;&gt;"",SUMPRODUCT((ABE49:ABE53=ABE51)*(AAZ49:AAZ53=AAZ51)*(AAX49:AAX53=AAX51)*(ABB49:ABB53=ABB51)*(ABC49:ABC53=ABC51)*(ABD49:ABD53&gt;ABD51)),"")</f>
        <v/>
      </c>
      <c r="ABL51" s="497" t="str">
        <f t="shared" ref="ABL51:ABL52" ca="1" si="7385">IF(AAT51&lt;&gt;"",SUM(ABF51:ABK51)+2,"")</f>
        <v/>
      </c>
      <c r="ABM51" s="497" t="str">
        <f ca="1">IF(AAT51&lt;&gt;"",INDEX(AAT51:AAT53,MATCH(3,ABL51:ABL53,0),0),"")</f>
        <v/>
      </c>
      <c r="ABN51" s="497"/>
      <c r="ABO51" s="497"/>
      <c r="ABP51" s="497"/>
      <c r="ABQ51" s="497"/>
      <c r="ABR51" s="497"/>
      <c r="ABS51" s="497"/>
      <c r="ABT51" s="497"/>
      <c r="ABU51" s="497"/>
      <c r="ABV51" s="497"/>
      <c r="ABW51" s="497"/>
      <c r="ABX51" s="497"/>
      <c r="ABY51" s="497"/>
      <c r="ABZ51" s="497"/>
      <c r="ACA51" s="497"/>
      <c r="ACB51" s="497"/>
      <c r="ACC51" s="497"/>
      <c r="ACD51" s="497"/>
      <c r="ACE51" s="497"/>
      <c r="ACF51" s="497"/>
      <c r="ACG51" s="497"/>
      <c r="ACH51" s="497" t="str">
        <f t="shared" ref="ACH51" ca="1" si="7386">IF(ABM51&lt;&gt;"",ABM51,IF(AAS51&lt;&gt;"",AAS51,IF(ZY51&lt;&gt;"",ZY51,YY51)))</f>
        <v>Al Hilal</v>
      </c>
      <c r="ACI51" s="497">
        <v>3</v>
      </c>
      <c r="ACJ51" s="497"/>
      <c r="ACK51" s="497"/>
      <c r="ACL51" s="497"/>
      <c r="ACM51" s="497"/>
      <c r="ACN51" s="497"/>
      <c r="ACO51" s="497"/>
      <c r="ACP51" s="497"/>
      <c r="ACQ51" s="497"/>
      <c r="ACR51" s="497">
        <f ca="1">VLOOKUP(ACS51,AGN49:AGO52,2,FALSE)</f>
        <v>4</v>
      </c>
      <c r="ACS51" s="498" t="str">
        <f t="shared" si="7200"/>
        <v>Pachuca</v>
      </c>
      <c r="ACT51" s="497">
        <f ca="1">SUMPRODUCT((AGQ3:AGQ54=ACS51)*(AGU3:AGU54="W"))+SUMPRODUCT((AGT3:AGT54=ACS51)*(AGV3:AGV54="W"))</f>
        <v>0</v>
      </c>
      <c r="ACU51" s="497">
        <f ca="1">SUMPRODUCT((AGQ3:AGQ54=ACS51)*(AGU3:AGU54="D"))+SUMPRODUCT((AGT3:AGT54=ACS51)*(AGV3:AGV54="D"))</f>
        <v>0</v>
      </c>
      <c r="ACV51" s="497">
        <f ca="1">SUMPRODUCT((AGQ3:AGQ54=ACS51)*(AGU3:AGU54="L"))+SUMPRODUCT((AGT3:AGT54=ACS51)*(AGV3:AGV54="L"))</f>
        <v>0</v>
      </c>
      <c r="ACW51" s="497">
        <f ca="1">SUMIF(AGQ3:AGQ72,ACS51,AGR3:AGR72)+SUMIF(AGT3:AGT72,ACS51,AGS3:AGS72)</f>
        <v>0</v>
      </c>
      <c r="ACX51" s="497">
        <f ca="1">SUMIF(AGT3:AGT72,ACS51,AGR3:AGR72)+SUMIF(AGQ3:AGQ72,ACS51,AGS3:AGS72)</f>
        <v>0</v>
      </c>
      <c r="ACY51" s="497">
        <f t="shared" ca="1" si="7201"/>
        <v>1000</v>
      </c>
      <c r="ACZ51" s="497">
        <f t="shared" ca="1" si="7202"/>
        <v>0</v>
      </c>
      <c r="ADA51" s="499">
        <f t="shared" si="144"/>
        <v>1</v>
      </c>
      <c r="ADB51" s="497">
        <f ca="1">IF(COUNTIF(ACZ49:ACZ52,4)&lt;&gt;4,RANK(ACZ51,ACZ49:ACZ52),ACZ103)</f>
        <v>1</v>
      </c>
      <c r="ADC51" s="497"/>
      <c r="ADD51" s="497">
        <f ca="1">SUMPRODUCT((ADB49:ADB52=ADB51)*(ADA49:ADA52&lt;ADA51))+ADB51</f>
        <v>1</v>
      </c>
      <c r="ADE51" s="498" t="str">
        <f ca="1">INDEX(ACS49:ACS53,MATCH(3,ADD49:ADD53,0),0)</f>
        <v>Salzburg</v>
      </c>
      <c r="ADF51" s="497">
        <f ca="1">INDEX(ADB49:ADB53,MATCH(ADE51,ACS49:ACS53,0),0)</f>
        <v>1</v>
      </c>
      <c r="ADG51" s="497" t="str">
        <f t="shared" ref="ADG51:ADG52" ca="1" si="7387">IF(AND(ADG50&lt;&gt;"",ADF51=1),ADE51,"")</f>
        <v>Salzburg</v>
      </c>
      <c r="ADH51" s="497" t="str">
        <f t="shared" ref="ADH51:ADH52" ca="1" si="7388">IF(AND(ADH50&lt;&gt;"",ADF52=2),ADE52,"")</f>
        <v/>
      </c>
      <c r="ADI51" s="497" t="str">
        <f t="shared" ref="ADI51" ca="1" si="7389">IF(AND(ADI50&lt;&gt;"",ADF53=3),ADE53,"")</f>
        <v/>
      </c>
      <c r="ADJ51" s="497"/>
      <c r="ADK51" s="497"/>
      <c r="ADL51" s="497" t="str">
        <f t="shared" ca="1" si="7207"/>
        <v>Salzburg</v>
      </c>
      <c r="ADM51" s="497">
        <f ca="1">SUMPRODUCT((AGQ3:AGQ54=ADL51)*(AGT3:AGT54=ADL52)*(AGU3:AGU54="W"))+SUMPRODUCT((AGQ3:AGQ54=ADL51)*(AGT3:AGT54=ADL53)*(AGU3:AGU54="W"))+SUMPRODUCT((AGQ3:AGQ54=ADL51)*(AGT3:AGT54=ADL49)*(AGU3:AGU54="W"))+SUMPRODUCT((AGQ3:AGQ54=ADL51)*(AGT3:AGT54=ADL50)*(AGU3:AGU54="W"))+SUMPRODUCT((AGQ3:AGQ54=ADL52)*(AGT3:AGT54=ADL51)*(AGV3:AGV54="W"))+SUMPRODUCT((AGQ3:AGQ54=ADL53)*(AGT3:AGT54=ADL51)*(AGV3:AGV54="W"))+SUMPRODUCT((AGQ3:AGQ54=ADL49)*(AGT3:AGT54=ADL51)*(AGV3:AGV54="W"))+SUMPRODUCT((AGQ3:AGQ54=ADL50)*(AGT3:AGT54=ADL51)*(AGV3:AGV54="W"))</f>
        <v>0</v>
      </c>
      <c r="ADN51" s="497">
        <f ca="1">SUMPRODUCT((AGQ3:AGQ54=ADL51)*(AGT3:AGT54=ADL52)*(AGU3:AGU54="D"))+SUMPRODUCT((AGQ3:AGQ54=ADL51)*(AGT3:AGT54=ADL53)*(AGU3:AGU54="D"))+SUMPRODUCT((AGQ3:AGQ54=ADL51)*(AGT3:AGT54=ADL49)*(AGU3:AGU54="D"))+SUMPRODUCT((AGQ3:AGQ54=ADL51)*(AGT3:AGT54=ADL50)*(AGU3:AGU54="D"))+SUMPRODUCT((AGQ3:AGQ54=ADL52)*(AGT3:AGT54=ADL51)*(AGU3:AGU54="D"))+SUMPRODUCT((AGQ3:AGQ54=ADL53)*(AGT3:AGT54=ADL51)*(AGU3:AGU54="D"))+SUMPRODUCT((AGQ3:AGQ54=ADL49)*(AGT3:AGT54=ADL51)*(AGU3:AGU54="D"))+SUMPRODUCT((AGQ3:AGQ54=ADL50)*(AGT3:AGT54=ADL51)*(AGU3:AGU54="D"))</f>
        <v>0</v>
      </c>
      <c r="ADO51" s="497">
        <f ca="1">SUMPRODUCT((AGQ3:AGQ54=ADL51)*(AGT3:AGT54=ADL52)*(AGU3:AGU54="L"))+SUMPRODUCT((AGQ3:AGQ54=ADL51)*(AGT3:AGT54=ADL53)*(AGU3:AGU54="L"))+SUMPRODUCT((AGQ3:AGQ54=ADL51)*(AGT3:AGT54=ADL49)*(AGU3:AGU54="L"))+SUMPRODUCT((AGQ3:AGQ54=ADL51)*(AGT3:AGT54=ADL50)*(AGU3:AGU54="L"))+SUMPRODUCT((AGQ3:AGQ54=ADL52)*(AGT3:AGT54=ADL51)*(AGV3:AGV54="L"))+SUMPRODUCT((AGQ3:AGQ54=ADL53)*(AGT3:AGT54=ADL51)*(AGV3:AGV54="L"))+SUMPRODUCT((AGQ3:AGQ54=ADL49)*(AGT3:AGT54=ADL51)*(AGV3:AGV54="L"))+SUMPRODUCT((AGQ3:AGQ54=ADL50)*(AGT3:AGT54=ADL51)*(AGV3:AGV54="L"))</f>
        <v>0</v>
      </c>
      <c r="ADP51" s="497">
        <f ca="1">SUMPRODUCT((AGQ3:AGQ54=ADL51)*(AGT3:AGT54=ADL52)*AGR3:AGR54)+SUMPRODUCT((AGQ3:AGQ54=ADL51)*(AGT3:AGT54=ADL53)*AGR3:AGR54)+SUMPRODUCT((AGQ3:AGQ54=ADL51)*(AGT3:AGT54=ADL49)*AGR3:AGR54)+SUMPRODUCT((AGQ3:AGQ54=ADL51)*(AGT3:AGT54=ADL50)*AGR3:AGR54)+SUMPRODUCT((AGQ3:AGQ54=ADL52)*(AGT3:AGT54=ADL51)*AGS3:AGS54)+SUMPRODUCT((AGQ3:AGQ54=ADL53)*(AGT3:AGT54=ADL51)*AGS3:AGS54)+SUMPRODUCT((AGQ3:AGQ54=ADL49)*(AGT3:AGT54=ADL51)*AGS3:AGS54)+SUMPRODUCT((AGQ3:AGQ54=ADL50)*(AGT3:AGT54=ADL51)*AGS3:AGS54)</f>
        <v>0</v>
      </c>
      <c r="ADQ51" s="497">
        <f ca="1">SUMPRODUCT((AGQ3:AGQ54=ADL51)*(AGT3:AGT54=ADL52)*AGS3:AGS54)+SUMPRODUCT((AGQ3:AGQ54=ADL51)*(AGT3:AGT54=ADL53)*AGS3:AGS54)+SUMPRODUCT((AGQ3:AGQ54=ADL51)*(AGT3:AGT54=ADL49)*AGS3:AGS54)+SUMPRODUCT((AGQ3:AGQ54=ADL51)*(AGT3:AGT54=ADL50)*AGS3:AGS54)+SUMPRODUCT((AGQ3:AGQ54=ADL52)*(AGT3:AGT54=ADL51)*AGR3:AGR54)+SUMPRODUCT((AGQ3:AGQ54=ADL53)*(AGT3:AGT54=ADL51)*AGR3:AGR54)+SUMPRODUCT((AGQ3:AGQ54=ADL49)*(AGT3:AGT54=ADL51)*AGR3:AGR54)+SUMPRODUCT((AGQ3:AGQ54=ADL50)*(AGT3:AGT54=ADL51)*AGR3:AGR54)</f>
        <v>0</v>
      </c>
      <c r="ADR51" s="497">
        <f t="shared" ca="1" si="7208"/>
        <v>1000</v>
      </c>
      <c r="ADS51" s="497">
        <f t="shared" ca="1" si="7209"/>
        <v>0</v>
      </c>
      <c r="ADT51" s="497">
        <f ca="1">IF(ADL51&lt;&gt;"",VLOOKUP(ADL51,ACS4:ACY52,7,FALSE),"")</f>
        <v>1000</v>
      </c>
      <c r="ADU51" s="497">
        <f ca="1">IF(ADL51&lt;&gt;"",VLOOKUP(ADL51,ACS4:ACY52,5,FALSE),"")</f>
        <v>0</v>
      </c>
      <c r="ADV51" s="497">
        <f ca="1">IF(ADL51&lt;&gt;"",VLOOKUP(ADL51,ACS4:ADA52,9,FALSE),"")</f>
        <v>17</v>
      </c>
      <c r="ADW51" s="497">
        <f t="shared" ca="1" si="7210"/>
        <v>0</v>
      </c>
      <c r="ADX51" s="497">
        <f ca="1">IF(ADL51&lt;&gt;"",RANK(ADW51,ADW49:ADW53),"")</f>
        <v>1</v>
      </c>
      <c r="ADY51" s="497">
        <f ca="1">IF(ADL51&lt;&gt;"",SUMPRODUCT((ADW49:ADW53=ADW51)*(ADR49:ADR53&gt;ADR51)),"")</f>
        <v>0</v>
      </c>
      <c r="ADZ51" s="497">
        <f ca="1">IF(ADL51&lt;&gt;"",SUMPRODUCT((ADW49:ADW53=ADW51)*(ADR49:ADR53=ADR51)*(ADP49:ADP53&gt;ADP51)),"")</f>
        <v>0</v>
      </c>
      <c r="AEA51" s="497">
        <f ca="1">IF(ADL51&lt;&gt;"",SUMPRODUCT((ADW49:ADW53=ADW51)*(ADR49:ADR53=ADR51)*(ADP49:ADP53=ADP51)*(ADT49:ADT53&gt;ADT51)),"")</f>
        <v>0</v>
      </c>
      <c r="AEB51" s="497">
        <f ca="1">IF(ADL51&lt;&gt;"",SUMPRODUCT((ADW49:ADW53=ADW51)*(ADR49:ADR53=ADR51)*(ADP49:ADP53=ADP51)*(ADT49:ADT53=ADT51)*(ADU49:ADU53&gt;ADU51)),"")</f>
        <v>0</v>
      </c>
      <c r="AEC51" s="497">
        <f ca="1">IF(ADL51&lt;&gt;"",SUMPRODUCT((ADW49:ADW53=ADW51)*(ADR49:ADR53=ADR51)*(ADP49:ADP53=ADP51)*(ADT49:ADT53=ADT51)*(ADU49:ADU53=ADU51)*(ADV49:ADV53&gt;ADV51)),"")</f>
        <v>1</v>
      </c>
      <c r="AED51" s="497">
        <f t="shared" ref="AED51" ca="1" si="7390">IF(ADL51&lt;&gt;"",IF(AED103&lt;&gt;"",IF(ADK100=3,AED103,AED103+ADK100),SUM(ADX51:AEC51)),"")</f>
        <v>2</v>
      </c>
      <c r="AEE51" s="497" t="str">
        <f ca="1">IF(ADL51&lt;&gt;"",INDEX(ADL49:ADL53,MATCH(3,AED49:AED53,0),0),"")</f>
        <v>Al Hilal</v>
      </c>
      <c r="AEF51" s="497" t="str">
        <f t="shared" ca="1" si="7306"/>
        <v/>
      </c>
      <c r="AEG51" s="497">
        <f ca="1">SUMPRODUCT((AGQ3:AGQ54=AEF51)*(AGT3:AGT54=AEF52)*(AGU3:AGU54="W"))+SUMPRODUCT((AGQ3:AGQ54=AEF51)*(AGT3:AGT54=AEF53)*(AGU3:AGU54="W"))+SUMPRODUCT((AGQ3:AGQ54=AEF51)*(AGT3:AGT54=AEF50)*(AGU3:AGU54="W"))+SUMPRODUCT((AGQ3:AGQ54=AEF52)*(AGT3:AGT54=AEF51)*(AGV3:AGV54="W"))+SUMPRODUCT((AGQ3:AGQ54=AEF53)*(AGT3:AGT54=AEF51)*(AGV3:AGV54="W"))+SUMPRODUCT((AGQ3:AGQ54=AEF50)*(AGT3:AGT54=AEF51)*(AGV3:AGV54="W"))</f>
        <v>0</v>
      </c>
      <c r="AEH51" s="497">
        <f ca="1">SUMPRODUCT((AGQ3:AGQ54=AEF51)*(AGT3:AGT54=AEF52)*(AGU3:AGU54="D"))+SUMPRODUCT((AGQ3:AGQ54=AEF51)*(AGT3:AGT54=AEF53)*(AGU3:AGU54="D"))+SUMPRODUCT((AGQ3:AGQ54=AEF51)*(AGT3:AGT54=AEF50)*(AGU3:AGU54="D"))+SUMPRODUCT((AGQ3:AGQ54=AEF52)*(AGT3:AGT54=AEF51)*(AGU3:AGU54="D"))+SUMPRODUCT((AGQ3:AGQ54=AEF53)*(AGT3:AGT54=AEF51)*(AGU3:AGU54="D"))+SUMPRODUCT((AGQ3:AGQ54=AEF50)*(AGT3:AGT54=AEF51)*(AGU3:AGU54="D"))</f>
        <v>0</v>
      </c>
      <c r="AEI51" s="497">
        <f ca="1">SUMPRODUCT((AGQ3:AGQ54=AEF51)*(AGT3:AGT54=AEF52)*(AGU3:AGU54="L"))+SUMPRODUCT((AGQ3:AGQ54=AEF51)*(AGT3:AGT54=AEF53)*(AGU3:AGU54="L"))+SUMPRODUCT((AGQ3:AGQ54=AEF51)*(AGT3:AGT54=AEF50)*(AGU3:AGU54="L"))+SUMPRODUCT((AGQ3:AGQ54=AEF52)*(AGT3:AGT54=AEF51)*(AGV3:AGV54="L"))+SUMPRODUCT((AGQ3:AGQ54=AEF53)*(AGT3:AGT54=AEF51)*(AGV3:AGV54="L"))+SUMPRODUCT((AGQ3:AGQ54=AEF50)*(AGT3:AGT54=AEF51)*(AGV3:AGV54="L"))</f>
        <v>0</v>
      </c>
      <c r="AEJ51" s="497">
        <f ca="1">SUMPRODUCT((AGQ3:AGQ54=AEF51)*(AGT3:AGT54=AEF52)*AGR3:AGR54)+SUMPRODUCT((AGQ3:AGQ54=AEF51)*(AGT3:AGT54=AEF53)*AGR3:AGR54)+SUMPRODUCT((AGQ3:AGQ54=AEF51)*(AGT3:AGT54=AEF49)*AGR3:AGR54)+SUMPRODUCT((AGQ3:AGQ54=AEF51)*(AGT3:AGT54=AEF50)*AGR3:AGR54)+SUMPRODUCT((AGQ3:AGQ54=AEF52)*(AGT3:AGT54=AEF51)*AGS3:AGS54)+SUMPRODUCT((AGQ3:AGQ54=AEF53)*(AGT3:AGT54=AEF51)*AGS3:AGS54)+SUMPRODUCT((AGQ3:AGQ54=AEF49)*(AGT3:AGT54=AEF51)*AGS3:AGS54)+SUMPRODUCT((AGQ3:AGQ54=AEF50)*(AGT3:AGT54=AEF51)*AGS3:AGS54)</f>
        <v>0</v>
      </c>
      <c r="AEK51" s="497">
        <f ca="1">SUMPRODUCT((AGQ3:AGQ54=AEF51)*(AGT3:AGT54=AEF52)*AGS3:AGS54)+SUMPRODUCT((AGQ3:AGQ54=AEF51)*(AGT3:AGT54=AEF53)*AGS3:AGS54)+SUMPRODUCT((AGQ3:AGQ54=AEF51)*(AGT3:AGT54=AEF49)*AGS3:AGS54)+SUMPRODUCT((AGQ3:AGQ54=AEF51)*(AGT3:AGT54=AEF50)*AGS3:AGS54)+SUMPRODUCT((AGQ3:AGQ54=AEF52)*(AGT3:AGT54=AEF51)*AGR3:AGR54)+SUMPRODUCT((AGQ3:AGQ54=AEF53)*(AGT3:AGT54=AEF51)*AGR3:AGR54)+SUMPRODUCT((AGQ3:AGQ54=AEF49)*(AGT3:AGT54=AEF51)*AGR3:AGR54)+SUMPRODUCT((AGQ3:AGQ54=AEF50)*(AGT3:AGT54=AEF51)*AGR3:AGR54)</f>
        <v>0</v>
      </c>
      <c r="AEL51" s="497">
        <f t="shared" ca="1" si="7307"/>
        <v>1000</v>
      </c>
      <c r="AEM51" s="497" t="str">
        <f t="shared" ca="1" si="7308"/>
        <v/>
      </c>
      <c r="AEN51" s="497" t="str">
        <f ca="1">IF(AEF51&lt;&gt;"",VLOOKUP(AEF51,ACS4:ACY52,7,FALSE),"")</f>
        <v/>
      </c>
      <c r="AEO51" s="497" t="str">
        <f ca="1">IF(AEF51&lt;&gt;"",VLOOKUP(AEF51,ACS4:ACY52,5,FALSE),"")</f>
        <v/>
      </c>
      <c r="AEP51" s="497" t="str">
        <f ca="1">IF(AEF51&lt;&gt;"",VLOOKUP(AEF51,ACS4:ADA52,9,FALSE),"")</f>
        <v/>
      </c>
      <c r="AEQ51" s="497" t="str">
        <f t="shared" ca="1" si="7309"/>
        <v/>
      </c>
      <c r="AER51" s="497" t="str">
        <f ca="1">IF(AEF51&lt;&gt;"",RANK(AEQ51,AEQ49:AEQ52),"")</f>
        <v/>
      </c>
      <c r="AES51" s="497" t="str">
        <f ca="1">IF(AEF51&lt;&gt;"",SUMPRODUCT((AEQ49:AEQ53=AEQ51)*(AEL49:AEL53&gt;AEL51)),"")</f>
        <v/>
      </c>
      <c r="AET51" s="497" t="str">
        <f ca="1">IF(AEF51&lt;&gt;"",SUMPRODUCT((AEQ49:AEQ53=AEQ51)*(AEL49:AEL53=AEL51)*(AEJ49:AEJ53&gt;AEJ51)),"")</f>
        <v/>
      </c>
      <c r="AEU51" s="497" t="str">
        <f ca="1">IF(AEF51&lt;&gt;"",SUMPRODUCT((AEQ49:AEQ53=AEQ51)*(AEL49:AEL53=AEL51)*(AEJ49:AEJ53=AEJ51)*(AEN49:AEN53&gt;AEN51)),"")</f>
        <v/>
      </c>
      <c r="AEV51" s="497" t="str">
        <f ca="1">IF(AEF51&lt;&gt;"",SUMPRODUCT((AEQ49:AEQ53=AEQ51)*(AEL49:AEL53=AEL51)*(AEJ49:AEJ53=AEJ51)*(AEN49:AEN53=AEN51)*(AEO49:AEO53&gt;AEO51)),"")</f>
        <v/>
      </c>
      <c r="AEW51" s="497" t="str">
        <f ca="1">IF(AEF51&lt;&gt;"",SUMPRODUCT((AEQ49:AEQ53=AEQ51)*(AEL49:AEL53=AEL51)*(AEJ49:AEJ53=AEJ51)*(AEN49:AEN53=AEN51)*(AEO49:AEO53=AEO51)*(AEP49:AEP53&gt;AEP51)),"")</f>
        <v/>
      </c>
      <c r="AEX51" s="497" t="str">
        <f ca="1">IF(AEF51&lt;&gt;"",IF(AEX103&lt;&gt;"",IF(AEE100=3,AEX103,AEX103+AEE100),SUM(AER51:AEW51)+1),"")</f>
        <v/>
      </c>
      <c r="AEY51" s="497" t="str">
        <f ca="1">IF(AEF51&lt;&gt;"",INDEX(AEF50:AEF53,MATCH(3,AEX50:AEX53,0),0),"")</f>
        <v/>
      </c>
      <c r="AEZ51" s="497" t="str">
        <f t="shared" ref="AEZ51:AEZ52" ca="1" si="7391">IF(ADI49&lt;&gt;"",ADI49,"")</f>
        <v/>
      </c>
      <c r="AFA51" s="497">
        <f ca="1">SUMPRODUCT((AGQ3:AGQ54=AEZ51)*(AGT3:AGT54=AEZ52)*(AGU3:AGU54="W"))+SUMPRODUCT((AGQ3:AGQ54=AEZ51)*(AGT3:AGT54=AEZ53)*(AGU3:AGU54="W"))+SUMPRODUCT((AGQ3:AGQ54=AEZ51)*(AGT3:AGT54=AEZ66)*(AGU3:AGU54="W"))+SUMPRODUCT((AGQ3:AGQ54=AEZ52)*(AGT3:AGT54=AEZ51)*(AGV3:AGV54="W"))+SUMPRODUCT((AGQ3:AGQ54=AEZ53)*(AGT3:AGT54=AEZ51)*(AGV3:AGV54="W"))+SUMPRODUCT((AGQ3:AGQ54=AEZ66)*(AGT3:AGT54=AEZ51)*(AGV3:AGV54="W"))</f>
        <v>0</v>
      </c>
      <c r="AFB51" s="497">
        <f ca="1">SUMPRODUCT((AGQ3:AGQ54=AEZ51)*(AGT3:AGT54=AEZ52)*(AGU3:AGU54="D"))+SUMPRODUCT((AGQ3:AGQ54=AEZ51)*(AGT3:AGT54=AEZ53)*(AGU3:AGU54="D"))+SUMPRODUCT((AGQ3:AGQ54=AEZ51)*(AGT3:AGT54=AEZ66)*(AGU3:AGU54="D"))+SUMPRODUCT((AGQ3:AGQ54=AEZ52)*(AGT3:AGT54=AEZ51)*(AGU3:AGU54="D"))+SUMPRODUCT((AGQ3:AGQ54=AEZ53)*(AGT3:AGT54=AEZ51)*(AGU3:AGU54="D"))+SUMPRODUCT((AGQ3:AGQ54=AEZ66)*(AGT3:AGT54=AEZ51)*(AGU3:AGU54="D"))</f>
        <v>0</v>
      </c>
      <c r="AFC51" s="497">
        <f ca="1">SUMPRODUCT((AGQ3:AGQ54=AEZ51)*(AGT3:AGT54=AEZ52)*(AGU3:AGU54="L"))+SUMPRODUCT((AGQ3:AGQ54=AEZ51)*(AGT3:AGT54=AEZ53)*(AGU3:AGU54="L"))+SUMPRODUCT((AGQ3:AGQ54=AEZ51)*(AGT3:AGT54=AEZ66)*(AGU3:AGU54="L"))+SUMPRODUCT((AGQ3:AGQ54=AEZ52)*(AGT3:AGT54=AEZ51)*(AGV3:AGV54="L"))+SUMPRODUCT((AGQ3:AGQ54=AEZ53)*(AGT3:AGT54=AEZ51)*(AGV3:AGV54="L"))+SUMPRODUCT((AGQ3:AGQ54=AEZ66)*(AGT3:AGT54=AEZ51)*(AGV3:AGV54="L"))</f>
        <v>0</v>
      </c>
      <c r="AFD51" s="497">
        <f ca="1">SUMPRODUCT((AGQ3:AGQ54=AEZ51)*(AGT3:AGT54=AEZ52)*AGR3:AGR54)+SUMPRODUCT((AGQ3:AGQ54=AEZ51)*(AGT3:AGT54=AEZ53)*AGR3:AGR54)+SUMPRODUCT((AGQ3:AGQ54=AEZ51)*(AGT3:AGT54=AEZ49)*AGR3:AGR54)+SUMPRODUCT((AGQ3:AGQ54=AEZ51)*(AGT3:AGT54=AEZ50)*AGR3:AGR54)+SUMPRODUCT((AGQ3:AGQ54=AEZ52)*(AGT3:AGT54=AEZ51)*AGS3:AGS54)+SUMPRODUCT((AGQ3:AGQ54=AEZ53)*(AGT3:AGT54=AEZ51)*AGS3:AGS54)+SUMPRODUCT((AGQ3:AGQ54=AEZ49)*(AGT3:AGT54=AEZ51)*AGS3:AGS54)+SUMPRODUCT((AGQ3:AGQ54=AEZ50)*(AGT3:AGT54=AEZ51)*AGS3:AGS54)</f>
        <v>0</v>
      </c>
      <c r="AFE51" s="497">
        <f ca="1">SUMPRODUCT((AGQ3:AGQ54=AEZ51)*(AGT3:AGT54=AEZ52)*AGS3:AGS54)+SUMPRODUCT((AGQ3:AGQ54=AEZ51)*(AGT3:AGT54=AEZ53)*AGS3:AGS54)+SUMPRODUCT((AGQ3:AGQ54=AEZ51)*(AGT3:AGT54=AEZ49)*AGS3:AGS54)+SUMPRODUCT((AGQ3:AGQ54=AEZ51)*(AGT3:AGT54=AEZ50)*AGS3:AGS54)+SUMPRODUCT((AGQ3:AGQ54=AEZ52)*(AGT3:AGT54=AEZ51)*AGR3:AGR54)+SUMPRODUCT((AGQ3:AGQ54=AEZ53)*(AGT3:AGT54=AEZ51)*AGR3:AGR54)+SUMPRODUCT((AGQ3:AGQ54=AEZ49)*(AGT3:AGT54=AEZ51)*AGR3:AGR54)+SUMPRODUCT((AGQ3:AGQ54=AEZ50)*(AGT3:AGT54=AEZ51)*AGR3:AGR54)</f>
        <v>0</v>
      </c>
      <c r="AFF51" s="497">
        <f t="shared" ref="AFF51:AFF52" ca="1" si="7392">AFD51-AFE51+1000</f>
        <v>1000</v>
      </c>
      <c r="AFG51" s="497" t="str">
        <f t="shared" ref="AFG51:AFG52" ca="1" si="7393">IF(AEZ51&lt;&gt;"",AFA51*3+AFB51*1,"")</f>
        <v/>
      </c>
      <c r="AFH51" s="497" t="str">
        <f ca="1">IF(AEZ51&lt;&gt;"",VLOOKUP(AEZ51,ACS4:ACY52,7,FALSE),"")</f>
        <v/>
      </c>
      <c r="AFI51" s="497" t="str">
        <f ca="1">IF(AEZ51&lt;&gt;"",VLOOKUP(AEZ51,ACS4:ACY52,5,FALSE),"")</f>
        <v/>
      </c>
      <c r="AFJ51" s="497" t="str">
        <f ca="1">IF(AEZ51&lt;&gt;"",VLOOKUP(AEZ51,ACS4:ADA52,9,FALSE),"")</f>
        <v/>
      </c>
      <c r="AFK51" s="497" t="str">
        <f t="shared" ref="AFK51:AFK52" ca="1" si="7394">AFG51</f>
        <v/>
      </c>
      <c r="AFL51" s="497" t="str">
        <f ca="1">IF(AEZ51&lt;&gt;"",RANK(AFK51,AFK50:AFK52),"")</f>
        <v/>
      </c>
      <c r="AFM51" s="497" t="str">
        <f ca="1">IF(AEZ51&lt;&gt;"",SUMPRODUCT((AFK49:AFK53=AFK51)*(AFF49:AFF53&gt;AFF51)),"")</f>
        <v/>
      </c>
      <c r="AFN51" s="497" t="str">
        <f ca="1">IF(AEZ51&lt;&gt;"",SUMPRODUCT((AFK49:AFK53=AFK51)*(AFF49:AFF53=AFF51)*(AFD49:AFD53&gt;AFD51)),"")</f>
        <v/>
      </c>
      <c r="AFO51" s="497" t="str">
        <f ca="1">IF(AEZ51&lt;&gt;"",SUMPRODUCT((AFK49:AFK53=AFK51)*(AFF49:AFF53=AFF51)*(AFD49:AFD53=AFD51)*(AFH49:AFH53&gt;AFH51)),"")</f>
        <v/>
      </c>
      <c r="AFP51" s="497" t="str">
        <f ca="1">IF(AEZ51&lt;&gt;"",SUMPRODUCT((AFK49:AFK53=AFK51)*(AFF49:AFF53=AFF51)*(AFD49:AFD53=AFD51)*(AFH49:AFH53=AFH51)*(AFI49:AFI53&gt;AFI51)),"")</f>
        <v/>
      </c>
      <c r="AFQ51" s="497" t="str">
        <f ca="1">IF(AEZ51&lt;&gt;"",SUMPRODUCT((AFK49:AFK53=AFK51)*(AFF49:AFF53=AFF51)*(AFD49:AFD53=AFD51)*(AFH49:AFH53=AFH51)*(AFI49:AFI53=AFI51)*(AFJ49:AFJ53&gt;AFJ51)),"")</f>
        <v/>
      </c>
      <c r="AFR51" s="497" t="str">
        <f t="shared" ref="AFR51:AFR52" ca="1" si="7395">IF(AEZ51&lt;&gt;"",SUM(AFL51:AFQ51)+2,"")</f>
        <v/>
      </c>
      <c r="AFS51" s="497" t="str">
        <f ca="1">IF(AEZ51&lt;&gt;"",INDEX(AEZ51:AEZ53,MATCH(3,AFR51:AFR53,0),0),"")</f>
        <v/>
      </c>
      <c r="AFT51" s="497"/>
      <c r="AFU51" s="497"/>
      <c r="AFV51" s="497"/>
      <c r="AFW51" s="497"/>
      <c r="AFX51" s="497"/>
      <c r="AFY51" s="497"/>
      <c r="AFZ51" s="497"/>
      <c r="AGA51" s="497"/>
      <c r="AGB51" s="497"/>
      <c r="AGC51" s="497"/>
      <c r="AGD51" s="497"/>
      <c r="AGE51" s="497"/>
      <c r="AGF51" s="497"/>
      <c r="AGG51" s="497"/>
      <c r="AGH51" s="497"/>
      <c r="AGI51" s="497"/>
      <c r="AGJ51" s="497"/>
      <c r="AGK51" s="497"/>
      <c r="AGL51" s="497"/>
      <c r="AGM51" s="497"/>
      <c r="AGN51" s="497" t="str">
        <f t="shared" ref="AGN51" ca="1" si="7396">IF(AFS51&lt;&gt;"",AFS51,IF(AEY51&lt;&gt;"",AEY51,IF(AEE51&lt;&gt;"",AEE51,ADE51)))</f>
        <v>Al Hilal</v>
      </c>
      <c r="AGO51" s="497">
        <v>3</v>
      </c>
      <c r="AGP51" s="497"/>
      <c r="AGQ51" s="497"/>
      <c r="AGR51" s="497"/>
      <c r="AGS51" s="497"/>
      <c r="AGT51" s="497"/>
      <c r="AGU51" s="497"/>
      <c r="AGV51" s="497"/>
      <c r="AGW51" s="497"/>
      <c r="AGX51" s="497">
        <f ca="1">VLOOKUP(AGY51,AKT49:AKU52,2,FALSE)</f>
        <v>4</v>
      </c>
      <c r="AGY51" s="498" t="str">
        <f t="shared" si="7213"/>
        <v>Pachuca</v>
      </c>
      <c r="AGZ51" s="497">
        <f ca="1">SUMPRODUCT((AKW3:AKW54=AGY51)*(ALA3:ALA54="W"))+SUMPRODUCT((AKZ3:AKZ54=AGY51)*(ALB3:ALB54="W"))</f>
        <v>0</v>
      </c>
      <c r="AHA51" s="497">
        <f ca="1">SUMPRODUCT((AKW3:AKW54=AGY51)*(ALA3:ALA54="D"))+SUMPRODUCT((AKZ3:AKZ54=AGY51)*(ALB3:ALB54="D"))</f>
        <v>0</v>
      </c>
      <c r="AHB51" s="497">
        <f ca="1">SUMPRODUCT((AKW3:AKW54=AGY51)*(ALA3:ALA54="L"))+SUMPRODUCT((AKZ3:AKZ54=AGY51)*(ALB3:ALB54="L"))</f>
        <v>0</v>
      </c>
      <c r="AHC51" s="497">
        <f ca="1">SUMIF(AKW3:AKW72,AGY51,AKX3:AKX72)+SUMIF(AKZ3:AKZ72,AGY51,AKY3:AKY72)</f>
        <v>0</v>
      </c>
      <c r="AHD51" s="497">
        <f ca="1">SUMIF(AKZ3:AKZ72,AGY51,AKX3:AKX72)+SUMIF(AKW3:AKW72,AGY51,AKY3:AKY72)</f>
        <v>0</v>
      </c>
      <c r="AHE51" s="497">
        <f t="shared" ca="1" si="7214"/>
        <v>1000</v>
      </c>
      <c r="AHF51" s="497">
        <f t="shared" ca="1" si="7215"/>
        <v>0</v>
      </c>
      <c r="AHG51" s="499">
        <f t="shared" si="171"/>
        <v>1</v>
      </c>
      <c r="AHH51" s="497">
        <f ca="1">IF(COUNTIF(AHF49:AHF52,4)&lt;&gt;4,RANK(AHF51,AHF49:AHF52),AHF103)</f>
        <v>1</v>
      </c>
      <c r="AHI51" s="497"/>
      <c r="AHJ51" s="497">
        <f ca="1">SUMPRODUCT((AHH49:AHH52=AHH51)*(AHG49:AHG52&lt;AHG51))+AHH51</f>
        <v>1</v>
      </c>
      <c r="AHK51" s="498" t="str">
        <f ca="1">INDEX(AGY49:AGY53,MATCH(3,AHJ49:AHJ53,0),0)</f>
        <v>Salzburg</v>
      </c>
      <c r="AHL51" s="497">
        <f ca="1">INDEX(AHH49:AHH53,MATCH(AHK51,AGY49:AGY53,0),0)</f>
        <v>1</v>
      </c>
      <c r="AHM51" s="497" t="str">
        <f t="shared" ref="AHM51:AHM52" ca="1" si="7397">IF(AND(AHM50&lt;&gt;"",AHL51=1),AHK51,"")</f>
        <v>Salzburg</v>
      </c>
      <c r="AHN51" s="497" t="str">
        <f t="shared" ref="AHN51:AHN52" ca="1" si="7398">IF(AND(AHN50&lt;&gt;"",AHL52=2),AHK52,"")</f>
        <v/>
      </c>
      <c r="AHO51" s="497" t="str">
        <f t="shared" ref="AHO51" ca="1" si="7399">IF(AND(AHO50&lt;&gt;"",AHL53=3),AHK53,"")</f>
        <v/>
      </c>
      <c r="AHP51" s="497"/>
      <c r="AHQ51" s="497"/>
      <c r="AHR51" s="497" t="str">
        <f t="shared" ca="1" si="7220"/>
        <v>Salzburg</v>
      </c>
      <c r="AHS51" s="497">
        <f ca="1">SUMPRODUCT((AKW3:AKW54=AHR51)*(AKZ3:AKZ54=AHR52)*(ALA3:ALA54="W"))+SUMPRODUCT((AKW3:AKW54=AHR51)*(AKZ3:AKZ54=AHR53)*(ALA3:ALA54="W"))+SUMPRODUCT((AKW3:AKW54=AHR51)*(AKZ3:AKZ54=AHR49)*(ALA3:ALA54="W"))+SUMPRODUCT((AKW3:AKW54=AHR51)*(AKZ3:AKZ54=AHR50)*(ALA3:ALA54="W"))+SUMPRODUCT((AKW3:AKW54=AHR52)*(AKZ3:AKZ54=AHR51)*(ALB3:ALB54="W"))+SUMPRODUCT((AKW3:AKW54=AHR53)*(AKZ3:AKZ54=AHR51)*(ALB3:ALB54="W"))+SUMPRODUCT((AKW3:AKW54=AHR49)*(AKZ3:AKZ54=AHR51)*(ALB3:ALB54="W"))+SUMPRODUCT((AKW3:AKW54=AHR50)*(AKZ3:AKZ54=AHR51)*(ALB3:ALB54="W"))</f>
        <v>0</v>
      </c>
      <c r="AHT51" s="497">
        <f ca="1">SUMPRODUCT((AKW3:AKW54=AHR51)*(AKZ3:AKZ54=AHR52)*(ALA3:ALA54="D"))+SUMPRODUCT((AKW3:AKW54=AHR51)*(AKZ3:AKZ54=AHR53)*(ALA3:ALA54="D"))+SUMPRODUCT((AKW3:AKW54=AHR51)*(AKZ3:AKZ54=AHR49)*(ALA3:ALA54="D"))+SUMPRODUCT((AKW3:AKW54=AHR51)*(AKZ3:AKZ54=AHR50)*(ALA3:ALA54="D"))+SUMPRODUCT((AKW3:AKW54=AHR52)*(AKZ3:AKZ54=AHR51)*(ALA3:ALA54="D"))+SUMPRODUCT((AKW3:AKW54=AHR53)*(AKZ3:AKZ54=AHR51)*(ALA3:ALA54="D"))+SUMPRODUCT((AKW3:AKW54=AHR49)*(AKZ3:AKZ54=AHR51)*(ALA3:ALA54="D"))+SUMPRODUCT((AKW3:AKW54=AHR50)*(AKZ3:AKZ54=AHR51)*(ALA3:ALA54="D"))</f>
        <v>0</v>
      </c>
      <c r="AHU51" s="497">
        <f ca="1">SUMPRODUCT((AKW3:AKW54=AHR51)*(AKZ3:AKZ54=AHR52)*(ALA3:ALA54="L"))+SUMPRODUCT((AKW3:AKW54=AHR51)*(AKZ3:AKZ54=AHR53)*(ALA3:ALA54="L"))+SUMPRODUCT((AKW3:AKW54=AHR51)*(AKZ3:AKZ54=AHR49)*(ALA3:ALA54="L"))+SUMPRODUCT((AKW3:AKW54=AHR51)*(AKZ3:AKZ54=AHR50)*(ALA3:ALA54="L"))+SUMPRODUCT((AKW3:AKW54=AHR52)*(AKZ3:AKZ54=AHR51)*(ALB3:ALB54="L"))+SUMPRODUCT((AKW3:AKW54=AHR53)*(AKZ3:AKZ54=AHR51)*(ALB3:ALB54="L"))+SUMPRODUCT((AKW3:AKW54=AHR49)*(AKZ3:AKZ54=AHR51)*(ALB3:ALB54="L"))+SUMPRODUCT((AKW3:AKW54=AHR50)*(AKZ3:AKZ54=AHR51)*(ALB3:ALB54="L"))</f>
        <v>0</v>
      </c>
      <c r="AHV51" s="497">
        <f ca="1">SUMPRODUCT((AKW3:AKW54=AHR51)*(AKZ3:AKZ54=AHR52)*AKX3:AKX54)+SUMPRODUCT((AKW3:AKW54=AHR51)*(AKZ3:AKZ54=AHR53)*AKX3:AKX54)+SUMPRODUCT((AKW3:AKW54=AHR51)*(AKZ3:AKZ54=AHR49)*AKX3:AKX54)+SUMPRODUCT((AKW3:AKW54=AHR51)*(AKZ3:AKZ54=AHR50)*AKX3:AKX54)+SUMPRODUCT((AKW3:AKW54=AHR52)*(AKZ3:AKZ54=AHR51)*AKY3:AKY54)+SUMPRODUCT((AKW3:AKW54=AHR53)*(AKZ3:AKZ54=AHR51)*AKY3:AKY54)+SUMPRODUCT((AKW3:AKW54=AHR49)*(AKZ3:AKZ54=AHR51)*AKY3:AKY54)+SUMPRODUCT((AKW3:AKW54=AHR50)*(AKZ3:AKZ54=AHR51)*AKY3:AKY54)</f>
        <v>0</v>
      </c>
      <c r="AHW51" s="497">
        <f ca="1">SUMPRODUCT((AKW3:AKW54=AHR51)*(AKZ3:AKZ54=AHR52)*AKY3:AKY54)+SUMPRODUCT((AKW3:AKW54=AHR51)*(AKZ3:AKZ54=AHR53)*AKY3:AKY54)+SUMPRODUCT((AKW3:AKW54=AHR51)*(AKZ3:AKZ54=AHR49)*AKY3:AKY54)+SUMPRODUCT((AKW3:AKW54=AHR51)*(AKZ3:AKZ54=AHR50)*AKY3:AKY54)+SUMPRODUCT((AKW3:AKW54=AHR52)*(AKZ3:AKZ54=AHR51)*AKX3:AKX54)+SUMPRODUCT((AKW3:AKW54=AHR53)*(AKZ3:AKZ54=AHR51)*AKX3:AKX54)+SUMPRODUCT((AKW3:AKW54=AHR49)*(AKZ3:AKZ54=AHR51)*AKX3:AKX54)+SUMPRODUCT((AKW3:AKW54=AHR50)*(AKZ3:AKZ54=AHR51)*AKX3:AKX54)</f>
        <v>0</v>
      </c>
      <c r="AHX51" s="497">
        <f t="shared" ca="1" si="7221"/>
        <v>1000</v>
      </c>
      <c r="AHY51" s="497">
        <f t="shared" ca="1" si="7222"/>
        <v>0</v>
      </c>
      <c r="AHZ51" s="497">
        <f ca="1">IF(AHR51&lt;&gt;"",VLOOKUP(AHR51,AGY4:AHE52,7,FALSE),"")</f>
        <v>1000</v>
      </c>
      <c r="AIA51" s="497">
        <f ca="1">IF(AHR51&lt;&gt;"",VLOOKUP(AHR51,AGY4:AHE52,5,FALSE),"")</f>
        <v>0</v>
      </c>
      <c r="AIB51" s="497">
        <f ca="1">IF(AHR51&lt;&gt;"",VLOOKUP(AHR51,AGY4:AHG52,9,FALSE),"")</f>
        <v>17</v>
      </c>
      <c r="AIC51" s="497">
        <f t="shared" ca="1" si="7223"/>
        <v>0</v>
      </c>
      <c r="AID51" s="497">
        <f ca="1">IF(AHR51&lt;&gt;"",RANK(AIC51,AIC49:AIC53),"")</f>
        <v>1</v>
      </c>
      <c r="AIE51" s="497">
        <f ca="1">IF(AHR51&lt;&gt;"",SUMPRODUCT((AIC49:AIC53=AIC51)*(AHX49:AHX53&gt;AHX51)),"")</f>
        <v>0</v>
      </c>
      <c r="AIF51" s="497">
        <f ca="1">IF(AHR51&lt;&gt;"",SUMPRODUCT((AIC49:AIC53=AIC51)*(AHX49:AHX53=AHX51)*(AHV49:AHV53&gt;AHV51)),"")</f>
        <v>0</v>
      </c>
      <c r="AIG51" s="497">
        <f ca="1">IF(AHR51&lt;&gt;"",SUMPRODUCT((AIC49:AIC53=AIC51)*(AHX49:AHX53=AHX51)*(AHV49:AHV53=AHV51)*(AHZ49:AHZ53&gt;AHZ51)),"")</f>
        <v>0</v>
      </c>
      <c r="AIH51" s="497">
        <f ca="1">IF(AHR51&lt;&gt;"",SUMPRODUCT((AIC49:AIC53=AIC51)*(AHX49:AHX53=AHX51)*(AHV49:AHV53=AHV51)*(AHZ49:AHZ53=AHZ51)*(AIA49:AIA53&gt;AIA51)),"")</f>
        <v>0</v>
      </c>
      <c r="AII51" s="497">
        <f ca="1">IF(AHR51&lt;&gt;"",SUMPRODUCT((AIC49:AIC53=AIC51)*(AHX49:AHX53=AHX51)*(AHV49:AHV53=AHV51)*(AHZ49:AHZ53=AHZ51)*(AIA49:AIA53=AIA51)*(AIB49:AIB53&gt;AIB51)),"")</f>
        <v>1</v>
      </c>
      <c r="AIJ51" s="497">
        <f t="shared" ref="AIJ51" ca="1" si="7400">IF(AHR51&lt;&gt;"",IF(AIJ103&lt;&gt;"",IF(AHQ100=3,AIJ103,AIJ103+AHQ100),SUM(AID51:AII51)),"")</f>
        <v>2</v>
      </c>
      <c r="AIK51" s="497" t="str">
        <f ca="1">IF(AHR51&lt;&gt;"",INDEX(AHR49:AHR53,MATCH(3,AIJ49:AIJ53,0),0),"")</f>
        <v>Al Hilal</v>
      </c>
      <c r="AIL51" s="497" t="str">
        <f t="shared" ca="1" si="7316"/>
        <v/>
      </c>
      <c r="AIM51" s="497">
        <f ca="1">SUMPRODUCT((AKW3:AKW54=AIL51)*(AKZ3:AKZ54=AIL52)*(ALA3:ALA54="W"))+SUMPRODUCT((AKW3:AKW54=AIL51)*(AKZ3:AKZ54=AIL53)*(ALA3:ALA54="W"))+SUMPRODUCT((AKW3:AKW54=AIL51)*(AKZ3:AKZ54=AIL50)*(ALA3:ALA54="W"))+SUMPRODUCT((AKW3:AKW54=AIL52)*(AKZ3:AKZ54=AIL51)*(ALB3:ALB54="W"))+SUMPRODUCT((AKW3:AKW54=AIL53)*(AKZ3:AKZ54=AIL51)*(ALB3:ALB54="W"))+SUMPRODUCT((AKW3:AKW54=AIL50)*(AKZ3:AKZ54=AIL51)*(ALB3:ALB54="W"))</f>
        <v>0</v>
      </c>
      <c r="AIN51" s="497">
        <f ca="1">SUMPRODUCT((AKW3:AKW54=AIL51)*(AKZ3:AKZ54=AIL52)*(ALA3:ALA54="D"))+SUMPRODUCT((AKW3:AKW54=AIL51)*(AKZ3:AKZ54=AIL53)*(ALA3:ALA54="D"))+SUMPRODUCT((AKW3:AKW54=AIL51)*(AKZ3:AKZ54=AIL50)*(ALA3:ALA54="D"))+SUMPRODUCT((AKW3:AKW54=AIL52)*(AKZ3:AKZ54=AIL51)*(ALA3:ALA54="D"))+SUMPRODUCT((AKW3:AKW54=AIL53)*(AKZ3:AKZ54=AIL51)*(ALA3:ALA54="D"))+SUMPRODUCT((AKW3:AKW54=AIL50)*(AKZ3:AKZ54=AIL51)*(ALA3:ALA54="D"))</f>
        <v>0</v>
      </c>
      <c r="AIO51" s="497">
        <f ca="1">SUMPRODUCT((AKW3:AKW54=AIL51)*(AKZ3:AKZ54=AIL52)*(ALA3:ALA54="L"))+SUMPRODUCT((AKW3:AKW54=AIL51)*(AKZ3:AKZ54=AIL53)*(ALA3:ALA54="L"))+SUMPRODUCT((AKW3:AKW54=AIL51)*(AKZ3:AKZ54=AIL50)*(ALA3:ALA54="L"))+SUMPRODUCT((AKW3:AKW54=AIL52)*(AKZ3:AKZ54=AIL51)*(ALB3:ALB54="L"))+SUMPRODUCT((AKW3:AKW54=AIL53)*(AKZ3:AKZ54=AIL51)*(ALB3:ALB54="L"))+SUMPRODUCT((AKW3:AKW54=AIL50)*(AKZ3:AKZ54=AIL51)*(ALB3:ALB54="L"))</f>
        <v>0</v>
      </c>
      <c r="AIP51" s="497">
        <f ca="1">SUMPRODUCT((AKW3:AKW54=AIL51)*(AKZ3:AKZ54=AIL52)*AKX3:AKX54)+SUMPRODUCT((AKW3:AKW54=AIL51)*(AKZ3:AKZ54=AIL53)*AKX3:AKX54)+SUMPRODUCT((AKW3:AKW54=AIL51)*(AKZ3:AKZ54=AIL49)*AKX3:AKX54)+SUMPRODUCT((AKW3:AKW54=AIL51)*(AKZ3:AKZ54=AIL50)*AKX3:AKX54)+SUMPRODUCT((AKW3:AKW54=AIL52)*(AKZ3:AKZ54=AIL51)*AKY3:AKY54)+SUMPRODUCT((AKW3:AKW54=AIL53)*(AKZ3:AKZ54=AIL51)*AKY3:AKY54)+SUMPRODUCT((AKW3:AKW54=AIL49)*(AKZ3:AKZ54=AIL51)*AKY3:AKY54)+SUMPRODUCT((AKW3:AKW54=AIL50)*(AKZ3:AKZ54=AIL51)*AKY3:AKY54)</f>
        <v>0</v>
      </c>
      <c r="AIQ51" s="497">
        <f ca="1">SUMPRODUCT((AKW3:AKW54=AIL51)*(AKZ3:AKZ54=AIL52)*AKY3:AKY54)+SUMPRODUCT((AKW3:AKW54=AIL51)*(AKZ3:AKZ54=AIL53)*AKY3:AKY54)+SUMPRODUCT((AKW3:AKW54=AIL51)*(AKZ3:AKZ54=AIL49)*AKY3:AKY54)+SUMPRODUCT((AKW3:AKW54=AIL51)*(AKZ3:AKZ54=AIL50)*AKY3:AKY54)+SUMPRODUCT((AKW3:AKW54=AIL52)*(AKZ3:AKZ54=AIL51)*AKX3:AKX54)+SUMPRODUCT((AKW3:AKW54=AIL53)*(AKZ3:AKZ54=AIL51)*AKX3:AKX54)+SUMPRODUCT((AKW3:AKW54=AIL49)*(AKZ3:AKZ54=AIL51)*AKX3:AKX54)+SUMPRODUCT((AKW3:AKW54=AIL50)*(AKZ3:AKZ54=AIL51)*AKX3:AKX54)</f>
        <v>0</v>
      </c>
      <c r="AIR51" s="497">
        <f t="shared" ca="1" si="7317"/>
        <v>1000</v>
      </c>
      <c r="AIS51" s="497" t="str">
        <f t="shared" ca="1" si="7318"/>
        <v/>
      </c>
      <c r="AIT51" s="497" t="str">
        <f ca="1">IF(AIL51&lt;&gt;"",VLOOKUP(AIL51,AGY4:AHE52,7,FALSE),"")</f>
        <v/>
      </c>
      <c r="AIU51" s="497" t="str">
        <f ca="1">IF(AIL51&lt;&gt;"",VLOOKUP(AIL51,AGY4:AHE52,5,FALSE),"")</f>
        <v/>
      </c>
      <c r="AIV51" s="497" t="str">
        <f ca="1">IF(AIL51&lt;&gt;"",VLOOKUP(AIL51,AGY4:AHG52,9,FALSE),"")</f>
        <v/>
      </c>
      <c r="AIW51" s="497" t="str">
        <f t="shared" ca="1" si="7319"/>
        <v/>
      </c>
      <c r="AIX51" s="497" t="str">
        <f ca="1">IF(AIL51&lt;&gt;"",RANK(AIW51,AIW49:AIW52),"")</f>
        <v/>
      </c>
      <c r="AIY51" s="497" t="str">
        <f ca="1">IF(AIL51&lt;&gt;"",SUMPRODUCT((AIW49:AIW53=AIW51)*(AIR49:AIR53&gt;AIR51)),"")</f>
        <v/>
      </c>
      <c r="AIZ51" s="497" t="str">
        <f ca="1">IF(AIL51&lt;&gt;"",SUMPRODUCT((AIW49:AIW53=AIW51)*(AIR49:AIR53=AIR51)*(AIP49:AIP53&gt;AIP51)),"")</f>
        <v/>
      </c>
      <c r="AJA51" s="497" t="str">
        <f ca="1">IF(AIL51&lt;&gt;"",SUMPRODUCT((AIW49:AIW53=AIW51)*(AIR49:AIR53=AIR51)*(AIP49:AIP53=AIP51)*(AIT49:AIT53&gt;AIT51)),"")</f>
        <v/>
      </c>
      <c r="AJB51" s="497" t="str">
        <f ca="1">IF(AIL51&lt;&gt;"",SUMPRODUCT((AIW49:AIW53=AIW51)*(AIR49:AIR53=AIR51)*(AIP49:AIP53=AIP51)*(AIT49:AIT53=AIT51)*(AIU49:AIU53&gt;AIU51)),"")</f>
        <v/>
      </c>
      <c r="AJC51" s="497" t="str">
        <f ca="1">IF(AIL51&lt;&gt;"",SUMPRODUCT((AIW49:AIW53=AIW51)*(AIR49:AIR53=AIR51)*(AIP49:AIP53=AIP51)*(AIT49:AIT53=AIT51)*(AIU49:AIU53=AIU51)*(AIV49:AIV53&gt;AIV51)),"")</f>
        <v/>
      </c>
      <c r="AJD51" s="497" t="str">
        <f ca="1">IF(AIL51&lt;&gt;"",IF(AJD103&lt;&gt;"",IF(AIK100=3,AJD103,AJD103+AIK100),SUM(AIX51:AJC51)+1),"")</f>
        <v/>
      </c>
      <c r="AJE51" s="497" t="str">
        <f ca="1">IF(AIL51&lt;&gt;"",INDEX(AIL50:AIL53,MATCH(3,AJD50:AJD53,0),0),"")</f>
        <v/>
      </c>
      <c r="AJF51" s="497" t="str">
        <f t="shared" ref="AJF51:AJF52" ca="1" si="7401">IF(AHO49&lt;&gt;"",AHO49,"")</f>
        <v/>
      </c>
      <c r="AJG51" s="497">
        <f ca="1">SUMPRODUCT((AKW3:AKW54=AJF51)*(AKZ3:AKZ54=AJF52)*(ALA3:ALA54="W"))+SUMPRODUCT((AKW3:AKW54=AJF51)*(AKZ3:AKZ54=AJF53)*(ALA3:ALA54="W"))+SUMPRODUCT((AKW3:AKW54=AJF51)*(AKZ3:AKZ54=AJF66)*(ALA3:ALA54="W"))+SUMPRODUCT((AKW3:AKW54=AJF52)*(AKZ3:AKZ54=AJF51)*(ALB3:ALB54="W"))+SUMPRODUCT((AKW3:AKW54=AJF53)*(AKZ3:AKZ54=AJF51)*(ALB3:ALB54="W"))+SUMPRODUCT((AKW3:AKW54=AJF66)*(AKZ3:AKZ54=AJF51)*(ALB3:ALB54="W"))</f>
        <v>0</v>
      </c>
      <c r="AJH51" s="497">
        <f ca="1">SUMPRODUCT((AKW3:AKW54=AJF51)*(AKZ3:AKZ54=AJF52)*(ALA3:ALA54="D"))+SUMPRODUCT((AKW3:AKW54=AJF51)*(AKZ3:AKZ54=AJF53)*(ALA3:ALA54="D"))+SUMPRODUCT((AKW3:AKW54=AJF51)*(AKZ3:AKZ54=AJF66)*(ALA3:ALA54="D"))+SUMPRODUCT((AKW3:AKW54=AJF52)*(AKZ3:AKZ54=AJF51)*(ALA3:ALA54="D"))+SUMPRODUCT((AKW3:AKW54=AJF53)*(AKZ3:AKZ54=AJF51)*(ALA3:ALA54="D"))+SUMPRODUCT((AKW3:AKW54=AJF66)*(AKZ3:AKZ54=AJF51)*(ALA3:ALA54="D"))</f>
        <v>0</v>
      </c>
      <c r="AJI51" s="497">
        <f ca="1">SUMPRODUCT((AKW3:AKW54=AJF51)*(AKZ3:AKZ54=AJF52)*(ALA3:ALA54="L"))+SUMPRODUCT((AKW3:AKW54=AJF51)*(AKZ3:AKZ54=AJF53)*(ALA3:ALA54="L"))+SUMPRODUCT((AKW3:AKW54=AJF51)*(AKZ3:AKZ54=AJF66)*(ALA3:ALA54="L"))+SUMPRODUCT((AKW3:AKW54=AJF52)*(AKZ3:AKZ54=AJF51)*(ALB3:ALB54="L"))+SUMPRODUCT((AKW3:AKW54=AJF53)*(AKZ3:AKZ54=AJF51)*(ALB3:ALB54="L"))+SUMPRODUCT((AKW3:AKW54=AJF66)*(AKZ3:AKZ54=AJF51)*(ALB3:ALB54="L"))</f>
        <v>0</v>
      </c>
      <c r="AJJ51" s="497">
        <f ca="1">SUMPRODUCT((AKW3:AKW54=AJF51)*(AKZ3:AKZ54=AJF52)*AKX3:AKX54)+SUMPRODUCT((AKW3:AKW54=AJF51)*(AKZ3:AKZ54=AJF53)*AKX3:AKX54)+SUMPRODUCT((AKW3:AKW54=AJF51)*(AKZ3:AKZ54=AJF49)*AKX3:AKX54)+SUMPRODUCT((AKW3:AKW54=AJF51)*(AKZ3:AKZ54=AJF50)*AKX3:AKX54)+SUMPRODUCT((AKW3:AKW54=AJF52)*(AKZ3:AKZ54=AJF51)*AKY3:AKY54)+SUMPRODUCT((AKW3:AKW54=AJF53)*(AKZ3:AKZ54=AJF51)*AKY3:AKY54)+SUMPRODUCT((AKW3:AKW54=AJF49)*(AKZ3:AKZ54=AJF51)*AKY3:AKY54)+SUMPRODUCT((AKW3:AKW54=AJF50)*(AKZ3:AKZ54=AJF51)*AKY3:AKY54)</f>
        <v>0</v>
      </c>
      <c r="AJK51" s="497">
        <f ca="1">SUMPRODUCT((AKW3:AKW54=AJF51)*(AKZ3:AKZ54=AJF52)*AKY3:AKY54)+SUMPRODUCT((AKW3:AKW54=AJF51)*(AKZ3:AKZ54=AJF53)*AKY3:AKY54)+SUMPRODUCT((AKW3:AKW54=AJF51)*(AKZ3:AKZ54=AJF49)*AKY3:AKY54)+SUMPRODUCT((AKW3:AKW54=AJF51)*(AKZ3:AKZ54=AJF50)*AKY3:AKY54)+SUMPRODUCT((AKW3:AKW54=AJF52)*(AKZ3:AKZ54=AJF51)*AKX3:AKX54)+SUMPRODUCT((AKW3:AKW54=AJF53)*(AKZ3:AKZ54=AJF51)*AKX3:AKX54)+SUMPRODUCT((AKW3:AKW54=AJF49)*(AKZ3:AKZ54=AJF51)*AKX3:AKX54)+SUMPRODUCT((AKW3:AKW54=AJF50)*(AKZ3:AKZ54=AJF51)*AKX3:AKX54)</f>
        <v>0</v>
      </c>
      <c r="AJL51" s="497">
        <f t="shared" ref="AJL51:AJL52" ca="1" si="7402">AJJ51-AJK51+1000</f>
        <v>1000</v>
      </c>
      <c r="AJM51" s="497" t="str">
        <f t="shared" ref="AJM51:AJM52" ca="1" si="7403">IF(AJF51&lt;&gt;"",AJG51*3+AJH51*1,"")</f>
        <v/>
      </c>
      <c r="AJN51" s="497" t="str">
        <f ca="1">IF(AJF51&lt;&gt;"",VLOOKUP(AJF51,AGY4:AHE52,7,FALSE),"")</f>
        <v/>
      </c>
      <c r="AJO51" s="497" t="str">
        <f ca="1">IF(AJF51&lt;&gt;"",VLOOKUP(AJF51,AGY4:AHE52,5,FALSE),"")</f>
        <v/>
      </c>
      <c r="AJP51" s="497" t="str">
        <f ca="1">IF(AJF51&lt;&gt;"",VLOOKUP(AJF51,AGY4:AHG52,9,FALSE),"")</f>
        <v/>
      </c>
      <c r="AJQ51" s="497" t="str">
        <f t="shared" ref="AJQ51:AJQ52" ca="1" si="7404">AJM51</f>
        <v/>
      </c>
      <c r="AJR51" s="497" t="str">
        <f ca="1">IF(AJF51&lt;&gt;"",RANK(AJQ51,AJQ50:AJQ52),"")</f>
        <v/>
      </c>
      <c r="AJS51" s="497" t="str">
        <f ca="1">IF(AJF51&lt;&gt;"",SUMPRODUCT((AJQ49:AJQ53=AJQ51)*(AJL49:AJL53&gt;AJL51)),"")</f>
        <v/>
      </c>
      <c r="AJT51" s="497" t="str">
        <f ca="1">IF(AJF51&lt;&gt;"",SUMPRODUCT((AJQ49:AJQ53=AJQ51)*(AJL49:AJL53=AJL51)*(AJJ49:AJJ53&gt;AJJ51)),"")</f>
        <v/>
      </c>
      <c r="AJU51" s="497" t="str">
        <f ca="1">IF(AJF51&lt;&gt;"",SUMPRODUCT((AJQ49:AJQ53=AJQ51)*(AJL49:AJL53=AJL51)*(AJJ49:AJJ53=AJJ51)*(AJN49:AJN53&gt;AJN51)),"")</f>
        <v/>
      </c>
      <c r="AJV51" s="497" t="str">
        <f ca="1">IF(AJF51&lt;&gt;"",SUMPRODUCT((AJQ49:AJQ53=AJQ51)*(AJL49:AJL53=AJL51)*(AJJ49:AJJ53=AJJ51)*(AJN49:AJN53=AJN51)*(AJO49:AJO53&gt;AJO51)),"")</f>
        <v/>
      </c>
      <c r="AJW51" s="497" t="str">
        <f ca="1">IF(AJF51&lt;&gt;"",SUMPRODUCT((AJQ49:AJQ53=AJQ51)*(AJL49:AJL53=AJL51)*(AJJ49:AJJ53=AJJ51)*(AJN49:AJN53=AJN51)*(AJO49:AJO53=AJO51)*(AJP49:AJP53&gt;AJP51)),"")</f>
        <v/>
      </c>
      <c r="AJX51" s="497" t="str">
        <f t="shared" ref="AJX51:AJX52" ca="1" si="7405">IF(AJF51&lt;&gt;"",SUM(AJR51:AJW51)+2,"")</f>
        <v/>
      </c>
      <c r="AJY51" s="497" t="str">
        <f ca="1">IF(AJF51&lt;&gt;"",INDEX(AJF51:AJF53,MATCH(3,AJX51:AJX53,0),0),"")</f>
        <v/>
      </c>
      <c r="AJZ51" s="497"/>
      <c r="AKA51" s="497"/>
      <c r="AKB51" s="497"/>
      <c r="AKC51" s="497"/>
      <c r="AKD51" s="497"/>
      <c r="AKE51" s="497"/>
      <c r="AKF51" s="497"/>
      <c r="AKG51" s="497"/>
      <c r="AKH51" s="497"/>
      <c r="AKI51" s="497"/>
      <c r="AKJ51" s="497"/>
      <c r="AKK51" s="497"/>
      <c r="AKL51" s="497"/>
      <c r="AKM51" s="497"/>
      <c r="AKN51" s="497"/>
      <c r="AKO51" s="497"/>
      <c r="AKP51" s="497"/>
      <c r="AKQ51" s="497"/>
      <c r="AKR51" s="497"/>
      <c r="AKS51" s="497"/>
      <c r="AKT51" s="497" t="str">
        <f t="shared" ref="AKT51" ca="1" si="7406">IF(AJY51&lt;&gt;"",AJY51,IF(AJE51&lt;&gt;"",AJE51,IF(AIK51&lt;&gt;"",AIK51,AHK51)))</f>
        <v>Al Hilal</v>
      </c>
      <c r="AKU51" s="497">
        <v>3</v>
      </c>
      <c r="AKV51" s="497"/>
      <c r="AKW51" s="497"/>
      <c r="AKX51" s="497"/>
      <c r="AKY51" s="497"/>
      <c r="AKZ51" s="497"/>
      <c r="ALA51" s="497"/>
      <c r="ALB51" s="497"/>
      <c r="ALC51" s="497"/>
      <c r="ALD51" s="497">
        <f ca="1">VLOOKUP(ALE51,AOZ49:APA52,2,FALSE)</f>
        <v>4</v>
      </c>
      <c r="ALE51" s="498" t="str">
        <f t="shared" si="7226"/>
        <v>Pachuca</v>
      </c>
      <c r="ALF51" s="497">
        <f ca="1">SUMPRODUCT((APC3:APC54=ALE51)*(APG3:APG54="W"))+SUMPRODUCT((APF3:APF54=ALE51)*(APH3:APH54="W"))</f>
        <v>0</v>
      </c>
      <c r="ALG51" s="497">
        <f ca="1">SUMPRODUCT((APC3:APC54=ALE51)*(APG3:APG54="D"))+SUMPRODUCT((APF3:APF54=ALE51)*(APH3:APH54="D"))</f>
        <v>0</v>
      </c>
      <c r="ALH51" s="497">
        <f ca="1">SUMPRODUCT((APC3:APC54=ALE51)*(APG3:APG54="L"))+SUMPRODUCT((APF3:APF54=ALE51)*(APH3:APH54="L"))</f>
        <v>0</v>
      </c>
      <c r="ALI51" s="497">
        <f ca="1">SUMIF(APC3:APC72,ALE51,APD3:APD72)+SUMIF(APF3:APF72,ALE51,APE3:APE72)</f>
        <v>0</v>
      </c>
      <c r="ALJ51" s="497">
        <f ca="1">SUMIF(APF3:APF72,ALE51,APD3:APD72)+SUMIF(APC3:APC72,ALE51,APE3:APE72)</f>
        <v>0</v>
      </c>
      <c r="ALK51" s="497">
        <f t="shared" ca="1" si="7227"/>
        <v>1000</v>
      </c>
      <c r="ALL51" s="497">
        <f t="shared" ca="1" si="7228"/>
        <v>0</v>
      </c>
      <c r="ALM51" s="499">
        <f t="shared" si="198"/>
        <v>1</v>
      </c>
      <c r="ALN51" s="497">
        <f ca="1">IF(COUNTIF(ALL49:ALL52,4)&lt;&gt;4,RANK(ALL51,ALL49:ALL52),ALL103)</f>
        <v>1</v>
      </c>
      <c r="ALO51" s="497"/>
      <c r="ALP51" s="497">
        <f ca="1">SUMPRODUCT((ALN49:ALN52=ALN51)*(ALM49:ALM52&lt;ALM51))+ALN51</f>
        <v>1</v>
      </c>
      <c r="ALQ51" s="498" t="str">
        <f ca="1">INDEX(ALE49:ALE53,MATCH(3,ALP49:ALP53,0),0)</f>
        <v>Salzburg</v>
      </c>
      <c r="ALR51" s="497">
        <f ca="1">INDEX(ALN49:ALN53,MATCH(ALQ51,ALE49:ALE53,0),0)</f>
        <v>1</v>
      </c>
      <c r="ALS51" s="497" t="str">
        <f t="shared" ref="ALS51:ALS52" ca="1" si="7407">IF(AND(ALS50&lt;&gt;"",ALR51=1),ALQ51,"")</f>
        <v>Salzburg</v>
      </c>
      <c r="ALT51" s="497" t="str">
        <f t="shared" ref="ALT51:ALT52" ca="1" si="7408">IF(AND(ALT50&lt;&gt;"",ALR52=2),ALQ52,"")</f>
        <v/>
      </c>
      <c r="ALU51" s="497" t="str">
        <f t="shared" ref="ALU51" ca="1" si="7409">IF(AND(ALU50&lt;&gt;"",ALR53=3),ALQ53,"")</f>
        <v/>
      </c>
      <c r="ALV51" s="497"/>
      <c r="ALW51" s="497"/>
      <c r="ALX51" s="497" t="str">
        <f t="shared" ca="1" si="7233"/>
        <v>Salzburg</v>
      </c>
      <c r="ALY51" s="497">
        <f ca="1">SUMPRODUCT((APC3:APC54=ALX51)*(APF3:APF54=ALX52)*(APG3:APG54="W"))+SUMPRODUCT((APC3:APC54=ALX51)*(APF3:APF54=ALX53)*(APG3:APG54="W"))+SUMPRODUCT((APC3:APC54=ALX51)*(APF3:APF54=ALX49)*(APG3:APG54="W"))+SUMPRODUCT((APC3:APC54=ALX51)*(APF3:APF54=ALX50)*(APG3:APG54="W"))+SUMPRODUCT((APC3:APC54=ALX52)*(APF3:APF54=ALX51)*(APH3:APH54="W"))+SUMPRODUCT((APC3:APC54=ALX53)*(APF3:APF54=ALX51)*(APH3:APH54="W"))+SUMPRODUCT((APC3:APC54=ALX49)*(APF3:APF54=ALX51)*(APH3:APH54="W"))+SUMPRODUCT((APC3:APC54=ALX50)*(APF3:APF54=ALX51)*(APH3:APH54="W"))</f>
        <v>0</v>
      </c>
      <c r="ALZ51" s="497">
        <f ca="1">SUMPRODUCT((APC3:APC54=ALX51)*(APF3:APF54=ALX52)*(APG3:APG54="D"))+SUMPRODUCT((APC3:APC54=ALX51)*(APF3:APF54=ALX53)*(APG3:APG54="D"))+SUMPRODUCT((APC3:APC54=ALX51)*(APF3:APF54=ALX49)*(APG3:APG54="D"))+SUMPRODUCT((APC3:APC54=ALX51)*(APF3:APF54=ALX50)*(APG3:APG54="D"))+SUMPRODUCT((APC3:APC54=ALX52)*(APF3:APF54=ALX51)*(APG3:APG54="D"))+SUMPRODUCT((APC3:APC54=ALX53)*(APF3:APF54=ALX51)*(APG3:APG54="D"))+SUMPRODUCT((APC3:APC54=ALX49)*(APF3:APF54=ALX51)*(APG3:APG54="D"))+SUMPRODUCT((APC3:APC54=ALX50)*(APF3:APF54=ALX51)*(APG3:APG54="D"))</f>
        <v>0</v>
      </c>
      <c r="AMA51" s="497">
        <f ca="1">SUMPRODUCT((APC3:APC54=ALX51)*(APF3:APF54=ALX52)*(APG3:APG54="L"))+SUMPRODUCT((APC3:APC54=ALX51)*(APF3:APF54=ALX53)*(APG3:APG54="L"))+SUMPRODUCT((APC3:APC54=ALX51)*(APF3:APF54=ALX49)*(APG3:APG54="L"))+SUMPRODUCT((APC3:APC54=ALX51)*(APF3:APF54=ALX50)*(APG3:APG54="L"))+SUMPRODUCT((APC3:APC54=ALX52)*(APF3:APF54=ALX51)*(APH3:APH54="L"))+SUMPRODUCT((APC3:APC54=ALX53)*(APF3:APF54=ALX51)*(APH3:APH54="L"))+SUMPRODUCT((APC3:APC54=ALX49)*(APF3:APF54=ALX51)*(APH3:APH54="L"))+SUMPRODUCT((APC3:APC54=ALX50)*(APF3:APF54=ALX51)*(APH3:APH54="L"))</f>
        <v>0</v>
      </c>
      <c r="AMB51" s="497">
        <f ca="1">SUMPRODUCT((APC3:APC54=ALX51)*(APF3:APF54=ALX52)*APD3:APD54)+SUMPRODUCT((APC3:APC54=ALX51)*(APF3:APF54=ALX53)*APD3:APD54)+SUMPRODUCT((APC3:APC54=ALX51)*(APF3:APF54=ALX49)*APD3:APD54)+SUMPRODUCT((APC3:APC54=ALX51)*(APF3:APF54=ALX50)*APD3:APD54)+SUMPRODUCT((APC3:APC54=ALX52)*(APF3:APF54=ALX51)*APE3:APE54)+SUMPRODUCT((APC3:APC54=ALX53)*(APF3:APF54=ALX51)*APE3:APE54)+SUMPRODUCT((APC3:APC54=ALX49)*(APF3:APF54=ALX51)*APE3:APE54)+SUMPRODUCT((APC3:APC54=ALX50)*(APF3:APF54=ALX51)*APE3:APE54)</f>
        <v>0</v>
      </c>
      <c r="AMC51" s="497">
        <f ca="1">SUMPRODUCT((APC3:APC54=ALX51)*(APF3:APF54=ALX52)*APE3:APE54)+SUMPRODUCT((APC3:APC54=ALX51)*(APF3:APF54=ALX53)*APE3:APE54)+SUMPRODUCT((APC3:APC54=ALX51)*(APF3:APF54=ALX49)*APE3:APE54)+SUMPRODUCT((APC3:APC54=ALX51)*(APF3:APF54=ALX50)*APE3:APE54)+SUMPRODUCT((APC3:APC54=ALX52)*(APF3:APF54=ALX51)*APD3:APD54)+SUMPRODUCT((APC3:APC54=ALX53)*(APF3:APF54=ALX51)*APD3:APD54)+SUMPRODUCT((APC3:APC54=ALX49)*(APF3:APF54=ALX51)*APD3:APD54)+SUMPRODUCT((APC3:APC54=ALX50)*(APF3:APF54=ALX51)*APD3:APD54)</f>
        <v>0</v>
      </c>
      <c r="AMD51" s="497">
        <f t="shared" ca="1" si="7234"/>
        <v>1000</v>
      </c>
      <c r="AME51" s="497">
        <f t="shared" ca="1" si="7235"/>
        <v>0</v>
      </c>
      <c r="AMF51" s="497">
        <f ca="1">IF(ALX51&lt;&gt;"",VLOOKUP(ALX51,ALE4:ALK52,7,FALSE),"")</f>
        <v>1000</v>
      </c>
      <c r="AMG51" s="497">
        <f ca="1">IF(ALX51&lt;&gt;"",VLOOKUP(ALX51,ALE4:ALK52,5,FALSE),"")</f>
        <v>0</v>
      </c>
      <c r="AMH51" s="497">
        <f ca="1">IF(ALX51&lt;&gt;"",VLOOKUP(ALX51,ALE4:ALM52,9,FALSE),"")</f>
        <v>17</v>
      </c>
      <c r="AMI51" s="497">
        <f t="shared" ca="1" si="7236"/>
        <v>0</v>
      </c>
      <c r="AMJ51" s="497">
        <f ca="1">IF(ALX51&lt;&gt;"",RANK(AMI51,AMI49:AMI53),"")</f>
        <v>1</v>
      </c>
      <c r="AMK51" s="497">
        <f ca="1">IF(ALX51&lt;&gt;"",SUMPRODUCT((AMI49:AMI53=AMI51)*(AMD49:AMD53&gt;AMD51)),"")</f>
        <v>0</v>
      </c>
      <c r="AML51" s="497">
        <f ca="1">IF(ALX51&lt;&gt;"",SUMPRODUCT((AMI49:AMI53=AMI51)*(AMD49:AMD53=AMD51)*(AMB49:AMB53&gt;AMB51)),"")</f>
        <v>0</v>
      </c>
      <c r="AMM51" s="497">
        <f ca="1">IF(ALX51&lt;&gt;"",SUMPRODUCT((AMI49:AMI53=AMI51)*(AMD49:AMD53=AMD51)*(AMB49:AMB53=AMB51)*(AMF49:AMF53&gt;AMF51)),"")</f>
        <v>0</v>
      </c>
      <c r="AMN51" s="497">
        <f ca="1">IF(ALX51&lt;&gt;"",SUMPRODUCT((AMI49:AMI53=AMI51)*(AMD49:AMD53=AMD51)*(AMB49:AMB53=AMB51)*(AMF49:AMF53=AMF51)*(AMG49:AMG53&gt;AMG51)),"")</f>
        <v>0</v>
      </c>
      <c r="AMO51" s="497">
        <f ca="1">IF(ALX51&lt;&gt;"",SUMPRODUCT((AMI49:AMI53=AMI51)*(AMD49:AMD53=AMD51)*(AMB49:AMB53=AMB51)*(AMF49:AMF53=AMF51)*(AMG49:AMG53=AMG51)*(AMH49:AMH53&gt;AMH51)),"")</f>
        <v>1</v>
      </c>
      <c r="AMP51" s="497">
        <f t="shared" ref="AMP51" ca="1" si="7410">IF(ALX51&lt;&gt;"",IF(AMP103&lt;&gt;"",IF(ALW100=3,AMP103,AMP103+ALW100),SUM(AMJ51:AMO51)),"")</f>
        <v>2</v>
      </c>
      <c r="AMQ51" s="497" t="str">
        <f ca="1">IF(ALX51&lt;&gt;"",INDEX(ALX49:ALX53,MATCH(3,AMP49:AMP53,0),0),"")</f>
        <v>Al Hilal</v>
      </c>
      <c r="AMR51" s="497" t="str">
        <f t="shared" ca="1" si="7326"/>
        <v/>
      </c>
      <c r="AMS51" s="497">
        <f ca="1">SUMPRODUCT((APC3:APC54=AMR51)*(APF3:APF54=AMR52)*(APG3:APG54="W"))+SUMPRODUCT((APC3:APC54=AMR51)*(APF3:APF54=AMR53)*(APG3:APG54="W"))+SUMPRODUCT((APC3:APC54=AMR51)*(APF3:APF54=AMR50)*(APG3:APG54="W"))+SUMPRODUCT((APC3:APC54=AMR52)*(APF3:APF54=AMR51)*(APH3:APH54="W"))+SUMPRODUCT((APC3:APC54=AMR53)*(APF3:APF54=AMR51)*(APH3:APH54="W"))+SUMPRODUCT((APC3:APC54=AMR50)*(APF3:APF54=AMR51)*(APH3:APH54="W"))</f>
        <v>0</v>
      </c>
      <c r="AMT51" s="497">
        <f ca="1">SUMPRODUCT((APC3:APC54=AMR51)*(APF3:APF54=AMR52)*(APG3:APG54="D"))+SUMPRODUCT((APC3:APC54=AMR51)*(APF3:APF54=AMR53)*(APG3:APG54="D"))+SUMPRODUCT((APC3:APC54=AMR51)*(APF3:APF54=AMR50)*(APG3:APG54="D"))+SUMPRODUCT((APC3:APC54=AMR52)*(APF3:APF54=AMR51)*(APG3:APG54="D"))+SUMPRODUCT((APC3:APC54=AMR53)*(APF3:APF54=AMR51)*(APG3:APG54="D"))+SUMPRODUCT((APC3:APC54=AMR50)*(APF3:APF54=AMR51)*(APG3:APG54="D"))</f>
        <v>0</v>
      </c>
      <c r="AMU51" s="497">
        <f ca="1">SUMPRODUCT((APC3:APC54=AMR51)*(APF3:APF54=AMR52)*(APG3:APG54="L"))+SUMPRODUCT((APC3:APC54=AMR51)*(APF3:APF54=AMR53)*(APG3:APG54="L"))+SUMPRODUCT((APC3:APC54=AMR51)*(APF3:APF54=AMR50)*(APG3:APG54="L"))+SUMPRODUCT((APC3:APC54=AMR52)*(APF3:APF54=AMR51)*(APH3:APH54="L"))+SUMPRODUCT((APC3:APC54=AMR53)*(APF3:APF54=AMR51)*(APH3:APH54="L"))+SUMPRODUCT((APC3:APC54=AMR50)*(APF3:APF54=AMR51)*(APH3:APH54="L"))</f>
        <v>0</v>
      </c>
      <c r="AMV51" s="497">
        <f ca="1">SUMPRODUCT((APC3:APC54=AMR51)*(APF3:APF54=AMR52)*APD3:APD54)+SUMPRODUCT((APC3:APC54=AMR51)*(APF3:APF54=AMR53)*APD3:APD54)+SUMPRODUCT((APC3:APC54=AMR51)*(APF3:APF54=AMR49)*APD3:APD54)+SUMPRODUCT((APC3:APC54=AMR51)*(APF3:APF54=AMR50)*APD3:APD54)+SUMPRODUCT((APC3:APC54=AMR52)*(APF3:APF54=AMR51)*APE3:APE54)+SUMPRODUCT((APC3:APC54=AMR53)*(APF3:APF54=AMR51)*APE3:APE54)+SUMPRODUCT((APC3:APC54=AMR49)*(APF3:APF54=AMR51)*APE3:APE54)+SUMPRODUCT((APC3:APC54=AMR50)*(APF3:APF54=AMR51)*APE3:APE54)</f>
        <v>0</v>
      </c>
      <c r="AMW51" s="497">
        <f ca="1">SUMPRODUCT((APC3:APC54=AMR51)*(APF3:APF54=AMR52)*APE3:APE54)+SUMPRODUCT((APC3:APC54=AMR51)*(APF3:APF54=AMR53)*APE3:APE54)+SUMPRODUCT((APC3:APC54=AMR51)*(APF3:APF54=AMR49)*APE3:APE54)+SUMPRODUCT((APC3:APC54=AMR51)*(APF3:APF54=AMR50)*APE3:APE54)+SUMPRODUCT((APC3:APC54=AMR52)*(APF3:APF54=AMR51)*APD3:APD54)+SUMPRODUCT((APC3:APC54=AMR53)*(APF3:APF54=AMR51)*APD3:APD54)+SUMPRODUCT((APC3:APC54=AMR49)*(APF3:APF54=AMR51)*APD3:APD54)+SUMPRODUCT((APC3:APC54=AMR50)*(APF3:APF54=AMR51)*APD3:APD54)</f>
        <v>0</v>
      </c>
      <c r="AMX51" s="497">
        <f t="shared" ca="1" si="7327"/>
        <v>1000</v>
      </c>
      <c r="AMY51" s="497" t="str">
        <f t="shared" ca="1" si="7328"/>
        <v/>
      </c>
      <c r="AMZ51" s="497" t="str">
        <f ca="1">IF(AMR51&lt;&gt;"",VLOOKUP(AMR51,ALE4:ALK52,7,FALSE),"")</f>
        <v/>
      </c>
      <c r="ANA51" s="497" t="str">
        <f ca="1">IF(AMR51&lt;&gt;"",VLOOKUP(AMR51,ALE4:ALK52,5,FALSE),"")</f>
        <v/>
      </c>
      <c r="ANB51" s="497" t="str">
        <f ca="1">IF(AMR51&lt;&gt;"",VLOOKUP(AMR51,ALE4:ALM52,9,FALSE),"")</f>
        <v/>
      </c>
      <c r="ANC51" s="497" t="str">
        <f t="shared" ca="1" si="7329"/>
        <v/>
      </c>
      <c r="AND51" s="497" t="str">
        <f ca="1">IF(AMR51&lt;&gt;"",RANK(ANC51,ANC49:ANC52),"")</f>
        <v/>
      </c>
      <c r="ANE51" s="497" t="str">
        <f ca="1">IF(AMR51&lt;&gt;"",SUMPRODUCT((ANC49:ANC53=ANC51)*(AMX49:AMX53&gt;AMX51)),"")</f>
        <v/>
      </c>
      <c r="ANF51" s="497" t="str">
        <f ca="1">IF(AMR51&lt;&gt;"",SUMPRODUCT((ANC49:ANC53=ANC51)*(AMX49:AMX53=AMX51)*(AMV49:AMV53&gt;AMV51)),"")</f>
        <v/>
      </c>
      <c r="ANG51" s="497" t="str">
        <f ca="1">IF(AMR51&lt;&gt;"",SUMPRODUCT((ANC49:ANC53=ANC51)*(AMX49:AMX53=AMX51)*(AMV49:AMV53=AMV51)*(AMZ49:AMZ53&gt;AMZ51)),"")</f>
        <v/>
      </c>
      <c r="ANH51" s="497" t="str">
        <f ca="1">IF(AMR51&lt;&gt;"",SUMPRODUCT((ANC49:ANC53=ANC51)*(AMX49:AMX53=AMX51)*(AMV49:AMV53=AMV51)*(AMZ49:AMZ53=AMZ51)*(ANA49:ANA53&gt;ANA51)),"")</f>
        <v/>
      </c>
      <c r="ANI51" s="497" t="str">
        <f ca="1">IF(AMR51&lt;&gt;"",SUMPRODUCT((ANC49:ANC53=ANC51)*(AMX49:AMX53=AMX51)*(AMV49:AMV53=AMV51)*(AMZ49:AMZ53=AMZ51)*(ANA49:ANA53=ANA51)*(ANB49:ANB53&gt;ANB51)),"")</f>
        <v/>
      </c>
      <c r="ANJ51" s="497" t="str">
        <f ca="1">IF(AMR51&lt;&gt;"",IF(ANJ103&lt;&gt;"",IF(AMQ100=3,ANJ103,ANJ103+AMQ100),SUM(AND51:ANI51)+1),"")</f>
        <v/>
      </c>
      <c r="ANK51" s="497" t="str">
        <f ca="1">IF(AMR51&lt;&gt;"",INDEX(AMR50:AMR53,MATCH(3,ANJ50:ANJ53,0),0),"")</f>
        <v/>
      </c>
      <c r="ANL51" s="497" t="str">
        <f t="shared" ref="ANL51:ANL52" ca="1" si="7411">IF(ALU49&lt;&gt;"",ALU49,"")</f>
        <v/>
      </c>
      <c r="ANM51" s="497">
        <f ca="1">SUMPRODUCT((APC3:APC54=ANL51)*(APF3:APF54=ANL52)*(APG3:APG54="W"))+SUMPRODUCT((APC3:APC54=ANL51)*(APF3:APF54=ANL53)*(APG3:APG54="W"))+SUMPRODUCT((APC3:APC54=ANL51)*(APF3:APF54=ANL66)*(APG3:APG54="W"))+SUMPRODUCT((APC3:APC54=ANL52)*(APF3:APF54=ANL51)*(APH3:APH54="W"))+SUMPRODUCT((APC3:APC54=ANL53)*(APF3:APF54=ANL51)*(APH3:APH54="W"))+SUMPRODUCT((APC3:APC54=ANL66)*(APF3:APF54=ANL51)*(APH3:APH54="W"))</f>
        <v>0</v>
      </c>
      <c r="ANN51" s="497">
        <f ca="1">SUMPRODUCT((APC3:APC54=ANL51)*(APF3:APF54=ANL52)*(APG3:APG54="D"))+SUMPRODUCT((APC3:APC54=ANL51)*(APF3:APF54=ANL53)*(APG3:APG54="D"))+SUMPRODUCT((APC3:APC54=ANL51)*(APF3:APF54=ANL66)*(APG3:APG54="D"))+SUMPRODUCT((APC3:APC54=ANL52)*(APF3:APF54=ANL51)*(APG3:APG54="D"))+SUMPRODUCT((APC3:APC54=ANL53)*(APF3:APF54=ANL51)*(APG3:APG54="D"))+SUMPRODUCT((APC3:APC54=ANL66)*(APF3:APF54=ANL51)*(APG3:APG54="D"))</f>
        <v>0</v>
      </c>
      <c r="ANO51" s="497">
        <f ca="1">SUMPRODUCT((APC3:APC54=ANL51)*(APF3:APF54=ANL52)*(APG3:APG54="L"))+SUMPRODUCT((APC3:APC54=ANL51)*(APF3:APF54=ANL53)*(APG3:APG54="L"))+SUMPRODUCT((APC3:APC54=ANL51)*(APF3:APF54=ANL66)*(APG3:APG54="L"))+SUMPRODUCT((APC3:APC54=ANL52)*(APF3:APF54=ANL51)*(APH3:APH54="L"))+SUMPRODUCT((APC3:APC54=ANL53)*(APF3:APF54=ANL51)*(APH3:APH54="L"))+SUMPRODUCT((APC3:APC54=ANL66)*(APF3:APF54=ANL51)*(APH3:APH54="L"))</f>
        <v>0</v>
      </c>
      <c r="ANP51" s="497">
        <f ca="1">SUMPRODUCT((APC3:APC54=ANL51)*(APF3:APF54=ANL52)*APD3:APD54)+SUMPRODUCT((APC3:APC54=ANL51)*(APF3:APF54=ANL53)*APD3:APD54)+SUMPRODUCT((APC3:APC54=ANL51)*(APF3:APF54=ANL49)*APD3:APD54)+SUMPRODUCT((APC3:APC54=ANL51)*(APF3:APF54=ANL50)*APD3:APD54)+SUMPRODUCT((APC3:APC54=ANL52)*(APF3:APF54=ANL51)*APE3:APE54)+SUMPRODUCT((APC3:APC54=ANL53)*(APF3:APF54=ANL51)*APE3:APE54)+SUMPRODUCT((APC3:APC54=ANL49)*(APF3:APF54=ANL51)*APE3:APE54)+SUMPRODUCT((APC3:APC54=ANL50)*(APF3:APF54=ANL51)*APE3:APE54)</f>
        <v>0</v>
      </c>
      <c r="ANQ51" s="497">
        <f ca="1">SUMPRODUCT((APC3:APC54=ANL51)*(APF3:APF54=ANL52)*APE3:APE54)+SUMPRODUCT((APC3:APC54=ANL51)*(APF3:APF54=ANL53)*APE3:APE54)+SUMPRODUCT((APC3:APC54=ANL51)*(APF3:APF54=ANL49)*APE3:APE54)+SUMPRODUCT((APC3:APC54=ANL51)*(APF3:APF54=ANL50)*APE3:APE54)+SUMPRODUCT((APC3:APC54=ANL52)*(APF3:APF54=ANL51)*APD3:APD54)+SUMPRODUCT((APC3:APC54=ANL53)*(APF3:APF54=ANL51)*APD3:APD54)+SUMPRODUCT((APC3:APC54=ANL49)*(APF3:APF54=ANL51)*APD3:APD54)+SUMPRODUCT((APC3:APC54=ANL50)*(APF3:APF54=ANL51)*APD3:APD54)</f>
        <v>0</v>
      </c>
      <c r="ANR51" s="497">
        <f t="shared" ref="ANR51:ANR52" ca="1" si="7412">ANP51-ANQ51+1000</f>
        <v>1000</v>
      </c>
      <c r="ANS51" s="497" t="str">
        <f t="shared" ref="ANS51:ANS52" ca="1" si="7413">IF(ANL51&lt;&gt;"",ANM51*3+ANN51*1,"")</f>
        <v/>
      </c>
      <c r="ANT51" s="497" t="str">
        <f ca="1">IF(ANL51&lt;&gt;"",VLOOKUP(ANL51,ALE4:ALK52,7,FALSE),"")</f>
        <v/>
      </c>
      <c r="ANU51" s="497" t="str">
        <f ca="1">IF(ANL51&lt;&gt;"",VLOOKUP(ANL51,ALE4:ALK52,5,FALSE),"")</f>
        <v/>
      </c>
      <c r="ANV51" s="497" t="str">
        <f ca="1">IF(ANL51&lt;&gt;"",VLOOKUP(ANL51,ALE4:ALM52,9,FALSE),"")</f>
        <v/>
      </c>
      <c r="ANW51" s="497" t="str">
        <f t="shared" ref="ANW51:ANW52" ca="1" si="7414">ANS51</f>
        <v/>
      </c>
      <c r="ANX51" s="497" t="str">
        <f ca="1">IF(ANL51&lt;&gt;"",RANK(ANW51,ANW50:ANW52),"")</f>
        <v/>
      </c>
      <c r="ANY51" s="497" t="str">
        <f ca="1">IF(ANL51&lt;&gt;"",SUMPRODUCT((ANW49:ANW53=ANW51)*(ANR49:ANR53&gt;ANR51)),"")</f>
        <v/>
      </c>
      <c r="ANZ51" s="497" t="str">
        <f ca="1">IF(ANL51&lt;&gt;"",SUMPRODUCT((ANW49:ANW53=ANW51)*(ANR49:ANR53=ANR51)*(ANP49:ANP53&gt;ANP51)),"")</f>
        <v/>
      </c>
      <c r="AOA51" s="497" t="str">
        <f ca="1">IF(ANL51&lt;&gt;"",SUMPRODUCT((ANW49:ANW53=ANW51)*(ANR49:ANR53=ANR51)*(ANP49:ANP53=ANP51)*(ANT49:ANT53&gt;ANT51)),"")</f>
        <v/>
      </c>
      <c r="AOB51" s="497" t="str">
        <f ca="1">IF(ANL51&lt;&gt;"",SUMPRODUCT((ANW49:ANW53=ANW51)*(ANR49:ANR53=ANR51)*(ANP49:ANP53=ANP51)*(ANT49:ANT53=ANT51)*(ANU49:ANU53&gt;ANU51)),"")</f>
        <v/>
      </c>
      <c r="AOC51" s="497" t="str">
        <f ca="1">IF(ANL51&lt;&gt;"",SUMPRODUCT((ANW49:ANW53=ANW51)*(ANR49:ANR53=ANR51)*(ANP49:ANP53=ANP51)*(ANT49:ANT53=ANT51)*(ANU49:ANU53=ANU51)*(ANV49:ANV53&gt;ANV51)),"")</f>
        <v/>
      </c>
      <c r="AOD51" s="497" t="str">
        <f t="shared" ref="AOD51:AOD52" ca="1" si="7415">IF(ANL51&lt;&gt;"",SUM(ANX51:AOC51)+2,"")</f>
        <v/>
      </c>
      <c r="AOE51" s="497" t="str">
        <f ca="1">IF(ANL51&lt;&gt;"",INDEX(ANL51:ANL53,MATCH(3,AOD51:AOD53,0),0),"")</f>
        <v/>
      </c>
      <c r="AOF51" s="497"/>
      <c r="AOG51" s="497"/>
      <c r="AOH51" s="497"/>
      <c r="AOI51" s="497"/>
      <c r="AOJ51" s="497"/>
      <c r="AOK51" s="497"/>
      <c r="AOL51" s="497"/>
      <c r="AOM51" s="497"/>
      <c r="AON51" s="497"/>
      <c r="AOO51" s="497"/>
      <c r="AOP51" s="497"/>
      <c r="AOQ51" s="497"/>
      <c r="AOR51" s="497"/>
      <c r="AOS51" s="497"/>
      <c r="AOT51" s="497"/>
      <c r="AOU51" s="497"/>
      <c r="AOV51" s="497"/>
      <c r="AOW51" s="497"/>
      <c r="AOX51" s="497"/>
      <c r="AOY51" s="497"/>
      <c r="AOZ51" s="497" t="str">
        <f t="shared" ref="AOZ51" ca="1" si="7416">IF(AOE51&lt;&gt;"",AOE51,IF(ANK51&lt;&gt;"",ANK51,IF(AMQ51&lt;&gt;"",AMQ51,ALQ51)))</f>
        <v>Al Hilal</v>
      </c>
      <c r="APA51" s="497">
        <v>3</v>
      </c>
      <c r="APB51" s="497"/>
      <c r="APC51" s="497"/>
      <c r="APD51" s="497"/>
      <c r="APE51" s="497"/>
      <c r="APF51" s="497"/>
      <c r="APG51" s="497"/>
      <c r="APH51" s="497"/>
      <c r="API51" s="497"/>
      <c r="APJ51" s="497">
        <f ca="1">VLOOKUP(APK51,ATF49:ATG52,2,FALSE)</f>
        <v>4</v>
      </c>
      <c r="APK51" s="498" t="str">
        <f t="shared" si="7239"/>
        <v>Pachuca</v>
      </c>
      <c r="APL51" s="497">
        <f ca="1">SUMPRODUCT((ATI3:ATI54=APK51)*(ATM3:ATM54="W"))+SUMPRODUCT((ATL3:ATL54=APK51)*(ATN3:ATN54="W"))</f>
        <v>0</v>
      </c>
      <c r="APM51" s="497">
        <f ca="1">SUMPRODUCT((ATI3:ATI54=APK51)*(ATM3:ATM54="D"))+SUMPRODUCT((ATL3:ATL54=APK51)*(ATN3:ATN54="D"))</f>
        <v>0</v>
      </c>
      <c r="APN51" s="497">
        <f ca="1">SUMPRODUCT((ATI3:ATI54=APK51)*(ATM3:ATM54="L"))+SUMPRODUCT((ATL3:ATL54=APK51)*(ATN3:ATN54="L"))</f>
        <v>0</v>
      </c>
      <c r="APO51" s="497">
        <f ca="1">SUMIF(ATI3:ATI72,APK51,ATJ3:ATJ72)+SUMIF(ATL3:ATL72,APK51,ATK3:ATK72)</f>
        <v>0</v>
      </c>
      <c r="APP51" s="497">
        <f ca="1">SUMIF(ATL3:ATL72,APK51,ATJ3:ATJ72)+SUMIF(ATI3:ATI72,APK51,ATK3:ATK72)</f>
        <v>0</v>
      </c>
      <c r="APQ51" s="497">
        <f t="shared" ca="1" si="7240"/>
        <v>1000</v>
      </c>
      <c r="APR51" s="497">
        <f t="shared" ca="1" si="7241"/>
        <v>0</v>
      </c>
      <c r="APS51" s="499">
        <f t="shared" si="225"/>
        <v>1</v>
      </c>
      <c r="APT51" s="497">
        <f ca="1">IF(COUNTIF(APR49:APR52,4)&lt;&gt;4,RANK(APR51,APR49:APR52),APR103)</f>
        <v>1</v>
      </c>
      <c r="APU51" s="497"/>
      <c r="APV51" s="497">
        <f ca="1">SUMPRODUCT((APT49:APT52=APT51)*(APS49:APS52&lt;APS51))+APT51</f>
        <v>1</v>
      </c>
      <c r="APW51" s="498" t="str">
        <f ca="1">INDEX(APK49:APK53,MATCH(3,APV49:APV53,0),0)</f>
        <v>Salzburg</v>
      </c>
      <c r="APX51" s="497">
        <f ca="1">INDEX(APT49:APT53,MATCH(APW51,APK49:APK53,0),0)</f>
        <v>1</v>
      </c>
      <c r="APY51" s="497" t="str">
        <f t="shared" ref="APY51:APY52" ca="1" si="7417">IF(AND(APY50&lt;&gt;"",APX51=1),APW51,"")</f>
        <v>Salzburg</v>
      </c>
      <c r="APZ51" s="497" t="str">
        <f t="shared" ref="APZ51:APZ52" ca="1" si="7418">IF(AND(APZ50&lt;&gt;"",APX52=2),APW52,"")</f>
        <v/>
      </c>
      <c r="AQA51" s="497" t="str">
        <f t="shared" ref="AQA51" ca="1" si="7419">IF(AND(AQA50&lt;&gt;"",APX53=3),APW53,"")</f>
        <v/>
      </c>
      <c r="AQB51" s="497"/>
      <c r="AQC51" s="497"/>
      <c r="AQD51" s="497" t="str">
        <f t="shared" ca="1" si="7246"/>
        <v>Salzburg</v>
      </c>
      <c r="AQE51" s="497">
        <f ca="1">SUMPRODUCT((ATI3:ATI54=AQD51)*(ATL3:ATL54=AQD52)*(ATM3:ATM54="W"))+SUMPRODUCT((ATI3:ATI54=AQD51)*(ATL3:ATL54=AQD53)*(ATM3:ATM54="W"))+SUMPRODUCT((ATI3:ATI54=AQD51)*(ATL3:ATL54=AQD49)*(ATM3:ATM54="W"))+SUMPRODUCT((ATI3:ATI54=AQD51)*(ATL3:ATL54=AQD50)*(ATM3:ATM54="W"))+SUMPRODUCT((ATI3:ATI54=AQD52)*(ATL3:ATL54=AQD51)*(ATN3:ATN54="W"))+SUMPRODUCT((ATI3:ATI54=AQD53)*(ATL3:ATL54=AQD51)*(ATN3:ATN54="W"))+SUMPRODUCT((ATI3:ATI54=AQD49)*(ATL3:ATL54=AQD51)*(ATN3:ATN54="W"))+SUMPRODUCT((ATI3:ATI54=AQD50)*(ATL3:ATL54=AQD51)*(ATN3:ATN54="W"))</f>
        <v>0</v>
      </c>
      <c r="AQF51" s="497">
        <f ca="1">SUMPRODUCT((ATI3:ATI54=AQD51)*(ATL3:ATL54=AQD52)*(ATM3:ATM54="D"))+SUMPRODUCT((ATI3:ATI54=AQD51)*(ATL3:ATL54=AQD53)*(ATM3:ATM54="D"))+SUMPRODUCT((ATI3:ATI54=AQD51)*(ATL3:ATL54=AQD49)*(ATM3:ATM54="D"))+SUMPRODUCT((ATI3:ATI54=AQD51)*(ATL3:ATL54=AQD50)*(ATM3:ATM54="D"))+SUMPRODUCT((ATI3:ATI54=AQD52)*(ATL3:ATL54=AQD51)*(ATM3:ATM54="D"))+SUMPRODUCT((ATI3:ATI54=AQD53)*(ATL3:ATL54=AQD51)*(ATM3:ATM54="D"))+SUMPRODUCT((ATI3:ATI54=AQD49)*(ATL3:ATL54=AQD51)*(ATM3:ATM54="D"))+SUMPRODUCT((ATI3:ATI54=AQD50)*(ATL3:ATL54=AQD51)*(ATM3:ATM54="D"))</f>
        <v>0</v>
      </c>
      <c r="AQG51" s="497">
        <f ca="1">SUMPRODUCT((ATI3:ATI54=AQD51)*(ATL3:ATL54=AQD52)*(ATM3:ATM54="L"))+SUMPRODUCT((ATI3:ATI54=AQD51)*(ATL3:ATL54=AQD53)*(ATM3:ATM54="L"))+SUMPRODUCT((ATI3:ATI54=AQD51)*(ATL3:ATL54=AQD49)*(ATM3:ATM54="L"))+SUMPRODUCT((ATI3:ATI54=AQD51)*(ATL3:ATL54=AQD50)*(ATM3:ATM54="L"))+SUMPRODUCT((ATI3:ATI54=AQD52)*(ATL3:ATL54=AQD51)*(ATN3:ATN54="L"))+SUMPRODUCT((ATI3:ATI54=AQD53)*(ATL3:ATL54=AQD51)*(ATN3:ATN54="L"))+SUMPRODUCT((ATI3:ATI54=AQD49)*(ATL3:ATL54=AQD51)*(ATN3:ATN54="L"))+SUMPRODUCT((ATI3:ATI54=AQD50)*(ATL3:ATL54=AQD51)*(ATN3:ATN54="L"))</f>
        <v>0</v>
      </c>
      <c r="AQH51" s="497">
        <f ca="1">SUMPRODUCT((ATI3:ATI54=AQD51)*(ATL3:ATL54=AQD52)*ATJ3:ATJ54)+SUMPRODUCT((ATI3:ATI54=AQD51)*(ATL3:ATL54=AQD53)*ATJ3:ATJ54)+SUMPRODUCT((ATI3:ATI54=AQD51)*(ATL3:ATL54=AQD49)*ATJ3:ATJ54)+SUMPRODUCT((ATI3:ATI54=AQD51)*(ATL3:ATL54=AQD50)*ATJ3:ATJ54)+SUMPRODUCT((ATI3:ATI54=AQD52)*(ATL3:ATL54=AQD51)*ATK3:ATK54)+SUMPRODUCT((ATI3:ATI54=AQD53)*(ATL3:ATL54=AQD51)*ATK3:ATK54)+SUMPRODUCT((ATI3:ATI54=AQD49)*(ATL3:ATL54=AQD51)*ATK3:ATK54)+SUMPRODUCT((ATI3:ATI54=AQD50)*(ATL3:ATL54=AQD51)*ATK3:ATK54)</f>
        <v>0</v>
      </c>
      <c r="AQI51" s="497">
        <f ca="1">SUMPRODUCT((ATI3:ATI54=AQD51)*(ATL3:ATL54=AQD52)*ATK3:ATK54)+SUMPRODUCT((ATI3:ATI54=AQD51)*(ATL3:ATL54=AQD53)*ATK3:ATK54)+SUMPRODUCT((ATI3:ATI54=AQD51)*(ATL3:ATL54=AQD49)*ATK3:ATK54)+SUMPRODUCT((ATI3:ATI54=AQD51)*(ATL3:ATL54=AQD50)*ATK3:ATK54)+SUMPRODUCT((ATI3:ATI54=AQD52)*(ATL3:ATL54=AQD51)*ATJ3:ATJ54)+SUMPRODUCT((ATI3:ATI54=AQD53)*(ATL3:ATL54=AQD51)*ATJ3:ATJ54)+SUMPRODUCT((ATI3:ATI54=AQD49)*(ATL3:ATL54=AQD51)*ATJ3:ATJ54)+SUMPRODUCT((ATI3:ATI54=AQD50)*(ATL3:ATL54=AQD51)*ATJ3:ATJ54)</f>
        <v>0</v>
      </c>
      <c r="AQJ51" s="497">
        <f t="shared" ca="1" si="7247"/>
        <v>1000</v>
      </c>
      <c r="AQK51" s="497">
        <f t="shared" ca="1" si="7248"/>
        <v>0</v>
      </c>
      <c r="AQL51" s="497">
        <f ca="1">IF(AQD51&lt;&gt;"",VLOOKUP(AQD51,APK4:APQ52,7,FALSE),"")</f>
        <v>1000</v>
      </c>
      <c r="AQM51" s="497">
        <f ca="1">IF(AQD51&lt;&gt;"",VLOOKUP(AQD51,APK4:APQ52,5,FALSE),"")</f>
        <v>0</v>
      </c>
      <c r="AQN51" s="497">
        <f ca="1">IF(AQD51&lt;&gt;"",VLOOKUP(AQD51,APK4:APS52,9,FALSE),"")</f>
        <v>17</v>
      </c>
      <c r="AQO51" s="497">
        <f t="shared" ca="1" si="7249"/>
        <v>0</v>
      </c>
      <c r="AQP51" s="497">
        <f ca="1">IF(AQD51&lt;&gt;"",RANK(AQO51,AQO49:AQO53),"")</f>
        <v>1</v>
      </c>
      <c r="AQQ51" s="497">
        <f ca="1">IF(AQD51&lt;&gt;"",SUMPRODUCT((AQO49:AQO53=AQO51)*(AQJ49:AQJ53&gt;AQJ51)),"")</f>
        <v>0</v>
      </c>
      <c r="AQR51" s="497">
        <f ca="1">IF(AQD51&lt;&gt;"",SUMPRODUCT((AQO49:AQO53=AQO51)*(AQJ49:AQJ53=AQJ51)*(AQH49:AQH53&gt;AQH51)),"")</f>
        <v>0</v>
      </c>
      <c r="AQS51" s="497">
        <f ca="1">IF(AQD51&lt;&gt;"",SUMPRODUCT((AQO49:AQO53=AQO51)*(AQJ49:AQJ53=AQJ51)*(AQH49:AQH53=AQH51)*(AQL49:AQL53&gt;AQL51)),"")</f>
        <v>0</v>
      </c>
      <c r="AQT51" s="497">
        <f ca="1">IF(AQD51&lt;&gt;"",SUMPRODUCT((AQO49:AQO53=AQO51)*(AQJ49:AQJ53=AQJ51)*(AQH49:AQH53=AQH51)*(AQL49:AQL53=AQL51)*(AQM49:AQM53&gt;AQM51)),"")</f>
        <v>0</v>
      </c>
      <c r="AQU51" s="497">
        <f ca="1">IF(AQD51&lt;&gt;"",SUMPRODUCT((AQO49:AQO53=AQO51)*(AQJ49:AQJ53=AQJ51)*(AQH49:AQH53=AQH51)*(AQL49:AQL53=AQL51)*(AQM49:AQM53=AQM51)*(AQN49:AQN53&gt;AQN51)),"")</f>
        <v>1</v>
      </c>
      <c r="AQV51" s="497">
        <f t="shared" ref="AQV51" ca="1" si="7420">IF(AQD51&lt;&gt;"",IF(AQV103&lt;&gt;"",IF(AQC100=3,AQV103,AQV103+AQC100),SUM(AQP51:AQU51)),"")</f>
        <v>2</v>
      </c>
      <c r="AQW51" s="497" t="str">
        <f ca="1">IF(AQD51&lt;&gt;"",INDEX(AQD49:AQD53,MATCH(3,AQV49:AQV53,0),0),"")</f>
        <v>Al Hilal</v>
      </c>
      <c r="AQX51" s="497" t="str">
        <f t="shared" ca="1" si="7336"/>
        <v/>
      </c>
      <c r="AQY51" s="497">
        <f ca="1">SUMPRODUCT((ATI3:ATI54=AQX51)*(ATL3:ATL54=AQX52)*(ATM3:ATM54="W"))+SUMPRODUCT((ATI3:ATI54=AQX51)*(ATL3:ATL54=AQX53)*(ATM3:ATM54="W"))+SUMPRODUCT((ATI3:ATI54=AQX51)*(ATL3:ATL54=AQX50)*(ATM3:ATM54="W"))+SUMPRODUCT((ATI3:ATI54=AQX52)*(ATL3:ATL54=AQX51)*(ATN3:ATN54="W"))+SUMPRODUCT((ATI3:ATI54=AQX53)*(ATL3:ATL54=AQX51)*(ATN3:ATN54="W"))+SUMPRODUCT((ATI3:ATI54=AQX50)*(ATL3:ATL54=AQX51)*(ATN3:ATN54="W"))</f>
        <v>0</v>
      </c>
      <c r="AQZ51" s="497">
        <f ca="1">SUMPRODUCT((ATI3:ATI54=AQX51)*(ATL3:ATL54=AQX52)*(ATM3:ATM54="D"))+SUMPRODUCT((ATI3:ATI54=AQX51)*(ATL3:ATL54=AQX53)*(ATM3:ATM54="D"))+SUMPRODUCT((ATI3:ATI54=AQX51)*(ATL3:ATL54=AQX50)*(ATM3:ATM54="D"))+SUMPRODUCT((ATI3:ATI54=AQX52)*(ATL3:ATL54=AQX51)*(ATM3:ATM54="D"))+SUMPRODUCT((ATI3:ATI54=AQX53)*(ATL3:ATL54=AQX51)*(ATM3:ATM54="D"))+SUMPRODUCT((ATI3:ATI54=AQX50)*(ATL3:ATL54=AQX51)*(ATM3:ATM54="D"))</f>
        <v>0</v>
      </c>
      <c r="ARA51" s="497">
        <f ca="1">SUMPRODUCT((ATI3:ATI54=AQX51)*(ATL3:ATL54=AQX52)*(ATM3:ATM54="L"))+SUMPRODUCT((ATI3:ATI54=AQX51)*(ATL3:ATL54=AQX53)*(ATM3:ATM54="L"))+SUMPRODUCT((ATI3:ATI54=AQX51)*(ATL3:ATL54=AQX50)*(ATM3:ATM54="L"))+SUMPRODUCT((ATI3:ATI54=AQX52)*(ATL3:ATL54=AQX51)*(ATN3:ATN54="L"))+SUMPRODUCT((ATI3:ATI54=AQX53)*(ATL3:ATL54=AQX51)*(ATN3:ATN54="L"))+SUMPRODUCT((ATI3:ATI54=AQX50)*(ATL3:ATL54=AQX51)*(ATN3:ATN54="L"))</f>
        <v>0</v>
      </c>
      <c r="ARB51" s="497">
        <f ca="1">SUMPRODUCT((ATI3:ATI54=AQX51)*(ATL3:ATL54=AQX52)*ATJ3:ATJ54)+SUMPRODUCT((ATI3:ATI54=AQX51)*(ATL3:ATL54=AQX53)*ATJ3:ATJ54)+SUMPRODUCT((ATI3:ATI54=AQX51)*(ATL3:ATL54=AQX49)*ATJ3:ATJ54)+SUMPRODUCT((ATI3:ATI54=AQX51)*(ATL3:ATL54=AQX50)*ATJ3:ATJ54)+SUMPRODUCT((ATI3:ATI54=AQX52)*(ATL3:ATL54=AQX51)*ATK3:ATK54)+SUMPRODUCT((ATI3:ATI54=AQX53)*(ATL3:ATL54=AQX51)*ATK3:ATK54)+SUMPRODUCT((ATI3:ATI54=AQX49)*(ATL3:ATL54=AQX51)*ATK3:ATK54)+SUMPRODUCT((ATI3:ATI54=AQX50)*(ATL3:ATL54=AQX51)*ATK3:ATK54)</f>
        <v>0</v>
      </c>
      <c r="ARC51" s="497">
        <f ca="1">SUMPRODUCT((ATI3:ATI54=AQX51)*(ATL3:ATL54=AQX52)*ATK3:ATK54)+SUMPRODUCT((ATI3:ATI54=AQX51)*(ATL3:ATL54=AQX53)*ATK3:ATK54)+SUMPRODUCT((ATI3:ATI54=AQX51)*(ATL3:ATL54=AQX49)*ATK3:ATK54)+SUMPRODUCT((ATI3:ATI54=AQX51)*(ATL3:ATL54=AQX50)*ATK3:ATK54)+SUMPRODUCT((ATI3:ATI54=AQX52)*(ATL3:ATL54=AQX51)*ATJ3:ATJ54)+SUMPRODUCT((ATI3:ATI54=AQX53)*(ATL3:ATL54=AQX51)*ATJ3:ATJ54)+SUMPRODUCT((ATI3:ATI54=AQX49)*(ATL3:ATL54=AQX51)*ATJ3:ATJ54)+SUMPRODUCT((ATI3:ATI54=AQX50)*(ATL3:ATL54=AQX51)*ATJ3:ATJ54)</f>
        <v>0</v>
      </c>
      <c r="ARD51" s="497">
        <f t="shared" ca="1" si="7337"/>
        <v>1000</v>
      </c>
      <c r="ARE51" s="497" t="str">
        <f t="shared" ca="1" si="7338"/>
        <v/>
      </c>
      <c r="ARF51" s="497" t="str">
        <f ca="1">IF(AQX51&lt;&gt;"",VLOOKUP(AQX51,APK4:APQ52,7,FALSE),"")</f>
        <v/>
      </c>
      <c r="ARG51" s="497" t="str">
        <f ca="1">IF(AQX51&lt;&gt;"",VLOOKUP(AQX51,APK4:APQ52,5,FALSE),"")</f>
        <v/>
      </c>
      <c r="ARH51" s="497" t="str">
        <f ca="1">IF(AQX51&lt;&gt;"",VLOOKUP(AQX51,APK4:APS52,9,FALSE),"")</f>
        <v/>
      </c>
      <c r="ARI51" s="497" t="str">
        <f t="shared" ca="1" si="7339"/>
        <v/>
      </c>
      <c r="ARJ51" s="497" t="str">
        <f ca="1">IF(AQX51&lt;&gt;"",RANK(ARI51,ARI49:ARI52),"")</f>
        <v/>
      </c>
      <c r="ARK51" s="497" t="str">
        <f ca="1">IF(AQX51&lt;&gt;"",SUMPRODUCT((ARI49:ARI53=ARI51)*(ARD49:ARD53&gt;ARD51)),"")</f>
        <v/>
      </c>
      <c r="ARL51" s="497" t="str">
        <f ca="1">IF(AQX51&lt;&gt;"",SUMPRODUCT((ARI49:ARI53=ARI51)*(ARD49:ARD53=ARD51)*(ARB49:ARB53&gt;ARB51)),"")</f>
        <v/>
      </c>
      <c r="ARM51" s="497" t="str">
        <f ca="1">IF(AQX51&lt;&gt;"",SUMPRODUCT((ARI49:ARI53=ARI51)*(ARD49:ARD53=ARD51)*(ARB49:ARB53=ARB51)*(ARF49:ARF53&gt;ARF51)),"")</f>
        <v/>
      </c>
      <c r="ARN51" s="497" t="str">
        <f ca="1">IF(AQX51&lt;&gt;"",SUMPRODUCT((ARI49:ARI53=ARI51)*(ARD49:ARD53=ARD51)*(ARB49:ARB53=ARB51)*(ARF49:ARF53=ARF51)*(ARG49:ARG53&gt;ARG51)),"")</f>
        <v/>
      </c>
      <c r="ARO51" s="497" t="str">
        <f ca="1">IF(AQX51&lt;&gt;"",SUMPRODUCT((ARI49:ARI53=ARI51)*(ARD49:ARD53=ARD51)*(ARB49:ARB53=ARB51)*(ARF49:ARF53=ARF51)*(ARG49:ARG53=ARG51)*(ARH49:ARH53&gt;ARH51)),"")</f>
        <v/>
      </c>
      <c r="ARP51" s="497" t="str">
        <f ca="1">IF(AQX51&lt;&gt;"",IF(ARP103&lt;&gt;"",IF(AQW100=3,ARP103,ARP103+AQW100),SUM(ARJ51:ARO51)+1),"")</f>
        <v/>
      </c>
      <c r="ARQ51" s="497" t="str">
        <f ca="1">IF(AQX51&lt;&gt;"",INDEX(AQX50:AQX53,MATCH(3,ARP50:ARP53,0),0),"")</f>
        <v/>
      </c>
      <c r="ARR51" s="497" t="str">
        <f t="shared" ref="ARR51:ARR52" ca="1" si="7421">IF(AQA49&lt;&gt;"",AQA49,"")</f>
        <v/>
      </c>
      <c r="ARS51" s="497">
        <f ca="1">SUMPRODUCT((ATI3:ATI54=ARR51)*(ATL3:ATL54=ARR52)*(ATM3:ATM54="W"))+SUMPRODUCT((ATI3:ATI54=ARR51)*(ATL3:ATL54=ARR53)*(ATM3:ATM54="W"))+SUMPRODUCT((ATI3:ATI54=ARR51)*(ATL3:ATL54=ARR66)*(ATM3:ATM54="W"))+SUMPRODUCT((ATI3:ATI54=ARR52)*(ATL3:ATL54=ARR51)*(ATN3:ATN54="W"))+SUMPRODUCT((ATI3:ATI54=ARR53)*(ATL3:ATL54=ARR51)*(ATN3:ATN54="W"))+SUMPRODUCT((ATI3:ATI54=ARR66)*(ATL3:ATL54=ARR51)*(ATN3:ATN54="W"))</f>
        <v>0</v>
      </c>
      <c r="ART51" s="497">
        <f ca="1">SUMPRODUCT((ATI3:ATI54=ARR51)*(ATL3:ATL54=ARR52)*(ATM3:ATM54="D"))+SUMPRODUCT((ATI3:ATI54=ARR51)*(ATL3:ATL54=ARR53)*(ATM3:ATM54="D"))+SUMPRODUCT((ATI3:ATI54=ARR51)*(ATL3:ATL54=ARR66)*(ATM3:ATM54="D"))+SUMPRODUCT((ATI3:ATI54=ARR52)*(ATL3:ATL54=ARR51)*(ATM3:ATM54="D"))+SUMPRODUCT((ATI3:ATI54=ARR53)*(ATL3:ATL54=ARR51)*(ATM3:ATM54="D"))+SUMPRODUCT((ATI3:ATI54=ARR66)*(ATL3:ATL54=ARR51)*(ATM3:ATM54="D"))</f>
        <v>0</v>
      </c>
      <c r="ARU51" s="497">
        <f ca="1">SUMPRODUCT((ATI3:ATI54=ARR51)*(ATL3:ATL54=ARR52)*(ATM3:ATM54="L"))+SUMPRODUCT((ATI3:ATI54=ARR51)*(ATL3:ATL54=ARR53)*(ATM3:ATM54="L"))+SUMPRODUCT((ATI3:ATI54=ARR51)*(ATL3:ATL54=ARR66)*(ATM3:ATM54="L"))+SUMPRODUCT((ATI3:ATI54=ARR52)*(ATL3:ATL54=ARR51)*(ATN3:ATN54="L"))+SUMPRODUCT((ATI3:ATI54=ARR53)*(ATL3:ATL54=ARR51)*(ATN3:ATN54="L"))+SUMPRODUCT((ATI3:ATI54=ARR66)*(ATL3:ATL54=ARR51)*(ATN3:ATN54="L"))</f>
        <v>0</v>
      </c>
      <c r="ARV51" s="497">
        <f ca="1">SUMPRODUCT((ATI3:ATI54=ARR51)*(ATL3:ATL54=ARR52)*ATJ3:ATJ54)+SUMPRODUCT((ATI3:ATI54=ARR51)*(ATL3:ATL54=ARR53)*ATJ3:ATJ54)+SUMPRODUCT((ATI3:ATI54=ARR51)*(ATL3:ATL54=ARR49)*ATJ3:ATJ54)+SUMPRODUCT((ATI3:ATI54=ARR51)*(ATL3:ATL54=ARR50)*ATJ3:ATJ54)+SUMPRODUCT((ATI3:ATI54=ARR52)*(ATL3:ATL54=ARR51)*ATK3:ATK54)+SUMPRODUCT((ATI3:ATI54=ARR53)*(ATL3:ATL54=ARR51)*ATK3:ATK54)+SUMPRODUCT((ATI3:ATI54=ARR49)*(ATL3:ATL54=ARR51)*ATK3:ATK54)+SUMPRODUCT((ATI3:ATI54=ARR50)*(ATL3:ATL54=ARR51)*ATK3:ATK54)</f>
        <v>0</v>
      </c>
      <c r="ARW51" s="497">
        <f ca="1">SUMPRODUCT((ATI3:ATI54=ARR51)*(ATL3:ATL54=ARR52)*ATK3:ATK54)+SUMPRODUCT((ATI3:ATI54=ARR51)*(ATL3:ATL54=ARR53)*ATK3:ATK54)+SUMPRODUCT((ATI3:ATI54=ARR51)*(ATL3:ATL54=ARR49)*ATK3:ATK54)+SUMPRODUCT((ATI3:ATI54=ARR51)*(ATL3:ATL54=ARR50)*ATK3:ATK54)+SUMPRODUCT((ATI3:ATI54=ARR52)*(ATL3:ATL54=ARR51)*ATJ3:ATJ54)+SUMPRODUCT((ATI3:ATI54=ARR53)*(ATL3:ATL54=ARR51)*ATJ3:ATJ54)+SUMPRODUCT((ATI3:ATI54=ARR49)*(ATL3:ATL54=ARR51)*ATJ3:ATJ54)+SUMPRODUCT((ATI3:ATI54=ARR50)*(ATL3:ATL54=ARR51)*ATJ3:ATJ54)</f>
        <v>0</v>
      </c>
      <c r="ARX51" s="497">
        <f t="shared" ref="ARX51:ARX52" ca="1" si="7422">ARV51-ARW51+1000</f>
        <v>1000</v>
      </c>
      <c r="ARY51" s="497" t="str">
        <f t="shared" ref="ARY51:ARY52" ca="1" si="7423">IF(ARR51&lt;&gt;"",ARS51*3+ART51*1,"")</f>
        <v/>
      </c>
      <c r="ARZ51" s="497" t="str">
        <f ca="1">IF(ARR51&lt;&gt;"",VLOOKUP(ARR51,APK4:APQ52,7,FALSE),"")</f>
        <v/>
      </c>
      <c r="ASA51" s="497" t="str">
        <f ca="1">IF(ARR51&lt;&gt;"",VLOOKUP(ARR51,APK4:APQ52,5,FALSE),"")</f>
        <v/>
      </c>
      <c r="ASB51" s="497" t="str">
        <f ca="1">IF(ARR51&lt;&gt;"",VLOOKUP(ARR51,APK4:APS52,9,FALSE),"")</f>
        <v/>
      </c>
      <c r="ASC51" s="497" t="str">
        <f t="shared" ref="ASC51:ASC52" ca="1" si="7424">ARY51</f>
        <v/>
      </c>
      <c r="ASD51" s="497" t="str">
        <f ca="1">IF(ARR51&lt;&gt;"",RANK(ASC51,ASC50:ASC52),"")</f>
        <v/>
      </c>
      <c r="ASE51" s="497" t="str">
        <f ca="1">IF(ARR51&lt;&gt;"",SUMPRODUCT((ASC49:ASC53=ASC51)*(ARX49:ARX53&gt;ARX51)),"")</f>
        <v/>
      </c>
      <c r="ASF51" s="497" t="str">
        <f ca="1">IF(ARR51&lt;&gt;"",SUMPRODUCT((ASC49:ASC53=ASC51)*(ARX49:ARX53=ARX51)*(ARV49:ARV53&gt;ARV51)),"")</f>
        <v/>
      </c>
      <c r="ASG51" s="497" t="str">
        <f ca="1">IF(ARR51&lt;&gt;"",SUMPRODUCT((ASC49:ASC53=ASC51)*(ARX49:ARX53=ARX51)*(ARV49:ARV53=ARV51)*(ARZ49:ARZ53&gt;ARZ51)),"")</f>
        <v/>
      </c>
      <c r="ASH51" s="497" t="str">
        <f ca="1">IF(ARR51&lt;&gt;"",SUMPRODUCT((ASC49:ASC53=ASC51)*(ARX49:ARX53=ARX51)*(ARV49:ARV53=ARV51)*(ARZ49:ARZ53=ARZ51)*(ASA49:ASA53&gt;ASA51)),"")</f>
        <v/>
      </c>
      <c r="ASI51" s="497" t="str">
        <f ca="1">IF(ARR51&lt;&gt;"",SUMPRODUCT((ASC49:ASC53=ASC51)*(ARX49:ARX53=ARX51)*(ARV49:ARV53=ARV51)*(ARZ49:ARZ53=ARZ51)*(ASA49:ASA53=ASA51)*(ASB49:ASB53&gt;ASB51)),"")</f>
        <v/>
      </c>
      <c r="ASJ51" s="497" t="str">
        <f t="shared" ref="ASJ51:ASJ52" ca="1" si="7425">IF(ARR51&lt;&gt;"",SUM(ASD51:ASI51)+2,"")</f>
        <v/>
      </c>
      <c r="ASK51" s="497" t="str">
        <f ca="1">IF(ARR51&lt;&gt;"",INDEX(ARR51:ARR53,MATCH(3,ASJ51:ASJ53,0),0),"")</f>
        <v/>
      </c>
      <c r="ASL51" s="497"/>
      <c r="ASM51" s="497"/>
      <c r="ASN51" s="497"/>
      <c r="ASO51" s="497"/>
      <c r="ASP51" s="497"/>
      <c r="ASQ51" s="497"/>
      <c r="ASR51" s="497"/>
      <c r="ASS51" s="497"/>
      <c r="AST51" s="497"/>
      <c r="ASU51" s="497"/>
      <c r="ASV51" s="497"/>
      <c r="ASW51" s="497"/>
      <c r="ASX51" s="497"/>
      <c r="ASY51" s="497"/>
      <c r="ASZ51" s="497"/>
      <c r="ATA51" s="497"/>
      <c r="ATB51" s="497"/>
      <c r="ATC51" s="497"/>
      <c r="ATD51" s="497"/>
      <c r="ATE51" s="497"/>
      <c r="ATF51" s="497" t="str">
        <f t="shared" ref="ATF51" ca="1" si="7426">IF(ASK51&lt;&gt;"",ASK51,IF(ARQ51&lt;&gt;"",ARQ51,IF(AQW51&lt;&gt;"",AQW51,APW51)))</f>
        <v>Al Hilal</v>
      </c>
      <c r="ATG51" s="497">
        <v>3</v>
      </c>
      <c r="ATH51" s="497"/>
      <c r="ATI51" s="497"/>
      <c r="ATJ51" s="497"/>
      <c r="ATK51" s="497"/>
      <c r="ATL51" s="497"/>
      <c r="ATM51" s="497"/>
      <c r="ATN51" s="497"/>
      <c r="ATO51" s="497"/>
    </row>
    <row r="52" spans="2:1211" s="496" customFormat="1" x14ac:dyDescent="0.25">
      <c r="B52" s="497">
        <f>VLOOKUP(C52,CX49:CY52,2,FALSE)</f>
        <v>3</v>
      </c>
      <c r="C52" s="498" t="str">
        <f>'Tournament Setup'!D37</f>
        <v>Salzburg</v>
      </c>
      <c r="D52" s="497">
        <f>SUMPRODUCT((DA3:DA54=C52)*(DE3:DE54="W"))+SUMPRODUCT((DD3:DD54=C52)*(DF3:DF54="W"))</f>
        <v>0</v>
      </c>
      <c r="E52" s="497">
        <f>SUMPRODUCT((DA3:DA54=C52)*(DE3:DE54="D"))+SUMPRODUCT((DD3:DD54=C52)*(DF3:DF54="D"))</f>
        <v>3</v>
      </c>
      <c r="F52" s="497">
        <f>SUMPRODUCT((DA3:DA54=C52)*(DE3:DE54="L"))+SUMPRODUCT((DD3:DD54=C52)*(DF3:DF54="L"))</f>
        <v>0</v>
      </c>
      <c r="G52" s="497">
        <f>SUMIF(DA3:DA72,C52,DB3:DB72)+SUMIF(DD3:DD72,C52,DC3:DC72)</f>
        <v>4</v>
      </c>
      <c r="H52" s="497">
        <f>SUMIF(DD3:DD72,C52,DB3:DB72)+SUMIF(DA3:DA72,C52,DC3:DC72)</f>
        <v>4</v>
      </c>
      <c r="I52" s="497">
        <f t="shared" si="7134"/>
        <v>1000</v>
      </c>
      <c r="J52" s="497">
        <f t="shared" si="7135"/>
        <v>3</v>
      </c>
      <c r="K52" s="499">
        <v>17</v>
      </c>
      <c r="L52" s="497">
        <f>IF(COUNTIF(J49:J52,4)&lt;&gt;4,RANK(J52,J49:J52),J104)</f>
        <v>3</v>
      </c>
      <c r="M52" s="497"/>
      <c r="N52" s="497">
        <f>SUMPRODUCT((L49:L52=L52)*(K49:K52&lt;K52))+L52</f>
        <v>3</v>
      </c>
      <c r="O52" s="498" t="str">
        <f>INDEX(C49:C53,MATCH(4,N49:N53,0),0)</f>
        <v>Pachuca</v>
      </c>
      <c r="P52" s="497">
        <f>INDEX(L49:L53,MATCH(O52,C49:C53,0),0)</f>
        <v>4</v>
      </c>
      <c r="Q52" s="497" t="str">
        <f>IF(AND(Q51&lt;&gt;"",P52=1),O52,"")</f>
        <v/>
      </c>
      <c r="R52" s="497" t="str">
        <f>IF(AND(R51&lt;&gt;"",P53=2),O53,"")</f>
        <v/>
      </c>
      <c r="S52" s="497"/>
      <c r="T52" s="497"/>
      <c r="U52" s="497"/>
      <c r="V52" s="497" t="str">
        <f t="shared" si="7252"/>
        <v/>
      </c>
      <c r="W52" s="497">
        <f>SUMPRODUCT((DA3:DA54=V52)*(DD3:DD54=V53)*(DE3:DE54="W"))+SUMPRODUCT((DA3:DA54=V52)*(DD3:DD54=V49)*(DE3:DE54="W"))+SUMPRODUCT((DA3:DA54=V52)*(DD3:DD54=V50)*(DE3:DE54="W"))+SUMPRODUCT((DA3:DA54=V52)*(DD3:DD54=V51)*(DE3:DE54="W"))+SUMPRODUCT((DA3:DA54=V53)*(DD3:DD54=V52)*(DF3:DF54="W"))+SUMPRODUCT((DA3:DA54=V49)*(DD3:DD54=V52)*(DF3:DF54="W"))+SUMPRODUCT((DA3:DA54=V50)*(DD3:DD54=V52)*(DF3:DF54="W"))+SUMPRODUCT((DA3:DA54=V51)*(DD3:DD54=V52)*(DF3:DF54="W"))</f>
        <v>0</v>
      </c>
      <c r="X52" s="497">
        <f>SUMPRODUCT((DA3:DA54=V52)*(DD3:DD54=V53)*(DE3:DE54="D"))+SUMPRODUCT((DA3:DA54=V52)*(DD3:DD54=V49)*(DE3:DE54="D"))+SUMPRODUCT((DA3:DA54=V52)*(DD3:DD54=V50)*(DE3:DE54="D"))+SUMPRODUCT((DA3:DA54=V52)*(DD3:DD54=V51)*(DE3:DE54="D"))+SUMPRODUCT((DA3:DA54=V53)*(DD3:DD54=V52)*(DE3:DE54="D"))+SUMPRODUCT((DA3:DA54=V49)*(DD3:DD54=V52)*(DE3:DE54="D"))+SUMPRODUCT((DA3:DA54=V50)*(DD3:DD54=V52)*(DE3:DE54="D"))+SUMPRODUCT((DA3:DA54=V51)*(DD3:DD54=V52)*(DE3:DE54="D"))</f>
        <v>0</v>
      </c>
      <c r="Y52" s="497">
        <f>SUMPRODUCT((DA3:DA54=V52)*(DD3:DD54=V53)*(DE3:DE54="L"))+SUMPRODUCT((DA3:DA54=V52)*(DD3:DD54=V49)*(DE3:DE54="L"))+SUMPRODUCT((DA3:DA54=V52)*(DD3:DD54=V50)*(DE3:DE54="L"))+SUMPRODUCT((DA3:DA54=V52)*(DD3:DD54=V51)*(DE3:DE54="L"))+SUMPRODUCT((DA3:DA54=V53)*(DD3:DD54=V52)*(DF3:DF54="L"))+SUMPRODUCT((DA3:DA54=V49)*(DD3:DD54=V52)*(DF3:DF54="L"))+SUMPRODUCT((DA3:DA54=V50)*(DD3:DD54=V52)*(DF3:DF54="L"))+SUMPRODUCT((DA3:DA54=V51)*(DD3:DD54=V52)*(DF3:DF54="L"))</f>
        <v>0</v>
      </c>
      <c r="Z52" s="497">
        <f>SUMPRODUCT((DA3:DA54=V52)*(DD3:DD54=V53)*DB3:DB54)+SUMPRODUCT((DA3:DA54=V52)*(DD3:DD54=V49)*DB3:DB54)+SUMPRODUCT((DA3:DA54=V52)*(DD3:DD54=V50)*DB3:DB54)+SUMPRODUCT((DA3:DA54=V52)*(DD3:DD54=V51)*DB3:DB54)+SUMPRODUCT((DA3:DA54=V53)*(DD3:DD54=V52)*DC3:DC54)+SUMPRODUCT((DA3:DA54=V49)*(DD3:DD54=V52)*DC3:DC54)+SUMPRODUCT((DA3:DA54=V50)*(DD3:DD54=V52)*DC3:DC54)+SUMPRODUCT((DA3:DA54=V51)*(DD3:DD54=V52)*DC3:DC54)</f>
        <v>0</v>
      </c>
      <c r="AA52" s="497">
        <f>SUMPRODUCT((DA3:DA54=V52)*(DD3:DD54=V53)*DC3:DC54)+SUMPRODUCT((DA3:DA54=V52)*(DD3:DD54=V49)*DC3:DC54)+SUMPRODUCT((DA3:DA54=V52)*(DD3:DD54=V50)*DC3:DC54)+SUMPRODUCT((DA3:DA54=V52)*(DD3:DD54=V51)*DC3:DC54)+SUMPRODUCT((DA3:DA54=V53)*(DD3:DD54=V52)*DB3:DB54)+SUMPRODUCT((DA3:DA54=V49)*(DD3:DD54=V52)*DB3:DB54)+SUMPRODUCT((DA3:DA54=V50)*(DD3:DD54=V52)*DB3:DB54)+SUMPRODUCT((DA3:DA54=V51)*(DD3:DD54=V52)*DB3:DB54)</f>
        <v>0</v>
      </c>
      <c r="AB52" s="497">
        <f>Z52-AA52+1000</f>
        <v>1000</v>
      </c>
      <c r="AC52" s="497" t="str">
        <f t="shared" si="7136"/>
        <v/>
      </c>
      <c r="AD52" s="497" t="str">
        <f>IF(V52&lt;&gt;"",VLOOKUP(V52,C4:I52,7,FALSE),"")</f>
        <v/>
      </c>
      <c r="AE52" s="497" t="str">
        <f>IF(V52&lt;&gt;"",VLOOKUP(V52,C4:I52,5,FALSE),"")</f>
        <v/>
      </c>
      <c r="AF52" s="497" t="str">
        <f>IF(V52&lt;&gt;"",VLOOKUP(V52,C4:K52,9,FALSE),"")</f>
        <v/>
      </c>
      <c r="AG52" s="497" t="str">
        <f t="shared" si="7137"/>
        <v/>
      </c>
      <c r="AH52" s="497" t="str">
        <f>IF(V52&lt;&gt;"",RANK(AG52,AG49:AG53),"")</f>
        <v/>
      </c>
      <c r="AI52" s="497" t="str">
        <f>IF(V52&lt;&gt;"",SUMPRODUCT((AG49:AG53=AG52)*(AB49:AB53&gt;AB52)),"")</f>
        <v/>
      </c>
      <c r="AJ52" s="497" t="str">
        <f>IF(V52&lt;&gt;"",SUMPRODUCT((AG49:AG53=AG52)*(AB49:AB53=AB52)*(Z49:Z53&gt;Z52)),"")</f>
        <v/>
      </c>
      <c r="AK52" s="497" t="str">
        <f>IF(V52&lt;&gt;"",SUMPRODUCT((AG49:AG53=AG52)*(AB49:AB53=AB52)*(Z49:Z53=Z52)*(AD49:AD53&gt;AD52)),"")</f>
        <v/>
      </c>
      <c r="AL52" s="497" t="str">
        <f>IF(V52&lt;&gt;"",SUMPRODUCT((AG49:AG53=AG52)*(AB49:AB53=AB52)*(Z49:Z53=Z52)*(AD49:AD53=AD52)*(AE49:AE53&gt;AE52)),"")</f>
        <v/>
      </c>
      <c r="AM52" s="497" t="str">
        <f>IF(V52&lt;&gt;"",SUMPRODUCT((AG49:AG53=AG52)*(AB49:AB53=AB52)*(Z49:Z53=Z52)*(AD49:AD53=AD52)*(AE49:AE53=AE52)*(AF49:AF53&gt;AF52)),"")</f>
        <v/>
      </c>
      <c r="AN52" s="497" t="str">
        <f>IF(V52&lt;&gt;"",IF(AN104&lt;&gt;"",IF(U100=3,AN104,AN104+U100),SUM(AH52:AM52)),"")</f>
        <v/>
      </c>
      <c r="AO52" s="497" t="str">
        <f>IF(V52&lt;&gt;"",INDEX(V49:V53,MATCH(4,AN49:AN53,0),0),"")</f>
        <v/>
      </c>
      <c r="AP52" s="497" t="str">
        <f>IF(R51&lt;&gt;"",R51,"")</f>
        <v/>
      </c>
      <c r="AQ52" s="497" t="str">
        <f>IF(AP52&lt;&gt;"",SUMPRODUCT((DA3:DA54=AP52)*(DD3:DD54=AP53)*(DE3:DE54="W"))+SUMPRODUCT((DA3:DA54=AP52)*(DD3:DD54=AP50)*(DE3:DE54="W"))+SUMPRODUCT((DA3:DA54=AP52)*(DD3:DD54=AP51)*(DE3:DE54="W"))+SUMPRODUCT((DA3:DA54=AP53)*(DD3:DD54=AP52)*(DF3:DF54="W"))+SUMPRODUCT((DA3:DA54=AP50)*(DD3:DD54=AP52)*(DF3:DF54="W"))+SUMPRODUCT((DA3:DA54=AP51)*(DD3:DD54=AP52)*(DF3:DF54="W")),"")</f>
        <v/>
      </c>
      <c r="AR52" s="497" t="str">
        <f>IF(AP52&lt;&gt;"",SUMPRODUCT((DA3:DA54=AP52)*(DD3:DD54=AP53)*(DE3:DE54="D"))+SUMPRODUCT((DA3:DA54=AP52)*(DD3:DD54=AP50)*(DE3:DE54="D"))+SUMPRODUCT((DA3:DA54=AP52)*(DD3:DD54=AP51)*(DE3:DE54="D"))+SUMPRODUCT((DA3:DA54=AP53)*(DD3:DD54=AP52)*(DE3:DE54="D"))+SUMPRODUCT((DA3:DA54=AP50)*(DD3:DD54=AP52)*(DE3:DE54="D"))+SUMPRODUCT((DA3:DA54=AP51)*(DD3:DD54=AP52)*(DE3:DE54="D")),"")</f>
        <v/>
      </c>
      <c r="AS52" s="497" t="str">
        <f>IF(AP52&lt;&gt;"",SUMPRODUCT((DA3:DA54=AP52)*(DD3:DD54=AP53)*(DE3:DE54="L"))+SUMPRODUCT((DA3:DA54=AP52)*(DD3:DD54=AP50)*(DE3:DE54="L"))+SUMPRODUCT((DA3:DA54=AP52)*(DD3:DD54=AP51)*(DE3:DE54="L"))+SUMPRODUCT((DA3:DA54=AP53)*(DD3:DD54=AP52)*(DF3:DF54="L"))+SUMPRODUCT((DA3:DA54=AP50)*(DD3:DD54=AP52)*(DF3:DF54="L"))+SUMPRODUCT((DA3:DA54=AP51)*(DD3:DD54=AP52)*(DF3:DF54="L")),"")</f>
        <v/>
      </c>
      <c r="AT52" s="497">
        <f>SUMPRODUCT((DA3:DA54=AP52)*(DD3:DD54=AP53)*DB3:DB54)+SUMPRODUCT((DA3:DA54=AP52)*(DD3:DD54=AP49)*DB3:DB54)+SUMPRODUCT((DA3:DA54=AP52)*(DD3:DD54=AP50)*DB3:DB54)+SUMPRODUCT((DA3:DA54=AP52)*(DD3:DD54=AP51)*DB3:DB54)+SUMPRODUCT((DA3:DA54=AP53)*(DD3:DD54=AP52)*DC3:DC54)+SUMPRODUCT((DA3:DA54=AP49)*(DD3:DD54=AP52)*DC3:DC54)+SUMPRODUCT((DA3:DA54=AP50)*(DD3:DD54=AP52)*DC3:DC54)+SUMPRODUCT((DA3:DA54=AP51)*(DD3:DD54=AP52)*DC3:DC54)</f>
        <v>0</v>
      </c>
      <c r="AU52" s="497">
        <f>SUMPRODUCT((DA3:DA54=AP52)*(DD3:DD54=AP53)*DC3:DC54)+SUMPRODUCT((DA3:DA54=AP52)*(DD3:DD54=AP49)*DC3:DC54)+SUMPRODUCT((DA3:DA54=AP52)*(DD3:DD54=AP50)*DC3:DC54)+SUMPRODUCT((DA3:DA54=AP52)*(DD3:DD54=AP51)*DC3:DC54)+SUMPRODUCT((DA3:DA54=AP53)*(DD3:DD54=AP52)*DB3:DB54)+SUMPRODUCT((DA3:DA54=AP49)*(DD3:DD54=AP52)*DB3:DB54)+SUMPRODUCT((DA3:DA54=AP50)*(DD3:DD54=AP52)*DB3:DB54)+SUMPRODUCT((DA3:DA54=AP51)*(DD3:DD54=AP52)*DB3:DB54)</f>
        <v>0</v>
      </c>
      <c r="AV52" s="497">
        <f>AT52-AU52+1000</f>
        <v>1000</v>
      </c>
      <c r="AW52" s="497" t="str">
        <f t="shared" si="7253"/>
        <v/>
      </c>
      <c r="AX52" s="497" t="str">
        <f>IF(AP52&lt;&gt;"",VLOOKUP(AP52,C4:I52,7,FALSE),"")</f>
        <v/>
      </c>
      <c r="AY52" s="497" t="str">
        <f>IF(AP52&lt;&gt;"",VLOOKUP(AP52,C4:I52,5,FALSE),"")</f>
        <v/>
      </c>
      <c r="AZ52" s="497" t="str">
        <f>IF(AP52&lt;&gt;"",VLOOKUP(AP52,C4:K52,9,FALSE),"")</f>
        <v/>
      </c>
      <c r="BA52" s="497" t="str">
        <f t="shared" si="7254"/>
        <v/>
      </c>
      <c r="BB52" s="497" t="str">
        <f>IF(AP52&lt;&gt;"",RANK(BA52,BA49:BA52),"")</f>
        <v/>
      </c>
      <c r="BC52" s="497" t="str">
        <f>IF(AP52&lt;&gt;"",SUMPRODUCT((BA49:BA53=BA52)*(AV49:AV53&gt;AV52)),"")</f>
        <v/>
      </c>
      <c r="BD52" s="497" t="str">
        <f>IF(AP52&lt;&gt;"",SUMPRODUCT((BA49:BA53=BA52)*(AV49:AV53=AV52)*(AT49:AT53&gt;AT52)),"")</f>
        <v/>
      </c>
      <c r="BE52" s="497" t="str">
        <f>IF(AP52&lt;&gt;"",SUMPRODUCT((BA49:BA53=BA52)*(AV49:AV53=AV52)*(AT49:AT53=AT52)*(AX49:AX53&gt;AX52)),"")</f>
        <v/>
      </c>
      <c r="BF52" s="497" t="str">
        <f>IF(AP52&lt;&gt;"",SUMPRODUCT((BA49:BA53=BA52)*(AV49:AV53=AV52)*(AT49:AT53=AT52)*(AX49:AX53=AX52)*(AY49:AY53&gt;AY52)),"")</f>
        <v/>
      </c>
      <c r="BG52" s="497" t="str">
        <f>IF(AP52&lt;&gt;"",SUMPRODUCT((BA49:BA53=BA52)*(AV49:AV53=AV52)*(AT49:AT53=AT52)*(AX49:AX53=AX52)*(AY49:AY53=AY52)*(AZ49:AZ53&gt;AZ52)),"")</f>
        <v/>
      </c>
      <c r="BH52" s="497" t="str">
        <f>IF(AP52&lt;&gt;"",IF(BH104&lt;&gt;"",IF(AO100=3,BH104,BH104+AO100),SUM(BB52:BG52)+1),"")</f>
        <v/>
      </c>
      <c r="BI52" s="497" t="str">
        <f>IF(AP52&lt;&gt;"",INDEX(AP50:AP53,MATCH(4,BH50:BH53,0),0),"")</f>
        <v/>
      </c>
      <c r="BJ52" s="497" t="str">
        <f>IF(S50&lt;&gt;"",S50,"")</f>
        <v/>
      </c>
      <c r="BK52" s="497">
        <f>SUMPRODUCT((DA3:DA54=BJ52)*(DD3:DD54=BJ53)*(DE3:DE54="W"))+SUMPRODUCT((DA3:DA54=BJ52)*(DD3:DD54=BJ66)*(DE3:DE54="W"))+SUMPRODUCT((DA3:DA54=BJ52)*(DD3:DD54=BJ51)*(DE3:DE54="W"))+SUMPRODUCT((DA3:DA54=BJ53)*(DD3:DD54=BJ52)*(DF3:DF54="W"))+SUMPRODUCT((DA3:DA54=BJ66)*(DD3:DD54=BJ52)*(DF3:DF54="W"))+SUMPRODUCT((DA3:DA54=BJ51)*(DD3:DD54=BJ52)*(DF3:DF54="W"))</f>
        <v>0</v>
      </c>
      <c r="BL52" s="497">
        <f>SUMPRODUCT((DA3:DA54=BJ52)*(DD3:DD54=BJ53)*(DE3:DE54="D"))+SUMPRODUCT((DA3:DA54=BJ52)*(DD3:DD54=BJ66)*(DE3:DE54="D"))+SUMPRODUCT((DA3:DA54=BJ52)*(DD3:DD54=BJ51)*(DE3:DE54="D"))+SUMPRODUCT((DA3:DA54=BJ53)*(DD3:DD54=BJ52)*(DE3:DE54="D"))+SUMPRODUCT((DA3:DA54=BJ66)*(DD3:DD54=BJ52)*(DE3:DE54="D"))+SUMPRODUCT((DA3:DA54=BJ51)*(DD3:DD54=BJ52)*(DE3:DE54="D"))</f>
        <v>0</v>
      </c>
      <c r="BM52" s="497">
        <f>SUMPRODUCT((DA3:DA54=BJ52)*(DD3:DD54=BJ53)*(DE3:DE54="L"))+SUMPRODUCT((DA3:DA54=BJ52)*(DD3:DD54=BJ66)*(DE3:DE54="L"))+SUMPRODUCT((DA3:DA54=BJ52)*(DD3:DD54=BJ51)*(DE3:DE54="L"))+SUMPRODUCT((DA3:DA54=BJ53)*(DD3:DD54=BJ52)*(DF3:DF54="L"))+SUMPRODUCT((DA3:DA54=BJ66)*(DD3:DD54=BJ52)*(DF3:DF54="L"))+SUMPRODUCT((DA3:DA54=BJ51)*(DD3:DD54=BJ52)*(DF3:DF54="L"))</f>
        <v>0</v>
      </c>
      <c r="BN52" s="497">
        <f>SUMPRODUCT((DA3:DA54=BJ52)*(DD3:DD54=BJ53)*DB3:DB54)+SUMPRODUCT((DA3:DA54=BJ52)*(DD3:DD54=BJ49)*DB3:DB54)+SUMPRODUCT((DA3:DA54=BJ52)*(DD3:DD54=BJ50)*DB3:DB54)+SUMPRODUCT((DA3:DA54=BJ52)*(DD3:DD54=BJ51)*DB3:DB54)+SUMPRODUCT((DA3:DA54=BJ53)*(DD3:DD54=BJ52)*DC3:DC54)+SUMPRODUCT((DA3:DA54=BJ49)*(DD3:DD54=BJ52)*DC3:DC54)+SUMPRODUCT((DA3:DA54=BJ50)*(DD3:DD54=BJ52)*DC3:DC54)+SUMPRODUCT((DA3:DA54=BJ51)*(DD3:DD54=BJ52)*DC3:DC54)</f>
        <v>0</v>
      </c>
      <c r="BO52" s="497">
        <f>SUMPRODUCT((DA3:DA54=BJ52)*(DD3:DD54=BJ53)*DC3:DC54)+SUMPRODUCT((DA3:DA54=BJ52)*(DD3:DD54=BJ49)*DC3:DC54)+SUMPRODUCT((DA3:DA54=BJ52)*(DD3:DD54=BJ50)*DC3:DC54)+SUMPRODUCT((DA3:DA54=BJ52)*(DD3:DD54=BJ51)*DC3:DC54)+SUMPRODUCT((DA3:DA54=BJ53)*(DD3:DD54=BJ52)*DB3:DB54)+SUMPRODUCT((DA3:DA54=BJ49)*(DD3:DD54=BJ52)*DB3:DB54)+SUMPRODUCT((DA3:DA54=BJ50)*(DD3:DD54=BJ52)*DB3:DB54)+SUMPRODUCT((DA3:DA54=BJ51)*(DD3:DD54=BJ52)*DB3:DB54)</f>
        <v>0</v>
      </c>
      <c r="BP52" s="497">
        <f>BN52-BO52+1000</f>
        <v>1000</v>
      </c>
      <c r="BQ52" s="497" t="str">
        <f t="shared" si="7341"/>
        <v/>
      </c>
      <c r="BR52" s="497" t="str">
        <f>IF(BJ52&lt;&gt;"",VLOOKUP(BJ52,C4:I52,7,FALSE),"")</f>
        <v/>
      </c>
      <c r="BS52" s="497" t="str">
        <f>IF(BJ52&lt;&gt;"",VLOOKUP(BJ52,C4:I52,5,FALSE),"")</f>
        <v/>
      </c>
      <c r="BT52" s="497" t="str">
        <f>IF(BJ52&lt;&gt;"",VLOOKUP(BJ52,C4:K52,9,FALSE),"")</f>
        <v/>
      </c>
      <c r="BU52" s="497" t="str">
        <f t="shared" si="7342"/>
        <v/>
      </c>
      <c r="BV52" s="497" t="str">
        <f>IF(BJ52&lt;&gt;"",RANK(BU52,BU50:BU52),"")</f>
        <v/>
      </c>
      <c r="BW52" s="497" t="str">
        <f>IF(BJ52&lt;&gt;"",SUMPRODUCT((BU49:BU53=BU52)*(BP49:BP53&gt;BP52)),"")</f>
        <v/>
      </c>
      <c r="BX52" s="497" t="str">
        <f>IF(BJ52&lt;&gt;"",SUMPRODUCT((BU49:BU53=BU52)*(BP49:BP53=BP52)*(BN49:BN53&gt;BN52)),"")</f>
        <v/>
      </c>
      <c r="BY52" s="497" t="str">
        <f>IF(BJ52&lt;&gt;"",SUMPRODUCT((BU49:BU53=BU52)*(BP49:BP53=BP52)*(BN49:BN53=BN52)*(BR49:BR53&gt;BR52)),"")</f>
        <v/>
      </c>
      <c r="BZ52" s="497" t="str">
        <f>IF(BJ52&lt;&gt;"",SUMPRODUCT((BU49:BU53=BU52)*(BP49:BP53=BP52)*(BN49:BN53=BN52)*(BR49:BR53=BR52)*(BS49:BS53&gt;BS52)),"")</f>
        <v/>
      </c>
      <c r="CA52" s="497" t="str">
        <f>IF(BJ52&lt;&gt;"",SUMPRODUCT((BU49:BU53=BU52)*(BP49:BP53=BP52)*(BN49:BN53=BN52)*(BR49:BR53=BR52)*(BS49:BS53=BS52)*(BT49:BT53&gt;BT52)),"")</f>
        <v/>
      </c>
      <c r="CB52" s="497" t="str">
        <f>IF(BJ52&lt;&gt;"",SUM(BV52:CA52)+2,"")</f>
        <v/>
      </c>
      <c r="CC52" s="497" t="str">
        <f>IF(BJ52&lt;&gt;"",INDEX(BJ51:BJ53,MATCH(4,CB51:CB53,0),0),"")</f>
        <v/>
      </c>
      <c r="CD52" s="497" t="str">
        <f>IF(T49&lt;&gt;"",T49,"")</f>
        <v/>
      </c>
      <c r="CE52" s="497">
        <f>SUMPRODUCT((DA3:DA54=CD52)*(DD3:DD54=CD53)*(DE3:DE54="W"))+SUMPRODUCT((DA3:DA54=CD52)*(DD3:DD54=CD66)*(DE3:DE54="W"))+SUMPRODUCT((DA3:DA54=CD52)*(DD3:DD54=CD67)*(DE3:DE54="W"))+SUMPRODUCT((DA3:DA54=CD53)*(DD3:DD54=CD52)*(DF3:DF54="W"))+SUMPRODUCT((DA3:DA54=CD66)*(DD3:DD54=CD52)*(DF3:DF54="W"))+SUMPRODUCT((DA3:DA54=CD67)*(DD3:DD54=CD52)*(DF3:DF54="W"))</f>
        <v>0</v>
      </c>
      <c r="CF52" s="497">
        <f>SUMPRODUCT((DA3:DA54=CD52)*(DD3:DD54=CD53)*(DE3:DE54="D"))+SUMPRODUCT((DA3:DA54=CD52)*(DD3:DD54=CD66)*(DE3:DE54="D"))+SUMPRODUCT((DA3:DA54=CD52)*(DD3:DD54=CD67)*(DE3:DE54="D"))+SUMPRODUCT((DA3:DA54=CD53)*(DD3:DD54=CD52)*(DE3:DE54="D"))+SUMPRODUCT((DA3:DA54=CD66)*(DD3:DD54=CD52)*(DE3:DE54="D"))+SUMPRODUCT((DA3:DA54=CD67)*(DD3:DD54=CD52)*(DE3:DE54="D"))</f>
        <v>0</v>
      </c>
      <c r="CG52" s="497">
        <f>SUMPRODUCT((DA3:DA54=CD52)*(DD3:DD54=CD53)*(DE3:DE54="L"))+SUMPRODUCT((DA3:DA54=CD52)*(DD3:DD54=CD66)*(DE3:DE54="L"))+SUMPRODUCT((DA3:DA54=CD52)*(DD3:DD54=CD67)*(DE3:DE54="L"))+SUMPRODUCT((DA3:DA54=CD53)*(DD3:DD54=CD52)*(DF3:DF54="L"))+SUMPRODUCT((DA3:DA54=CD66)*(DD3:DD54=CD52)*(DF3:DF54="L"))+SUMPRODUCT((DA3:DA54=CD67)*(DD3:DD54=CD52)*(DF3:DF54="L"))</f>
        <v>0</v>
      </c>
      <c r="CH52" s="497">
        <f>SUMPRODUCT((DA3:DA54=CD52)*(DD3:DD54=CD53)*DB3:DB54)+SUMPRODUCT((DA3:DA54=CD52)*(DD3:DD54=CD49)*DB3:DB54)+SUMPRODUCT((DA3:DA54=CD52)*(DD3:DD54=CD50)*DB3:DB54)+SUMPRODUCT((DA3:DA54=CD52)*(DD3:DD54=CD51)*DB3:DB54)+SUMPRODUCT((DA3:DA54=CD53)*(DD3:DD54=CD52)*DC3:DC54)+SUMPRODUCT((DA3:DA54=CD49)*(DD3:DD54=CD52)*DC3:DC54)+SUMPRODUCT((DA3:DA54=CD50)*(DD3:DD54=CD52)*DC3:DC54)+SUMPRODUCT((DA3:DA54=CD51)*(DD3:DD54=CD52)*DC3:DC54)</f>
        <v>0</v>
      </c>
      <c r="CI52" s="497">
        <f>SUMPRODUCT((DA3:DA54=CD52)*(DD3:DD54=CD53)*DC3:DC54)+SUMPRODUCT((DA3:DA54=CD52)*(DD3:DD54=CD49)*DC3:DC54)+SUMPRODUCT((DA3:DA54=CD52)*(DD3:DD54=CD50)*DC3:DC54)+SUMPRODUCT((DA3:DA54=CD52)*(DD3:DD54=CD51)*DC3:DC54)+SUMPRODUCT((DA3:DA54=CD53)*(DD3:DD54=CD52)*DB3:DB54)+SUMPRODUCT((DA3:DA54=CD49)*(DD3:DD54=CD52)*DB3:DB54)+SUMPRODUCT((DA3:DA54=CD50)*(DD3:DD54=CD52)*DB3:DB54)+SUMPRODUCT((DA3:DA54=CD51)*(DD3:DD54=CD52)*DB3:DB54)</f>
        <v>0</v>
      </c>
      <c r="CJ52" s="497">
        <f>CH52-CI52+1000</f>
        <v>1000</v>
      </c>
      <c r="CK52" s="497" t="str">
        <f t="shared" ref="CK52" si="7427">IF(CD52&lt;&gt;"",CE52*3+CF52*1,"")</f>
        <v/>
      </c>
      <c r="CL52" s="497" t="str">
        <f>IF(CD52&lt;&gt;"",VLOOKUP(CD52,C4:I52,7,FALSE),"")</f>
        <v/>
      </c>
      <c r="CM52" s="497" t="str">
        <f>IF(CD52&lt;&gt;"",VLOOKUP(CD52,C4:I52,5,FALSE),"")</f>
        <v/>
      </c>
      <c r="CN52" s="497" t="str">
        <f>IF(CD52&lt;&gt;"",VLOOKUP(CD52,C4:K52,9,FALSE),"")</f>
        <v/>
      </c>
      <c r="CO52" s="497" t="str">
        <f t="shared" ref="CO52" si="7428">CK52</f>
        <v/>
      </c>
      <c r="CP52" s="497" t="str">
        <f>IF(CD52&lt;&gt;"",RANK(CO52,AG49:AG53),"")</f>
        <v/>
      </c>
      <c r="CQ52" s="497" t="str">
        <f>IF(CD52&lt;&gt;"",SUMPRODUCT((CO49:CO53=CO52)*(CJ49:CJ53&gt;CJ52)),"")</f>
        <v/>
      </c>
      <c r="CR52" s="497" t="str">
        <f>IF(CD52&lt;&gt;"",SUMPRODUCT((CO49:CO53=CO52)*(CJ49:CJ53=CJ52)*(CH49:CH53&gt;CH52)),"")</f>
        <v/>
      </c>
      <c r="CS52" s="497" t="str">
        <f>IF(CD52&lt;&gt;"",SUMPRODUCT((CO49:CO53=CO52)*(CJ49:CJ53=CJ52)*(CH49:CH53=CH52)*(CL49:CL53&gt;CL52)),"")</f>
        <v/>
      </c>
      <c r="CT52" s="497" t="str">
        <f>IF(CD52&lt;&gt;"",SUMPRODUCT((CO49:CO53=CO52)*(CJ49:CJ53=CJ52)*(CH49:CH53=CH52)*(CL49:CL53=CL52)*(CM49:CM53&gt;CM52)),"")</f>
        <v/>
      </c>
      <c r="CU52" s="497" t="str">
        <f>IF(CD52&lt;&gt;"",SUMPRODUCT((CO49:CO53=CO52)*(CJ49:CJ53=CJ52)*(CH49:CH53=CH52)*(CL49:CL53=CL52)*(CM49:CM53=CM52)*(CN49:CN53&gt;CN52)),"")</f>
        <v/>
      </c>
      <c r="CV52" s="497" t="str">
        <f>IF(CD52&lt;&gt;"",SUM(CP52:CU52)+3,"")</f>
        <v/>
      </c>
      <c r="CW52" s="497" t="str">
        <f>IF(CD52&lt;&gt;"",IF(CV52=4,CD52,CD53),"")</f>
        <v/>
      </c>
      <c r="CX52" s="497" t="str">
        <f>IF(CW52&lt;&gt;"",CW52,IF(CC52&lt;&gt;"",CC52,IF(BI52&lt;&gt;"",BI52,IF(AO52&lt;&gt;"",AO52,O52))))</f>
        <v>Pachuca</v>
      </c>
      <c r="CY52" s="497">
        <v>4</v>
      </c>
      <c r="CZ52" s="497"/>
      <c r="DA52" s="497"/>
      <c r="DB52" s="497"/>
      <c r="DC52" s="497"/>
      <c r="DD52" s="497"/>
      <c r="DE52" s="497"/>
      <c r="DF52" s="497"/>
      <c r="DG52" s="497"/>
      <c r="DH52" s="497">
        <f ca="1">VLOOKUP(DI52,HD49:HE52,2,FALSE)</f>
        <v>4</v>
      </c>
      <c r="DI52" s="498" t="str">
        <f t="shared" si="7138"/>
        <v>Salzburg</v>
      </c>
      <c r="DJ52" s="497">
        <f ca="1">SUMPRODUCT((HG3:HG54=DI52)*(HK3:HK54="W"))+SUMPRODUCT((HJ3:HJ54=DI52)*(HL3:HL54="W"))</f>
        <v>1</v>
      </c>
      <c r="DK52" s="497">
        <f ca="1">SUMPRODUCT((HG3:HG54=DI52)*(HK3:HK54="D"))+SUMPRODUCT((HJ3:HJ54=DI52)*(HL3:HL54="D"))</f>
        <v>0</v>
      </c>
      <c r="DL52" s="497">
        <f ca="1">SUMPRODUCT((HG3:HG54=DI52)*(HK3:HK54="L"))+SUMPRODUCT((HJ3:HJ54=DI52)*(HL3:HL54="L"))</f>
        <v>2</v>
      </c>
      <c r="DM52" s="497">
        <f ca="1">SUMIF(HG3:HG72,DI52,HH3:HH72)+SUMIF(HJ3:HJ72,DI52,HI3:HI72)</f>
        <v>3</v>
      </c>
      <c r="DN52" s="497">
        <f ca="1">SUMIF(HJ3:HJ72,DI52,HH3:HH72)+SUMIF(HG3:HG72,DI52,HI3:HI72)</f>
        <v>4</v>
      </c>
      <c r="DO52" s="497">
        <f t="shared" ca="1" si="7139"/>
        <v>999</v>
      </c>
      <c r="DP52" s="497">
        <f t="shared" ca="1" si="7140"/>
        <v>3</v>
      </c>
      <c r="DQ52" s="499">
        <f t="shared" si="257"/>
        <v>17</v>
      </c>
      <c r="DR52" s="497">
        <f ca="1">IF(COUNTIF(DP49:DP52,4)&lt;&gt;4,RANK(DP52,DP49:DP52),DP104)</f>
        <v>2</v>
      </c>
      <c r="DS52" s="497"/>
      <c r="DT52" s="497">
        <f ca="1">SUMPRODUCT((DR49:DR52=DR52)*(DQ49:DQ52&lt;DQ52))+DR52</f>
        <v>4</v>
      </c>
      <c r="DU52" s="498" t="str">
        <f ca="1">INDEX(DI49:DI53,MATCH(4,DT49:DT53,0),0)</f>
        <v>Salzburg</v>
      </c>
      <c r="DV52" s="497">
        <f ca="1">INDEX(DR49:DR53,MATCH(DU52,DI49:DI53,0),0)</f>
        <v>2</v>
      </c>
      <c r="DW52" s="497" t="str">
        <f ca="1">IF(AND(DW51&lt;&gt;"",DV52=1),DU52,"")</f>
        <v/>
      </c>
      <c r="DX52" s="497" t="str">
        <f ca="1">IF(AND(DX51&lt;&gt;"",DV53=2),DU53,"")</f>
        <v/>
      </c>
      <c r="DY52" s="497"/>
      <c r="DZ52" s="497"/>
      <c r="EA52" s="497"/>
      <c r="EB52" s="497" t="str">
        <f t="shared" ca="1" si="7255"/>
        <v/>
      </c>
      <c r="EC52" s="497">
        <f ca="1">SUMPRODUCT((HG3:HG54=EB52)*(HJ3:HJ54=EB53)*(HK3:HK54="W"))+SUMPRODUCT((HG3:HG54=EB52)*(HJ3:HJ54=EB49)*(HK3:HK54="W"))+SUMPRODUCT((HG3:HG54=EB52)*(HJ3:HJ54=EB50)*(HK3:HK54="W"))+SUMPRODUCT((HG3:HG54=EB52)*(HJ3:HJ54=EB51)*(HK3:HK54="W"))+SUMPRODUCT((HG3:HG54=EB53)*(HJ3:HJ54=EB52)*(HL3:HL54="W"))+SUMPRODUCT((HG3:HG54=EB49)*(HJ3:HJ54=EB52)*(HL3:HL54="W"))+SUMPRODUCT((HG3:HG54=EB50)*(HJ3:HJ54=EB52)*(HL3:HL54="W"))+SUMPRODUCT((HG3:HG54=EB51)*(HJ3:HJ54=EB52)*(HL3:HL54="W"))</f>
        <v>0</v>
      </c>
      <c r="ED52" s="497">
        <f ca="1">SUMPRODUCT((HG3:HG54=EB52)*(HJ3:HJ54=EB53)*(HK3:HK54="D"))+SUMPRODUCT((HG3:HG54=EB52)*(HJ3:HJ54=EB49)*(HK3:HK54="D"))+SUMPRODUCT((HG3:HG54=EB52)*(HJ3:HJ54=EB50)*(HK3:HK54="D"))+SUMPRODUCT((HG3:HG54=EB52)*(HJ3:HJ54=EB51)*(HK3:HK54="D"))+SUMPRODUCT((HG3:HG54=EB53)*(HJ3:HJ54=EB52)*(HK3:HK54="D"))+SUMPRODUCT((HG3:HG54=EB49)*(HJ3:HJ54=EB52)*(HK3:HK54="D"))+SUMPRODUCT((HG3:HG54=EB50)*(HJ3:HJ54=EB52)*(HK3:HK54="D"))+SUMPRODUCT((HG3:HG54=EB51)*(HJ3:HJ54=EB52)*(HK3:HK54="D"))</f>
        <v>0</v>
      </c>
      <c r="EE52" s="497">
        <f ca="1">SUMPRODUCT((HG3:HG54=EB52)*(HJ3:HJ54=EB53)*(HK3:HK54="L"))+SUMPRODUCT((HG3:HG54=EB52)*(HJ3:HJ54=EB49)*(HK3:HK54="L"))+SUMPRODUCT((HG3:HG54=EB52)*(HJ3:HJ54=EB50)*(HK3:HK54="L"))+SUMPRODUCT((HG3:HG54=EB52)*(HJ3:HJ54=EB51)*(HK3:HK54="L"))+SUMPRODUCT((HG3:HG54=EB53)*(HJ3:HJ54=EB52)*(HL3:HL54="L"))+SUMPRODUCT((HG3:HG54=EB49)*(HJ3:HJ54=EB52)*(HL3:HL54="L"))+SUMPRODUCT((HG3:HG54=EB50)*(HJ3:HJ54=EB52)*(HL3:HL54="L"))+SUMPRODUCT((HG3:HG54=EB51)*(HJ3:HJ54=EB52)*(HL3:HL54="L"))</f>
        <v>0</v>
      </c>
      <c r="EF52" s="497">
        <f ca="1">SUMPRODUCT((HG3:HG54=EB52)*(HJ3:HJ54=EB53)*HH3:HH54)+SUMPRODUCT((HG3:HG54=EB52)*(HJ3:HJ54=EB49)*HH3:HH54)+SUMPRODUCT((HG3:HG54=EB52)*(HJ3:HJ54=EB50)*HH3:HH54)+SUMPRODUCT((HG3:HG54=EB52)*(HJ3:HJ54=EB51)*HH3:HH54)+SUMPRODUCT((HG3:HG54=EB53)*(HJ3:HJ54=EB52)*HI3:HI54)+SUMPRODUCT((HG3:HG54=EB49)*(HJ3:HJ54=EB52)*HI3:HI54)+SUMPRODUCT((HG3:HG54=EB50)*(HJ3:HJ54=EB52)*HI3:HI54)+SUMPRODUCT((HG3:HG54=EB51)*(HJ3:HJ54=EB52)*HI3:HI54)</f>
        <v>0</v>
      </c>
      <c r="EG52" s="497">
        <f ca="1">SUMPRODUCT((HG3:HG54=EB52)*(HJ3:HJ54=EB53)*HI3:HI54)+SUMPRODUCT((HG3:HG54=EB52)*(HJ3:HJ54=EB49)*HI3:HI54)+SUMPRODUCT((HG3:HG54=EB52)*(HJ3:HJ54=EB50)*HI3:HI54)+SUMPRODUCT((HG3:HG54=EB52)*(HJ3:HJ54=EB51)*HI3:HI54)+SUMPRODUCT((HG3:HG54=EB53)*(HJ3:HJ54=EB52)*HH3:HH54)+SUMPRODUCT((HG3:HG54=EB49)*(HJ3:HJ54=EB52)*HH3:HH54)+SUMPRODUCT((HG3:HG54=EB50)*(HJ3:HJ54=EB52)*HH3:HH54)+SUMPRODUCT((HG3:HG54=EB51)*(HJ3:HJ54=EB52)*HH3:HH54)</f>
        <v>0</v>
      </c>
      <c r="EH52" s="497">
        <f ca="1">EF52-EG52+1000</f>
        <v>1000</v>
      </c>
      <c r="EI52" s="497" t="str">
        <f t="shared" ca="1" si="7141"/>
        <v/>
      </c>
      <c r="EJ52" s="497" t="str">
        <f ca="1">IF(EB52&lt;&gt;"",VLOOKUP(EB52,DI4:DO52,7,FALSE),"")</f>
        <v/>
      </c>
      <c r="EK52" s="497" t="str">
        <f ca="1">IF(EB52&lt;&gt;"",VLOOKUP(EB52,DI4:DO52,5,FALSE),"")</f>
        <v/>
      </c>
      <c r="EL52" s="497" t="str">
        <f ca="1">IF(EB52&lt;&gt;"",VLOOKUP(EB52,DI4:DQ52,9,FALSE),"")</f>
        <v/>
      </c>
      <c r="EM52" s="497" t="str">
        <f t="shared" ca="1" si="7142"/>
        <v/>
      </c>
      <c r="EN52" s="497" t="str">
        <f ca="1">IF(EB52&lt;&gt;"",RANK(EM52,EM49:EM53),"")</f>
        <v/>
      </c>
      <c r="EO52" s="497" t="str">
        <f ca="1">IF(EB52&lt;&gt;"",SUMPRODUCT((EM49:EM53=EM52)*(EH49:EH53&gt;EH52)),"")</f>
        <v/>
      </c>
      <c r="EP52" s="497" t="str">
        <f ca="1">IF(EB52&lt;&gt;"",SUMPRODUCT((EM49:EM53=EM52)*(EH49:EH53=EH52)*(EF49:EF53&gt;EF52)),"")</f>
        <v/>
      </c>
      <c r="EQ52" s="497" t="str">
        <f ca="1">IF(EB52&lt;&gt;"",SUMPRODUCT((EM49:EM53=EM52)*(EH49:EH53=EH52)*(EF49:EF53=EF52)*(EJ49:EJ53&gt;EJ52)),"")</f>
        <v/>
      </c>
      <c r="ER52" s="497" t="str">
        <f ca="1">IF(EB52&lt;&gt;"",SUMPRODUCT((EM49:EM53=EM52)*(EH49:EH53=EH52)*(EF49:EF53=EF52)*(EJ49:EJ53=EJ52)*(EK49:EK53&gt;EK52)),"")</f>
        <v/>
      </c>
      <c r="ES52" s="497" t="str">
        <f ca="1">IF(EB52&lt;&gt;"",SUMPRODUCT((EM49:EM53=EM52)*(EH49:EH53=EH52)*(EF49:EF53=EF52)*(EJ49:EJ53=EJ52)*(EK49:EK53=EK52)*(EL49:EL53&gt;EL52)),"")</f>
        <v/>
      </c>
      <c r="ET52" s="497" t="str">
        <f ca="1">IF(EB52&lt;&gt;"",IF(ET104&lt;&gt;"",IF(EA100=3,ET104,ET104+EA100),SUM(EN52:ES52)),"")</f>
        <v/>
      </c>
      <c r="EU52" s="497" t="str">
        <f ca="1">IF(EB52&lt;&gt;"",INDEX(EB49:EB53,MATCH(4,ET49:ET53,0),0),"")</f>
        <v/>
      </c>
      <c r="EV52" s="497" t="str">
        <f ca="1">IF(DX51&lt;&gt;"",DX51,"")</f>
        <v>Salzburg</v>
      </c>
      <c r="EW52" s="497">
        <f ca="1">IF(EV52&lt;&gt;"",SUMPRODUCT((HG3:HG54=EV52)*(HJ3:HJ54=EV53)*(HK3:HK54="W"))+SUMPRODUCT((HG3:HG54=EV52)*(HJ3:HJ54=EV50)*(HK3:HK54="W"))+SUMPRODUCT((HG3:HG54=EV52)*(HJ3:HJ54=EV51)*(HK3:HK54="W"))+SUMPRODUCT((HG3:HG54=EV53)*(HJ3:HJ54=EV52)*(HL3:HL54="W"))+SUMPRODUCT((HG3:HG54=EV50)*(HJ3:HJ54=EV52)*(HL3:HL54="W"))+SUMPRODUCT((HG3:HG54=EV51)*(HJ3:HJ54=EV52)*(HL3:HL54="W")),"")</f>
        <v>1</v>
      </c>
      <c r="EX52" s="497">
        <f ca="1">IF(EV52&lt;&gt;"",SUMPRODUCT((HG3:HG54=EV52)*(HJ3:HJ54=EV53)*(HK3:HK54="D"))+SUMPRODUCT((HG3:HG54=EV52)*(HJ3:HJ54=EV50)*(HK3:HK54="D"))+SUMPRODUCT((HG3:HG54=EV52)*(HJ3:HJ54=EV51)*(HK3:HK54="D"))+SUMPRODUCT((HG3:HG54=EV53)*(HJ3:HJ54=EV52)*(HK3:HK54="D"))+SUMPRODUCT((HG3:HG54=EV50)*(HJ3:HJ54=EV52)*(HK3:HK54="D"))+SUMPRODUCT((HG3:HG54=EV51)*(HJ3:HJ54=EV52)*(HK3:HK54="D")),"")</f>
        <v>0</v>
      </c>
      <c r="EY52" s="497">
        <f ca="1">IF(EV52&lt;&gt;"",SUMPRODUCT((HG3:HG54=EV52)*(HJ3:HJ54=EV53)*(HK3:HK54="L"))+SUMPRODUCT((HG3:HG54=EV52)*(HJ3:HJ54=EV50)*(HK3:HK54="L"))+SUMPRODUCT((HG3:HG54=EV52)*(HJ3:HJ54=EV51)*(HK3:HK54="L"))+SUMPRODUCT((HG3:HG54=EV53)*(HJ3:HJ54=EV52)*(HL3:HL54="L"))+SUMPRODUCT((HG3:HG54=EV50)*(HJ3:HJ54=EV52)*(HL3:HL54="L"))+SUMPRODUCT((HG3:HG54=EV51)*(HJ3:HJ54=EV52)*(HL3:HL54="L")),"")</f>
        <v>1</v>
      </c>
      <c r="EZ52" s="497">
        <f ca="1">SUMPRODUCT((HG3:HG54=EV52)*(HJ3:HJ54=EV53)*HH3:HH54)+SUMPRODUCT((HG3:HG54=EV52)*(HJ3:HJ54=EV49)*HH3:HH54)+SUMPRODUCT((HG3:HG54=EV52)*(HJ3:HJ54=EV50)*HH3:HH54)+SUMPRODUCT((HG3:HG54=EV52)*(HJ3:HJ54=EV51)*HH3:HH54)+SUMPRODUCT((HG3:HG54=EV53)*(HJ3:HJ54=EV52)*HI3:HI54)+SUMPRODUCT((HG3:HG54=EV49)*(HJ3:HJ54=EV52)*HI3:HI54)+SUMPRODUCT((HG3:HG54=EV50)*(HJ3:HJ54=EV52)*HI3:HI54)+SUMPRODUCT((HG3:HG54=EV51)*(HJ3:HJ54=EV52)*HI3:HI54)</f>
        <v>2</v>
      </c>
      <c r="FA52" s="497">
        <f ca="1">SUMPRODUCT((HG3:HG54=EV52)*(HJ3:HJ54=EV53)*HI3:HI54)+SUMPRODUCT((HG3:HG54=EV52)*(HJ3:HJ54=EV49)*HI3:HI54)+SUMPRODUCT((HG3:HG54=EV52)*(HJ3:HJ54=EV50)*HI3:HI54)+SUMPRODUCT((HG3:HG54=EV52)*(HJ3:HJ54=EV51)*HI3:HI54)+SUMPRODUCT((HG3:HG54=EV53)*(HJ3:HJ54=EV52)*HH3:HH54)+SUMPRODUCT((HG3:HG54=EV49)*(HJ3:HJ54=EV52)*HH3:HH54)+SUMPRODUCT((HG3:HG54=EV50)*(HJ3:HJ54=EV52)*HH3:HH54)+SUMPRODUCT((HG3:HG54=EV51)*(HJ3:HJ54=EV52)*HH3:HH54)</f>
        <v>2</v>
      </c>
      <c r="FB52" s="497">
        <f ca="1">EZ52-FA52+1000</f>
        <v>1000</v>
      </c>
      <c r="FC52" s="497">
        <f t="shared" ca="1" si="7256"/>
        <v>3</v>
      </c>
      <c r="FD52" s="497">
        <f ca="1">IF(EV52&lt;&gt;"",VLOOKUP(EV52,DI4:DO52,7,FALSE),"")</f>
        <v>999</v>
      </c>
      <c r="FE52" s="497">
        <f ca="1">IF(EV52&lt;&gt;"",VLOOKUP(EV52,DI4:DO52,5,FALSE),"")</f>
        <v>3</v>
      </c>
      <c r="FF52" s="497">
        <f ca="1">IF(EV52&lt;&gt;"",VLOOKUP(EV52,DI4:DQ52,9,FALSE),"")</f>
        <v>17</v>
      </c>
      <c r="FG52" s="497">
        <f t="shared" ca="1" si="7257"/>
        <v>3</v>
      </c>
      <c r="FH52" s="497">
        <f ca="1">IF(EV52&lt;&gt;"",RANK(FG52,FG49:FG52),"")</f>
        <v>1</v>
      </c>
      <c r="FI52" s="497">
        <f ca="1">IF(EV52&lt;&gt;"",SUMPRODUCT((FG49:FG53=FG52)*(FB49:FB53&gt;FB52)),"")</f>
        <v>0</v>
      </c>
      <c r="FJ52" s="497">
        <f ca="1">IF(EV52&lt;&gt;"",SUMPRODUCT((FG49:FG53=FG52)*(FB49:FB53=FB52)*(EZ49:EZ53&gt;EZ52)),"")</f>
        <v>1</v>
      </c>
      <c r="FK52" s="497">
        <f ca="1">IF(EV52&lt;&gt;"",SUMPRODUCT((FG49:FG53=FG52)*(FB49:FB53=FB52)*(EZ49:EZ53=EZ52)*(FD49:FD53&gt;FD52)),"")</f>
        <v>0</v>
      </c>
      <c r="FL52" s="497">
        <f ca="1">IF(EV52&lt;&gt;"",SUMPRODUCT((FG49:FG53=FG52)*(FB49:FB53=FB52)*(EZ49:EZ53=EZ52)*(FD49:FD53=FD52)*(FE49:FE53&gt;FE52)),"")</f>
        <v>0</v>
      </c>
      <c r="FM52" s="497">
        <f ca="1">IF(EV52&lt;&gt;"",SUMPRODUCT((FG49:FG53=FG52)*(FB49:FB53=FB52)*(EZ49:EZ53=EZ52)*(FD49:FD53=FD52)*(FE49:FE53=FE52)*(FF49:FF53&gt;FF52)),"")</f>
        <v>0</v>
      </c>
      <c r="FN52" s="497">
        <f ca="1">IF(EV52&lt;&gt;"",IF(FN104&lt;&gt;"",IF(EU100=3,FN104,FN104+EU100),SUM(FH52:FM52)+1),"")</f>
        <v>4</v>
      </c>
      <c r="FO52" s="497" t="str">
        <f ca="1">IF(EV52&lt;&gt;"",INDEX(EV50:EV53,MATCH(4,FN50:FN53,0),0),"")</f>
        <v>Salzburg</v>
      </c>
      <c r="FP52" s="497" t="str">
        <f ca="1">IF(DY50&lt;&gt;"",DY50,"")</f>
        <v/>
      </c>
      <c r="FQ52" s="497">
        <f ca="1">SUMPRODUCT((HG3:HG54=FP52)*(HJ3:HJ54=FP53)*(HK3:HK54="W"))+SUMPRODUCT((HG3:HG54=FP52)*(HJ3:HJ54=FP66)*(HK3:HK54="W"))+SUMPRODUCT((HG3:HG54=FP52)*(HJ3:HJ54=FP51)*(HK3:HK54="W"))+SUMPRODUCT((HG3:HG54=FP53)*(HJ3:HJ54=FP52)*(HL3:HL54="W"))+SUMPRODUCT((HG3:HG54=FP66)*(HJ3:HJ54=FP52)*(HL3:HL54="W"))+SUMPRODUCT((HG3:HG54=FP51)*(HJ3:HJ54=FP52)*(HL3:HL54="W"))</f>
        <v>0</v>
      </c>
      <c r="FR52" s="497">
        <f ca="1">SUMPRODUCT((HG3:HG54=FP52)*(HJ3:HJ54=FP53)*(HK3:HK54="D"))+SUMPRODUCT((HG3:HG54=FP52)*(HJ3:HJ54=FP66)*(HK3:HK54="D"))+SUMPRODUCT((HG3:HG54=FP52)*(HJ3:HJ54=FP51)*(HK3:HK54="D"))+SUMPRODUCT((HG3:HG54=FP53)*(HJ3:HJ54=FP52)*(HK3:HK54="D"))+SUMPRODUCT((HG3:HG54=FP66)*(HJ3:HJ54=FP52)*(HK3:HK54="D"))+SUMPRODUCT((HG3:HG54=FP51)*(HJ3:HJ54=FP52)*(HK3:HK54="D"))</f>
        <v>0</v>
      </c>
      <c r="FS52" s="497">
        <f ca="1">SUMPRODUCT((HG3:HG54=FP52)*(HJ3:HJ54=FP53)*(HK3:HK54="L"))+SUMPRODUCT((HG3:HG54=FP52)*(HJ3:HJ54=FP66)*(HK3:HK54="L"))+SUMPRODUCT((HG3:HG54=FP52)*(HJ3:HJ54=FP51)*(HK3:HK54="L"))+SUMPRODUCT((HG3:HG54=FP53)*(HJ3:HJ54=FP52)*(HL3:HL54="L"))+SUMPRODUCT((HG3:HG54=FP66)*(HJ3:HJ54=FP52)*(HL3:HL54="L"))+SUMPRODUCT((HG3:HG54=FP51)*(HJ3:HJ54=FP52)*(HL3:HL54="L"))</f>
        <v>0</v>
      </c>
      <c r="FT52" s="497">
        <f ca="1">SUMPRODUCT((HG3:HG54=FP52)*(HJ3:HJ54=FP53)*HH3:HH54)+SUMPRODUCT((HG3:HG54=FP52)*(HJ3:HJ54=FP49)*HH3:HH54)+SUMPRODUCT((HG3:HG54=FP52)*(HJ3:HJ54=FP50)*HH3:HH54)+SUMPRODUCT((HG3:HG54=FP52)*(HJ3:HJ54=FP51)*HH3:HH54)+SUMPRODUCT((HG3:HG54=FP53)*(HJ3:HJ54=FP52)*HI3:HI54)+SUMPRODUCT((HG3:HG54=FP49)*(HJ3:HJ54=FP52)*HI3:HI54)+SUMPRODUCT((HG3:HG54=FP50)*(HJ3:HJ54=FP52)*HI3:HI54)+SUMPRODUCT((HG3:HG54=FP51)*(HJ3:HJ54=FP52)*HI3:HI54)</f>
        <v>0</v>
      </c>
      <c r="FU52" s="497">
        <f ca="1">SUMPRODUCT((HG3:HG54=FP52)*(HJ3:HJ54=FP53)*HI3:HI54)+SUMPRODUCT((HG3:HG54=FP52)*(HJ3:HJ54=FP49)*HI3:HI54)+SUMPRODUCT((HG3:HG54=FP52)*(HJ3:HJ54=FP50)*HI3:HI54)+SUMPRODUCT((HG3:HG54=FP52)*(HJ3:HJ54=FP51)*HI3:HI54)+SUMPRODUCT((HG3:HG54=FP53)*(HJ3:HJ54=FP52)*HH3:HH54)+SUMPRODUCT((HG3:HG54=FP49)*(HJ3:HJ54=FP52)*HH3:HH54)+SUMPRODUCT((HG3:HG54=FP50)*(HJ3:HJ54=FP52)*HH3:HH54)+SUMPRODUCT((HG3:HG54=FP51)*(HJ3:HJ54=FP52)*HH3:HH54)</f>
        <v>0</v>
      </c>
      <c r="FV52" s="497">
        <f ca="1">FT52-FU52+1000</f>
        <v>1000</v>
      </c>
      <c r="FW52" s="497" t="str">
        <f t="shared" ca="1" si="7343"/>
        <v/>
      </c>
      <c r="FX52" s="497" t="str">
        <f ca="1">IF(FP52&lt;&gt;"",VLOOKUP(FP52,DI4:DO52,7,FALSE),"")</f>
        <v/>
      </c>
      <c r="FY52" s="497" t="str">
        <f ca="1">IF(FP52&lt;&gt;"",VLOOKUP(FP52,DI4:DO52,5,FALSE),"")</f>
        <v/>
      </c>
      <c r="FZ52" s="497" t="str">
        <f ca="1">IF(FP52&lt;&gt;"",VLOOKUP(FP52,DI4:DQ52,9,FALSE),"")</f>
        <v/>
      </c>
      <c r="GA52" s="497" t="str">
        <f t="shared" ca="1" si="7344"/>
        <v/>
      </c>
      <c r="GB52" s="497" t="str">
        <f ca="1">IF(FP52&lt;&gt;"",RANK(GA52,GA50:GA52),"")</f>
        <v/>
      </c>
      <c r="GC52" s="497" t="str">
        <f ca="1">IF(FP52&lt;&gt;"",SUMPRODUCT((GA49:GA53=GA52)*(FV49:FV53&gt;FV52)),"")</f>
        <v/>
      </c>
      <c r="GD52" s="497" t="str">
        <f ca="1">IF(FP52&lt;&gt;"",SUMPRODUCT((GA49:GA53=GA52)*(FV49:FV53=FV52)*(FT49:FT53&gt;FT52)),"")</f>
        <v/>
      </c>
      <c r="GE52" s="497" t="str">
        <f ca="1">IF(FP52&lt;&gt;"",SUMPRODUCT((GA49:GA53=GA52)*(FV49:FV53=FV52)*(FT49:FT53=FT52)*(FX49:FX53&gt;FX52)),"")</f>
        <v/>
      </c>
      <c r="GF52" s="497" t="str">
        <f ca="1">IF(FP52&lt;&gt;"",SUMPRODUCT((GA49:GA53=GA52)*(FV49:FV53=FV52)*(FT49:FT53=FT52)*(FX49:FX53=FX52)*(FY49:FY53&gt;FY52)),"")</f>
        <v/>
      </c>
      <c r="GG52" s="497" t="str">
        <f ca="1">IF(FP52&lt;&gt;"",SUMPRODUCT((GA49:GA53=GA52)*(FV49:FV53=FV52)*(FT49:FT53=FT52)*(FX49:FX53=FX52)*(FY49:FY53=FY52)*(FZ49:FZ53&gt;FZ52)),"")</f>
        <v/>
      </c>
      <c r="GH52" s="497" t="str">
        <f ca="1">IF(FP52&lt;&gt;"",SUM(GB52:GG52)+2,"")</f>
        <v/>
      </c>
      <c r="GI52" s="497" t="str">
        <f ca="1">IF(FP52&lt;&gt;"",INDEX(FP51:FP53,MATCH(4,GH51:GH53,0),0),"")</f>
        <v/>
      </c>
      <c r="GJ52" s="497" t="str">
        <f>IF(DZ49&lt;&gt;"",DZ49,"")</f>
        <v/>
      </c>
      <c r="GK52" s="497">
        <f ca="1">SUMPRODUCT((HG3:HG54=GJ52)*(HJ3:HJ54=GJ53)*(HK3:HK54="W"))+SUMPRODUCT((HG3:HG54=GJ52)*(HJ3:HJ54=GJ66)*(HK3:HK54="W"))+SUMPRODUCT((HG3:HG54=GJ52)*(HJ3:HJ54=GJ67)*(HK3:HK54="W"))+SUMPRODUCT((HG3:HG54=GJ53)*(HJ3:HJ54=GJ52)*(HL3:HL54="W"))+SUMPRODUCT((HG3:HG54=GJ66)*(HJ3:HJ54=GJ52)*(HL3:HL54="W"))+SUMPRODUCT((HG3:HG54=GJ67)*(HJ3:HJ54=GJ52)*(HL3:HL54="W"))</f>
        <v>0</v>
      </c>
      <c r="GL52" s="497">
        <f ca="1">SUMPRODUCT((HG3:HG54=GJ52)*(HJ3:HJ54=GJ53)*(HK3:HK54="D"))+SUMPRODUCT((HG3:HG54=GJ52)*(HJ3:HJ54=GJ66)*(HK3:HK54="D"))+SUMPRODUCT((HG3:HG54=GJ52)*(HJ3:HJ54=GJ67)*(HK3:HK54="D"))+SUMPRODUCT((HG3:HG54=GJ53)*(HJ3:HJ54=GJ52)*(HK3:HK54="D"))+SUMPRODUCT((HG3:HG54=GJ66)*(HJ3:HJ54=GJ52)*(HK3:HK54="D"))+SUMPRODUCT((HG3:HG54=GJ67)*(HJ3:HJ54=GJ52)*(HK3:HK54="D"))</f>
        <v>0</v>
      </c>
      <c r="GM52" s="497">
        <f ca="1">SUMPRODUCT((HG3:HG54=GJ52)*(HJ3:HJ54=GJ53)*(HK3:HK54="L"))+SUMPRODUCT((HG3:HG54=GJ52)*(HJ3:HJ54=GJ66)*(HK3:HK54="L"))+SUMPRODUCT((HG3:HG54=GJ52)*(HJ3:HJ54=GJ67)*(HK3:HK54="L"))+SUMPRODUCT((HG3:HG54=GJ53)*(HJ3:HJ54=GJ52)*(HL3:HL54="L"))+SUMPRODUCT((HG3:HG54=GJ66)*(HJ3:HJ54=GJ52)*(HL3:HL54="L"))+SUMPRODUCT((HG3:HG54=GJ67)*(HJ3:HJ54=GJ52)*(HL3:HL54="L"))</f>
        <v>0</v>
      </c>
      <c r="GN52" s="497">
        <f ca="1">SUMPRODUCT((HG3:HG54=GJ52)*(HJ3:HJ54=GJ53)*HH3:HH54)+SUMPRODUCT((HG3:HG54=GJ52)*(HJ3:HJ54=GJ49)*HH3:HH54)+SUMPRODUCT((HG3:HG54=GJ52)*(HJ3:HJ54=GJ50)*HH3:HH54)+SUMPRODUCT((HG3:HG54=GJ52)*(HJ3:HJ54=GJ51)*HH3:HH54)+SUMPRODUCT((HG3:HG54=GJ53)*(HJ3:HJ54=GJ52)*HI3:HI54)+SUMPRODUCT((HG3:HG54=GJ49)*(HJ3:HJ54=GJ52)*HI3:HI54)+SUMPRODUCT((HG3:HG54=GJ50)*(HJ3:HJ54=GJ52)*HI3:HI54)+SUMPRODUCT((HG3:HG54=GJ51)*(HJ3:HJ54=GJ52)*HI3:HI54)</f>
        <v>0</v>
      </c>
      <c r="GO52" s="497">
        <f ca="1">SUMPRODUCT((HG3:HG54=GJ52)*(HJ3:HJ54=GJ53)*HI3:HI54)+SUMPRODUCT((HG3:HG54=GJ52)*(HJ3:HJ54=GJ49)*HI3:HI54)+SUMPRODUCT((HG3:HG54=GJ52)*(HJ3:HJ54=GJ50)*HI3:HI54)+SUMPRODUCT((HG3:HG54=GJ52)*(HJ3:HJ54=GJ51)*HI3:HI54)+SUMPRODUCT((HG3:HG54=GJ53)*(HJ3:HJ54=GJ52)*HH3:HH54)+SUMPRODUCT((HG3:HG54=GJ49)*(HJ3:HJ54=GJ52)*HH3:HH54)+SUMPRODUCT((HG3:HG54=GJ50)*(HJ3:HJ54=GJ52)*HH3:HH54)+SUMPRODUCT((HG3:HG54=GJ51)*(HJ3:HJ54=GJ52)*HH3:HH54)</f>
        <v>0</v>
      </c>
      <c r="GP52" s="497">
        <f ca="1">GN52-GO52+1000</f>
        <v>1000</v>
      </c>
      <c r="GQ52" s="497" t="str">
        <f t="shared" ref="GQ52" si="7429">IF(GJ52&lt;&gt;"",GK52*3+GL52*1,"")</f>
        <v/>
      </c>
      <c r="GR52" s="497" t="str">
        <f>IF(GJ52&lt;&gt;"",VLOOKUP(GJ52,DI4:DO52,7,FALSE),"")</f>
        <v/>
      </c>
      <c r="GS52" s="497" t="str">
        <f>IF(GJ52&lt;&gt;"",VLOOKUP(GJ52,DI4:DO52,5,FALSE),"")</f>
        <v/>
      </c>
      <c r="GT52" s="497" t="str">
        <f>IF(GJ52&lt;&gt;"",VLOOKUP(GJ52,DI4:DQ52,9,FALSE),"")</f>
        <v/>
      </c>
      <c r="GU52" s="497" t="str">
        <f t="shared" ref="GU52" si="7430">GQ52</f>
        <v/>
      </c>
      <c r="GV52" s="497" t="str">
        <f>IF(GJ52&lt;&gt;"",RANK(GU52,EM49:EM53),"")</f>
        <v/>
      </c>
      <c r="GW52" s="497" t="str">
        <f>IF(GJ52&lt;&gt;"",SUMPRODUCT((GU49:GU53=GU52)*(GP49:GP53&gt;GP52)),"")</f>
        <v/>
      </c>
      <c r="GX52" s="497" t="str">
        <f>IF(GJ52&lt;&gt;"",SUMPRODUCT((GU49:GU53=GU52)*(GP49:GP53=GP52)*(GN49:GN53&gt;GN52)),"")</f>
        <v/>
      </c>
      <c r="GY52" s="497" t="str">
        <f>IF(GJ52&lt;&gt;"",SUMPRODUCT((GU49:GU53=GU52)*(GP49:GP53=GP52)*(GN49:GN53=GN52)*(GR49:GR53&gt;GR52)),"")</f>
        <v/>
      </c>
      <c r="GZ52" s="497" t="str">
        <f>IF(GJ52&lt;&gt;"",SUMPRODUCT((GU49:GU53=GU52)*(GP49:GP53=GP52)*(GN49:GN53=GN52)*(GR49:GR53=GR52)*(GS49:GS53&gt;GS52)),"")</f>
        <v/>
      </c>
      <c r="HA52" s="497" t="str">
        <f>IF(GJ52&lt;&gt;"",SUMPRODUCT((GU49:GU53=GU52)*(GP49:GP53=GP52)*(GN49:GN53=GN52)*(GR49:GR53=GR52)*(GS49:GS53=GS52)*(GT49:GT53&gt;GT52)),"")</f>
        <v/>
      </c>
      <c r="HB52" s="497" t="str">
        <f>IF(GJ52&lt;&gt;"",SUM(GV52:HA52)+3,"")</f>
        <v/>
      </c>
      <c r="HC52" s="497" t="str">
        <f>IF(GJ52&lt;&gt;"",IF(HB52=4,GJ52,GJ53),"")</f>
        <v/>
      </c>
      <c r="HD52" s="497" t="str">
        <f ca="1">IF(HC52&lt;&gt;"",HC52,IF(GI52&lt;&gt;"",GI52,IF(FO52&lt;&gt;"",FO52,IF(EU52&lt;&gt;"",EU52,DU52))))</f>
        <v>Salzburg</v>
      </c>
      <c r="HE52" s="497">
        <v>4</v>
      </c>
      <c r="HF52" s="497"/>
      <c r="HG52" s="497"/>
      <c r="HH52" s="497"/>
      <c r="HI52" s="497"/>
      <c r="HJ52" s="497"/>
      <c r="HK52" s="497"/>
      <c r="HL52" s="497"/>
      <c r="HM52" s="497"/>
      <c r="HN52" s="497">
        <f ca="1">VLOOKUP(HO52,LJ49:LK52,2,FALSE)</f>
        <v>4</v>
      </c>
      <c r="HO52" s="498" t="str">
        <f t="shared" si="7143"/>
        <v>Salzburg</v>
      </c>
      <c r="HP52" s="497">
        <f ca="1">SUMPRODUCT((LM3:LM54=HO52)*(LQ3:LQ54="W"))+SUMPRODUCT((LP3:LP54=HO52)*(LR3:LR54="W"))</f>
        <v>0</v>
      </c>
      <c r="HQ52" s="497">
        <f ca="1">SUMPRODUCT((LM3:LM54=HO52)*(LQ3:LQ54="D"))+SUMPRODUCT((LP3:LP54=HO52)*(LR3:LR54="D"))</f>
        <v>2</v>
      </c>
      <c r="HR52" s="497">
        <f ca="1">SUMPRODUCT((LM3:LM54=HO52)*(LQ3:LQ54="L"))+SUMPRODUCT((LP3:LP54=HO52)*(LR3:LR54="L"))</f>
        <v>1</v>
      </c>
      <c r="HS52" s="497">
        <f ca="1">SUMIF(LM3:LM72,HO52,LN3:LN72)+SUMIF(LP3:LP72,HO52,LO3:LO72)</f>
        <v>4</v>
      </c>
      <c r="HT52" s="497">
        <f ca="1">SUMIF(LP3:LP72,HO52,LN3:LN72)+SUMIF(LM3:LM72,HO52,LO3:LO72)</f>
        <v>6</v>
      </c>
      <c r="HU52" s="497">
        <f t="shared" ca="1" si="7144"/>
        <v>998</v>
      </c>
      <c r="HV52" s="497">
        <f t="shared" ca="1" si="7145"/>
        <v>2</v>
      </c>
      <c r="HW52" s="499">
        <f t="shared" si="266"/>
        <v>17</v>
      </c>
      <c r="HX52" s="497">
        <f ca="1">IF(COUNTIF(HV49:HV52,4)&lt;&gt;4,RANK(HV52,HV49:HV52),HV104)</f>
        <v>4</v>
      </c>
      <c r="HY52" s="497"/>
      <c r="HZ52" s="497">
        <f ca="1">SUMPRODUCT((HX49:HX52=HX52)*(HW49:HW52&lt;HW52))+HX52</f>
        <v>4</v>
      </c>
      <c r="IA52" s="498" t="str">
        <f ca="1">INDEX(HO49:HO53,MATCH(4,HZ49:HZ53,0),0)</f>
        <v>Salzburg</v>
      </c>
      <c r="IB52" s="497">
        <f ca="1">INDEX(HX49:HX53,MATCH(IA52,HO49:HO53,0),0)</f>
        <v>4</v>
      </c>
      <c r="IC52" s="497" t="str">
        <f ca="1">IF(AND(IC51&lt;&gt;"",IB52=1),IA52,"")</f>
        <v/>
      </c>
      <c r="ID52" s="497" t="str">
        <f ca="1">IF(AND(ID51&lt;&gt;"",IB53=2),IA53,"")</f>
        <v/>
      </c>
      <c r="IE52" s="497"/>
      <c r="IF52" s="497"/>
      <c r="IG52" s="497"/>
      <c r="IH52" s="497" t="str">
        <f t="shared" ca="1" si="7258"/>
        <v/>
      </c>
      <c r="II52" s="497">
        <f ca="1">SUMPRODUCT((LM3:LM54=IH52)*(LP3:LP54=IH53)*(LQ3:LQ54="W"))+SUMPRODUCT((LM3:LM54=IH52)*(LP3:LP54=IH49)*(LQ3:LQ54="W"))+SUMPRODUCT((LM3:LM54=IH52)*(LP3:LP54=IH50)*(LQ3:LQ54="W"))+SUMPRODUCT((LM3:LM54=IH52)*(LP3:LP54=IH51)*(LQ3:LQ54="W"))+SUMPRODUCT((LM3:LM54=IH53)*(LP3:LP54=IH52)*(LR3:LR54="W"))+SUMPRODUCT((LM3:LM54=IH49)*(LP3:LP54=IH52)*(LR3:LR54="W"))+SUMPRODUCT((LM3:LM54=IH50)*(LP3:LP54=IH52)*(LR3:LR54="W"))+SUMPRODUCT((LM3:LM54=IH51)*(LP3:LP54=IH52)*(LR3:LR54="W"))</f>
        <v>0</v>
      </c>
      <c r="IJ52" s="497">
        <f ca="1">SUMPRODUCT((LM3:LM54=IH52)*(LP3:LP54=IH53)*(LQ3:LQ54="D"))+SUMPRODUCT((LM3:LM54=IH52)*(LP3:LP54=IH49)*(LQ3:LQ54="D"))+SUMPRODUCT((LM3:LM54=IH52)*(LP3:LP54=IH50)*(LQ3:LQ54="D"))+SUMPRODUCT((LM3:LM54=IH52)*(LP3:LP54=IH51)*(LQ3:LQ54="D"))+SUMPRODUCT((LM3:LM54=IH53)*(LP3:LP54=IH52)*(LQ3:LQ54="D"))+SUMPRODUCT((LM3:LM54=IH49)*(LP3:LP54=IH52)*(LQ3:LQ54="D"))+SUMPRODUCT((LM3:LM54=IH50)*(LP3:LP54=IH52)*(LQ3:LQ54="D"))+SUMPRODUCT((LM3:LM54=IH51)*(LP3:LP54=IH52)*(LQ3:LQ54="D"))</f>
        <v>0</v>
      </c>
      <c r="IK52" s="497">
        <f ca="1">SUMPRODUCT((LM3:LM54=IH52)*(LP3:LP54=IH53)*(LQ3:LQ54="L"))+SUMPRODUCT((LM3:LM54=IH52)*(LP3:LP54=IH49)*(LQ3:LQ54="L"))+SUMPRODUCT((LM3:LM54=IH52)*(LP3:LP54=IH50)*(LQ3:LQ54="L"))+SUMPRODUCT((LM3:LM54=IH52)*(LP3:LP54=IH51)*(LQ3:LQ54="L"))+SUMPRODUCT((LM3:LM54=IH53)*(LP3:LP54=IH52)*(LR3:LR54="L"))+SUMPRODUCT((LM3:LM54=IH49)*(LP3:LP54=IH52)*(LR3:LR54="L"))+SUMPRODUCT((LM3:LM54=IH50)*(LP3:LP54=IH52)*(LR3:LR54="L"))+SUMPRODUCT((LM3:LM54=IH51)*(LP3:LP54=IH52)*(LR3:LR54="L"))</f>
        <v>0</v>
      </c>
      <c r="IL52" s="497">
        <f ca="1">SUMPRODUCT((LM3:LM54=IH52)*(LP3:LP54=IH53)*LN3:LN54)+SUMPRODUCT((LM3:LM54=IH52)*(LP3:LP54=IH49)*LN3:LN54)+SUMPRODUCT((LM3:LM54=IH52)*(LP3:LP54=IH50)*LN3:LN54)+SUMPRODUCT((LM3:LM54=IH52)*(LP3:LP54=IH51)*LN3:LN54)+SUMPRODUCT((LM3:LM54=IH53)*(LP3:LP54=IH52)*LO3:LO54)+SUMPRODUCT((LM3:LM54=IH49)*(LP3:LP54=IH52)*LO3:LO54)+SUMPRODUCT((LM3:LM54=IH50)*(LP3:LP54=IH52)*LO3:LO54)+SUMPRODUCT((LM3:LM54=IH51)*(LP3:LP54=IH52)*LO3:LO54)</f>
        <v>0</v>
      </c>
      <c r="IM52" s="497">
        <f ca="1">SUMPRODUCT((LM3:LM54=IH52)*(LP3:LP54=IH53)*LO3:LO54)+SUMPRODUCT((LM3:LM54=IH52)*(LP3:LP54=IH49)*LO3:LO54)+SUMPRODUCT((LM3:LM54=IH52)*(LP3:LP54=IH50)*LO3:LO54)+SUMPRODUCT((LM3:LM54=IH52)*(LP3:LP54=IH51)*LO3:LO54)+SUMPRODUCT((LM3:LM54=IH53)*(LP3:LP54=IH52)*LN3:LN54)+SUMPRODUCT((LM3:LM54=IH49)*(LP3:LP54=IH52)*LN3:LN54)+SUMPRODUCT((LM3:LM54=IH50)*(LP3:LP54=IH52)*LN3:LN54)+SUMPRODUCT((LM3:LM54=IH51)*(LP3:LP54=IH52)*LN3:LN54)</f>
        <v>0</v>
      </c>
      <c r="IN52" s="497">
        <f ca="1">IL52-IM52+1000</f>
        <v>1000</v>
      </c>
      <c r="IO52" s="497" t="str">
        <f t="shared" ca="1" si="7146"/>
        <v/>
      </c>
      <c r="IP52" s="497" t="str">
        <f ca="1">IF(IH52&lt;&gt;"",VLOOKUP(IH52,HO4:HU52,7,FALSE),"")</f>
        <v/>
      </c>
      <c r="IQ52" s="497" t="str">
        <f ca="1">IF(IH52&lt;&gt;"",VLOOKUP(IH52,HO4:HU52,5,FALSE),"")</f>
        <v/>
      </c>
      <c r="IR52" s="497" t="str">
        <f ca="1">IF(IH52&lt;&gt;"",VLOOKUP(IH52,HO4:HW52,9,FALSE),"")</f>
        <v/>
      </c>
      <c r="IS52" s="497" t="str">
        <f t="shared" ca="1" si="7147"/>
        <v/>
      </c>
      <c r="IT52" s="497" t="str">
        <f ca="1">IF(IH52&lt;&gt;"",RANK(IS52,IS49:IS53),"")</f>
        <v/>
      </c>
      <c r="IU52" s="497" t="str">
        <f ca="1">IF(IH52&lt;&gt;"",SUMPRODUCT((IS49:IS53=IS52)*(IN49:IN53&gt;IN52)),"")</f>
        <v/>
      </c>
      <c r="IV52" s="497" t="str">
        <f ca="1">IF(IH52&lt;&gt;"",SUMPRODUCT((IS49:IS53=IS52)*(IN49:IN53=IN52)*(IL49:IL53&gt;IL52)),"")</f>
        <v/>
      </c>
      <c r="IW52" s="497" t="str">
        <f ca="1">IF(IH52&lt;&gt;"",SUMPRODUCT((IS49:IS53=IS52)*(IN49:IN53=IN52)*(IL49:IL53=IL52)*(IP49:IP53&gt;IP52)),"")</f>
        <v/>
      </c>
      <c r="IX52" s="497" t="str">
        <f ca="1">IF(IH52&lt;&gt;"",SUMPRODUCT((IS49:IS53=IS52)*(IN49:IN53=IN52)*(IL49:IL53=IL52)*(IP49:IP53=IP52)*(IQ49:IQ53&gt;IQ52)),"")</f>
        <v/>
      </c>
      <c r="IY52" s="497" t="str">
        <f ca="1">IF(IH52&lt;&gt;"",SUMPRODUCT((IS49:IS53=IS52)*(IN49:IN53=IN52)*(IL49:IL53=IL52)*(IP49:IP53=IP52)*(IQ49:IQ53=IQ52)*(IR49:IR53&gt;IR52)),"")</f>
        <v/>
      </c>
      <c r="IZ52" s="497" t="str">
        <f ca="1">IF(IH52&lt;&gt;"",IF(IZ104&lt;&gt;"",IF(IG100=3,IZ104,IZ104+IG100),SUM(IT52:IY52)),"")</f>
        <v/>
      </c>
      <c r="JA52" s="497" t="str">
        <f ca="1">IF(IH52&lt;&gt;"",INDEX(IH49:IH53,MATCH(4,IZ49:IZ53,0),0),"")</f>
        <v/>
      </c>
      <c r="JB52" s="497" t="str">
        <f ca="1">IF(ID51&lt;&gt;"",ID51,"")</f>
        <v/>
      </c>
      <c r="JC52" s="497" t="str">
        <f ca="1">IF(JB52&lt;&gt;"",SUMPRODUCT((LM3:LM54=JB52)*(LP3:LP54=JB53)*(LQ3:LQ54="W"))+SUMPRODUCT((LM3:LM54=JB52)*(LP3:LP54=JB50)*(LQ3:LQ54="W"))+SUMPRODUCT((LM3:LM54=JB52)*(LP3:LP54=JB51)*(LQ3:LQ54="W"))+SUMPRODUCT((LM3:LM54=JB53)*(LP3:LP54=JB52)*(LR3:LR54="W"))+SUMPRODUCT((LM3:LM54=JB50)*(LP3:LP54=JB52)*(LR3:LR54="W"))+SUMPRODUCT((LM3:LM54=JB51)*(LP3:LP54=JB52)*(LR3:LR54="W")),"")</f>
        <v/>
      </c>
      <c r="JD52" s="497" t="str">
        <f ca="1">IF(JB52&lt;&gt;"",SUMPRODUCT((LM3:LM54=JB52)*(LP3:LP54=JB53)*(LQ3:LQ54="D"))+SUMPRODUCT((LM3:LM54=JB52)*(LP3:LP54=JB50)*(LQ3:LQ54="D"))+SUMPRODUCT((LM3:LM54=JB52)*(LP3:LP54=JB51)*(LQ3:LQ54="D"))+SUMPRODUCT((LM3:LM54=JB53)*(LP3:LP54=JB52)*(LQ3:LQ54="D"))+SUMPRODUCT((LM3:LM54=JB50)*(LP3:LP54=JB52)*(LQ3:LQ54="D"))+SUMPRODUCT((LM3:LM54=JB51)*(LP3:LP54=JB52)*(LQ3:LQ54="D")),"")</f>
        <v/>
      </c>
      <c r="JE52" s="497" t="str">
        <f ca="1">IF(JB52&lt;&gt;"",SUMPRODUCT((LM3:LM54=JB52)*(LP3:LP54=JB53)*(LQ3:LQ54="L"))+SUMPRODUCT((LM3:LM54=JB52)*(LP3:LP54=JB50)*(LQ3:LQ54="L"))+SUMPRODUCT((LM3:LM54=JB52)*(LP3:LP54=JB51)*(LQ3:LQ54="L"))+SUMPRODUCT((LM3:LM54=JB53)*(LP3:LP54=JB52)*(LR3:LR54="L"))+SUMPRODUCT((LM3:LM54=JB50)*(LP3:LP54=JB52)*(LR3:LR54="L"))+SUMPRODUCT((LM3:LM54=JB51)*(LP3:LP54=JB52)*(LR3:LR54="L")),"")</f>
        <v/>
      </c>
      <c r="JF52" s="497">
        <f ca="1">SUMPRODUCT((LM3:LM54=JB52)*(LP3:LP54=JB53)*LN3:LN54)+SUMPRODUCT((LM3:LM54=JB52)*(LP3:LP54=JB49)*LN3:LN54)+SUMPRODUCT((LM3:LM54=JB52)*(LP3:LP54=JB50)*LN3:LN54)+SUMPRODUCT((LM3:LM54=JB52)*(LP3:LP54=JB51)*LN3:LN54)+SUMPRODUCT((LM3:LM54=JB53)*(LP3:LP54=JB52)*LO3:LO54)+SUMPRODUCT((LM3:LM54=JB49)*(LP3:LP54=JB52)*LO3:LO54)+SUMPRODUCT((LM3:LM54=JB50)*(LP3:LP54=JB52)*LO3:LO54)+SUMPRODUCT((LM3:LM54=JB51)*(LP3:LP54=JB52)*LO3:LO54)</f>
        <v>0</v>
      </c>
      <c r="JG52" s="497">
        <f ca="1">SUMPRODUCT((LM3:LM54=JB52)*(LP3:LP54=JB53)*LO3:LO54)+SUMPRODUCT((LM3:LM54=JB52)*(LP3:LP54=JB49)*LO3:LO54)+SUMPRODUCT((LM3:LM54=JB52)*(LP3:LP54=JB50)*LO3:LO54)+SUMPRODUCT((LM3:LM54=JB52)*(LP3:LP54=JB51)*LO3:LO54)+SUMPRODUCT((LM3:LM54=JB53)*(LP3:LP54=JB52)*LN3:LN54)+SUMPRODUCT((LM3:LM54=JB49)*(LP3:LP54=JB52)*LN3:LN54)+SUMPRODUCT((LM3:LM54=JB50)*(LP3:LP54=JB52)*LN3:LN54)+SUMPRODUCT((LM3:LM54=JB51)*(LP3:LP54=JB52)*LN3:LN54)</f>
        <v>0</v>
      </c>
      <c r="JH52" s="497">
        <f ca="1">JF52-JG52+1000</f>
        <v>1000</v>
      </c>
      <c r="JI52" s="497" t="str">
        <f t="shared" ca="1" si="7259"/>
        <v/>
      </c>
      <c r="JJ52" s="497" t="str">
        <f ca="1">IF(JB52&lt;&gt;"",VLOOKUP(JB52,HO4:HU52,7,FALSE),"")</f>
        <v/>
      </c>
      <c r="JK52" s="497" t="str">
        <f ca="1">IF(JB52&lt;&gt;"",VLOOKUP(JB52,HO4:HU52,5,FALSE),"")</f>
        <v/>
      </c>
      <c r="JL52" s="497" t="str">
        <f ca="1">IF(JB52&lt;&gt;"",VLOOKUP(JB52,HO4:HW52,9,FALSE),"")</f>
        <v/>
      </c>
      <c r="JM52" s="497" t="str">
        <f t="shared" ca="1" si="7260"/>
        <v/>
      </c>
      <c r="JN52" s="497" t="str">
        <f ca="1">IF(JB52&lt;&gt;"",RANK(JM52,JM49:JM52),"")</f>
        <v/>
      </c>
      <c r="JO52" s="497" t="str">
        <f ca="1">IF(JB52&lt;&gt;"",SUMPRODUCT((JM49:JM53=JM52)*(JH49:JH53&gt;JH52)),"")</f>
        <v/>
      </c>
      <c r="JP52" s="497" t="str">
        <f ca="1">IF(JB52&lt;&gt;"",SUMPRODUCT((JM49:JM53=JM52)*(JH49:JH53=JH52)*(JF49:JF53&gt;JF52)),"")</f>
        <v/>
      </c>
      <c r="JQ52" s="497" t="str">
        <f ca="1">IF(JB52&lt;&gt;"",SUMPRODUCT((JM49:JM53=JM52)*(JH49:JH53=JH52)*(JF49:JF53=JF52)*(JJ49:JJ53&gt;JJ52)),"")</f>
        <v/>
      </c>
      <c r="JR52" s="497" t="str">
        <f ca="1">IF(JB52&lt;&gt;"",SUMPRODUCT((JM49:JM53=JM52)*(JH49:JH53=JH52)*(JF49:JF53=JF52)*(JJ49:JJ53=JJ52)*(JK49:JK53&gt;JK52)),"")</f>
        <v/>
      </c>
      <c r="JS52" s="497" t="str">
        <f ca="1">IF(JB52&lt;&gt;"",SUMPRODUCT((JM49:JM53=JM52)*(JH49:JH53=JH52)*(JF49:JF53=JF52)*(JJ49:JJ53=JJ52)*(JK49:JK53=JK52)*(JL49:JL53&gt;JL52)),"")</f>
        <v/>
      </c>
      <c r="JT52" s="497" t="str">
        <f ca="1">IF(JB52&lt;&gt;"",IF(JT104&lt;&gt;"",IF(JA100=3,JT104,JT104+JA100),SUM(JN52:JS52)+1),"")</f>
        <v/>
      </c>
      <c r="JU52" s="497" t="str">
        <f ca="1">IF(JB52&lt;&gt;"",INDEX(JB50:JB53,MATCH(4,JT50:JT53,0),0),"")</f>
        <v/>
      </c>
      <c r="JV52" s="497" t="str">
        <f ca="1">IF(IE50&lt;&gt;"",IE50,"")</f>
        <v/>
      </c>
      <c r="JW52" s="497">
        <f ca="1">SUMPRODUCT((LM3:LM54=JV52)*(LP3:LP54=JV53)*(LQ3:LQ54="W"))+SUMPRODUCT((LM3:LM54=JV52)*(LP3:LP54=JV66)*(LQ3:LQ54="W"))+SUMPRODUCT((LM3:LM54=JV52)*(LP3:LP54=JV51)*(LQ3:LQ54="W"))+SUMPRODUCT((LM3:LM54=JV53)*(LP3:LP54=JV52)*(LR3:LR54="W"))+SUMPRODUCT((LM3:LM54=JV66)*(LP3:LP54=JV52)*(LR3:LR54="W"))+SUMPRODUCT((LM3:LM54=JV51)*(LP3:LP54=JV52)*(LR3:LR54="W"))</f>
        <v>0</v>
      </c>
      <c r="JX52" s="497">
        <f ca="1">SUMPRODUCT((LM3:LM54=JV52)*(LP3:LP54=JV53)*(LQ3:LQ54="D"))+SUMPRODUCT((LM3:LM54=JV52)*(LP3:LP54=JV66)*(LQ3:LQ54="D"))+SUMPRODUCT((LM3:LM54=JV52)*(LP3:LP54=JV51)*(LQ3:LQ54="D"))+SUMPRODUCT((LM3:LM54=JV53)*(LP3:LP54=JV52)*(LQ3:LQ54="D"))+SUMPRODUCT((LM3:LM54=JV66)*(LP3:LP54=JV52)*(LQ3:LQ54="D"))+SUMPRODUCT((LM3:LM54=JV51)*(LP3:LP54=JV52)*(LQ3:LQ54="D"))</f>
        <v>0</v>
      </c>
      <c r="JY52" s="497">
        <f ca="1">SUMPRODUCT((LM3:LM54=JV52)*(LP3:LP54=JV53)*(LQ3:LQ54="L"))+SUMPRODUCT((LM3:LM54=JV52)*(LP3:LP54=JV66)*(LQ3:LQ54="L"))+SUMPRODUCT((LM3:LM54=JV52)*(LP3:LP54=JV51)*(LQ3:LQ54="L"))+SUMPRODUCT((LM3:LM54=JV53)*(LP3:LP54=JV52)*(LR3:LR54="L"))+SUMPRODUCT((LM3:LM54=JV66)*(LP3:LP54=JV52)*(LR3:LR54="L"))+SUMPRODUCT((LM3:LM54=JV51)*(LP3:LP54=JV52)*(LR3:LR54="L"))</f>
        <v>0</v>
      </c>
      <c r="JZ52" s="497">
        <f ca="1">SUMPRODUCT((LM3:LM54=JV52)*(LP3:LP54=JV53)*LN3:LN54)+SUMPRODUCT((LM3:LM54=JV52)*(LP3:LP54=JV49)*LN3:LN54)+SUMPRODUCT((LM3:LM54=JV52)*(LP3:LP54=JV50)*LN3:LN54)+SUMPRODUCT((LM3:LM54=JV52)*(LP3:LP54=JV51)*LN3:LN54)+SUMPRODUCT((LM3:LM54=JV53)*(LP3:LP54=JV52)*LO3:LO54)+SUMPRODUCT((LM3:LM54=JV49)*(LP3:LP54=JV52)*LO3:LO54)+SUMPRODUCT((LM3:LM54=JV50)*(LP3:LP54=JV52)*LO3:LO54)+SUMPRODUCT((LM3:LM54=JV51)*(LP3:LP54=JV52)*LO3:LO54)</f>
        <v>0</v>
      </c>
      <c r="KA52" s="497">
        <f ca="1">SUMPRODUCT((LM3:LM54=JV52)*(LP3:LP54=JV53)*LO3:LO54)+SUMPRODUCT((LM3:LM54=JV52)*(LP3:LP54=JV49)*LO3:LO54)+SUMPRODUCT((LM3:LM54=JV52)*(LP3:LP54=JV50)*LO3:LO54)+SUMPRODUCT((LM3:LM54=JV52)*(LP3:LP54=JV51)*LO3:LO54)+SUMPRODUCT((LM3:LM54=JV53)*(LP3:LP54=JV52)*LN3:LN54)+SUMPRODUCT((LM3:LM54=JV49)*(LP3:LP54=JV52)*LN3:LN54)+SUMPRODUCT((LM3:LM54=JV50)*(LP3:LP54=JV52)*LN3:LN54)+SUMPRODUCT((LM3:LM54=JV51)*(LP3:LP54=JV52)*LN3:LN54)</f>
        <v>0</v>
      </c>
      <c r="KB52" s="497">
        <f ca="1">JZ52-KA52+1000</f>
        <v>1000</v>
      </c>
      <c r="KC52" s="497" t="str">
        <f t="shared" ca="1" si="7345"/>
        <v/>
      </c>
      <c r="KD52" s="497" t="str">
        <f ca="1">IF(JV52&lt;&gt;"",VLOOKUP(JV52,HO4:HU52,7,FALSE),"")</f>
        <v/>
      </c>
      <c r="KE52" s="497" t="str">
        <f ca="1">IF(JV52&lt;&gt;"",VLOOKUP(JV52,HO4:HU52,5,FALSE),"")</f>
        <v/>
      </c>
      <c r="KF52" s="497" t="str">
        <f ca="1">IF(JV52&lt;&gt;"",VLOOKUP(JV52,HO4:HW52,9,FALSE),"")</f>
        <v/>
      </c>
      <c r="KG52" s="497" t="str">
        <f t="shared" ca="1" si="7346"/>
        <v/>
      </c>
      <c r="KH52" s="497" t="str">
        <f ca="1">IF(JV52&lt;&gt;"",RANK(KG52,KG50:KG52),"")</f>
        <v/>
      </c>
      <c r="KI52" s="497" t="str">
        <f ca="1">IF(JV52&lt;&gt;"",SUMPRODUCT((KG49:KG53=KG52)*(KB49:KB53&gt;KB52)),"")</f>
        <v/>
      </c>
      <c r="KJ52" s="497" t="str">
        <f ca="1">IF(JV52&lt;&gt;"",SUMPRODUCT((KG49:KG53=KG52)*(KB49:KB53=KB52)*(JZ49:JZ53&gt;JZ52)),"")</f>
        <v/>
      </c>
      <c r="KK52" s="497" t="str">
        <f ca="1">IF(JV52&lt;&gt;"",SUMPRODUCT((KG49:KG53=KG52)*(KB49:KB53=KB52)*(JZ49:JZ53=JZ52)*(KD49:KD53&gt;KD52)),"")</f>
        <v/>
      </c>
      <c r="KL52" s="497" t="str">
        <f ca="1">IF(JV52&lt;&gt;"",SUMPRODUCT((KG49:KG53=KG52)*(KB49:KB53=KB52)*(JZ49:JZ53=JZ52)*(KD49:KD53=KD52)*(KE49:KE53&gt;KE52)),"")</f>
        <v/>
      </c>
      <c r="KM52" s="497" t="str">
        <f ca="1">IF(JV52&lt;&gt;"",SUMPRODUCT((KG49:KG53=KG52)*(KB49:KB53=KB52)*(JZ49:JZ53=JZ52)*(KD49:KD53=KD52)*(KE49:KE53=KE52)*(KF49:KF53&gt;KF52)),"")</f>
        <v/>
      </c>
      <c r="KN52" s="497" t="str">
        <f ca="1">IF(JV52&lt;&gt;"",SUM(KH52:KM52)+2,"")</f>
        <v/>
      </c>
      <c r="KO52" s="497" t="str">
        <f ca="1">IF(JV52&lt;&gt;"",INDEX(JV51:JV53,MATCH(4,KN51:KN53,0),0),"")</f>
        <v/>
      </c>
      <c r="KP52" s="497" t="str">
        <f>IF(IF49&lt;&gt;"",IF49,"")</f>
        <v/>
      </c>
      <c r="KQ52" s="497">
        <f ca="1">SUMPRODUCT((LM3:LM54=KP52)*(LP3:LP54=KP53)*(LQ3:LQ54="W"))+SUMPRODUCT((LM3:LM54=KP52)*(LP3:LP54=KP66)*(LQ3:LQ54="W"))+SUMPRODUCT((LM3:LM54=KP52)*(LP3:LP54=KP67)*(LQ3:LQ54="W"))+SUMPRODUCT((LM3:LM54=KP53)*(LP3:LP54=KP52)*(LR3:LR54="W"))+SUMPRODUCT((LM3:LM54=KP66)*(LP3:LP54=KP52)*(LR3:LR54="W"))+SUMPRODUCT((LM3:LM54=KP67)*(LP3:LP54=KP52)*(LR3:LR54="W"))</f>
        <v>0</v>
      </c>
      <c r="KR52" s="497">
        <f ca="1">SUMPRODUCT((LM3:LM54=KP52)*(LP3:LP54=KP53)*(LQ3:LQ54="D"))+SUMPRODUCT((LM3:LM54=KP52)*(LP3:LP54=KP66)*(LQ3:LQ54="D"))+SUMPRODUCT((LM3:LM54=KP52)*(LP3:LP54=KP67)*(LQ3:LQ54="D"))+SUMPRODUCT((LM3:LM54=KP53)*(LP3:LP54=KP52)*(LQ3:LQ54="D"))+SUMPRODUCT((LM3:LM54=KP66)*(LP3:LP54=KP52)*(LQ3:LQ54="D"))+SUMPRODUCT((LM3:LM54=KP67)*(LP3:LP54=KP52)*(LQ3:LQ54="D"))</f>
        <v>0</v>
      </c>
      <c r="KS52" s="497">
        <f ca="1">SUMPRODUCT((LM3:LM54=KP52)*(LP3:LP54=KP53)*(LQ3:LQ54="L"))+SUMPRODUCT((LM3:LM54=KP52)*(LP3:LP54=KP66)*(LQ3:LQ54="L"))+SUMPRODUCT((LM3:LM54=KP52)*(LP3:LP54=KP67)*(LQ3:LQ54="L"))+SUMPRODUCT((LM3:LM54=KP53)*(LP3:LP54=KP52)*(LR3:LR54="L"))+SUMPRODUCT((LM3:LM54=KP66)*(LP3:LP54=KP52)*(LR3:LR54="L"))+SUMPRODUCT((LM3:LM54=KP67)*(LP3:LP54=KP52)*(LR3:LR54="L"))</f>
        <v>0</v>
      </c>
      <c r="KT52" s="497">
        <f ca="1">SUMPRODUCT((LM3:LM54=KP52)*(LP3:LP54=KP53)*LN3:LN54)+SUMPRODUCT((LM3:LM54=KP52)*(LP3:LP54=KP49)*LN3:LN54)+SUMPRODUCT((LM3:LM54=KP52)*(LP3:LP54=KP50)*LN3:LN54)+SUMPRODUCT((LM3:LM54=KP52)*(LP3:LP54=KP51)*LN3:LN54)+SUMPRODUCT((LM3:LM54=KP53)*(LP3:LP54=KP52)*LO3:LO54)+SUMPRODUCT((LM3:LM54=KP49)*(LP3:LP54=KP52)*LO3:LO54)+SUMPRODUCT((LM3:LM54=KP50)*(LP3:LP54=KP52)*LO3:LO54)+SUMPRODUCT((LM3:LM54=KP51)*(LP3:LP54=KP52)*LO3:LO54)</f>
        <v>0</v>
      </c>
      <c r="KU52" s="497">
        <f ca="1">SUMPRODUCT((LM3:LM54=KP52)*(LP3:LP54=KP53)*LO3:LO54)+SUMPRODUCT((LM3:LM54=KP52)*(LP3:LP54=KP49)*LO3:LO54)+SUMPRODUCT((LM3:LM54=KP52)*(LP3:LP54=KP50)*LO3:LO54)+SUMPRODUCT((LM3:LM54=KP52)*(LP3:LP54=KP51)*LO3:LO54)+SUMPRODUCT((LM3:LM54=KP53)*(LP3:LP54=KP52)*LN3:LN54)+SUMPRODUCT((LM3:LM54=KP49)*(LP3:LP54=KP52)*LN3:LN54)+SUMPRODUCT((LM3:LM54=KP50)*(LP3:LP54=KP52)*LN3:LN54)+SUMPRODUCT((LM3:LM54=KP51)*(LP3:LP54=KP52)*LN3:LN54)</f>
        <v>0</v>
      </c>
      <c r="KV52" s="497">
        <f ca="1">KT52-KU52+1000</f>
        <v>1000</v>
      </c>
      <c r="KW52" s="497" t="str">
        <f t="shared" ref="KW52" si="7431">IF(KP52&lt;&gt;"",KQ52*3+KR52*1,"")</f>
        <v/>
      </c>
      <c r="KX52" s="497" t="str">
        <f>IF(KP52&lt;&gt;"",VLOOKUP(KP52,HO4:HU52,7,FALSE),"")</f>
        <v/>
      </c>
      <c r="KY52" s="497" t="str">
        <f>IF(KP52&lt;&gt;"",VLOOKUP(KP52,HO4:HU52,5,FALSE),"")</f>
        <v/>
      </c>
      <c r="KZ52" s="497" t="str">
        <f>IF(KP52&lt;&gt;"",VLOOKUP(KP52,HO4:HW52,9,FALSE),"")</f>
        <v/>
      </c>
      <c r="LA52" s="497" t="str">
        <f t="shared" ref="LA52" si="7432">KW52</f>
        <v/>
      </c>
      <c r="LB52" s="497" t="str">
        <f>IF(KP52&lt;&gt;"",RANK(LA52,IS49:IS53),"")</f>
        <v/>
      </c>
      <c r="LC52" s="497" t="str">
        <f>IF(KP52&lt;&gt;"",SUMPRODUCT((LA49:LA53=LA52)*(KV49:KV53&gt;KV52)),"")</f>
        <v/>
      </c>
      <c r="LD52" s="497" t="str">
        <f>IF(KP52&lt;&gt;"",SUMPRODUCT((LA49:LA53=LA52)*(KV49:KV53=KV52)*(KT49:KT53&gt;KT52)),"")</f>
        <v/>
      </c>
      <c r="LE52" s="497" t="str">
        <f>IF(KP52&lt;&gt;"",SUMPRODUCT((LA49:LA53=LA52)*(KV49:KV53=KV52)*(KT49:KT53=KT52)*(KX49:KX53&gt;KX52)),"")</f>
        <v/>
      </c>
      <c r="LF52" s="497" t="str">
        <f>IF(KP52&lt;&gt;"",SUMPRODUCT((LA49:LA53=LA52)*(KV49:KV53=KV52)*(KT49:KT53=KT52)*(KX49:KX53=KX52)*(KY49:KY53&gt;KY52)),"")</f>
        <v/>
      </c>
      <c r="LG52" s="497" t="str">
        <f>IF(KP52&lt;&gt;"",SUMPRODUCT((LA49:LA53=LA52)*(KV49:KV53=KV52)*(KT49:KT53=KT52)*(KX49:KX53=KX52)*(KY49:KY53=KY52)*(KZ49:KZ53&gt;KZ52)),"")</f>
        <v/>
      </c>
      <c r="LH52" s="497" t="str">
        <f>IF(KP52&lt;&gt;"",SUM(LB52:LG52)+3,"")</f>
        <v/>
      </c>
      <c r="LI52" s="497" t="str">
        <f>IF(KP52&lt;&gt;"",IF(LH52=4,KP52,KP53),"")</f>
        <v/>
      </c>
      <c r="LJ52" s="497" t="str">
        <f ca="1">IF(LI52&lt;&gt;"",LI52,IF(KO52&lt;&gt;"",KO52,IF(JU52&lt;&gt;"",JU52,IF(JA52&lt;&gt;"",JA52,IA52))))</f>
        <v>Salzburg</v>
      </c>
      <c r="LK52" s="497">
        <v>4</v>
      </c>
      <c r="LL52" s="497"/>
      <c r="LM52" s="497"/>
      <c r="LN52" s="497"/>
      <c r="LO52" s="497"/>
      <c r="LP52" s="497"/>
      <c r="LQ52" s="497"/>
      <c r="LR52" s="497"/>
      <c r="LS52" s="497"/>
      <c r="LT52" s="497">
        <f ca="1">VLOOKUP(LU52,PP49:PQ52,2,FALSE)</f>
        <v>4</v>
      </c>
      <c r="LU52" s="498" t="str">
        <f t="shared" si="7148"/>
        <v>Salzburg</v>
      </c>
      <c r="LV52" s="497">
        <f ca="1">SUMPRODUCT((PS3:PS54=LU52)*(PW3:PW54="W"))+SUMPRODUCT((PV3:PV54=LU52)*(PX3:PX54="W"))</f>
        <v>0</v>
      </c>
      <c r="LW52" s="497">
        <f ca="1">SUMPRODUCT((PS3:PS54=LU52)*(PW3:PW54="D"))+SUMPRODUCT((PV3:PV54=LU52)*(PX3:PX54="D"))</f>
        <v>1</v>
      </c>
      <c r="LX52" s="497">
        <f ca="1">SUMPRODUCT((PS3:PS54=LU52)*(PW3:PW54="L"))+SUMPRODUCT((PV3:PV54=LU52)*(PX3:PX54="L"))</f>
        <v>2</v>
      </c>
      <c r="LY52" s="497">
        <f ca="1">SUMIF(PS3:PS72,LU52,PT3:PT72)+SUMIF(PV3:PV72,LU52,PU3:PU72)</f>
        <v>1</v>
      </c>
      <c r="LZ52" s="497">
        <f ca="1">SUMIF(PV3:PV72,LU52,PT3:PT72)+SUMIF(PS3:PS72,LU52,PU3:PU72)</f>
        <v>4</v>
      </c>
      <c r="MA52" s="497">
        <f t="shared" ca="1" si="7149"/>
        <v>997</v>
      </c>
      <c r="MB52" s="497">
        <f t="shared" ca="1" si="7150"/>
        <v>1</v>
      </c>
      <c r="MC52" s="499">
        <f t="shared" si="36"/>
        <v>17</v>
      </c>
      <c r="MD52" s="497">
        <f ca="1">IF(COUNTIF(MB49:MB52,4)&lt;&gt;4,RANK(MB52,MB49:MB52),MB104)</f>
        <v>4</v>
      </c>
      <c r="ME52" s="497"/>
      <c r="MF52" s="497">
        <f ca="1">SUMPRODUCT((MD49:MD52=MD52)*(MC49:MC52&lt;MC52))+MD52</f>
        <v>4</v>
      </c>
      <c r="MG52" s="498" t="str">
        <f ca="1">INDEX(LU49:LU53,MATCH(4,MF49:MF53,0),0)</f>
        <v>Salzburg</v>
      </c>
      <c r="MH52" s="497">
        <f ca="1">INDEX(MD49:MD53,MATCH(MG52,LU49:LU53,0),0)</f>
        <v>4</v>
      </c>
      <c r="MI52" s="497" t="str">
        <f t="shared" ca="1" si="7347"/>
        <v/>
      </c>
      <c r="MJ52" s="497" t="str">
        <f t="shared" ca="1" si="7348"/>
        <v/>
      </c>
      <c r="MK52" s="497"/>
      <c r="ML52" s="497"/>
      <c r="MM52" s="497"/>
      <c r="MN52" s="497" t="str">
        <f t="shared" ca="1" si="7155"/>
        <v/>
      </c>
      <c r="MO52" s="497">
        <f ca="1">SUMPRODUCT((PS3:PS54=MN52)*(PV3:PV54=MN53)*(PW3:PW54="W"))+SUMPRODUCT((PS3:PS54=MN52)*(PV3:PV54=MN49)*(PW3:PW54="W"))+SUMPRODUCT((PS3:PS54=MN52)*(PV3:PV54=MN50)*(PW3:PW54="W"))+SUMPRODUCT((PS3:PS54=MN52)*(PV3:PV54=MN51)*(PW3:PW54="W"))+SUMPRODUCT((PS3:PS54=MN53)*(PV3:PV54=MN52)*(PX3:PX54="W"))+SUMPRODUCT((PS3:PS54=MN49)*(PV3:PV54=MN52)*(PX3:PX54="W"))+SUMPRODUCT((PS3:PS54=MN50)*(PV3:PV54=MN52)*(PX3:PX54="W"))+SUMPRODUCT((PS3:PS54=MN51)*(PV3:PV54=MN52)*(PX3:PX54="W"))</f>
        <v>0</v>
      </c>
      <c r="MP52" s="497">
        <f ca="1">SUMPRODUCT((PS3:PS54=MN52)*(PV3:PV54=MN53)*(PW3:PW54="D"))+SUMPRODUCT((PS3:PS54=MN52)*(PV3:PV54=MN49)*(PW3:PW54="D"))+SUMPRODUCT((PS3:PS54=MN52)*(PV3:PV54=MN50)*(PW3:PW54="D"))+SUMPRODUCT((PS3:PS54=MN52)*(PV3:PV54=MN51)*(PW3:PW54="D"))+SUMPRODUCT((PS3:PS54=MN53)*(PV3:PV54=MN52)*(PW3:PW54="D"))+SUMPRODUCT((PS3:PS54=MN49)*(PV3:PV54=MN52)*(PW3:PW54="D"))+SUMPRODUCT((PS3:PS54=MN50)*(PV3:PV54=MN52)*(PW3:PW54="D"))+SUMPRODUCT((PS3:PS54=MN51)*(PV3:PV54=MN52)*(PW3:PW54="D"))</f>
        <v>0</v>
      </c>
      <c r="MQ52" s="497">
        <f ca="1">SUMPRODUCT((PS3:PS54=MN52)*(PV3:PV54=MN53)*(PW3:PW54="L"))+SUMPRODUCT((PS3:PS54=MN52)*(PV3:PV54=MN49)*(PW3:PW54="L"))+SUMPRODUCT((PS3:PS54=MN52)*(PV3:PV54=MN50)*(PW3:PW54="L"))+SUMPRODUCT((PS3:PS54=MN52)*(PV3:PV54=MN51)*(PW3:PW54="L"))+SUMPRODUCT((PS3:PS54=MN53)*(PV3:PV54=MN52)*(PX3:PX54="L"))+SUMPRODUCT((PS3:PS54=MN49)*(PV3:PV54=MN52)*(PX3:PX54="L"))+SUMPRODUCT((PS3:PS54=MN50)*(PV3:PV54=MN52)*(PX3:PX54="L"))+SUMPRODUCT((PS3:PS54=MN51)*(PV3:PV54=MN52)*(PX3:PX54="L"))</f>
        <v>0</v>
      </c>
      <c r="MR52" s="497">
        <f ca="1">SUMPRODUCT((PS3:PS54=MN52)*(PV3:PV54=MN53)*PT3:PT54)+SUMPRODUCT((PS3:PS54=MN52)*(PV3:PV54=MN49)*PT3:PT54)+SUMPRODUCT((PS3:PS54=MN52)*(PV3:PV54=MN50)*PT3:PT54)+SUMPRODUCT((PS3:PS54=MN52)*(PV3:PV54=MN51)*PT3:PT54)+SUMPRODUCT((PS3:PS54=MN53)*(PV3:PV54=MN52)*PU3:PU54)+SUMPRODUCT((PS3:PS54=MN49)*(PV3:PV54=MN52)*PU3:PU54)+SUMPRODUCT((PS3:PS54=MN50)*(PV3:PV54=MN52)*PU3:PU54)+SUMPRODUCT((PS3:PS54=MN51)*(PV3:PV54=MN52)*PU3:PU54)</f>
        <v>0</v>
      </c>
      <c r="MS52" s="497">
        <f ca="1">SUMPRODUCT((PS3:PS54=MN52)*(PV3:PV54=MN53)*PU3:PU54)+SUMPRODUCT((PS3:PS54=MN52)*(PV3:PV54=MN49)*PU3:PU54)+SUMPRODUCT((PS3:PS54=MN52)*(PV3:PV54=MN50)*PU3:PU54)+SUMPRODUCT((PS3:PS54=MN52)*(PV3:PV54=MN51)*PU3:PU54)+SUMPRODUCT((PS3:PS54=MN53)*(PV3:PV54=MN52)*PT3:PT54)+SUMPRODUCT((PS3:PS54=MN49)*(PV3:PV54=MN52)*PT3:PT54)+SUMPRODUCT((PS3:PS54=MN50)*(PV3:PV54=MN52)*PT3:PT54)+SUMPRODUCT((PS3:PS54=MN51)*(PV3:PV54=MN52)*PT3:PT54)</f>
        <v>0</v>
      </c>
      <c r="MT52" s="497">
        <f t="shared" ca="1" si="7156"/>
        <v>1000</v>
      </c>
      <c r="MU52" s="497" t="str">
        <f t="shared" ca="1" si="7157"/>
        <v/>
      </c>
      <c r="MV52" s="497" t="str">
        <f ca="1">IF(MN52&lt;&gt;"",VLOOKUP(MN52,LU4:MA52,7,FALSE),"")</f>
        <v/>
      </c>
      <c r="MW52" s="497" t="str">
        <f ca="1">IF(MN52&lt;&gt;"",VLOOKUP(MN52,LU4:MA52,5,FALSE),"")</f>
        <v/>
      </c>
      <c r="MX52" s="497" t="str">
        <f ca="1">IF(MN52&lt;&gt;"",VLOOKUP(MN52,LU4:MC52,9,FALSE),"")</f>
        <v/>
      </c>
      <c r="MY52" s="497" t="str">
        <f t="shared" ca="1" si="7158"/>
        <v/>
      </c>
      <c r="MZ52" s="497" t="str">
        <f ca="1">IF(MN52&lt;&gt;"",RANK(MY52,MY49:MY53),"")</f>
        <v/>
      </c>
      <c r="NA52" s="497" t="str">
        <f ca="1">IF(MN52&lt;&gt;"",SUMPRODUCT((MY49:MY53=MY52)*(MT49:MT53&gt;MT52)),"")</f>
        <v/>
      </c>
      <c r="NB52" s="497" t="str">
        <f ca="1">IF(MN52&lt;&gt;"",SUMPRODUCT((MY49:MY53=MY52)*(MT49:MT53=MT52)*(MR49:MR53&gt;MR52)),"")</f>
        <v/>
      </c>
      <c r="NC52" s="497" t="str">
        <f ca="1">IF(MN52&lt;&gt;"",SUMPRODUCT((MY49:MY53=MY52)*(MT49:MT53=MT52)*(MR49:MR53=MR52)*(MV49:MV53&gt;MV52)),"")</f>
        <v/>
      </c>
      <c r="ND52" s="497" t="str">
        <f ca="1">IF(MN52&lt;&gt;"",SUMPRODUCT((MY49:MY53=MY52)*(MT49:MT53=MT52)*(MR49:MR53=MR52)*(MV49:MV53=MV52)*(MW49:MW53&gt;MW52)),"")</f>
        <v/>
      </c>
      <c r="NE52" s="497" t="str">
        <f ca="1">IF(MN52&lt;&gt;"",SUMPRODUCT((MY49:MY53=MY52)*(MT49:MT53=MT52)*(MR49:MR53=MR52)*(MV49:MV53=MV52)*(MW49:MW53=MW52)*(MX49:MX53&gt;MX52)),"")</f>
        <v/>
      </c>
      <c r="NF52" s="497" t="str">
        <f t="shared" ref="NF52" ca="1" si="7433">IF(MN52&lt;&gt;"",IF(NF104&lt;&gt;"",IF(MM100=3,NF104,NF104+MM100),SUM(MZ52:NE52)),"")</f>
        <v/>
      </c>
      <c r="NG52" s="497" t="str">
        <f ca="1">IF(MN52&lt;&gt;"",INDEX(MN49:MN53,MATCH(4,NF49:NF53,0),0),"")</f>
        <v/>
      </c>
      <c r="NH52" s="497" t="str">
        <f t="shared" ca="1" si="7266"/>
        <v/>
      </c>
      <c r="NI52" s="497" t="str">
        <f ca="1">IF(NH52&lt;&gt;"",SUMPRODUCT((PS3:PS54=NH52)*(PV3:PV54=NH53)*(PW3:PW54="W"))+SUMPRODUCT((PS3:PS54=NH52)*(PV3:PV54=NH50)*(PW3:PW54="W"))+SUMPRODUCT((PS3:PS54=NH52)*(PV3:PV54=NH51)*(PW3:PW54="W"))+SUMPRODUCT((PS3:PS54=NH53)*(PV3:PV54=NH52)*(PX3:PX54="W"))+SUMPRODUCT((PS3:PS54=NH50)*(PV3:PV54=NH52)*(PX3:PX54="W"))+SUMPRODUCT((PS3:PS54=NH51)*(PV3:PV54=NH52)*(PX3:PX54="W")),"")</f>
        <v/>
      </c>
      <c r="NJ52" s="497" t="str">
        <f ca="1">IF(NH52&lt;&gt;"",SUMPRODUCT((PS3:PS54=NH52)*(PV3:PV54=NH53)*(PW3:PW54="D"))+SUMPRODUCT((PS3:PS54=NH52)*(PV3:PV54=NH50)*(PW3:PW54="D"))+SUMPRODUCT((PS3:PS54=NH52)*(PV3:PV54=NH51)*(PW3:PW54="D"))+SUMPRODUCT((PS3:PS54=NH53)*(PV3:PV54=NH52)*(PW3:PW54="D"))+SUMPRODUCT((PS3:PS54=NH50)*(PV3:PV54=NH52)*(PW3:PW54="D"))+SUMPRODUCT((PS3:PS54=NH51)*(PV3:PV54=NH52)*(PW3:PW54="D")),"")</f>
        <v/>
      </c>
      <c r="NK52" s="497" t="str">
        <f ca="1">IF(NH52&lt;&gt;"",SUMPRODUCT((PS3:PS54=NH52)*(PV3:PV54=NH53)*(PW3:PW54="L"))+SUMPRODUCT((PS3:PS54=NH52)*(PV3:PV54=NH50)*(PW3:PW54="L"))+SUMPRODUCT((PS3:PS54=NH52)*(PV3:PV54=NH51)*(PW3:PW54="L"))+SUMPRODUCT((PS3:PS54=NH53)*(PV3:PV54=NH52)*(PX3:PX54="L"))+SUMPRODUCT((PS3:PS54=NH50)*(PV3:PV54=NH52)*(PX3:PX54="L"))+SUMPRODUCT((PS3:PS54=NH51)*(PV3:PV54=NH52)*(PX3:PX54="L")),"")</f>
        <v/>
      </c>
      <c r="NL52" s="497">
        <f ca="1">SUMPRODUCT((PS3:PS54=NH52)*(PV3:PV54=NH53)*PT3:PT54)+SUMPRODUCT((PS3:PS54=NH52)*(PV3:PV54=NH49)*PT3:PT54)+SUMPRODUCT((PS3:PS54=NH52)*(PV3:PV54=NH50)*PT3:PT54)+SUMPRODUCT((PS3:PS54=NH52)*(PV3:PV54=NH51)*PT3:PT54)+SUMPRODUCT((PS3:PS54=NH53)*(PV3:PV54=NH52)*PU3:PU54)+SUMPRODUCT((PS3:PS54=NH49)*(PV3:PV54=NH52)*PU3:PU54)+SUMPRODUCT((PS3:PS54=NH50)*(PV3:PV54=NH52)*PU3:PU54)+SUMPRODUCT((PS3:PS54=NH51)*(PV3:PV54=NH52)*PU3:PU54)</f>
        <v>0</v>
      </c>
      <c r="NM52" s="497">
        <f ca="1">SUMPRODUCT((PS3:PS54=NH52)*(PV3:PV54=NH53)*PU3:PU54)+SUMPRODUCT((PS3:PS54=NH52)*(PV3:PV54=NH49)*PU3:PU54)+SUMPRODUCT((PS3:PS54=NH52)*(PV3:PV54=NH50)*PU3:PU54)+SUMPRODUCT((PS3:PS54=NH52)*(PV3:PV54=NH51)*PU3:PU54)+SUMPRODUCT((PS3:PS54=NH53)*(PV3:PV54=NH52)*PT3:PT54)+SUMPRODUCT((PS3:PS54=NH49)*(PV3:PV54=NH52)*PT3:PT54)+SUMPRODUCT((PS3:PS54=NH50)*(PV3:PV54=NH52)*PT3:PT54)+SUMPRODUCT((PS3:PS54=NH51)*(PV3:PV54=NH52)*PT3:PT54)</f>
        <v>0</v>
      </c>
      <c r="NN52" s="497">
        <f t="shared" ca="1" si="7267"/>
        <v>1000</v>
      </c>
      <c r="NO52" s="497" t="str">
        <f t="shared" ca="1" si="7268"/>
        <v/>
      </c>
      <c r="NP52" s="497" t="str">
        <f ca="1">IF(NH52&lt;&gt;"",VLOOKUP(NH52,LU4:MA52,7,FALSE),"")</f>
        <v/>
      </c>
      <c r="NQ52" s="497" t="str">
        <f ca="1">IF(NH52&lt;&gt;"",VLOOKUP(NH52,LU4:MA52,5,FALSE),"")</f>
        <v/>
      </c>
      <c r="NR52" s="497" t="str">
        <f ca="1">IF(NH52&lt;&gt;"",VLOOKUP(NH52,LU4:MC52,9,FALSE),"")</f>
        <v/>
      </c>
      <c r="NS52" s="497" t="str">
        <f t="shared" ca="1" si="7269"/>
        <v/>
      </c>
      <c r="NT52" s="497" t="str">
        <f ca="1">IF(NH52&lt;&gt;"",RANK(NS52,NS49:NS52),"")</f>
        <v/>
      </c>
      <c r="NU52" s="497" t="str">
        <f ca="1">IF(NH52&lt;&gt;"",SUMPRODUCT((NS49:NS53=NS52)*(NN49:NN53&gt;NN52)),"")</f>
        <v/>
      </c>
      <c r="NV52" s="497" t="str">
        <f ca="1">IF(NH52&lt;&gt;"",SUMPRODUCT((NS49:NS53=NS52)*(NN49:NN53=NN52)*(NL49:NL53&gt;NL52)),"")</f>
        <v/>
      </c>
      <c r="NW52" s="497" t="str">
        <f ca="1">IF(NH52&lt;&gt;"",SUMPRODUCT((NS49:NS53=NS52)*(NN49:NN53=NN52)*(NL49:NL53=NL52)*(NP49:NP53&gt;NP52)),"")</f>
        <v/>
      </c>
      <c r="NX52" s="497" t="str">
        <f ca="1">IF(NH52&lt;&gt;"",SUMPRODUCT((NS49:NS53=NS52)*(NN49:NN53=NN52)*(NL49:NL53=NL52)*(NP49:NP53=NP52)*(NQ49:NQ53&gt;NQ52)),"")</f>
        <v/>
      </c>
      <c r="NY52" s="497" t="str">
        <f ca="1">IF(NH52&lt;&gt;"",SUMPRODUCT((NS49:NS53=NS52)*(NN49:NN53=NN52)*(NL49:NL53=NL52)*(NP49:NP53=NP52)*(NQ49:NQ53=NQ52)*(NR49:NR53&gt;NR52)),"")</f>
        <v/>
      </c>
      <c r="NZ52" s="497" t="str">
        <f ca="1">IF(NH52&lt;&gt;"",IF(NZ104&lt;&gt;"",IF(NG100=3,NZ104,NZ104+NG100),SUM(NT52:NY52)+1),"")</f>
        <v/>
      </c>
      <c r="OA52" s="497" t="str">
        <f ca="1">IF(NH52&lt;&gt;"",INDEX(NH50:NH53,MATCH(4,NZ50:NZ53,0),0),"")</f>
        <v/>
      </c>
      <c r="OB52" s="497" t="str">
        <f t="shared" ca="1" si="7351"/>
        <v/>
      </c>
      <c r="OC52" s="497">
        <f ca="1">SUMPRODUCT((PS3:PS54=OB52)*(PV3:PV54=OB53)*(PW3:PW54="W"))+SUMPRODUCT((PS3:PS54=OB52)*(PV3:PV54=OB66)*(PW3:PW54="W"))+SUMPRODUCT((PS3:PS54=OB52)*(PV3:PV54=OB51)*(PW3:PW54="W"))+SUMPRODUCT((PS3:PS54=OB53)*(PV3:PV54=OB52)*(PX3:PX54="W"))+SUMPRODUCT((PS3:PS54=OB66)*(PV3:PV54=OB52)*(PX3:PX54="W"))+SUMPRODUCT((PS3:PS54=OB51)*(PV3:PV54=OB52)*(PX3:PX54="W"))</f>
        <v>0</v>
      </c>
      <c r="OD52" s="497">
        <f ca="1">SUMPRODUCT((PS3:PS54=OB52)*(PV3:PV54=OB53)*(PW3:PW54="D"))+SUMPRODUCT((PS3:PS54=OB52)*(PV3:PV54=OB66)*(PW3:PW54="D"))+SUMPRODUCT((PS3:PS54=OB52)*(PV3:PV54=OB51)*(PW3:PW54="D"))+SUMPRODUCT((PS3:PS54=OB53)*(PV3:PV54=OB52)*(PW3:PW54="D"))+SUMPRODUCT((PS3:PS54=OB66)*(PV3:PV54=OB52)*(PW3:PW54="D"))+SUMPRODUCT((PS3:PS54=OB51)*(PV3:PV54=OB52)*(PW3:PW54="D"))</f>
        <v>0</v>
      </c>
      <c r="OE52" s="497">
        <f ca="1">SUMPRODUCT((PS3:PS54=OB52)*(PV3:PV54=OB53)*(PW3:PW54="L"))+SUMPRODUCT((PS3:PS54=OB52)*(PV3:PV54=OB66)*(PW3:PW54="L"))+SUMPRODUCT((PS3:PS54=OB52)*(PV3:PV54=OB51)*(PW3:PW54="L"))+SUMPRODUCT((PS3:PS54=OB53)*(PV3:PV54=OB52)*(PX3:PX54="L"))+SUMPRODUCT((PS3:PS54=OB66)*(PV3:PV54=OB52)*(PX3:PX54="L"))+SUMPRODUCT((PS3:PS54=OB51)*(PV3:PV54=OB52)*(PX3:PX54="L"))</f>
        <v>0</v>
      </c>
      <c r="OF52" s="497">
        <f ca="1">SUMPRODUCT((PS3:PS54=OB52)*(PV3:PV54=OB53)*PT3:PT54)+SUMPRODUCT((PS3:PS54=OB52)*(PV3:PV54=OB49)*PT3:PT54)+SUMPRODUCT((PS3:PS54=OB52)*(PV3:PV54=OB50)*PT3:PT54)+SUMPRODUCT((PS3:PS54=OB52)*(PV3:PV54=OB51)*PT3:PT54)+SUMPRODUCT((PS3:PS54=OB53)*(PV3:PV54=OB52)*PU3:PU54)+SUMPRODUCT((PS3:PS54=OB49)*(PV3:PV54=OB52)*PU3:PU54)+SUMPRODUCT((PS3:PS54=OB50)*(PV3:PV54=OB52)*PU3:PU54)+SUMPRODUCT((PS3:PS54=OB51)*(PV3:PV54=OB52)*PU3:PU54)</f>
        <v>0</v>
      </c>
      <c r="OG52" s="497">
        <f ca="1">SUMPRODUCT((PS3:PS54=OB52)*(PV3:PV54=OB53)*PU3:PU54)+SUMPRODUCT((PS3:PS54=OB52)*(PV3:PV54=OB49)*PU3:PU54)+SUMPRODUCT((PS3:PS54=OB52)*(PV3:PV54=OB50)*PU3:PU54)+SUMPRODUCT((PS3:PS54=OB52)*(PV3:PV54=OB51)*PU3:PU54)+SUMPRODUCT((PS3:PS54=OB53)*(PV3:PV54=OB52)*PT3:PT54)+SUMPRODUCT((PS3:PS54=OB49)*(PV3:PV54=OB52)*PT3:PT54)+SUMPRODUCT((PS3:PS54=OB50)*(PV3:PV54=OB52)*PT3:PT54)+SUMPRODUCT((PS3:PS54=OB51)*(PV3:PV54=OB52)*PT3:PT54)</f>
        <v>0</v>
      </c>
      <c r="OH52" s="497">
        <f t="shared" ca="1" si="7352"/>
        <v>1000</v>
      </c>
      <c r="OI52" s="497" t="str">
        <f t="shared" ca="1" si="7353"/>
        <v/>
      </c>
      <c r="OJ52" s="497" t="str">
        <f ca="1">IF(OB52&lt;&gt;"",VLOOKUP(OB52,LU4:MA52,7,FALSE),"")</f>
        <v/>
      </c>
      <c r="OK52" s="497" t="str">
        <f ca="1">IF(OB52&lt;&gt;"",VLOOKUP(OB52,LU4:MA52,5,FALSE),"")</f>
        <v/>
      </c>
      <c r="OL52" s="497" t="str">
        <f ca="1">IF(OB52&lt;&gt;"",VLOOKUP(OB52,LU4:MC52,9,FALSE),"")</f>
        <v/>
      </c>
      <c r="OM52" s="497" t="str">
        <f t="shared" ca="1" si="7354"/>
        <v/>
      </c>
      <c r="ON52" s="497" t="str">
        <f ca="1">IF(OB52&lt;&gt;"",RANK(OM52,OM50:OM52),"")</f>
        <v/>
      </c>
      <c r="OO52" s="497" t="str">
        <f ca="1">IF(OB52&lt;&gt;"",SUMPRODUCT((OM49:OM53=OM52)*(OH49:OH53&gt;OH52)),"")</f>
        <v/>
      </c>
      <c r="OP52" s="497" t="str">
        <f ca="1">IF(OB52&lt;&gt;"",SUMPRODUCT((OM49:OM53=OM52)*(OH49:OH53=OH52)*(OF49:OF53&gt;OF52)),"")</f>
        <v/>
      </c>
      <c r="OQ52" s="497" t="str">
        <f ca="1">IF(OB52&lt;&gt;"",SUMPRODUCT((OM49:OM53=OM52)*(OH49:OH53=OH52)*(OF49:OF53=OF52)*(OJ49:OJ53&gt;OJ52)),"")</f>
        <v/>
      </c>
      <c r="OR52" s="497" t="str">
        <f ca="1">IF(OB52&lt;&gt;"",SUMPRODUCT((OM49:OM53=OM52)*(OH49:OH53=OH52)*(OF49:OF53=OF52)*(OJ49:OJ53=OJ52)*(OK49:OK53&gt;OK52)),"")</f>
        <v/>
      </c>
      <c r="OS52" s="497" t="str">
        <f ca="1">IF(OB52&lt;&gt;"",SUMPRODUCT((OM49:OM53=OM52)*(OH49:OH53=OH52)*(OF49:OF53=OF52)*(OJ49:OJ53=OJ52)*(OK49:OK53=OK52)*(OL49:OL53&gt;OL52)),"")</f>
        <v/>
      </c>
      <c r="OT52" s="497" t="str">
        <f t="shared" ca="1" si="7355"/>
        <v/>
      </c>
      <c r="OU52" s="497" t="str">
        <f ca="1">IF(OB52&lt;&gt;"",INDEX(OB51:OB53,MATCH(4,OT51:OT53,0),0),"")</f>
        <v/>
      </c>
      <c r="OV52" s="497" t="str">
        <f t="shared" ref="OV52" si="7434">IF(ML49&lt;&gt;"",ML49,"")</f>
        <v/>
      </c>
      <c r="OW52" s="497">
        <f ca="1">SUMPRODUCT((PS3:PS54=OV52)*(PV3:PV54=OV53)*(PW3:PW54="W"))+SUMPRODUCT((PS3:PS54=OV52)*(PV3:PV54=OV66)*(PW3:PW54="W"))+SUMPRODUCT((PS3:PS54=OV52)*(PV3:PV54=OV67)*(PW3:PW54="W"))+SUMPRODUCT((PS3:PS54=OV53)*(PV3:PV54=OV52)*(PX3:PX54="W"))+SUMPRODUCT((PS3:PS54=OV66)*(PV3:PV54=OV52)*(PX3:PX54="W"))+SUMPRODUCT((PS3:PS54=OV67)*(PV3:PV54=OV52)*(PX3:PX54="W"))</f>
        <v>0</v>
      </c>
      <c r="OX52" s="497">
        <f ca="1">SUMPRODUCT((PS3:PS54=OV52)*(PV3:PV54=OV53)*(PW3:PW54="D"))+SUMPRODUCT((PS3:PS54=OV52)*(PV3:PV54=OV66)*(PW3:PW54="D"))+SUMPRODUCT((PS3:PS54=OV52)*(PV3:PV54=OV67)*(PW3:PW54="D"))+SUMPRODUCT((PS3:PS54=OV53)*(PV3:PV54=OV52)*(PW3:PW54="D"))+SUMPRODUCT((PS3:PS54=OV66)*(PV3:PV54=OV52)*(PW3:PW54="D"))+SUMPRODUCT((PS3:PS54=OV67)*(PV3:PV54=OV52)*(PW3:PW54="D"))</f>
        <v>0</v>
      </c>
      <c r="OY52" s="497">
        <f ca="1">SUMPRODUCT((PS3:PS54=OV52)*(PV3:PV54=OV53)*(PW3:PW54="L"))+SUMPRODUCT((PS3:PS54=OV52)*(PV3:PV54=OV66)*(PW3:PW54="L"))+SUMPRODUCT((PS3:PS54=OV52)*(PV3:PV54=OV67)*(PW3:PW54="L"))+SUMPRODUCT((PS3:PS54=OV53)*(PV3:PV54=OV52)*(PX3:PX54="L"))+SUMPRODUCT((PS3:PS54=OV66)*(PV3:PV54=OV52)*(PX3:PX54="L"))+SUMPRODUCT((PS3:PS54=OV67)*(PV3:PV54=OV52)*(PX3:PX54="L"))</f>
        <v>0</v>
      </c>
      <c r="OZ52" s="497">
        <f ca="1">SUMPRODUCT((PS3:PS54=OV52)*(PV3:PV54=OV53)*PT3:PT54)+SUMPRODUCT((PS3:PS54=OV52)*(PV3:PV54=OV49)*PT3:PT54)+SUMPRODUCT((PS3:PS54=OV52)*(PV3:PV54=OV50)*PT3:PT54)+SUMPRODUCT((PS3:PS54=OV52)*(PV3:PV54=OV51)*PT3:PT54)+SUMPRODUCT((PS3:PS54=OV53)*(PV3:PV54=OV52)*PU3:PU54)+SUMPRODUCT((PS3:PS54=OV49)*(PV3:PV54=OV52)*PU3:PU54)+SUMPRODUCT((PS3:PS54=OV50)*(PV3:PV54=OV52)*PU3:PU54)+SUMPRODUCT((PS3:PS54=OV51)*(PV3:PV54=OV52)*PU3:PU54)</f>
        <v>0</v>
      </c>
      <c r="PA52" s="497">
        <f ca="1">SUMPRODUCT((PS3:PS54=OV52)*(PV3:PV54=OV53)*PU3:PU54)+SUMPRODUCT((PS3:PS54=OV52)*(PV3:PV54=OV49)*PU3:PU54)+SUMPRODUCT((PS3:PS54=OV52)*(PV3:PV54=OV50)*PU3:PU54)+SUMPRODUCT((PS3:PS54=OV52)*(PV3:PV54=OV51)*PU3:PU54)+SUMPRODUCT((PS3:PS54=OV53)*(PV3:PV54=OV52)*PT3:PT54)+SUMPRODUCT((PS3:PS54=OV49)*(PV3:PV54=OV52)*PT3:PT54)+SUMPRODUCT((PS3:PS54=OV50)*(PV3:PV54=OV52)*PT3:PT54)+SUMPRODUCT((PS3:PS54=OV51)*(PV3:PV54=OV52)*PT3:PT54)</f>
        <v>0</v>
      </c>
      <c r="PB52" s="497">
        <f t="shared" ref="PB52" ca="1" si="7435">OZ52-PA52+1000</f>
        <v>1000</v>
      </c>
      <c r="PC52" s="497" t="str">
        <f t="shared" ref="PC52" si="7436">IF(OV52&lt;&gt;"",OW52*3+OX52*1,"")</f>
        <v/>
      </c>
      <c r="PD52" s="497" t="str">
        <f>IF(OV52&lt;&gt;"",VLOOKUP(OV52,LU4:MA52,7,FALSE),"")</f>
        <v/>
      </c>
      <c r="PE52" s="497" t="str">
        <f>IF(OV52&lt;&gt;"",VLOOKUP(OV52,LU4:MA52,5,FALSE),"")</f>
        <v/>
      </c>
      <c r="PF52" s="497" t="str">
        <f>IF(OV52&lt;&gt;"",VLOOKUP(OV52,LU4:MC52,9,FALSE),"")</f>
        <v/>
      </c>
      <c r="PG52" s="497" t="str">
        <f t="shared" ref="PG52" si="7437">PC52</f>
        <v/>
      </c>
      <c r="PH52" s="497" t="str">
        <f t="shared" ref="PH52" si="7438">IF(OV52&lt;&gt;"",RANK(PG52,MY49:MY53),"")</f>
        <v/>
      </c>
      <c r="PI52" s="497" t="str">
        <f t="shared" ref="PI52" si="7439">IF(OV52&lt;&gt;"",SUMPRODUCT((PG49:PG53=PG52)*(PB49:PB53&gt;PB52)),"")</f>
        <v/>
      </c>
      <c r="PJ52" s="497" t="str">
        <f t="shared" ref="PJ52" si="7440">IF(OV52&lt;&gt;"",SUMPRODUCT((PG49:PG53=PG52)*(PB49:PB53=PB52)*(OZ49:OZ53&gt;OZ52)),"")</f>
        <v/>
      </c>
      <c r="PK52" s="497" t="str">
        <f t="shared" ref="PK52" si="7441">IF(OV52&lt;&gt;"",SUMPRODUCT((PG49:PG53=PG52)*(PB49:PB53=PB52)*(OZ49:OZ53=OZ52)*(PD49:PD53&gt;PD52)),"")</f>
        <v/>
      </c>
      <c r="PL52" s="497" t="str">
        <f t="shared" ref="PL52" si="7442">IF(OV52&lt;&gt;"",SUMPRODUCT((PG49:PG53=PG52)*(PB49:PB53=PB52)*(OZ49:OZ53=OZ52)*(PD49:PD53=PD52)*(PE49:PE53&gt;PE52)),"")</f>
        <v/>
      </c>
      <c r="PM52" s="497" t="str">
        <f t="shared" ref="PM52" si="7443">IF(OV52&lt;&gt;"",SUMPRODUCT((PG49:PG53=PG52)*(PB49:PB53=PB52)*(OZ49:OZ53=OZ52)*(PD49:PD53=PD52)*(PE49:PE53=PE52)*(PF49:PF53&gt;PF52)),"")</f>
        <v/>
      </c>
      <c r="PN52" s="497" t="str">
        <f t="shared" ref="PN52" si="7444">IF(OV52&lt;&gt;"",SUM(PH52:PM52)+3,"")</f>
        <v/>
      </c>
      <c r="PO52" s="497" t="str">
        <f t="shared" ref="PO52" si="7445">IF(OV52&lt;&gt;"",IF(PN52=4,OV52,OV53),"")</f>
        <v/>
      </c>
      <c r="PP52" s="497" t="str">
        <f t="shared" ref="PP52" ca="1" si="7446">IF(PO52&lt;&gt;"",PO52,IF(OU52&lt;&gt;"",OU52,IF(OA52&lt;&gt;"",OA52,IF(NG52&lt;&gt;"",NG52,MG52))))</f>
        <v>Salzburg</v>
      </c>
      <c r="PQ52" s="497">
        <v>4</v>
      </c>
      <c r="PR52" s="497"/>
      <c r="PS52" s="497"/>
      <c r="PT52" s="497"/>
      <c r="PU52" s="497"/>
      <c r="PV52" s="497"/>
      <c r="PW52" s="497"/>
      <c r="PX52" s="497"/>
      <c r="PY52" s="497"/>
      <c r="PZ52" s="497">
        <f ca="1">VLOOKUP(QA52,TV49:TW52,2,FALSE)</f>
        <v>2</v>
      </c>
      <c r="QA52" s="498" t="str">
        <f t="shared" si="7161"/>
        <v>Salzburg</v>
      </c>
      <c r="QB52" s="497">
        <f ca="1">SUMPRODUCT((TY3:TY54=QA52)*(UC3:UC54="W"))+SUMPRODUCT((UB3:UB54=QA52)*(UD3:UD54="W"))</f>
        <v>0</v>
      </c>
      <c r="QC52" s="497">
        <f ca="1">SUMPRODUCT((TY3:TY54=QA52)*(UC3:UC54="D"))+SUMPRODUCT((UB3:UB54=QA52)*(UD3:UD54="D"))</f>
        <v>0</v>
      </c>
      <c r="QD52" s="497">
        <f ca="1">SUMPRODUCT((TY3:TY54=QA52)*(UC3:UC54="L"))+SUMPRODUCT((UB3:UB54=QA52)*(UD3:UD54="L"))</f>
        <v>0</v>
      </c>
      <c r="QE52" s="497">
        <f ca="1">SUMIF(TY3:TY72,QA52,TZ3:TZ72)+SUMIF(UB3:UB72,QA52,UA3:UA72)</f>
        <v>0</v>
      </c>
      <c r="QF52" s="497">
        <f ca="1">SUMIF(UB3:UB72,QA52,TZ3:TZ72)+SUMIF(TY3:TY72,QA52,UA3:UA72)</f>
        <v>0</v>
      </c>
      <c r="QG52" s="497">
        <f t="shared" ca="1" si="7162"/>
        <v>1000</v>
      </c>
      <c r="QH52" s="497">
        <f t="shared" ca="1" si="7163"/>
        <v>0</v>
      </c>
      <c r="QI52" s="499">
        <f t="shared" si="63"/>
        <v>17</v>
      </c>
      <c r="QJ52" s="497">
        <f ca="1">IF(COUNTIF(QH49:QH52,4)&lt;&gt;4,RANK(QH52,QH49:QH52),QH104)</f>
        <v>1</v>
      </c>
      <c r="QK52" s="497"/>
      <c r="QL52" s="497">
        <f ca="1">SUMPRODUCT((QJ49:QJ52=QJ52)*(QI49:QI52&lt;QI52))+QJ52</f>
        <v>3</v>
      </c>
      <c r="QM52" s="498" t="str">
        <f ca="1">INDEX(QA49:QA53,MATCH(4,QL49:QL53,0),0)</f>
        <v>Real Madrid</v>
      </c>
      <c r="QN52" s="497">
        <f ca="1">INDEX(QJ49:QJ53,MATCH(QM52,QA49:QA53,0),0)</f>
        <v>1</v>
      </c>
      <c r="QO52" s="497" t="str">
        <f t="shared" ca="1" si="7357"/>
        <v>Real Madrid</v>
      </c>
      <c r="QP52" s="497" t="str">
        <f t="shared" ca="1" si="7358"/>
        <v/>
      </c>
      <c r="QQ52" s="497"/>
      <c r="QR52" s="497"/>
      <c r="QS52" s="497"/>
      <c r="QT52" s="497" t="str">
        <f t="shared" ca="1" si="7168"/>
        <v>Real Madrid</v>
      </c>
      <c r="QU52" s="497">
        <f ca="1">SUMPRODUCT((TY3:TY54=QT52)*(UB3:UB54=QT53)*(UC3:UC54="W"))+SUMPRODUCT((TY3:TY54=QT52)*(UB3:UB54=QT49)*(UC3:UC54="W"))+SUMPRODUCT((TY3:TY54=QT52)*(UB3:UB54=QT50)*(UC3:UC54="W"))+SUMPRODUCT((TY3:TY54=QT52)*(UB3:UB54=QT51)*(UC3:UC54="W"))+SUMPRODUCT((TY3:TY54=QT53)*(UB3:UB54=QT52)*(UD3:UD54="W"))+SUMPRODUCT((TY3:TY54=QT49)*(UB3:UB54=QT52)*(UD3:UD54="W"))+SUMPRODUCT((TY3:TY54=QT50)*(UB3:UB54=QT52)*(UD3:UD54="W"))+SUMPRODUCT((TY3:TY54=QT51)*(UB3:UB54=QT52)*(UD3:UD54="W"))</f>
        <v>0</v>
      </c>
      <c r="QV52" s="497">
        <f ca="1">SUMPRODUCT((TY3:TY54=QT52)*(UB3:UB54=QT53)*(UC3:UC54="D"))+SUMPRODUCT((TY3:TY54=QT52)*(UB3:UB54=QT49)*(UC3:UC54="D"))+SUMPRODUCT((TY3:TY54=QT52)*(UB3:UB54=QT50)*(UC3:UC54="D"))+SUMPRODUCT((TY3:TY54=QT52)*(UB3:UB54=QT51)*(UC3:UC54="D"))+SUMPRODUCT((TY3:TY54=QT53)*(UB3:UB54=QT52)*(UC3:UC54="D"))+SUMPRODUCT((TY3:TY54=QT49)*(UB3:UB54=QT52)*(UC3:UC54="D"))+SUMPRODUCT((TY3:TY54=QT50)*(UB3:UB54=QT52)*(UC3:UC54="D"))+SUMPRODUCT((TY3:TY54=QT51)*(UB3:UB54=QT52)*(UC3:UC54="D"))</f>
        <v>0</v>
      </c>
      <c r="QW52" s="497">
        <f ca="1">SUMPRODUCT((TY3:TY54=QT52)*(UB3:UB54=QT53)*(UC3:UC54="L"))+SUMPRODUCT((TY3:TY54=QT52)*(UB3:UB54=QT49)*(UC3:UC54="L"))+SUMPRODUCT((TY3:TY54=QT52)*(UB3:UB54=QT50)*(UC3:UC54="L"))+SUMPRODUCT((TY3:TY54=QT52)*(UB3:UB54=QT51)*(UC3:UC54="L"))+SUMPRODUCT((TY3:TY54=QT53)*(UB3:UB54=QT52)*(UD3:UD54="L"))+SUMPRODUCT((TY3:TY54=QT49)*(UB3:UB54=QT52)*(UD3:UD54="L"))+SUMPRODUCT((TY3:TY54=QT50)*(UB3:UB54=QT52)*(UD3:UD54="L"))+SUMPRODUCT((TY3:TY54=QT51)*(UB3:UB54=QT52)*(UD3:UD54="L"))</f>
        <v>0</v>
      </c>
      <c r="QX52" s="497">
        <f ca="1">SUMPRODUCT((TY3:TY54=QT52)*(UB3:UB54=QT53)*TZ3:TZ54)+SUMPRODUCT((TY3:TY54=QT52)*(UB3:UB54=QT49)*TZ3:TZ54)+SUMPRODUCT((TY3:TY54=QT52)*(UB3:UB54=QT50)*TZ3:TZ54)+SUMPRODUCT((TY3:TY54=QT52)*(UB3:UB54=QT51)*TZ3:TZ54)+SUMPRODUCT((TY3:TY54=QT53)*(UB3:UB54=QT52)*UA3:UA54)+SUMPRODUCT((TY3:TY54=QT49)*(UB3:UB54=QT52)*UA3:UA54)+SUMPRODUCT((TY3:TY54=QT50)*(UB3:UB54=QT52)*UA3:UA54)+SUMPRODUCT((TY3:TY54=QT51)*(UB3:UB54=QT52)*UA3:UA54)</f>
        <v>0</v>
      </c>
      <c r="QY52" s="497">
        <f ca="1">SUMPRODUCT((TY3:TY54=QT52)*(UB3:UB54=QT53)*UA3:UA54)+SUMPRODUCT((TY3:TY54=QT52)*(UB3:UB54=QT49)*UA3:UA54)+SUMPRODUCT((TY3:TY54=QT52)*(UB3:UB54=QT50)*UA3:UA54)+SUMPRODUCT((TY3:TY54=QT52)*(UB3:UB54=QT51)*UA3:UA54)+SUMPRODUCT((TY3:TY54=QT53)*(UB3:UB54=QT52)*TZ3:TZ54)+SUMPRODUCT((TY3:TY54=QT49)*(UB3:UB54=QT52)*TZ3:TZ54)+SUMPRODUCT((TY3:TY54=QT50)*(UB3:UB54=QT52)*TZ3:TZ54)+SUMPRODUCT((TY3:TY54=QT51)*(UB3:UB54=QT52)*TZ3:TZ54)</f>
        <v>0</v>
      </c>
      <c r="QZ52" s="497">
        <f t="shared" ca="1" si="7169"/>
        <v>1000</v>
      </c>
      <c r="RA52" s="497">
        <f t="shared" ca="1" si="7170"/>
        <v>0</v>
      </c>
      <c r="RB52" s="497">
        <f ca="1">IF(QT52&lt;&gt;"",VLOOKUP(QT52,QA4:QG52,7,FALSE),"")</f>
        <v>1000</v>
      </c>
      <c r="RC52" s="497">
        <f ca="1">IF(QT52&lt;&gt;"",VLOOKUP(QT52,QA4:QG52,5,FALSE),"")</f>
        <v>0</v>
      </c>
      <c r="RD52" s="497">
        <f ca="1">IF(QT52&lt;&gt;"",VLOOKUP(QT52,QA4:QI52,9,FALSE),"")</f>
        <v>32</v>
      </c>
      <c r="RE52" s="497">
        <f t="shared" ca="1" si="7171"/>
        <v>0</v>
      </c>
      <c r="RF52" s="497">
        <f ca="1">IF(QT52&lt;&gt;"",RANK(RE52,RE49:RE53),"")</f>
        <v>1</v>
      </c>
      <c r="RG52" s="497">
        <f ca="1">IF(QT52&lt;&gt;"",SUMPRODUCT((RE49:RE53=RE52)*(QZ49:QZ53&gt;QZ52)),"")</f>
        <v>0</v>
      </c>
      <c r="RH52" s="497">
        <f ca="1">IF(QT52&lt;&gt;"",SUMPRODUCT((RE49:RE53=RE52)*(QZ49:QZ53=QZ52)*(QX49:QX53&gt;QX52)),"")</f>
        <v>0</v>
      </c>
      <c r="RI52" s="497">
        <f ca="1">IF(QT52&lt;&gt;"",SUMPRODUCT((RE49:RE53=RE52)*(QZ49:QZ53=QZ52)*(QX49:QX53=QX52)*(RB49:RB53&gt;RB52)),"")</f>
        <v>0</v>
      </c>
      <c r="RJ52" s="497">
        <f ca="1">IF(QT52&lt;&gt;"",SUMPRODUCT((RE49:RE53=RE52)*(QZ49:QZ53=QZ52)*(QX49:QX53=QX52)*(RB49:RB53=RB52)*(RC49:RC53&gt;RC52)),"")</f>
        <v>0</v>
      </c>
      <c r="RK52" s="497">
        <f ca="1">IF(QT52&lt;&gt;"",SUMPRODUCT((RE49:RE53=RE52)*(QZ49:QZ53=QZ52)*(QX49:QX53=QX52)*(RB49:RB53=RB52)*(RC49:RC53=RC52)*(RD49:RD53&gt;RD52)),"")</f>
        <v>0</v>
      </c>
      <c r="RL52" s="497">
        <f t="shared" ref="RL52" ca="1" si="7447">IF(QT52&lt;&gt;"",IF(RL104&lt;&gt;"",IF(QS100=3,RL104,RL104+QS100),SUM(RF52:RK52)),"")</f>
        <v>1</v>
      </c>
      <c r="RM52" s="497" t="str">
        <f ca="1">IF(QT52&lt;&gt;"",INDEX(QT49:QT53,MATCH(4,RL49:RL53,0),0),"")</f>
        <v>Pachuca</v>
      </c>
      <c r="RN52" s="497" t="str">
        <f t="shared" ca="1" si="7276"/>
        <v/>
      </c>
      <c r="RO52" s="497" t="str">
        <f ca="1">IF(RN52&lt;&gt;"",SUMPRODUCT((TY3:TY54=RN52)*(UB3:UB54=RN53)*(UC3:UC54="W"))+SUMPRODUCT((TY3:TY54=RN52)*(UB3:UB54=RN50)*(UC3:UC54="W"))+SUMPRODUCT((TY3:TY54=RN52)*(UB3:UB54=RN51)*(UC3:UC54="W"))+SUMPRODUCT((TY3:TY54=RN53)*(UB3:UB54=RN52)*(UD3:UD54="W"))+SUMPRODUCT((TY3:TY54=RN50)*(UB3:UB54=RN52)*(UD3:UD54="W"))+SUMPRODUCT((TY3:TY54=RN51)*(UB3:UB54=RN52)*(UD3:UD54="W")),"")</f>
        <v/>
      </c>
      <c r="RP52" s="497" t="str">
        <f ca="1">IF(RN52&lt;&gt;"",SUMPRODUCT((TY3:TY54=RN52)*(UB3:UB54=RN53)*(UC3:UC54="D"))+SUMPRODUCT((TY3:TY54=RN52)*(UB3:UB54=RN50)*(UC3:UC54="D"))+SUMPRODUCT((TY3:TY54=RN52)*(UB3:UB54=RN51)*(UC3:UC54="D"))+SUMPRODUCT((TY3:TY54=RN53)*(UB3:UB54=RN52)*(UC3:UC54="D"))+SUMPRODUCT((TY3:TY54=RN50)*(UB3:UB54=RN52)*(UC3:UC54="D"))+SUMPRODUCT((TY3:TY54=RN51)*(UB3:UB54=RN52)*(UC3:UC54="D")),"")</f>
        <v/>
      </c>
      <c r="RQ52" s="497" t="str">
        <f ca="1">IF(RN52&lt;&gt;"",SUMPRODUCT((TY3:TY54=RN52)*(UB3:UB54=RN53)*(UC3:UC54="L"))+SUMPRODUCT((TY3:TY54=RN52)*(UB3:UB54=RN50)*(UC3:UC54="L"))+SUMPRODUCT((TY3:TY54=RN52)*(UB3:UB54=RN51)*(UC3:UC54="L"))+SUMPRODUCT((TY3:TY54=RN53)*(UB3:UB54=RN52)*(UD3:UD54="L"))+SUMPRODUCT((TY3:TY54=RN50)*(UB3:UB54=RN52)*(UD3:UD54="L"))+SUMPRODUCT((TY3:TY54=RN51)*(UB3:UB54=RN52)*(UD3:UD54="L")),"")</f>
        <v/>
      </c>
      <c r="RR52" s="497">
        <f ca="1">SUMPRODUCT((TY3:TY54=RN52)*(UB3:UB54=RN53)*TZ3:TZ54)+SUMPRODUCT((TY3:TY54=RN52)*(UB3:UB54=RN49)*TZ3:TZ54)+SUMPRODUCT((TY3:TY54=RN52)*(UB3:UB54=RN50)*TZ3:TZ54)+SUMPRODUCT((TY3:TY54=RN52)*(UB3:UB54=RN51)*TZ3:TZ54)+SUMPRODUCT((TY3:TY54=RN53)*(UB3:UB54=RN52)*UA3:UA54)+SUMPRODUCT((TY3:TY54=RN49)*(UB3:UB54=RN52)*UA3:UA54)+SUMPRODUCT((TY3:TY54=RN50)*(UB3:UB54=RN52)*UA3:UA54)+SUMPRODUCT((TY3:TY54=RN51)*(UB3:UB54=RN52)*UA3:UA54)</f>
        <v>0</v>
      </c>
      <c r="RS52" s="497">
        <f ca="1">SUMPRODUCT((TY3:TY54=RN52)*(UB3:UB54=RN53)*UA3:UA54)+SUMPRODUCT((TY3:TY54=RN52)*(UB3:UB54=RN49)*UA3:UA54)+SUMPRODUCT((TY3:TY54=RN52)*(UB3:UB54=RN50)*UA3:UA54)+SUMPRODUCT((TY3:TY54=RN52)*(UB3:UB54=RN51)*UA3:UA54)+SUMPRODUCT((TY3:TY54=RN53)*(UB3:UB54=RN52)*TZ3:TZ54)+SUMPRODUCT((TY3:TY54=RN49)*(UB3:UB54=RN52)*TZ3:TZ54)+SUMPRODUCT((TY3:TY54=RN50)*(UB3:UB54=RN52)*TZ3:TZ54)+SUMPRODUCT((TY3:TY54=RN51)*(UB3:UB54=RN52)*TZ3:TZ54)</f>
        <v>0</v>
      </c>
      <c r="RT52" s="497">
        <f t="shared" ca="1" si="7277"/>
        <v>1000</v>
      </c>
      <c r="RU52" s="497" t="str">
        <f t="shared" ca="1" si="7278"/>
        <v/>
      </c>
      <c r="RV52" s="497" t="str">
        <f ca="1">IF(RN52&lt;&gt;"",VLOOKUP(RN52,QA4:QG52,7,FALSE),"")</f>
        <v/>
      </c>
      <c r="RW52" s="497" t="str">
        <f ca="1">IF(RN52&lt;&gt;"",VLOOKUP(RN52,QA4:QG52,5,FALSE),"")</f>
        <v/>
      </c>
      <c r="RX52" s="497" t="str">
        <f ca="1">IF(RN52&lt;&gt;"",VLOOKUP(RN52,QA4:QI52,9,FALSE),"")</f>
        <v/>
      </c>
      <c r="RY52" s="497" t="str">
        <f t="shared" ca="1" si="7279"/>
        <v/>
      </c>
      <c r="RZ52" s="497" t="str">
        <f ca="1">IF(RN52&lt;&gt;"",RANK(RY52,RY49:RY52),"")</f>
        <v/>
      </c>
      <c r="SA52" s="497" t="str">
        <f ca="1">IF(RN52&lt;&gt;"",SUMPRODUCT((RY49:RY53=RY52)*(RT49:RT53&gt;RT52)),"")</f>
        <v/>
      </c>
      <c r="SB52" s="497" t="str">
        <f ca="1">IF(RN52&lt;&gt;"",SUMPRODUCT((RY49:RY53=RY52)*(RT49:RT53=RT52)*(RR49:RR53&gt;RR52)),"")</f>
        <v/>
      </c>
      <c r="SC52" s="497" t="str">
        <f ca="1">IF(RN52&lt;&gt;"",SUMPRODUCT((RY49:RY53=RY52)*(RT49:RT53=RT52)*(RR49:RR53=RR52)*(RV49:RV53&gt;RV52)),"")</f>
        <v/>
      </c>
      <c r="SD52" s="497" t="str">
        <f ca="1">IF(RN52&lt;&gt;"",SUMPRODUCT((RY49:RY53=RY52)*(RT49:RT53=RT52)*(RR49:RR53=RR52)*(RV49:RV53=RV52)*(RW49:RW53&gt;RW52)),"")</f>
        <v/>
      </c>
      <c r="SE52" s="497" t="str">
        <f ca="1">IF(RN52&lt;&gt;"",SUMPRODUCT((RY49:RY53=RY52)*(RT49:RT53=RT52)*(RR49:RR53=RR52)*(RV49:RV53=RV52)*(RW49:RW53=RW52)*(RX49:RX53&gt;RX52)),"")</f>
        <v/>
      </c>
      <c r="SF52" s="497" t="str">
        <f ca="1">IF(RN52&lt;&gt;"",IF(SF104&lt;&gt;"",IF(RM100=3,SF104,SF104+RM100),SUM(RZ52:SE52)+1),"")</f>
        <v/>
      </c>
      <c r="SG52" s="497" t="str">
        <f ca="1">IF(RN52&lt;&gt;"",INDEX(RN50:RN53,MATCH(4,SF50:SF53,0),0),"")</f>
        <v/>
      </c>
      <c r="SH52" s="497" t="str">
        <f t="shared" ca="1" si="7361"/>
        <v/>
      </c>
      <c r="SI52" s="497">
        <f ca="1">SUMPRODUCT((TY3:TY54=SH52)*(UB3:UB54=SH53)*(UC3:UC54="W"))+SUMPRODUCT((TY3:TY54=SH52)*(UB3:UB54=SH66)*(UC3:UC54="W"))+SUMPRODUCT((TY3:TY54=SH52)*(UB3:UB54=SH51)*(UC3:UC54="W"))+SUMPRODUCT((TY3:TY54=SH53)*(UB3:UB54=SH52)*(UD3:UD54="W"))+SUMPRODUCT((TY3:TY54=SH66)*(UB3:UB54=SH52)*(UD3:UD54="W"))+SUMPRODUCT((TY3:TY54=SH51)*(UB3:UB54=SH52)*(UD3:UD54="W"))</f>
        <v>0</v>
      </c>
      <c r="SJ52" s="497">
        <f ca="1">SUMPRODUCT((TY3:TY54=SH52)*(UB3:UB54=SH53)*(UC3:UC54="D"))+SUMPRODUCT((TY3:TY54=SH52)*(UB3:UB54=SH66)*(UC3:UC54="D"))+SUMPRODUCT((TY3:TY54=SH52)*(UB3:UB54=SH51)*(UC3:UC54="D"))+SUMPRODUCT((TY3:TY54=SH53)*(UB3:UB54=SH52)*(UC3:UC54="D"))+SUMPRODUCT((TY3:TY54=SH66)*(UB3:UB54=SH52)*(UC3:UC54="D"))+SUMPRODUCT((TY3:TY54=SH51)*(UB3:UB54=SH52)*(UC3:UC54="D"))</f>
        <v>0</v>
      </c>
      <c r="SK52" s="497">
        <f ca="1">SUMPRODUCT((TY3:TY54=SH52)*(UB3:UB54=SH53)*(UC3:UC54="L"))+SUMPRODUCT((TY3:TY54=SH52)*(UB3:UB54=SH66)*(UC3:UC54="L"))+SUMPRODUCT((TY3:TY54=SH52)*(UB3:UB54=SH51)*(UC3:UC54="L"))+SUMPRODUCT((TY3:TY54=SH53)*(UB3:UB54=SH52)*(UD3:UD54="L"))+SUMPRODUCT((TY3:TY54=SH66)*(UB3:UB54=SH52)*(UD3:UD54="L"))+SUMPRODUCT((TY3:TY54=SH51)*(UB3:UB54=SH52)*(UD3:UD54="L"))</f>
        <v>0</v>
      </c>
      <c r="SL52" s="497">
        <f ca="1">SUMPRODUCT((TY3:TY54=SH52)*(UB3:UB54=SH53)*TZ3:TZ54)+SUMPRODUCT((TY3:TY54=SH52)*(UB3:UB54=SH49)*TZ3:TZ54)+SUMPRODUCT((TY3:TY54=SH52)*(UB3:UB54=SH50)*TZ3:TZ54)+SUMPRODUCT((TY3:TY54=SH52)*(UB3:UB54=SH51)*TZ3:TZ54)+SUMPRODUCT((TY3:TY54=SH53)*(UB3:UB54=SH52)*UA3:UA54)+SUMPRODUCT((TY3:TY54=SH49)*(UB3:UB54=SH52)*UA3:UA54)+SUMPRODUCT((TY3:TY54=SH50)*(UB3:UB54=SH52)*UA3:UA54)+SUMPRODUCT((TY3:TY54=SH51)*(UB3:UB54=SH52)*UA3:UA54)</f>
        <v>0</v>
      </c>
      <c r="SM52" s="497">
        <f ca="1">SUMPRODUCT((TY3:TY54=SH52)*(UB3:UB54=SH53)*UA3:UA54)+SUMPRODUCT((TY3:TY54=SH52)*(UB3:UB54=SH49)*UA3:UA54)+SUMPRODUCT((TY3:TY54=SH52)*(UB3:UB54=SH50)*UA3:UA54)+SUMPRODUCT((TY3:TY54=SH52)*(UB3:UB54=SH51)*UA3:UA54)+SUMPRODUCT((TY3:TY54=SH53)*(UB3:UB54=SH52)*TZ3:TZ54)+SUMPRODUCT((TY3:TY54=SH49)*(UB3:UB54=SH52)*TZ3:TZ54)+SUMPRODUCT((TY3:TY54=SH50)*(UB3:UB54=SH52)*TZ3:TZ54)+SUMPRODUCT((TY3:TY54=SH51)*(UB3:UB54=SH52)*TZ3:TZ54)</f>
        <v>0</v>
      </c>
      <c r="SN52" s="497">
        <f t="shared" ca="1" si="7362"/>
        <v>1000</v>
      </c>
      <c r="SO52" s="497" t="str">
        <f t="shared" ca="1" si="7363"/>
        <v/>
      </c>
      <c r="SP52" s="497" t="str">
        <f ca="1">IF(SH52&lt;&gt;"",VLOOKUP(SH52,QA4:QG52,7,FALSE),"")</f>
        <v/>
      </c>
      <c r="SQ52" s="497" t="str">
        <f ca="1">IF(SH52&lt;&gt;"",VLOOKUP(SH52,QA4:QG52,5,FALSE),"")</f>
        <v/>
      </c>
      <c r="SR52" s="497" t="str">
        <f ca="1">IF(SH52&lt;&gt;"",VLOOKUP(SH52,QA4:QI52,9,FALSE),"")</f>
        <v/>
      </c>
      <c r="SS52" s="497" t="str">
        <f t="shared" ca="1" si="7364"/>
        <v/>
      </c>
      <c r="ST52" s="497" t="str">
        <f ca="1">IF(SH52&lt;&gt;"",RANK(SS52,SS50:SS52),"")</f>
        <v/>
      </c>
      <c r="SU52" s="497" t="str">
        <f ca="1">IF(SH52&lt;&gt;"",SUMPRODUCT((SS49:SS53=SS52)*(SN49:SN53&gt;SN52)),"")</f>
        <v/>
      </c>
      <c r="SV52" s="497" t="str">
        <f ca="1">IF(SH52&lt;&gt;"",SUMPRODUCT((SS49:SS53=SS52)*(SN49:SN53=SN52)*(SL49:SL53&gt;SL52)),"")</f>
        <v/>
      </c>
      <c r="SW52" s="497" t="str">
        <f ca="1">IF(SH52&lt;&gt;"",SUMPRODUCT((SS49:SS53=SS52)*(SN49:SN53=SN52)*(SL49:SL53=SL52)*(SP49:SP53&gt;SP52)),"")</f>
        <v/>
      </c>
      <c r="SX52" s="497" t="str">
        <f ca="1">IF(SH52&lt;&gt;"",SUMPRODUCT((SS49:SS53=SS52)*(SN49:SN53=SN52)*(SL49:SL53=SL52)*(SP49:SP53=SP52)*(SQ49:SQ53&gt;SQ52)),"")</f>
        <v/>
      </c>
      <c r="SY52" s="497" t="str">
        <f ca="1">IF(SH52&lt;&gt;"",SUMPRODUCT((SS49:SS53=SS52)*(SN49:SN53=SN52)*(SL49:SL53=SL52)*(SP49:SP53=SP52)*(SQ49:SQ53=SQ52)*(SR49:SR53&gt;SR52)),"")</f>
        <v/>
      </c>
      <c r="SZ52" s="497" t="str">
        <f t="shared" ca="1" si="7365"/>
        <v/>
      </c>
      <c r="TA52" s="497" t="str">
        <f ca="1">IF(SH52&lt;&gt;"",INDEX(SH51:SH53,MATCH(4,SZ51:SZ53,0),0),"")</f>
        <v/>
      </c>
      <c r="TB52" s="497" t="str">
        <f t="shared" ref="TB52" si="7448">IF(QR49&lt;&gt;"",QR49,"")</f>
        <v/>
      </c>
      <c r="TC52" s="497">
        <f ca="1">SUMPRODUCT((TY3:TY54=TB52)*(UB3:UB54=TB53)*(UC3:UC54="W"))+SUMPRODUCT((TY3:TY54=TB52)*(UB3:UB54=TB66)*(UC3:UC54="W"))+SUMPRODUCT((TY3:TY54=TB52)*(UB3:UB54=TB67)*(UC3:UC54="W"))+SUMPRODUCT((TY3:TY54=TB53)*(UB3:UB54=TB52)*(UD3:UD54="W"))+SUMPRODUCT((TY3:TY54=TB66)*(UB3:UB54=TB52)*(UD3:UD54="W"))+SUMPRODUCT((TY3:TY54=TB67)*(UB3:UB54=TB52)*(UD3:UD54="W"))</f>
        <v>0</v>
      </c>
      <c r="TD52" s="497">
        <f ca="1">SUMPRODUCT((TY3:TY54=TB52)*(UB3:UB54=TB53)*(UC3:UC54="D"))+SUMPRODUCT((TY3:TY54=TB52)*(UB3:UB54=TB66)*(UC3:UC54="D"))+SUMPRODUCT((TY3:TY54=TB52)*(UB3:UB54=TB67)*(UC3:UC54="D"))+SUMPRODUCT((TY3:TY54=TB53)*(UB3:UB54=TB52)*(UC3:UC54="D"))+SUMPRODUCT((TY3:TY54=TB66)*(UB3:UB54=TB52)*(UC3:UC54="D"))+SUMPRODUCT((TY3:TY54=TB67)*(UB3:UB54=TB52)*(UC3:UC54="D"))</f>
        <v>0</v>
      </c>
      <c r="TE52" s="497">
        <f ca="1">SUMPRODUCT((TY3:TY54=TB52)*(UB3:UB54=TB53)*(UC3:UC54="L"))+SUMPRODUCT((TY3:TY54=TB52)*(UB3:UB54=TB66)*(UC3:UC54="L"))+SUMPRODUCT((TY3:TY54=TB52)*(UB3:UB54=TB67)*(UC3:UC54="L"))+SUMPRODUCT((TY3:TY54=TB53)*(UB3:UB54=TB52)*(UD3:UD54="L"))+SUMPRODUCT((TY3:TY54=TB66)*(UB3:UB54=TB52)*(UD3:UD54="L"))+SUMPRODUCT((TY3:TY54=TB67)*(UB3:UB54=TB52)*(UD3:UD54="L"))</f>
        <v>0</v>
      </c>
      <c r="TF52" s="497">
        <f ca="1">SUMPRODUCT((TY3:TY54=TB52)*(UB3:UB54=TB53)*TZ3:TZ54)+SUMPRODUCT((TY3:TY54=TB52)*(UB3:UB54=TB49)*TZ3:TZ54)+SUMPRODUCT((TY3:TY54=TB52)*(UB3:UB54=TB50)*TZ3:TZ54)+SUMPRODUCT((TY3:TY54=TB52)*(UB3:UB54=TB51)*TZ3:TZ54)+SUMPRODUCT((TY3:TY54=TB53)*(UB3:UB54=TB52)*UA3:UA54)+SUMPRODUCT((TY3:TY54=TB49)*(UB3:UB54=TB52)*UA3:UA54)+SUMPRODUCT((TY3:TY54=TB50)*(UB3:UB54=TB52)*UA3:UA54)+SUMPRODUCT((TY3:TY54=TB51)*(UB3:UB54=TB52)*UA3:UA54)</f>
        <v>0</v>
      </c>
      <c r="TG52" s="497">
        <f ca="1">SUMPRODUCT((TY3:TY54=TB52)*(UB3:UB54=TB53)*UA3:UA54)+SUMPRODUCT((TY3:TY54=TB52)*(UB3:UB54=TB49)*UA3:UA54)+SUMPRODUCT((TY3:TY54=TB52)*(UB3:UB54=TB50)*UA3:UA54)+SUMPRODUCT((TY3:TY54=TB52)*(UB3:UB54=TB51)*UA3:UA54)+SUMPRODUCT((TY3:TY54=TB53)*(UB3:UB54=TB52)*TZ3:TZ54)+SUMPRODUCT((TY3:TY54=TB49)*(UB3:UB54=TB52)*TZ3:TZ54)+SUMPRODUCT((TY3:TY54=TB50)*(UB3:UB54=TB52)*TZ3:TZ54)+SUMPRODUCT((TY3:TY54=TB51)*(UB3:UB54=TB52)*TZ3:TZ54)</f>
        <v>0</v>
      </c>
      <c r="TH52" s="497">
        <f t="shared" ref="TH52" ca="1" si="7449">TF52-TG52+1000</f>
        <v>1000</v>
      </c>
      <c r="TI52" s="497" t="str">
        <f t="shared" ref="TI52" si="7450">IF(TB52&lt;&gt;"",TC52*3+TD52*1,"")</f>
        <v/>
      </c>
      <c r="TJ52" s="497" t="str">
        <f>IF(TB52&lt;&gt;"",VLOOKUP(TB52,QA4:QG52,7,FALSE),"")</f>
        <v/>
      </c>
      <c r="TK52" s="497" t="str">
        <f>IF(TB52&lt;&gt;"",VLOOKUP(TB52,QA4:QG52,5,FALSE),"")</f>
        <v/>
      </c>
      <c r="TL52" s="497" t="str">
        <f>IF(TB52&lt;&gt;"",VLOOKUP(TB52,QA4:QI52,9,FALSE),"")</f>
        <v/>
      </c>
      <c r="TM52" s="497" t="str">
        <f t="shared" ref="TM52" si="7451">TI52</f>
        <v/>
      </c>
      <c r="TN52" s="497" t="str">
        <f t="shared" ref="TN52" si="7452">IF(TB52&lt;&gt;"",RANK(TM52,RE49:RE53),"")</f>
        <v/>
      </c>
      <c r="TO52" s="497" t="str">
        <f t="shared" ref="TO52" si="7453">IF(TB52&lt;&gt;"",SUMPRODUCT((TM49:TM53=TM52)*(TH49:TH53&gt;TH52)),"")</f>
        <v/>
      </c>
      <c r="TP52" s="497" t="str">
        <f t="shared" ref="TP52" si="7454">IF(TB52&lt;&gt;"",SUMPRODUCT((TM49:TM53=TM52)*(TH49:TH53=TH52)*(TF49:TF53&gt;TF52)),"")</f>
        <v/>
      </c>
      <c r="TQ52" s="497" t="str">
        <f t="shared" ref="TQ52" si="7455">IF(TB52&lt;&gt;"",SUMPRODUCT((TM49:TM53=TM52)*(TH49:TH53=TH52)*(TF49:TF53=TF52)*(TJ49:TJ53&gt;TJ52)),"")</f>
        <v/>
      </c>
      <c r="TR52" s="497" t="str">
        <f t="shared" ref="TR52" si="7456">IF(TB52&lt;&gt;"",SUMPRODUCT((TM49:TM53=TM52)*(TH49:TH53=TH52)*(TF49:TF53=TF52)*(TJ49:TJ53=TJ52)*(TK49:TK53&gt;TK52)),"")</f>
        <v/>
      </c>
      <c r="TS52" s="497" t="str">
        <f t="shared" ref="TS52" si="7457">IF(TB52&lt;&gt;"",SUMPRODUCT((TM49:TM53=TM52)*(TH49:TH53=TH52)*(TF49:TF53=TF52)*(TJ49:TJ53=TJ52)*(TK49:TK53=TK52)*(TL49:TL53&gt;TL52)),"")</f>
        <v/>
      </c>
      <c r="TT52" s="497" t="str">
        <f t="shared" ref="TT52" si="7458">IF(TB52&lt;&gt;"",SUM(TN52:TS52)+3,"")</f>
        <v/>
      </c>
      <c r="TU52" s="497" t="str">
        <f t="shared" ref="TU52" si="7459">IF(TB52&lt;&gt;"",IF(TT52=4,TB52,TB53),"")</f>
        <v/>
      </c>
      <c r="TV52" s="497" t="str">
        <f t="shared" ref="TV52" ca="1" si="7460">IF(TU52&lt;&gt;"",TU52,IF(TA52&lt;&gt;"",TA52,IF(SG52&lt;&gt;"",SG52,IF(RM52&lt;&gt;"",RM52,QM52))))</f>
        <v>Pachuca</v>
      </c>
      <c r="TW52" s="497">
        <v>4</v>
      </c>
      <c r="TX52" s="497"/>
      <c r="TY52" s="497"/>
      <c r="TZ52" s="497"/>
      <c r="UA52" s="497"/>
      <c r="UB52" s="497"/>
      <c r="UC52" s="497"/>
      <c r="UD52" s="497"/>
      <c r="UE52" s="497"/>
      <c r="UF52" s="497">
        <f ca="1">VLOOKUP(UG52,YB49:YC52,2,FALSE)</f>
        <v>2</v>
      </c>
      <c r="UG52" s="498" t="str">
        <f t="shared" si="7174"/>
        <v>Salzburg</v>
      </c>
      <c r="UH52" s="497">
        <f ca="1">SUMPRODUCT((YE3:YE54=UG52)*(YI3:YI54="W"))+SUMPRODUCT((YH3:YH54=UG52)*(YJ3:YJ54="W"))</f>
        <v>0</v>
      </c>
      <c r="UI52" s="497">
        <f ca="1">SUMPRODUCT((YE3:YE54=UG52)*(YI3:YI54="D"))+SUMPRODUCT((YH3:YH54=UG52)*(YJ3:YJ54="D"))</f>
        <v>0</v>
      </c>
      <c r="UJ52" s="497">
        <f ca="1">SUMPRODUCT((YE3:YE54=UG52)*(YI3:YI54="L"))+SUMPRODUCT((YH3:YH54=UG52)*(YJ3:YJ54="L"))</f>
        <v>0</v>
      </c>
      <c r="UK52" s="497">
        <f ca="1">SUMIF(YE3:YE72,UG52,YF3:YF72)+SUMIF(YH3:YH72,UG52,YG3:YG72)</f>
        <v>0</v>
      </c>
      <c r="UL52" s="497">
        <f ca="1">SUMIF(YH3:YH72,UG52,YF3:YF72)+SUMIF(YE3:YE72,UG52,YG3:YG72)</f>
        <v>0</v>
      </c>
      <c r="UM52" s="497">
        <f t="shared" ca="1" si="7175"/>
        <v>1000</v>
      </c>
      <c r="UN52" s="497">
        <f t="shared" ca="1" si="7176"/>
        <v>0</v>
      </c>
      <c r="UO52" s="499">
        <f t="shared" si="90"/>
        <v>17</v>
      </c>
      <c r="UP52" s="497">
        <f ca="1">IF(COUNTIF(UN49:UN52,4)&lt;&gt;4,RANK(UN52,UN49:UN52),UN104)</f>
        <v>1</v>
      </c>
      <c r="UQ52" s="497"/>
      <c r="UR52" s="497">
        <f ca="1">SUMPRODUCT((UP49:UP52=UP52)*(UO49:UO52&lt;UO52))+UP52</f>
        <v>3</v>
      </c>
      <c r="US52" s="498" t="str">
        <f ca="1">INDEX(UG49:UG53,MATCH(4,UR49:UR53,0),0)</f>
        <v>Real Madrid</v>
      </c>
      <c r="UT52" s="497">
        <f ca="1">INDEX(UP49:UP53,MATCH(US52,UG49:UG53,0),0)</f>
        <v>1</v>
      </c>
      <c r="UU52" s="497" t="str">
        <f t="shared" ca="1" si="7367"/>
        <v>Real Madrid</v>
      </c>
      <c r="UV52" s="497" t="str">
        <f t="shared" ca="1" si="7368"/>
        <v/>
      </c>
      <c r="UW52" s="497"/>
      <c r="UX52" s="497"/>
      <c r="UY52" s="497"/>
      <c r="UZ52" s="497" t="str">
        <f t="shared" ca="1" si="7181"/>
        <v>Real Madrid</v>
      </c>
      <c r="VA52" s="497">
        <f ca="1">SUMPRODUCT((YE3:YE54=UZ52)*(YH3:YH54=UZ53)*(YI3:YI54="W"))+SUMPRODUCT((YE3:YE54=UZ52)*(YH3:YH54=UZ49)*(YI3:YI54="W"))+SUMPRODUCT((YE3:YE54=UZ52)*(YH3:YH54=UZ50)*(YI3:YI54="W"))+SUMPRODUCT((YE3:YE54=UZ52)*(YH3:YH54=UZ51)*(YI3:YI54="W"))+SUMPRODUCT((YE3:YE54=UZ53)*(YH3:YH54=UZ52)*(YJ3:YJ54="W"))+SUMPRODUCT((YE3:YE54=UZ49)*(YH3:YH54=UZ52)*(YJ3:YJ54="W"))+SUMPRODUCT((YE3:YE54=UZ50)*(YH3:YH54=UZ52)*(YJ3:YJ54="W"))+SUMPRODUCT((YE3:YE54=UZ51)*(YH3:YH54=UZ52)*(YJ3:YJ54="W"))</f>
        <v>0</v>
      </c>
      <c r="VB52" s="497">
        <f ca="1">SUMPRODUCT((YE3:YE54=UZ52)*(YH3:YH54=UZ53)*(YI3:YI54="D"))+SUMPRODUCT((YE3:YE54=UZ52)*(YH3:YH54=UZ49)*(YI3:YI54="D"))+SUMPRODUCT((YE3:YE54=UZ52)*(YH3:YH54=UZ50)*(YI3:YI54="D"))+SUMPRODUCT((YE3:YE54=UZ52)*(YH3:YH54=UZ51)*(YI3:YI54="D"))+SUMPRODUCT((YE3:YE54=UZ53)*(YH3:YH54=UZ52)*(YI3:YI54="D"))+SUMPRODUCT((YE3:YE54=UZ49)*(YH3:YH54=UZ52)*(YI3:YI54="D"))+SUMPRODUCT((YE3:YE54=UZ50)*(YH3:YH54=UZ52)*(YI3:YI54="D"))+SUMPRODUCT((YE3:YE54=UZ51)*(YH3:YH54=UZ52)*(YI3:YI54="D"))</f>
        <v>0</v>
      </c>
      <c r="VC52" s="497">
        <f ca="1">SUMPRODUCT((YE3:YE54=UZ52)*(YH3:YH54=UZ53)*(YI3:YI54="L"))+SUMPRODUCT((YE3:YE54=UZ52)*(YH3:YH54=UZ49)*(YI3:YI54="L"))+SUMPRODUCT((YE3:YE54=UZ52)*(YH3:YH54=UZ50)*(YI3:YI54="L"))+SUMPRODUCT((YE3:YE54=UZ52)*(YH3:YH54=UZ51)*(YI3:YI54="L"))+SUMPRODUCT((YE3:YE54=UZ53)*(YH3:YH54=UZ52)*(YJ3:YJ54="L"))+SUMPRODUCT((YE3:YE54=UZ49)*(YH3:YH54=UZ52)*(YJ3:YJ54="L"))+SUMPRODUCT((YE3:YE54=UZ50)*(YH3:YH54=UZ52)*(YJ3:YJ54="L"))+SUMPRODUCT((YE3:YE54=UZ51)*(YH3:YH54=UZ52)*(YJ3:YJ54="L"))</f>
        <v>0</v>
      </c>
      <c r="VD52" s="497">
        <f ca="1">SUMPRODUCT((YE3:YE54=UZ52)*(YH3:YH54=UZ53)*YF3:YF54)+SUMPRODUCT((YE3:YE54=UZ52)*(YH3:YH54=UZ49)*YF3:YF54)+SUMPRODUCT((YE3:YE54=UZ52)*(YH3:YH54=UZ50)*YF3:YF54)+SUMPRODUCT((YE3:YE54=UZ52)*(YH3:YH54=UZ51)*YF3:YF54)+SUMPRODUCT((YE3:YE54=UZ53)*(YH3:YH54=UZ52)*YG3:YG54)+SUMPRODUCT((YE3:YE54=UZ49)*(YH3:YH54=UZ52)*YG3:YG54)+SUMPRODUCT((YE3:YE54=UZ50)*(YH3:YH54=UZ52)*YG3:YG54)+SUMPRODUCT((YE3:YE54=UZ51)*(YH3:YH54=UZ52)*YG3:YG54)</f>
        <v>0</v>
      </c>
      <c r="VE52" s="497">
        <f ca="1">SUMPRODUCT((YE3:YE54=UZ52)*(YH3:YH54=UZ53)*YG3:YG54)+SUMPRODUCT((YE3:YE54=UZ52)*(YH3:YH54=UZ49)*YG3:YG54)+SUMPRODUCT((YE3:YE54=UZ52)*(YH3:YH54=UZ50)*YG3:YG54)+SUMPRODUCT((YE3:YE54=UZ52)*(YH3:YH54=UZ51)*YG3:YG54)+SUMPRODUCT((YE3:YE54=UZ53)*(YH3:YH54=UZ52)*YF3:YF54)+SUMPRODUCT((YE3:YE54=UZ49)*(YH3:YH54=UZ52)*YF3:YF54)+SUMPRODUCT((YE3:YE54=UZ50)*(YH3:YH54=UZ52)*YF3:YF54)+SUMPRODUCT((YE3:YE54=UZ51)*(YH3:YH54=UZ52)*YF3:YF54)</f>
        <v>0</v>
      </c>
      <c r="VF52" s="497">
        <f t="shared" ca="1" si="7182"/>
        <v>1000</v>
      </c>
      <c r="VG52" s="497">
        <f t="shared" ca="1" si="7183"/>
        <v>0</v>
      </c>
      <c r="VH52" s="497">
        <f ca="1">IF(UZ52&lt;&gt;"",VLOOKUP(UZ52,UG4:UM52,7,FALSE),"")</f>
        <v>1000</v>
      </c>
      <c r="VI52" s="497">
        <f ca="1">IF(UZ52&lt;&gt;"",VLOOKUP(UZ52,UG4:UM52,5,FALSE),"")</f>
        <v>0</v>
      </c>
      <c r="VJ52" s="497">
        <f ca="1">IF(UZ52&lt;&gt;"",VLOOKUP(UZ52,UG4:UO52,9,FALSE),"")</f>
        <v>32</v>
      </c>
      <c r="VK52" s="497">
        <f t="shared" ca="1" si="7184"/>
        <v>0</v>
      </c>
      <c r="VL52" s="497">
        <f ca="1">IF(UZ52&lt;&gt;"",RANK(VK52,VK49:VK53),"")</f>
        <v>1</v>
      </c>
      <c r="VM52" s="497">
        <f ca="1">IF(UZ52&lt;&gt;"",SUMPRODUCT((VK49:VK53=VK52)*(VF49:VF53&gt;VF52)),"")</f>
        <v>0</v>
      </c>
      <c r="VN52" s="497">
        <f ca="1">IF(UZ52&lt;&gt;"",SUMPRODUCT((VK49:VK53=VK52)*(VF49:VF53=VF52)*(VD49:VD53&gt;VD52)),"")</f>
        <v>0</v>
      </c>
      <c r="VO52" s="497">
        <f ca="1">IF(UZ52&lt;&gt;"",SUMPRODUCT((VK49:VK53=VK52)*(VF49:VF53=VF52)*(VD49:VD53=VD52)*(VH49:VH53&gt;VH52)),"")</f>
        <v>0</v>
      </c>
      <c r="VP52" s="497">
        <f ca="1">IF(UZ52&lt;&gt;"",SUMPRODUCT((VK49:VK53=VK52)*(VF49:VF53=VF52)*(VD49:VD53=VD52)*(VH49:VH53=VH52)*(VI49:VI53&gt;VI52)),"")</f>
        <v>0</v>
      </c>
      <c r="VQ52" s="497">
        <f ca="1">IF(UZ52&lt;&gt;"",SUMPRODUCT((VK49:VK53=VK52)*(VF49:VF53=VF52)*(VD49:VD53=VD52)*(VH49:VH53=VH52)*(VI49:VI53=VI52)*(VJ49:VJ53&gt;VJ52)),"")</f>
        <v>0</v>
      </c>
      <c r="VR52" s="497">
        <f t="shared" ref="VR52" ca="1" si="7461">IF(UZ52&lt;&gt;"",IF(VR104&lt;&gt;"",IF(UY100=3,VR104,VR104+UY100),SUM(VL52:VQ52)),"")</f>
        <v>1</v>
      </c>
      <c r="VS52" s="497" t="str">
        <f ca="1">IF(UZ52&lt;&gt;"",INDEX(UZ49:UZ53,MATCH(4,VR49:VR53,0),0),"")</f>
        <v>Pachuca</v>
      </c>
      <c r="VT52" s="497" t="str">
        <f t="shared" ca="1" si="7286"/>
        <v/>
      </c>
      <c r="VU52" s="497" t="str">
        <f ca="1">IF(VT52&lt;&gt;"",SUMPRODUCT((YE3:YE54=VT52)*(YH3:YH54=VT53)*(YI3:YI54="W"))+SUMPRODUCT((YE3:YE54=VT52)*(YH3:YH54=VT50)*(YI3:YI54="W"))+SUMPRODUCT((YE3:YE54=VT52)*(YH3:YH54=VT51)*(YI3:YI54="W"))+SUMPRODUCT((YE3:YE54=VT53)*(YH3:YH54=VT52)*(YJ3:YJ54="W"))+SUMPRODUCT((YE3:YE54=VT50)*(YH3:YH54=VT52)*(YJ3:YJ54="W"))+SUMPRODUCT((YE3:YE54=VT51)*(YH3:YH54=VT52)*(YJ3:YJ54="W")),"")</f>
        <v/>
      </c>
      <c r="VV52" s="497" t="str">
        <f ca="1">IF(VT52&lt;&gt;"",SUMPRODUCT((YE3:YE54=VT52)*(YH3:YH54=VT53)*(YI3:YI54="D"))+SUMPRODUCT((YE3:YE54=VT52)*(YH3:YH54=VT50)*(YI3:YI54="D"))+SUMPRODUCT((YE3:YE54=VT52)*(YH3:YH54=VT51)*(YI3:YI54="D"))+SUMPRODUCT((YE3:YE54=VT53)*(YH3:YH54=VT52)*(YI3:YI54="D"))+SUMPRODUCT((YE3:YE54=VT50)*(YH3:YH54=VT52)*(YI3:YI54="D"))+SUMPRODUCT((YE3:YE54=VT51)*(YH3:YH54=VT52)*(YI3:YI54="D")),"")</f>
        <v/>
      </c>
      <c r="VW52" s="497" t="str">
        <f ca="1">IF(VT52&lt;&gt;"",SUMPRODUCT((YE3:YE54=VT52)*(YH3:YH54=VT53)*(YI3:YI54="L"))+SUMPRODUCT((YE3:YE54=VT52)*(YH3:YH54=VT50)*(YI3:YI54="L"))+SUMPRODUCT((YE3:YE54=VT52)*(YH3:YH54=VT51)*(YI3:YI54="L"))+SUMPRODUCT((YE3:YE54=VT53)*(YH3:YH54=VT52)*(YJ3:YJ54="L"))+SUMPRODUCT((YE3:YE54=VT50)*(YH3:YH54=VT52)*(YJ3:YJ54="L"))+SUMPRODUCT((YE3:YE54=VT51)*(YH3:YH54=VT52)*(YJ3:YJ54="L")),"")</f>
        <v/>
      </c>
      <c r="VX52" s="497">
        <f ca="1">SUMPRODUCT((YE3:YE54=VT52)*(YH3:YH54=VT53)*YF3:YF54)+SUMPRODUCT((YE3:YE54=VT52)*(YH3:YH54=VT49)*YF3:YF54)+SUMPRODUCT((YE3:YE54=VT52)*(YH3:YH54=VT50)*YF3:YF54)+SUMPRODUCT((YE3:YE54=VT52)*(YH3:YH54=VT51)*YF3:YF54)+SUMPRODUCT((YE3:YE54=VT53)*(YH3:YH54=VT52)*YG3:YG54)+SUMPRODUCT((YE3:YE54=VT49)*(YH3:YH54=VT52)*YG3:YG54)+SUMPRODUCT((YE3:YE54=VT50)*(YH3:YH54=VT52)*YG3:YG54)+SUMPRODUCT((YE3:YE54=VT51)*(YH3:YH54=VT52)*YG3:YG54)</f>
        <v>0</v>
      </c>
      <c r="VY52" s="497">
        <f ca="1">SUMPRODUCT((YE3:YE54=VT52)*(YH3:YH54=VT53)*YG3:YG54)+SUMPRODUCT((YE3:YE54=VT52)*(YH3:YH54=VT49)*YG3:YG54)+SUMPRODUCT((YE3:YE54=VT52)*(YH3:YH54=VT50)*YG3:YG54)+SUMPRODUCT((YE3:YE54=VT52)*(YH3:YH54=VT51)*YG3:YG54)+SUMPRODUCT((YE3:YE54=VT53)*(YH3:YH54=VT52)*YF3:YF54)+SUMPRODUCT((YE3:YE54=VT49)*(YH3:YH54=VT52)*YF3:YF54)+SUMPRODUCT((YE3:YE54=VT50)*(YH3:YH54=VT52)*YF3:YF54)+SUMPRODUCT((YE3:YE54=VT51)*(YH3:YH54=VT52)*YF3:YF54)</f>
        <v>0</v>
      </c>
      <c r="VZ52" s="497">
        <f t="shared" ca="1" si="7287"/>
        <v>1000</v>
      </c>
      <c r="WA52" s="497" t="str">
        <f t="shared" ca="1" si="7288"/>
        <v/>
      </c>
      <c r="WB52" s="497" t="str">
        <f ca="1">IF(VT52&lt;&gt;"",VLOOKUP(VT52,UG4:UM52,7,FALSE),"")</f>
        <v/>
      </c>
      <c r="WC52" s="497" t="str">
        <f ca="1">IF(VT52&lt;&gt;"",VLOOKUP(VT52,UG4:UM52,5,FALSE),"")</f>
        <v/>
      </c>
      <c r="WD52" s="497" t="str">
        <f ca="1">IF(VT52&lt;&gt;"",VLOOKUP(VT52,UG4:UO52,9,FALSE),"")</f>
        <v/>
      </c>
      <c r="WE52" s="497" t="str">
        <f t="shared" ca="1" si="7289"/>
        <v/>
      </c>
      <c r="WF52" s="497" t="str">
        <f ca="1">IF(VT52&lt;&gt;"",RANK(WE52,WE49:WE52),"")</f>
        <v/>
      </c>
      <c r="WG52" s="497" t="str">
        <f ca="1">IF(VT52&lt;&gt;"",SUMPRODUCT((WE49:WE53=WE52)*(VZ49:VZ53&gt;VZ52)),"")</f>
        <v/>
      </c>
      <c r="WH52" s="497" t="str">
        <f ca="1">IF(VT52&lt;&gt;"",SUMPRODUCT((WE49:WE53=WE52)*(VZ49:VZ53=VZ52)*(VX49:VX53&gt;VX52)),"")</f>
        <v/>
      </c>
      <c r="WI52" s="497" t="str">
        <f ca="1">IF(VT52&lt;&gt;"",SUMPRODUCT((WE49:WE53=WE52)*(VZ49:VZ53=VZ52)*(VX49:VX53=VX52)*(WB49:WB53&gt;WB52)),"")</f>
        <v/>
      </c>
      <c r="WJ52" s="497" t="str">
        <f ca="1">IF(VT52&lt;&gt;"",SUMPRODUCT((WE49:WE53=WE52)*(VZ49:VZ53=VZ52)*(VX49:VX53=VX52)*(WB49:WB53=WB52)*(WC49:WC53&gt;WC52)),"")</f>
        <v/>
      </c>
      <c r="WK52" s="497" t="str">
        <f ca="1">IF(VT52&lt;&gt;"",SUMPRODUCT((WE49:WE53=WE52)*(VZ49:VZ53=VZ52)*(VX49:VX53=VX52)*(WB49:WB53=WB52)*(WC49:WC53=WC52)*(WD49:WD53&gt;WD52)),"")</f>
        <v/>
      </c>
      <c r="WL52" s="497" t="str">
        <f ca="1">IF(VT52&lt;&gt;"",IF(WL104&lt;&gt;"",IF(VS100=3,WL104,WL104+VS100),SUM(WF52:WK52)+1),"")</f>
        <v/>
      </c>
      <c r="WM52" s="497" t="str">
        <f ca="1">IF(VT52&lt;&gt;"",INDEX(VT50:VT53,MATCH(4,WL50:WL53,0),0),"")</f>
        <v/>
      </c>
      <c r="WN52" s="497" t="str">
        <f t="shared" ca="1" si="7371"/>
        <v/>
      </c>
      <c r="WO52" s="497">
        <f ca="1">SUMPRODUCT((YE3:YE54=WN52)*(YH3:YH54=WN53)*(YI3:YI54="W"))+SUMPRODUCT((YE3:YE54=WN52)*(YH3:YH54=WN66)*(YI3:YI54="W"))+SUMPRODUCT((YE3:YE54=WN52)*(YH3:YH54=WN51)*(YI3:YI54="W"))+SUMPRODUCT((YE3:YE54=WN53)*(YH3:YH54=WN52)*(YJ3:YJ54="W"))+SUMPRODUCT((YE3:YE54=WN66)*(YH3:YH54=WN52)*(YJ3:YJ54="W"))+SUMPRODUCT((YE3:YE54=WN51)*(YH3:YH54=WN52)*(YJ3:YJ54="W"))</f>
        <v>0</v>
      </c>
      <c r="WP52" s="497">
        <f ca="1">SUMPRODUCT((YE3:YE54=WN52)*(YH3:YH54=WN53)*(YI3:YI54="D"))+SUMPRODUCT((YE3:YE54=WN52)*(YH3:YH54=WN66)*(YI3:YI54="D"))+SUMPRODUCT((YE3:YE54=WN52)*(YH3:YH54=WN51)*(YI3:YI54="D"))+SUMPRODUCT((YE3:YE54=WN53)*(YH3:YH54=WN52)*(YI3:YI54="D"))+SUMPRODUCT((YE3:YE54=WN66)*(YH3:YH54=WN52)*(YI3:YI54="D"))+SUMPRODUCT((YE3:YE54=WN51)*(YH3:YH54=WN52)*(YI3:YI54="D"))</f>
        <v>0</v>
      </c>
      <c r="WQ52" s="497">
        <f ca="1">SUMPRODUCT((YE3:YE54=WN52)*(YH3:YH54=WN53)*(YI3:YI54="L"))+SUMPRODUCT((YE3:YE54=WN52)*(YH3:YH54=WN66)*(YI3:YI54="L"))+SUMPRODUCT((YE3:YE54=WN52)*(YH3:YH54=WN51)*(YI3:YI54="L"))+SUMPRODUCT((YE3:YE54=WN53)*(YH3:YH54=WN52)*(YJ3:YJ54="L"))+SUMPRODUCT((YE3:YE54=WN66)*(YH3:YH54=WN52)*(YJ3:YJ54="L"))+SUMPRODUCT((YE3:YE54=WN51)*(YH3:YH54=WN52)*(YJ3:YJ54="L"))</f>
        <v>0</v>
      </c>
      <c r="WR52" s="497">
        <f ca="1">SUMPRODUCT((YE3:YE54=WN52)*(YH3:YH54=WN53)*YF3:YF54)+SUMPRODUCT((YE3:YE54=WN52)*(YH3:YH54=WN49)*YF3:YF54)+SUMPRODUCT((YE3:YE54=WN52)*(YH3:YH54=WN50)*YF3:YF54)+SUMPRODUCT((YE3:YE54=WN52)*(YH3:YH54=WN51)*YF3:YF54)+SUMPRODUCT((YE3:YE54=WN53)*(YH3:YH54=WN52)*YG3:YG54)+SUMPRODUCT((YE3:YE54=WN49)*(YH3:YH54=WN52)*YG3:YG54)+SUMPRODUCT((YE3:YE54=WN50)*(YH3:YH54=WN52)*YG3:YG54)+SUMPRODUCT((YE3:YE54=WN51)*(YH3:YH54=WN52)*YG3:YG54)</f>
        <v>0</v>
      </c>
      <c r="WS52" s="497">
        <f ca="1">SUMPRODUCT((YE3:YE54=WN52)*(YH3:YH54=WN53)*YG3:YG54)+SUMPRODUCT((YE3:YE54=WN52)*(YH3:YH54=WN49)*YG3:YG54)+SUMPRODUCT((YE3:YE54=WN52)*(YH3:YH54=WN50)*YG3:YG54)+SUMPRODUCT((YE3:YE54=WN52)*(YH3:YH54=WN51)*YG3:YG54)+SUMPRODUCT((YE3:YE54=WN53)*(YH3:YH54=WN52)*YF3:YF54)+SUMPRODUCT((YE3:YE54=WN49)*(YH3:YH54=WN52)*YF3:YF54)+SUMPRODUCT((YE3:YE54=WN50)*(YH3:YH54=WN52)*YF3:YF54)+SUMPRODUCT((YE3:YE54=WN51)*(YH3:YH54=WN52)*YF3:YF54)</f>
        <v>0</v>
      </c>
      <c r="WT52" s="497">
        <f t="shared" ca="1" si="7372"/>
        <v>1000</v>
      </c>
      <c r="WU52" s="497" t="str">
        <f t="shared" ca="1" si="7373"/>
        <v/>
      </c>
      <c r="WV52" s="497" t="str">
        <f ca="1">IF(WN52&lt;&gt;"",VLOOKUP(WN52,UG4:UM52,7,FALSE),"")</f>
        <v/>
      </c>
      <c r="WW52" s="497" t="str">
        <f ca="1">IF(WN52&lt;&gt;"",VLOOKUP(WN52,UG4:UM52,5,FALSE),"")</f>
        <v/>
      </c>
      <c r="WX52" s="497" t="str">
        <f ca="1">IF(WN52&lt;&gt;"",VLOOKUP(WN52,UG4:UO52,9,FALSE),"")</f>
        <v/>
      </c>
      <c r="WY52" s="497" t="str">
        <f t="shared" ca="1" si="7374"/>
        <v/>
      </c>
      <c r="WZ52" s="497" t="str">
        <f ca="1">IF(WN52&lt;&gt;"",RANK(WY52,WY50:WY52),"")</f>
        <v/>
      </c>
      <c r="XA52" s="497" t="str">
        <f ca="1">IF(WN52&lt;&gt;"",SUMPRODUCT((WY49:WY53=WY52)*(WT49:WT53&gt;WT52)),"")</f>
        <v/>
      </c>
      <c r="XB52" s="497" t="str">
        <f ca="1">IF(WN52&lt;&gt;"",SUMPRODUCT((WY49:WY53=WY52)*(WT49:WT53=WT52)*(WR49:WR53&gt;WR52)),"")</f>
        <v/>
      </c>
      <c r="XC52" s="497" t="str">
        <f ca="1">IF(WN52&lt;&gt;"",SUMPRODUCT((WY49:WY53=WY52)*(WT49:WT53=WT52)*(WR49:WR53=WR52)*(WV49:WV53&gt;WV52)),"")</f>
        <v/>
      </c>
      <c r="XD52" s="497" t="str">
        <f ca="1">IF(WN52&lt;&gt;"",SUMPRODUCT((WY49:WY53=WY52)*(WT49:WT53=WT52)*(WR49:WR53=WR52)*(WV49:WV53=WV52)*(WW49:WW53&gt;WW52)),"")</f>
        <v/>
      </c>
      <c r="XE52" s="497" t="str">
        <f ca="1">IF(WN52&lt;&gt;"",SUMPRODUCT((WY49:WY53=WY52)*(WT49:WT53=WT52)*(WR49:WR53=WR52)*(WV49:WV53=WV52)*(WW49:WW53=WW52)*(WX49:WX53&gt;WX52)),"")</f>
        <v/>
      </c>
      <c r="XF52" s="497" t="str">
        <f t="shared" ca="1" si="7375"/>
        <v/>
      </c>
      <c r="XG52" s="497" t="str">
        <f ca="1">IF(WN52&lt;&gt;"",INDEX(WN51:WN53,MATCH(4,XF51:XF53,0),0),"")</f>
        <v/>
      </c>
      <c r="XH52" s="497" t="str">
        <f t="shared" ref="XH52" si="7462">IF(UX49&lt;&gt;"",UX49,"")</f>
        <v/>
      </c>
      <c r="XI52" s="497">
        <f ca="1">SUMPRODUCT((YE3:YE54=XH52)*(YH3:YH54=XH53)*(YI3:YI54="W"))+SUMPRODUCT((YE3:YE54=XH52)*(YH3:YH54=XH66)*(YI3:YI54="W"))+SUMPRODUCT((YE3:YE54=XH52)*(YH3:YH54=XH67)*(YI3:YI54="W"))+SUMPRODUCT((YE3:YE54=XH53)*(YH3:YH54=XH52)*(YJ3:YJ54="W"))+SUMPRODUCT((YE3:YE54=XH66)*(YH3:YH54=XH52)*(YJ3:YJ54="W"))+SUMPRODUCT((YE3:YE54=XH67)*(YH3:YH54=XH52)*(YJ3:YJ54="W"))</f>
        <v>0</v>
      </c>
      <c r="XJ52" s="497">
        <f ca="1">SUMPRODUCT((YE3:YE54=XH52)*(YH3:YH54=XH53)*(YI3:YI54="D"))+SUMPRODUCT((YE3:YE54=XH52)*(YH3:YH54=XH66)*(YI3:YI54="D"))+SUMPRODUCT((YE3:YE54=XH52)*(YH3:YH54=XH67)*(YI3:YI54="D"))+SUMPRODUCT((YE3:YE54=XH53)*(YH3:YH54=XH52)*(YI3:YI54="D"))+SUMPRODUCT((YE3:YE54=XH66)*(YH3:YH54=XH52)*(YI3:YI54="D"))+SUMPRODUCT((YE3:YE54=XH67)*(YH3:YH54=XH52)*(YI3:YI54="D"))</f>
        <v>0</v>
      </c>
      <c r="XK52" s="497">
        <f ca="1">SUMPRODUCT((YE3:YE54=XH52)*(YH3:YH54=XH53)*(YI3:YI54="L"))+SUMPRODUCT((YE3:YE54=XH52)*(YH3:YH54=XH66)*(YI3:YI54="L"))+SUMPRODUCT((YE3:YE54=XH52)*(YH3:YH54=XH67)*(YI3:YI54="L"))+SUMPRODUCT((YE3:YE54=XH53)*(YH3:YH54=XH52)*(YJ3:YJ54="L"))+SUMPRODUCT((YE3:YE54=XH66)*(YH3:YH54=XH52)*(YJ3:YJ54="L"))+SUMPRODUCT((YE3:YE54=XH67)*(YH3:YH54=XH52)*(YJ3:YJ54="L"))</f>
        <v>0</v>
      </c>
      <c r="XL52" s="497">
        <f ca="1">SUMPRODUCT((YE3:YE54=XH52)*(YH3:YH54=XH53)*YF3:YF54)+SUMPRODUCT((YE3:YE54=XH52)*(YH3:YH54=XH49)*YF3:YF54)+SUMPRODUCT((YE3:YE54=XH52)*(YH3:YH54=XH50)*YF3:YF54)+SUMPRODUCT((YE3:YE54=XH52)*(YH3:YH54=XH51)*YF3:YF54)+SUMPRODUCT((YE3:YE54=XH53)*(YH3:YH54=XH52)*YG3:YG54)+SUMPRODUCT((YE3:YE54=XH49)*(YH3:YH54=XH52)*YG3:YG54)+SUMPRODUCT((YE3:YE54=XH50)*(YH3:YH54=XH52)*YG3:YG54)+SUMPRODUCT((YE3:YE54=XH51)*(YH3:YH54=XH52)*YG3:YG54)</f>
        <v>0</v>
      </c>
      <c r="XM52" s="497">
        <f ca="1">SUMPRODUCT((YE3:YE54=XH52)*(YH3:YH54=XH53)*YG3:YG54)+SUMPRODUCT((YE3:YE54=XH52)*(YH3:YH54=XH49)*YG3:YG54)+SUMPRODUCT((YE3:YE54=XH52)*(YH3:YH54=XH50)*YG3:YG54)+SUMPRODUCT((YE3:YE54=XH52)*(YH3:YH54=XH51)*YG3:YG54)+SUMPRODUCT((YE3:YE54=XH53)*(YH3:YH54=XH52)*YF3:YF54)+SUMPRODUCT((YE3:YE54=XH49)*(YH3:YH54=XH52)*YF3:YF54)+SUMPRODUCT((YE3:YE54=XH50)*(YH3:YH54=XH52)*YF3:YF54)+SUMPRODUCT((YE3:YE54=XH51)*(YH3:YH54=XH52)*YF3:YF54)</f>
        <v>0</v>
      </c>
      <c r="XN52" s="497">
        <f t="shared" ref="XN52" ca="1" si="7463">XL52-XM52+1000</f>
        <v>1000</v>
      </c>
      <c r="XO52" s="497" t="str">
        <f t="shared" ref="XO52" si="7464">IF(XH52&lt;&gt;"",XI52*3+XJ52*1,"")</f>
        <v/>
      </c>
      <c r="XP52" s="497" t="str">
        <f>IF(XH52&lt;&gt;"",VLOOKUP(XH52,UG4:UM52,7,FALSE),"")</f>
        <v/>
      </c>
      <c r="XQ52" s="497" t="str">
        <f>IF(XH52&lt;&gt;"",VLOOKUP(XH52,UG4:UM52,5,FALSE),"")</f>
        <v/>
      </c>
      <c r="XR52" s="497" t="str">
        <f>IF(XH52&lt;&gt;"",VLOOKUP(XH52,UG4:UO52,9,FALSE),"")</f>
        <v/>
      </c>
      <c r="XS52" s="497" t="str">
        <f t="shared" ref="XS52" si="7465">XO52</f>
        <v/>
      </c>
      <c r="XT52" s="497" t="str">
        <f t="shared" ref="XT52" si="7466">IF(XH52&lt;&gt;"",RANK(XS52,VK49:VK53),"")</f>
        <v/>
      </c>
      <c r="XU52" s="497" t="str">
        <f t="shared" ref="XU52" si="7467">IF(XH52&lt;&gt;"",SUMPRODUCT((XS49:XS53=XS52)*(XN49:XN53&gt;XN52)),"")</f>
        <v/>
      </c>
      <c r="XV52" s="497" t="str">
        <f t="shared" ref="XV52" si="7468">IF(XH52&lt;&gt;"",SUMPRODUCT((XS49:XS53=XS52)*(XN49:XN53=XN52)*(XL49:XL53&gt;XL52)),"")</f>
        <v/>
      </c>
      <c r="XW52" s="497" t="str">
        <f t="shared" ref="XW52" si="7469">IF(XH52&lt;&gt;"",SUMPRODUCT((XS49:XS53=XS52)*(XN49:XN53=XN52)*(XL49:XL53=XL52)*(XP49:XP53&gt;XP52)),"")</f>
        <v/>
      </c>
      <c r="XX52" s="497" t="str">
        <f t="shared" ref="XX52" si="7470">IF(XH52&lt;&gt;"",SUMPRODUCT((XS49:XS53=XS52)*(XN49:XN53=XN52)*(XL49:XL53=XL52)*(XP49:XP53=XP52)*(XQ49:XQ53&gt;XQ52)),"")</f>
        <v/>
      </c>
      <c r="XY52" s="497" t="str">
        <f t="shared" ref="XY52" si="7471">IF(XH52&lt;&gt;"",SUMPRODUCT((XS49:XS53=XS52)*(XN49:XN53=XN52)*(XL49:XL53=XL52)*(XP49:XP53=XP52)*(XQ49:XQ53=XQ52)*(XR49:XR53&gt;XR52)),"")</f>
        <v/>
      </c>
      <c r="XZ52" s="497" t="str">
        <f t="shared" ref="XZ52" si="7472">IF(XH52&lt;&gt;"",SUM(XT52:XY52)+3,"")</f>
        <v/>
      </c>
      <c r="YA52" s="497" t="str">
        <f t="shared" ref="YA52" si="7473">IF(XH52&lt;&gt;"",IF(XZ52=4,XH52,XH53),"")</f>
        <v/>
      </c>
      <c r="YB52" s="497" t="str">
        <f t="shared" ref="YB52" ca="1" si="7474">IF(YA52&lt;&gt;"",YA52,IF(XG52&lt;&gt;"",XG52,IF(WM52&lt;&gt;"",WM52,IF(VS52&lt;&gt;"",VS52,US52))))</f>
        <v>Pachuca</v>
      </c>
      <c r="YC52" s="497">
        <v>4</v>
      </c>
      <c r="YD52" s="497"/>
      <c r="YE52" s="497"/>
      <c r="YF52" s="497"/>
      <c r="YG52" s="497"/>
      <c r="YH52" s="497"/>
      <c r="YI52" s="497"/>
      <c r="YJ52" s="497"/>
      <c r="YK52" s="497"/>
      <c r="YL52" s="497">
        <f ca="1">VLOOKUP(YM52,ACH49:ACI52,2,FALSE)</f>
        <v>2</v>
      </c>
      <c r="YM52" s="498" t="str">
        <f t="shared" si="7187"/>
        <v>Salzburg</v>
      </c>
      <c r="YN52" s="497">
        <f ca="1">SUMPRODUCT((ACK3:ACK54=YM52)*(ACO3:ACO54="W"))+SUMPRODUCT((ACN3:ACN54=YM52)*(ACP3:ACP54="W"))</f>
        <v>0</v>
      </c>
      <c r="YO52" s="497">
        <f ca="1">SUMPRODUCT((ACK3:ACK54=YM52)*(ACO3:ACO54="D"))+SUMPRODUCT((ACN3:ACN54=YM52)*(ACP3:ACP54="D"))</f>
        <v>0</v>
      </c>
      <c r="YP52" s="497">
        <f ca="1">SUMPRODUCT((ACK3:ACK54=YM52)*(ACO3:ACO54="L"))+SUMPRODUCT((ACN3:ACN54=YM52)*(ACP3:ACP54="L"))</f>
        <v>0</v>
      </c>
      <c r="YQ52" s="497">
        <f ca="1">SUMIF(ACK3:ACK72,YM52,ACL3:ACL72)+SUMIF(ACN3:ACN72,YM52,ACM3:ACM72)</f>
        <v>0</v>
      </c>
      <c r="YR52" s="497">
        <f ca="1">SUMIF(ACN3:ACN72,YM52,ACL3:ACL72)+SUMIF(ACK3:ACK72,YM52,ACM3:ACM72)</f>
        <v>0</v>
      </c>
      <c r="YS52" s="497">
        <f t="shared" ca="1" si="7188"/>
        <v>1000</v>
      </c>
      <c r="YT52" s="497">
        <f t="shared" ca="1" si="7189"/>
        <v>0</v>
      </c>
      <c r="YU52" s="499">
        <f t="shared" si="117"/>
        <v>17</v>
      </c>
      <c r="YV52" s="497">
        <f ca="1">IF(COUNTIF(YT49:YT52,4)&lt;&gt;4,RANK(YT52,YT49:YT52),YT104)</f>
        <v>1</v>
      </c>
      <c r="YW52" s="497"/>
      <c r="YX52" s="497">
        <f ca="1">SUMPRODUCT((YV49:YV52=YV52)*(YU49:YU52&lt;YU52))+YV52</f>
        <v>3</v>
      </c>
      <c r="YY52" s="498" t="str">
        <f ca="1">INDEX(YM49:YM53,MATCH(4,YX49:YX53,0),0)</f>
        <v>Real Madrid</v>
      </c>
      <c r="YZ52" s="497">
        <f ca="1">INDEX(YV49:YV53,MATCH(YY52,YM49:YM53,0),0)</f>
        <v>1</v>
      </c>
      <c r="ZA52" s="497" t="str">
        <f t="shared" ca="1" si="7377"/>
        <v>Real Madrid</v>
      </c>
      <c r="ZB52" s="497" t="str">
        <f t="shared" ca="1" si="7378"/>
        <v/>
      </c>
      <c r="ZC52" s="497"/>
      <c r="ZD52" s="497"/>
      <c r="ZE52" s="497"/>
      <c r="ZF52" s="497" t="str">
        <f t="shared" ca="1" si="7194"/>
        <v>Real Madrid</v>
      </c>
      <c r="ZG52" s="497">
        <f ca="1">SUMPRODUCT((ACK3:ACK54=ZF52)*(ACN3:ACN54=ZF53)*(ACO3:ACO54="W"))+SUMPRODUCT((ACK3:ACK54=ZF52)*(ACN3:ACN54=ZF49)*(ACO3:ACO54="W"))+SUMPRODUCT((ACK3:ACK54=ZF52)*(ACN3:ACN54=ZF50)*(ACO3:ACO54="W"))+SUMPRODUCT((ACK3:ACK54=ZF52)*(ACN3:ACN54=ZF51)*(ACO3:ACO54="W"))+SUMPRODUCT((ACK3:ACK54=ZF53)*(ACN3:ACN54=ZF52)*(ACP3:ACP54="W"))+SUMPRODUCT((ACK3:ACK54=ZF49)*(ACN3:ACN54=ZF52)*(ACP3:ACP54="W"))+SUMPRODUCT((ACK3:ACK54=ZF50)*(ACN3:ACN54=ZF52)*(ACP3:ACP54="W"))+SUMPRODUCT((ACK3:ACK54=ZF51)*(ACN3:ACN54=ZF52)*(ACP3:ACP54="W"))</f>
        <v>0</v>
      </c>
      <c r="ZH52" s="497">
        <f ca="1">SUMPRODUCT((ACK3:ACK54=ZF52)*(ACN3:ACN54=ZF53)*(ACO3:ACO54="D"))+SUMPRODUCT((ACK3:ACK54=ZF52)*(ACN3:ACN54=ZF49)*(ACO3:ACO54="D"))+SUMPRODUCT((ACK3:ACK54=ZF52)*(ACN3:ACN54=ZF50)*(ACO3:ACO54="D"))+SUMPRODUCT((ACK3:ACK54=ZF52)*(ACN3:ACN54=ZF51)*(ACO3:ACO54="D"))+SUMPRODUCT((ACK3:ACK54=ZF53)*(ACN3:ACN54=ZF52)*(ACO3:ACO54="D"))+SUMPRODUCT((ACK3:ACK54=ZF49)*(ACN3:ACN54=ZF52)*(ACO3:ACO54="D"))+SUMPRODUCT((ACK3:ACK54=ZF50)*(ACN3:ACN54=ZF52)*(ACO3:ACO54="D"))+SUMPRODUCT((ACK3:ACK54=ZF51)*(ACN3:ACN54=ZF52)*(ACO3:ACO54="D"))</f>
        <v>0</v>
      </c>
      <c r="ZI52" s="497">
        <f ca="1">SUMPRODUCT((ACK3:ACK54=ZF52)*(ACN3:ACN54=ZF53)*(ACO3:ACO54="L"))+SUMPRODUCT((ACK3:ACK54=ZF52)*(ACN3:ACN54=ZF49)*(ACO3:ACO54="L"))+SUMPRODUCT((ACK3:ACK54=ZF52)*(ACN3:ACN54=ZF50)*(ACO3:ACO54="L"))+SUMPRODUCT((ACK3:ACK54=ZF52)*(ACN3:ACN54=ZF51)*(ACO3:ACO54="L"))+SUMPRODUCT((ACK3:ACK54=ZF53)*(ACN3:ACN54=ZF52)*(ACP3:ACP54="L"))+SUMPRODUCT((ACK3:ACK54=ZF49)*(ACN3:ACN54=ZF52)*(ACP3:ACP54="L"))+SUMPRODUCT((ACK3:ACK54=ZF50)*(ACN3:ACN54=ZF52)*(ACP3:ACP54="L"))+SUMPRODUCT((ACK3:ACK54=ZF51)*(ACN3:ACN54=ZF52)*(ACP3:ACP54="L"))</f>
        <v>0</v>
      </c>
      <c r="ZJ52" s="497">
        <f ca="1">SUMPRODUCT((ACK3:ACK54=ZF52)*(ACN3:ACN54=ZF53)*ACL3:ACL54)+SUMPRODUCT((ACK3:ACK54=ZF52)*(ACN3:ACN54=ZF49)*ACL3:ACL54)+SUMPRODUCT((ACK3:ACK54=ZF52)*(ACN3:ACN54=ZF50)*ACL3:ACL54)+SUMPRODUCT((ACK3:ACK54=ZF52)*(ACN3:ACN54=ZF51)*ACL3:ACL54)+SUMPRODUCT((ACK3:ACK54=ZF53)*(ACN3:ACN54=ZF52)*ACM3:ACM54)+SUMPRODUCT((ACK3:ACK54=ZF49)*(ACN3:ACN54=ZF52)*ACM3:ACM54)+SUMPRODUCT((ACK3:ACK54=ZF50)*(ACN3:ACN54=ZF52)*ACM3:ACM54)+SUMPRODUCT((ACK3:ACK54=ZF51)*(ACN3:ACN54=ZF52)*ACM3:ACM54)</f>
        <v>0</v>
      </c>
      <c r="ZK52" s="497">
        <f ca="1">SUMPRODUCT((ACK3:ACK54=ZF52)*(ACN3:ACN54=ZF53)*ACM3:ACM54)+SUMPRODUCT((ACK3:ACK54=ZF52)*(ACN3:ACN54=ZF49)*ACM3:ACM54)+SUMPRODUCT((ACK3:ACK54=ZF52)*(ACN3:ACN54=ZF50)*ACM3:ACM54)+SUMPRODUCT((ACK3:ACK54=ZF52)*(ACN3:ACN54=ZF51)*ACM3:ACM54)+SUMPRODUCT((ACK3:ACK54=ZF53)*(ACN3:ACN54=ZF52)*ACL3:ACL54)+SUMPRODUCT((ACK3:ACK54=ZF49)*(ACN3:ACN54=ZF52)*ACL3:ACL54)+SUMPRODUCT((ACK3:ACK54=ZF50)*(ACN3:ACN54=ZF52)*ACL3:ACL54)+SUMPRODUCT((ACK3:ACK54=ZF51)*(ACN3:ACN54=ZF52)*ACL3:ACL54)</f>
        <v>0</v>
      </c>
      <c r="ZL52" s="497">
        <f t="shared" ca="1" si="7195"/>
        <v>1000</v>
      </c>
      <c r="ZM52" s="497">
        <f t="shared" ca="1" si="7196"/>
        <v>0</v>
      </c>
      <c r="ZN52" s="497">
        <f ca="1">IF(ZF52&lt;&gt;"",VLOOKUP(ZF52,YM4:YS52,7,FALSE),"")</f>
        <v>1000</v>
      </c>
      <c r="ZO52" s="497">
        <f ca="1">IF(ZF52&lt;&gt;"",VLOOKUP(ZF52,YM4:YS52,5,FALSE),"")</f>
        <v>0</v>
      </c>
      <c r="ZP52" s="497">
        <f ca="1">IF(ZF52&lt;&gt;"",VLOOKUP(ZF52,YM4:YU52,9,FALSE),"")</f>
        <v>32</v>
      </c>
      <c r="ZQ52" s="497">
        <f t="shared" ca="1" si="7197"/>
        <v>0</v>
      </c>
      <c r="ZR52" s="497">
        <f ca="1">IF(ZF52&lt;&gt;"",RANK(ZQ52,ZQ49:ZQ53),"")</f>
        <v>1</v>
      </c>
      <c r="ZS52" s="497">
        <f ca="1">IF(ZF52&lt;&gt;"",SUMPRODUCT((ZQ49:ZQ53=ZQ52)*(ZL49:ZL53&gt;ZL52)),"")</f>
        <v>0</v>
      </c>
      <c r="ZT52" s="497">
        <f ca="1">IF(ZF52&lt;&gt;"",SUMPRODUCT((ZQ49:ZQ53=ZQ52)*(ZL49:ZL53=ZL52)*(ZJ49:ZJ53&gt;ZJ52)),"")</f>
        <v>0</v>
      </c>
      <c r="ZU52" s="497">
        <f ca="1">IF(ZF52&lt;&gt;"",SUMPRODUCT((ZQ49:ZQ53=ZQ52)*(ZL49:ZL53=ZL52)*(ZJ49:ZJ53=ZJ52)*(ZN49:ZN53&gt;ZN52)),"")</f>
        <v>0</v>
      </c>
      <c r="ZV52" s="497">
        <f ca="1">IF(ZF52&lt;&gt;"",SUMPRODUCT((ZQ49:ZQ53=ZQ52)*(ZL49:ZL53=ZL52)*(ZJ49:ZJ53=ZJ52)*(ZN49:ZN53=ZN52)*(ZO49:ZO53&gt;ZO52)),"")</f>
        <v>0</v>
      </c>
      <c r="ZW52" s="497">
        <f ca="1">IF(ZF52&lt;&gt;"",SUMPRODUCT((ZQ49:ZQ53=ZQ52)*(ZL49:ZL53=ZL52)*(ZJ49:ZJ53=ZJ52)*(ZN49:ZN53=ZN52)*(ZO49:ZO53=ZO52)*(ZP49:ZP53&gt;ZP52)),"")</f>
        <v>0</v>
      </c>
      <c r="ZX52" s="497">
        <f t="shared" ref="ZX52" ca="1" si="7475">IF(ZF52&lt;&gt;"",IF(ZX104&lt;&gt;"",IF(ZE100=3,ZX104,ZX104+ZE100),SUM(ZR52:ZW52)),"")</f>
        <v>1</v>
      </c>
      <c r="ZY52" s="497" t="str">
        <f ca="1">IF(ZF52&lt;&gt;"",INDEX(ZF49:ZF53,MATCH(4,ZX49:ZX53,0),0),"")</f>
        <v>Pachuca</v>
      </c>
      <c r="ZZ52" s="497" t="str">
        <f t="shared" ca="1" si="7296"/>
        <v/>
      </c>
      <c r="AAA52" s="497" t="str">
        <f ca="1">IF(ZZ52&lt;&gt;"",SUMPRODUCT((ACK3:ACK54=ZZ52)*(ACN3:ACN54=ZZ53)*(ACO3:ACO54="W"))+SUMPRODUCT((ACK3:ACK54=ZZ52)*(ACN3:ACN54=ZZ50)*(ACO3:ACO54="W"))+SUMPRODUCT((ACK3:ACK54=ZZ52)*(ACN3:ACN54=ZZ51)*(ACO3:ACO54="W"))+SUMPRODUCT((ACK3:ACK54=ZZ53)*(ACN3:ACN54=ZZ52)*(ACP3:ACP54="W"))+SUMPRODUCT((ACK3:ACK54=ZZ50)*(ACN3:ACN54=ZZ52)*(ACP3:ACP54="W"))+SUMPRODUCT((ACK3:ACK54=ZZ51)*(ACN3:ACN54=ZZ52)*(ACP3:ACP54="W")),"")</f>
        <v/>
      </c>
      <c r="AAB52" s="497" t="str">
        <f ca="1">IF(ZZ52&lt;&gt;"",SUMPRODUCT((ACK3:ACK54=ZZ52)*(ACN3:ACN54=ZZ53)*(ACO3:ACO54="D"))+SUMPRODUCT((ACK3:ACK54=ZZ52)*(ACN3:ACN54=ZZ50)*(ACO3:ACO54="D"))+SUMPRODUCT((ACK3:ACK54=ZZ52)*(ACN3:ACN54=ZZ51)*(ACO3:ACO54="D"))+SUMPRODUCT((ACK3:ACK54=ZZ53)*(ACN3:ACN54=ZZ52)*(ACO3:ACO54="D"))+SUMPRODUCT((ACK3:ACK54=ZZ50)*(ACN3:ACN54=ZZ52)*(ACO3:ACO54="D"))+SUMPRODUCT((ACK3:ACK54=ZZ51)*(ACN3:ACN54=ZZ52)*(ACO3:ACO54="D")),"")</f>
        <v/>
      </c>
      <c r="AAC52" s="497" t="str">
        <f ca="1">IF(ZZ52&lt;&gt;"",SUMPRODUCT((ACK3:ACK54=ZZ52)*(ACN3:ACN54=ZZ53)*(ACO3:ACO54="L"))+SUMPRODUCT((ACK3:ACK54=ZZ52)*(ACN3:ACN54=ZZ50)*(ACO3:ACO54="L"))+SUMPRODUCT((ACK3:ACK54=ZZ52)*(ACN3:ACN54=ZZ51)*(ACO3:ACO54="L"))+SUMPRODUCT((ACK3:ACK54=ZZ53)*(ACN3:ACN54=ZZ52)*(ACP3:ACP54="L"))+SUMPRODUCT((ACK3:ACK54=ZZ50)*(ACN3:ACN54=ZZ52)*(ACP3:ACP54="L"))+SUMPRODUCT((ACK3:ACK54=ZZ51)*(ACN3:ACN54=ZZ52)*(ACP3:ACP54="L")),"")</f>
        <v/>
      </c>
      <c r="AAD52" s="497">
        <f ca="1">SUMPRODUCT((ACK3:ACK54=ZZ52)*(ACN3:ACN54=ZZ53)*ACL3:ACL54)+SUMPRODUCT((ACK3:ACK54=ZZ52)*(ACN3:ACN54=ZZ49)*ACL3:ACL54)+SUMPRODUCT((ACK3:ACK54=ZZ52)*(ACN3:ACN54=ZZ50)*ACL3:ACL54)+SUMPRODUCT((ACK3:ACK54=ZZ52)*(ACN3:ACN54=ZZ51)*ACL3:ACL54)+SUMPRODUCT((ACK3:ACK54=ZZ53)*(ACN3:ACN54=ZZ52)*ACM3:ACM54)+SUMPRODUCT((ACK3:ACK54=ZZ49)*(ACN3:ACN54=ZZ52)*ACM3:ACM54)+SUMPRODUCT((ACK3:ACK54=ZZ50)*(ACN3:ACN54=ZZ52)*ACM3:ACM54)+SUMPRODUCT((ACK3:ACK54=ZZ51)*(ACN3:ACN54=ZZ52)*ACM3:ACM54)</f>
        <v>0</v>
      </c>
      <c r="AAE52" s="497">
        <f ca="1">SUMPRODUCT((ACK3:ACK54=ZZ52)*(ACN3:ACN54=ZZ53)*ACM3:ACM54)+SUMPRODUCT((ACK3:ACK54=ZZ52)*(ACN3:ACN54=ZZ49)*ACM3:ACM54)+SUMPRODUCT((ACK3:ACK54=ZZ52)*(ACN3:ACN54=ZZ50)*ACM3:ACM54)+SUMPRODUCT((ACK3:ACK54=ZZ52)*(ACN3:ACN54=ZZ51)*ACM3:ACM54)+SUMPRODUCT((ACK3:ACK54=ZZ53)*(ACN3:ACN54=ZZ52)*ACL3:ACL54)+SUMPRODUCT((ACK3:ACK54=ZZ49)*(ACN3:ACN54=ZZ52)*ACL3:ACL54)+SUMPRODUCT((ACK3:ACK54=ZZ50)*(ACN3:ACN54=ZZ52)*ACL3:ACL54)+SUMPRODUCT((ACK3:ACK54=ZZ51)*(ACN3:ACN54=ZZ52)*ACL3:ACL54)</f>
        <v>0</v>
      </c>
      <c r="AAF52" s="497">
        <f t="shared" ca="1" si="7297"/>
        <v>1000</v>
      </c>
      <c r="AAG52" s="497" t="str">
        <f t="shared" ca="1" si="7298"/>
        <v/>
      </c>
      <c r="AAH52" s="497" t="str">
        <f ca="1">IF(ZZ52&lt;&gt;"",VLOOKUP(ZZ52,YM4:YS52,7,FALSE),"")</f>
        <v/>
      </c>
      <c r="AAI52" s="497" t="str">
        <f ca="1">IF(ZZ52&lt;&gt;"",VLOOKUP(ZZ52,YM4:YS52,5,FALSE),"")</f>
        <v/>
      </c>
      <c r="AAJ52" s="497" t="str">
        <f ca="1">IF(ZZ52&lt;&gt;"",VLOOKUP(ZZ52,YM4:YU52,9,FALSE),"")</f>
        <v/>
      </c>
      <c r="AAK52" s="497" t="str">
        <f t="shared" ca="1" si="7299"/>
        <v/>
      </c>
      <c r="AAL52" s="497" t="str">
        <f ca="1">IF(ZZ52&lt;&gt;"",RANK(AAK52,AAK49:AAK52),"")</f>
        <v/>
      </c>
      <c r="AAM52" s="497" t="str">
        <f ca="1">IF(ZZ52&lt;&gt;"",SUMPRODUCT((AAK49:AAK53=AAK52)*(AAF49:AAF53&gt;AAF52)),"")</f>
        <v/>
      </c>
      <c r="AAN52" s="497" t="str">
        <f ca="1">IF(ZZ52&lt;&gt;"",SUMPRODUCT((AAK49:AAK53=AAK52)*(AAF49:AAF53=AAF52)*(AAD49:AAD53&gt;AAD52)),"")</f>
        <v/>
      </c>
      <c r="AAO52" s="497" t="str">
        <f ca="1">IF(ZZ52&lt;&gt;"",SUMPRODUCT((AAK49:AAK53=AAK52)*(AAF49:AAF53=AAF52)*(AAD49:AAD53=AAD52)*(AAH49:AAH53&gt;AAH52)),"")</f>
        <v/>
      </c>
      <c r="AAP52" s="497" t="str">
        <f ca="1">IF(ZZ52&lt;&gt;"",SUMPRODUCT((AAK49:AAK53=AAK52)*(AAF49:AAF53=AAF52)*(AAD49:AAD53=AAD52)*(AAH49:AAH53=AAH52)*(AAI49:AAI53&gt;AAI52)),"")</f>
        <v/>
      </c>
      <c r="AAQ52" s="497" t="str">
        <f ca="1">IF(ZZ52&lt;&gt;"",SUMPRODUCT((AAK49:AAK53=AAK52)*(AAF49:AAF53=AAF52)*(AAD49:AAD53=AAD52)*(AAH49:AAH53=AAH52)*(AAI49:AAI53=AAI52)*(AAJ49:AAJ53&gt;AAJ52)),"")</f>
        <v/>
      </c>
      <c r="AAR52" s="497" t="str">
        <f ca="1">IF(ZZ52&lt;&gt;"",IF(AAR104&lt;&gt;"",IF(ZY100=3,AAR104,AAR104+ZY100),SUM(AAL52:AAQ52)+1),"")</f>
        <v/>
      </c>
      <c r="AAS52" s="497" t="str">
        <f ca="1">IF(ZZ52&lt;&gt;"",INDEX(ZZ50:ZZ53,MATCH(4,AAR50:AAR53,0),0),"")</f>
        <v/>
      </c>
      <c r="AAT52" s="497" t="str">
        <f t="shared" ca="1" si="7381"/>
        <v/>
      </c>
      <c r="AAU52" s="497">
        <f ca="1">SUMPRODUCT((ACK3:ACK54=AAT52)*(ACN3:ACN54=AAT53)*(ACO3:ACO54="W"))+SUMPRODUCT((ACK3:ACK54=AAT52)*(ACN3:ACN54=AAT66)*(ACO3:ACO54="W"))+SUMPRODUCT((ACK3:ACK54=AAT52)*(ACN3:ACN54=AAT51)*(ACO3:ACO54="W"))+SUMPRODUCT((ACK3:ACK54=AAT53)*(ACN3:ACN54=AAT52)*(ACP3:ACP54="W"))+SUMPRODUCT((ACK3:ACK54=AAT66)*(ACN3:ACN54=AAT52)*(ACP3:ACP54="W"))+SUMPRODUCT((ACK3:ACK54=AAT51)*(ACN3:ACN54=AAT52)*(ACP3:ACP54="W"))</f>
        <v>0</v>
      </c>
      <c r="AAV52" s="497">
        <f ca="1">SUMPRODUCT((ACK3:ACK54=AAT52)*(ACN3:ACN54=AAT53)*(ACO3:ACO54="D"))+SUMPRODUCT((ACK3:ACK54=AAT52)*(ACN3:ACN54=AAT66)*(ACO3:ACO54="D"))+SUMPRODUCT((ACK3:ACK54=AAT52)*(ACN3:ACN54=AAT51)*(ACO3:ACO54="D"))+SUMPRODUCT((ACK3:ACK54=AAT53)*(ACN3:ACN54=AAT52)*(ACO3:ACO54="D"))+SUMPRODUCT((ACK3:ACK54=AAT66)*(ACN3:ACN54=AAT52)*(ACO3:ACO54="D"))+SUMPRODUCT((ACK3:ACK54=AAT51)*(ACN3:ACN54=AAT52)*(ACO3:ACO54="D"))</f>
        <v>0</v>
      </c>
      <c r="AAW52" s="497">
        <f ca="1">SUMPRODUCT((ACK3:ACK54=AAT52)*(ACN3:ACN54=AAT53)*(ACO3:ACO54="L"))+SUMPRODUCT((ACK3:ACK54=AAT52)*(ACN3:ACN54=AAT66)*(ACO3:ACO54="L"))+SUMPRODUCT((ACK3:ACK54=AAT52)*(ACN3:ACN54=AAT51)*(ACO3:ACO54="L"))+SUMPRODUCT((ACK3:ACK54=AAT53)*(ACN3:ACN54=AAT52)*(ACP3:ACP54="L"))+SUMPRODUCT((ACK3:ACK54=AAT66)*(ACN3:ACN54=AAT52)*(ACP3:ACP54="L"))+SUMPRODUCT((ACK3:ACK54=AAT51)*(ACN3:ACN54=AAT52)*(ACP3:ACP54="L"))</f>
        <v>0</v>
      </c>
      <c r="AAX52" s="497">
        <f ca="1">SUMPRODUCT((ACK3:ACK54=AAT52)*(ACN3:ACN54=AAT53)*ACL3:ACL54)+SUMPRODUCT((ACK3:ACK54=AAT52)*(ACN3:ACN54=AAT49)*ACL3:ACL54)+SUMPRODUCT((ACK3:ACK54=AAT52)*(ACN3:ACN54=AAT50)*ACL3:ACL54)+SUMPRODUCT((ACK3:ACK54=AAT52)*(ACN3:ACN54=AAT51)*ACL3:ACL54)+SUMPRODUCT((ACK3:ACK54=AAT53)*(ACN3:ACN54=AAT52)*ACM3:ACM54)+SUMPRODUCT((ACK3:ACK54=AAT49)*(ACN3:ACN54=AAT52)*ACM3:ACM54)+SUMPRODUCT((ACK3:ACK54=AAT50)*(ACN3:ACN54=AAT52)*ACM3:ACM54)+SUMPRODUCT((ACK3:ACK54=AAT51)*(ACN3:ACN54=AAT52)*ACM3:ACM54)</f>
        <v>0</v>
      </c>
      <c r="AAY52" s="497">
        <f ca="1">SUMPRODUCT((ACK3:ACK54=AAT52)*(ACN3:ACN54=AAT53)*ACM3:ACM54)+SUMPRODUCT((ACK3:ACK54=AAT52)*(ACN3:ACN54=AAT49)*ACM3:ACM54)+SUMPRODUCT((ACK3:ACK54=AAT52)*(ACN3:ACN54=AAT50)*ACM3:ACM54)+SUMPRODUCT((ACK3:ACK54=AAT52)*(ACN3:ACN54=AAT51)*ACM3:ACM54)+SUMPRODUCT((ACK3:ACK54=AAT53)*(ACN3:ACN54=AAT52)*ACL3:ACL54)+SUMPRODUCT((ACK3:ACK54=AAT49)*(ACN3:ACN54=AAT52)*ACL3:ACL54)+SUMPRODUCT((ACK3:ACK54=AAT50)*(ACN3:ACN54=AAT52)*ACL3:ACL54)+SUMPRODUCT((ACK3:ACK54=AAT51)*(ACN3:ACN54=AAT52)*ACL3:ACL54)</f>
        <v>0</v>
      </c>
      <c r="AAZ52" s="497">
        <f t="shared" ca="1" si="7382"/>
        <v>1000</v>
      </c>
      <c r="ABA52" s="497" t="str">
        <f t="shared" ca="1" si="7383"/>
        <v/>
      </c>
      <c r="ABB52" s="497" t="str">
        <f ca="1">IF(AAT52&lt;&gt;"",VLOOKUP(AAT52,YM4:YS52,7,FALSE),"")</f>
        <v/>
      </c>
      <c r="ABC52" s="497" t="str">
        <f ca="1">IF(AAT52&lt;&gt;"",VLOOKUP(AAT52,YM4:YS52,5,FALSE),"")</f>
        <v/>
      </c>
      <c r="ABD52" s="497" t="str">
        <f ca="1">IF(AAT52&lt;&gt;"",VLOOKUP(AAT52,YM4:YU52,9,FALSE),"")</f>
        <v/>
      </c>
      <c r="ABE52" s="497" t="str">
        <f t="shared" ca="1" si="7384"/>
        <v/>
      </c>
      <c r="ABF52" s="497" t="str">
        <f ca="1">IF(AAT52&lt;&gt;"",RANK(ABE52,ABE50:ABE52),"")</f>
        <v/>
      </c>
      <c r="ABG52" s="497" t="str">
        <f ca="1">IF(AAT52&lt;&gt;"",SUMPRODUCT((ABE49:ABE53=ABE52)*(AAZ49:AAZ53&gt;AAZ52)),"")</f>
        <v/>
      </c>
      <c r="ABH52" s="497" t="str">
        <f ca="1">IF(AAT52&lt;&gt;"",SUMPRODUCT((ABE49:ABE53=ABE52)*(AAZ49:AAZ53=AAZ52)*(AAX49:AAX53&gt;AAX52)),"")</f>
        <v/>
      </c>
      <c r="ABI52" s="497" t="str">
        <f ca="1">IF(AAT52&lt;&gt;"",SUMPRODUCT((ABE49:ABE53=ABE52)*(AAZ49:AAZ53=AAZ52)*(AAX49:AAX53=AAX52)*(ABB49:ABB53&gt;ABB52)),"")</f>
        <v/>
      </c>
      <c r="ABJ52" s="497" t="str">
        <f ca="1">IF(AAT52&lt;&gt;"",SUMPRODUCT((ABE49:ABE53=ABE52)*(AAZ49:AAZ53=AAZ52)*(AAX49:AAX53=AAX52)*(ABB49:ABB53=ABB52)*(ABC49:ABC53&gt;ABC52)),"")</f>
        <v/>
      </c>
      <c r="ABK52" s="497" t="str">
        <f ca="1">IF(AAT52&lt;&gt;"",SUMPRODUCT((ABE49:ABE53=ABE52)*(AAZ49:AAZ53=AAZ52)*(AAX49:AAX53=AAX52)*(ABB49:ABB53=ABB52)*(ABC49:ABC53=ABC52)*(ABD49:ABD53&gt;ABD52)),"")</f>
        <v/>
      </c>
      <c r="ABL52" s="497" t="str">
        <f t="shared" ca="1" si="7385"/>
        <v/>
      </c>
      <c r="ABM52" s="497" t="str">
        <f ca="1">IF(AAT52&lt;&gt;"",INDEX(AAT51:AAT53,MATCH(4,ABL51:ABL53,0),0),"")</f>
        <v/>
      </c>
      <c r="ABN52" s="497" t="str">
        <f t="shared" ref="ABN52" si="7476">IF(ZD49&lt;&gt;"",ZD49,"")</f>
        <v/>
      </c>
      <c r="ABO52" s="497">
        <f ca="1">SUMPRODUCT((ACK3:ACK54=ABN52)*(ACN3:ACN54=ABN53)*(ACO3:ACO54="W"))+SUMPRODUCT((ACK3:ACK54=ABN52)*(ACN3:ACN54=ABN66)*(ACO3:ACO54="W"))+SUMPRODUCT((ACK3:ACK54=ABN52)*(ACN3:ACN54=ABN67)*(ACO3:ACO54="W"))+SUMPRODUCT((ACK3:ACK54=ABN53)*(ACN3:ACN54=ABN52)*(ACP3:ACP54="W"))+SUMPRODUCT((ACK3:ACK54=ABN66)*(ACN3:ACN54=ABN52)*(ACP3:ACP54="W"))+SUMPRODUCT((ACK3:ACK54=ABN67)*(ACN3:ACN54=ABN52)*(ACP3:ACP54="W"))</f>
        <v>0</v>
      </c>
      <c r="ABP52" s="497">
        <f ca="1">SUMPRODUCT((ACK3:ACK54=ABN52)*(ACN3:ACN54=ABN53)*(ACO3:ACO54="D"))+SUMPRODUCT((ACK3:ACK54=ABN52)*(ACN3:ACN54=ABN66)*(ACO3:ACO54="D"))+SUMPRODUCT((ACK3:ACK54=ABN52)*(ACN3:ACN54=ABN67)*(ACO3:ACO54="D"))+SUMPRODUCT((ACK3:ACK54=ABN53)*(ACN3:ACN54=ABN52)*(ACO3:ACO54="D"))+SUMPRODUCT((ACK3:ACK54=ABN66)*(ACN3:ACN54=ABN52)*(ACO3:ACO54="D"))+SUMPRODUCT((ACK3:ACK54=ABN67)*(ACN3:ACN54=ABN52)*(ACO3:ACO54="D"))</f>
        <v>0</v>
      </c>
      <c r="ABQ52" s="497">
        <f ca="1">SUMPRODUCT((ACK3:ACK54=ABN52)*(ACN3:ACN54=ABN53)*(ACO3:ACO54="L"))+SUMPRODUCT((ACK3:ACK54=ABN52)*(ACN3:ACN54=ABN66)*(ACO3:ACO54="L"))+SUMPRODUCT((ACK3:ACK54=ABN52)*(ACN3:ACN54=ABN67)*(ACO3:ACO54="L"))+SUMPRODUCT((ACK3:ACK54=ABN53)*(ACN3:ACN54=ABN52)*(ACP3:ACP54="L"))+SUMPRODUCT((ACK3:ACK54=ABN66)*(ACN3:ACN54=ABN52)*(ACP3:ACP54="L"))+SUMPRODUCT((ACK3:ACK54=ABN67)*(ACN3:ACN54=ABN52)*(ACP3:ACP54="L"))</f>
        <v>0</v>
      </c>
      <c r="ABR52" s="497">
        <f ca="1">SUMPRODUCT((ACK3:ACK54=ABN52)*(ACN3:ACN54=ABN53)*ACL3:ACL54)+SUMPRODUCT((ACK3:ACK54=ABN52)*(ACN3:ACN54=ABN49)*ACL3:ACL54)+SUMPRODUCT((ACK3:ACK54=ABN52)*(ACN3:ACN54=ABN50)*ACL3:ACL54)+SUMPRODUCT((ACK3:ACK54=ABN52)*(ACN3:ACN54=ABN51)*ACL3:ACL54)+SUMPRODUCT((ACK3:ACK54=ABN53)*(ACN3:ACN54=ABN52)*ACM3:ACM54)+SUMPRODUCT((ACK3:ACK54=ABN49)*(ACN3:ACN54=ABN52)*ACM3:ACM54)+SUMPRODUCT((ACK3:ACK54=ABN50)*(ACN3:ACN54=ABN52)*ACM3:ACM54)+SUMPRODUCT((ACK3:ACK54=ABN51)*(ACN3:ACN54=ABN52)*ACM3:ACM54)</f>
        <v>0</v>
      </c>
      <c r="ABS52" s="497">
        <f ca="1">SUMPRODUCT((ACK3:ACK54=ABN52)*(ACN3:ACN54=ABN53)*ACM3:ACM54)+SUMPRODUCT((ACK3:ACK54=ABN52)*(ACN3:ACN54=ABN49)*ACM3:ACM54)+SUMPRODUCT((ACK3:ACK54=ABN52)*(ACN3:ACN54=ABN50)*ACM3:ACM54)+SUMPRODUCT((ACK3:ACK54=ABN52)*(ACN3:ACN54=ABN51)*ACM3:ACM54)+SUMPRODUCT((ACK3:ACK54=ABN53)*(ACN3:ACN54=ABN52)*ACL3:ACL54)+SUMPRODUCT((ACK3:ACK54=ABN49)*(ACN3:ACN54=ABN52)*ACL3:ACL54)+SUMPRODUCT((ACK3:ACK54=ABN50)*(ACN3:ACN54=ABN52)*ACL3:ACL54)+SUMPRODUCT((ACK3:ACK54=ABN51)*(ACN3:ACN54=ABN52)*ACL3:ACL54)</f>
        <v>0</v>
      </c>
      <c r="ABT52" s="497">
        <f t="shared" ref="ABT52" ca="1" si="7477">ABR52-ABS52+1000</f>
        <v>1000</v>
      </c>
      <c r="ABU52" s="497" t="str">
        <f t="shared" ref="ABU52" si="7478">IF(ABN52&lt;&gt;"",ABO52*3+ABP52*1,"")</f>
        <v/>
      </c>
      <c r="ABV52" s="497" t="str">
        <f>IF(ABN52&lt;&gt;"",VLOOKUP(ABN52,YM4:YS52,7,FALSE),"")</f>
        <v/>
      </c>
      <c r="ABW52" s="497" t="str">
        <f>IF(ABN52&lt;&gt;"",VLOOKUP(ABN52,YM4:YS52,5,FALSE),"")</f>
        <v/>
      </c>
      <c r="ABX52" s="497" t="str">
        <f>IF(ABN52&lt;&gt;"",VLOOKUP(ABN52,YM4:YU52,9,FALSE),"")</f>
        <v/>
      </c>
      <c r="ABY52" s="497" t="str">
        <f t="shared" ref="ABY52" si="7479">ABU52</f>
        <v/>
      </c>
      <c r="ABZ52" s="497" t="str">
        <f t="shared" ref="ABZ52" si="7480">IF(ABN52&lt;&gt;"",RANK(ABY52,ZQ49:ZQ53),"")</f>
        <v/>
      </c>
      <c r="ACA52" s="497" t="str">
        <f t="shared" ref="ACA52" si="7481">IF(ABN52&lt;&gt;"",SUMPRODUCT((ABY49:ABY53=ABY52)*(ABT49:ABT53&gt;ABT52)),"")</f>
        <v/>
      </c>
      <c r="ACB52" s="497" t="str">
        <f t="shared" ref="ACB52" si="7482">IF(ABN52&lt;&gt;"",SUMPRODUCT((ABY49:ABY53=ABY52)*(ABT49:ABT53=ABT52)*(ABR49:ABR53&gt;ABR52)),"")</f>
        <v/>
      </c>
      <c r="ACC52" s="497" t="str">
        <f t="shared" ref="ACC52" si="7483">IF(ABN52&lt;&gt;"",SUMPRODUCT((ABY49:ABY53=ABY52)*(ABT49:ABT53=ABT52)*(ABR49:ABR53=ABR52)*(ABV49:ABV53&gt;ABV52)),"")</f>
        <v/>
      </c>
      <c r="ACD52" s="497" t="str">
        <f t="shared" ref="ACD52" si="7484">IF(ABN52&lt;&gt;"",SUMPRODUCT((ABY49:ABY53=ABY52)*(ABT49:ABT53=ABT52)*(ABR49:ABR53=ABR52)*(ABV49:ABV53=ABV52)*(ABW49:ABW53&gt;ABW52)),"")</f>
        <v/>
      </c>
      <c r="ACE52" s="497" t="str">
        <f t="shared" ref="ACE52" si="7485">IF(ABN52&lt;&gt;"",SUMPRODUCT((ABY49:ABY53=ABY52)*(ABT49:ABT53=ABT52)*(ABR49:ABR53=ABR52)*(ABV49:ABV53=ABV52)*(ABW49:ABW53=ABW52)*(ABX49:ABX53&gt;ABX52)),"")</f>
        <v/>
      </c>
      <c r="ACF52" s="497" t="str">
        <f t="shared" ref="ACF52" si="7486">IF(ABN52&lt;&gt;"",SUM(ABZ52:ACE52)+3,"")</f>
        <v/>
      </c>
      <c r="ACG52" s="497" t="str">
        <f t="shared" ref="ACG52" si="7487">IF(ABN52&lt;&gt;"",IF(ACF52=4,ABN52,ABN53),"")</f>
        <v/>
      </c>
      <c r="ACH52" s="497" t="str">
        <f t="shared" ref="ACH52" ca="1" si="7488">IF(ACG52&lt;&gt;"",ACG52,IF(ABM52&lt;&gt;"",ABM52,IF(AAS52&lt;&gt;"",AAS52,IF(ZY52&lt;&gt;"",ZY52,YY52))))</f>
        <v>Pachuca</v>
      </c>
      <c r="ACI52" s="497">
        <v>4</v>
      </c>
      <c r="ACJ52" s="497"/>
      <c r="ACK52" s="497"/>
      <c r="ACL52" s="497"/>
      <c r="ACM52" s="497"/>
      <c r="ACN52" s="497"/>
      <c r="ACO52" s="497"/>
      <c r="ACP52" s="497"/>
      <c r="ACQ52" s="497"/>
      <c r="ACR52" s="497">
        <f ca="1">VLOOKUP(ACS52,AGN49:AGO52,2,FALSE)</f>
        <v>2</v>
      </c>
      <c r="ACS52" s="498" t="str">
        <f t="shared" si="7200"/>
        <v>Salzburg</v>
      </c>
      <c r="ACT52" s="497">
        <f ca="1">SUMPRODUCT((AGQ3:AGQ54=ACS52)*(AGU3:AGU54="W"))+SUMPRODUCT((AGT3:AGT54=ACS52)*(AGV3:AGV54="W"))</f>
        <v>0</v>
      </c>
      <c r="ACU52" s="497">
        <f ca="1">SUMPRODUCT((AGQ3:AGQ54=ACS52)*(AGU3:AGU54="D"))+SUMPRODUCT((AGT3:AGT54=ACS52)*(AGV3:AGV54="D"))</f>
        <v>0</v>
      </c>
      <c r="ACV52" s="497">
        <f ca="1">SUMPRODUCT((AGQ3:AGQ54=ACS52)*(AGU3:AGU54="L"))+SUMPRODUCT((AGT3:AGT54=ACS52)*(AGV3:AGV54="L"))</f>
        <v>0</v>
      </c>
      <c r="ACW52" s="497">
        <f ca="1">SUMIF(AGQ3:AGQ72,ACS52,AGR3:AGR72)+SUMIF(AGT3:AGT72,ACS52,AGS3:AGS72)</f>
        <v>0</v>
      </c>
      <c r="ACX52" s="497">
        <f ca="1">SUMIF(AGT3:AGT72,ACS52,AGR3:AGR72)+SUMIF(AGQ3:AGQ72,ACS52,AGS3:AGS72)</f>
        <v>0</v>
      </c>
      <c r="ACY52" s="497">
        <f t="shared" ca="1" si="7201"/>
        <v>1000</v>
      </c>
      <c r="ACZ52" s="497">
        <f t="shared" ca="1" si="7202"/>
        <v>0</v>
      </c>
      <c r="ADA52" s="499">
        <f t="shared" si="144"/>
        <v>17</v>
      </c>
      <c r="ADB52" s="497">
        <f ca="1">IF(COUNTIF(ACZ49:ACZ52,4)&lt;&gt;4,RANK(ACZ52,ACZ49:ACZ52),ACZ104)</f>
        <v>1</v>
      </c>
      <c r="ADC52" s="497"/>
      <c r="ADD52" s="497">
        <f ca="1">SUMPRODUCT((ADB49:ADB52=ADB52)*(ADA49:ADA52&lt;ADA52))+ADB52</f>
        <v>3</v>
      </c>
      <c r="ADE52" s="498" t="str">
        <f ca="1">INDEX(ACS49:ACS53,MATCH(4,ADD49:ADD53,0),0)</f>
        <v>Real Madrid</v>
      </c>
      <c r="ADF52" s="497">
        <f ca="1">INDEX(ADB49:ADB53,MATCH(ADE52,ACS49:ACS53,0),0)</f>
        <v>1</v>
      </c>
      <c r="ADG52" s="497" t="str">
        <f t="shared" ca="1" si="7387"/>
        <v>Real Madrid</v>
      </c>
      <c r="ADH52" s="497" t="str">
        <f t="shared" ca="1" si="7388"/>
        <v/>
      </c>
      <c r="ADI52" s="497"/>
      <c r="ADJ52" s="497"/>
      <c r="ADK52" s="497"/>
      <c r="ADL52" s="497" t="str">
        <f t="shared" ca="1" si="7207"/>
        <v>Real Madrid</v>
      </c>
      <c r="ADM52" s="497">
        <f ca="1">SUMPRODUCT((AGQ3:AGQ54=ADL52)*(AGT3:AGT54=ADL53)*(AGU3:AGU54="W"))+SUMPRODUCT((AGQ3:AGQ54=ADL52)*(AGT3:AGT54=ADL49)*(AGU3:AGU54="W"))+SUMPRODUCT((AGQ3:AGQ54=ADL52)*(AGT3:AGT54=ADL50)*(AGU3:AGU54="W"))+SUMPRODUCT((AGQ3:AGQ54=ADL52)*(AGT3:AGT54=ADL51)*(AGU3:AGU54="W"))+SUMPRODUCT((AGQ3:AGQ54=ADL53)*(AGT3:AGT54=ADL52)*(AGV3:AGV54="W"))+SUMPRODUCT((AGQ3:AGQ54=ADL49)*(AGT3:AGT54=ADL52)*(AGV3:AGV54="W"))+SUMPRODUCT((AGQ3:AGQ54=ADL50)*(AGT3:AGT54=ADL52)*(AGV3:AGV54="W"))+SUMPRODUCT((AGQ3:AGQ54=ADL51)*(AGT3:AGT54=ADL52)*(AGV3:AGV54="W"))</f>
        <v>0</v>
      </c>
      <c r="ADN52" s="497">
        <f ca="1">SUMPRODUCT((AGQ3:AGQ54=ADL52)*(AGT3:AGT54=ADL53)*(AGU3:AGU54="D"))+SUMPRODUCT((AGQ3:AGQ54=ADL52)*(AGT3:AGT54=ADL49)*(AGU3:AGU54="D"))+SUMPRODUCT((AGQ3:AGQ54=ADL52)*(AGT3:AGT54=ADL50)*(AGU3:AGU54="D"))+SUMPRODUCT((AGQ3:AGQ54=ADL52)*(AGT3:AGT54=ADL51)*(AGU3:AGU54="D"))+SUMPRODUCT((AGQ3:AGQ54=ADL53)*(AGT3:AGT54=ADL52)*(AGU3:AGU54="D"))+SUMPRODUCT((AGQ3:AGQ54=ADL49)*(AGT3:AGT54=ADL52)*(AGU3:AGU54="D"))+SUMPRODUCT((AGQ3:AGQ54=ADL50)*(AGT3:AGT54=ADL52)*(AGU3:AGU54="D"))+SUMPRODUCT((AGQ3:AGQ54=ADL51)*(AGT3:AGT54=ADL52)*(AGU3:AGU54="D"))</f>
        <v>0</v>
      </c>
      <c r="ADO52" s="497">
        <f ca="1">SUMPRODUCT((AGQ3:AGQ54=ADL52)*(AGT3:AGT54=ADL53)*(AGU3:AGU54="L"))+SUMPRODUCT((AGQ3:AGQ54=ADL52)*(AGT3:AGT54=ADL49)*(AGU3:AGU54="L"))+SUMPRODUCT((AGQ3:AGQ54=ADL52)*(AGT3:AGT54=ADL50)*(AGU3:AGU54="L"))+SUMPRODUCT((AGQ3:AGQ54=ADL52)*(AGT3:AGT54=ADL51)*(AGU3:AGU54="L"))+SUMPRODUCT((AGQ3:AGQ54=ADL53)*(AGT3:AGT54=ADL52)*(AGV3:AGV54="L"))+SUMPRODUCT((AGQ3:AGQ54=ADL49)*(AGT3:AGT54=ADL52)*(AGV3:AGV54="L"))+SUMPRODUCT((AGQ3:AGQ54=ADL50)*(AGT3:AGT54=ADL52)*(AGV3:AGV54="L"))+SUMPRODUCT((AGQ3:AGQ54=ADL51)*(AGT3:AGT54=ADL52)*(AGV3:AGV54="L"))</f>
        <v>0</v>
      </c>
      <c r="ADP52" s="497">
        <f ca="1">SUMPRODUCT((AGQ3:AGQ54=ADL52)*(AGT3:AGT54=ADL53)*AGR3:AGR54)+SUMPRODUCT((AGQ3:AGQ54=ADL52)*(AGT3:AGT54=ADL49)*AGR3:AGR54)+SUMPRODUCT((AGQ3:AGQ54=ADL52)*(AGT3:AGT54=ADL50)*AGR3:AGR54)+SUMPRODUCT((AGQ3:AGQ54=ADL52)*(AGT3:AGT54=ADL51)*AGR3:AGR54)+SUMPRODUCT((AGQ3:AGQ54=ADL53)*(AGT3:AGT54=ADL52)*AGS3:AGS54)+SUMPRODUCT((AGQ3:AGQ54=ADL49)*(AGT3:AGT54=ADL52)*AGS3:AGS54)+SUMPRODUCT((AGQ3:AGQ54=ADL50)*(AGT3:AGT54=ADL52)*AGS3:AGS54)+SUMPRODUCT((AGQ3:AGQ54=ADL51)*(AGT3:AGT54=ADL52)*AGS3:AGS54)</f>
        <v>0</v>
      </c>
      <c r="ADQ52" s="497">
        <f ca="1">SUMPRODUCT((AGQ3:AGQ54=ADL52)*(AGT3:AGT54=ADL53)*AGS3:AGS54)+SUMPRODUCT((AGQ3:AGQ54=ADL52)*(AGT3:AGT54=ADL49)*AGS3:AGS54)+SUMPRODUCT((AGQ3:AGQ54=ADL52)*(AGT3:AGT54=ADL50)*AGS3:AGS54)+SUMPRODUCT((AGQ3:AGQ54=ADL52)*(AGT3:AGT54=ADL51)*AGS3:AGS54)+SUMPRODUCT((AGQ3:AGQ54=ADL53)*(AGT3:AGT54=ADL52)*AGR3:AGR54)+SUMPRODUCT((AGQ3:AGQ54=ADL49)*(AGT3:AGT54=ADL52)*AGR3:AGR54)+SUMPRODUCT((AGQ3:AGQ54=ADL50)*(AGT3:AGT54=ADL52)*AGR3:AGR54)+SUMPRODUCT((AGQ3:AGQ54=ADL51)*(AGT3:AGT54=ADL52)*AGR3:AGR54)</f>
        <v>0</v>
      </c>
      <c r="ADR52" s="497">
        <f t="shared" ca="1" si="7208"/>
        <v>1000</v>
      </c>
      <c r="ADS52" s="497">
        <f t="shared" ca="1" si="7209"/>
        <v>0</v>
      </c>
      <c r="ADT52" s="497">
        <f ca="1">IF(ADL52&lt;&gt;"",VLOOKUP(ADL52,ACS4:ACY52,7,FALSE),"")</f>
        <v>1000</v>
      </c>
      <c r="ADU52" s="497">
        <f ca="1">IF(ADL52&lt;&gt;"",VLOOKUP(ADL52,ACS4:ACY52,5,FALSE),"")</f>
        <v>0</v>
      </c>
      <c r="ADV52" s="497">
        <f ca="1">IF(ADL52&lt;&gt;"",VLOOKUP(ADL52,ACS4:ADA52,9,FALSE),"")</f>
        <v>32</v>
      </c>
      <c r="ADW52" s="497">
        <f t="shared" ca="1" si="7210"/>
        <v>0</v>
      </c>
      <c r="ADX52" s="497">
        <f ca="1">IF(ADL52&lt;&gt;"",RANK(ADW52,ADW49:ADW53),"")</f>
        <v>1</v>
      </c>
      <c r="ADY52" s="497">
        <f ca="1">IF(ADL52&lt;&gt;"",SUMPRODUCT((ADW49:ADW53=ADW52)*(ADR49:ADR53&gt;ADR52)),"")</f>
        <v>0</v>
      </c>
      <c r="ADZ52" s="497">
        <f ca="1">IF(ADL52&lt;&gt;"",SUMPRODUCT((ADW49:ADW53=ADW52)*(ADR49:ADR53=ADR52)*(ADP49:ADP53&gt;ADP52)),"")</f>
        <v>0</v>
      </c>
      <c r="AEA52" s="497">
        <f ca="1">IF(ADL52&lt;&gt;"",SUMPRODUCT((ADW49:ADW53=ADW52)*(ADR49:ADR53=ADR52)*(ADP49:ADP53=ADP52)*(ADT49:ADT53&gt;ADT52)),"")</f>
        <v>0</v>
      </c>
      <c r="AEB52" s="497">
        <f ca="1">IF(ADL52&lt;&gt;"",SUMPRODUCT((ADW49:ADW53=ADW52)*(ADR49:ADR53=ADR52)*(ADP49:ADP53=ADP52)*(ADT49:ADT53=ADT52)*(ADU49:ADU53&gt;ADU52)),"")</f>
        <v>0</v>
      </c>
      <c r="AEC52" s="497">
        <f ca="1">IF(ADL52&lt;&gt;"",SUMPRODUCT((ADW49:ADW53=ADW52)*(ADR49:ADR53=ADR52)*(ADP49:ADP53=ADP52)*(ADT49:ADT53=ADT52)*(ADU49:ADU53=ADU52)*(ADV49:ADV53&gt;ADV52)),"")</f>
        <v>0</v>
      </c>
      <c r="AED52" s="497">
        <f t="shared" ref="AED52" ca="1" si="7489">IF(ADL52&lt;&gt;"",IF(AED104&lt;&gt;"",IF(ADK100=3,AED104,AED104+ADK100),SUM(ADX52:AEC52)),"")</f>
        <v>1</v>
      </c>
      <c r="AEE52" s="497" t="str">
        <f ca="1">IF(ADL52&lt;&gt;"",INDEX(ADL49:ADL53,MATCH(4,AED49:AED53,0),0),"")</f>
        <v>Pachuca</v>
      </c>
      <c r="AEF52" s="497" t="str">
        <f t="shared" ca="1" si="7306"/>
        <v/>
      </c>
      <c r="AEG52" s="497" t="str">
        <f ca="1">IF(AEF52&lt;&gt;"",SUMPRODUCT((AGQ3:AGQ54=AEF52)*(AGT3:AGT54=AEF53)*(AGU3:AGU54="W"))+SUMPRODUCT((AGQ3:AGQ54=AEF52)*(AGT3:AGT54=AEF50)*(AGU3:AGU54="W"))+SUMPRODUCT((AGQ3:AGQ54=AEF52)*(AGT3:AGT54=AEF51)*(AGU3:AGU54="W"))+SUMPRODUCT((AGQ3:AGQ54=AEF53)*(AGT3:AGT54=AEF52)*(AGV3:AGV54="W"))+SUMPRODUCT((AGQ3:AGQ54=AEF50)*(AGT3:AGT54=AEF52)*(AGV3:AGV54="W"))+SUMPRODUCT((AGQ3:AGQ54=AEF51)*(AGT3:AGT54=AEF52)*(AGV3:AGV54="W")),"")</f>
        <v/>
      </c>
      <c r="AEH52" s="497" t="str">
        <f ca="1">IF(AEF52&lt;&gt;"",SUMPRODUCT((AGQ3:AGQ54=AEF52)*(AGT3:AGT54=AEF53)*(AGU3:AGU54="D"))+SUMPRODUCT((AGQ3:AGQ54=AEF52)*(AGT3:AGT54=AEF50)*(AGU3:AGU54="D"))+SUMPRODUCT((AGQ3:AGQ54=AEF52)*(AGT3:AGT54=AEF51)*(AGU3:AGU54="D"))+SUMPRODUCT((AGQ3:AGQ54=AEF53)*(AGT3:AGT54=AEF52)*(AGU3:AGU54="D"))+SUMPRODUCT((AGQ3:AGQ54=AEF50)*(AGT3:AGT54=AEF52)*(AGU3:AGU54="D"))+SUMPRODUCT((AGQ3:AGQ54=AEF51)*(AGT3:AGT54=AEF52)*(AGU3:AGU54="D")),"")</f>
        <v/>
      </c>
      <c r="AEI52" s="497" t="str">
        <f ca="1">IF(AEF52&lt;&gt;"",SUMPRODUCT((AGQ3:AGQ54=AEF52)*(AGT3:AGT54=AEF53)*(AGU3:AGU54="L"))+SUMPRODUCT((AGQ3:AGQ54=AEF52)*(AGT3:AGT54=AEF50)*(AGU3:AGU54="L"))+SUMPRODUCT((AGQ3:AGQ54=AEF52)*(AGT3:AGT54=AEF51)*(AGU3:AGU54="L"))+SUMPRODUCT((AGQ3:AGQ54=AEF53)*(AGT3:AGT54=AEF52)*(AGV3:AGV54="L"))+SUMPRODUCT((AGQ3:AGQ54=AEF50)*(AGT3:AGT54=AEF52)*(AGV3:AGV54="L"))+SUMPRODUCT((AGQ3:AGQ54=AEF51)*(AGT3:AGT54=AEF52)*(AGV3:AGV54="L")),"")</f>
        <v/>
      </c>
      <c r="AEJ52" s="497">
        <f ca="1">SUMPRODUCT((AGQ3:AGQ54=AEF52)*(AGT3:AGT54=AEF53)*AGR3:AGR54)+SUMPRODUCT((AGQ3:AGQ54=AEF52)*(AGT3:AGT54=AEF49)*AGR3:AGR54)+SUMPRODUCT((AGQ3:AGQ54=AEF52)*(AGT3:AGT54=AEF50)*AGR3:AGR54)+SUMPRODUCT((AGQ3:AGQ54=AEF52)*(AGT3:AGT54=AEF51)*AGR3:AGR54)+SUMPRODUCT((AGQ3:AGQ54=AEF53)*(AGT3:AGT54=AEF52)*AGS3:AGS54)+SUMPRODUCT((AGQ3:AGQ54=AEF49)*(AGT3:AGT54=AEF52)*AGS3:AGS54)+SUMPRODUCT((AGQ3:AGQ54=AEF50)*(AGT3:AGT54=AEF52)*AGS3:AGS54)+SUMPRODUCT((AGQ3:AGQ54=AEF51)*(AGT3:AGT54=AEF52)*AGS3:AGS54)</f>
        <v>0</v>
      </c>
      <c r="AEK52" s="497">
        <f ca="1">SUMPRODUCT((AGQ3:AGQ54=AEF52)*(AGT3:AGT54=AEF53)*AGS3:AGS54)+SUMPRODUCT((AGQ3:AGQ54=AEF52)*(AGT3:AGT54=AEF49)*AGS3:AGS54)+SUMPRODUCT((AGQ3:AGQ54=AEF52)*(AGT3:AGT54=AEF50)*AGS3:AGS54)+SUMPRODUCT((AGQ3:AGQ54=AEF52)*(AGT3:AGT54=AEF51)*AGS3:AGS54)+SUMPRODUCT((AGQ3:AGQ54=AEF53)*(AGT3:AGT54=AEF52)*AGR3:AGR54)+SUMPRODUCT((AGQ3:AGQ54=AEF49)*(AGT3:AGT54=AEF52)*AGR3:AGR54)+SUMPRODUCT((AGQ3:AGQ54=AEF50)*(AGT3:AGT54=AEF52)*AGR3:AGR54)+SUMPRODUCT((AGQ3:AGQ54=AEF51)*(AGT3:AGT54=AEF52)*AGR3:AGR54)</f>
        <v>0</v>
      </c>
      <c r="AEL52" s="497">
        <f t="shared" ca="1" si="7307"/>
        <v>1000</v>
      </c>
      <c r="AEM52" s="497" t="str">
        <f t="shared" ca="1" si="7308"/>
        <v/>
      </c>
      <c r="AEN52" s="497" t="str">
        <f ca="1">IF(AEF52&lt;&gt;"",VLOOKUP(AEF52,ACS4:ACY52,7,FALSE),"")</f>
        <v/>
      </c>
      <c r="AEO52" s="497" t="str">
        <f ca="1">IF(AEF52&lt;&gt;"",VLOOKUP(AEF52,ACS4:ACY52,5,FALSE),"")</f>
        <v/>
      </c>
      <c r="AEP52" s="497" t="str">
        <f ca="1">IF(AEF52&lt;&gt;"",VLOOKUP(AEF52,ACS4:ADA52,9,FALSE),"")</f>
        <v/>
      </c>
      <c r="AEQ52" s="497" t="str">
        <f t="shared" ca="1" si="7309"/>
        <v/>
      </c>
      <c r="AER52" s="497" t="str">
        <f ca="1">IF(AEF52&lt;&gt;"",RANK(AEQ52,AEQ49:AEQ52),"")</f>
        <v/>
      </c>
      <c r="AES52" s="497" t="str">
        <f ca="1">IF(AEF52&lt;&gt;"",SUMPRODUCT((AEQ49:AEQ53=AEQ52)*(AEL49:AEL53&gt;AEL52)),"")</f>
        <v/>
      </c>
      <c r="AET52" s="497" t="str">
        <f ca="1">IF(AEF52&lt;&gt;"",SUMPRODUCT((AEQ49:AEQ53=AEQ52)*(AEL49:AEL53=AEL52)*(AEJ49:AEJ53&gt;AEJ52)),"")</f>
        <v/>
      </c>
      <c r="AEU52" s="497" t="str">
        <f ca="1">IF(AEF52&lt;&gt;"",SUMPRODUCT((AEQ49:AEQ53=AEQ52)*(AEL49:AEL53=AEL52)*(AEJ49:AEJ53=AEJ52)*(AEN49:AEN53&gt;AEN52)),"")</f>
        <v/>
      </c>
      <c r="AEV52" s="497" t="str">
        <f ca="1">IF(AEF52&lt;&gt;"",SUMPRODUCT((AEQ49:AEQ53=AEQ52)*(AEL49:AEL53=AEL52)*(AEJ49:AEJ53=AEJ52)*(AEN49:AEN53=AEN52)*(AEO49:AEO53&gt;AEO52)),"")</f>
        <v/>
      </c>
      <c r="AEW52" s="497" t="str">
        <f ca="1">IF(AEF52&lt;&gt;"",SUMPRODUCT((AEQ49:AEQ53=AEQ52)*(AEL49:AEL53=AEL52)*(AEJ49:AEJ53=AEJ52)*(AEN49:AEN53=AEN52)*(AEO49:AEO53=AEO52)*(AEP49:AEP53&gt;AEP52)),"")</f>
        <v/>
      </c>
      <c r="AEX52" s="497" t="str">
        <f ca="1">IF(AEF52&lt;&gt;"",IF(AEX104&lt;&gt;"",IF(AEE100=3,AEX104,AEX104+AEE100),SUM(AER52:AEW52)+1),"")</f>
        <v/>
      </c>
      <c r="AEY52" s="497" t="str">
        <f ca="1">IF(AEF52&lt;&gt;"",INDEX(AEF50:AEF53,MATCH(4,AEX50:AEX53,0),0),"")</f>
        <v/>
      </c>
      <c r="AEZ52" s="497" t="str">
        <f t="shared" ca="1" si="7391"/>
        <v/>
      </c>
      <c r="AFA52" s="497">
        <f ca="1">SUMPRODUCT((AGQ3:AGQ54=AEZ52)*(AGT3:AGT54=AEZ53)*(AGU3:AGU54="W"))+SUMPRODUCT((AGQ3:AGQ54=AEZ52)*(AGT3:AGT54=AEZ66)*(AGU3:AGU54="W"))+SUMPRODUCT((AGQ3:AGQ54=AEZ52)*(AGT3:AGT54=AEZ51)*(AGU3:AGU54="W"))+SUMPRODUCT((AGQ3:AGQ54=AEZ53)*(AGT3:AGT54=AEZ52)*(AGV3:AGV54="W"))+SUMPRODUCT((AGQ3:AGQ54=AEZ66)*(AGT3:AGT54=AEZ52)*(AGV3:AGV54="W"))+SUMPRODUCT((AGQ3:AGQ54=AEZ51)*(AGT3:AGT54=AEZ52)*(AGV3:AGV54="W"))</f>
        <v>0</v>
      </c>
      <c r="AFB52" s="497">
        <f ca="1">SUMPRODUCT((AGQ3:AGQ54=AEZ52)*(AGT3:AGT54=AEZ53)*(AGU3:AGU54="D"))+SUMPRODUCT((AGQ3:AGQ54=AEZ52)*(AGT3:AGT54=AEZ66)*(AGU3:AGU54="D"))+SUMPRODUCT((AGQ3:AGQ54=AEZ52)*(AGT3:AGT54=AEZ51)*(AGU3:AGU54="D"))+SUMPRODUCT((AGQ3:AGQ54=AEZ53)*(AGT3:AGT54=AEZ52)*(AGU3:AGU54="D"))+SUMPRODUCT((AGQ3:AGQ54=AEZ66)*(AGT3:AGT54=AEZ52)*(AGU3:AGU54="D"))+SUMPRODUCT((AGQ3:AGQ54=AEZ51)*(AGT3:AGT54=AEZ52)*(AGU3:AGU54="D"))</f>
        <v>0</v>
      </c>
      <c r="AFC52" s="497">
        <f ca="1">SUMPRODUCT((AGQ3:AGQ54=AEZ52)*(AGT3:AGT54=AEZ53)*(AGU3:AGU54="L"))+SUMPRODUCT((AGQ3:AGQ54=AEZ52)*(AGT3:AGT54=AEZ66)*(AGU3:AGU54="L"))+SUMPRODUCT((AGQ3:AGQ54=AEZ52)*(AGT3:AGT54=AEZ51)*(AGU3:AGU54="L"))+SUMPRODUCT((AGQ3:AGQ54=AEZ53)*(AGT3:AGT54=AEZ52)*(AGV3:AGV54="L"))+SUMPRODUCT((AGQ3:AGQ54=AEZ66)*(AGT3:AGT54=AEZ52)*(AGV3:AGV54="L"))+SUMPRODUCT((AGQ3:AGQ54=AEZ51)*(AGT3:AGT54=AEZ52)*(AGV3:AGV54="L"))</f>
        <v>0</v>
      </c>
      <c r="AFD52" s="497">
        <f ca="1">SUMPRODUCT((AGQ3:AGQ54=AEZ52)*(AGT3:AGT54=AEZ53)*AGR3:AGR54)+SUMPRODUCT((AGQ3:AGQ54=AEZ52)*(AGT3:AGT54=AEZ49)*AGR3:AGR54)+SUMPRODUCT((AGQ3:AGQ54=AEZ52)*(AGT3:AGT54=AEZ50)*AGR3:AGR54)+SUMPRODUCT((AGQ3:AGQ54=AEZ52)*(AGT3:AGT54=AEZ51)*AGR3:AGR54)+SUMPRODUCT((AGQ3:AGQ54=AEZ53)*(AGT3:AGT54=AEZ52)*AGS3:AGS54)+SUMPRODUCT((AGQ3:AGQ54=AEZ49)*(AGT3:AGT54=AEZ52)*AGS3:AGS54)+SUMPRODUCT((AGQ3:AGQ54=AEZ50)*(AGT3:AGT54=AEZ52)*AGS3:AGS54)+SUMPRODUCT((AGQ3:AGQ54=AEZ51)*(AGT3:AGT54=AEZ52)*AGS3:AGS54)</f>
        <v>0</v>
      </c>
      <c r="AFE52" s="497">
        <f ca="1">SUMPRODUCT((AGQ3:AGQ54=AEZ52)*(AGT3:AGT54=AEZ53)*AGS3:AGS54)+SUMPRODUCT((AGQ3:AGQ54=AEZ52)*(AGT3:AGT54=AEZ49)*AGS3:AGS54)+SUMPRODUCT((AGQ3:AGQ54=AEZ52)*(AGT3:AGT54=AEZ50)*AGS3:AGS54)+SUMPRODUCT((AGQ3:AGQ54=AEZ52)*(AGT3:AGT54=AEZ51)*AGS3:AGS54)+SUMPRODUCT((AGQ3:AGQ54=AEZ53)*(AGT3:AGT54=AEZ52)*AGR3:AGR54)+SUMPRODUCT((AGQ3:AGQ54=AEZ49)*(AGT3:AGT54=AEZ52)*AGR3:AGR54)+SUMPRODUCT((AGQ3:AGQ54=AEZ50)*(AGT3:AGT54=AEZ52)*AGR3:AGR54)+SUMPRODUCT((AGQ3:AGQ54=AEZ51)*(AGT3:AGT54=AEZ52)*AGR3:AGR54)</f>
        <v>0</v>
      </c>
      <c r="AFF52" s="497">
        <f t="shared" ca="1" si="7392"/>
        <v>1000</v>
      </c>
      <c r="AFG52" s="497" t="str">
        <f t="shared" ca="1" si="7393"/>
        <v/>
      </c>
      <c r="AFH52" s="497" t="str">
        <f ca="1">IF(AEZ52&lt;&gt;"",VLOOKUP(AEZ52,ACS4:ACY52,7,FALSE),"")</f>
        <v/>
      </c>
      <c r="AFI52" s="497" t="str">
        <f ca="1">IF(AEZ52&lt;&gt;"",VLOOKUP(AEZ52,ACS4:ACY52,5,FALSE),"")</f>
        <v/>
      </c>
      <c r="AFJ52" s="497" t="str">
        <f ca="1">IF(AEZ52&lt;&gt;"",VLOOKUP(AEZ52,ACS4:ADA52,9,FALSE),"")</f>
        <v/>
      </c>
      <c r="AFK52" s="497" t="str">
        <f t="shared" ca="1" si="7394"/>
        <v/>
      </c>
      <c r="AFL52" s="497" t="str">
        <f ca="1">IF(AEZ52&lt;&gt;"",RANK(AFK52,AFK50:AFK52),"")</f>
        <v/>
      </c>
      <c r="AFM52" s="497" t="str">
        <f ca="1">IF(AEZ52&lt;&gt;"",SUMPRODUCT((AFK49:AFK53=AFK52)*(AFF49:AFF53&gt;AFF52)),"")</f>
        <v/>
      </c>
      <c r="AFN52" s="497" t="str">
        <f ca="1">IF(AEZ52&lt;&gt;"",SUMPRODUCT((AFK49:AFK53=AFK52)*(AFF49:AFF53=AFF52)*(AFD49:AFD53&gt;AFD52)),"")</f>
        <v/>
      </c>
      <c r="AFO52" s="497" t="str">
        <f ca="1">IF(AEZ52&lt;&gt;"",SUMPRODUCT((AFK49:AFK53=AFK52)*(AFF49:AFF53=AFF52)*(AFD49:AFD53=AFD52)*(AFH49:AFH53&gt;AFH52)),"")</f>
        <v/>
      </c>
      <c r="AFP52" s="497" t="str">
        <f ca="1">IF(AEZ52&lt;&gt;"",SUMPRODUCT((AFK49:AFK53=AFK52)*(AFF49:AFF53=AFF52)*(AFD49:AFD53=AFD52)*(AFH49:AFH53=AFH52)*(AFI49:AFI53&gt;AFI52)),"")</f>
        <v/>
      </c>
      <c r="AFQ52" s="497" t="str">
        <f ca="1">IF(AEZ52&lt;&gt;"",SUMPRODUCT((AFK49:AFK53=AFK52)*(AFF49:AFF53=AFF52)*(AFD49:AFD53=AFD52)*(AFH49:AFH53=AFH52)*(AFI49:AFI53=AFI52)*(AFJ49:AFJ53&gt;AFJ52)),"")</f>
        <v/>
      </c>
      <c r="AFR52" s="497" t="str">
        <f t="shared" ca="1" si="7395"/>
        <v/>
      </c>
      <c r="AFS52" s="497" t="str">
        <f ca="1">IF(AEZ52&lt;&gt;"",INDEX(AEZ51:AEZ53,MATCH(4,AFR51:AFR53,0),0),"")</f>
        <v/>
      </c>
      <c r="AFT52" s="497" t="str">
        <f t="shared" ref="AFT52" si="7490">IF(ADJ49&lt;&gt;"",ADJ49,"")</f>
        <v/>
      </c>
      <c r="AFU52" s="497">
        <f ca="1">SUMPRODUCT((AGQ3:AGQ54=AFT52)*(AGT3:AGT54=AFT53)*(AGU3:AGU54="W"))+SUMPRODUCT((AGQ3:AGQ54=AFT52)*(AGT3:AGT54=AFT66)*(AGU3:AGU54="W"))+SUMPRODUCT((AGQ3:AGQ54=AFT52)*(AGT3:AGT54=AFT67)*(AGU3:AGU54="W"))+SUMPRODUCT((AGQ3:AGQ54=AFT53)*(AGT3:AGT54=AFT52)*(AGV3:AGV54="W"))+SUMPRODUCT((AGQ3:AGQ54=AFT66)*(AGT3:AGT54=AFT52)*(AGV3:AGV54="W"))+SUMPRODUCT((AGQ3:AGQ54=AFT67)*(AGT3:AGT54=AFT52)*(AGV3:AGV54="W"))</f>
        <v>0</v>
      </c>
      <c r="AFV52" s="497">
        <f ca="1">SUMPRODUCT((AGQ3:AGQ54=AFT52)*(AGT3:AGT54=AFT53)*(AGU3:AGU54="D"))+SUMPRODUCT((AGQ3:AGQ54=AFT52)*(AGT3:AGT54=AFT66)*(AGU3:AGU54="D"))+SUMPRODUCT((AGQ3:AGQ54=AFT52)*(AGT3:AGT54=AFT67)*(AGU3:AGU54="D"))+SUMPRODUCT((AGQ3:AGQ54=AFT53)*(AGT3:AGT54=AFT52)*(AGU3:AGU54="D"))+SUMPRODUCT((AGQ3:AGQ54=AFT66)*(AGT3:AGT54=AFT52)*(AGU3:AGU54="D"))+SUMPRODUCT((AGQ3:AGQ54=AFT67)*(AGT3:AGT54=AFT52)*(AGU3:AGU54="D"))</f>
        <v>0</v>
      </c>
      <c r="AFW52" s="497">
        <f ca="1">SUMPRODUCT((AGQ3:AGQ54=AFT52)*(AGT3:AGT54=AFT53)*(AGU3:AGU54="L"))+SUMPRODUCT((AGQ3:AGQ54=AFT52)*(AGT3:AGT54=AFT66)*(AGU3:AGU54="L"))+SUMPRODUCT((AGQ3:AGQ54=AFT52)*(AGT3:AGT54=AFT67)*(AGU3:AGU54="L"))+SUMPRODUCT((AGQ3:AGQ54=AFT53)*(AGT3:AGT54=AFT52)*(AGV3:AGV54="L"))+SUMPRODUCT((AGQ3:AGQ54=AFT66)*(AGT3:AGT54=AFT52)*(AGV3:AGV54="L"))+SUMPRODUCT((AGQ3:AGQ54=AFT67)*(AGT3:AGT54=AFT52)*(AGV3:AGV54="L"))</f>
        <v>0</v>
      </c>
      <c r="AFX52" s="497">
        <f ca="1">SUMPRODUCT((AGQ3:AGQ54=AFT52)*(AGT3:AGT54=AFT53)*AGR3:AGR54)+SUMPRODUCT((AGQ3:AGQ54=AFT52)*(AGT3:AGT54=AFT49)*AGR3:AGR54)+SUMPRODUCT((AGQ3:AGQ54=AFT52)*(AGT3:AGT54=AFT50)*AGR3:AGR54)+SUMPRODUCT((AGQ3:AGQ54=AFT52)*(AGT3:AGT54=AFT51)*AGR3:AGR54)+SUMPRODUCT((AGQ3:AGQ54=AFT53)*(AGT3:AGT54=AFT52)*AGS3:AGS54)+SUMPRODUCT((AGQ3:AGQ54=AFT49)*(AGT3:AGT54=AFT52)*AGS3:AGS54)+SUMPRODUCT((AGQ3:AGQ54=AFT50)*(AGT3:AGT54=AFT52)*AGS3:AGS54)+SUMPRODUCT((AGQ3:AGQ54=AFT51)*(AGT3:AGT54=AFT52)*AGS3:AGS54)</f>
        <v>0</v>
      </c>
      <c r="AFY52" s="497">
        <f ca="1">SUMPRODUCT((AGQ3:AGQ54=AFT52)*(AGT3:AGT54=AFT53)*AGS3:AGS54)+SUMPRODUCT((AGQ3:AGQ54=AFT52)*(AGT3:AGT54=AFT49)*AGS3:AGS54)+SUMPRODUCT((AGQ3:AGQ54=AFT52)*(AGT3:AGT54=AFT50)*AGS3:AGS54)+SUMPRODUCT((AGQ3:AGQ54=AFT52)*(AGT3:AGT54=AFT51)*AGS3:AGS54)+SUMPRODUCT((AGQ3:AGQ54=AFT53)*(AGT3:AGT54=AFT52)*AGR3:AGR54)+SUMPRODUCT((AGQ3:AGQ54=AFT49)*(AGT3:AGT54=AFT52)*AGR3:AGR54)+SUMPRODUCT((AGQ3:AGQ54=AFT50)*(AGT3:AGT54=AFT52)*AGR3:AGR54)+SUMPRODUCT((AGQ3:AGQ54=AFT51)*(AGT3:AGT54=AFT52)*AGR3:AGR54)</f>
        <v>0</v>
      </c>
      <c r="AFZ52" s="497">
        <f t="shared" ref="AFZ52" ca="1" si="7491">AFX52-AFY52+1000</f>
        <v>1000</v>
      </c>
      <c r="AGA52" s="497" t="str">
        <f t="shared" ref="AGA52" si="7492">IF(AFT52&lt;&gt;"",AFU52*3+AFV52*1,"")</f>
        <v/>
      </c>
      <c r="AGB52" s="497" t="str">
        <f>IF(AFT52&lt;&gt;"",VLOOKUP(AFT52,ACS4:ACY52,7,FALSE),"")</f>
        <v/>
      </c>
      <c r="AGC52" s="497" t="str">
        <f>IF(AFT52&lt;&gt;"",VLOOKUP(AFT52,ACS4:ACY52,5,FALSE),"")</f>
        <v/>
      </c>
      <c r="AGD52" s="497" t="str">
        <f>IF(AFT52&lt;&gt;"",VLOOKUP(AFT52,ACS4:ADA52,9,FALSE),"")</f>
        <v/>
      </c>
      <c r="AGE52" s="497" t="str">
        <f t="shared" ref="AGE52" si="7493">AGA52</f>
        <v/>
      </c>
      <c r="AGF52" s="497" t="str">
        <f t="shared" ref="AGF52" si="7494">IF(AFT52&lt;&gt;"",RANK(AGE52,ADW49:ADW53),"")</f>
        <v/>
      </c>
      <c r="AGG52" s="497" t="str">
        <f t="shared" ref="AGG52" si="7495">IF(AFT52&lt;&gt;"",SUMPRODUCT((AGE49:AGE53=AGE52)*(AFZ49:AFZ53&gt;AFZ52)),"")</f>
        <v/>
      </c>
      <c r="AGH52" s="497" t="str">
        <f t="shared" ref="AGH52" si="7496">IF(AFT52&lt;&gt;"",SUMPRODUCT((AGE49:AGE53=AGE52)*(AFZ49:AFZ53=AFZ52)*(AFX49:AFX53&gt;AFX52)),"")</f>
        <v/>
      </c>
      <c r="AGI52" s="497" t="str">
        <f t="shared" ref="AGI52" si="7497">IF(AFT52&lt;&gt;"",SUMPRODUCT((AGE49:AGE53=AGE52)*(AFZ49:AFZ53=AFZ52)*(AFX49:AFX53=AFX52)*(AGB49:AGB53&gt;AGB52)),"")</f>
        <v/>
      </c>
      <c r="AGJ52" s="497" t="str">
        <f t="shared" ref="AGJ52" si="7498">IF(AFT52&lt;&gt;"",SUMPRODUCT((AGE49:AGE53=AGE52)*(AFZ49:AFZ53=AFZ52)*(AFX49:AFX53=AFX52)*(AGB49:AGB53=AGB52)*(AGC49:AGC53&gt;AGC52)),"")</f>
        <v/>
      </c>
      <c r="AGK52" s="497" t="str">
        <f t="shared" ref="AGK52" si="7499">IF(AFT52&lt;&gt;"",SUMPRODUCT((AGE49:AGE53=AGE52)*(AFZ49:AFZ53=AFZ52)*(AFX49:AFX53=AFX52)*(AGB49:AGB53=AGB52)*(AGC49:AGC53=AGC52)*(AGD49:AGD53&gt;AGD52)),"")</f>
        <v/>
      </c>
      <c r="AGL52" s="497" t="str">
        <f t="shared" ref="AGL52" si="7500">IF(AFT52&lt;&gt;"",SUM(AGF52:AGK52)+3,"")</f>
        <v/>
      </c>
      <c r="AGM52" s="497" t="str">
        <f t="shared" ref="AGM52" si="7501">IF(AFT52&lt;&gt;"",IF(AGL52=4,AFT52,AFT53),"")</f>
        <v/>
      </c>
      <c r="AGN52" s="497" t="str">
        <f t="shared" ref="AGN52" ca="1" si="7502">IF(AGM52&lt;&gt;"",AGM52,IF(AFS52&lt;&gt;"",AFS52,IF(AEY52&lt;&gt;"",AEY52,IF(AEE52&lt;&gt;"",AEE52,ADE52))))</f>
        <v>Pachuca</v>
      </c>
      <c r="AGO52" s="497">
        <v>4</v>
      </c>
      <c r="AGP52" s="497"/>
      <c r="AGQ52" s="497"/>
      <c r="AGR52" s="497"/>
      <c r="AGS52" s="497"/>
      <c r="AGT52" s="497"/>
      <c r="AGU52" s="497"/>
      <c r="AGV52" s="497"/>
      <c r="AGW52" s="497"/>
      <c r="AGX52" s="497">
        <f ca="1">VLOOKUP(AGY52,AKT49:AKU52,2,FALSE)</f>
        <v>2</v>
      </c>
      <c r="AGY52" s="498" t="str">
        <f t="shared" si="7213"/>
        <v>Salzburg</v>
      </c>
      <c r="AGZ52" s="497">
        <f ca="1">SUMPRODUCT((AKW3:AKW54=AGY52)*(ALA3:ALA54="W"))+SUMPRODUCT((AKZ3:AKZ54=AGY52)*(ALB3:ALB54="W"))</f>
        <v>0</v>
      </c>
      <c r="AHA52" s="497">
        <f ca="1">SUMPRODUCT((AKW3:AKW54=AGY52)*(ALA3:ALA54="D"))+SUMPRODUCT((AKZ3:AKZ54=AGY52)*(ALB3:ALB54="D"))</f>
        <v>0</v>
      </c>
      <c r="AHB52" s="497">
        <f ca="1">SUMPRODUCT((AKW3:AKW54=AGY52)*(ALA3:ALA54="L"))+SUMPRODUCT((AKZ3:AKZ54=AGY52)*(ALB3:ALB54="L"))</f>
        <v>0</v>
      </c>
      <c r="AHC52" s="497">
        <f ca="1">SUMIF(AKW3:AKW72,AGY52,AKX3:AKX72)+SUMIF(AKZ3:AKZ72,AGY52,AKY3:AKY72)</f>
        <v>0</v>
      </c>
      <c r="AHD52" s="497">
        <f ca="1">SUMIF(AKZ3:AKZ72,AGY52,AKX3:AKX72)+SUMIF(AKW3:AKW72,AGY52,AKY3:AKY72)</f>
        <v>0</v>
      </c>
      <c r="AHE52" s="497">
        <f t="shared" ca="1" si="7214"/>
        <v>1000</v>
      </c>
      <c r="AHF52" s="497">
        <f t="shared" ca="1" si="7215"/>
        <v>0</v>
      </c>
      <c r="AHG52" s="499">
        <f t="shared" si="171"/>
        <v>17</v>
      </c>
      <c r="AHH52" s="497">
        <f ca="1">IF(COUNTIF(AHF49:AHF52,4)&lt;&gt;4,RANK(AHF52,AHF49:AHF52),AHF104)</f>
        <v>1</v>
      </c>
      <c r="AHI52" s="497"/>
      <c r="AHJ52" s="497">
        <f ca="1">SUMPRODUCT((AHH49:AHH52=AHH52)*(AHG49:AHG52&lt;AHG52))+AHH52</f>
        <v>3</v>
      </c>
      <c r="AHK52" s="498" t="str">
        <f ca="1">INDEX(AGY49:AGY53,MATCH(4,AHJ49:AHJ53,0),0)</f>
        <v>Real Madrid</v>
      </c>
      <c r="AHL52" s="497">
        <f ca="1">INDEX(AHH49:AHH53,MATCH(AHK52,AGY49:AGY53,0),0)</f>
        <v>1</v>
      </c>
      <c r="AHM52" s="497" t="str">
        <f t="shared" ca="1" si="7397"/>
        <v>Real Madrid</v>
      </c>
      <c r="AHN52" s="497" t="str">
        <f t="shared" ca="1" si="7398"/>
        <v/>
      </c>
      <c r="AHO52" s="497"/>
      <c r="AHP52" s="497"/>
      <c r="AHQ52" s="497"/>
      <c r="AHR52" s="497" t="str">
        <f t="shared" ca="1" si="7220"/>
        <v>Real Madrid</v>
      </c>
      <c r="AHS52" s="497">
        <f ca="1">SUMPRODUCT((AKW3:AKW54=AHR52)*(AKZ3:AKZ54=AHR53)*(ALA3:ALA54="W"))+SUMPRODUCT((AKW3:AKW54=AHR52)*(AKZ3:AKZ54=AHR49)*(ALA3:ALA54="W"))+SUMPRODUCT((AKW3:AKW54=AHR52)*(AKZ3:AKZ54=AHR50)*(ALA3:ALA54="W"))+SUMPRODUCT((AKW3:AKW54=AHR52)*(AKZ3:AKZ54=AHR51)*(ALA3:ALA54="W"))+SUMPRODUCT((AKW3:AKW54=AHR53)*(AKZ3:AKZ54=AHR52)*(ALB3:ALB54="W"))+SUMPRODUCT((AKW3:AKW54=AHR49)*(AKZ3:AKZ54=AHR52)*(ALB3:ALB54="W"))+SUMPRODUCT((AKW3:AKW54=AHR50)*(AKZ3:AKZ54=AHR52)*(ALB3:ALB54="W"))+SUMPRODUCT((AKW3:AKW54=AHR51)*(AKZ3:AKZ54=AHR52)*(ALB3:ALB54="W"))</f>
        <v>0</v>
      </c>
      <c r="AHT52" s="497">
        <f ca="1">SUMPRODUCT((AKW3:AKW54=AHR52)*(AKZ3:AKZ54=AHR53)*(ALA3:ALA54="D"))+SUMPRODUCT((AKW3:AKW54=AHR52)*(AKZ3:AKZ54=AHR49)*(ALA3:ALA54="D"))+SUMPRODUCT((AKW3:AKW54=AHR52)*(AKZ3:AKZ54=AHR50)*(ALA3:ALA54="D"))+SUMPRODUCT((AKW3:AKW54=AHR52)*(AKZ3:AKZ54=AHR51)*(ALA3:ALA54="D"))+SUMPRODUCT((AKW3:AKW54=AHR53)*(AKZ3:AKZ54=AHR52)*(ALA3:ALA54="D"))+SUMPRODUCT((AKW3:AKW54=AHR49)*(AKZ3:AKZ54=AHR52)*(ALA3:ALA54="D"))+SUMPRODUCT((AKW3:AKW54=AHR50)*(AKZ3:AKZ54=AHR52)*(ALA3:ALA54="D"))+SUMPRODUCT((AKW3:AKW54=AHR51)*(AKZ3:AKZ54=AHR52)*(ALA3:ALA54="D"))</f>
        <v>0</v>
      </c>
      <c r="AHU52" s="497">
        <f ca="1">SUMPRODUCT((AKW3:AKW54=AHR52)*(AKZ3:AKZ54=AHR53)*(ALA3:ALA54="L"))+SUMPRODUCT((AKW3:AKW54=AHR52)*(AKZ3:AKZ54=AHR49)*(ALA3:ALA54="L"))+SUMPRODUCT((AKW3:AKW54=AHR52)*(AKZ3:AKZ54=AHR50)*(ALA3:ALA54="L"))+SUMPRODUCT((AKW3:AKW54=AHR52)*(AKZ3:AKZ54=AHR51)*(ALA3:ALA54="L"))+SUMPRODUCT((AKW3:AKW54=AHR53)*(AKZ3:AKZ54=AHR52)*(ALB3:ALB54="L"))+SUMPRODUCT((AKW3:AKW54=AHR49)*(AKZ3:AKZ54=AHR52)*(ALB3:ALB54="L"))+SUMPRODUCT((AKW3:AKW54=AHR50)*(AKZ3:AKZ54=AHR52)*(ALB3:ALB54="L"))+SUMPRODUCT((AKW3:AKW54=AHR51)*(AKZ3:AKZ54=AHR52)*(ALB3:ALB54="L"))</f>
        <v>0</v>
      </c>
      <c r="AHV52" s="497">
        <f ca="1">SUMPRODUCT((AKW3:AKW54=AHR52)*(AKZ3:AKZ54=AHR53)*AKX3:AKX54)+SUMPRODUCT((AKW3:AKW54=AHR52)*(AKZ3:AKZ54=AHR49)*AKX3:AKX54)+SUMPRODUCT((AKW3:AKW54=AHR52)*(AKZ3:AKZ54=AHR50)*AKX3:AKX54)+SUMPRODUCT((AKW3:AKW54=AHR52)*(AKZ3:AKZ54=AHR51)*AKX3:AKX54)+SUMPRODUCT((AKW3:AKW54=AHR53)*(AKZ3:AKZ54=AHR52)*AKY3:AKY54)+SUMPRODUCT((AKW3:AKW54=AHR49)*(AKZ3:AKZ54=AHR52)*AKY3:AKY54)+SUMPRODUCT((AKW3:AKW54=AHR50)*(AKZ3:AKZ54=AHR52)*AKY3:AKY54)+SUMPRODUCT((AKW3:AKW54=AHR51)*(AKZ3:AKZ54=AHR52)*AKY3:AKY54)</f>
        <v>0</v>
      </c>
      <c r="AHW52" s="497">
        <f ca="1">SUMPRODUCT((AKW3:AKW54=AHR52)*(AKZ3:AKZ54=AHR53)*AKY3:AKY54)+SUMPRODUCT((AKW3:AKW54=AHR52)*(AKZ3:AKZ54=AHR49)*AKY3:AKY54)+SUMPRODUCT((AKW3:AKW54=AHR52)*(AKZ3:AKZ54=AHR50)*AKY3:AKY54)+SUMPRODUCT((AKW3:AKW54=AHR52)*(AKZ3:AKZ54=AHR51)*AKY3:AKY54)+SUMPRODUCT((AKW3:AKW54=AHR53)*(AKZ3:AKZ54=AHR52)*AKX3:AKX54)+SUMPRODUCT((AKW3:AKW54=AHR49)*(AKZ3:AKZ54=AHR52)*AKX3:AKX54)+SUMPRODUCT((AKW3:AKW54=AHR50)*(AKZ3:AKZ54=AHR52)*AKX3:AKX54)+SUMPRODUCT((AKW3:AKW54=AHR51)*(AKZ3:AKZ54=AHR52)*AKX3:AKX54)</f>
        <v>0</v>
      </c>
      <c r="AHX52" s="497">
        <f t="shared" ca="1" si="7221"/>
        <v>1000</v>
      </c>
      <c r="AHY52" s="497">
        <f t="shared" ca="1" si="7222"/>
        <v>0</v>
      </c>
      <c r="AHZ52" s="497">
        <f ca="1">IF(AHR52&lt;&gt;"",VLOOKUP(AHR52,AGY4:AHE52,7,FALSE),"")</f>
        <v>1000</v>
      </c>
      <c r="AIA52" s="497">
        <f ca="1">IF(AHR52&lt;&gt;"",VLOOKUP(AHR52,AGY4:AHE52,5,FALSE),"")</f>
        <v>0</v>
      </c>
      <c r="AIB52" s="497">
        <f ca="1">IF(AHR52&lt;&gt;"",VLOOKUP(AHR52,AGY4:AHG52,9,FALSE),"")</f>
        <v>32</v>
      </c>
      <c r="AIC52" s="497">
        <f t="shared" ca="1" si="7223"/>
        <v>0</v>
      </c>
      <c r="AID52" s="497">
        <f ca="1">IF(AHR52&lt;&gt;"",RANK(AIC52,AIC49:AIC53),"")</f>
        <v>1</v>
      </c>
      <c r="AIE52" s="497">
        <f ca="1">IF(AHR52&lt;&gt;"",SUMPRODUCT((AIC49:AIC53=AIC52)*(AHX49:AHX53&gt;AHX52)),"")</f>
        <v>0</v>
      </c>
      <c r="AIF52" s="497">
        <f ca="1">IF(AHR52&lt;&gt;"",SUMPRODUCT((AIC49:AIC53=AIC52)*(AHX49:AHX53=AHX52)*(AHV49:AHV53&gt;AHV52)),"")</f>
        <v>0</v>
      </c>
      <c r="AIG52" s="497">
        <f ca="1">IF(AHR52&lt;&gt;"",SUMPRODUCT((AIC49:AIC53=AIC52)*(AHX49:AHX53=AHX52)*(AHV49:AHV53=AHV52)*(AHZ49:AHZ53&gt;AHZ52)),"")</f>
        <v>0</v>
      </c>
      <c r="AIH52" s="497">
        <f ca="1">IF(AHR52&lt;&gt;"",SUMPRODUCT((AIC49:AIC53=AIC52)*(AHX49:AHX53=AHX52)*(AHV49:AHV53=AHV52)*(AHZ49:AHZ53=AHZ52)*(AIA49:AIA53&gt;AIA52)),"")</f>
        <v>0</v>
      </c>
      <c r="AII52" s="497">
        <f ca="1">IF(AHR52&lt;&gt;"",SUMPRODUCT((AIC49:AIC53=AIC52)*(AHX49:AHX53=AHX52)*(AHV49:AHV53=AHV52)*(AHZ49:AHZ53=AHZ52)*(AIA49:AIA53=AIA52)*(AIB49:AIB53&gt;AIB52)),"")</f>
        <v>0</v>
      </c>
      <c r="AIJ52" s="497">
        <f t="shared" ref="AIJ52" ca="1" si="7503">IF(AHR52&lt;&gt;"",IF(AIJ104&lt;&gt;"",IF(AHQ100=3,AIJ104,AIJ104+AHQ100),SUM(AID52:AII52)),"")</f>
        <v>1</v>
      </c>
      <c r="AIK52" s="497" t="str">
        <f ca="1">IF(AHR52&lt;&gt;"",INDEX(AHR49:AHR53,MATCH(4,AIJ49:AIJ53,0),0),"")</f>
        <v>Pachuca</v>
      </c>
      <c r="AIL52" s="497" t="str">
        <f t="shared" ca="1" si="7316"/>
        <v/>
      </c>
      <c r="AIM52" s="497" t="str">
        <f ca="1">IF(AIL52&lt;&gt;"",SUMPRODUCT((AKW3:AKW54=AIL52)*(AKZ3:AKZ54=AIL53)*(ALA3:ALA54="W"))+SUMPRODUCT((AKW3:AKW54=AIL52)*(AKZ3:AKZ54=AIL50)*(ALA3:ALA54="W"))+SUMPRODUCT((AKW3:AKW54=AIL52)*(AKZ3:AKZ54=AIL51)*(ALA3:ALA54="W"))+SUMPRODUCT((AKW3:AKW54=AIL53)*(AKZ3:AKZ54=AIL52)*(ALB3:ALB54="W"))+SUMPRODUCT((AKW3:AKW54=AIL50)*(AKZ3:AKZ54=AIL52)*(ALB3:ALB54="W"))+SUMPRODUCT((AKW3:AKW54=AIL51)*(AKZ3:AKZ54=AIL52)*(ALB3:ALB54="W")),"")</f>
        <v/>
      </c>
      <c r="AIN52" s="497" t="str">
        <f ca="1">IF(AIL52&lt;&gt;"",SUMPRODUCT((AKW3:AKW54=AIL52)*(AKZ3:AKZ54=AIL53)*(ALA3:ALA54="D"))+SUMPRODUCT((AKW3:AKW54=AIL52)*(AKZ3:AKZ54=AIL50)*(ALA3:ALA54="D"))+SUMPRODUCT((AKW3:AKW54=AIL52)*(AKZ3:AKZ54=AIL51)*(ALA3:ALA54="D"))+SUMPRODUCT((AKW3:AKW54=AIL53)*(AKZ3:AKZ54=AIL52)*(ALA3:ALA54="D"))+SUMPRODUCT((AKW3:AKW54=AIL50)*(AKZ3:AKZ54=AIL52)*(ALA3:ALA54="D"))+SUMPRODUCT((AKW3:AKW54=AIL51)*(AKZ3:AKZ54=AIL52)*(ALA3:ALA54="D")),"")</f>
        <v/>
      </c>
      <c r="AIO52" s="497" t="str">
        <f ca="1">IF(AIL52&lt;&gt;"",SUMPRODUCT((AKW3:AKW54=AIL52)*(AKZ3:AKZ54=AIL53)*(ALA3:ALA54="L"))+SUMPRODUCT((AKW3:AKW54=AIL52)*(AKZ3:AKZ54=AIL50)*(ALA3:ALA54="L"))+SUMPRODUCT((AKW3:AKW54=AIL52)*(AKZ3:AKZ54=AIL51)*(ALA3:ALA54="L"))+SUMPRODUCT((AKW3:AKW54=AIL53)*(AKZ3:AKZ54=AIL52)*(ALB3:ALB54="L"))+SUMPRODUCT((AKW3:AKW54=AIL50)*(AKZ3:AKZ54=AIL52)*(ALB3:ALB54="L"))+SUMPRODUCT((AKW3:AKW54=AIL51)*(AKZ3:AKZ54=AIL52)*(ALB3:ALB54="L")),"")</f>
        <v/>
      </c>
      <c r="AIP52" s="497">
        <f ca="1">SUMPRODUCT((AKW3:AKW54=AIL52)*(AKZ3:AKZ54=AIL53)*AKX3:AKX54)+SUMPRODUCT((AKW3:AKW54=AIL52)*(AKZ3:AKZ54=AIL49)*AKX3:AKX54)+SUMPRODUCT((AKW3:AKW54=AIL52)*(AKZ3:AKZ54=AIL50)*AKX3:AKX54)+SUMPRODUCT((AKW3:AKW54=AIL52)*(AKZ3:AKZ54=AIL51)*AKX3:AKX54)+SUMPRODUCT((AKW3:AKW54=AIL53)*(AKZ3:AKZ54=AIL52)*AKY3:AKY54)+SUMPRODUCT((AKW3:AKW54=AIL49)*(AKZ3:AKZ54=AIL52)*AKY3:AKY54)+SUMPRODUCT((AKW3:AKW54=AIL50)*(AKZ3:AKZ54=AIL52)*AKY3:AKY54)+SUMPRODUCT((AKW3:AKW54=AIL51)*(AKZ3:AKZ54=AIL52)*AKY3:AKY54)</f>
        <v>0</v>
      </c>
      <c r="AIQ52" s="497">
        <f ca="1">SUMPRODUCT((AKW3:AKW54=AIL52)*(AKZ3:AKZ54=AIL53)*AKY3:AKY54)+SUMPRODUCT((AKW3:AKW54=AIL52)*(AKZ3:AKZ54=AIL49)*AKY3:AKY54)+SUMPRODUCT((AKW3:AKW54=AIL52)*(AKZ3:AKZ54=AIL50)*AKY3:AKY54)+SUMPRODUCT((AKW3:AKW54=AIL52)*(AKZ3:AKZ54=AIL51)*AKY3:AKY54)+SUMPRODUCT((AKW3:AKW54=AIL53)*(AKZ3:AKZ54=AIL52)*AKX3:AKX54)+SUMPRODUCT((AKW3:AKW54=AIL49)*(AKZ3:AKZ54=AIL52)*AKX3:AKX54)+SUMPRODUCT((AKW3:AKW54=AIL50)*(AKZ3:AKZ54=AIL52)*AKX3:AKX54)+SUMPRODUCT((AKW3:AKW54=AIL51)*(AKZ3:AKZ54=AIL52)*AKX3:AKX54)</f>
        <v>0</v>
      </c>
      <c r="AIR52" s="497">
        <f t="shared" ca="1" si="7317"/>
        <v>1000</v>
      </c>
      <c r="AIS52" s="497" t="str">
        <f t="shared" ca="1" si="7318"/>
        <v/>
      </c>
      <c r="AIT52" s="497" t="str">
        <f ca="1">IF(AIL52&lt;&gt;"",VLOOKUP(AIL52,AGY4:AHE52,7,FALSE),"")</f>
        <v/>
      </c>
      <c r="AIU52" s="497" t="str">
        <f ca="1">IF(AIL52&lt;&gt;"",VLOOKUP(AIL52,AGY4:AHE52,5,FALSE),"")</f>
        <v/>
      </c>
      <c r="AIV52" s="497" t="str">
        <f ca="1">IF(AIL52&lt;&gt;"",VLOOKUP(AIL52,AGY4:AHG52,9,FALSE),"")</f>
        <v/>
      </c>
      <c r="AIW52" s="497" t="str">
        <f t="shared" ca="1" si="7319"/>
        <v/>
      </c>
      <c r="AIX52" s="497" t="str">
        <f ca="1">IF(AIL52&lt;&gt;"",RANK(AIW52,AIW49:AIW52),"")</f>
        <v/>
      </c>
      <c r="AIY52" s="497" t="str">
        <f ca="1">IF(AIL52&lt;&gt;"",SUMPRODUCT((AIW49:AIW53=AIW52)*(AIR49:AIR53&gt;AIR52)),"")</f>
        <v/>
      </c>
      <c r="AIZ52" s="497" t="str">
        <f ca="1">IF(AIL52&lt;&gt;"",SUMPRODUCT((AIW49:AIW53=AIW52)*(AIR49:AIR53=AIR52)*(AIP49:AIP53&gt;AIP52)),"")</f>
        <v/>
      </c>
      <c r="AJA52" s="497" t="str">
        <f ca="1">IF(AIL52&lt;&gt;"",SUMPRODUCT((AIW49:AIW53=AIW52)*(AIR49:AIR53=AIR52)*(AIP49:AIP53=AIP52)*(AIT49:AIT53&gt;AIT52)),"")</f>
        <v/>
      </c>
      <c r="AJB52" s="497" t="str">
        <f ca="1">IF(AIL52&lt;&gt;"",SUMPRODUCT((AIW49:AIW53=AIW52)*(AIR49:AIR53=AIR52)*(AIP49:AIP53=AIP52)*(AIT49:AIT53=AIT52)*(AIU49:AIU53&gt;AIU52)),"")</f>
        <v/>
      </c>
      <c r="AJC52" s="497" t="str">
        <f ca="1">IF(AIL52&lt;&gt;"",SUMPRODUCT((AIW49:AIW53=AIW52)*(AIR49:AIR53=AIR52)*(AIP49:AIP53=AIP52)*(AIT49:AIT53=AIT52)*(AIU49:AIU53=AIU52)*(AIV49:AIV53&gt;AIV52)),"")</f>
        <v/>
      </c>
      <c r="AJD52" s="497" t="str">
        <f ca="1">IF(AIL52&lt;&gt;"",IF(AJD104&lt;&gt;"",IF(AIK100=3,AJD104,AJD104+AIK100),SUM(AIX52:AJC52)+1),"")</f>
        <v/>
      </c>
      <c r="AJE52" s="497" t="str">
        <f ca="1">IF(AIL52&lt;&gt;"",INDEX(AIL50:AIL53,MATCH(4,AJD50:AJD53,0),0),"")</f>
        <v/>
      </c>
      <c r="AJF52" s="497" t="str">
        <f t="shared" ca="1" si="7401"/>
        <v/>
      </c>
      <c r="AJG52" s="497">
        <f ca="1">SUMPRODUCT((AKW3:AKW54=AJF52)*(AKZ3:AKZ54=AJF53)*(ALA3:ALA54="W"))+SUMPRODUCT((AKW3:AKW54=AJF52)*(AKZ3:AKZ54=AJF66)*(ALA3:ALA54="W"))+SUMPRODUCT((AKW3:AKW54=AJF52)*(AKZ3:AKZ54=AJF51)*(ALA3:ALA54="W"))+SUMPRODUCT((AKW3:AKW54=AJF53)*(AKZ3:AKZ54=AJF52)*(ALB3:ALB54="W"))+SUMPRODUCT((AKW3:AKW54=AJF66)*(AKZ3:AKZ54=AJF52)*(ALB3:ALB54="W"))+SUMPRODUCT((AKW3:AKW54=AJF51)*(AKZ3:AKZ54=AJF52)*(ALB3:ALB54="W"))</f>
        <v>0</v>
      </c>
      <c r="AJH52" s="497">
        <f ca="1">SUMPRODUCT((AKW3:AKW54=AJF52)*(AKZ3:AKZ54=AJF53)*(ALA3:ALA54="D"))+SUMPRODUCT((AKW3:AKW54=AJF52)*(AKZ3:AKZ54=AJF66)*(ALA3:ALA54="D"))+SUMPRODUCT((AKW3:AKW54=AJF52)*(AKZ3:AKZ54=AJF51)*(ALA3:ALA54="D"))+SUMPRODUCT((AKW3:AKW54=AJF53)*(AKZ3:AKZ54=AJF52)*(ALA3:ALA54="D"))+SUMPRODUCT((AKW3:AKW54=AJF66)*(AKZ3:AKZ54=AJF52)*(ALA3:ALA54="D"))+SUMPRODUCT((AKW3:AKW54=AJF51)*(AKZ3:AKZ54=AJF52)*(ALA3:ALA54="D"))</f>
        <v>0</v>
      </c>
      <c r="AJI52" s="497">
        <f ca="1">SUMPRODUCT((AKW3:AKW54=AJF52)*(AKZ3:AKZ54=AJF53)*(ALA3:ALA54="L"))+SUMPRODUCT((AKW3:AKW54=AJF52)*(AKZ3:AKZ54=AJF66)*(ALA3:ALA54="L"))+SUMPRODUCT((AKW3:AKW54=AJF52)*(AKZ3:AKZ54=AJF51)*(ALA3:ALA54="L"))+SUMPRODUCT((AKW3:AKW54=AJF53)*(AKZ3:AKZ54=AJF52)*(ALB3:ALB54="L"))+SUMPRODUCT((AKW3:AKW54=AJF66)*(AKZ3:AKZ54=AJF52)*(ALB3:ALB54="L"))+SUMPRODUCT((AKW3:AKW54=AJF51)*(AKZ3:AKZ54=AJF52)*(ALB3:ALB54="L"))</f>
        <v>0</v>
      </c>
      <c r="AJJ52" s="497">
        <f ca="1">SUMPRODUCT((AKW3:AKW54=AJF52)*(AKZ3:AKZ54=AJF53)*AKX3:AKX54)+SUMPRODUCT((AKW3:AKW54=AJF52)*(AKZ3:AKZ54=AJF49)*AKX3:AKX54)+SUMPRODUCT((AKW3:AKW54=AJF52)*(AKZ3:AKZ54=AJF50)*AKX3:AKX54)+SUMPRODUCT((AKW3:AKW54=AJF52)*(AKZ3:AKZ54=AJF51)*AKX3:AKX54)+SUMPRODUCT((AKW3:AKW54=AJF53)*(AKZ3:AKZ54=AJF52)*AKY3:AKY54)+SUMPRODUCT((AKW3:AKW54=AJF49)*(AKZ3:AKZ54=AJF52)*AKY3:AKY54)+SUMPRODUCT((AKW3:AKW54=AJF50)*(AKZ3:AKZ54=AJF52)*AKY3:AKY54)+SUMPRODUCT((AKW3:AKW54=AJF51)*(AKZ3:AKZ54=AJF52)*AKY3:AKY54)</f>
        <v>0</v>
      </c>
      <c r="AJK52" s="497">
        <f ca="1">SUMPRODUCT((AKW3:AKW54=AJF52)*(AKZ3:AKZ54=AJF53)*AKY3:AKY54)+SUMPRODUCT((AKW3:AKW54=AJF52)*(AKZ3:AKZ54=AJF49)*AKY3:AKY54)+SUMPRODUCT((AKW3:AKW54=AJF52)*(AKZ3:AKZ54=AJF50)*AKY3:AKY54)+SUMPRODUCT((AKW3:AKW54=AJF52)*(AKZ3:AKZ54=AJF51)*AKY3:AKY54)+SUMPRODUCT((AKW3:AKW54=AJF53)*(AKZ3:AKZ54=AJF52)*AKX3:AKX54)+SUMPRODUCT((AKW3:AKW54=AJF49)*(AKZ3:AKZ54=AJF52)*AKX3:AKX54)+SUMPRODUCT((AKW3:AKW54=AJF50)*(AKZ3:AKZ54=AJF52)*AKX3:AKX54)+SUMPRODUCT((AKW3:AKW54=AJF51)*(AKZ3:AKZ54=AJF52)*AKX3:AKX54)</f>
        <v>0</v>
      </c>
      <c r="AJL52" s="497">
        <f t="shared" ca="1" si="7402"/>
        <v>1000</v>
      </c>
      <c r="AJM52" s="497" t="str">
        <f t="shared" ca="1" si="7403"/>
        <v/>
      </c>
      <c r="AJN52" s="497" t="str">
        <f ca="1">IF(AJF52&lt;&gt;"",VLOOKUP(AJF52,AGY4:AHE52,7,FALSE),"")</f>
        <v/>
      </c>
      <c r="AJO52" s="497" t="str">
        <f ca="1">IF(AJF52&lt;&gt;"",VLOOKUP(AJF52,AGY4:AHE52,5,FALSE),"")</f>
        <v/>
      </c>
      <c r="AJP52" s="497" t="str">
        <f ca="1">IF(AJF52&lt;&gt;"",VLOOKUP(AJF52,AGY4:AHG52,9,FALSE),"")</f>
        <v/>
      </c>
      <c r="AJQ52" s="497" t="str">
        <f t="shared" ca="1" si="7404"/>
        <v/>
      </c>
      <c r="AJR52" s="497" t="str">
        <f ca="1">IF(AJF52&lt;&gt;"",RANK(AJQ52,AJQ50:AJQ52),"")</f>
        <v/>
      </c>
      <c r="AJS52" s="497" t="str">
        <f ca="1">IF(AJF52&lt;&gt;"",SUMPRODUCT((AJQ49:AJQ53=AJQ52)*(AJL49:AJL53&gt;AJL52)),"")</f>
        <v/>
      </c>
      <c r="AJT52" s="497" t="str">
        <f ca="1">IF(AJF52&lt;&gt;"",SUMPRODUCT((AJQ49:AJQ53=AJQ52)*(AJL49:AJL53=AJL52)*(AJJ49:AJJ53&gt;AJJ52)),"")</f>
        <v/>
      </c>
      <c r="AJU52" s="497" t="str">
        <f ca="1">IF(AJF52&lt;&gt;"",SUMPRODUCT((AJQ49:AJQ53=AJQ52)*(AJL49:AJL53=AJL52)*(AJJ49:AJJ53=AJJ52)*(AJN49:AJN53&gt;AJN52)),"")</f>
        <v/>
      </c>
      <c r="AJV52" s="497" t="str">
        <f ca="1">IF(AJF52&lt;&gt;"",SUMPRODUCT((AJQ49:AJQ53=AJQ52)*(AJL49:AJL53=AJL52)*(AJJ49:AJJ53=AJJ52)*(AJN49:AJN53=AJN52)*(AJO49:AJO53&gt;AJO52)),"")</f>
        <v/>
      </c>
      <c r="AJW52" s="497" t="str">
        <f ca="1">IF(AJF52&lt;&gt;"",SUMPRODUCT((AJQ49:AJQ53=AJQ52)*(AJL49:AJL53=AJL52)*(AJJ49:AJJ53=AJJ52)*(AJN49:AJN53=AJN52)*(AJO49:AJO53=AJO52)*(AJP49:AJP53&gt;AJP52)),"")</f>
        <v/>
      </c>
      <c r="AJX52" s="497" t="str">
        <f t="shared" ca="1" si="7405"/>
        <v/>
      </c>
      <c r="AJY52" s="497" t="str">
        <f ca="1">IF(AJF52&lt;&gt;"",INDEX(AJF51:AJF53,MATCH(4,AJX51:AJX53,0),0),"")</f>
        <v/>
      </c>
      <c r="AJZ52" s="497" t="str">
        <f t="shared" ref="AJZ52" si="7504">IF(AHP49&lt;&gt;"",AHP49,"")</f>
        <v/>
      </c>
      <c r="AKA52" s="497">
        <f ca="1">SUMPRODUCT((AKW3:AKW54=AJZ52)*(AKZ3:AKZ54=AJZ53)*(ALA3:ALA54="W"))+SUMPRODUCT((AKW3:AKW54=AJZ52)*(AKZ3:AKZ54=AJZ66)*(ALA3:ALA54="W"))+SUMPRODUCT((AKW3:AKW54=AJZ52)*(AKZ3:AKZ54=AJZ67)*(ALA3:ALA54="W"))+SUMPRODUCT((AKW3:AKW54=AJZ53)*(AKZ3:AKZ54=AJZ52)*(ALB3:ALB54="W"))+SUMPRODUCT((AKW3:AKW54=AJZ66)*(AKZ3:AKZ54=AJZ52)*(ALB3:ALB54="W"))+SUMPRODUCT((AKW3:AKW54=AJZ67)*(AKZ3:AKZ54=AJZ52)*(ALB3:ALB54="W"))</f>
        <v>0</v>
      </c>
      <c r="AKB52" s="497">
        <f ca="1">SUMPRODUCT((AKW3:AKW54=AJZ52)*(AKZ3:AKZ54=AJZ53)*(ALA3:ALA54="D"))+SUMPRODUCT((AKW3:AKW54=AJZ52)*(AKZ3:AKZ54=AJZ66)*(ALA3:ALA54="D"))+SUMPRODUCT((AKW3:AKW54=AJZ52)*(AKZ3:AKZ54=AJZ67)*(ALA3:ALA54="D"))+SUMPRODUCT((AKW3:AKW54=AJZ53)*(AKZ3:AKZ54=AJZ52)*(ALA3:ALA54="D"))+SUMPRODUCT((AKW3:AKW54=AJZ66)*(AKZ3:AKZ54=AJZ52)*(ALA3:ALA54="D"))+SUMPRODUCT((AKW3:AKW54=AJZ67)*(AKZ3:AKZ54=AJZ52)*(ALA3:ALA54="D"))</f>
        <v>0</v>
      </c>
      <c r="AKC52" s="497">
        <f ca="1">SUMPRODUCT((AKW3:AKW54=AJZ52)*(AKZ3:AKZ54=AJZ53)*(ALA3:ALA54="L"))+SUMPRODUCT((AKW3:AKW54=AJZ52)*(AKZ3:AKZ54=AJZ66)*(ALA3:ALA54="L"))+SUMPRODUCT((AKW3:AKW54=AJZ52)*(AKZ3:AKZ54=AJZ67)*(ALA3:ALA54="L"))+SUMPRODUCT((AKW3:AKW54=AJZ53)*(AKZ3:AKZ54=AJZ52)*(ALB3:ALB54="L"))+SUMPRODUCT((AKW3:AKW54=AJZ66)*(AKZ3:AKZ54=AJZ52)*(ALB3:ALB54="L"))+SUMPRODUCT((AKW3:AKW54=AJZ67)*(AKZ3:AKZ54=AJZ52)*(ALB3:ALB54="L"))</f>
        <v>0</v>
      </c>
      <c r="AKD52" s="497">
        <f ca="1">SUMPRODUCT((AKW3:AKW54=AJZ52)*(AKZ3:AKZ54=AJZ53)*AKX3:AKX54)+SUMPRODUCT((AKW3:AKW54=AJZ52)*(AKZ3:AKZ54=AJZ49)*AKX3:AKX54)+SUMPRODUCT((AKW3:AKW54=AJZ52)*(AKZ3:AKZ54=AJZ50)*AKX3:AKX54)+SUMPRODUCT((AKW3:AKW54=AJZ52)*(AKZ3:AKZ54=AJZ51)*AKX3:AKX54)+SUMPRODUCT((AKW3:AKW54=AJZ53)*(AKZ3:AKZ54=AJZ52)*AKY3:AKY54)+SUMPRODUCT((AKW3:AKW54=AJZ49)*(AKZ3:AKZ54=AJZ52)*AKY3:AKY54)+SUMPRODUCT((AKW3:AKW54=AJZ50)*(AKZ3:AKZ54=AJZ52)*AKY3:AKY54)+SUMPRODUCT((AKW3:AKW54=AJZ51)*(AKZ3:AKZ54=AJZ52)*AKY3:AKY54)</f>
        <v>0</v>
      </c>
      <c r="AKE52" s="497">
        <f ca="1">SUMPRODUCT((AKW3:AKW54=AJZ52)*(AKZ3:AKZ54=AJZ53)*AKY3:AKY54)+SUMPRODUCT((AKW3:AKW54=AJZ52)*(AKZ3:AKZ54=AJZ49)*AKY3:AKY54)+SUMPRODUCT((AKW3:AKW54=AJZ52)*(AKZ3:AKZ54=AJZ50)*AKY3:AKY54)+SUMPRODUCT((AKW3:AKW54=AJZ52)*(AKZ3:AKZ54=AJZ51)*AKY3:AKY54)+SUMPRODUCT((AKW3:AKW54=AJZ53)*(AKZ3:AKZ54=AJZ52)*AKX3:AKX54)+SUMPRODUCT((AKW3:AKW54=AJZ49)*(AKZ3:AKZ54=AJZ52)*AKX3:AKX54)+SUMPRODUCT((AKW3:AKW54=AJZ50)*(AKZ3:AKZ54=AJZ52)*AKX3:AKX54)+SUMPRODUCT((AKW3:AKW54=AJZ51)*(AKZ3:AKZ54=AJZ52)*AKX3:AKX54)</f>
        <v>0</v>
      </c>
      <c r="AKF52" s="497">
        <f t="shared" ref="AKF52" ca="1" si="7505">AKD52-AKE52+1000</f>
        <v>1000</v>
      </c>
      <c r="AKG52" s="497" t="str">
        <f t="shared" ref="AKG52" si="7506">IF(AJZ52&lt;&gt;"",AKA52*3+AKB52*1,"")</f>
        <v/>
      </c>
      <c r="AKH52" s="497" t="str">
        <f>IF(AJZ52&lt;&gt;"",VLOOKUP(AJZ52,AGY4:AHE52,7,FALSE),"")</f>
        <v/>
      </c>
      <c r="AKI52" s="497" t="str">
        <f>IF(AJZ52&lt;&gt;"",VLOOKUP(AJZ52,AGY4:AHE52,5,FALSE),"")</f>
        <v/>
      </c>
      <c r="AKJ52" s="497" t="str">
        <f>IF(AJZ52&lt;&gt;"",VLOOKUP(AJZ52,AGY4:AHG52,9,FALSE),"")</f>
        <v/>
      </c>
      <c r="AKK52" s="497" t="str">
        <f t="shared" ref="AKK52" si="7507">AKG52</f>
        <v/>
      </c>
      <c r="AKL52" s="497" t="str">
        <f t="shared" ref="AKL52" si="7508">IF(AJZ52&lt;&gt;"",RANK(AKK52,AIC49:AIC53),"")</f>
        <v/>
      </c>
      <c r="AKM52" s="497" t="str">
        <f t="shared" ref="AKM52" si="7509">IF(AJZ52&lt;&gt;"",SUMPRODUCT((AKK49:AKK53=AKK52)*(AKF49:AKF53&gt;AKF52)),"")</f>
        <v/>
      </c>
      <c r="AKN52" s="497" t="str">
        <f t="shared" ref="AKN52" si="7510">IF(AJZ52&lt;&gt;"",SUMPRODUCT((AKK49:AKK53=AKK52)*(AKF49:AKF53=AKF52)*(AKD49:AKD53&gt;AKD52)),"")</f>
        <v/>
      </c>
      <c r="AKO52" s="497" t="str">
        <f t="shared" ref="AKO52" si="7511">IF(AJZ52&lt;&gt;"",SUMPRODUCT((AKK49:AKK53=AKK52)*(AKF49:AKF53=AKF52)*(AKD49:AKD53=AKD52)*(AKH49:AKH53&gt;AKH52)),"")</f>
        <v/>
      </c>
      <c r="AKP52" s="497" t="str">
        <f t="shared" ref="AKP52" si="7512">IF(AJZ52&lt;&gt;"",SUMPRODUCT((AKK49:AKK53=AKK52)*(AKF49:AKF53=AKF52)*(AKD49:AKD53=AKD52)*(AKH49:AKH53=AKH52)*(AKI49:AKI53&gt;AKI52)),"")</f>
        <v/>
      </c>
      <c r="AKQ52" s="497" t="str">
        <f t="shared" ref="AKQ52" si="7513">IF(AJZ52&lt;&gt;"",SUMPRODUCT((AKK49:AKK53=AKK52)*(AKF49:AKF53=AKF52)*(AKD49:AKD53=AKD52)*(AKH49:AKH53=AKH52)*(AKI49:AKI53=AKI52)*(AKJ49:AKJ53&gt;AKJ52)),"")</f>
        <v/>
      </c>
      <c r="AKR52" s="497" t="str">
        <f t="shared" ref="AKR52" si="7514">IF(AJZ52&lt;&gt;"",SUM(AKL52:AKQ52)+3,"")</f>
        <v/>
      </c>
      <c r="AKS52" s="497" t="str">
        <f t="shared" ref="AKS52" si="7515">IF(AJZ52&lt;&gt;"",IF(AKR52=4,AJZ52,AJZ53),"")</f>
        <v/>
      </c>
      <c r="AKT52" s="497" t="str">
        <f t="shared" ref="AKT52" ca="1" si="7516">IF(AKS52&lt;&gt;"",AKS52,IF(AJY52&lt;&gt;"",AJY52,IF(AJE52&lt;&gt;"",AJE52,IF(AIK52&lt;&gt;"",AIK52,AHK52))))</f>
        <v>Pachuca</v>
      </c>
      <c r="AKU52" s="497">
        <v>4</v>
      </c>
      <c r="AKV52" s="497"/>
      <c r="AKW52" s="497"/>
      <c r="AKX52" s="497"/>
      <c r="AKY52" s="497"/>
      <c r="AKZ52" s="497"/>
      <c r="ALA52" s="497"/>
      <c r="ALB52" s="497"/>
      <c r="ALC52" s="497"/>
      <c r="ALD52" s="497">
        <f ca="1">VLOOKUP(ALE52,AOZ49:APA52,2,FALSE)</f>
        <v>2</v>
      </c>
      <c r="ALE52" s="498" t="str">
        <f t="shared" si="7226"/>
        <v>Salzburg</v>
      </c>
      <c r="ALF52" s="497">
        <f ca="1">SUMPRODUCT((APC3:APC54=ALE52)*(APG3:APG54="W"))+SUMPRODUCT((APF3:APF54=ALE52)*(APH3:APH54="W"))</f>
        <v>0</v>
      </c>
      <c r="ALG52" s="497">
        <f ca="1">SUMPRODUCT((APC3:APC54=ALE52)*(APG3:APG54="D"))+SUMPRODUCT((APF3:APF54=ALE52)*(APH3:APH54="D"))</f>
        <v>0</v>
      </c>
      <c r="ALH52" s="497">
        <f ca="1">SUMPRODUCT((APC3:APC54=ALE52)*(APG3:APG54="L"))+SUMPRODUCT((APF3:APF54=ALE52)*(APH3:APH54="L"))</f>
        <v>0</v>
      </c>
      <c r="ALI52" s="497">
        <f ca="1">SUMIF(APC3:APC72,ALE52,APD3:APD72)+SUMIF(APF3:APF72,ALE52,APE3:APE72)</f>
        <v>0</v>
      </c>
      <c r="ALJ52" s="497">
        <f ca="1">SUMIF(APF3:APF72,ALE52,APD3:APD72)+SUMIF(APC3:APC72,ALE52,APE3:APE72)</f>
        <v>0</v>
      </c>
      <c r="ALK52" s="497">
        <f t="shared" ca="1" si="7227"/>
        <v>1000</v>
      </c>
      <c r="ALL52" s="497">
        <f t="shared" ca="1" si="7228"/>
        <v>0</v>
      </c>
      <c r="ALM52" s="499">
        <f t="shared" si="198"/>
        <v>17</v>
      </c>
      <c r="ALN52" s="497">
        <f ca="1">IF(COUNTIF(ALL49:ALL52,4)&lt;&gt;4,RANK(ALL52,ALL49:ALL52),ALL104)</f>
        <v>1</v>
      </c>
      <c r="ALO52" s="497"/>
      <c r="ALP52" s="497">
        <f ca="1">SUMPRODUCT((ALN49:ALN52=ALN52)*(ALM49:ALM52&lt;ALM52))+ALN52</f>
        <v>3</v>
      </c>
      <c r="ALQ52" s="498" t="str">
        <f ca="1">INDEX(ALE49:ALE53,MATCH(4,ALP49:ALP53,0),0)</f>
        <v>Real Madrid</v>
      </c>
      <c r="ALR52" s="497">
        <f ca="1">INDEX(ALN49:ALN53,MATCH(ALQ52,ALE49:ALE53,0),0)</f>
        <v>1</v>
      </c>
      <c r="ALS52" s="497" t="str">
        <f t="shared" ca="1" si="7407"/>
        <v>Real Madrid</v>
      </c>
      <c r="ALT52" s="497" t="str">
        <f t="shared" ca="1" si="7408"/>
        <v/>
      </c>
      <c r="ALU52" s="497"/>
      <c r="ALV52" s="497"/>
      <c r="ALW52" s="497"/>
      <c r="ALX52" s="497" t="str">
        <f t="shared" ca="1" si="7233"/>
        <v>Real Madrid</v>
      </c>
      <c r="ALY52" s="497">
        <f ca="1">SUMPRODUCT((APC3:APC54=ALX52)*(APF3:APF54=ALX53)*(APG3:APG54="W"))+SUMPRODUCT((APC3:APC54=ALX52)*(APF3:APF54=ALX49)*(APG3:APG54="W"))+SUMPRODUCT((APC3:APC54=ALX52)*(APF3:APF54=ALX50)*(APG3:APG54="W"))+SUMPRODUCT((APC3:APC54=ALX52)*(APF3:APF54=ALX51)*(APG3:APG54="W"))+SUMPRODUCT((APC3:APC54=ALX53)*(APF3:APF54=ALX52)*(APH3:APH54="W"))+SUMPRODUCT((APC3:APC54=ALX49)*(APF3:APF54=ALX52)*(APH3:APH54="W"))+SUMPRODUCT((APC3:APC54=ALX50)*(APF3:APF54=ALX52)*(APH3:APH54="W"))+SUMPRODUCT((APC3:APC54=ALX51)*(APF3:APF54=ALX52)*(APH3:APH54="W"))</f>
        <v>0</v>
      </c>
      <c r="ALZ52" s="497">
        <f ca="1">SUMPRODUCT((APC3:APC54=ALX52)*(APF3:APF54=ALX53)*(APG3:APG54="D"))+SUMPRODUCT((APC3:APC54=ALX52)*(APF3:APF54=ALX49)*(APG3:APG54="D"))+SUMPRODUCT((APC3:APC54=ALX52)*(APF3:APF54=ALX50)*(APG3:APG54="D"))+SUMPRODUCT((APC3:APC54=ALX52)*(APF3:APF54=ALX51)*(APG3:APG54="D"))+SUMPRODUCT((APC3:APC54=ALX53)*(APF3:APF54=ALX52)*(APG3:APG54="D"))+SUMPRODUCT((APC3:APC54=ALX49)*(APF3:APF54=ALX52)*(APG3:APG54="D"))+SUMPRODUCT((APC3:APC54=ALX50)*(APF3:APF54=ALX52)*(APG3:APG54="D"))+SUMPRODUCT((APC3:APC54=ALX51)*(APF3:APF54=ALX52)*(APG3:APG54="D"))</f>
        <v>0</v>
      </c>
      <c r="AMA52" s="497">
        <f ca="1">SUMPRODUCT((APC3:APC54=ALX52)*(APF3:APF54=ALX53)*(APG3:APG54="L"))+SUMPRODUCT((APC3:APC54=ALX52)*(APF3:APF54=ALX49)*(APG3:APG54="L"))+SUMPRODUCT((APC3:APC54=ALX52)*(APF3:APF54=ALX50)*(APG3:APG54="L"))+SUMPRODUCT((APC3:APC54=ALX52)*(APF3:APF54=ALX51)*(APG3:APG54="L"))+SUMPRODUCT((APC3:APC54=ALX53)*(APF3:APF54=ALX52)*(APH3:APH54="L"))+SUMPRODUCT((APC3:APC54=ALX49)*(APF3:APF54=ALX52)*(APH3:APH54="L"))+SUMPRODUCT((APC3:APC54=ALX50)*(APF3:APF54=ALX52)*(APH3:APH54="L"))+SUMPRODUCT((APC3:APC54=ALX51)*(APF3:APF54=ALX52)*(APH3:APH54="L"))</f>
        <v>0</v>
      </c>
      <c r="AMB52" s="497">
        <f ca="1">SUMPRODUCT((APC3:APC54=ALX52)*(APF3:APF54=ALX53)*APD3:APD54)+SUMPRODUCT((APC3:APC54=ALX52)*(APF3:APF54=ALX49)*APD3:APD54)+SUMPRODUCT((APC3:APC54=ALX52)*(APF3:APF54=ALX50)*APD3:APD54)+SUMPRODUCT((APC3:APC54=ALX52)*(APF3:APF54=ALX51)*APD3:APD54)+SUMPRODUCT((APC3:APC54=ALX53)*(APF3:APF54=ALX52)*APE3:APE54)+SUMPRODUCT((APC3:APC54=ALX49)*(APF3:APF54=ALX52)*APE3:APE54)+SUMPRODUCT((APC3:APC54=ALX50)*(APF3:APF54=ALX52)*APE3:APE54)+SUMPRODUCT((APC3:APC54=ALX51)*(APF3:APF54=ALX52)*APE3:APE54)</f>
        <v>0</v>
      </c>
      <c r="AMC52" s="497">
        <f ca="1">SUMPRODUCT((APC3:APC54=ALX52)*(APF3:APF54=ALX53)*APE3:APE54)+SUMPRODUCT((APC3:APC54=ALX52)*(APF3:APF54=ALX49)*APE3:APE54)+SUMPRODUCT((APC3:APC54=ALX52)*(APF3:APF54=ALX50)*APE3:APE54)+SUMPRODUCT((APC3:APC54=ALX52)*(APF3:APF54=ALX51)*APE3:APE54)+SUMPRODUCT((APC3:APC54=ALX53)*(APF3:APF54=ALX52)*APD3:APD54)+SUMPRODUCT((APC3:APC54=ALX49)*(APF3:APF54=ALX52)*APD3:APD54)+SUMPRODUCT((APC3:APC54=ALX50)*(APF3:APF54=ALX52)*APD3:APD54)+SUMPRODUCT((APC3:APC54=ALX51)*(APF3:APF54=ALX52)*APD3:APD54)</f>
        <v>0</v>
      </c>
      <c r="AMD52" s="497">
        <f t="shared" ca="1" si="7234"/>
        <v>1000</v>
      </c>
      <c r="AME52" s="497">
        <f t="shared" ca="1" si="7235"/>
        <v>0</v>
      </c>
      <c r="AMF52" s="497">
        <f ca="1">IF(ALX52&lt;&gt;"",VLOOKUP(ALX52,ALE4:ALK52,7,FALSE),"")</f>
        <v>1000</v>
      </c>
      <c r="AMG52" s="497">
        <f ca="1">IF(ALX52&lt;&gt;"",VLOOKUP(ALX52,ALE4:ALK52,5,FALSE),"")</f>
        <v>0</v>
      </c>
      <c r="AMH52" s="497">
        <f ca="1">IF(ALX52&lt;&gt;"",VLOOKUP(ALX52,ALE4:ALM52,9,FALSE),"")</f>
        <v>32</v>
      </c>
      <c r="AMI52" s="497">
        <f t="shared" ca="1" si="7236"/>
        <v>0</v>
      </c>
      <c r="AMJ52" s="497">
        <f ca="1">IF(ALX52&lt;&gt;"",RANK(AMI52,AMI49:AMI53),"")</f>
        <v>1</v>
      </c>
      <c r="AMK52" s="497">
        <f ca="1">IF(ALX52&lt;&gt;"",SUMPRODUCT((AMI49:AMI53=AMI52)*(AMD49:AMD53&gt;AMD52)),"")</f>
        <v>0</v>
      </c>
      <c r="AML52" s="497">
        <f ca="1">IF(ALX52&lt;&gt;"",SUMPRODUCT((AMI49:AMI53=AMI52)*(AMD49:AMD53=AMD52)*(AMB49:AMB53&gt;AMB52)),"")</f>
        <v>0</v>
      </c>
      <c r="AMM52" s="497">
        <f ca="1">IF(ALX52&lt;&gt;"",SUMPRODUCT((AMI49:AMI53=AMI52)*(AMD49:AMD53=AMD52)*(AMB49:AMB53=AMB52)*(AMF49:AMF53&gt;AMF52)),"")</f>
        <v>0</v>
      </c>
      <c r="AMN52" s="497">
        <f ca="1">IF(ALX52&lt;&gt;"",SUMPRODUCT((AMI49:AMI53=AMI52)*(AMD49:AMD53=AMD52)*(AMB49:AMB53=AMB52)*(AMF49:AMF53=AMF52)*(AMG49:AMG53&gt;AMG52)),"")</f>
        <v>0</v>
      </c>
      <c r="AMO52" s="497">
        <f ca="1">IF(ALX52&lt;&gt;"",SUMPRODUCT((AMI49:AMI53=AMI52)*(AMD49:AMD53=AMD52)*(AMB49:AMB53=AMB52)*(AMF49:AMF53=AMF52)*(AMG49:AMG53=AMG52)*(AMH49:AMH53&gt;AMH52)),"")</f>
        <v>0</v>
      </c>
      <c r="AMP52" s="497">
        <f t="shared" ref="AMP52" ca="1" si="7517">IF(ALX52&lt;&gt;"",IF(AMP104&lt;&gt;"",IF(ALW100=3,AMP104,AMP104+ALW100),SUM(AMJ52:AMO52)),"")</f>
        <v>1</v>
      </c>
      <c r="AMQ52" s="497" t="str">
        <f ca="1">IF(ALX52&lt;&gt;"",INDEX(ALX49:ALX53,MATCH(4,AMP49:AMP53,0),0),"")</f>
        <v>Pachuca</v>
      </c>
      <c r="AMR52" s="497" t="str">
        <f t="shared" ca="1" si="7326"/>
        <v/>
      </c>
      <c r="AMS52" s="497" t="str">
        <f ca="1">IF(AMR52&lt;&gt;"",SUMPRODUCT((APC3:APC54=AMR52)*(APF3:APF54=AMR53)*(APG3:APG54="W"))+SUMPRODUCT((APC3:APC54=AMR52)*(APF3:APF54=AMR50)*(APG3:APG54="W"))+SUMPRODUCT((APC3:APC54=AMR52)*(APF3:APF54=AMR51)*(APG3:APG54="W"))+SUMPRODUCT((APC3:APC54=AMR53)*(APF3:APF54=AMR52)*(APH3:APH54="W"))+SUMPRODUCT((APC3:APC54=AMR50)*(APF3:APF54=AMR52)*(APH3:APH54="W"))+SUMPRODUCT((APC3:APC54=AMR51)*(APF3:APF54=AMR52)*(APH3:APH54="W")),"")</f>
        <v/>
      </c>
      <c r="AMT52" s="497" t="str">
        <f ca="1">IF(AMR52&lt;&gt;"",SUMPRODUCT((APC3:APC54=AMR52)*(APF3:APF54=AMR53)*(APG3:APG54="D"))+SUMPRODUCT((APC3:APC54=AMR52)*(APF3:APF54=AMR50)*(APG3:APG54="D"))+SUMPRODUCT((APC3:APC54=AMR52)*(APF3:APF54=AMR51)*(APG3:APG54="D"))+SUMPRODUCT((APC3:APC54=AMR53)*(APF3:APF54=AMR52)*(APG3:APG54="D"))+SUMPRODUCT((APC3:APC54=AMR50)*(APF3:APF54=AMR52)*(APG3:APG54="D"))+SUMPRODUCT((APC3:APC54=AMR51)*(APF3:APF54=AMR52)*(APG3:APG54="D")),"")</f>
        <v/>
      </c>
      <c r="AMU52" s="497" t="str">
        <f ca="1">IF(AMR52&lt;&gt;"",SUMPRODUCT((APC3:APC54=AMR52)*(APF3:APF54=AMR53)*(APG3:APG54="L"))+SUMPRODUCT((APC3:APC54=AMR52)*(APF3:APF54=AMR50)*(APG3:APG54="L"))+SUMPRODUCT((APC3:APC54=AMR52)*(APF3:APF54=AMR51)*(APG3:APG54="L"))+SUMPRODUCT((APC3:APC54=AMR53)*(APF3:APF54=AMR52)*(APH3:APH54="L"))+SUMPRODUCT((APC3:APC54=AMR50)*(APF3:APF54=AMR52)*(APH3:APH54="L"))+SUMPRODUCT((APC3:APC54=AMR51)*(APF3:APF54=AMR52)*(APH3:APH54="L")),"")</f>
        <v/>
      </c>
      <c r="AMV52" s="497">
        <f ca="1">SUMPRODUCT((APC3:APC54=AMR52)*(APF3:APF54=AMR53)*APD3:APD54)+SUMPRODUCT((APC3:APC54=AMR52)*(APF3:APF54=AMR49)*APD3:APD54)+SUMPRODUCT((APC3:APC54=AMR52)*(APF3:APF54=AMR50)*APD3:APD54)+SUMPRODUCT((APC3:APC54=AMR52)*(APF3:APF54=AMR51)*APD3:APD54)+SUMPRODUCT((APC3:APC54=AMR53)*(APF3:APF54=AMR52)*APE3:APE54)+SUMPRODUCT((APC3:APC54=AMR49)*(APF3:APF54=AMR52)*APE3:APE54)+SUMPRODUCT((APC3:APC54=AMR50)*(APF3:APF54=AMR52)*APE3:APE54)+SUMPRODUCT((APC3:APC54=AMR51)*(APF3:APF54=AMR52)*APE3:APE54)</f>
        <v>0</v>
      </c>
      <c r="AMW52" s="497">
        <f ca="1">SUMPRODUCT((APC3:APC54=AMR52)*(APF3:APF54=AMR53)*APE3:APE54)+SUMPRODUCT((APC3:APC54=AMR52)*(APF3:APF54=AMR49)*APE3:APE54)+SUMPRODUCT((APC3:APC54=AMR52)*(APF3:APF54=AMR50)*APE3:APE54)+SUMPRODUCT((APC3:APC54=AMR52)*(APF3:APF54=AMR51)*APE3:APE54)+SUMPRODUCT((APC3:APC54=AMR53)*(APF3:APF54=AMR52)*APD3:APD54)+SUMPRODUCT((APC3:APC54=AMR49)*(APF3:APF54=AMR52)*APD3:APD54)+SUMPRODUCT((APC3:APC54=AMR50)*(APF3:APF54=AMR52)*APD3:APD54)+SUMPRODUCT((APC3:APC54=AMR51)*(APF3:APF54=AMR52)*APD3:APD54)</f>
        <v>0</v>
      </c>
      <c r="AMX52" s="497">
        <f t="shared" ca="1" si="7327"/>
        <v>1000</v>
      </c>
      <c r="AMY52" s="497" t="str">
        <f t="shared" ca="1" si="7328"/>
        <v/>
      </c>
      <c r="AMZ52" s="497" t="str">
        <f ca="1">IF(AMR52&lt;&gt;"",VLOOKUP(AMR52,ALE4:ALK52,7,FALSE),"")</f>
        <v/>
      </c>
      <c r="ANA52" s="497" t="str">
        <f ca="1">IF(AMR52&lt;&gt;"",VLOOKUP(AMR52,ALE4:ALK52,5,FALSE),"")</f>
        <v/>
      </c>
      <c r="ANB52" s="497" t="str">
        <f ca="1">IF(AMR52&lt;&gt;"",VLOOKUP(AMR52,ALE4:ALM52,9,FALSE),"")</f>
        <v/>
      </c>
      <c r="ANC52" s="497" t="str">
        <f t="shared" ca="1" si="7329"/>
        <v/>
      </c>
      <c r="AND52" s="497" t="str">
        <f ca="1">IF(AMR52&lt;&gt;"",RANK(ANC52,ANC49:ANC52),"")</f>
        <v/>
      </c>
      <c r="ANE52" s="497" t="str">
        <f ca="1">IF(AMR52&lt;&gt;"",SUMPRODUCT((ANC49:ANC53=ANC52)*(AMX49:AMX53&gt;AMX52)),"")</f>
        <v/>
      </c>
      <c r="ANF52" s="497" t="str">
        <f ca="1">IF(AMR52&lt;&gt;"",SUMPRODUCT((ANC49:ANC53=ANC52)*(AMX49:AMX53=AMX52)*(AMV49:AMV53&gt;AMV52)),"")</f>
        <v/>
      </c>
      <c r="ANG52" s="497" t="str">
        <f ca="1">IF(AMR52&lt;&gt;"",SUMPRODUCT((ANC49:ANC53=ANC52)*(AMX49:AMX53=AMX52)*(AMV49:AMV53=AMV52)*(AMZ49:AMZ53&gt;AMZ52)),"")</f>
        <v/>
      </c>
      <c r="ANH52" s="497" t="str">
        <f ca="1">IF(AMR52&lt;&gt;"",SUMPRODUCT((ANC49:ANC53=ANC52)*(AMX49:AMX53=AMX52)*(AMV49:AMV53=AMV52)*(AMZ49:AMZ53=AMZ52)*(ANA49:ANA53&gt;ANA52)),"")</f>
        <v/>
      </c>
      <c r="ANI52" s="497" t="str">
        <f ca="1">IF(AMR52&lt;&gt;"",SUMPRODUCT((ANC49:ANC53=ANC52)*(AMX49:AMX53=AMX52)*(AMV49:AMV53=AMV52)*(AMZ49:AMZ53=AMZ52)*(ANA49:ANA53=ANA52)*(ANB49:ANB53&gt;ANB52)),"")</f>
        <v/>
      </c>
      <c r="ANJ52" s="497" t="str">
        <f ca="1">IF(AMR52&lt;&gt;"",IF(ANJ104&lt;&gt;"",IF(AMQ100=3,ANJ104,ANJ104+AMQ100),SUM(AND52:ANI52)+1),"")</f>
        <v/>
      </c>
      <c r="ANK52" s="497" t="str">
        <f ca="1">IF(AMR52&lt;&gt;"",INDEX(AMR50:AMR53,MATCH(4,ANJ50:ANJ53,0),0),"")</f>
        <v/>
      </c>
      <c r="ANL52" s="497" t="str">
        <f t="shared" ca="1" si="7411"/>
        <v/>
      </c>
      <c r="ANM52" s="497">
        <f ca="1">SUMPRODUCT((APC3:APC54=ANL52)*(APF3:APF54=ANL53)*(APG3:APG54="W"))+SUMPRODUCT((APC3:APC54=ANL52)*(APF3:APF54=ANL66)*(APG3:APG54="W"))+SUMPRODUCT((APC3:APC54=ANL52)*(APF3:APF54=ANL51)*(APG3:APG54="W"))+SUMPRODUCT((APC3:APC54=ANL53)*(APF3:APF54=ANL52)*(APH3:APH54="W"))+SUMPRODUCT((APC3:APC54=ANL66)*(APF3:APF54=ANL52)*(APH3:APH54="W"))+SUMPRODUCT((APC3:APC54=ANL51)*(APF3:APF54=ANL52)*(APH3:APH54="W"))</f>
        <v>0</v>
      </c>
      <c r="ANN52" s="497">
        <f ca="1">SUMPRODUCT((APC3:APC54=ANL52)*(APF3:APF54=ANL53)*(APG3:APG54="D"))+SUMPRODUCT((APC3:APC54=ANL52)*(APF3:APF54=ANL66)*(APG3:APG54="D"))+SUMPRODUCT((APC3:APC54=ANL52)*(APF3:APF54=ANL51)*(APG3:APG54="D"))+SUMPRODUCT((APC3:APC54=ANL53)*(APF3:APF54=ANL52)*(APG3:APG54="D"))+SUMPRODUCT((APC3:APC54=ANL66)*(APF3:APF54=ANL52)*(APG3:APG54="D"))+SUMPRODUCT((APC3:APC54=ANL51)*(APF3:APF54=ANL52)*(APG3:APG54="D"))</f>
        <v>0</v>
      </c>
      <c r="ANO52" s="497">
        <f ca="1">SUMPRODUCT((APC3:APC54=ANL52)*(APF3:APF54=ANL53)*(APG3:APG54="L"))+SUMPRODUCT((APC3:APC54=ANL52)*(APF3:APF54=ANL66)*(APG3:APG54="L"))+SUMPRODUCT((APC3:APC54=ANL52)*(APF3:APF54=ANL51)*(APG3:APG54="L"))+SUMPRODUCT((APC3:APC54=ANL53)*(APF3:APF54=ANL52)*(APH3:APH54="L"))+SUMPRODUCT((APC3:APC54=ANL66)*(APF3:APF54=ANL52)*(APH3:APH54="L"))+SUMPRODUCT((APC3:APC54=ANL51)*(APF3:APF54=ANL52)*(APH3:APH54="L"))</f>
        <v>0</v>
      </c>
      <c r="ANP52" s="497">
        <f ca="1">SUMPRODUCT((APC3:APC54=ANL52)*(APF3:APF54=ANL53)*APD3:APD54)+SUMPRODUCT((APC3:APC54=ANL52)*(APF3:APF54=ANL49)*APD3:APD54)+SUMPRODUCT((APC3:APC54=ANL52)*(APF3:APF54=ANL50)*APD3:APD54)+SUMPRODUCT((APC3:APC54=ANL52)*(APF3:APF54=ANL51)*APD3:APD54)+SUMPRODUCT((APC3:APC54=ANL53)*(APF3:APF54=ANL52)*APE3:APE54)+SUMPRODUCT((APC3:APC54=ANL49)*(APF3:APF54=ANL52)*APE3:APE54)+SUMPRODUCT((APC3:APC54=ANL50)*(APF3:APF54=ANL52)*APE3:APE54)+SUMPRODUCT((APC3:APC54=ANL51)*(APF3:APF54=ANL52)*APE3:APE54)</f>
        <v>0</v>
      </c>
      <c r="ANQ52" s="497">
        <f ca="1">SUMPRODUCT((APC3:APC54=ANL52)*(APF3:APF54=ANL53)*APE3:APE54)+SUMPRODUCT((APC3:APC54=ANL52)*(APF3:APF54=ANL49)*APE3:APE54)+SUMPRODUCT((APC3:APC54=ANL52)*(APF3:APF54=ANL50)*APE3:APE54)+SUMPRODUCT((APC3:APC54=ANL52)*(APF3:APF54=ANL51)*APE3:APE54)+SUMPRODUCT((APC3:APC54=ANL53)*(APF3:APF54=ANL52)*APD3:APD54)+SUMPRODUCT((APC3:APC54=ANL49)*(APF3:APF54=ANL52)*APD3:APD54)+SUMPRODUCT((APC3:APC54=ANL50)*(APF3:APF54=ANL52)*APD3:APD54)+SUMPRODUCT((APC3:APC54=ANL51)*(APF3:APF54=ANL52)*APD3:APD54)</f>
        <v>0</v>
      </c>
      <c r="ANR52" s="497">
        <f t="shared" ca="1" si="7412"/>
        <v>1000</v>
      </c>
      <c r="ANS52" s="497" t="str">
        <f t="shared" ca="1" si="7413"/>
        <v/>
      </c>
      <c r="ANT52" s="497" t="str">
        <f ca="1">IF(ANL52&lt;&gt;"",VLOOKUP(ANL52,ALE4:ALK52,7,FALSE),"")</f>
        <v/>
      </c>
      <c r="ANU52" s="497" t="str">
        <f ca="1">IF(ANL52&lt;&gt;"",VLOOKUP(ANL52,ALE4:ALK52,5,FALSE),"")</f>
        <v/>
      </c>
      <c r="ANV52" s="497" t="str">
        <f ca="1">IF(ANL52&lt;&gt;"",VLOOKUP(ANL52,ALE4:ALM52,9,FALSE),"")</f>
        <v/>
      </c>
      <c r="ANW52" s="497" t="str">
        <f t="shared" ca="1" si="7414"/>
        <v/>
      </c>
      <c r="ANX52" s="497" t="str">
        <f ca="1">IF(ANL52&lt;&gt;"",RANK(ANW52,ANW50:ANW52),"")</f>
        <v/>
      </c>
      <c r="ANY52" s="497" t="str">
        <f ca="1">IF(ANL52&lt;&gt;"",SUMPRODUCT((ANW49:ANW53=ANW52)*(ANR49:ANR53&gt;ANR52)),"")</f>
        <v/>
      </c>
      <c r="ANZ52" s="497" t="str">
        <f ca="1">IF(ANL52&lt;&gt;"",SUMPRODUCT((ANW49:ANW53=ANW52)*(ANR49:ANR53=ANR52)*(ANP49:ANP53&gt;ANP52)),"")</f>
        <v/>
      </c>
      <c r="AOA52" s="497" t="str">
        <f ca="1">IF(ANL52&lt;&gt;"",SUMPRODUCT((ANW49:ANW53=ANW52)*(ANR49:ANR53=ANR52)*(ANP49:ANP53=ANP52)*(ANT49:ANT53&gt;ANT52)),"")</f>
        <v/>
      </c>
      <c r="AOB52" s="497" t="str">
        <f ca="1">IF(ANL52&lt;&gt;"",SUMPRODUCT((ANW49:ANW53=ANW52)*(ANR49:ANR53=ANR52)*(ANP49:ANP53=ANP52)*(ANT49:ANT53=ANT52)*(ANU49:ANU53&gt;ANU52)),"")</f>
        <v/>
      </c>
      <c r="AOC52" s="497" t="str">
        <f ca="1">IF(ANL52&lt;&gt;"",SUMPRODUCT((ANW49:ANW53=ANW52)*(ANR49:ANR53=ANR52)*(ANP49:ANP53=ANP52)*(ANT49:ANT53=ANT52)*(ANU49:ANU53=ANU52)*(ANV49:ANV53&gt;ANV52)),"")</f>
        <v/>
      </c>
      <c r="AOD52" s="497" t="str">
        <f t="shared" ca="1" si="7415"/>
        <v/>
      </c>
      <c r="AOE52" s="497" t="str">
        <f ca="1">IF(ANL52&lt;&gt;"",INDEX(ANL51:ANL53,MATCH(4,AOD51:AOD53,0),0),"")</f>
        <v/>
      </c>
      <c r="AOF52" s="497" t="str">
        <f t="shared" ref="AOF52" si="7518">IF(ALV49&lt;&gt;"",ALV49,"")</f>
        <v/>
      </c>
      <c r="AOG52" s="497">
        <f ca="1">SUMPRODUCT((APC3:APC54=AOF52)*(APF3:APF54=AOF53)*(APG3:APG54="W"))+SUMPRODUCT((APC3:APC54=AOF52)*(APF3:APF54=AOF66)*(APG3:APG54="W"))+SUMPRODUCT((APC3:APC54=AOF52)*(APF3:APF54=AOF67)*(APG3:APG54="W"))+SUMPRODUCT((APC3:APC54=AOF53)*(APF3:APF54=AOF52)*(APH3:APH54="W"))+SUMPRODUCT((APC3:APC54=AOF66)*(APF3:APF54=AOF52)*(APH3:APH54="W"))+SUMPRODUCT((APC3:APC54=AOF67)*(APF3:APF54=AOF52)*(APH3:APH54="W"))</f>
        <v>0</v>
      </c>
      <c r="AOH52" s="497">
        <f ca="1">SUMPRODUCT((APC3:APC54=AOF52)*(APF3:APF54=AOF53)*(APG3:APG54="D"))+SUMPRODUCT((APC3:APC54=AOF52)*(APF3:APF54=AOF66)*(APG3:APG54="D"))+SUMPRODUCT((APC3:APC54=AOF52)*(APF3:APF54=AOF67)*(APG3:APG54="D"))+SUMPRODUCT((APC3:APC54=AOF53)*(APF3:APF54=AOF52)*(APG3:APG54="D"))+SUMPRODUCT((APC3:APC54=AOF66)*(APF3:APF54=AOF52)*(APG3:APG54="D"))+SUMPRODUCT((APC3:APC54=AOF67)*(APF3:APF54=AOF52)*(APG3:APG54="D"))</f>
        <v>0</v>
      </c>
      <c r="AOI52" s="497">
        <f ca="1">SUMPRODUCT((APC3:APC54=AOF52)*(APF3:APF54=AOF53)*(APG3:APG54="L"))+SUMPRODUCT((APC3:APC54=AOF52)*(APF3:APF54=AOF66)*(APG3:APG54="L"))+SUMPRODUCT((APC3:APC54=AOF52)*(APF3:APF54=AOF67)*(APG3:APG54="L"))+SUMPRODUCT((APC3:APC54=AOF53)*(APF3:APF54=AOF52)*(APH3:APH54="L"))+SUMPRODUCT((APC3:APC54=AOF66)*(APF3:APF54=AOF52)*(APH3:APH54="L"))+SUMPRODUCT((APC3:APC54=AOF67)*(APF3:APF54=AOF52)*(APH3:APH54="L"))</f>
        <v>0</v>
      </c>
      <c r="AOJ52" s="497">
        <f ca="1">SUMPRODUCT((APC3:APC54=AOF52)*(APF3:APF54=AOF53)*APD3:APD54)+SUMPRODUCT((APC3:APC54=AOF52)*(APF3:APF54=AOF49)*APD3:APD54)+SUMPRODUCT((APC3:APC54=AOF52)*(APF3:APF54=AOF50)*APD3:APD54)+SUMPRODUCT((APC3:APC54=AOF52)*(APF3:APF54=AOF51)*APD3:APD54)+SUMPRODUCT((APC3:APC54=AOF53)*(APF3:APF54=AOF52)*APE3:APE54)+SUMPRODUCT((APC3:APC54=AOF49)*(APF3:APF54=AOF52)*APE3:APE54)+SUMPRODUCT((APC3:APC54=AOF50)*(APF3:APF54=AOF52)*APE3:APE54)+SUMPRODUCT((APC3:APC54=AOF51)*(APF3:APF54=AOF52)*APE3:APE54)</f>
        <v>0</v>
      </c>
      <c r="AOK52" s="497">
        <f ca="1">SUMPRODUCT((APC3:APC54=AOF52)*(APF3:APF54=AOF53)*APE3:APE54)+SUMPRODUCT((APC3:APC54=AOF52)*(APF3:APF54=AOF49)*APE3:APE54)+SUMPRODUCT((APC3:APC54=AOF52)*(APF3:APF54=AOF50)*APE3:APE54)+SUMPRODUCT((APC3:APC54=AOF52)*(APF3:APF54=AOF51)*APE3:APE54)+SUMPRODUCT((APC3:APC54=AOF53)*(APF3:APF54=AOF52)*APD3:APD54)+SUMPRODUCT((APC3:APC54=AOF49)*(APF3:APF54=AOF52)*APD3:APD54)+SUMPRODUCT((APC3:APC54=AOF50)*(APF3:APF54=AOF52)*APD3:APD54)+SUMPRODUCT((APC3:APC54=AOF51)*(APF3:APF54=AOF52)*APD3:APD54)</f>
        <v>0</v>
      </c>
      <c r="AOL52" s="497">
        <f t="shared" ref="AOL52" ca="1" si="7519">AOJ52-AOK52+1000</f>
        <v>1000</v>
      </c>
      <c r="AOM52" s="497" t="str">
        <f t="shared" ref="AOM52" si="7520">IF(AOF52&lt;&gt;"",AOG52*3+AOH52*1,"")</f>
        <v/>
      </c>
      <c r="AON52" s="497" t="str">
        <f>IF(AOF52&lt;&gt;"",VLOOKUP(AOF52,ALE4:ALK52,7,FALSE),"")</f>
        <v/>
      </c>
      <c r="AOO52" s="497" t="str">
        <f>IF(AOF52&lt;&gt;"",VLOOKUP(AOF52,ALE4:ALK52,5,FALSE),"")</f>
        <v/>
      </c>
      <c r="AOP52" s="497" t="str">
        <f>IF(AOF52&lt;&gt;"",VLOOKUP(AOF52,ALE4:ALM52,9,FALSE),"")</f>
        <v/>
      </c>
      <c r="AOQ52" s="497" t="str">
        <f t="shared" ref="AOQ52" si="7521">AOM52</f>
        <v/>
      </c>
      <c r="AOR52" s="497" t="str">
        <f t="shared" ref="AOR52" si="7522">IF(AOF52&lt;&gt;"",RANK(AOQ52,AMI49:AMI53),"")</f>
        <v/>
      </c>
      <c r="AOS52" s="497" t="str">
        <f t="shared" ref="AOS52" si="7523">IF(AOF52&lt;&gt;"",SUMPRODUCT((AOQ49:AOQ53=AOQ52)*(AOL49:AOL53&gt;AOL52)),"")</f>
        <v/>
      </c>
      <c r="AOT52" s="497" t="str">
        <f t="shared" ref="AOT52" si="7524">IF(AOF52&lt;&gt;"",SUMPRODUCT((AOQ49:AOQ53=AOQ52)*(AOL49:AOL53=AOL52)*(AOJ49:AOJ53&gt;AOJ52)),"")</f>
        <v/>
      </c>
      <c r="AOU52" s="497" t="str">
        <f t="shared" ref="AOU52" si="7525">IF(AOF52&lt;&gt;"",SUMPRODUCT((AOQ49:AOQ53=AOQ52)*(AOL49:AOL53=AOL52)*(AOJ49:AOJ53=AOJ52)*(AON49:AON53&gt;AON52)),"")</f>
        <v/>
      </c>
      <c r="AOV52" s="497" t="str">
        <f t="shared" ref="AOV52" si="7526">IF(AOF52&lt;&gt;"",SUMPRODUCT((AOQ49:AOQ53=AOQ52)*(AOL49:AOL53=AOL52)*(AOJ49:AOJ53=AOJ52)*(AON49:AON53=AON52)*(AOO49:AOO53&gt;AOO52)),"")</f>
        <v/>
      </c>
      <c r="AOW52" s="497" t="str">
        <f t="shared" ref="AOW52" si="7527">IF(AOF52&lt;&gt;"",SUMPRODUCT((AOQ49:AOQ53=AOQ52)*(AOL49:AOL53=AOL52)*(AOJ49:AOJ53=AOJ52)*(AON49:AON53=AON52)*(AOO49:AOO53=AOO52)*(AOP49:AOP53&gt;AOP52)),"")</f>
        <v/>
      </c>
      <c r="AOX52" s="497" t="str">
        <f t="shared" ref="AOX52" si="7528">IF(AOF52&lt;&gt;"",SUM(AOR52:AOW52)+3,"")</f>
        <v/>
      </c>
      <c r="AOY52" s="497" t="str">
        <f t="shared" ref="AOY52" si="7529">IF(AOF52&lt;&gt;"",IF(AOX52=4,AOF52,AOF53),"")</f>
        <v/>
      </c>
      <c r="AOZ52" s="497" t="str">
        <f t="shared" ref="AOZ52" ca="1" si="7530">IF(AOY52&lt;&gt;"",AOY52,IF(AOE52&lt;&gt;"",AOE52,IF(ANK52&lt;&gt;"",ANK52,IF(AMQ52&lt;&gt;"",AMQ52,ALQ52))))</f>
        <v>Pachuca</v>
      </c>
      <c r="APA52" s="497">
        <v>4</v>
      </c>
      <c r="APB52" s="497"/>
      <c r="APC52" s="497"/>
      <c r="APD52" s="497"/>
      <c r="APE52" s="497"/>
      <c r="APF52" s="497"/>
      <c r="APG52" s="497"/>
      <c r="APH52" s="497"/>
      <c r="API52" s="497"/>
      <c r="APJ52" s="497">
        <f ca="1">VLOOKUP(APK52,ATF49:ATG52,2,FALSE)</f>
        <v>2</v>
      </c>
      <c r="APK52" s="498" t="str">
        <f t="shared" si="7239"/>
        <v>Salzburg</v>
      </c>
      <c r="APL52" s="497">
        <f ca="1">SUMPRODUCT((ATI3:ATI54=APK52)*(ATM3:ATM54="W"))+SUMPRODUCT((ATL3:ATL54=APK52)*(ATN3:ATN54="W"))</f>
        <v>0</v>
      </c>
      <c r="APM52" s="497">
        <f ca="1">SUMPRODUCT((ATI3:ATI54=APK52)*(ATM3:ATM54="D"))+SUMPRODUCT((ATL3:ATL54=APK52)*(ATN3:ATN54="D"))</f>
        <v>0</v>
      </c>
      <c r="APN52" s="497">
        <f ca="1">SUMPRODUCT((ATI3:ATI54=APK52)*(ATM3:ATM54="L"))+SUMPRODUCT((ATL3:ATL54=APK52)*(ATN3:ATN54="L"))</f>
        <v>0</v>
      </c>
      <c r="APO52" s="497">
        <f ca="1">SUMIF(ATI3:ATI72,APK52,ATJ3:ATJ72)+SUMIF(ATL3:ATL72,APK52,ATK3:ATK72)</f>
        <v>0</v>
      </c>
      <c r="APP52" s="497">
        <f ca="1">SUMIF(ATL3:ATL72,APK52,ATJ3:ATJ72)+SUMIF(ATI3:ATI72,APK52,ATK3:ATK72)</f>
        <v>0</v>
      </c>
      <c r="APQ52" s="497">
        <f t="shared" ca="1" si="7240"/>
        <v>1000</v>
      </c>
      <c r="APR52" s="497">
        <f t="shared" ca="1" si="7241"/>
        <v>0</v>
      </c>
      <c r="APS52" s="499">
        <f t="shared" si="225"/>
        <v>17</v>
      </c>
      <c r="APT52" s="497">
        <f ca="1">IF(COUNTIF(APR49:APR52,4)&lt;&gt;4,RANK(APR52,APR49:APR52),APR104)</f>
        <v>1</v>
      </c>
      <c r="APU52" s="497"/>
      <c r="APV52" s="497">
        <f ca="1">SUMPRODUCT((APT49:APT52=APT52)*(APS49:APS52&lt;APS52))+APT52</f>
        <v>3</v>
      </c>
      <c r="APW52" s="498" t="str">
        <f ca="1">INDEX(APK49:APK53,MATCH(4,APV49:APV53,0),0)</f>
        <v>Real Madrid</v>
      </c>
      <c r="APX52" s="497">
        <f ca="1">INDEX(APT49:APT53,MATCH(APW52,APK49:APK53,0),0)</f>
        <v>1</v>
      </c>
      <c r="APY52" s="497" t="str">
        <f t="shared" ca="1" si="7417"/>
        <v>Real Madrid</v>
      </c>
      <c r="APZ52" s="497" t="str">
        <f t="shared" ca="1" si="7418"/>
        <v/>
      </c>
      <c r="AQA52" s="497"/>
      <c r="AQB52" s="497"/>
      <c r="AQC52" s="497"/>
      <c r="AQD52" s="497" t="str">
        <f t="shared" ca="1" si="7246"/>
        <v>Real Madrid</v>
      </c>
      <c r="AQE52" s="497">
        <f ca="1">SUMPRODUCT((ATI3:ATI54=AQD52)*(ATL3:ATL54=AQD53)*(ATM3:ATM54="W"))+SUMPRODUCT((ATI3:ATI54=AQD52)*(ATL3:ATL54=AQD49)*(ATM3:ATM54="W"))+SUMPRODUCT((ATI3:ATI54=AQD52)*(ATL3:ATL54=AQD50)*(ATM3:ATM54="W"))+SUMPRODUCT((ATI3:ATI54=AQD52)*(ATL3:ATL54=AQD51)*(ATM3:ATM54="W"))+SUMPRODUCT((ATI3:ATI54=AQD53)*(ATL3:ATL54=AQD52)*(ATN3:ATN54="W"))+SUMPRODUCT((ATI3:ATI54=AQD49)*(ATL3:ATL54=AQD52)*(ATN3:ATN54="W"))+SUMPRODUCT((ATI3:ATI54=AQD50)*(ATL3:ATL54=AQD52)*(ATN3:ATN54="W"))+SUMPRODUCT((ATI3:ATI54=AQD51)*(ATL3:ATL54=AQD52)*(ATN3:ATN54="W"))</f>
        <v>0</v>
      </c>
      <c r="AQF52" s="497">
        <f ca="1">SUMPRODUCT((ATI3:ATI54=AQD52)*(ATL3:ATL54=AQD53)*(ATM3:ATM54="D"))+SUMPRODUCT((ATI3:ATI54=AQD52)*(ATL3:ATL54=AQD49)*(ATM3:ATM54="D"))+SUMPRODUCT((ATI3:ATI54=AQD52)*(ATL3:ATL54=AQD50)*(ATM3:ATM54="D"))+SUMPRODUCT((ATI3:ATI54=AQD52)*(ATL3:ATL54=AQD51)*(ATM3:ATM54="D"))+SUMPRODUCT((ATI3:ATI54=AQD53)*(ATL3:ATL54=AQD52)*(ATM3:ATM54="D"))+SUMPRODUCT((ATI3:ATI54=AQD49)*(ATL3:ATL54=AQD52)*(ATM3:ATM54="D"))+SUMPRODUCT((ATI3:ATI54=AQD50)*(ATL3:ATL54=AQD52)*(ATM3:ATM54="D"))+SUMPRODUCT((ATI3:ATI54=AQD51)*(ATL3:ATL54=AQD52)*(ATM3:ATM54="D"))</f>
        <v>0</v>
      </c>
      <c r="AQG52" s="497">
        <f ca="1">SUMPRODUCT((ATI3:ATI54=AQD52)*(ATL3:ATL54=AQD53)*(ATM3:ATM54="L"))+SUMPRODUCT((ATI3:ATI54=AQD52)*(ATL3:ATL54=AQD49)*(ATM3:ATM54="L"))+SUMPRODUCT((ATI3:ATI54=AQD52)*(ATL3:ATL54=AQD50)*(ATM3:ATM54="L"))+SUMPRODUCT((ATI3:ATI54=AQD52)*(ATL3:ATL54=AQD51)*(ATM3:ATM54="L"))+SUMPRODUCT((ATI3:ATI54=AQD53)*(ATL3:ATL54=AQD52)*(ATN3:ATN54="L"))+SUMPRODUCT((ATI3:ATI54=AQD49)*(ATL3:ATL54=AQD52)*(ATN3:ATN54="L"))+SUMPRODUCT((ATI3:ATI54=AQD50)*(ATL3:ATL54=AQD52)*(ATN3:ATN54="L"))+SUMPRODUCT((ATI3:ATI54=AQD51)*(ATL3:ATL54=AQD52)*(ATN3:ATN54="L"))</f>
        <v>0</v>
      </c>
      <c r="AQH52" s="497">
        <f ca="1">SUMPRODUCT((ATI3:ATI54=AQD52)*(ATL3:ATL54=AQD53)*ATJ3:ATJ54)+SUMPRODUCT((ATI3:ATI54=AQD52)*(ATL3:ATL54=AQD49)*ATJ3:ATJ54)+SUMPRODUCT((ATI3:ATI54=AQD52)*(ATL3:ATL54=AQD50)*ATJ3:ATJ54)+SUMPRODUCT((ATI3:ATI54=AQD52)*(ATL3:ATL54=AQD51)*ATJ3:ATJ54)+SUMPRODUCT((ATI3:ATI54=AQD53)*(ATL3:ATL54=AQD52)*ATK3:ATK54)+SUMPRODUCT((ATI3:ATI54=AQD49)*(ATL3:ATL54=AQD52)*ATK3:ATK54)+SUMPRODUCT((ATI3:ATI54=AQD50)*(ATL3:ATL54=AQD52)*ATK3:ATK54)+SUMPRODUCT((ATI3:ATI54=AQD51)*(ATL3:ATL54=AQD52)*ATK3:ATK54)</f>
        <v>0</v>
      </c>
      <c r="AQI52" s="497">
        <f ca="1">SUMPRODUCT((ATI3:ATI54=AQD52)*(ATL3:ATL54=AQD53)*ATK3:ATK54)+SUMPRODUCT((ATI3:ATI54=AQD52)*(ATL3:ATL54=AQD49)*ATK3:ATK54)+SUMPRODUCT((ATI3:ATI54=AQD52)*(ATL3:ATL54=AQD50)*ATK3:ATK54)+SUMPRODUCT((ATI3:ATI54=AQD52)*(ATL3:ATL54=AQD51)*ATK3:ATK54)+SUMPRODUCT((ATI3:ATI54=AQD53)*(ATL3:ATL54=AQD52)*ATJ3:ATJ54)+SUMPRODUCT((ATI3:ATI54=AQD49)*(ATL3:ATL54=AQD52)*ATJ3:ATJ54)+SUMPRODUCT((ATI3:ATI54=AQD50)*(ATL3:ATL54=AQD52)*ATJ3:ATJ54)+SUMPRODUCT((ATI3:ATI54=AQD51)*(ATL3:ATL54=AQD52)*ATJ3:ATJ54)</f>
        <v>0</v>
      </c>
      <c r="AQJ52" s="497">
        <f t="shared" ca="1" si="7247"/>
        <v>1000</v>
      </c>
      <c r="AQK52" s="497">
        <f t="shared" ca="1" si="7248"/>
        <v>0</v>
      </c>
      <c r="AQL52" s="497">
        <f ca="1">IF(AQD52&lt;&gt;"",VLOOKUP(AQD52,APK4:APQ52,7,FALSE),"")</f>
        <v>1000</v>
      </c>
      <c r="AQM52" s="497">
        <f ca="1">IF(AQD52&lt;&gt;"",VLOOKUP(AQD52,APK4:APQ52,5,FALSE),"")</f>
        <v>0</v>
      </c>
      <c r="AQN52" s="497">
        <f ca="1">IF(AQD52&lt;&gt;"",VLOOKUP(AQD52,APK4:APS52,9,FALSE),"")</f>
        <v>32</v>
      </c>
      <c r="AQO52" s="497">
        <f t="shared" ca="1" si="7249"/>
        <v>0</v>
      </c>
      <c r="AQP52" s="497">
        <f ca="1">IF(AQD52&lt;&gt;"",RANK(AQO52,AQO49:AQO53),"")</f>
        <v>1</v>
      </c>
      <c r="AQQ52" s="497">
        <f ca="1">IF(AQD52&lt;&gt;"",SUMPRODUCT((AQO49:AQO53=AQO52)*(AQJ49:AQJ53&gt;AQJ52)),"")</f>
        <v>0</v>
      </c>
      <c r="AQR52" s="497">
        <f ca="1">IF(AQD52&lt;&gt;"",SUMPRODUCT((AQO49:AQO53=AQO52)*(AQJ49:AQJ53=AQJ52)*(AQH49:AQH53&gt;AQH52)),"")</f>
        <v>0</v>
      </c>
      <c r="AQS52" s="497">
        <f ca="1">IF(AQD52&lt;&gt;"",SUMPRODUCT((AQO49:AQO53=AQO52)*(AQJ49:AQJ53=AQJ52)*(AQH49:AQH53=AQH52)*(AQL49:AQL53&gt;AQL52)),"")</f>
        <v>0</v>
      </c>
      <c r="AQT52" s="497">
        <f ca="1">IF(AQD52&lt;&gt;"",SUMPRODUCT((AQO49:AQO53=AQO52)*(AQJ49:AQJ53=AQJ52)*(AQH49:AQH53=AQH52)*(AQL49:AQL53=AQL52)*(AQM49:AQM53&gt;AQM52)),"")</f>
        <v>0</v>
      </c>
      <c r="AQU52" s="497">
        <f ca="1">IF(AQD52&lt;&gt;"",SUMPRODUCT((AQO49:AQO53=AQO52)*(AQJ49:AQJ53=AQJ52)*(AQH49:AQH53=AQH52)*(AQL49:AQL53=AQL52)*(AQM49:AQM53=AQM52)*(AQN49:AQN53&gt;AQN52)),"")</f>
        <v>0</v>
      </c>
      <c r="AQV52" s="497">
        <f t="shared" ref="AQV52" ca="1" si="7531">IF(AQD52&lt;&gt;"",IF(AQV104&lt;&gt;"",IF(AQC100=3,AQV104,AQV104+AQC100),SUM(AQP52:AQU52)),"")</f>
        <v>1</v>
      </c>
      <c r="AQW52" s="497" t="str">
        <f ca="1">IF(AQD52&lt;&gt;"",INDEX(AQD49:AQD53,MATCH(4,AQV49:AQV53,0),0),"")</f>
        <v>Pachuca</v>
      </c>
      <c r="AQX52" s="497" t="str">
        <f t="shared" ca="1" si="7336"/>
        <v/>
      </c>
      <c r="AQY52" s="497" t="str">
        <f ca="1">IF(AQX52&lt;&gt;"",SUMPRODUCT((ATI3:ATI54=AQX52)*(ATL3:ATL54=AQX53)*(ATM3:ATM54="W"))+SUMPRODUCT((ATI3:ATI54=AQX52)*(ATL3:ATL54=AQX50)*(ATM3:ATM54="W"))+SUMPRODUCT((ATI3:ATI54=AQX52)*(ATL3:ATL54=AQX51)*(ATM3:ATM54="W"))+SUMPRODUCT((ATI3:ATI54=AQX53)*(ATL3:ATL54=AQX52)*(ATN3:ATN54="W"))+SUMPRODUCT((ATI3:ATI54=AQX50)*(ATL3:ATL54=AQX52)*(ATN3:ATN54="W"))+SUMPRODUCT((ATI3:ATI54=AQX51)*(ATL3:ATL54=AQX52)*(ATN3:ATN54="W")),"")</f>
        <v/>
      </c>
      <c r="AQZ52" s="497" t="str">
        <f ca="1">IF(AQX52&lt;&gt;"",SUMPRODUCT((ATI3:ATI54=AQX52)*(ATL3:ATL54=AQX53)*(ATM3:ATM54="D"))+SUMPRODUCT((ATI3:ATI54=AQX52)*(ATL3:ATL54=AQX50)*(ATM3:ATM54="D"))+SUMPRODUCT((ATI3:ATI54=AQX52)*(ATL3:ATL54=AQX51)*(ATM3:ATM54="D"))+SUMPRODUCT((ATI3:ATI54=AQX53)*(ATL3:ATL54=AQX52)*(ATM3:ATM54="D"))+SUMPRODUCT((ATI3:ATI54=AQX50)*(ATL3:ATL54=AQX52)*(ATM3:ATM54="D"))+SUMPRODUCT((ATI3:ATI54=AQX51)*(ATL3:ATL54=AQX52)*(ATM3:ATM54="D")),"")</f>
        <v/>
      </c>
      <c r="ARA52" s="497" t="str">
        <f ca="1">IF(AQX52&lt;&gt;"",SUMPRODUCT((ATI3:ATI54=AQX52)*(ATL3:ATL54=AQX53)*(ATM3:ATM54="L"))+SUMPRODUCT((ATI3:ATI54=AQX52)*(ATL3:ATL54=AQX50)*(ATM3:ATM54="L"))+SUMPRODUCT((ATI3:ATI54=AQX52)*(ATL3:ATL54=AQX51)*(ATM3:ATM54="L"))+SUMPRODUCT((ATI3:ATI54=AQX53)*(ATL3:ATL54=AQX52)*(ATN3:ATN54="L"))+SUMPRODUCT((ATI3:ATI54=AQX50)*(ATL3:ATL54=AQX52)*(ATN3:ATN54="L"))+SUMPRODUCT((ATI3:ATI54=AQX51)*(ATL3:ATL54=AQX52)*(ATN3:ATN54="L")),"")</f>
        <v/>
      </c>
      <c r="ARB52" s="497">
        <f ca="1">SUMPRODUCT((ATI3:ATI54=AQX52)*(ATL3:ATL54=AQX53)*ATJ3:ATJ54)+SUMPRODUCT((ATI3:ATI54=AQX52)*(ATL3:ATL54=AQX49)*ATJ3:ATJ54)+SUMPRODUCT((ATI3:ATI54=AQX52)*(ATL3:ATL54=AQX50)*ATJ3:ATJ54)+SUMPRODUCT((ATI3:ATI54=AQX52)*(ATL3:ATL54=AQX51)*ATJ3:ATJ54)+SUMPRODUCT((ATI3:ATI54=AQX53)*(ATL3:ATL54=AQX52)*ATK3:ATK54)+SUMPRODUCT((ATI3:ATI54=AQX49)*(ATL3:ATL54=AQX52)*ATK3:ATK54)+SUMPRODUCT((ATI3:ATI54=AQX50)*(ATL3:ATL54=AQX52)*ATK3:ATK54)+SUMPRODUCT((ATI3:ATI54=AQX51)*(ATL3:ATL54=AQX52)*ATK3:ATK54)</f>
        <v>0</v>
      </c>
      <c r="ARC52" s="497">
        <f ca="1">SUMPRODUCT((ATI3:ATI54=AQX52)*(ATL3:ATL54=AQX53)*ATK3:ATK54)+SUMPRODUCT((ATI3:ATI54=AQX52)*(ATL3:ATL54=AQX49)*ATK3:ATK54)+SUMPRODUCT((ATI3:ATI54=AQX52)*(ATL3:ATL54=AQX50)*ATK3:ATK54)+SUMPRODUCT((ATI3:ATI54=AQX52)*(ATL3:ATL54=AQX51)*ATK3:ATK54)+SUMPRODUCT((ATI3:ATI54=AQX53)*(ATL3:ATL54=AQX52)*ATJ3:ATJ54)+SUMPRODUCT((ATI3:ATI54=AQX49)*(ATL3:ATL54=AQX52)*ATJ3:ATJ54)+SUMPRODUCT((ATI3:ATI54=AQX50)*(ATL3:ATL54=AQX52)*ATJ3:ATJ54)+SUMPRODUCT((ATI3:ATI54=AQX51)*(ATL3:ATL54=AQX52)*ATJ3:ATJ54)</f>
        <v>0</v>
      </c>
      <c r="ARD52" s="497">
        <f t="shared" ca="1" si="7337"/>
        <v>1000</v>
      </c>
      <c r="ARE52" s="497" t="str">
        <f t="shared" ca="1" si="7338"/>
        <v/>
      </c>
      <c r="ARF52" s="497" t="str">
        <f ca="1">IF(AQX52&lt;&gt;"",VLOOKUP(AQX52,APK4:APQ52,7,FALSE),"")</f>
        <v/>
      </c>
      <c r="ARG52" s="497" t="str">
        <f ca="1">IF(AQX52&lt;&gt;"",VLOOKUP(AQX52,APK4:APQ52,5,FALSE),"")</f>
        <v/>
      </c>
      <c r="ARH52" s="497" t="str">
        <f ca="1">IF(AQX52&lt;&gt;"",VLOOKUP(AQX52,APK4:APS52,9,FALSE),"")</f>
        <v/>
      </c>
      <c r="ARI52" s="497" t="str">
        <f t="shared" ca="1" si="7339"/>
        <v/>
      </c>
      <c r="ARJ52" s="497" t="str">
        <f ca="1">IF(AQX52&lt;&gt;"",RANK(ARI52,ARI49:ARI52),"")</f>
        <v/>
      </c>
      <c r="ARK52" s="497" t="str">
        <f ca="1">IF(AQX52&lt;&gt;"",SUMPRODUCT((ARI49:ARI53=ARI52)*(ARD49:ARD53&gt;ARD52)),"")</f>
        <v/>
      </c>
      <c r="ARL52" s="497" t="str">
        <f ca="1">IF(AQX52&lt;&gt;"",SUMPRODUCT((ARI49:ARI53=ARI52)*(ARD49:ARD53=ARD52)*(ARB49:ARB53&gt;ARB52)),"")</f>
        <v/>
      </c>
      <c r="ARM52" s="497" t="str">
        <f ca="1">IF(AQX52&lt;&gt;"",SUMPRODUCT((ARI49:ARI53=ARI52)*(ARD49:ARD53=ARD52)*(ARB49:ARB53=ARB52)*(ARF49:ARF53&gt;ARF52)),"")</f>
        <v/>
      </c>
      <c r="ARN52" s="497" t="str">
        <f ca="1">IF(AQX52&lt;&gt;"",SUMPRODUCT((ARI49:ARI53=ARI52)*(ARD49:ARD53=ARD52)*(ARB49:ARB53=ARB52)*(ARF49:ARF53=ARF52)*(ARG49:ARG53&gt;ARG52)),"")</f>
        <v/>
      </c>
      <c r="ARO52" s="497" t="str">
        <f ca="1">IF(AQX52&lt;&gt;"",SUMPRODUCT((ARI49:ARI53=ARI52)*(ARD49:ARD53=ARD52)*(ARB49:ARB53=ARB52)*(ARF49:ARF53=ARF52)*(ARG49:ARG53=ARG52)*(ARH49:ARH53&gt;ARH52)),"")</f>
        <v/>
      </c>
      <c r="ARP52" s="497" t="str">
        <f ca="1">IF(AQX52&lt;&gt;"",IF(ARP104&lt;&gt;"",IF(AQW100=3,ARP104,ARP104+AQW100),SUM(ARJ52:ARO52)+1),"")</f>
        <v/>
      </c>
      <c r="ARQ52" s="497" t="str">
        <f ca="1">IF(AQX52&lt;&gt;"",INDEX(AQX50:AQX53,MATCH(4,ARP50:ARP53,0),0),"")</f>
        <v/>
      </c>
      <c r="ARR52" s="497" t="str">
        <f t="shared" ca="1" si="7421"/>
        <v/>
      </c>
      <c r="ARS52" s="497">
        <f ca="1">SUMPRODUCT((ATI3:ATI54=ARR52)*(ATL3:ATL54=ARR53)*(ATM3:ATM54="W"))+SUMPRODUCT((ATI3:ATI54=ARR52)*(ATL3:ATL54=ARR66)*(ATM3:ATM54="W"))+SUMPRODUCT((ATI3:ATI54=ARR52)*(ATL3:ATL54=ARR51)*(ATM3:ATM54="W"))+SUMPRODUCT((ATI3:ATI54=ARR53)*(ATL3:ATL54=ARR52)*(ATN3:ATN54="W"))+SUMPRODUCT((ATI3:ATI54=ARR66)*(ATL3:ATL54=ARR52)*(ATN3:ATN54="W"))+SUMPRODUCT((ATI3:ATI54=ARR51)*(ATL3:ATL54=ARR52)*(ATN3:ATN54="W"))</f>
        <v>0</v>
      </c>
      <c r="ART52" s="497">
        <f ca="1">SUMPRODUCT((ATI3:ATI54=ARR52)*(ATL3:ATL54=ARR53)*(ATM3:ATM54="D"))+SUMPRODUCT((ATI3:ATI54=ARR52)*(ATL3:ATL54=ARR66)*(ATM3:ATM54="D"))+SUMPRODUCT((ATI3:ATI54=ARR52)*(ATL3:ATL54=ARR51)*(ATM3:ATM54="D"))+SUMPRODUCT((ATI3:ATI54=ARR53)*(ATL3:ATL54=ARR52)*(ATM3:ATM54="D"))+SUMPRODUCT((ATI3:ATI54=ARR66)*(ATL3:ATL54=ARR52)*(ATM3:ATM54="D"))+SUMPRODUCT((ATI3:ATI54=ARR51)*(ATL3:ATL54=ARR52)*(ATM3:ATM54="D"))</f>
        <v>0</v>
      </c>
      <c r="ARU52" s="497">
        <f ca="1">SUMPRODUCT((ATI3:ATI54=ARR52)*(ATL3:ATL54=ARR53)*(ATM3:ATM54="L"))+SUMPRODUCT((ATI3:ATI54=ARR52)*(ATL3:ATL54=ARR66)*(ATM3:ATM54="L"))+SUMPRODUCT((ATI3:ATI54=ARR52)*(ATL3:ATL54=ARR51)*(ATM3:ATM54="L"))+SUMPRODUCT((ATI3:ATI54=ARR53)*(ATL3:ATL54=ARR52)*(ATN3:ATN54="L"))+SUMPRODUCT((ATI3:ATI54=ARR66)*(ATL3:ATL54=ARR52)*(ATN3:ATN54="L"))+SUMPRODUCT((ATI3:ATI54=ARR51)*(ATL3:ATL54=ARR52)*(ATN3:ATN54="L"))</f>
        <v>0</v>
      </c>
      <c r="ARV52" s="497">
        <f ca="1">SUMPRODUCT((ATI3:ATI54=ARR52)*(ATL3:ATL54=ARR53)*ATJ3:ATJ54)+SUMPRODUCT((ATI3:ATI54=ARR52)*(ATL3:ATL54=ARR49)*ATJ3:ATJ54)+SUMPRODUCT((ATI3:ATI54=ARR52)*(ATL3:ATL54=ARR50)*ATJ3:ATJ54)+SUMPRODUCT((ATI3:ATI54=ARR52)*(ATL3:ATL54=ARR51)*ATJ3:ATJ54)+SUMPRODUCT((ATI3:ATI54=ARR53)*(ATL3:ATL54=ARR52)*ATK3:ATK54)+SUMPRODUCT((ATI3:ATI54=ARR49)*(ATL3:ATL54=ARR52)*ATK3:ATK54)+SUMPRODUCT((ATI3:ATI54=ARR50)*(ATL3:ATL54=ARR52)*ATK3:ATK54)+SUMPRODUCT((ATI3:ATI54=ARR51)*(ATL3:ATL54=ARR52)*ATK3:ATK54)</f>
        <v>0</v>
      </c>
      <c r="ARW52" s="497">
        <f ca="1">SUMPRODUCT((ATI3:ATI54=ARR52)*(ATL3:ATL54=ARR53)*ATK3:ATK54)+SUMPRODUCT((ATI3:ATI54=ARR52)*(ATL3:ATL54=ARR49)*ATK3:ATK54)+SUMPRODUCT((ATI3:ATI54=ARR52)*(ATL3:ATL54=ARR50)*ATK3:ATK54)+SUMPRODUCT((ATI3:ATI54=ARR52)*(ATL3:ATL54=ARR51)*ATK3:ATK54)+SUMPRODUCT((ATI3:ATI54=ARR53)*(ATL3:ATL54=ARR52)*ATJ3:ATJ54)+SUMPRODUCT((ATI3:ATI54=ARR49)*(ATL3:ATL54=ARR52)*ATJ3:ATJ54)+SUMPRODUCT((ATI3:ATI54=ARR50)*(ATL3:ATL54=ARR52)*ATJ3:ATJ54)+SUMPRODUCT((ATI3:ATI54=ARR51)*(ATL3:ATL54=ARR52)*ATJ3:ATJ54)</f>
        <v>0</v>
      </c>
      <c r="ARX52" s="497">
        <f t="shared" ca="1" si="7422"/>
        <v>1000</v>
      </c>
      <c r="ARY52" s="497" t="str">
        <f t="shared" ca="1" si="7423"/>
        <v/>
      </c>
      <c r="ARZ52" s="497" t="str">
        <f ca="1">IF(ARR52&lt;&gt;"",VLOOKUP(ARR52,APK4:APQ52,7,FALSE),"")</f>
        <v/>
      </c>
      <c r="ASA52" s="497" t="str">
        <f ca="1">IF(ARR52&lt;&gt;"",VLOOKUP(ARR52,APK4:APQ52,5,FALSE),"")</f>
        <v/>
      </c>
      <c r="ASB52" s="497" t="str">
        <f ca="1">IF(ARR52&lt;&gt;"",VLOOKUP(ARR52,APK4:APS52,9,FALSE),"")</f>
        <v/>
      </c>
      <c r="ASC52" s="497" t="str">
        <f t="shared" ca="1" si="7424"/>
        <v/>
      </c>
      <c r="ASD52" s="497" t="str">
        <f ca="1">IF(ARR52&lt;&gt;"",RANK(ASC52,ASC50:ASC52),"")</f>
        <v/>
      </c>
      <c r="ASE52" s="497" t="str">
        <f ca="1">IF(ARR52&lt;&gt;"",SUMPRODUCT((ASC49:ASC53=ASC52)*(ARX49:ARX53&gt;ARX52)),"")</f>
        <v/>
      </c>
      <c r="ASF52" s="497" t="str">
        <f ca="1">IF(ARR52&lt;&gt;"",SUMPRODUCT((ASC49:ASC53=ASC52)*(ARX49:ARX53=ARX52)*(ARV49:ARV53&gt;ARV52)),"")</f>
        <v/>
      </c>
      <c r="ASG52" s="497" t="str">
        <f ca="1">IF(ARR52&lt;&gt;"",SUMPRODUCT((ASC49:ASC53=ASC52)*(ARX49:ARX53=ARX52)*(ARV49:ARV53=ARV52)*(ARZ49:ARZ53&gt;ARZ52)),"")</f>
        <v/>
      </c>
      <c r="ASH52" s="497" t="str">
        <f ca="1">IF(ARR52&lt;&gt;"",SUMPRODUCT((ASC49:ASC53=ASC52)*(ARX49:ARX53=ARX52)*(ARV49:ARV53=ARV52)*(ARZ49:ARZ53=ARZ52)*(ASA49:ASA53&gt;ASA52)),"")</f>
        <v/>
      </c>
      <c r="ASI52" s="497" t="str">
        <f ca="1">IF(ARR52&lt;&gt;"",SUMPRODUCT((ASC49:ASC53=ASC52)*(ARX49:ARX53=ARX52)*(ARV49:ARV53=ARV52)*(ARZ49:ARZ53=ARZ52)*(ASA49:ASA53=ASA52)*(ASB49:ASB53&gt;ASB52)),"")</f>
        <v/>
      </c>
      <c r="ASJ52" s="497" t="str">
        <f t="shared" ca="1" si="7425"/>
        <v/>
      </c>
      <c r="ASK52" s="497" t="str">
        <f ca="1">IF(ARR52&lt;&gt;"",INDEX(ARR51:ARR53,MATCH(4,ASJ51:ASJ53,0),0),"")</f>
        <v/>
      </c>
      <c r="ASL52" s="497" t="str">
        <f t="shared" ref="ASL52" si="7532">IF(AQB49&lt;&gt;"",AQB49,"")</f>
        <v/>
      </c>
      <c r="ASM52" s="497">
        <f ca="1">SUMPRODUCT((ATI3:ATI54=ASL52)*(ATL3:ATL54=ASL53)*(ATM3:ATM54="W"))+SUMPRODUCT((ATI3:ATI54=ASL52)*(ATL3:ATL54=ASL66)*(ATM3:ATM54="W"))+SUMPRODUCT((ATI3:ATI54=ASL52)*(ATL3:ATL54=ASL67)*(ATM3:ATM54="W"))+SUMPRODUCT((ATI3:ATI54=ASL53)*(ATL3:ATL54=ASL52)*(ATN3:ATN54="W"))+SUMPRODUCT((ATI3:ATI54=ASL66)*(ATL3:ATL54=ASL52)*(ATN3:ATN54="W"))+SUMPRODUCT((ATI3:ATI54=ASL67)*(ATL3:ATL54=ASL52)*(ATN3:ATN54="W"))</f>
        <v>0</v>
      </c>
      <c r="ASN52" s="497">
        <f ca="1">SUMPRODUCT((ATI3:ATI54=ASL52)*(ATL3:ATL54=ASL53)*(ATM3:ATM54="D"))+SUMPRODUCT((ATI3:ATI54=ASL52)*(ATL3:ATL54=ASL66)*(ATM3:ATM54="D"))+SUMPRODUCT((ATI3:ATI54=ASL52)*(ATL3:ATL54=ASL67)*(ATM3:ATM54="D"))+SUMPRODUCT((ATI3:ATI54=ASL53)*(ATL3:ATL54=ASL52)*(ATM3:ATM54="D"))+SUMPRODUCT((ATI3:ATI54=ASL66)*(ATL3:ATL54=ASL52)*(ATM3:ATM54="D"))+SUMPRODUCT((ATI3:ATI54=ASL67)*(ATL3:ATL54=ASL52)*(ATM3:ATM54="D"))</f>
        <v>0</v>
      </c>
      <c r="ASO52" s="497">
        <f ca="1">SUMPRODUCT((ATI3:ATI54=ASL52)*(ATL3:ATL54=ASL53)*(ATM3:ATM54="L"))+SUMPRODUCT((ATI3:ATI54=ASL52)*(ATL3:ATL54=ASL66)*(ATM3:ATM54="L"))+SUMPRODUCT((ATI3:ATI54=ASL52)*(ATL3:ATL54=ASL67)*(ATM3:ATM54="L"))+SUMPRODUCT((ATI3:ATI54=ASL53)*(ATL3:ATL54=ASL52)*(ATN3:ATN54="L"))+SUMPRODUCT((ATI3:ATI54=ASL66)*(ATL3:ATL54=ASL52)*(ATN3:ATN54="L"))+SUMPRODUCT((ATI3:ATI54=ASL67)*(ATL3:ATL54=ASL52)*(ATN3:ATN54="L"))</f>
        <v>0</v>
      </c>
      <c r="ASP52" s="497">
        <f ca="1">SUMPRODUCT((ATI3:ATI54=ASL52)*(ATL3:ATL54=ASL53)*ATJ3:ATJ54)+SUMPRODUCT((ATI3:ATI54=ASL52)*(ATL3:ATL54=ASL49)*ATJ3:ATJ54)+SUMPRODUCT((ATI3:ATI54=ASL52)*(ATL3:ATL54=ASL50)*ATJ3:ATJ54)+SUMPRODUCT((ATI3:ATI54=ASL52)*(ATL3:ATL54=ASL51)*ATJ3:ATJ54)+SUMPRODUCT((ATI3:ATI54=ASL53)*(ATL3:ATL54=ASL52)*ATK3:ATK54)+SUMPRODUCT((ATI3:ATI54=ASL49)*(ATL3:ATL54=ASL52)*ATK3:ATK54)+SUMPRODUCT((ATI3:ATI54=ASL50)*(ATL3:ATL54=ASL52)*ATK3:ATK54)+SUMPRODUCT((ATI3:ATI54=ASL51)*(ATL3:ATL54=ASL52)*ATK3:ATK54)</f>
        <v>0</v>
      </c>
      <c r="ASQ52" s="497">
        <f ca="1">SUMPRODUCT((ATI3:ATI54=ASL52)*(ATL3:ATL54=ASL53)*ATK3:ATK54)+SUMPRODUCT((ATI3:ATI54=ASL52)*(ATL3:ATL54=ASL49)*ATK3:ATK54)+SUMPRODUCT((ATI3:ATI54=ASL52)*(ATL3:ATL54=ASL50)*ATK3:ATK54)+SUMPRODUCT((ATI3:ATI54=ASL52)*(ATL3:ATL54=ASL51)*ATK3:ATK54)+SUMPRODUCT((ATI3:ATI54=ASL53)*(ATL3:ATL54=ASL52)*ATJ3:ATJ54)+SUMPRODUCT((ATI3:ATI54=ASL49)*(ATL3:ATL54=ASL52)*ATJ3:ATJ54)+SUMPRODUCT((ATI3:ATI54=ASL50)*(ATL3:ATL54=ASL52)*ATJ3:ATJ54)+SUMPRODUCT((ATI3:ATI54=ASL51)*(ATL3:ATL54=ASL52)*ATJ3:ATJ54)</f>
        <v>0</v>
      </c>
      <c r="ASR52" s="497">
        <f t="shared" ref="ASR52" ca="1" si="7533">ASP52-ASQ52+1000</f>
        <v>1000</v>
      </c>
      <c r="ASS52" s="497" t="str">
        <f t="shared" ref="ASS52" si="7534">IF(ASL52&lt;&gt;"",ASM52*3+ASN52*1,"")</f>
        <v/>
      </c>
      <c r="AST52" s="497" t="str">
        <f>IF(ASL52&lt;&gt;"",VLOOKUP(ASL52,APK4:APQ52,7,FALSE),"")</f>
        <v/>
      </c>
      <c r="ASU52" s="497" t="str">
        <f>IF(ASL52&lt;&gt;"",VLOOKUP(ASL52,APK4:APQ52,5,FALSE),"")</f>
        <v/>
      </c>
      <c r="ASV52" s="497" t="str">
        <f>IF(ASL52&lt;&gt;"",VLOOKUP(ASL52,APK4:APS52,9,FALSE),"")</f>
        <v/>
      </c>
      <c r="ASW52" s="497" t="str">
        <f t="shared" ref="ASW52" si="7535">ASS52</f>
        <v/>
      </c>
      <c r="ASX52" s="497" t="str">
        <f t="shared" ref="ASX52" si="7536">IF(ASL52&lt;&gt;"",RANK(ASW52,AQO49:AQO53),"")</f>
        <v/>
      </c>
      <c r="ASY52" s="497" t="str">
        <f t="shared" ref="ASY52" si="7537">IF(ASL52&lt;&gt;"",SUMPRODUCT((ASW49:ASW53=ASW52)*(ASR49:ASR53&gt;ASR52)),"")</f>
        <v/>
      </c>
      <c r="ASZ52" s="497" t="str">
        <f t="shared" ref="ASZ52" si="7538">IF(ASL52&lt;&gt;"",SUMPRODUCT((ASW49:ASW53=ASW52)*(ASR49:ASR53=ASR52)*(ASP49:ASP53&gt;ASP52)),"")</f>
        <v/>
      </c>
      <c r="ATA52" s="497" t="str">
        <f t="shared" ref="ATA52" si="7539">IF(ASL52&lt;&gt;"",SUMPRODUCT((ASW49:ASW53=ASW52)*(ASR49:ASR53=ASR52)*(ASP49:ASP53=ASP52)*(AST49:AST53&gt;AST52)),"")</f>
        <v/>
      </c>
      <c r="ATB52" s="497" t="str">
        <f t="shared" ref="ATB52" si="7540">IF(ASL52&lt;&gt;"",SUMPRODUCT((ASW49:ASW53=ASW52)*(ASR49:ASR53=ASR52)*(ASP49:ASP53=ASP52)*(AST49:AST53=AST52)*(ASU49:ASU53&gt;ASU52)),"")</f>
        <v/>
      </c>
      <c r="ATC52" s="497" t="str">
        <f t="shared" ref="ATC52" si="7541">IF(ASL52&lt;&gt;"",SUMPRODUCT((ASW49:ASW53=ASW52)*(ASR49:ASR53=ASR52)*(ASP49:ASP53=ASP52)*(AST49:AST53=AST52)*(ASU49:ASU53=ASU52)*(ASV49:ASV53&gt;ASV52)),"")</f>
        <v/>
      </c>
      <c r="ATD52" s="497" t="str">
        <f t="shared" ref="ATD52" si="7542">IF(ASL52&lt;&gt;"",SUM(ASX52:ATC52)+3,"")</f>
        <v/>
      </c>
      <c r="ATE52" s="497" t="str">
        <f t="shared" ref="ATE52" si="7543">IF(ASL52&lt;&gt;"",IF(ATD52=4,ASL52,ASL53),"")</f>
        <v/>
      </c>
      <c r="ATF52" s="497" t="str">
        <f t="shared" ref="ATF52" ca="1" si="7544">IF(ATE52&lt;&gt;"",ATE52,IF(ASK52&lt;&gt;"",ASK52,IF(ARQ52&lt;&gt;"",ARQ52,IF(AQW52&lt;&gt;"",AQW52,APW52))))</f>
        <v>Pachuca</v>
      </c>
      <c r="ATG52" s="497">
        <v>4</v>
      </c>
      <c r="ATH52" s="497"/>
      <c r="ATI52" s="497"/>
      <c r="ATJ52" s="497"/>
      <c r="ATK52" s="497"/>
      <c r="ATL52" s="497"/>
      <c r="ATM52" s="497"/>
      <c r="ATN52" s="497"/>
      <c r="ATO52" s="497"/>
    </row>
    <row r="54" spans="2:1211" x14ac:dyDescent="0.25">
      <c r="CD54" s="395" t="s">
        <v>34</v>
      </c>
      <c r="GJ54" s="395" t="s">
        <v>34</v>
      </c>
      <c r="KP54" s="395" t="s">
        <v>34</v>
      </c>
      <c r="OV54" s="395" t="s">
        <v>34</v>
      </c>
      <c r="TB54" s="395" t="s">
        <v>34</v>
      </c>
      <c r="XH54" s="395" t="s">
        <v>34</v>
      </c>
      <c r="ABN54" s="395" t="s">
        <v>34</v>
      </c>
      <c r="AFT54" s="395" t="s">
        <v>34</v>
      </c>
      <c r="AJZ54" s="395" t="s">
        <v>34</v>
      </c>
      <c r="AOF54" s="395" t="s">
        <v>34</v>
      </c>
      <c r="ASL54" s="395" t="s">
        <v>34</v>
      </c>
    </row>
    <row r="55" spans="2:1211" x14ac:dyDescent="0.25">
      <c r="I55" s="395" t="s">
        <v>300</v>
      </c>
      <c r="J55" s="395" t="s">
        <v>301</v>
      </c>
      <c r="U55" s="395">
        <f>IF(V56="",SUM(AH4:AM4),IF(V57="",SUM(AH5:AM5),IF(V58="",SUM(AH6:AM6),IF(V59="",SUM(AH7:AM7),0))))</f>
        <v>2</v>
      </c>
      <c r="V55" s="395" t="s">
        <v>302</v>
      </c>
      <c r="W55" s="395" t="s">
        <v>280</v>
      </c>
      <c r="X55" s="395" t="s">
        <v>37</v>
      </c>
      <c r="Y55" s="395" t="s">
        <v>281</v>
      </c>
      <c r="Z55" s="395" t="s">
        <v>278</v>
      </c>
      <c r="AA55" s="395" t="s">
        <v>279</v>
      </c>
      <c r="AB55" s="395" t="s">
        <v>282</v>
      </c>
      <c r="AC55" s="395" t="s">
        <v>291</v>
      </c>
      <c r="AD55" s="395" t="s">
        <v>292</v>
      </c>
      <c r="AE55" s="395" t="s">
        <v>293</v>
      </c>
      <c r="AF55" s="395" t="s">
        <v>294</v>
      </c>
      <c r="AG55" s="395" t="s">
        <v>295</v>
      </c>
      <c r="AH55" s="395" t="s">
        <v>233</v>
      </c>
      <c r="AI55" s="395" t="s">
        <v>296</v>
      </c>
      <c r="AJ55" s="395" t="s">
        <v>278</v>
      </c>
      <c r="AK55" s="395" t="s">
        <v>297</v>
      </c>
      <c r="AL55" s="395" t="s">
        <v>293</v>
      </c>
      <c r="AM55" s="395" t="s">
        <v>294</v>
      </c>
      <c r="AN55" s="395" t="s">
        <v>298</v>
      </c>
      <c r="AO55" s="395">
        <f>IF(AP57="",SUM(BB5:BG5),IF(AP58="",SUM(BB6:BG6),IF(AP59="",SUM(BB7:BG7),0)))</f>
        <v>0</v>
      </c>
      <c r="AP55" s="395" t="s">
        <v>303</v>
      </c>
      <c r="AQ55" s="395" t="s">
        <v>280</v>
      </c>
      <c r="AR55" s="395" t="s">
        <v>37</v>
      </c>
      <c r="AS55" s="395" t="s">
        <v>281</v>
      </c>
      <c r="AT55" s="395" t="s">
        <v>278</v>
      </c>
      <c r="AU55" s="395" t="s">
        <v>279</v>
      </c>
      <c r="AV55" s="395" t="s">
        <v>282</v>
      </c>
      <c r="AW55" s="395" t="s">
        <v>291</v>
      </c>
      <c r="AX55" s="395" t="s">
        <v>292</v>
      </c>
      <c r="AY55" s="395" t="s">
        <v>293</v>
      </c>
      <c r="AZ55" s="395" t="s">
        <v>294</v>
      </c>
      <c r="BA55" s="395" t="s">
        <v>295</v>
      </c>
      <c r="BB55" s="395" t="s">
        <v>233</v>
      </c>
      <c r="BC55" s="395" t="s">
        <v>296</v>
      </c>
      <c r="BD55" s="395" t="s">
        <v>278</v>
      </c>
      <c r="BE55" s="395" t="s">
        <v>297</v>
      </c>
      <c r="BF55" s="395" t="s">
        <v>293</v>
      </c>
      <c r="BG55" s="395" t="s">
        <v>294</v>
      </c>
      <c r="BH55" s="395" t="s">
        <v>298</v>
      </c>
      <c r="DO55" s="395" t="s">
        <v>300</v>
      </c>
      <c r="DP55" s="395" t="s">
        <v>301</v>
      </c>
      <c r="EA55" s="395">
        <f ca="1">IF(EB56="",SUM(EN4:ES4),IF(EB57="",SUM(EN5:ES5),IF(EB58="",SUM(EN6:ES6),IF(EB59="",SUM(EN7:ES7),0))))</f>
        <v>0</v>
      </c>
      <c r="EB55" s="395" t="s">
        <v>302</v>
      </c>
      <c r="EC55" s="395" t="s">
        <v>280</v>
      </c>
      <c r="ED55" s="395" t="s">
        <v>37</v>
      </c>
      <c r="EE55" s="395" t="s">
        <v>281</v>
      </c>
      <c r="EF55" s="395" t="s">
        <v>278</v>
      </c>
      <c r="EG55" s="395" t="s">
        <v>279</v>
      </c>
      <c r="EH55" s="395" t="s">
        <v>282</v>
      </c>
      <c r="EI55" s="395" t="s">
        <v>291</v>
      </c>
      <c r="EJ55" s="395" t="s">
        <v>292</v>
      </c>
      <c r="EK55" s="395" t="s">
        <v>293</v>
      </c>
      <c r="EL55" s="395" t="s">
        <v>294</v>
      </c>
      <c r="EM55" s="395" t="s">
        <v>295</v>
      </c>
      <c r="EN55" s="395" t="s">
        <v>233</v>
      </c>
      <c r="EO55" s="395" t="s">
        <v>296</v>
      </c>
      <c r="EP55" s="395" t="s">
        <v>278</v>
      </c>
      <c r="EQ55" s="395" t="s">
        <v>297</v>
      </c>
      <c r="ER55" s="395" t="s">
        <v>293</v>
      </c>
      <c r="ES55" s="395" t="s">
        <v>294</v>
      </c>
      <c r="ET55" s="395" t="s">
        <v>298</v>
      </c>
      <c r="EU55" s="395">
        <f ca="1">IF(EV57="",SUM(FH5:FM5),IF(EV58="",SUM(FH6:FM6),IF(EV59="",SUM(FH7:FM7),0)))</f>
        <v>0</v>
      </c>
      <c r="EV55" s="395" t="s">
        <v>303</v>
      </c>
      <c r="EW55" s="395" t="s">
        <v>280</v>
      </c>
      <c r="EX55" s="395" t="s">
        <v>37</v>
      </c>
      <c r="EY55" s="395" t="s">
        <v>281</v>
      </c>
      <c r="EZ55" s="395" t="s">
        <v>278</v>
      </c>
      <c r="FA55" s="395" t="s">
        <v>279</v>
      </c>
      <c r="FB55" s="395" t="s">
        <v>282</v>
      </c>
      <c r="FC55" s="395" t="s">
        <v>291</v>
      </c>
      <c r="FD55" s="395" t="s">
        <v>292</v>
      </c>
      <c r="FE55" s="395" t="s">
        <v>293</v>
      </c>
      <c r="FF55" s="395" t="s">
        <v>294</v>
      </c>
      <c r="FG55" s="395" t="s">
        <v>295</v>
      </c>
      <c r="FH55" s="395" t="s">
        <v>233</v>
      </c>
      <c r="FI55" s="395" t="s">
        <v>296</v>
      </c>
      <c r="FJ55" s="395" t="s">
        <v>278</v>
      </c>
      <c r="FK55" s="395" t="s">
        <v>297</v>
      </c>
      <c r="FL55" s="395" t="s">
        <v>293</v>
      </c>
      <c r="FM55" s="395" t="s">
        <v>294</v>
      </c>
      <c r="FN55" s="395" t="s">
        <v>298</v>
      </c>
      <c r="HU55" s="395" t="s">
        <v>300</v>
      </c>
      <c r="HV55" s="395" t="s">
        <v>301</v>
      </c>
      <c r="IG55" s="395">
        <f ca="1">IF(IH56="",SUM(IT4:IY4),IF(IH57="",SUM(IT5:IY5),IF(IH58="",SUM(IT6:IY6),IF(IH59="",SUM(IT7:IY7),0))))</f>
        <v>0</v>
      </c>
      <c r="IH55" s="395" t="s">
        <v>302</v>
      </c>
      <c r="II55" s="395" t="s">
        <v>280</v>
      </c>
      <c r="IJ55" s="395" t="s">
        <v>37</v>
      </c>
      <c r="IK55" s="395" t="s">
        <v>281</v>
      </c>
      <c r="IL55" s="395" t="s">
        <v>278</v>
      </c>
      <c r="IM55" s="395" t="s">
        <v>279</v>
      </c>
      <c r="IN55" s="395" t="s">
        <v>282</v>
      </c>
      <c r="IO55" s="395" t="s">
        <v>291</v>
      </c>
      <c r="IP55" s="395" t="s">
        <v>292</v>
      </c>
      <c r="IQ55" s="395" t="s">
        <v>293</v>
      </c>
      <c r="IR55" s="395" t="s">
        <v>294</v>
      </c>
      <c r="IS55" s="395" t="s">
        <v>295</v>
      </c>
      <c r="IT55" s="395" t="s">
        <v>233</v>
      </c>
      <c r="IU55" s="395" t="s">
        <v>296</v>
      </c>
      <c r="IV55" s="395" t="s">
        <v>278</v>
      </c>
      <c r="IW55" s="395" t="s">
        <v>297</v>
      </c>
      <c r="IX55" s="395" t="s">
        <v>293</v>
      </c>
      <c r="IY55" s="395" t="s">
        <v>294</v>
      </c>
      <c r="IZ55" s="395" t="s">
        <v>298</v>
      </c>
      <c r="JA55" s="395">
        <f ca="1">IF(JB57="",SUM(JN5:JS5),IF(JB58="",SUM(JN6:JS6),IF(JB59="",SUM(JN7:JS7),0)))</f>
        <v>0</v>
      </c>
      <c r="JB55" s="395" t="s">
        <v>303</v>
      </c>
      <c r="JC55" s="395" t="s">
        <v>280</v>
      </c>
      <c r="JD55" s="395" t="s">
        <v>37</v>
      </c>
      <c r="JE55" s="395" t="s">
        <v>281</v>
      </c>
      <c r="JF55" s="395" t="s">
        <v>278</v>
      </c>
      <c r="JG55" s="395" t="s">
        <v>279</v>
      </c>
      <c r="JH55" s="395" t="s">
        <v>282</v>
      </c>
      <c r="JI55" s="395" t="s">
        <v>291</v>
      </c>
      <c r="JJ55" s="395" t="s">
        <v>292</v>
      </c>
      <c r="JK55" s="395" t="s">
        <v>293</v>
      </c>
      <c r="JL55" s="395" t="s">
        <v>294</v>
      </c>
      <c r="JM55" s="395" t="s">
        <v>295</v>
      </c>
      <c r="JN55" s="395" t="s">
        <v>233</v>
      </c>
      <c r="JO55" s="395" t="s">
        <v>296</v>
      </c>
      <c r="JP55" s="395" t="s">
        <v>278</v>
      </c>
      <c r="JQ55" s="395" t="s">
        <v>297</v>
      </c>
      <c r="JR55" s="395" t="s">
        <v>293</v>
      </c>
      <c r="JS55" s="395" t="s">
        <v>294</v>
      </c>
      <c r="JT55" s="395" t="s">
        <v>298</v>
      </c>
      <c r="MA55" s="395" t="s">
        <v>300</v>
      </c>
      <c r="MB55" s="395" t="s">
        <v>301</v>
      </c>
      <c r="MM55" s="395">
        <f ca="1">IF(MN56="",SUM(MZ4:NE4),IF(MN57="",SUM(MZ5:NE5),IF(MN58="",SUM(MZ6:NE6),IF(MN59="",SUM(MZ7:NE7),0))))</f>
        <v>0</v>
      </c>
      <c r="MN55" s="395" t="s">
        <v>302</v>
      </c>
      <c r="MO55" s="395" t="s">
        <v>280</v>
      </c>
      <c r="MP55" s="395" t="s">
        <v>37</v>
      </c>
      <c r="MQ55" s="395" t="s">
        <v>281</v>
      </c>
      <c r="MR55" s="395" t="s">
        <v>278</v>
      </c>
      <c r="MS55" s="395" t="s">
        <v>279</v>
      </c>
      <c r="MT55" s="395" t="s">
        <v>282</v>
      </c>
      <c r="MU55" s="395" t="s">
        <v>291</v>
      </c>
      <c r="MV55" s="395" t="s">
        <v>292</v>
      </c>
      <c r="MW55" s="395" t="s">
        <v>293</v>
      </c>
      <c r="MX55" s="395" t="s">
        <v>294</v>
      </c>
      <c r="MY55" s="395" t="s">
        <v>295</v>
      </c>
      <c r="MZ55" s="395" t="s">
        <v>233</v>
      </c>
      <c r="NA55" s="395" t="s">
        <v>296</v>
      </c>
      <c r="NB55" s="395" t="s">
        <v>278</v>
      </c>
      <c r="NC55" s="395" t="s">
        <v>297</v>
      </c>
      <c r="ND55" s="395" t="s">
        <v>293</v>
      </c>
      <c r="NE55" s="395" t="s">
        <v>294</v>
      </c>
      <c r="NF55" s="395" t="s">
        <v>298</v>
      </c>
      <c r="NG55" s="395">
        <f ca="1">IF(NH57="",SUM(NT5:NY5),IF(NH58="",SUM(NT6:NY6),IF(NH59="",SUM(NT7:NY7),0)))</f>
        <v>0</v>
      </c>
      <c r="NH55" s="395" t="s">
        <v>303</v>
      </c>
      <c r="NI55" s="395" t="s">
        <v>280</v>
      </c>
      <c r="NJ55" s="395" t="s">
        <v>37</v>
      </c>
      <c r="NK55" s="395" t="s">
        <v>281</v>
      </c>
      <c r="NL55" s="395" t="s">
        <v>278</v>
      </c>
      <c r="NM55" s="395" t="s">
        <v>279</v>
      </c>
      <c r="NN55" s="395" t="s">
        <v>282</v>
      </c>
      <c r="NO55" s="395" t="s">
        <v>291</v>
      </c>
      <c r="NP55" s="395" t="s">
        <v>292</v>
      </c>
      <c r="NQ55" s="395" t="s">
        <v>293</v>
      </c>
      <c r="NR55" s="395" t="s">
        <v>294</v>
      </c>
      <c r="NS55" s="395" t="s">
        <v>295</v>
      </c>
      <c r="NT55" s="395" t="s">
        <v>233</v>
      </c>
      <c r="NU55" s="395" t="s">
        <v>296</v>
      </c>
      <c r="NV55" s="395" t="s">
        <v>278</v>
      </c>
      <c r="NW55" s="395" t="s">
        <v>297</v>
      </c>
      <c r="NX55" s="395" t="s">
        <v>293</v>
      </c>
      <c r="NY55" s="395" t="s">
        <v>294</v>
      </c>
      <c r="NZ55" s="395" t="s">
        <v>298</v>
      </c>
      <c r="QG55" s="395" t="s">
        <v>300</v>
      </c>
      <c r="QH55" s="395" t="s">
        <v>301</v>
      </c>
      <c r="QS55" s="395">
        <f ca="1">IF(QT56="",SUM(RF4:RK4),IF(QT57="",SUM(RF5:RK5),IF(QT58="",SUM(RF6:RK6),IF(QT59="",SUM(RF7:RK7),0))))</f>
        <v>0</v>
      </c>
      <c r="QT55" s="395" t="s">
        <v>302</v>
      </c>
      <c r="QU55" s="395" t="s">
        <v>280</v>
      </c>
      <c r="QV55" s="395" t="s">
        <v>37</v>
      </c>
      <c r="QW55" s="395" t="s">
        <v>281</v>
      </c>
      <c r="QX55" s="395" t="s">
        <v>278</v>
      </c>
      <c r="QY55" s="395" t="s">
        <v>279</v>
      </c>
      <c r="QZ55" s="395" t="s">
        <v>282</v>
      </c>
      <c r="RA55" s="395" t="s">
        <v>291</v>
      </c>
      <c r="RB55" s="395" t="s">
        <v>292</v>
      </c>
      <c r="RC55" s="395" t="s">
        <v>293</v>
      </c>
      <c r="RD55" s="395" t="s">
        <v>294</v>
      </c>
      <c r="RE55" s="395" t="s">
        <v>295</v>
      </c>
      <c r="RF55" s="395" t="s">
        <v>233</v>
      </c>
      <c r="RG55" s="395" t="s">
        <v>296</v>
      </c>
      <c r="RH55" s="395" t="s">
        <v>278</v>
      </c>
      <c r="RI55" s="395" t="s">
        <v>297</v>
      </c>
      <c r="RJ55" s="395" t="s">
        <v>293</v>
      </c>
      <c r="RK55" s="395" t="s">
        <v>294</v>
      </c>
      <c r="RL55" s="395" t="s">
        <v>298</v>
      </c>
      <c r="RM55" s="395">
        <f ca="1">IF(RN57="",SUM(RZ5:SE5),IF(RN58="",SUM(RZ6:SE6),IF(RN59="",SUM(RZ7:SE7),0)))</f>
        <v>0</v>
      </c>
      <c r="RN55" s="395" t="s">
        <v>303</v>
      </c>
      <c r="RO55" s="395" t="s">
        <v>280</v>
      </c>
      <c r="RP55" s="395" t="s">
        <v>37</v>
      </c>
      <c r="RQ55" s="395" t="s">
        <v>281</v>
      </c>
      <c r="RR55" s="395" t="s">
        <v>278</v>
      </c>
      <c r="RS55" s="395" t="s">
        <v>279</v>
      </c>
      <c r="RT55" s="395" t="s">
        <v>282</v>
      </c>
      <c r="RU55" s="395" t="s">
        <v>291</v>
      </c>
      <c r="RV55" s="395" t="s">
        <v>292</v>
      </c>
      <c r="RW55" s="395" t="s">
        <v>293</v>
      </c>
      <c r="RX55" s="395" t="s">
        <v>294</v>
      </c>
      <c r="RY55" s="395" t="s">
        <v>295</v>
      </c>
      <c r="RZ55" s="395" t="s">
        <v>233</v>
      </c>
      <c r="SA55" s="395" t="s">
        <v>296</v>
      </c>
      <c r="SB55" s="395" t="s">
        <v>278</v>
      </c>
      <c r="SC55" s="395" t="s">
        <v>297</v>
      </c>
      <c r="SD55" s="395" t="s">
        <v>293</v>
      </c>
      <c r="SE55" s="395" t="s">
        <v>294</v>
      </c>
      <c r="SF55" s="395" t="s">
        <v>298</v>
      </c>
      <c r="UM55" s="395" t="s">
        <v>300</v>
      </c>
      <c r="UN55" s="395" t="s">
        <v>301</v>
      </c>
      <c r="UY55" s="395">
        <f ca="1">IF(UZ56="",SUM(VL4:VQ4),IF(UZ57="",SUM(VL5:VQ5),IF(UZ58="",SUM(VL6:VQ6),IF(UZ59="",SUM(VL7:VQ7),0))))</f>
        <v>0</v>
      </c>
      <c r="UZ55" s="395" t="s">
        <v>302</v>
      </c>
      <c r="VA55" s="395" t="s">
        <v>280</v>
      </c>
      <c r="VB55" s="395" t="s">
        <v>37</v>
      </c>
      <c r="VC55" s="395" t="s">
        <v>281</v>
      </c>
      <c r="VD55" s="395" t="s">
        <v>278</v>
      </c>
      <c r="VE55" s="395" t="s">
        <v>279</v>
      </c>
      <c r="VF55" s="395" t="s">
        <v>282</v>
      </c>
      <c r="VG55" s="395" t="s">
        <v>291</v>
      </c>
      <c r="VH55" s="395" t="s">
        <v>292</v>
      </c>
      <c r="VI55" s="395" t="s">
        <v>293</v>
      </c>
      <c r="VJ55" s="395" t="s">
        <v>294</v>
      </c>
      <c r="VK55" s="395" t="s">
        <v>295</v>
      </c>
      <c r="VL55" s="395" t="s">
        <v>233</v>
      </c>
      <c r="VM55" s="395" t="s">
        <v>296</v>
      </c>
      <c r="VN55" s="395" t="s">
        <v>278</v>
      </c>
      <c r="VO55" s="395" t="s">
        <v>297</v>
      </c>
      <c r="VP55" s="395" t="s">
        <v>293</v>
      </c>
      <c r="VQ55" s="395" t="s">
        <v>294</v>
      </c>
      <c r="VR55" s="395" t="s">
        <v>298</v>
      </c>
      <c r="VS55" s="395">
        <f ca="1">IF(VT57="",SUM(WF5:WK5),IF(VT58="",SUM(WF6:WK6),IF(VT59="",SUM(WF7:WK7),0)))</f>
        <v>0</v>
      </c>
      <c r="VT55" s="395" t="s">
        <v>303</v>
      </c>
      <c r="VU55" s="395" t="s">
        <v>280</v>
      </c>
      <c r="VV55" s="395" t="s">
        <v>37</v>
      </c>
      <c r="VW55" s="395" t="s">
        <v>281</v>
      </c>
      <c r="VX55" s="395" t="s">
        <v>278</v>
      </c>
      <c r="VY55" s="395" t="s">
        <v>279</v>
      </c>
      <c r="VZ55" s="395" t="s">
        <v>282</v>
      </c>
      <c r="WA55" s="395" t="s">
        <v>291</v>
      </c>
      <c r="WB55" s="395" t="s">
        <v>292</v>
      </c>
      <c r="WC55" s="395" t="s">
        <v>293</v>
      </c>
      <c r="WD55" s="395" t="s">
        <v>294</v>
      </c>
      <c r="WE55" s="395" t="s">
        <v>295</v>
      </c>
      <c r="WF55" s="395" t="s">
        <v>233</v>
      </c>
      <c r="WG55" s="395" t="s">
        <v>296</v>
      </c>
      <c r="WH55" s="395" t="s">
        <v>278</v>
      </c>
      <c r="WI55" s="395" t="s">
        <v>297</v>
      </c>
      <c r="WJ55" s="395" t="s">
        <v>293</v>
      </c>
      <c r="WK55" s="395" t="s">
        <v>294</v>
      </c>
      <c r="WL55" s="395" t="s">
        <v>298</v>
      </c>
      <c r="YS55" s="395" t="s">
        <v>300</v>
      </c>
      <c r="YT55" s="395" t="s">
        <v>301</v>
      </c>
      <c r="ZE55" s="395">
        <f ca="1">IF(ZF56="",SUM(ZR4:ZW4),IF(ZF57="",SUM(ZR5:ZW5),IF(ZF58="",SUM(ZR6:ZW6),IF(ZF59="",SUM(ZR7:ZW7),0))))</f>
        <v>0</v>
      </c>
      <c r="ZF55" s="395" t="s">
        <v>302</v>
      </c>
      <c r="ZG55" s="395" t="s">
        <v>280</v>
      </c>
      <c r="ZH55" s="395" t="s">
        <v>37</v>
      </c>
      <c r="ZI55" s="395" t="s">
        <v>281</v>
      </c>
      <c r="ZJ55" s="395" t="s">
        <v>278</v>
      </c>
      <c r="ZK55" s="395" t="s">
        <v>279</v>
      </c>
      <c r="ZL55" s="395" t="s">
        <v>282</v>
      </c>
      <c r="ZM55" s="395" t="s">
        <v>291</v>
      </c>
      <c r="ZN55" s="395" t="s">
        <v>292</v>
      </c>
      <c r="ZO55" s="395" t="s">
        <v>293</v>
      </c>
      <c r="ZP55" s="395" t="s">
        <v>294</v>
      </c>
      <c r="ZQ55" s="395" t="s">
        <v>295</v>
      </c>
      <c r="ZR55" s="395" t="s">
        <v>233</v>
      </c>
      <c r="ZS55" s="395" t="s">
        <v>296</v>
      </c>
      <c r="ZT55" s="395" t="s">
        <v>278</v>
      </c>
      <c r="ZU55" s="395" t="s">
        <v>297</v>
      </c>
      <c r="ZV55" s="395" t="s">
        <v>293</v>
      </c>
      <c r="ZW55" s="395" t="s">
        <v>294</v>
      </c>
      <c r="ZX55" s="395" t="s">
        <v>298</v>
      </c>
      <c r="ZY55" s="395">
        <f ca="1">IF(ZZ57="",SUM(AAL5:AAQ5),IF(ZZ58="",SUM(AAL6:AAQ6),IF(ZZ59="",SUM(AAL7:AAQ7),0)))</f>
        <v>0</v>
      </c>
      <c r="ZZ55" s="395" t="s">
        <v>303</v>
      </c>
      <c r="AAA55" s="395" t="s">
        <v>280</v>
      </c>
      <c r="AAB55" s="395" t="s">
        <v>37</v>
      </c>
      <c r="AAC55" s="395" t="s">
        <v>281</v>
      </c>
      <c r="AAD55" s="395" t="s">
        <v>278</v>
      </c>
      <c r="AAE55" s="395" t="s">
        <v>279</v>
      </c>
      <c r="AAF55" s="395" t="s">
        <v>282</v>
      </c>
      <c r="AAG55" s="395" t="s">
        <v>291</v>
      </c>
      <c r="AAH55" s="395" t="s">
        <v>292</v>
      </c>
      <c r="AAI55" s="395" t="s">
        <v>293</v>
      </c>
      <c r="AAJ55" s="395" t="s">
        <v>294</v>
      </c>
      <c r="AAK55" s="395" t="s">
        <v>295</v>
      </c>
      <c r="AAL55" s="395" t="s">
        <v>233</v>
      </c>
      <c r="AAM55" s="395" t="s">
        <v>296</v>
      </c>
      <c r="AAN55" s="395" t="s">
        <v>278</v>
      </c>
      <c r="AAO55" s="395" t="s">
        <v>297</v>
      </c>
      <c r="AAP55" s="395" t="s">
        <v>293</v>
      </c>
      <c r="AAQ55" s="395" t="s">
        <v>294</v>
      </c>
      <c r="AAR55" s="395" t="s">
        <v>298</v>
      </c>
      <c r="ACY55" s="395" t="s">
        <v>300</v>
      </c>
      <c r="ACZ55" s="395" t="s">
        <v>301</v>
      </c>
      <c r="ADK55" s="395">
        <f ca="1">IF(ADL56="",SUM(ADX4:AEC4),IF(ADL57="",SUM(ADX5:AEC5),IF(ADL58="",SUM(ADX6:AEC6),IF(ADL59="",SUM(ADX7:AEC7),0))))</f>
        <v>0</v>
      </c>
      <c r="ADL55" s="395" t="s">
        <v>302</v>
      </c>
      <c r="ADM55" s="395" t="s">
        <v>280</v>
      </c>
      <c r="ADN55" s="395" t="s">
        <v>37</v>
      </c>
      <c r="ADO55" s="395" t="s">
        <v>281</v>
      </c>
      <c r="ADP55" s="395" t="s">
        <v>278</v>
      </c>
      <c r="ADQ55" s="395" t="s">
        <v>279</v>
      </c>
      <c r="ADR55" s="395" t="s">
        <v>282</v>
      </c>
      <c r="ADS55" s="395" t="s">
        <v>291</v>
      </c>
      <c r="ADT55" s="395" t="s">
        <v>292</v>
      </c>
      <c r="ADU55" s="395" t="s">
        <v>293</v>
      </c>
      <c r="ADV55" s="395" t="s">
        <v>294</v>
      </c>
      <c r="ADW55" s="395" t="s">
        <v>295</v>
      </c>
      <c r="ADX55" s="395" t="s">
        <v>233</v>
      </c>
      <c r="ADY55" s="395" t="s">
        <v>296</v>
      </c>
      <c r="ADZ55" s="395" t="s">
        <v>278</v>
      </c>
      <c r="AEA55" s="395" t="s">
        <v>297</v>
      </c>
      <c r="AEB55" s="395" t="s">
        <v>293</v>
      </c>
      <c r="AEC55" s="395" t="s">
        <v>294</v>
      </c>
      <c r="AED55" s="395" t="s">
        <v>298</v>
      </c>
      <c r="AEE55" s="395">
        <f ca="1">IF(AEF57="",SUM(AER5:AEW5),IF(AEF58="",SUM(AER6:AEW6),IF(AEF59="",SUM(AER7:AEW7),0)))</f>
        <v>0</v>
      </c>
      <c r="AEF55" s="395" t="s">
        <v>303</v>
      </c>
      <c r="AEG55" s="395" t="s">
        <v>280</v>
      </c>
      <c r="AEH55" s="395" t="s">
        <v>37</v>
      </c>
      <c r="AEI55" s="395" t="s">
        <v>281</v>
      </c>
      <c r="AEJ55" s="395" t="s">
        <v>278</v>
      </c>
      <c r="AEK55" s="395" t="s">
        <v>279</v>
      </c>
      <c r="AEL55" s="395" t="s">
        <v>282</v>
      </c>
      <c r="AEM55" s="395" t="s">
        <v>291</v>
      </c>
      <c r="AEN55" s="395" t="s">
        <v>292</v>
      </c>
      <c r="AEO55" s="395" t="s">
        <v>293</v>
      </c>
      <c r="AEP55" s="395" t="s">
        <v>294</v>
      </c>
      <c r="AEQ55" s="395" t="s">
        <v>295</v>
      </c>
      <c r="AER55" s="395" t="s">
        <v>233</v>
      </c>
      <c r="AES55" s="395" t="s">
        <v>296</v>
      </c>
      <c r="AET55" s="395" t="s">
        <v>278</v>
      </c>
      <c r="AEU55" s="395" t="s">
        <v>297</v>
      </c>
      <c r="AEV55" s="395" t="s">
        <v>293</v>
      </c>
      <c r="AEW55" s="395" t="s">
        <v>294</v>
      </c>
      <c r="AEX55" s="395" t="s">
        <v>298</v>
      </c>
      <c r="AHE55" s="395" t="s">
        <v>300</v>
      </c>
      <c r="AHF55" s="395" t="s">
        <v>301</v>
      </c>
      <c r="AHQ55" s="395">
        <f ca="1">IF(AHR56="",SUM(AID4:AII4),IF(AHR57="",SUM(AID5:AII5),IF(AHR58="",SUM(AID6:AII6),IF(AHR59="",SUM(AID7:AII7),0))))</f>
        <v>0</v>
      </c>
      <c r="AHR55" s="395" t="s">
        <v>302</v>
      </c>
      <c r="AHS55" s="395" t="s">
        <v>280</v>
      </c>
      <c r="AHT55" s="395" t="s">
        <v>37</v>
      </c>
      <c r="AHU55" s="395" t="s">
        <v>281</v>
      </c>
      <c r="AHV55" s="395" t="s">
        <v>278</v>
      </c>
      <c r="AHW55" s="395" t="s">
        <v>279</v>
      </c>
      <c r="AHX55" s="395" t="s">
        <v>282</v>
      </c>
      <c r="AHY55" s="395" t="s">
        <v>291</v>
      </c>
      <c r="AHZ55" s="395" t="s">
        <v>292</v>
      </c>
      <c r="AIA55" s="395" t="s">
        <v>293</v>
      </c>
      <c r="AIB55" s="395" t="s">
        <v>294</v>
      </c>
      <c r="AIC55" s="395" t="s">
        <v>295</v>
      </c>
      <c r="AID55" s="395" t="s">
        <v>233</v>
      </c>
      <c r="AIE55" s="395" t="s">
        <v>296</v>
      </c>
      <c r="AIF55" s="395" t="s">
        <v>278</v>
      </c>
      <c r="AIG55" s="395" t="s">
        <v>297</v>
      </c>
      <c r="AIH55" s="395" t="s">
        <v>293</v>
      </c>
      <c r="AII55" s="395" t="s">
        <v>294</v>
      </c>
      <c r="AIJ55" s="395" t="s">
        <v>298</v>
      </c>
      <c r="AIK55" s="395">
        <f ca="1">IF(AIL57="",SUM(AIX5:AJC5),IF(AIL58="",SUM(AIX6:AJC6),IF(AIL59="",SUM(AIX7:AJC7),0)))</f>
        <v>0</v>
      </c>
      <c r="AIL55" s="395" t="s">
        <v>303</v>
      </c>
      <c r="AIM55" s="395" t="s">
        <v>280</v>
      </c>
      <c r="AIN55" s="395" t="s">
        <v>37</v>
      </c>
      <c r="AIO55" s="395" t="s">
        <v>281</v>
      </c>
      <c r="AIP55" s="395" t="s">
        <v>278</v>
      </c>
      <c r="AIQ55" s="395" t="s">
        <v>279</v>
      </c>
      <c r="AIR55" s="395" t="s">
        <v>282</v>
      </c>
      <c r="AIS55" s="395" t="s">
        <v>291</v>
      </c>
      <c r="AIT55" s="395" t="s">
        <v>292</v>
      </c>
      <c r="AIU55" s="395" t="s">
        <v>293</v>
      </c>
      <c r="AIV55" s="395" t="s">
        <v>294</v>
      </c>
      <c r="AIW55" s="395" t="s">
        <v>295</v>
      </c>
      <c r="AIX55" s="395" t="s">
        <v>233</v>
      </c>
      <c r="AIY55" s="395" t="s">
        <v>296</v>
      </c>
      <c r="AIZ55" s="395" t="s">
        <v>278</v>
      </c>
      <c r="AJA55" s="395" t="s">
        <v>297</v>
      </c>
      <c r="AJB55" s="395" t="s">
        <v>293</v>
      </c>
      <c r="AJC55" s="395" t="s">
        <v>294</v>
      </c>
      <c r="AJD55" s="395" t="s">
        <v>298</v>
      </c>
      <c r="ALK55" s="395" t="s">
        <v>300</v>
      </c>
      <c r="ALL55" s="395" t="s">
        <v>301</v>
      </c>
      <c r="ALW55" s="395">
        <f ca="1">IF(ALX56="",SUM(AMJ4:AMO4),IF(ALX57="",SUM(AMJ5:AMO5),IF(ALX58="",SUM(AMJ6:AMO6),IF(ALX59="",SUM(AMJ7:AMO7),0))))</f>
        <v>0</v>
      </c>
      <c r="ALX55" s="395" t="s">
        <v>302</v>
      </c>
      <c r="ALY55" s="395" t="s">
        <v>280</v>
      </c>
      <c r="ALZ55" s="395" t="s">
        <v>37</v>
      </c>
      <c r="AMA55" s="395" t="s">
        <v>281</v>
      </c>
      <c r="AMB55" s="395" t="s">
        <v>278</v>
      </c>
      <c r="AMC55" s="395" t="s">
        <v>279</v>
      </c>
      <c r="AMD55" s="395" t="s">
        <v>282</v>
      </c>
      <c r="AME55" s="395" t="s">
        <v>291</v>
      </c>
      <c r="AMF55" s="395" t="s">
        <v>292</v>
      </c>
      <c r="AMG55" s="395" t="s">
        <v>293</v>
      </c>
      <c r="AMH55" s="395" t="s">
        <v>294</v>
      </c>
      <c r="AMI55" s="395" t="s">
        <v>295</v>
      </c>
      <c r="AMJ55" s="395" t="s">
        <v>233</v>
      </c>
      <c r="AMK55" s="395" t="s">
        <v>296</v>
      </c>
      <c r="AML55" s="395" t="s">
        <v>278</v>
      </c>
      <c r="AMM55" s="395" t="s">
        <v>297</v>
      </c>
      <c r="AMN55" s="395" t="s">
        <v>293</v>
      </c>
      <c r="AMO55" s="395" t="s">
        <v>294</v>
      </c>
      <c r="AMP55" s="395" t="s">
        <v>298</v>
      </c>
      <c r="AMQ55" s="395">
        <f ca="1">IF(AMR57="",SUM(AND5:ANI5),IF(AMR58="",SUM(AND6:ANI6),IF(AMR59="",SUM(AND7:ANI7),0)))</f>
        <v>0</v>
      </c>
      <c r="AMR55" s="395" t="s">
        <v>303</v>
      </c>
      <c r="AMS55" s="395" t="s">
        <v>280</v>
      </c>
      <c r="AMT55" s="395" t="s">
        <v>37</v>
      </c>
      <c r="AMU55" s="395" t="s">
        <v>281</v>
      </c>
      <c r="AMV55" s="395" t="s">
        <v>278</v>
      </c>
      <c r="AMW55" s="395" t="s">
        <v>279</v>
      </c>
      <c r="AMX55" s="395" t="s">
        <v>282</v>
      </c>
      <c r="AMY55" s="395" t="s">
        <v>291</v>
      </c>
      <c r="AMZ55" s="395" t="s">
        <v>292</v>
      </c>
      <c r="ANA55" s="395" t="s">
        <v>293</v>
      </c>
      <c r="ANB55" s="395" t="s">
        <v>294</v>
      </c>
      <c r="ANC55" s="395" t="s">
        <v>295</v>
      </c>
      <c r="AND55" s="395" t="s">
        <v>233</v>
      </c>
      <c r="ANE55" s="395" t="s">
        <v>296</v>
      </c>
      <c r="ANF55" s="395" t="s">
        <v>278</v>
      </c>
      <c r="ANG55" s="395" t="s">
        <v>297</v>
      </c>
      <c r="ANH55" s="395" t="s">
        <v>293</v>
      </c>
      <c r="ANI55" s="395" t="s">
        <v>294</v>
      </c>
      <c r="ANJ55" s="395" t="s">
        <v>298</v>
      </c>
      <c r="APQ55" s="395" t="s">
        <v>300</v>
      </c>
      <c r="APR55" s="395" t="s">
        <v>301</v>
      </c>
      <c r="AQC55" s="395">
        <f ca="1">IF(AQD56="",SUM(AQP4:AQU4),IF(AQD57="",SUM(AQP5:AQU5),IF(AQD58="",SUM(AQP6:AQU6),IF(AQD59="",SUM(AQP7:AQU7),0))))</f>
        <v>0</v>
      </c>
      <c r="AQD55" s="395" t="s">
        <v>302</v>
      </c>
      <c r="AQE55" s="395" t="s">
        <v>280</v>
      </c>
      <c r="AQF55" s="395" t="s">
        <v>37</v>
      </c>
      <c r="AQG55" s="395" t="s">
        <v>281</v>
      </c>
      <c r="AQH55" s="395" t="s">
        <v>278</v>
      </c>
      <c r="AQI55" s="395" t="s">
        <v>279</v>
      </c>
      <c r="AQJ55" s="395" t="s">
        <v>282</v>
      </c>
      <c r="AQK55" s="395" t="s">
        <v>291</v>
      </c>
      <c r="AQL55" s="395" t="s">
        <v>292</v>
      </c>
      <c r="AQM55" s="395" t="s">
        <v>293</v>
      </c>
      <c r="AQN55" s="395" t="s">
        <v>294</v>
      </c>
      <c r="AQO55" s="395" t="s">
        <v>295</v>
      </c>
      <c r="AQP55" s="395" t="s">
        <v>233</v>
      </c>
      <c r="AQQ55" s="395" t="s">
        <v>296</v>
      </c>
      <c r="AQR55" s="395" t="s">
        <v>278</v>
      </c>
      <c r="AQS55" s="395" t="s">
        <v>297</v>
      </c>
      <c r="AQT55" s="395" t="s">
        <v>293</v>
      </c>
      <c r="AQU55" s="395" t="s">
        <v>294</v>
      </c>
      <c r="AQV55" s="395" t="s">
        <v>298</v>
      </c>
      <c r="AQW55" s="395">
        <f ca="1">IF(AQX57="",SUM(ARJ5:ARO5),IF(AQX58="",SUM(ARJ6:ARO6),IF(AQX59="",SUM(ARJ7:ARO7),0)))</f>
        <v>0</v>
      </c>
      <c r="AQX55" s="395" t="s">
        <v>303</v>
      </c>
      <c r="AQY55" s="395" t="s">
        <v>280</v>
      </c>
      <c r="AQZ55" s="395" t="s">
        <v>37</v>
      </c>
      <c r="ARA55" s="395" t="s">
        <v>281</v>
      </c>
      <c r="ARB55" s="395" t="s">
        <v>278</v>
      </c>
      <c r="ARC55" s="395" t="s">
        <v>279</v>
      </c>
      <c r="ARD55" s="395" t="s">
        <v>282</v>
      </c>
      <c r="ARE55" s="395" t="s">
        <v>291</v>
      </c>
      <c r="ARF55" s="395" t="s">
        <v>292</v>
      </c>
      <c r="ARG55" s="395" t="s">
        <v>293</v>
      </c>
      <c r="ARH55" s="395" t="s">
        <v>294</v>
      </c>
      <c r="ARI55" s="395" t="s">
        <v>295</v>
      </c>
      <c r="ARJ55" s="395" t="s">
        <v>233</v>
      </c>
      <c r="ARK55" s="395" t="s">
        <v>296</v>
      </c>
      <c r="ARL55" s="395" t="s">
        <v>278</v>
      </c>
      <c r="ARM55" s="395" t="s">
        <v>297</v>
      </c>
      <c r="ARN55" s="395" t="s">
        <v>293</v>
      </c>
      <c r="ARO55" s="395" t="s">
        <v>294</v>
      </c>
      <c r="ARP55" s="395" t="s">
        <v>298</v>
      </c>
    </row>
    <row r="56" spans="2:1211" x14ac:dyDescent="0.25">
      <c r="G56" s="395">
        <v>1</v>
      </c>
      <c r="H56" s="395">
        <v>1</v>
      </c>
      <c r="I56" s="395">
        <v>1</v>
      </c>
      <c r="J56" s="395">
        <f>IF(COUNTIF(J4:J7,4)=4,1,SUMPRODUCT((J4:J7=J4)*(I4:I7=I4)*(G4:G7&gt;G4))+1)</f>
        <v>1</v>
      </c>
      <c r="U56" s="395">
        <f>IF(V4&lt;&gt;"",SUMPRODUCT((AC4:AC7=AC4)*(AB4:AB7=AB4)*(Z4:Z7=Z4)*(AA4:AA7=AA4)),"")</f>
        <v>1</v>
      </c>
      <c r="V56" s="395" t="str">
        <f>IF(AND(U56&lt;&gt;"",U56&gt;1),V4,"")</f>
        <v/>
      </c>
      <c r="W56" s="395">
        <f>SUMPRODUCT((DA3:DA54=V56)*(DD3:DD54=V57)*(DE3:DE54="W"))+SUMPRODUCT((DA3:DA54=V56)*(DD3:DD54=V58)*(DE3:DE54="W"))+SUMPRODUCT((DA3:DA54=V56)*(DD3:DD54=V59)*(DE3:DE54="W"))+SUMPRODUCT((DA3:DA54=V56)*(DD3:DD54=V60)*(DE3:DE54="W"))+SUMPRODUCT((DA3:DA54=V57)*(DD3:DD54=V56)*(DF3:DF54="W"))+SUMPRODUCT((DA3:DA54=V58)*(DD3:DD54=V56)*(DF3:DF54="W"))+SUMPRODUCT((DA3:DA54=V59)*(DD3:DD54=V56)*(DF3:DF54="W"))+SUMPRODUCT((DA3:DA54=V60)*(DD3:DD54=V56)*(DF3:DF54="W"))</f>
        <v>0</v>
      </c>
      <c r="X56" s="395">
        <f>SUMPRODUCT((DA3:DA54=V56)*(DD3:DD54=V57)*(DE3:DE54="D"))+SUMPRODUCT((DA3:DA54=V56)*(DD3:DD54=V58)*(DE3:DE54="D"))+SUMPRODUCT((DA3:DA54=V56)*(DD3:DD54=V59)*(DE3:DE54="D"))+SUMPRODUCT((DA3:DA54=V56)*(DD3:DD54=V60)*(DE3:DE54="D"))+SUMPRODUCT((DA3:DA54=V57)*(DD3:DD54=V56)*(DE3:DE54="D"))+SUMPRODUCT((DA3:DA54=V58)*(DD3:DD54=V56)*(DE3:DE54="D"))+SUMPRODUCT((DA3:DA54=V59)*(DD3:DD54=V56)*(DE3:DE54="D"))+SUMPRODUCT((DA3:DA54=V60)*(DD3:DD54=V56)*(DE3:DE54="D"))</f>
        <v>0</v>
      </c>
      <c r="Y56" s="395">
        <f>SUMPRODUCT((DA3:DA54=V56)*(DD3:DD54=V57)*(DE3:DE54="L"))+SUMPRODUCT((DA3:DA54=V56)*(DD3:DD54=V58)*(DE3:DE54="L"))+SUMPRODUCT((DA3:DA54=V56)*(DD3:DD54=V59)*(DE3:DE54="L"))+SUMPRODUCT((DA3:DA54=V56)*(DD3:DD54=V60)*(DE3:DE54="L"))+SUMPRODUCT((DA3:DA54=V57)*(DD3:DD54=V56)*(DF3:DF54="L"))+SUMPRODUCT((DA3:DA54=V58)*(DD3:DD54=V56)*(DF3:DF54="L"))+SUMPRODUCT((DA3:DA54=V59)*(DD3:DD54=V56)*(DF3:DF54="L"))+SUMPRODUCT((DA3:DA54=V60)*(DD3:DD54=V56)*(DF3:DF54="L"))</f>
        <v>0</v>
      </c>
      <c r="Z56" s="395">
        <f>SUMPRODUCT((DA3:DA54=V56)*(DD3:DD54=V57)*DB3:DB54)+SUMPRODUCT((DA3:DA54=V56)*(DD3:DD54=V58)*DB3:DB54)+SUMPRODUCT((DA3:DA54=V56)*(DD3:DD54=V59)*DB3:DB54)+SUMPRODUCT((DA3:DA54=V56)*(DD3:DD54=V60)*DB3:DB54)+SUMPRODUCT((DA3:DA54=V57)*(DD3:DD54=V56)*DC3:DC54)+SUMPRODUCT((DA3:DA54=V58)*(DD3:DD54=V56)*DC3:DC54)+SUMPRODUCT((DA3:DA54=V59)*(DD3:DD54=V56)*DC3:DC54)+SUMPRODUCT((DA3:DA54=V60)*(DD3:DD54=V56)*DC3:DC54)</f>
        <v>0</v>
      </c>
      <c r="AA56" s="395">
        <f>SUMPRODUCT((DA3:DA54=V56)*(DD3:DD54=V57)*DC3:DC54)+SUMPRODUCT((DA3:DA54=V56)*(DD3:DD54=V58)*DC3:DC54)+SUMPRODUCT((DA3:DA54=V56)*(DD3:DD54=V59)*DC3:DC54)+SUMPRODUCT((DA3:DA54=V56)*(DD3:DD54=V60)*DC3:DC54)+SUMPRODUCT((DA3:DA54=V57)*(DD3:DD54=V56)*DB3:DB54)+SUMPRODUCT((DA3:DA54=V58)*(DD3:DD54=V56)*DB3:DB54)+SUMPRODUCT((DA3:DA54=V59)*(DD3:DD54=V56)*DB3:DB54)+SUMPRODUCT((DA3:DA54=V60)*(DD3:DD54=V56)*DB3:DB54)</f>
        <v>0</v>
      </c>
      <c r="AB56" s="395">
        <f>Z56-AA56+1000</f>
        <v>1000</v>
      </c>
      <c r="AC56" s="395" t="str">
        <f>IF(V56&lt;&gt;"",W56*3+X56*1,"")</f>
        <v/>
      </c>
      <c r="AD56" s="395" t="str">
        <f>IF(V56&lt;&gt;"",VLOOKUP(V56,C4:I52,7,FALSE),"")</f>
        <v/>
      </c>
      <c r="AE56" s="395" t="str">
        <f>IF(V56&lt;&gt;"",VLOOKUP(V56,C4:I52,5,FALSE),"")</f>
        <v/>
      </c>
      <c r="AF56" s="395" t="str">
        <f>IF(V56&lt;&gt;"",VLOOKUP(V56,C4:K52,9,FALSE),"")</f>
        <v/>
      </c>
      <c r="AG56" s="395" t="str">
        <f>AC56</f>
        <v/>
      </c>
      <c r="AH56" s="395" t="str">
        <f>IF(V56&lt;&gt;"",RANK(AG56,AG56:AG60),"")</f>
        <v/>
      </c>
      <c r="AI56" s="395" t="str">
        <f>IF(V56&lt;&gt;"",SUMPRODUCT((AG56:AG60=AG56)*(AB56:AB60&gt;AB56)),"")</f>
        <v/>
      </c>
      <c r="AJ56" s="395" t="str">
        <f>IF(V56&lt;&gt;"",SUMPRODUCT((AG56:AG60=AG56)*(AB56:AB60=AB56)*(Z56:Z60&gt;Z56)),"")</f>
        <v/>
      </c>
      <c r="AK56" s="395" t="str">
        <f>IF(V56&lt;&gt;"",SUMPRODUCT((AG56:AG60=AG56)*(AB56:AB60=AB56)*(Z56:Z60=Z56)*(AD56:AD60&gt;AD56)),"")</f>
        <v/>
      </c>
      <c r="AL56" s="395" t="str">
        <f>IF(V56&lt;&gt;"",SUMPRODUCT((AG56:AG60=AG56)*(AB56:AB60=AB56)*(Z56:Z60=Z56)*(AD56:AD60=AD56)*(AE56:AE60&gt;AE56)),"")</f>
        <v/>
      </c>
      <c r="AM56" s="395" t="str">
        <f>IF(V56&lt;&gt;"",SUMPRODUCT((AG56:AG60=AG56)*(AB56:AB60=AB56)*(Z56:Z60=Z56)*(AD56:AD60=AD56)*(AE56:AE60=AE56)*(AF56:AF60&gt;AF56)),"")</f>
        <v/>
      </c>
      <c r="AN56" s="395" t="str">
        <f>IF(V56&lt;&gt;"",SUM(AH56:AM56),"")</f>
        <v/>
      </c>
      <c r="DP56" s="395">
        <f ca="1">IF(COUNTIF(DP4:DP7,4)=4,1,SUMPRODUCT((DP4:DP7=DP4)*(DO4:DO7=DO4)*(DM4:DM7&gt;DM4))+1)</f>
        <v>1</v>
      </c>
      <c r="EA56" s="395" t="str">
        <f ca="1">IF(EB4&lt;&gt;"",SUMPRODUCT((EI4:EI7=EI4)*(EH4:EH7=EH4)*(EF4:EF7=EF4)*(EG4:EG7=EG4)),"")</f>
        <v/>
      </c>
      <c r="EB56" s="395" t="str">
        <f ca="1">IF(AND(EA56&lt;&gt;"",EA56&gt;1),EB4,"")</f>
        <v/>
      </c>
      <c r="EC56" s="395">
        <f ca="1">SUMPRODUCT((HG3:HG54=EB56)*(HJ3:HJ54=EB57)*(HK3:HK54="W"))+SUMPRODUCT((HG3:HG54=EB56)*(HJ3:HJ54=EB58)*(HK3:HK54="W"))+SUMPRODUCT((HG3:HG54=EB56)*(HJ3:HJ54=EB59)*(HK3:HK54="W"))+SUMPRODUCT((HG3:HG54=EB56)*(HJ3:HJ54=EB60)*(HK3:HK54="W"))+SUMPRODUCT((HG3:HG54=EB57)*(HJ3:HJ54=EB56)*(HL3:HL54="W"))+SUMPRODUCT((HG3:HG54=EB58)*(HJ3:HJ54=EB56)*(HL3:HL54="W"))+SUMPRODUCT((HG3:HG54=EB59)*(HJ3:HJ54=EB56)*(HL3:HL54="W"))+SUMPRODUCT((HG3:HG54=EB60)*(HJ3:HJ54=EB56)*(HL3:HL54="W"))</f>
        <v>0</v>
      </c>
      <c r="ED56" s="395">
        <f ca="1">SUMPRODUCT((HG3:HG54=EB56)*(HJ3:HJ54=EB57)*(HK3:HK54="D"))+SUMPRODUCT((HG3:HG54=EB56)*(HJ3:HJ54=EB58)*(HK3:HK54="D"))+SUMPRODUCT((HG3:HG54=EB56)*(HJ3:HJ54=EB59)*(HK3:HK54="D"))+SUMPRODUCT((HG3:HG54=EB56)*(HJ3:HJ54=EB60)*(HK3:HK54="D"))+SUMPRODUCT((HG3:HG54=EB57)*(HJ3:HJ54=EB56)*(HK3:HK54="D"))+SUMPRODUCT((HG3:HG54=EB58)*(HJ3:HJ54=EB56)*(HK3:HK54="D"))+SUMPRODUCT((HG3:HG54=EB59)*(HJ3:HJ54=EB56)*(HK3:HK54="D"))+SUMPRODUCT((HG3:HG54=EB60)*(HJ3:HJ54=EB56)*(HK3:HK54="D"))</f>
        <v>0</v>
      </c>
      <c r="EE56" s="395">
        <f ca="1">SUMPRODUCT((HG3:HG54=EB56)*(HJ3:HJ54=EB57)*(HK3:HK54="L"))+SUMPRODUCT((HG3:HG54=EB56)*(HJ3:HJ54=EB58)*(HK3:HK54="L"))+SUMPRODUCT((HG3:HG54=EB56)*(HJ3:HJ54=EB59)*(HK3:HK54="L"))+SUMPRODUCT((HG3:HG54=EB56)*(HJ3:HJ54=EB60)*(HK3:HK54="L"))+SUMPRODUCT((HG3:HG54=EB57)*(HJ3:HJ54=EB56)*(HL3:HL54="L"))+SUMPRODUCT((HG3:HG54=EB58)*(HJ3:HJ54=EB56)*(HL3:HL54="L"))+SUMPRODUCT((HG3:HG54=EB59)*(HJ3:HJ54=EB56)*(HL3:HL54="L"))+SUMPRODUCT((HG3:HG54=EB60)*(HJ3:HJ54=EB56)*(HL3:HL54="L"))</f>
        <v>0</v>
      </c>
      <c r="EF56" s="395">
        <f ca="1">SUMPRODUCT((HG3:HG54=EB56)*(HJ3:HJ54=EB57)*HH3:HH54)+SUMPRODUCT((HG3:HG54=EB56)*(HJ3:HJ54=EB58)*HH3:HH54)+SUMPRODUCT((HG3:HG54=EB56)*(HJ3:HJ54=EB59)*HH3:HH54)+SUMPRODUCT((HG3:HG54=EB56)*(HJ3:HJ54=EB60)*HH3:HH54)+SUMPRODUCT((HG3:HG54=EB57)*(HJ3:HJ54=EB56)*HI3:HI54)+SUMPRODUCT((HG3:HG54=EB58)*(HJ3:HJ54=EB56)*HI3:HI54)+SUMPRODUCT((HG3:HG54=EB59)*(HJ3:HJ54=EB56)*HI3:HI54)+SUMPRODUCT((HG3:HG54=EB60)*(HJ3:HJ54=EB56)*HI3:HI54)</f>
        <v>0</v>
      </c>
      <c r="EG56" s="395">
        <f ca="1">SUMPRODUCT((HG3:HG54=EB56)*(HJ3:HJ54=EB57)*HI3:HI54)+SUMPRODUCT((HG3:HG54=EB56)*(HJ3:HJ54=EB58)*HI3:HI54)+SUMPRODUCT((HG3:HG54=EB56)*(HJ3:HJ54=EB59)*HI3:HI54)+SUMPRODUCT((HG3:HG54=EB56)*(HJ3:HJ54=EB60)*HI3:HI54)+SUMPRODUCT((HG3:HG54=EB57)*(HJ3:HJ54=EB56)*HH3:HH54)+SUMPRODUCT((HG3:HG54=EB58)*(HJ3:HJ54=EB56)*HH3:HH54)+SUMPRODUCT((HG3:HG54=EB59)*(HJ3:HJ54=EB56)*HH3:HH54)+SUMPRODUCT((HG3:HG54=EB60)*(HJ3:HJ54=EB56)*HH3:HH54)</f>
        <v>0</v>
      </c>
      <c r="EH56" s="395">
        <f ca="1">EF56-EG56+1000</f>
        <v>1000</v>
      </c>
      <c r="EI56" s="395" t="str">
        <f ca="1">IF(EB56&lt;&gt;"",EC56*3+ED56*1,"")</f>
        <v/>
      </c>
      <c r="EJ56" s="395" t="str">
        <f ca="1">IF(EB56&lt;&gt;"",VLOOKUP(EB56,DI4:DO52,7,FALSE),"")</f>
        <v/>
      </c>
      <c r="EK56" s="395" t="str">
        <f ca="1">IF(EB56&lt;&gt;"",VLOOKUP(EB56,DI4:DO52,5,FALSE),"")</f>
        <v/>
      </c>
      <c r="EL56" s="395" t="str">
        <f ca="1">IF(EB56&lt;&gt;"",VLOOKUP(EB56,DI4:DQ52,9,FALSE),"")</f>
        <v/>
      </c>
      <c r="EM56" s="395" t="str">
        <f ca="1">EI56</f>
        <v/>
      </c>
      <c r="EN56" s="395" t="str">
        <f ca="1">IF(EB56&lt;&gt;"",RANK(EM56,EM56:EM60),"")</f>
        <v/>
      </c>
      <c r="EO56" s="395" t="str">
        <f ca="1">IF(EB56&lt;&gt;"",SUMPRODUCT((EM56:EM60=EM56)*(EH56:EH60&gt;EH56)),"")</f>
        <v/>
      </c>
      <c r="EP56" s="395" t="str">
        <f ca="1">IF(EB56&lt;&gt;"",SUMPRODUCT((EM56:EM60=EM56)*(EH56:EH60=EH56)*(EF56:EF60&gt;EF56)),"")</f>
        <v/>
      </c>
      <c r="EQ56" s="395" t="str">
        <f ca="1">IF(EB56&lt;&gt;"",SUMPRODUCT((EM56:EM60=EM56)*(EH56:EH60=EH56)*(EF56:EF60=EF56)*(EJ56:EJ60&gt;EJ56)),"")</f>
        <v/>
      </c>
      <c r="ER56" s="395" t="str">
        <f ca="1">IF(EB56&lt;&gt;"",SUMPRODUCT((EM56:EM60=EM56)*(EH56:EH60=EH56)*(EF56:EF60=EF56)*(EJ56:EJ60=EJ56)*(EK56:EK60&gt;EK56)),"")</f>
        <v/>
      </c>
      <c r="ES56" s="395" t="str">
        <f ca="1">IF(EB56&lt;&gt;"",SUMPRODUCT((EM56:EM60=EM56)*(EH56:EH60=EH56)*(EF56:EF60=EF56)*(EJ56:EJ60=EJ56)*(EK56:EK60=EK56)*(EL56:EL60&gt;EL56)),"")</f>
        <v/>
      </c>
      <c r="ET56" s="395" t="str">
        <f ca="1">IF(EB56&lt;&gt;"",SUM(EN56:ES56),"")</f>
        <v/>
      </c>
      <c r="HV56" s="395">
        <f ca="1">IF(COUNTIF(HV4:HV7,4)=4,1,SUMPRODUCT((HV4:HV7=HV4)*(HU4:HU7=HU4)*(HS4:HS7&gt;HS4))+1)</f>
        <v>1</v>
      </c>
      <c r="IG56" s="395" t="str">
        <f ca="1">IF(IH4&lt;&gt;"",SUMPRODUCT((IO4:IO7=IO4)*(IN4:IN7=IN4)*(IL4:IL7=IL4)*(IM4:IM7=IM4)),"")</f>
        <v/>
      </c>
      <c r="IH56" s="395" t="str">
        <f ca="1">IF(AND(IG56&lt;&gt;"",IG56&gt;1),IH4,"")</f>
        <v/>
      </c>
      <c r="II56" s="395">
        <f ca="1">SUMPRODUCT((LM3:LM54=IH56)*(LP3:LP54=IH57)*(LQ3:LQ54="W"))+SUMPRODUCT((LM3:LM54=IH56)*(LP3:LP54=IH58)*(LQ3:LQ54="W"))+SUMPRODUCT((LM3:LM54=IH56)*(LP3:LP54=IH59)*(LQ3:LQ54="W"))+SUMPRODUCT((LM3:LM54=IH56)*(LP3:LP54=IH60)*(LQ3:LQ54="W"))+SUMPRODUCT((LM3:LM54=IH57)*(LP3:LP54=IH56)*(LR3:LR54="W"))+SUMPRODUCT((LM3:LM54=IH58)*(LP3:LP54=IH56)*(LR3:LR54="W"))+SUMPRODUCT((LM3:LM54=IH59)*(LP3:LP54=IH56)*(LR3:LR54="W"))+SUMPRODUCT((LM3:LM54=IH60)*(LP3:LP54=IH56)*(LR3:LR54="W"))</f>
        <v>0</v>
      </c>
      <c r="IJ56" s="395">
        <f ca="1">SUMPRODUCT((LM3:LM54=IH56)*(LP3:LP54=IH57)*(LQ3:LQ54="D"))+SUMPRODUCT((LM3:LM54=IH56)*(LP3:LP54=IH58)*(LQ3:LQ54="D"))+SUMPRODUCT((LM3:LM54=IH56)*(LP3:LP54=IH59)*(LQ3:LQ54="D"))+SUMPRODUCT((LM3:LM54=IH56)*(LP3:LP54=IH60)*(LQ3:LQ54="D"))+SUMPRODUCT((LM3:LM54=IH57)*(LP3:LP54=IH56)*(LQ3:LQ54="D"))+SUMPRODUCT((LM3:LM54=IH58)*(LP3:LP54=IH56)*(LQ3:LQ54="D"))+SUMPRODUCT((LM3:LM54=IH59)*(LP3:LP54=IH56)*(LQ3:LQ54="D"))+SUMPRODUCT((LM3:LM54=IH60)*(LP3:LP54=IH56)*(LQ3:LQ54="D"))</f>
        <v>0</v>
      </c>
      <c r="IK56" s="395">
        <f ca="1">SUMPRODUCT((LM3:LM54=IH56)*(LP3:LP54=IH57)*(LQ3:LQ54="L"))+SUMPRODUCT((LM3:LM54=IH56)*(LP3:LP54=IH58)*(LQ3:LQ54="L"))+SUMPRODUCT((LM3:LM54=IH56)*(LP3:LP54=IH59)*(LQ3:LQ54="L"))+SUMPRODUCT((LM3:LM54=IH56)*(LP3:LP54=IH60)*(LQ3:LQ54="L"))+SUMPRODUCT((LM3:LM54=IH57)*(LP3:LP54=IH56)*(LR3:LR54="L"))+SUMPRODUCT((LM3:LM54=IH58)*(LP3:LP54=IH56)*(LR3:LR54="L"))+SUMPRODUCT((LM3:LM54=IH59)*(LP3:LP54=IH56)*(LR3:LR54="L"))+SUMPRODUCT((LM3:LM54=IH60)*(LP3:LP54=IH56)*(LR3:LR54="L"))</f>
        <v>0</v>
      </c>
      <c r="IL56" s="395">
        <f ca="1">SUMPRODUCT((LM3:LM54=IH56)*(LP3:LP54=IH57)*LN3:LN54)+SUMPRODUCT((LM3:LM54=IH56)*(LP3:LP54=IH58)*LN3:LN54)+SUMPRODUCT((LM3:LM54=IH56)*(LP3:LP54=IH59)*LN3:LN54)+SUMPRODUCT((LM3:LM54=IH56)*(LP3:LP54=IH60)*LN3:LN54)+SUMPRODUCT((LM3:LM54=IH57)*(LP3:LP54=IH56)*LO3:LO54)+SUMPRODUCT((LM3:LM54=IH58)*(LP3:LP54=IH56)*LO3:LO54)+SUMPRODUCT((LM3:LM54=IH59)*(LP3:LP54=IH56)*LO3:LO54)+SUMPRODUCT((LM3:LM54=IH60)*(LP3:LP54=IH56)*LO3:LO54)</f>
        <v>0</v>
      </c>
      <c r="IM56" s="395">
        <f ca="1">SUMPRODUCT((LM3:LM54=IH56)*(LP3:LP54=IH57)*LO3:LO54)+SUMPRODUCT((LM3:LM54=IH56)*(LP3:LP54=IH58)*LO3:LO54)+SUMPRODUCT((LM3:LM54=IH56)*(LP3:LP54=IH59)*LO3:LO54)+SUMPRODUCT((LM3:LM54=IH56)*(LP3:LP54=IH60)*LO3:LO54)+SUMPRODUCT((LM3:LM54=IH57)*(LP3:LP54=IH56)*LN3:LN54)+SUMPRODUCT((LM3:LM54=IH58)*(LP3:LP54=IH56)*LN3:LN54)+SUMPRODUCT((LM3:LM54=IH59)*(LP3:LP54=IH56)*LN3:LN54)+SUMPRODUCT((LM3:LM54=IH60)*(LP3:LP54=IH56)*LN3:LN54)</f>
        <v>0</v>
      </c>
      <c r="IN56" s="395">
        <f ca="1">IL56-IM56+1000</f>
        <v>1000</v>
      </c>
      <c r="IO56" s="395" t="str">
        <f ca="1">IF(IH56&lt;&gt;"",II56*3+IJ56*1,"")</f>
        <v/>
      </c>
      <c r="IP56" s="395" t="str">
        <f ca="1">IF(IH56&lt;&gt;"",VLOOKUP(IH56,HO4:HU52,7,FALSE),"")</f>
        <v/>
      </c>
      <c r="IQ56" s="395" t="str">
        <f ca="1">IF(IH56&lt;&gt;"",VLOOKUP(IH56,HO4:HU52,5,FALSE),"")</f>
        <v/>
      </c>
      <c r="IR56" s="395" t="str">
        <f ca="1">IF(IH56&lt;&gt;"",VLOOKUP(IH56,HO4:HW52,9,FALSE),"")</f>
        <v/>
      </c>
      <c r="IS56" s="395" t="str">
        <f ca="1">IO56</f>
        <v/>
      </c>
      <c r="IT56" s="395" t="str">
        <f ca="1">IF(IH56&lt;&gt;"",RANK(IS56,IS56:IS60),"")</f>
        <v/>
      </c>
      <c r="IU56" s="395" t="str">
        <f ca="1">IF(IH56&lt;&gt;"",SUMPRODUCT((IS56:IS60=IS56)*(IN56:IN60&gt;IN56)),"")</f>
        <v/>
      </c>
      <c r="IV56" s="395" t="str">
        <f ca="1">IF(IH56&lt;&gt;"",SUMPRODUCT((IS56:IS60=IS56)*(IN56:IN60=IN56)*(IL56:IL60&gt;IL56)),"")</f>
        <v/>
      </c>
      <c r="IW56" s="395" t="str">
        <f ca="1">IF(IH56&lt;&gt;"",SUMPRODUCT((IS56:IS60=IS56)*(IN56:IN60=IN56)*(IL56:IL60=IL56)*(IP56:IP60&gt;IP56)),"")</f>
        <v/>
      </c>
      <c r="IX56" s="395" t="str">
        <f ca="1">IF(IH56&lt;&gt;"",SUMPRODUCT((IS56:IS60=IS56)*(IN56:IN60=IN56)*(IL56:IL60=IL56)*(IP56:IP60=IP56)*(IQ56:IQ60&gt;IQ56)),"")</f>
        <v/>
      </c>
      <c r="IY56" s="395" t="str">
        <f ca="1">IF(IH56&lt;&gt;"",SUMPRODUCT((IS56:IS60=IS56)*(IN56:IN60=IN56)*(IL56:IL60=IL56)*(IP56:IP60=IP56)*(IQ56:IQ60=IQ56)*(IR56:IR60&gt;IR56)),"")</f>
        <v/>
      </c>
      <c r="IZ56" s="395" t="str">
        <f ca="1">IF(IH56&lt;&gt;"",SUM(IT56:IY56),"")</f>
        <v/>
      </c>
      <c r="MB56" s="395">
        <f ca="1">IF(COUNTIF(MB4:MB7,4)=4,1,SUMPRODUCT((MB4:MB7=MB4)*(MA4:MA7=MA4)*(LY4:LY7&gt;LY4))+1)</f>
        <v>1</v>
      </c>
      <c r="MM56" s="395" t="str">
        <f ca="1">IF(MN4&lt;&gt;"",SUMPRODUCT((MU4:MU7=MU4)*(MT4:MT7=MT4)*(MR4:MR7=MR4)*(MS4:MS7=MS4)),"")</f>
        <v/>
      </c>
      <c r="MN56" s="395" t="str">
        <f ca="1">IF(AND(MM56&lt;&gt;"",MM56&gt;1),MN4,"")</f>
        <v/>
      </c>
      <c r="MO56" s="395">
        <f ca="1">SUMPRODUCT((PS3:PS54=MN56)*(PV3:PV54=MN57)*(PW3:PW54="W"))+SUMPRODUCT((PS3:PS54=MN56)*(PV3:PV54=MN58)*(PW3:PW54="W"))+SUMPRODUCT((PS3:PS54=MN56)*(PV3:PV54=MN59)*(PW3:PW54="W"))+SUMPRODUCT((PS3:PS54=MN56)*(PV3:PV54=MN60)*(PW3:PW54="W"))+SUMPRODUCT((PS3:PS54=MN57)*(PV3:PV54=MN56)*(PX3:PX54="W"))+SUMPRODUCT((PS3:PS54=MN58)*(PV3:PV54=MN56)*(PX3:PX54="W"))+SUMPRODUCT((PS3:PS54=MN59)*(PV3:PV54=MN56)*(PX3:PX54="W"))+SUMPRODUCT((PS3:PS54=MN60)*(PV3:PV54=MN56)*(PX3:PX54="W"))</f>
        <v>0</v>
      </c>
      <c r="MP56" s="395">
        <f ca="1">SUMPRODUCT((PS3:PS54=MN56)*(PV3:PV54=MN57)*(PW3:PW54="D"))+SUMPRODUCT((PS3:PS54=MN56)*(PV3:PV54=MN58)*(PW3:PW54="D"))+SUMPRODUCT((PS3:PS54=MN56)*(PV3:PV54=MN59)*(PW3:PW54="D"))+SUMPRODUCT((PS3:PS54=MN56)*(PV3:PV54=MN60)*(PW3:PW54="D"))+SUMPRODUCT((PS3:PS54=MN57)*(PV3:PV54=MN56)*(PW3:PW54="D"))+SUMPRODUCT((PS3:PS54=MN58)*(PV3:PV54=MN56)*(PW3:PW54="D"))+SUMPRODUCT((PS3:PS54=MN59)*(PV3:PV54=MN56)*(PW3:PW54="D"))+SUMPRODUCT((PS3:PS54=MN60)*(PV3:PV54=MN56)*(PW3:PW54="D"))</f>
        <v>0</v>
      </c>
      <c r="MQ56" s="395">
        <f ca="1">SUMPRODUCT((PS3:PS54=MN56)*(PV3:PV54=MN57)*(PW3:PW54="L"))+SUMPRODUCT((PS3:PS54=MN56)*(PV3:PV54=MN58)*(PW3:PW54="L"))+SUMPRODUCT((PS3:PS54=MN56)*(PV3:PV54=MN59)*(PW3:PW54="L"))+SUMPRODUCT((PS3:PS54=MN56)*(PV3:PV54=MN60)*(PW3:PW54="L"))+SUMPRODUCT((PS3:PS54=MN57)*(PV3:PV54=MN56)*(PX3:PX54="L"))+SUMPRODUCT((PS3:PS54=MN58)*(PV3:PV54=MN56)*(PX3:PX54="L"))+SUMPRODUCT((PS3:PS54=MN59)*(PV3:PV54=MN56)*(PX3:PX54="L"))+SUMPRODUCT((PS3:PS54=MN60)*(PV3:PV54=MN56)*(PX3:PX54="L"))</f>
        <v>0</v>
      </c>
      <c r="MR56" s="395">
        <f ca="1">SUMPRODUCT((PS3:PS54=MN56)*(PV3:PV54=MN57)*PT3:PT54)+SUMPRODUCT((PS3:PS54=MN56)*(PV3:PV54=MN58)*PT3:PT54)+SUMPRODUCT((PS3:PS54=MN56)*(PV3:PV54=MN59)*PT3:PT54)+SUMPRODUCT((PS3:PS54=MN56)*(PV3:PV54=MN60)*PT3:PT54)+SUMPRODUCT((PS3:PS54=MN57)*(PV3:PV54=MN56)*PU3:PU54)+SUMPRODUCT((PS3:PS54=MN58)*(PV3:PV54=MN56)*PU3:PU54)+SUMPRODUCT((PS3:PS54=MN59)*(PV3:PV54=MN56)*PU3:PU54)+SUMPRODUCT((PS3:PS54=MN60)*(PV3:PV54=MN56)*PU3:PU54)</f>
        <v>0</v>
      </c>
      <c r="MS56" s="395">
        <f ca="1">SUMPRODUCT((PS3:PS54=MN56)*(PV3:PV54=MN57)*PU3:PU54)+SUMPRODUCT((PS3:PS54=MN56)*(PV3:PV54=MN58)*PU3:PU54)+SUMPRODUCT((PS3:PS54=MN56)*(PV3:PV54=MN59)*PU3:PU54)+SUMPRODUCT((PS3:PS54=MN56)*(PV3:PV54=MN60)*PU3:PU54)+SUMPRODUCT((PS3:PS54=MN57)*(PV3:PV54=MN56)*PT3:PT54)+SUMPRODUCT((PS3:PS54=MN58)*(PV3:PV54=MN56)*PT3:PT54)+SUMPRODUCT((PS3:PS54=MN59)*(PV3:PV54=MN56)*PT3:PT54)+SUMPRODUCT((PS3:PS54=MN60)*(PV3:PV54=MN56)*PT3:PT54)</f>
        <v>0</v>
      </c>
      <c r="MT56" s="395">
        <f ca="1">MR56-MS56+1000</f>
        <v>1000</v>
      </c>
      <c r="MU56" s="395" t="str">
        <f ca="1">IF(MN56&lt;&gt;"",MO56*3+MP56*1,"")</f>
        <v/>
      </c>
      <c r="MV56" s="395" t="str">
        <f ca="1">IF(MN56&lt;&gt;"",VLOOKUP(MN56,LU4:MA52,7,FALSE),"")</f>
        <v/>
      </c>
      <c r="MW56" s="395" t="str">
        <f ca="1">IF(MN56&lt;&gt;"",VLOOKUP(MN56,LU4:MA52,5,FALSE),"")</f>
        <v/>
      </c>
      <c r="MX56" s="395" t="str">
        <f ca="1">IF(MN56&lt;&gt;"",VLOOKUP(MN56,LU4:MC52,9,FALSE),"")</f>
        <v/>
      </c>
      <c r="MY56" s="395" t="str">
        <f ca="1">MU56</f>
        <v/>
      </c>
      <c r="MZ56" s="395" t="str">
        <f ca="1">IF(MN56&lt;&gt;"",RANK(MY56,MY56:MY60),"")</f>
        <v/>
      </c>
      <c r="NA56" s="395" t="str">
        <f ca="1">IF(MN56&lt;&gt;"",SUMPRODUCT((MY56:MY60=MY56)*(MT56:MT60&gt;MT56)),"")</f>
        <v/>
      </c>
      <c r="NB56" s="395" t="str">
        <f ca="1">IF(MN56&lt;&gt;"",SUMPRODUCT((MY56:MY60=MY56)*(MT56:MT60=MT56)*(MR56:MR60&gt;MR56)),"")</f>
        <v/>
      </c>
      <c r="NC56" s="395" t="str">
        <f ca="1">IF(MN56&lt;&gt;"",SUMPRODUCT((MY56:MY60=MY56)*(MT56:MT60=MT56)*(MR56:MR60=MR56)*(MV56:MV60&gt;MV56)),"")</f>
        <v/>
      </c>
      <c r="ND56" s="395" t="str">
        <f ca="1">IF(MN56&lt;&gt;"",SUMPRODUCT((MY56:MY60=MY56)*(MT56:MT60=MT56)*(MR56:MR60=MR56)*(MV56:MV60=MV56)*(MW56:MW60&gt;MW56)),"")</f>
        <v/>
      </c>
      <c r="NE56" s="395" t="str">
        <f ca="1">IF(MN56&lt;&gt;"",SUMPRODUCT((MY56:MY60=MY56)*(MT56:MT60=MT56)*(MR56:MR60=MR56)*(MV56:MV60=MV56)*(MW56:MW60=MW56)*(MX56:MX60&gt;MX56)),"")</f>
        <v/>
      </c>
      <c r="NF56" s="395" t="str">
        <f ca="1">IF(MN56&lt;&gt;"",SUM(MZ56:NE56),"")</f>
        <v/>
      </c>
      <c r="QH56" s="395">
        <f ca="1">IF(COUNTIF(QH4:QH7,4)=4,1,SUMPRODUCT((QH4:QH7=QH4)*(QG4:QG7=QG4)*(QE4:QE7&gt;QE4))+1)</f>
        <v>1</v>
      </c>
      <c r="QS56" s="395">
        <f ca="1">IF(QT4&lt;&gt;"",SUMPRODUCT((RA4:RA7=RA4)*(QZ4:QZ7=QZ4)*(QX4:QX7=QX4)*(QY4:QY7=QY4)),"")</f>
        <v>4</v>
      </c>
      <c r="QT56" s="395" t="str">
        <f ca="1">IF(AND(QS56&lt;&gt;"",QS56&gt;1),QT4,"")</f>
        <v>Inter Miami</v>
      </c>
      <c r="QU56" s="395">
        <f ca="1">SUMPRODUCT((TY3:TY54=QT56)*(UB3:UB54=QT57)*(UC3:UC54="W"))+SUMPRODUCT((TY3:TY54=QT56)*(UB3:UB54=QT58)*(UC3:UC54="W"))+SUMPRODUCT((TY3:TY54=QT56)*(UB3:UB54=QT59)*(UC3:UC54="W"))+SUMPRODUCT((TY3:TY54=QT56)*(UB3:UB54=QT60)*(UC3:UC54="W"))+SUMPRODUCT((TY3:TY54=QT57)*(UB3:UB54=QT56)*(UD3:UD54="W"))+SUMPRODUCT((TY3:TY54=QT58)*(UB3:UB54=QT56)*(UD3:UD54="W"))+SUMPRODUCT((TY3:TY54=QT59)*(UB3:UB54=QT56)*(UD3:UD54="W"))+SUMPRODUCT((TY3:TY54=QT60)*(UB3:UB54=QT56)*(UD3:UD54="W"))</f>
        <v>0</v>
      </c>
      <c r="QV56" s="395">
        <f ca="1">SUMPRODUCT((TY3:TY54=QT56)*(UB3:UB54=QT57)*(UC3:UC54="D"))+SUMPRODUCT((TY3:TY54=QT56)*(UB3:UB54=QT58)*(UC3:UC54="D"))+SUMPRODUCT((TY3:TY54=QT56)*(UB3:UB54=QT59)*(UC3:UC54="D"))+SUMPRODUCT((TY3:TY54=QT56)*(UB3:UB54=QT60)*(UC3:UC54="D"))+SUMPRODUCT((TY3:TY54=QT57)*(UB3:UB54=QT56)*(UC3:UC54="D"))+SUMPRODUCT((TY3:TY54=QT58)*(UB3:UB54=QT56)*(UC3:UC54="D"))+SUMPRODUCT((TY3:TY54=QT59)*(UB3:UB54=QT56)*(UC3:UC54="D"))+SUMPRODUCT((TY3:TY54=QT60)*(UB3:UB54=QT56)*(UC3:UC54="D"))</f>
        <v>0</v>
      </c>
      <c r="QW56" s="395">
        <f ca="1">SUMPRODUCT((TY3:TY54=QT56)*(UB3:UB54=QT57)*(UC3:UC54="L"))+SUMPRODUCT((TY3:TY54=QT56)*(UB3:UB54=QT58)*(UC3:UC54="L"))+SUMPRODUCT((TY3:TY54=QT56)*(UB3:UB54=QT59)*(UC3:UC54="L"))+SUMPRODUCT((TY3:TY54=QT56)*(UB3:UB54=QT60)*(UC3:UC54="L"))+SUMPRODUCT((TY3:TY54=QT57)*(UB3:UB54=QT56)*(UD3:UD54="L"))+SUMPRODUCT((TY3:TY54=QT58)*(UB3:UB54=QT56)*(UD3:UD54="L"))+SUMPRODUCT((TY3:TY54=QT59)*(UB3:UB54=QT56)*(UD3:UD54="L"))+SUMPRODUCT((TY3:TY54=QT60)*(UB3:UB54=QT56)*(UD3:UD54="L"))</f>
        <v>0</v>
      </c>
      <c r="QX56" s="395">
        <f ca="1">SUMPRODUCT((TY3:TY54=QT56)*(UB3:UB54=QT57)*TZ3:TZ54)+SUMPRODUCT((TY3:TY54=QT56)*(UB3:UB54=QT58)*TZ3:TZ54)+SUMPRODUCT((TY3:TY54=QT56)*(UB3:UB54=QT59)*TZ3:TZ54)+SUMPRODUCT((TY3:TY54=QT56)*(UB3:UB54=QT60)*TZ3:TZ54)+SUMPRODUCT((TY3:TY54=QT57)*(UB3:UB54=QT56)*UA3:UA54)+SUMPRODUCT((TY3:TY54=QT58)*(UB3:UB54=QT56)*UA3:UA54)+SUMPRODUCT((TY3:TY54=QT59)*(UB3:UB54=QT56)*UA3:UA54)+SUMPRODUCT((TY3:TY54=QT60)*(UB3:UB54=QT56)*UA3:UA54)</f>
        <v>0</v>
      </c>
      <c r="QY56" s="395">
        <f ca="1">SUMPRODUCT((TY3:TY54=QT56)*(UB3:UB54=QT57)*UA3:UA54)+SUMPRODUCT((TY3:TY54=QT56)*(UB3:UB54=QT58)*UA3:UA54)+SUMPRODUCT((TY3:TY54=QT56)*(UB3:UB54=QT59)*UA3:UA54)+SUMPRODUCT((TY3:TY54=QT56)*(UB3:UB54=QT60)*UA3:UA54)+SUMPRODUCT((TY3:TY54=QT57)*(UB3:UB54=QT56)*TZ3:TZ54)+SUMPRODUCT((TY3:TY54=QT58)*(UB3:UB54=QT56)*TZ3:TZ54)+SUMPRODUCT((TY3:TY54=QT59)*(UB3:UB54=QT56)*TZ3:TZ54)+SUMPRODUCT((TY3:TY54=QT60)*(UB3:UB54=QT56)*TZ3:TZ54)</f>
        <v>0</v>
      </c>
      <c r="QZ56" s="395">
        <f ca="1">QX56-QY56+1000</f>
        <v>1000</v>
      </c>
      <c r="RA56" s="395">
        <f ca="1">IF(QT56&lt;&gt;"",QU56*3+QV56*1,"")</f>
        <v>0</v>
      </c>
      <c r="RB56" s="395">
        <f ca="1">IF(QT56&lt;&gt;"",VLOOKUP(QT56,QA4:QG52,7,FALSE),"")</f>
        <v>1000</v>
      </c>
      <c r="RC56" s="395">
        <f ca="1">IF(QT56&lt;&gt;"",VLOOKUP(QT56,QA4:QG52,5,FALSE),"")</f>
        <v>0</v>
      </c>
      <c r="RD56" s="395">
        <f ca="1">IF(QT56&lt;&gt;"",VLOOKUP(QT56,QA4:QI52,9,FALSE),"")</f>
        <v>8</v>
      </c>
      <c r="RE56" s="395">
        <f ca="1">RA56</f>
        <v>0</v>
      </c>
      <c r="RF56" s="395">
        <f ca="1">IF(QT56&lt;&gt;"",RANK(RE56,RE56:RE60),"")</f>
        <v>1</v>
      </c>
      <c r="RG56" s="395">
        <f ca="1">IF(QT56&lt;&gt;"",SUMPRODUCT((RE56:RE60=RE56)*(QZ56:QZ60&gt;QZ56)),"")</f>
        <v>0</v>
      </c>
      <c r="RH56" s="395">
        <f ca="1">IF(QT56&lt;&gt;"",SUMPRODUCT((RE56:RE60=RE56)*(QZ56:QZ60=QZ56)*(QX56:QX60&gt;QX56)),"")</f>
        <v>0</v>
      </c>
      <c r="RI56" s="395">
        <f ca="1">IF(QT56&lt;&gt;"",SUMPRODUCT((RE56:RE60=RE56)*(QZ56:QZ60=QZ56)*(QX56:QX60=QX56)*(RB56:RB60&gt;RB56)),"")</f>
        <v>0</v>
      </c>
      <c r="RJ56" s="395">
        <f ca="1">IF(QT56&lt;&gt;"",SUMPRODUCT((RE56:RE60=RE56)*(QZ56:QZ60=QZ56)*(QX56:QX60=QX56)*(RB56:RB60=RB56)*(RC56:RC60&gt;RC56)),"")</f>
        <v>0</v>
      </c>
      <c r="RK56" s="395">
        <f ca="1">IF(QT56&lt;&gt;"",SUMPRODUCT((RE56:RE60=RE56)*(QZ56:QZ60=QZ56)*(QX56:QX60=QX56)*(RB56:RB60=RB56)*(RC56:RC60=RC56)*(RD56:RD60&gt;RD56)),"")</f>
        <v>3</v>
      </c>
      <c r="RL56" s="395">
        <f ca="1">IF(QT56&lt;&gt;"",SUM(RF56:RK56),"")</f>
        <v>4</v>
      </c>
      <c r="UN56" s="395">
        <f ca="1">IF(COUNTIF(UN4:UN7,4)=4,1,SUMPRODUCT((UN4:UN7=UN4)*(UM4:UM7=UM4)*(UK4:UK7&gt;UK4))+1)</f>
        <v>1</v>
      </c>
      <c r="UY56" s="395">
        <f ca="1">IF(UZ4&lt;&gt;"",SUMPRODUCT((VG4:VG7=VG4)*(VF4:VF7=VF4)*(VD4:VD7=VD4)*(VE4:VE7=VE4)),"")</f>
        <v>4</v>
      </c>
      <c r="UZ56" s="395" t="str">
        <f ca="1">IF(AND(UY56&lt;&gt;"",UY56&gt;1),UZ4,"")</f>
        <v>Inter Miami</v>
      </c>
      <c r="VA56" s="395">
        <f ca="1">SUMPRODUCT((YE3:YE54=UZ56)*(YH3:YH54=UZ57)*(YI3:YI54="W"))+SUMPRODUCT((YE3:YE54=UZ56)*(YH3:YH54=UZ58)*(YI3:YI54="W"))+SUMPRODUCT((YE3:YE54=UZ56)*(YH3:YH54=UZ59)*(YI3:YI54="W"))+SUMPRODUCT((YE3:YE54=UZ56)*(YH3:YH54=UZ60)*(YI3:YI54="W"))+SUMPRODUCT((YE3:YE54=UZ57)*(YH3:YH54=UZ56)*(YJ3:YJ54="W"))+SUMPRODUCT((YE3:YE54=UZ58)*(YH3:YH54=UZ56)*(YJ3:YJ54="W"))+SUMPRODUCT((YE3:YE54=UZ59)*(YH3:YH54=UZ56)*(YJ3:YJ54="W"))+SUMPRODUCT((YE3:YE54=UZ60)*(YH3:YH54=UZ56)*(YJ3:YJ54="W"))</f>
        <v>0</v>
      </c>
      <c r="VB56" s="395">
        <f ca="1">SUMPRODUCT((YE3:YE54=UZ56)*(YH3:YH54=UZ57)*(YI3:YI54="D"))+SUMPRODUCT((YE3:YE54=UZ56)*(YH3:YH54=UZ58)*(YI3:YI54="D"))+SUMPRODUCT((YE3:YE54=UZ56)*(YH3:YH54=UZ59)*(YI3:YI54="D"))+SUMPRODUCT((YE3:YE54=UZ56)*(YH3:YH54=UZ60)*(YI3:YI54="D"))+SUMPRODUCT((YE3:YE54=UZ57)*(YH3:YH54=UZ56)*(YI3:YI54="D"))+SUMPRODUCT((YE3:YE54=UZ58)*(YH3:YH54=UZ56)*(YI3:YI54="D"))+SUMPRODUCT((YE3:YE54=UZ59)*(YH3:YH54=UZ56)*(YI3:YI54="D"))+SUMPRODUCT((YE3:YE54=UZ60)*(YH3:YH54=UZ56)*(YI3:YI54="D"))</f>
        <v>0</v>
      </c>
      <c r="VC56" s="395">
        <f ca="1">SUMPRODUCT((YE3:YE54=UZ56)*(YH3:YH54=UZ57)*(YI3:YI54="L"))+SUMPRODUCT((YE3:YE54=UZ56)*(YH3:YH54=UZ58)*(YI3:YI54="L"))+SUMPRODUCT((YE3:YE54=UZ56)*(YH3:YH54=UZ59)*(YI3:YI54="L"))+SUMPRODUCT((YE3:YE54=UZ56)*(YH3:YH54=UZ60)*(YI3:YI54="L"))+SUMPRODUCT((YE3:YE54=UZ57)*(YH3:YH54=UZ56)*(YJ3:YJ54="L"))+SUMPRODUCT((YE3:YE54=UZ58)*(YH3:YH54=UZ56)*(YJ3:YJ54="L"))+SUMPRODUCT((YE3:YE54=UZ59)*(YH3:YH54=UZ56)*(YJ3:YJ54="L"))+SUMPRODUCT((YE3:YE54=UZ60)*(YH3:YH54=UZ56)*(YJ3:YJ54="L"))</f>
        <v>0</v>
      </c>
      <c r="VD56" s="395">
        <f ca="1">SUMPRODUCT((YE3:YE54=UZ56)*(YH3:YH54=UZ57)*YF3:YF54)+SUMPRODUCT((YE3:YE54=UZ56)*(YH3:YH54=UZ58)*YF3:YF54)+SUMPRODUCT((YE3:YE54=UZ56)*(YH3:YH54=UZ59)*YF3:YF54)+SUMPRODUCT((YE3:YE54=UZ56)*(YH3:YH54=UZ60)*YF3:YF54)+SUMPRODUCT((YE3:YE54=UZ57)*(YH3:YH54=UZ56)*YG3:YG54)+SUMPRODUCT((YE3:YE54=UZ58)*(YH3:YH54=UZ56)*YG3:YG54)+SUMPRODUCT((YE3:YE54=UZ59)*(YH3:YH54=UZ56)*YG3:YG54)+SUMPRODUCT((YE3:YE54=UZ60)*(YH3:YH54=UZ56)*YG3:YG54)</f>
        <v>0</v>
      </c>
      <c r="VE56" s="395">
        <f ca="1">SUMPRODUCT((YE3:YE54=UZ56)*(YH3:YH54=UZ57)*YG3:YG54)+SUMPRODUCT((YE3:YE54=UZ56)*(YH3:YH54=UZ58)*YG3:YG54)+SUMPRODUCT((YE3:YE54=UZ56)*(YH3:YH54=UZ59)*YG3:YG54)+SUMPRODUCT((YE3:YE54=UZ56)*(YH3:YH54=UZ60)*YG3:YG54)+SUMPRODUCT((YE3:YE54=UZ57)*(YH3:YH54=UZ56)*YF3:YF54)+SUMPRODUCT((YE3:YE54=UZ58)*(YH3:YH54=UZ56)*YF3:YF54)+SUMPRODUCT((YE3:YE54=UZ59)*(YH3:YH54=UZ56)*YF3:YF54)+SUMPRODUCT((YE3:YE54=UZ60)*(YH3:YH54=UZ56)*YF3:YF54)</f>
        <v>0</v>
      </c>
      <c r="VF56" s="395">
        <f ca="1">VD56-VE56+1000</f>
        <v>1000</v>
      </c>
      <c r="VG56" s="395">
        <f ca="1">IF(UZ56&lt;&gt;"",VA56*3+VB56*1,"")</f>
        <v>0</v>
      </c>
      <c r="VH56" s="395">
        <f ca="1">IF(UZ56&lt;&gt;"",VLOOKUP(UZ56,UG4:UM52,7,FALSE),"")</f>
        <v>1000</v>
      </c>
      <c r="VI56" s="395">
        <f ca="1">IF(UZ56&lt;&gt;"",VLOOKUP(UZ56,UG4:UM52,5,FALSE),"")</f>
        <v>0</v>
      </c>
      <c r="VJ56" s="395">
        <f ca="1">IF(UZ56&lt;&gt;"",VLOOKUP(UZ56,UG4:UO52,9,FALSE),"")</f>
        <v>8</v>
      </c>
      <c r="VK56" s="395">
        <f ca="1">VG56</f>
        <v>0</v>
      </c>
      <c r="VL56" s="395">
        <f ca="1">IF(UZ56&lt;&gt;"",RANK(VK56,VK56:VK60),"")</f>
        <v>1</v>
      </c>
      <c r="VM56" s="395">
        <f ca="1">IF(UZ56&lt;&gt;"",SUMPRODUCT((VK56:VK60=VK56)*(VF56:VF60&gt;VF56)),"")</f>
        <v>0</v>
      </c>
      <c r="VN56" s="395">
        <f ca="1">IF(UZ56&lt;&gt;"",SUMPRODUCT((VK56:VK60=VK56)*(VF56:VF60=VF56)*(VD56:VD60&gt;VD56)),"")</f>
        <v>0</v>
      </c>
      <c r="VO56" s="395">
        <f ca="1">IF(UZ56&lt;&gt;"",SUMPRODUCT((VK56:VK60=VK56)*(VF56:VF60=VF56)*(VD56:VD60=VD56)*(VH56:VH60&gt;VH56)),"")</f>
        <v>0</v>
      </c>
      <c r="VP56" s="395">
        <f ca="1">IF(UZ56&lt;&gt;"",SUMPRODUCT((VK56:VK60=VK56)*(VF56:VF60=VF56)*(VD56:VD60=VD56)*(VH56:VH60=VH56)*(VI56:VI60&gt;VI56)),"")</f>
        <v>0</v>
      </c>
      <c r="VQ56" s="395">
        <f ca="1">IF(UZ56&lt;&gt;"",SUMPRODUCT((VK56:VK60=VK56)*(VF56:VF60=VF56)*(VD56:VD60=VD56)*(VH56:VH60=VH56)*(VI56:VI60=VI56)*(VJ56:VJ60&gt;VJ56)),"")</f>
        <v>3</v>
      </c>
      <c r="VR56" s="395">
        <f ca="1">IF(UZ56&lt;&gt;"",SUM(VL56:VQ56),"")</f>
        <v>4</v>
      </c>
      <c r="YT56" s="395">
        <f ca="1">IF(COUNTIF(YT4:YT7,4)=4,1,SUMPRODUCT((YT4:YT7=YT4)*(YS4:YS7=YS4)*(YQ4:YQ7&gt;YQ4))+1)</f>
        <v>1</v>
      </c>
      <c r="ZE56" s="395">
        <f ca="1">IF(ZF4&lt;&gt;"",SUMPRODUCT((ZM4:ZM7=ZM4)*(ZL4:ZL7=ZL4)*(ZJ4:ZJ7=ZJ4)*(ZK4:ZK7=ZK4)),"")</f>
        <v>4</v>
      </c>
      <c r="ZF56" s="395" t="str">
        <f ca="1">IF(AND(ZE56&lt;&gt;"",ZE56&gt;1),ZF4,"")</f>
        <v>Inter Miami</v>
      </c>
      <c r="ZG56" s="395">
        <f ca="1">SUMPRODUCT((ACK3:ACK54=ZF56)*(ACN3:ACN54=ZF57)*(ACO3:ACO54="W"))+SUMPRODUCT((ACK3:ACK54=ZF56)*(ACN3:ACN54=ZF58)*(ACO3:ACO54="W"))+SUMPRODUCT((ACK3:ACK54=ZF56)*(ACN3:ACN54=ZF59)*(ACO3:ACO54="W"))+SUMPRODUCT((ACK3:ACK54=ZF56)*(ACN3:ACN54=ZF60)*(ACO3:ACO54="W"))+SUMPRODUCT((ACK3:ACK54=ZF57)*(ACN3:ACN54=ZF56)*(ACP3:ACP54="W"))+SUMPRODUCT((ACK3:ACK54=ZF58)*(ACN3:ACN54=ZF56)*(ACP3:ACP54="W"))+SUMPRODUCT((ACK3:ACK54=ZF59)*(ACN3:ACN54=ZF56)*(ACP3:ACP54="W"))+SUMPRODUCT((ACK3:ACK54=ZF60)*(ACN3:ACN54=ZF56)*(ACP3:ACP54="W"))</f>
        <v>0</v>
      </c>
      <c r="ZH56" s="395">
        <f ca="1">SUMPRODUCT((ACK3:ACK54=ZF56)*(ACN3:ACN54=ZF57)*(ACO3:ACO54="D"))+SUMPRODUCT((ACK3:ACK54=ZF56)*(ACN3:ACN54=ZF58)*(ACO3:ACO54="D"))+SUMPRODUCT((ACK3:ACK54=ZF56)*(ACN3:ACN54=ZF59)*(ACO3:ACO54="D"))+SUMPRODUCT((ACK3:ACK54=ZF56)*(ACN3:ACN54=ZF60)*(ACO3:ACO54="D"))+SUMPRODUCT((ACK3:ACK54=ZF57)*(ACN3:ACN54=ZF56)*(ACO3:ACO54="D"))+SUMPRODUCT((ACK3:ACK54=ZF58)*(ACN3:ACN54=ZF56)*(ACO3:ACO54="D"))+SUMPRODUCT((ACK3:ACK54=ZF59)*(ACN3:ACN54=ZF56)*(ACO3:ACO54="D"))+SUMPRODUCT((ACK3:ACK54=ZF60)*(ACN3:ACN54=ZF56)*(ACO3:ACO54="D"))</f>
        <v>0</v>
      </c>
      <c r="ZI56" s="395">
        <f ca="1">SUMPRODUCT((ACK3:ACK54=ZF56)*(ACN3:ACN54=ZF57)*(ACO3:ACO54="L"))+SUMPRODUCT((ACK3:ACK54=ZF56)*(ACN3:ACN54=ZF58)*(ACO3:ACO54="L"))+SUMPRODUCT((ACK3:ACK54=ZF56)*(ACN3:ACN54=ZF59)*(ACO3:ACO54="L"))+SUMPRODUCT((ACK3:ACK54=ZF56)*(ACN3:ACN54=ZF60)*(ACO3:ACO54="L"))+SUMPRODUCT((ACK3:ACK54=ZF57)*(ACN3:ACN54=ZF56)*(ACP3:ACP54="L"))+SUMPRODUCT((ACK3:ACK54=ZF58)*(ACN3:ACN54=ZF56)*(ACP3:ACP54="L"))+SUMPRODUCT((ACK3:ACK54=ZF59)*(ACN3:ACN54=ZF56)*(ACP3:ACP54="L"))+SUMPRODUCT((ACK3:ACK54=ZF60)*(ACN3:ACN54=ZF56)*(ACP3:ACP54="L"))</f>
        <v>0</v>
      </c>
      <c r="ZJ56" s="395">
        <f ca="1">SUMPRODUCT((ACK3:ACK54=ZF56)*(ACN3:ACN54=ZF57)*ACL3:ACL54)+SUMPRODUCT((ACK3:ACK54=ZF56)*(ACN3:ACN54=ZF58)*ACL3:ACL54)+SUMPRODUCT((ACK3:ACK54=ZF56)*(ACN3:ACN54=ZF59)*ACL3:ACL54)+SUMPRODUCT((ACK3:ACK54=ZF56)*(ACN3:ACN54=ZF60)*ACL3:ACL54)+SUMPRODUCT((ACK3:ACK54=ZF57)*(ACN3:ACN54=ZF56)*ACM3:ACM54)+SUMPRODUCT((ACK3:ACK54=ZF58)*(ACN3:ACN54=ZF56)*ACM3:ACM54)+SUMPRODUCT((ACK3:ACK54=ZF59)*(ACN3:ACN54=ZF56)*ACM3:ACM54)+SUMPRODUCT((ACK3:ACK54=ZF60)*(ACN3:ACN54=ZF56)*ACM3:ACM54)</f>
        <v>0</v>
      </c>
      <c r="ZK56" s="395">
        <f ca="1">SUMPRODUCT((ACK3:ACK54=ZF56)*(ACN3:ACN54=ZF57)*ACM3:ACM54)+SUMPRODUCT((ACK3:ACK54=ZF56)*(ACN3:ACN54=ZF58)*ACM3:ACM54)+SUMPRODUCT((ACK3:ACK54=ZF56)*(ACN3:ACN54=ZF59)*ACM3:ACM54)+SUMPRODUCT((ACK3:ACK54=ZF56)*(ACN3:ACN54=ZF60)*ACM3:ACM54)+SUMPRODUCT((ACK3:ACK54=ZF57)*(ACN3:ACN54=ZF56)*ACL3:ACL54)+SUMPRODUCT((ACK3:ACK54=ZF58)*(ACN3:ACN54=ZF56)*ACL3:ACL54)+SUMPRODUCT((ACK3:ACK54=ZF59)*(ACN3:ACN54=ZF56)*ACL3:ACL54)+SUMPRODUCT((ACK3:ACK54=ZF60)*(ACN3:ACN54=ZF56)*ACL3:ACL54)</f>
        <v>0</v>
      </c>
      <c r="ZL56" s="395">
        <f ca="1">ZJ56-ZK56+1000</f>
        <v>1000</v>
      </c>
      <c r="ZM56" s="395">
        <f ca="1">IF(ZF56&lt;&gt;"",ZG56*3+ZH56*1,"")</f>
        <v>0</v>
      </c>
      <c r="ZN56" s="395">
        <f ca="1">IF(ZF56&lt;&gt;"",VLOOKUP(ZF56,YM4:YS52,7,FALSE),"")</f>
        <v>1000</v>
      </c>
      <c r="ZO56" s="395">
        <f ca="1">IF(ZF56&lt;&gt;"",VLOOKUP(ZF56,YM4:YS52,5,FALSE),"")</f>
        <v>0</v>
      </c>
      <c r="ZP56" s="395">
        <f ca="1">IF(ZF56&lt;&gt;"",VLOOKUP(ZF56,YM4:YU52,9,FALSE),"")</f>
        <v>8</v>
      </c>
      <c r="ZQ56" s="395">
        <f ca="1">ZM56</f>
        <v>0</v>
      </c>
      <c r="ZR56" s="395">
        <f ca="1">IF(ZF56&lt;&gt;"",RANK(ZQ56,ZQ56:ZQ60),"")</f>
        <v>1</v>
      </c>
      <c r="ZS56" s="395">
        <f ca="1">IF(ZF56&lt;&gt;"",SUMPRODUCT((ZQ56:ZQ60=ZQ56)*(ZL56:ZL60&gt;ZL56)),"")</f>
        <v>0</v>
      </c>
      <c r="ZT56" s="395">
        <f ca="1">IF(ZF56&lt;&gt;"",SUMPRODUCT((ZQ56:ZQ60=ZQ56)*(ZL56:ZL60=ZL56)*(ZJ56:ZJ60&gt;ZJ56)),"")</f>
        <v>0</v>
      </c>
      <c r="ZU56" s="395">
        <f ca="1">IF(ZF56&lt;&gt;"",SUMPRODUCT((ZQ56:ZQ60=ZQ56)*(ZL56:ZL60=ZL56)*(ZJ56:ZJ60=ZJ56)*(ZN56:ZN60&gt;ZN56)),"")</f>
        <v>0</v>
      </c>
      <c r="ZV56" s="395">
        <f ca="1">IF(ZF56&lt;&gt;"",SUMPRODUCT((ZQ56:ZQ60=ZQ56)*(ZL56:ZL60=ZL56)*(ZJ56:ZJ60=ZJ56)*(ZN56:ZN60=ZN56)*(ZO56:ZO60&gt;ZO56)),"")</f>
        <v>0</v>
      </c>
      <c r="ZW56" s="395">
        <f ca="1">IF(ZF56&lt;&gt;"",SUMPRODUCT((ZQ56:ZQ60=ZQ56)*(ZL56:ZL60=ZL56)*(ZJ56:ZJ60=ZJ56)*(ZN56:ZN60=ZN56)*(ZO56:ZO60=ZO56)*(ZP56:ZP60&gt;ZP56)),"")</f>
        <v>3</v>
      </c>
      <c r="ZX56" s="395">
        <f ca="1">IF(ZF56&lt;&gt;"",SUM(ZR56:ZW56),"")</f>
        <v>4</v>
      </c>
      <c r="ACZ56" s="395">
        <f ca="1">IF(COUNTIF(ACZ4:ACZ7,4)=4,1,SUMPRODUCT((ACZ4:ACZ7=ACZ4)*(ACY4:ACY7=ACY4)*(ACW4:ACW7&gt;ACW4))+1)</f>
        <v>1</v>
      </c>
      <c r="ADK56" s="395">
        <f ca="1">IF(ADL4&lt;&gt;"",SUMPRODUCT((ADS4:ADS7=ADS4)*(ADR4:ADR7=ADR4)*(ADP4:ADP7=ADP4)*(ADQ4:ADQ7=ADQ4)),"")</f>
        <v>4</v>
      </c>
      <c r="ADL56" s="395" t="str">
        <f ca="1">IF(AND(ADK56&lt;&gt;"",ADK56&gt;1),ADL4,"")</f>
        <v>Inter Miami</v>
      </c>
      <c r="ADM56" s="395">
        <f ca="1">SUMPRODUCT((AGQ3:AGQ54=ADL56)*(AGT3:AGT54=ADL57)*(AGU3:AGU54="W"))+SUMPRODUCT((AGQ3:AGQ54=ADL56)*(AGT3:AGT54=ADL58)*(AGU3:AGU54="W"))+SUMPRODUCT((AGQ3:AGQ54=ADL56)*(AGT3:AGT54=ADL59)*(AGU3:AGU54="W"))+SUMPRODUCT((AGQ3:AGQ54=ADL56)*(AGT3:AGT54=ADL60)*(AGU3:AGU54="W"))+SUMPRODUCT((AGQ3:AGQ54=ADL57)*(AGT3:AGT54=ADL56)*(AGV3:AGV54="W"))+SUMPRODUCT((AGQ3:AGQ54=ADL58)*(AGT3:AGT54=ADL56)*(AGV3:AGV54="W"))+SUMPRODUCT((AGQ3:AGQ54=ADL59)*(AGT3:AGT54=ADL56)*(AGV3:AGV54="W"))+SUMPRODUCT((AGQ3:AGQ54=ADL60)*(AGT3:AGT54=ADL56)*(AGV3:AGV54="W"))</f>
        <v>0</v>
      </c>
      <c r="ADN56" s="395">
        <f ca="1">SUMPRODUCT((AGQ3:AGQ54=ADL56)*(AGT3:AGT54=ADL57)*(AGU3:AGU54="D"))+SUMPRODUCT((AGQ3:AGQ54=ADL56)*(AGT3:AGT54=ADL58)*(AGU3:AGU54="D"))+SUMPRODUCT((AGQ3:AGQ54=ADL56)*(AGT3:AGT54=ADL59)*(AGU3:AGU54="D"))+SUMPRODUCT((AGQ3:AGQ54=ADL56)*(AGT3:AGT54=ADL60)*(AGU3:AGU54="D"))+SUMPRODUCT((AGQ3:AGQ54=ADL57)*(AGT3:AGT54=ADL56)*(AGU3:AGU54="D"))+SUMPRODUCT((AGQ3:AGQ54=ADL58)*(AGT3:AGT54=ADL56)*(AGU3:AGU54="D"))+SUMPRODUCT((AGQ3:AGQ54=ADL59)*(AGT3:AGT54=ADL56)*(AGU3:AGU54="D"))+SUMPRODUCT((AGQ3:AGQ54=ADL60)*(AGT3:AGT54=ADL56)*(AGU3:AGU54="D"))</f>
        <v>0</v>
      </c>
      <c r="ADO56" s="395">
        <f ca="1">SUMPRODUCT((AGQ3:AGQ54=ADL56)*(AGT3:AGT54=ADL57)*(AGU3:AGU54="L"))+SUMPRODUCT((AGQ3:AGQ54=ADL56)*(AGT3:AGT54=ADL58)*(AGU3:AGU54="L"))+SUMPRODUCT((AGQ3:AGQ54=ADL56)*(AGT3:AGT54=ADL59)*(AGU3:AGU54="L"))+SUMPRODUCT((AGQ3:AGQ54=ADL56)*(AGT3:AGT54=ADL60)*(AGU3:AGU54="L"))+SUMPRODUCT((AGQ3:AGQ54=ADL57)*(AGT3:AGT54=ADL56)*(AGV3:AGV54="L"))+SUMPRODUCT((AGQ3:AGQ54=ADL58)*(AGT3:AGT54=ADL56)*(AGV3:AGV54="L"))+SUMPRODUCT((AGQ3:AGQ54=ADL59)*(AGT3:AGT54=ADL56)*(AGV3:AGV54="L"))+SUMPRODUCT((AGQ3:AGQ54=ADL60)*(AGT3:AGT54=ADL56)*(AGV3:AGV54="L"))</f>
        <v>0</v>
      </c>
      <c r="ADP56" s="395">
        <f ca="1">SUMPRODUCT((AGQ3:AGQ54=ADL56)*(AGT3:AGT54=ADL57)*AGR3:AGR54)+SUMPRODUCT((AGQ3:AGQ54=ADL56)*(AGT3:AGT54=ADL58)*AGR3:AGR54)+SUMPRODUCT((AGQ3:AGQ54=ADL56)*(AGT3:AGT54=ADL59)*AGR3:AGR54)+SUMPRODUCT((AGQ3:AGQ54=ADL56)*(AGT3:AGT54=ADL60)*AGR3:AGR54)+SUMPRODUCT((AGQ3:AGQ54=ADL57)*(AGT3:AGT54=ADL56)*AGS3:AGS54)+SUMPRODUCT((AGQ3:AGQ54=ADL58)*(AGT3:AGT54=ADL56)*AGS3:AGS54)+SUMPRODUCT((AGQ3:AGQ54=ADL59)*(AGT3:AGT54=ADL56)*AGS3:AGS54)+SUMPRODUCT((AGQ3:AGQ54=ADL60)*(AGT3:AGT54=ADL56)*AGS3:AGS54)</f>
        <v>0</v>
      </c>
      <c r="ADQ56" s="395">
        <f ca="1">SUMPRODUCT((AGQ3:AGQ54=ADL56)*(AGT3:AGT54=ADL57)*AGS3:AGS54)+SUMPRODUCT((AGQ3:AGQ54=ADL56)*(AGT3:AGT54=ADL58)*AGS3:AGS54)+SUMPRODUCT((AGQ3:AGQ54=ADL56)*(AGT3:AGT54=ADL59)*AGS3:AGS54)+SUMPRODUCT((AGQ3:AGQ54=ADL56)*(AGT3:AGT54=ADL60)*AGS3:AGS54)+SUMPRODUCT((AGQ3:AGQ54=ADL57)*(AGT3:AGT54=ADL56)*AGR3:AGR54)+SUMPRODUCT((AGQ3:AGQ54=ADL58)*(AGT3:AGT54=ADL56)*AGR3:AGR54)+SUMPRODUCT((AGQ3:AGQ54=ADL59)*(AGT3:AGT54=ADL56)*AGR3:AGR54)+SUMPRODUCT((AGQ3:AGQ54=ADL60)*(AGT3:AGT54=ADL56)*AGR3:AGR54)</f>
        <v>0</v>
      </c>
      <c r="ADR56" s="395">
        <f ca="1">ADP56-ADQ56+1000</f>
        <v>1000</v>
      </c>
      <c r="ADS56" s="395">
        <f ca="1">IF(ADL56&lt;&gt;"",ADM56*3+ADN56*1,"")</f>
        <v>0</v>
      </c>
      <c r="ADT56" s="395">
        <f ca="1">IF(ADL56&lt;&gt;"",VLOOKUP(ADL56,ACS4:ACY52,7,FALSE),"")</f>
        <v>1000</v>
      </c>
      <c r="ADU56" s="395">
        <f ca="1">IF(ADL56&lt;&gt;"",VLOOKUP(ADL56,ACS4:ACY52,5,FALSE),"")</f>
        <v>0</v>
      </c>
      <c r="ADV56" s="395">
        <f ca="1">IF(ADL56&lt;&gt;"",VLOOKUP(ADL56,ACS4:ADA52,9,FALSE),"")</f>
        <v>8</v>
      </c>
      <c r="ADW56" s="395">
        <f ca="1">ADS56</f>
        <v>0</v>
      </c>
      <c r="ADX56" s="395">
        <f ca="1">IF(ADL56&lt;&gt;"",RANK(ADW56,ADW56:ADW60),"")</f>
        <v>1</v>
      </c>
      <c r="ADY56" s="395">
        <f ca="1">IF(ADL56&lt;&gt;"",SUMPRODUCT((ADW56:ADW60=ADW56)*(ADR56:ADR60&gt;ADR56)),"")</f>
        <v>0</v>
      </c>
      <c r="ADZ56" s="395">
        <f ca="1">IF(ADL56&lt;&gt;"",SUMPRODUCT((ADW56:ADW60=ADW56)*(ADR56:ADR60=ADR56)*(ADP56:ADP60&gt;ADP56)),"")</f>
        <v>0</v>
      </c>
      <c r="AEA56" s="395">
        <f ca="1">IF(ADL56&lt;&gt;"",SUMPRODUCT((ADW56:ADW60=ADW56)*(ADR56:ADR60=ADR56)*(ADP56:ADP60=ADP56)*(ADT56:ADT60&gt;ADT56)),"")</f>
        <v>0</v>
      </c>
      <c r="AEB56" s="395">
        <f ca="1">IF(ADL56&lt;&gt;"",SUMPRODUCT((ADW56:ADW60=ADW56)*(ADR56:ADR60=ADR56)*(ADP56:ADP60=ADP56)*(ADT56:ADT60=ADT56)*(ADU56:ADU60&gt;ADU56)),"")</f>
        <v>0</v>
      </c>
      <c r="AEC56" s="395">
        <f ca="1">IF(ADL56&lt;&gt;"",SUMPRODUCT((ADW56:ADW60=ADW56)*(ADR56:ADR60=ADR56)*(ADP56:ADP60=ADP56)*(ADT56:ADT60=ADT56)*(ADU56:ADU60=ADU56)*(ADV56:ADV60&gt;ADV56)),"")</f>
        <v>3</v>
      </c>
      <c r="AED56" s="395">
        <f ca="1">IF(ADL56&lt;&gt;"",SUM(ADX56:AEC56),"")</f>
        <v>4</v>
      </c>
      <c r="AHF56" s="395">
        <f ca="1">IF(COUNTIF(AHF4:AHF7,4)=4,1,SUMPRODUCT((AHF4:AHF7=AHF4)*(AHE4:AHE7=AHE4)*(AHC4:AHC7&gt;AHC4))+1)</f>
        <v>1</v>
      </c>
      <c r="AHQ56" s="395">
        <f ca="1">IF(AHR4&lt;&gt;"",SUMPRODUCT((AHY4:AHY7=AHY4)*(AHX4:AHX7=AHX4)*(AHV4:AHV7=AHV4)*(AHW4:AHW7=AHW4)),"")</f>
        <v>4</v>
      </c>
      <c r="AHR56" s="395" t="str">
        <f ca="1">IF(AND(AHQ56&lt;&gt;"",AHQ56&gt;1),AHR4,"")</f>
        <v>Inter Miami</v>
      </c>
      <c r="AHS56" s="395">
        <f ca="1">SUMPRODUCT((AKW3:AKW54=AHR56)*(AKZ3:AKZ54=AHR57)*(ALA3:ALA54="W"))+SUMPRODUCT((AKW3:AKW54=AHR56)*(AKZ3:AKZ54=AHR58)*(ALA3:ALA54="W"))+SUMPRODUCT((AKW3:AKW54=AHR56)*(AKZ3:AKZ54=AHR59)*(ALA3:ALA54="W"))+SUMPRODUCT((AKW3:AKW54=AHR56)*(AKZ3:AKZ54=AHR60)*(ALA3:ALA54="W"))+SUMPRODUCT((AKW3:AKW54=AHR57)*(AKZ3:AKZ54=AHR56)*(ALB3:ALB54="W"))+SUMPRODUCT((AKW3:AKW54=AHR58)*(AKZ3:AKZ54=AHR56)*(ALB3:ALB54="W"))+SUMPRODUCT((AKW3:AKW54=AHR59)*(AKZ3:AKZ54=AHR56)*(ALB3:ALB54="W"))+SUMPRODUCT((AKW3:AKW54=AHR60)*(AKZ3:AKZ54=AHR56)*(ALB3:ALB54="W"))</f>
        <v>0</v>
      </c>
      <c r="AHT56" s="395">
        <f ca="1">SUMPRODUCT((AKW3:AKW54=AHR56)*(AKZ3:AKZ54=AHR57)*(ALA3:ALA54="D"))+SUMPRODUCT((AKW3:AKW54=AHR56)*(AKZ3:AKZ54=AHR58)*(ALA3:ALA54="D"))+SUMPRODUCT((AKW3:AKW54=AHR56)*(AKZ3:AKZ54=AHR59)*(ALA3:ALA54="D"))+SUMPRODUCT((AKW3:AKW54=AHR56)*(AKZ3:AKZ54=AHR60)*(ALA3:ALA54="D"))+SUMPRODUCT((AKW3:AKW54=AHR57)*(AKZ3:AKZ54=AHR56)*(ALA3:ALA54="D"))+SUMPRODUCT((AKW3:AKW54=AHR58)*(AKZ3:AKZ54=AHR56)*(ALA3:ALA54="D"))+SUMPRODUCT((AKW3:AKW54=AHR59)*(AKZ3:AKZ54=AHR56)*(ALA3:ALA54="D"))+SUMPRODUCT((AKW3:AKW54=AHR60)*(AKZ3:AKZ54=AHR56)*(ALA3:ALA54="D"))</f>
        <v>0</v>
      </c>
      <c r="AHU56" s="395">
        <f ca="1">SUMPRODUCT((AKW3:AKW54=AHR56)*(AKZ3:AKZ54=AHR57)*(ALA3:ALA54="L"))+SUMPRODUCT((AKW3:AKW54=AHR56)*(AKZ3:AKZ54=AHR58)*(ALA3:ALA54="L"))+SUMPRODUCT((AKW3:AKW54=AHR56)*(AKZ3:AKZ54=AHR59)*(ALA3:ALA54="L"))+SUMPRODUCT((AKW3:AKW54=AHR56)*(AKZ3:AKZ54=AHR60)*(ALA3:ALA54="L"))+SUMPRODUCT((AKW3:AKW54=AHR57)*(AKZ3:AKZ54=AHR56)*(ALB3:ALB54="L"))+SUMPRODUCT((AKW3:AKW54=AHR58)*(AKZ3:AKZ54=AHR56)*(ALB3:ALB54="L"))+SUMPRODUCT((AKW3:AKW54=AHR59)*(AKZ3:AKZ54=AHR56)*(ALB3:ALB54="L"))+SUMPRODUCT((AKW3:AKW54=AHR60)*(AKZ3:AKZ54=AHR56)*(ALB3:ALB54="L"))</f>
        <v>0</v>
      </c>
      <c r="AHV56" s="395">
        <f ca="1">SUMPRODUCT((AKW3:AKW54=AHR56)*(AKZ3:AKZ54=AHR57)*AKX3:AKX54)+SUMPRODUCT((AKW3:AKW54=AHR56)*(AKZ3:AKZ54=AHR58)*AKX3:AKX54)+SUMPRODUCT((AKW3:AKW54=AHR56)*(AKZ3:AKZ54=AHR59)*AKX3:AKX54)+SUMPRODUCT((AKW3:AKW54=AHR56)*(AKZ3:AKZ54=AHR60)*AKX3:AKX54)+SUMPRODUCT((AKW3:AKW54=AHR57)*(AKZ3:AKZ54=AHR56)*AKY3:AKY54)+SUMPRODUCT((AKW3:AKW54=AHR58)*(AKZ3:AKZ54=AHR56)*AKY3:AKY54)+SUMPRODUCT((AKW3:AKW54=AHR59)*(AKZ3:AKZ54=AHR56)*AKY3:AKY54)+SUMPRODUCT((AKW3:AKW54=AHR60)*(AKZ3:AKZ54=AHR56)*AKY3:AKY54)</f>
        <v>0</v>
      </c>
      <c r="AHW56" s="395">
        <f ca="1">SUMPRODUCT((AKW3:AKW54=AHR56)*(AKZ3:AKZ54=AHR57)*AKY3:AKY54)+SUMPRODUCT((AKW3:AKW54=AHR56)*(AKZ3:AKZ54=AHR58)*AKY3:AKY54)+SUMPRODUCT((AKW3:AKW54=AHR56)*(AKZ3:AKZ54=AHR59)*AKY3:AKY54)+SUMPRODUCT((AKW3:AKW54=AHR56)*(AKZ3:AKZ54=AHR60)*AKY3:AKY54)+SUMPRODUCT((AKW3:AKW54=AHR57)*(AKZ3:AKZ54=AHR56)*AKX3:AKX54)+SUMPRODUCT((AKW3:AKW54=AHR58)*(AKZ3:AKZ54=AHR56)*AKX3:AKX54)+SUMPRODUCT((AKW3:AKW54=AHR59)*(AKZ3:AKZ54=AHR56)*AKX3:AKX54)+SUMPRODUCT((AKW3:AKW54=AHR60)*(AKZ3:AKZ54=AHR56)*AKX3:AKX54)</f>
        <v>0</v>
      </c>
      <c r="AHX56" s="395">
        <f ca="1">AHV56-AHW56+1000</f>
        <v>1000</v>
      </c>
      <c r="AHY56" s="395">
        <f ca="1">IF(AHR56&lt;&gt;"",AHS56*3+AHT56*1,"")</f>
        <v>0</v>
      </c>
      <c r="AHZ56" s="395">
        <f ca="1">IF(AHR56&lt;&gt;"",VLOOKUP(AHR56,AGY4:AHE52,7,FALSE),"")</f>
        <v>1000</v>
      </c>
      <c r="AIA56" s="395">
        <f ca="1">IF(AHR56&lt;&gt;"",VLOOKUP(AHR56,AGY4:AHE52,5,FALSE),"")</f>
        <v>0</v>
      </c>
      <c r="AIB56" s="395">
        <f ca="1">IF(AHR56&lt;&gt;"",VLOOKUP(AHR56,AGY4:AHG52,9,FALSE),"")</f>
        <v>8</v>
      </c>
      <c r="AIC56" s="395">
        <f ca="1">AHY56</f>
        <v>0</v>
      </c>
      <c r="AID56" s="395">
        <f ca="1">IF(AHR56&lt;&gt;"",RANK(AIC56,AIC56:AIC60),"")</f>
        <v>1</v>
      </c>
      <c r="AIE56" s="395">
        <f ca="1">IF(AHR56&lt;&gt;"",SUMPRODUCT((AIC56:AIC60=AIC56)*(AHX56:AHX60&gt;AHX56)),"")</f>
        <v>0</v>
      </c>
      <c r="AIF56" s="395">
        <f ca="1">IF(AHR56&lt;&gt;"",SUMPRODUCT((AIC56:AIC60=AIC56)*(AHX56:AHX60=AHX56)*(AHV56:AHV60&gt;AHV56)),"")</f>
        <v>0</v>
      </c>
      <c r="AIG56" s="395">
        <f ca="1">IF(AHR56&lt;&gt;"",SUMPRODUCT((AIC56:AIC60=AIC56)*(AHX56:AHX60=AHX56)*(AHV56:AHV60=AHV56)*(AHZ56:AHZ60&gt;AHZ56)),"")</f>
        <v>0</v>
      </c>
      <c r="AIH56" s="395">
        <f ca="1">IF(AHR56&lt;&gt;"",SUMPRODUCT((AIC56:AIC60=AIC56)*(AHX56:AHX60=AHX56)*(AHV56:AHV60=AHV56)*(AHZ56:AHZ60=AHZ56)*(AIA56:AIA60&gt;AIA56)),"")</f>
        <v>0</v>
      </c>
      <c r="AII56" s="395">
        <f ca="1">IF(AHR56&lt;&gt;"",SUMPRODUCT((AIC56:AIC60=AIC56)*(AHX56:AHX60=AHX56)*(AHV56:AHV60=AHV56)*(AHZ56:AHZ60=AHZ56)*(AIA56:AIA60=AIA56)*(AIB56:AIB60&gt;AIB56)),"")</f>
        <v>3</v>
      </c>
      <c r="AIJ56" s="395">
        <f ca="1">IF(AHR56&lt;&gt;"",SUM(AID56:AII56),"")</f>
        <v>4</v>
      </c>
      <c r="ALL56" s="395">
        <f ca="1">IF(COUNTIF(ALL4:ALL7,4)=4,1,SUMPRODUCT((ALL4:ALL7=ALL4)*(ALK4:ALK7=ALK4)*(ALI4:ALI7&gt;ALI4))+1)</f>
        <v>1</v>
      </c>
      <c r="ALW56" s="395">
        <f ca="1">IF(ALX4&lt;&gt;"",SUMPRODUCT((AME4:AME7=AME4)*(AMD4:AMD7=AMD4)*(AMB4:AMB7=AMB4)*(AMC4:AMC7=AMC4)),"")</f>
        <v>4</v>
      </c>
      <c r="ALX56" s="395" t="str">
        <f ca="1">IF(AND(ALW56&lt;&gt;"",ALW56&gt;1),ALX4,"")</f>
        <v>Inter Miami</v>
      </c>
      <c r="ALY56" s="395">
        <f ca="1">SUMPRODUCT((APC3:APC54=ALX56)*(APF3:APF54=ALX57)*(APG3:APG54="W"))+SUMPRODUCT((APC3:APC54=ALX56)*(APF3:APF54=ALX58)*(APG3:APG54="W"))+SUMPRODUCT((APC3:APC54=ALX56)*(APF3:APF54=ALX59)*(APG3:APG54="W"))+SUMPRODUCT((APC3:APC54=ALX56)*(APF3:APF54=ALX60)*(APG3:APG54="W"))+SUMPRODUCT((APC3:APC54=ALX57)*(APF3:APF54=ALX56)*(APH3:APH54="W"))+SUMPRODUCT((APC3:APC54=ALX58)*(APF3:APF54=ALX56)*(APH3:APH54="W"))+SUMPRODUCT((APC3:APC54=ALX59)*(APF3:APF54=ALX56)*(APH3:APH54="W"))+SUMPRODUCT((APC3:APC54=ALX60)*(APF3:APF54=ALX56)*(APH3:APH54="W"))</f>
        <v>0</v>
      </c>
      <c r="ALZ56" s="395">
        <f ca="1">SUMPRODUCT((APC3:APC54=ALX56)*(APF3:APF54=ALX57)*(APG3:APG54="D"))+SUMPRODUCT((APC3:APC54=ALX56)*(APF3:APF54=ALX58)*(APG3:APG54="D"))+SUMPRODUCT((APC3:APC54=ALX56)*(APF3:APF54=ALX59)*(APG3:APG54="D"))+SUMPRODUCT((APC3:APC54=ALX56)*(APF3:APF54=ALX60)*(APG3:APG54="D"))+SUMPRODUCT((APC3:APC54=ALX57)*(APF3:APF54=ALX56)*(APG3:APG54="D"))+SUMPRODUCT((APC3:APC54=ALX58)*(APF3:APF54=ALX56)*(APG3:APG54="D"))+SUMPRODUCT((APC3:APC54=ALX59)*(APF3:APF54=ALX56)*(APG3:APG54="D"))+SUMPRODUCT((APC3:APC54=ALX60)*(APF3:APF54=ALX56)*(APG3:APG54="D"))</f>
        <v>0</v>
      </c>
      <c r="AMA56" s="395">
        <f ca="1">SUMPRODUCT((APC3:APC54=ALX56)*(APF3:APF54=ALX57)*(APG3:APG54="L"))+SUMPRODUCT((APC3:APC54=ALX56)*(APF3:APF54=ALX58)*(APG3:APG54="L"))+SUMPRODUCT((APC3:APC54=ALX56)*(APF3:APF54=ALX59)*(APG3:APG54="L"))+SUMPRODUCT((APC3:APC54=ALX56)*(APF3:APF54=ALX60)*(APG3:APG54="L"))+SUMPRODUCT((APC3:APC54=ALX57)*(APF3:APF54=ALX56)*(APH3:APH54="L"))+SUMPRODUCT((APC3:APC54=ALX58)*(APF3:APF54=ALX56)*(APH3:APH54="L"))+SUMPRODUCT((APC3:APC54=ALX59)*(APF3:APF54=ALX56)*(APH3:APH54="L"))+SUMPRODUCT((APC3:APC54=ALX60)*(APF3:APF54=ALX56)*(APH3:APH54="L"))</f>
        <v>0</v>
      </c>
      <c r="AMB56" s="395">
        <f ca="1">SUMPRODUCT((APC3:APC54=ALX56)*(APF3:APF54=ALX57)*APD3:APD54)+SUMPRODUCT((APC3:APC54=ALX56)*(APF3:APF54=ALX58)*APD3:APD54)+SUMPRODUCT((APC3:APC54=ALX56)*(APF3:APF54=ALX59)*APD3:APD54)+SUMPRODUCT((APC3:APC54=ALX56)*(APF3:APF54=ALX60)*APD3:APD54)+SUMPRODUCT((APC3:APC54=ALX57)*(APF3:APF54=ALX56)*APE3:APE54)+SUMPRODUCT((APC3:APC54=ALX58)*(APF3:APF54=ALX56)*APE3:APE54)+SUMPRODUCT((APC3:APC54=ALX59)*(APF3:APF54=ALX56)*APE3:APE54)+SUMPRODUCT((APC3:APC54=ALX60)*(APF3:APF54=ALX56)*APE3:APE54)</f>
        <v>0</v>
      </c>
      <c r="AMC56" s="395">
        <f ca="1">SUMPRODUCT((APC3:APC54=ALX56)*(APF3:APF54=ALX57)*APE3:APE54)+SUMPRODUCT((APC3:APC54=ALX56)*(APF3:APF54=ALX58)*APE3:APE54)+SUMPRODUCT((APC3:APC54=ALX56)*(APF3:APF54=ALX59)*APE3:APE54)+SUMPRODUCT((APC3:APC54=ALX56)*(APF3:APF54=ALX60)*APE3:APE54)+SUMPRODUCT((APC3:APC54=ALX57)*(APF3:APF54=ALX56)*APD3:APD54)+SUMPRODUCT((APC3:APC54=ALX58)*(APF3:APF54=ALX56)*APD3:APD54)+SUMPRODUCT((APC3:APC54=ALX59)*(APF3:APF54=ALX56)*APD3:APD54)+SUMPRODUCT((APC3:APC54=ALX60)*(APF3:APF54=ALX56)*APD3:APD54)</f>
        <v>0</v>
      </c>
      <c r="AMD56" s="395">
        <f ca="1">AMB56-AMC56+1000</f>
        <v>1000</v>
      </c>
      <c r="AME56" s="395">
        <f ca="1">IF(ALX56&lt;&gt;"",ALY56*3+ALZ56*1,"")</f>
        <v>0</v>
      </c>
      <c r="AMF56" s="395">
        <f ca="1">IF(ALX56&lt;&gt;"",VLOOKUP(ALX56,ALE4:ALK52,7,FALSE),"")</f>
        <v>1000</v>
      </c>
      <c r="AMG56" s="395">
        <f ca="1">IF(ALX56&lt;&gt;"",VLOOKUP(ALX56,ALE4:ALK52,5,FALSE),"")</f>
        <v>0</v>
      </c>
      <c r="AMH56" s="395">
        <f ca="1">IF(ALX56&lt;&gt;"",VLOOKUP(ALX56,ALE4:ALM52,9,FALSE),"")</f>
        <v>8</v>
      </c>
      <c r="AMI56" s="395">
        <f ca="1">AME56</f>
        <v>0</v>
      </c>
      <c r="AMJ56" s="395">
        <f ca="1">IF(ALX56&lt;&gt;"",RANK(AMI56,AMI56:AMI60),"")</f>
        <v>1</v>
      </c>
      <c r="AMK56" s="395">
        <f ca="1">IF(ALX56&lt;&gt;"",SUMPRODUCT((AMI56:AMI60=AMI56)*(AMD56:AMD60&gt;AMD56)),"")</f>
        <v>0</v>
      </c>
      <c r="AML56" s="395">
        <f ca="1">IF(ALX56&lt;&gt;"",SUMPRODUCT((AMI56:AMI60=AMI56)*(AMD56:AMD60=AMD56)*(AMB56:AMB60&gt;AMB56)),"")</f>
        <v>0</v>
      </c>
      <c r="AMM56" s="395">
        <f ca="1">IF(ALX56&lt;&gt;"",SUMPRODUCT((AMI56:AMI60=AMI56)*(AMD56:AMD60=AMD56)*(AMB56:AMB60=AMB56)*(AMF56:AMF60&gt;AMF56)),"")</f>
        <v>0</v>
      </c>
      <c r="AMN56" s="395">
        <f ca="1">IF(ALX56&lt;&gt;"",SUMPRODUCT((AMI56:AMI60=AMI56)*(AMD56:AMD60=AMD56)*(AMB56:AMB60=AMB56)*(AMF56:AMF60=AMF56)*(AMG56:AMG60&gt;AMG56)),"")</f>
        <v>0</v>
      </c>
      <c r="AMO56" s="395">
        <f ca="1">IF(ALX56&lt;&gt;"",SUMPRODUCT((AMI56:AMI60=AMI56)*(AMD56:AMD60=AMD56)*(AMB56:AMB60=AMB56)*(AMF56:AMF60=AMF56)*(AMG56:AMG60=AMG56)*(AMH56:AMH60&gt;AMH56)),"")</f>
        <v>3</v>
      </c>
      <c r="AMP56" s="395">
        <f ca="1">IF(ALX56&lt;&gt;"",SUM(AMJ56:AMO56),"")</f>
        <v>4</v>
      </c>
      <c r="APR56" s="395">
        <f ca="1">IF(COUNTIF(APR4:APR7,4)=4,1,SUMPRODUCT((APR4:APR7=APR4)*(APQ4:APQ7=APQ4)*(APO4:APO7&gt;APO4))+1)</f>
        <v>1</v>
      </c>
      <c r="AQC56" s="395">
        <f ca="1">IF(AQD4&lt;&gt;"",SUMPRODUCT((AQK4:AQK7=AQK4)*(AQJ4:AQJ7=AQJ4)*(AQH4:AQH7=AQH4)*(AQI4:AQI7=AQI4)),"")</f>
        <v>4</v>
      </c>
      <c r="AQD56" s="395" t="str">
        <f ca="1">IF(AND(AQC56&lt;&gt;"",AQC56&gt;1),AQD4,"")</f>
        <v>Inter Miami</v>
      </c>
      <c r="AQE56" s="395">
        <f ca="1">SUMPRODUCT((ATI3:ATI54=AQD56)*(ATL3:ATL54=AQD57)*(ATM3:ATM54="W"))+SUMPRODUCT((ATI3:ATI54=AQD56)*(ATL3:ATL54=AQD58)*(ATM3:ATM54="W"))+SUMPRODUCT((ATI3:ATI54=AQD56)*(ATL3:ATL54=AQD59)*(ATM3:ATM54="W"))+SUMPRODUCT((ATI3:ATI54=AQD56)*(ATL3:ATL54=AQD60)*(ATM3:ATM54="W"))+SUMPRODUCT((ATI3:ATI54=AQD57)*(ATL3:ATL54=AQD56)*(ATN3:ATN54="W"))+SUMPRODUCT((ATI3:ATI54=AQD58)*(ATL3:ATL54=AQD56)*(ATN3:ATN54="W"))+SUMPRODUCT((ATI3:ATI54=AQD59)*(ATL3:ATL54=AQD56)*(ATN3:ATN54="W"))+SUMPRODUCT((ATI3:ATI54=AQD60)*(ATL3:ATL54=AQD56)*(ATN3:ATN54="W"))</f>
        <v>0</v>
      </c>
      <c r="AQF56" s="395">
        <f ca="1">SUMPRODUCT((ATI3:ATI54=AQD56)*(ATL3:ATL54=AQD57)*(ATM3:ATM54="D"))+SUMPRODUCT((ATI3:ATI54=AQD56)*(ATL3:ATL54=AQD58)*(ATM3:ATM54="D"))+SUMPRODUCT((ATI3:ATI54=AQD56)*(ATL3:ATL54=AQD59)*(ATM3:ATM54="D"))+SUMPRODUCT((ATI3:ATI54=AQD56)*(ATL3:ATL54=AQD60)*(ATM3:ATM54="D"))+SUMPRODUCT((ATI3:ATI54=AQD57)*(ATL3:ATL54=AQD56)*(ATM3:ATM54="D"))+SUMPRODUCT((ATI3:ATI54=AQD58)*(ATL3:ATL54=AQD56)*(ATM3:ATM54="D"))+SUMPRODUCT((ATI3:ATI54=AQD59)*(ATL3:ATL54=AQD56)*(ATM3:ATM54="D"))+SUMPRODUCT((ATI3:ATI54=AQD60)*(ATL3:ATL54=AQD56)*(ATM3:ATM54="D"))</f>
        <v>0</v>
      </c>
      <c r="AQG56" s="395">
        <f ca="1">SUMPRODUCT((ATI3:ATI54=AQD56)*(ATL3:ATL54=AQD57)*(ATM3:ATM54="L"))+SUMPRODUCT((ATI3:ATI54=AQD56)*(ATL3:ATL54=AQD58)*(ATM3:ATM54="L"))+SUMPRODUCT((ATI3:ATI54=AQD56)*(ATL3:ATL54=AQD59)*(ATM3:ATM54="L"))+SUMPRODUCT((ATI3:ATI54=AQD56)*(ATL3:ATL54=AQD60)*(ATM3:ATM54="L"))+SUMPRODUCT((ATI3:ATI54=AQD57)*(ATL3:ATL54=AQD56)*(ATN3:ATN54="L"))+SUMPRODUCT((ATI3:ATI54=AQD58)*(ATL3:ATL54=AQD56)*(ATN3:ATN54="L"))+SUMPRODUCT((ATI3:ATI54=AQD59)*(ATL3:ATL54=AQD56)*(ATN3:ATN54="L"))+SUMPRODUCT((ATI3:ATI54=AQD60)*(ATL3:ATL54=AQD56)*(ATN3:ATN54="L"))</f>
        <v>0</v>
      </c>
      <c r="AQH56" s="395">
        <f ca="1">SUMPRODUCT((ATI3:ATI54=AQD56)*(ATL3:ATL54=AQD57)*ATJ3:ATJ54)+SUMPRODUCT((ATI3:ATI54=AQD56)*(ATL3:ATL54=AQD58)*ATJ3:ATJ54)+SUMPRODUCT((ATI3:ATI54=AQD56)*(ATL3:ATL54=AQD59)*ATJ3:ATJ54)+SUMPRODUCT((ATI3:ATI54=AQD56)*(ATL3:ATL54=AQD60)*ATJ3:ATJ54)+SUMPRODUCT((ATI3:ATI54=AQD57)*(ATL3:ATL54=AQD56)*ATK3:ATK54)+SUMPRODUCT((ATI3:ATI54=AQD58)*(ATL3:ATL54=AQD56)*ATK3:ATK54)+SUMPRODUCT((ATI3:ATI54=AQD59)*(ATL3:ATL54=AQD56)*ATK3:ATK54)+SUMPRODUCT((ATI3:ATI54=AQD60)*(ATL3:ATL54=AQD56)*ATK3:ATK54)</f>
        <v>0</v>
      </c>
      <c r="AQI56" s="395">
        <f ca="1">SUMPRODUCT((ATI3:ATI54=AQD56)*(ATL3:ATL54=AQD57)*ATK3:ATK54)+SUMPRODUCT((ATI3:ATI54=AQD56)*(ATL3:ATL54=AQD58)*ATK3:ATK54)+SUMPRODUCT((ATI3:ATI54=AQD56)*(ATL3:ATL54=AQD59)*ATK3:ATK54)+SUMPRODUCT((ATI3:ATI54=AQD56)*(ATL3:ATL54=AQD60)*ATK3:ATK54)+SUMPRODUCT((ATI3:ATI54=AQD57)*(ATL3:ATL54=AQD56)*ATJ3:ATJ54)+SUMPRODUCT((ATI3:ATI54=AQD58)*(ATL3:ATL54=AQD56)*ATJ3:ATJ54)+SUMPRODUCT((ATI3:ATI54=AQD59)*(ATL3:ATL54=AQD56)*ATJ3:ATJ54)+SUMPRODUCT((ATI3:ATI54=AQD60)*(ATL3:ATL54=AQD56)*ATJ3:ATJ54)</f>
        <v>0</v>
      </c>
      <c r="AQJ56" s="395">
        <f ca="1">AQH56-AQI56+1000</f>
        <v>1000</v>
      </c>
      <c r="AQK56" s="395">
        <f ca="1">IF(AQD56&lt;&gt;"",AQE56*3+AQF56*1,"")</f>
        <v>0</v>
      </c>
      <c r="AQL56" s="395">
        <f ca="1">IF(AQD56&lt;&gt;"",VLOOKUP(AQD56,APK4:APQ52,7,FALSE),"")</f>
        <v>1000</v>
      </c>
      <c r="AQM56" s="395">
        <f ca="1">IF(AQD56&lt;&gt;"",VLOOKUP(AQD56,APK4:APQ52,5,FALSE),"")</f>
        <v>0</v>
      </c>
      <c r="AQN56" s="395">
        <f ca="1">IF(AQD56&lt;&gt;"",VLOOKUP(AQD56,APK4:APS52,9,FALSE),"")</f>
        <v>8</v>
      </c>
      <c r="AQO56" s="395">
        <f ca="1">AQK56</f>
        <v>0</v>
      </c>
      <c r="AQP56" s="395">
        <f ca="1">IF(AQD56&lt;&gt;"",RANK(AQO56,AQO56:AQO60),"")</f>
        <v>1</v>
      </c>
      <c r="AQQ56" s="395">
        <f ca="1">IF(AQD56&lt;&gt;"",SUMPRODUCT((AQO56:AQO60=AQO56)*(AQJ56:AQJ60&gt;AQJ56)),"")</f>
        <v>0</v>
      </c>
      <c r="AQR56" s="395">
        <f ca="1">IF(AQD56&lt;&gt;"",SUMPRODUCT((AQO56:AQO60=AQO56)*(AQJ56:AQJ60=AQJ56)*(AQH56:AQH60&gt;AQH56)),"")</f>
        <v>0</v>
      </c>
      <c r="AQS56" s="395">
        <f ca="1">IF(AQD56&lt;&gt;"",SUMPRODUCT((AQO56:AQO60=AQO56)*(AQJ56:AQJ60=AQJ56)*(AQH56:AQH60=AQH56)*(AQL56:AQL60&gt;AQL56)),"")</f>
        <v>0</v>
      </c>
      <c r="AQT56" s="395">
        <f ca="1">IF(AQD56&lt;&gt;"",SUMPRODUCT((AQO56:AQO60=AQO56)*(AQJ56:AQJ60=AQJ56)*(AQH56:AQH60=AQH56)*(AQL56:AQL60=AQL56)*(AQM56:AQM60&gt;AQM56)),"")</f>
        <v>0</v>
      </c>
      <c r="AQU56" s="395">
        <f ca="1">IF(AQD56&lt;&gt;"",SUMPRODUCT((AQO56:AQO60=AQO56)*(AQJ56:AQJ60=AQJ56)*(AQH56:AQH60=AQH56)*(AQL56:AQL60=AQL56)*(AQM56:AQM60=AQM56)*(AQN56:AQN60&gt;AQN56)),"")</f>
        <v>3</v>
      </c>
      <c r="AQV56" s="395">
        <f ca="1">IF(AQD56&lt;&gt;"",SUM(AQP56:AQU56),"")</f>
        <v>4</v>
      </c>
    </row>
    <row r="57" spans="2:1211" x14ac:dyDescent="0.25">
      <c r="G57" s="395">
        <v>1</v>
      </c>
      <c r="H57" s="395">
        <v>1</v>
      </c>
      <c r="I57" s="395">
        <v>1</v>
      </c>
      <c r="J57" s="395">
        <f>IF(COUNTIF(J4:J7,4)=4,1,SUMPRODUCT((J4:J7=J5)*(I4:I7=I5)*(G4:G7&gt;G5))+1)</f>
        <v>1</v>
      </c>
      <c r="U57" s="395">
        <f>IF(V5&lt;&gt;"",SUMPRODUCT((AC4:AC7=AC5)*(AB4:AB7=AB5)*(Z4:Z7=Z5)*(AA4:AA7=AA5)),"")</f>
        <v>1</v>
      </c>
      <c r="V57" s="395" t="str">
        <f>IF(AND(U57&lt;&gt;"",U57&gt;1),V5,"")</f>
        <v/>
      </c>
      <c r="W57" s="395">
        <f>SUMPRODUCT((DA3:DA54=V57)*(DD3:DD54=V58)*(DE3:DE54="W"))+SUMPRODUCT((DA3:DA54=V57)*(DD3:DD54=V59)*(DE3:DE54="W"))+SUMPRODUCT((DA3:DA54=V57)*(DD3:DD54=V60)*(DE3:DE54="W"))+SUMPRODUCT((DA3:DA54=V57)*(DD3:DD54=V56)*(DE3:DE54="W"))+SUMPRODUCT((DA3:DA54=V58)*(DD3:DD54=V57)*(DF3:DF54="W"))+SUMPRODUCT((DA3:DA54=V59)*(DD3:DD54=V57)*(DF3:DF54="W"))+SUMPRODUCT((DA3:DA54=V60)*(DD3:DD54=V57)*(DF3:DF54="W"))+SUMPRODUCT((DA3:DA54=V56)*(DD3:DD54=V57)*(DF3:DF54="W"))</f>
        <v>0</v>
      </c>
      <c r="X57" s="395">
        <f>SUMPRODUCT((DA3:DA54=V57)*(DD3:DD54=V58)*(DE3:DE54="D"))+SUMPRODUCT((DA3:DA54=V57)*(DD3:DD54=V59)*(DE3:DE54="D"))+SUMPRODUCT((DA3:DA54=V57)*(DD3:DD54=V60)*(DE3:DE54="D"))+SUMPRODUCT((DA3:DA54=V57)*(DD3:DD54=V56)*(DE3:DE54="D"))+SUMPRODUCT((DA3:DA54=V58)*(DD3:DD54=V57)*(DE3:DE54="D"))+SUMPRODUCT((DA3:DA54=V59)*(DD3:DD54=V57)*(DE3:DE54="D"))+SUMPRODUCT((DA3:DA54=V60)*(DD3:DD54=V57)*(DE3:DE54="D"))+SUMPRODUCT((DA3:DA54=V56)*(DD3:DD54=V57)*(DE3:DE54="D"))</f>
        <v>0</v>
      </c>
      <c r="Y57" s="395">
        <f>SUMPRODUCT((DA3:DA54=V57)*(DD3:DD54=V58)*(DE3:DE54="L"))+SUMPRODUCT((DA3:DA54=V57)*(DD3:DD54=V59)*(DE3:DE54="L"))+SUMPRODUCT((DA3:DA54=V57)*(DD3:DD54=V60)*(DE3:DE54="L"))+SUMPRODUCT((DA3:DA54=V57)*(DD3:DD54=V56)*(DE3:DE54="L"))+SUMPRODUCT((DA3:DA54=V58)*(DD3:DD54=V57)*(DF3:DF54="L"))+SUMPRODUCT((DA3:DA54=V59)*(DD3:DD54=V57)*(DF3:DF54="L"))+SUMPRODUCT((DA3:DA54=V60)*(DD3:DD54=V57)*(DF3:DF54="L"))+SUMPRODUCT((DA3:DA54=V56)*(DD3:DD54=V57)*(DF3:DF54="L"))</f>
        <v>0</v>
      </c>
      <c r="Z57" s="395">
        <f>SUMPRODUCT((DA3:DA54=V57)*(DD3:DD54=V58)*DB3:DB54)+SUMPRODUCT((DA3:DA54=V57)*(DD3:DD54=V59)*DB3:DB54)+SUMPRODUCT((DA3:DA54=V57)*(DD3:DD54=V60)*DB3:DB54)+SUMPRODUCT((DA3:DA54=V57)*(DD3:DD54=V56)*DB3:DB54)+SUMPRODUCT((DA3:DA54=V58)*(DD3:DD54=V57)*DC3:DC54)+SUMPRODUCT((DA3:DA54=V59)*(DD3:DD54=V57)*DC3:DC54)+SUMPRODUCT((DA3:DA54=V60)*(DD3:DD54=V57)*DC3:DC54)+SUMPRODUCT((DA3:DA54=V56)*(DD3:DD54=V57)*DC3:DC54)</f>
        <v>0</v>
      </c>
      <c r="AA57" s="395">
        <f>SUMPRODUCT((DA3:DA54=V57)*(DD3:DD54=V58)*DC3:DC54)+SUMPRODUCT((DA3:DA54=V57)*(DD3:DD54=V59)*DC3:DC54)+SUMPRODUCT((DA3:DA54=V57)*(DD3:DD54=V60)*DC3:DC54)+SUMPRODUCT((DA3:DA54=V57)*(DD3:DD54=V56)*DC3:DC54)+SUMPRODUCT((DA3:DA54=V58)*(DD3:DD54=V57)*DB3:DB54)+SUMPRODUCT((DA3:DA54=V59)*(DD3:DD54=V57)*DB3:DB54)+SUMPRODUCT((DA3:DA54=V60)*(DD3:DD54=V57)*DB3:DB54)+SUMPRODUCT((DA3:DA54=V56)*(DD3:DD54=V57)*DB3:DB54)</f>
        <v>0</v>
      </c>
      <c r="AB57" s="395">
        <f>Z57-AA57+1000</f>
        <v>1000</v>
      </c>
      <c r="AC57" s="395" t="str">
        <f t="shared" ref="AC57:AC59" si="7545">IF(V57&lt;&gt;"",W57*3+X57*1,"")</f>
        <v/>
      </c>
      <c r="AD57" s="395" t="str">
        <f>IF(V57&lt;&gt;"",VLOOKUP(V57,C4:I52,7,FALSE),"")</f>
        <v/>
      </c>
      <c r="AE57" s="395" t="str">
        <f>IF(V57&lt;&gt;"",VLOOKUP(V57,C4:I52,5,FALSE),"")</f>
        <v/>
      </c>
      <c r="AF57" s="395" t="str">
        <f>IF(V57&lt;&gt;"",VLOOKUP(V57,C4:K52,9,FALSE),"")</f>
        <v/>
      </c>
      <c r="AG57" s="395" t="str">
        <f t="shared" ref="AG57:AG59" si="7546">AC57</f>
        <v/>
      </c>
      <c r="AH57" s="395" t="str">
        <f>IF(V57&lt;&gt;"",RANK(AG57,AG56:AG60),"")</f>
        <v/>
      </c>
      <c r="AI57" s="395" t="str">
        <f>IF(V57&lt;&gt;"",SUMPRODUCT((AG56:AG60=AG57)*(AB56:AB60&gt;AB57)),"")</f>
        <v/>
      </c>
      <c r="AJ57" s="395" t="str">
        <f>IF(V57&lt;&gt;"",SUMPRODUCT((AG56:AG60=AG57)*(AB56:AB60=AB57)*(Z56:Z60&gt;Z57)),"")</f>
        <v/>
      </c>
      <c r="AK57" s="395" t="str">
        <f>IF(V57&lt;&gt;"",SUMPRODUCT((AG56:AG60=AG57)*(AB56:AB60=AB57)*(Z56:Z60=Z57)*(AD56:AD60&gt;AD57)),"")</f>
        <v/>
      </c>
      <c r="AL57" s="395" t="str">
        <f>IF(V57&lt;&gt;"",SUMPRODUCT((AG56:AG60=AG57)*(AB56:AB60=AB57)*(Z56:Z60=Z57)*(AD56:AD60=AD57)*(AE56:AE60&gt;AE57)),"")</f>
        <v/>
      </c>
      <c r="AM57" s="395" t="str">
        <f>IF(V57&lt;&gt;"",SUMPRODUCT((AG56:AG60=AG57)*(AB56:AB60=AB57)*(Z56:Z60=Z57)*(AD56:AD60=AD57)*(AE56:AE60=AE57)*(AF56:AF60&gt;AF57)),"")</f>
        <v/>
      </c>
      <c r="AN57" s="395" t="str">
        <f>IF(V57&lt;&gt;"",SUM(AH57:AM57),"")</f>
        <v/>
      </c>
      <c r="AO57" s="395" t="str">
        <f>IF(AP5&lt;&gt;"",SUMPRODUCT((AW4:AW7=AW5)*(AV4:AV7=AV5)*(AT4:AT7=AT5)*(AU4:AU7=AU5)),"")</f>
        <v/>
      </c>
      <c r="AP57" s="395" t="str">
        <f>IF(AND(AO57&lt;&gt;"",AO57&gt;1),AP5,"")</f>
        <v/>
      </c>
      <c r="AQ57" s="395">
        <f>SUMPRODUCT((DA3:DA54=AP57)*(DD3:DD54=AP58)*(DE3:DE54="W"))+SUMPRODUCT((DA3:DA54=AP57)*(DD3:DD54=AP59)*(DE3:DE54="W"))+SUMPRODUCT((DA3:DA54=AP57)*(DD3:DD54=AP60)*(DE3:DE54="W"))+SUMPRODUCT((DA3:DA54=AP58)*(DD3:DD54=AP57)*(DF3:DF54="W"))+SUMPRODUCT((DA3:DA54=AP59)*(DD3:DD54=AP57)*(DF3:DF54="W"))+SUMPRODUCT((DA3:DA54=AP60)*(DD3:DD54=AP57)*(DF3:DF54="W"))</f>
        <v>0</v>
      </c>
      <c r="AR57" s="395">
        <f>SUMPRODUCT((DA3:DA54=AP57)*(DD3:DD54=AP58)*(DE3:DE54="D"))+SUMPRODUCT((DA3:DA54=AP57)*(DD3:DD54=AP59)*(DE3:DE54="D"))+SUMPRODUCT((DA3:DA54=AP57)*(DD3:DD54=AP60)*(DE3:DE54="D"))+SUMPRODUCT((DA3:DA54=AP58)*(DD3:DD54=AP57)*(DE3:DE54="D"))+SUMPRODUCT((DA3:DA54=AP59)*(DD3:DD54=AP57)*(DE3:DE54="D"))+SUMPRODUCT((DA3:DA54=AP60)*(DD3:DD54=AP57)*(DE3:DE54="D"))</f>
        <v>0</v>
      </c>
      <c r="AS57" s="395">
        <f>SUMPRODUCT((DA3:DA54=AP57)*(DD3:DD54=AP58)*(DE3:DE54="L"))+SUMPRODUCT((DA3:DA54=AP57)*(DD3:DD54=AP59)*(DE3:DE54="L"))+SUMPRODUCT((DA3:DA54=AP57)*(DD3:DD54=AP60)*(DE3:DE54="L"))+SUMPRODUCT((DA3:DA54=AP58)*(DD3:DD54=AP57)*(DF3:DF54="L"))+SUMPRODUCT((DA3:DA54=AP59)*(DD3:DD54=AP57)*(DF3:DF54="L"))+SUMPRODUCT((DA3:DA54=AP60)*(DD3:DD54=AP57)*(DF3:DF54="L"))</f>
        <v>0</v>
      </c>
      <c r="AT57" s="395">
        <f>SUMPRODUCT((DA3:DA54=AP57)*(DD3:DD54=AP58)*DB3:DB54)+SUMPRODUCT((DA3:DA54=AP57)*(DD3:DD54=AP59)*DB3:DB54)+SUMPRODUCT((DA3:DA54=AP57)*(DD3:DD54=AP60)*DB3:DB54)+SUMPRODUCT((DA3:DA54=AP57)*(DD3:DD54=AP56)*DB3:DB54)+SUMPRODUCT((DA3:DA54=AP58)*(DD3:DD54=AP57)*DC3:DC54)+SUMPRODUCT((DA3:DA54=AP59)*(DD3:DD54=AP57)*DC3:DC54)+SUMPRODUCT((DA3:DA54=AP60)*(DD3:DD54=AP57)*DC3:DC54)+SUMPRODUCT((DA3:DA54=AP56)*(DD3:DD54=AP57)*DC3:DC54)</f>
        <v>0</v>
      </c>
      <c r="AU57" s="395">
        <f>SUMPRODUCT((DA3:DA54=AP57)*(DD3:DD54=AP58)*DC3:DC54)+SUMPRODUCT((DA3:DA54=AP57)*(DD3:DD54=AP59)*DC3:DC54)+SUMPRODUCT((DA3:DA54=AP57)*(DD3:DD54=AP60)*DC3:DC54)+SUMPRODUCT((DA3:DA54=AP57)*(DD3:DD54=AP56)*DC3:DC54)+SUMPRODUCT((DA3:DA54=AP58)*(DD3:DD54=AP57)*DB3:DB54)+SUMPRODUCT((DA3:DA54=AP59)*(DD3:DD54=AP57)*DB3:DB54)+SUMPRODUCT((DA3:DA54=AP60)*(DD3:DD54=AP57)*DB3:DB54)+SUMPRODUCT((DA3:DA54=AP56)*(DD3:DD54=AP57)*DB3:DB54)</f>
        <v>0</v>
      </c>
      <c r="AV57" s="395">
        <f>AT57-AU57+1000</f>
        <v>1000</v>
      </c>
      <c r="AW57" s="395" t="str">
        <f t="shared" ref="AW57:AW59" si="7547">IF(AP57&lt;&gt;"",AQ57*3+AR57*1,"")</f>
        <v/>
      </c>
      <c r="AX57" s="395" t="str">
        <f>IF(AP57&lt;&gt;"",VLOOKUP(AP57,C4:I52,7,FALSE),"")</f>
        <v/>
      </c>
      <c r="AY57" s="395" t="str">
        <f>IF(AP57&lt;&gt;"",VLOOKUP(AP57,C4:I52,5,FALSE),"")</f>
        <v/>
      </c>
      <c r="AZ57" s="395" t="str">
        <f>IF(AP57&lt;&gt;"",VLOOKUP(AP57,C4:K52,9,FALSE),"")</f>
        <v/>
      </c>
      <c r="BA57" s="395" t="str">
        <f t="shared" ref="BA57:BA59" si="7548">AW57</f>
        <v/>
      </c>
      <c r="BB57" s="395" t="str">
        <f>IF(AP57&lt;&gt;"",RANK(BA57,BA56:BA59),"")</f>
        <v/>
      </c>
      <c r="BC57" s="395" t="str">
        <f>IF(AP57&lt;&gt;"",SUMPRODUCT((BA56:BA59=BA57)*(AV56:AV59&gt;AV57)),"")</f>
        <v/>
      </c>
      <c r="BD57" s="395" t="str">
        <f>IF(AP57&lt;&gt;"",SUMPRODUCT((BA56:BA59=BA57)*(AV56:AV59=AV57)*(AT56:AT59&gt;AT57)),"")</f>
        <v/>
      </c>
      <c r="BE57" s="395" t="str">
        <f>IF(AP57&lt;&gt;"",SUMPRODUCT((BA56:BA59=BA57)*(AV56:AV59=AV57)*(AT56:AT59=AT57)*(AX56:AX59&gt;AX57)),"")</f>
        <v/>
      </c>
      <c r="BF57" s="395" t="str">
        <f>IF(AP57&lt;&gt;"",SUMPRODUCT((BA56:BA59=BA57)*(AV56:AV59=AV57)*(AT56:AT59=AT57)*(AX56:AX59=AX57)*(AY56:AY59&gt;AY57)),"")</f>
        <v/>
      </c>
      <c r="BG57" s="395" t="str">
        <f>IF(AP57&lt;&gt;"",SUMPRODUCT((BA56:BA59=BA57)*(AV56:AV59=AV57)*(AT56:AT59=AT57)*(AX56:AX59=AX57)*(AY56:AY59=AY57)*(AZ56:AZ59&gt;AZ57)),"")</f>
        <v/>
      </c>
      <c r="BH57" s="395" t="str">
        <f>IF(AP57&lt;&gt;"",SUM(BB57:BG57)+1,"")</f>
        <v/>
      </c>
      <c r="DP57" s="395">
        <f ca="1">IF(COUNTIF(DP4:DP7,4)=4,1,SUMPRODUCT((DP4:DP7=DP5)*(DO4:DO7=DO5)*(DM4:DM7&gt;DM5))+1)</f>
        <v>1</v>
      </c>
      <c r="EA57" s="395" t="str">
        <f ca="1">IF(EB5&lt;&gt;"",SUMPRODUCT((EI4:EI7=EI5)*(EH4:EH7=EH5)*(EF4:EF7=EF5)*(EG4:EG7=EG5)),"")</f>
        <v/>
      </c>
      <c r="EB57" s="395" t="str">
        <f ca="1">IF(AND(EA57&lt;&gt;"",EA57&gt;1),EB5,"")</f>
        <v/>
      </c>
      <c r="EC57" s="395">
        <f ca="1">SUMPRODUCT((HG3:HG54=EB57)*(HJ3:HJ54=EB58)*(HK3:HK54="W"))+SUMPRODUCT((HG3:HG54=EB57)*(HJ3:HJ54=EB59)*(HK3:HK54="W"))+SUMPRODUCT((HG3:HG54=EB57)*(HJ3:HJ54=EB60)*(HK3:HK54="W"))+SUMPRODUCT((HG3:HG54=EB57)*(HJ3:HJ54=EB56)*(HK3:HK54="W"))+SUMPRODUCT((HG3:HG54=EB58)*(HJ3:HJ54=EB57)*(HL3:HL54="W"))+SUMPRODUCT((HG3:HG54=EB59)*(HJ3:HJ54=EB57)*(HL3:HL54="W"))+SUMPRODUCT((HG3:HG54=EB60)*(HJ3:HJ54=EB57)*(HL3:HL54="W"))+SUMPRODUCT((HG3:HG54=EB56)*(HJ3:HJ54=EB57)*(HL3:HL54="W"))</f>
        <v>0</v>
      </c>
      <c r="ED57" s="395">
        <f ca="1">SUMPRODUCT((HG3:HG54=EB57)*(HJ3:HJ54=EB58)*(HK3:HK54="D"))+SUMPRODUCT((HG3:HG54=EB57)*(HJ3:HJ54=EB59)*(HK3:HK54="D"))+SUMPRODUCT((HG3:HG54=EB57)*(HJ3:HJ54=EB60)*(HK3:HK54="D"))+SUMPRODUCT((HG3:HG54=EB57)*(HJ3:HJ54=EB56)*(HK3:HK54="D"))+SUMPRODUCT((HG3:HG54=EB58)*(HJ3:HJ54=EB57)*(HK3:HK54="D"))+SUMPRODUCT((HG3:HG54=EB59)*(HJ3:HJ54=EB57)*(HK3:HK54="D"))+SUMPRODUCT((HG3:HG54=EB60)*(HJ3:HJ54=EB57)*(HK3:HK54="D"))+SUMPRODUCT((HG3:HG54=EB56)*(HJ3:HJ54=EB57)*(HK3:HK54="D"))</f>
        <v>0</v>
      </c>
      <c r="EE57" s="395">
        <f ca="1">SUMPRODUCT((HG3:HG54=EB57)*(HJ3:HJ54=EB58)*(HK3:HK54="L"))+SUMPRODUCT((HG3:HG54=EB57)*(HJ3:HJ54=EB59)*(HK3:HK54="L"))+SUMPRODUCT((HG3:HG54=EB57)*(HJ3:HJ54=EB60)*(HK3:HK54="L"))+SUMPRODUCT((HG3:HG54=EB57)*(HJ3:HJ54=EB56)*(HK3:HK54="L"))+SUMPRODUCT((HG3:HG54=EB58)*(HJ3:HJ54=EB57)*(HL3:HL54="L"))+SUMPRODUCT((HG3:HG54=EB59)*(HJ3:HJ54=EB57)*(HL3:HL54="L"))+SUMPRODUCT((HG3:HG54=EB60)*(HJ3:HJ54=EB57)*(HL3:HL54="L"))+SUMPRODUCT((HG3:HG54=EB56)*(HJ3:HJ54=EB57)*(HL3:HL54="L"))</f>
        <v>0</v>
      </c>
      <c r="EF57" s="395">
        <f ca="1">SUMPRODUCT((HG3:HG54=EB57)*(HJ3:HJ54=EB58)*HH3:HH54)+SUMPRODUCT((HG3:HG54=EB57)*(HJ3:HJ54=EB59)*HH3:HH54)+SUMPRODUCT((HG3:HG54=EB57)*(HJ3:HJ54=EB60)*HH3:HH54)+SUMPRODUCT((HG3:HG54=EB57)*(HJ3:HJ54=EB56)*HH3:HH54)+SUMPRODUCT((HG3:HG54=EB58)*(HJ3:HJ54=EB57)*HI3:HI54)+SUMPRODUCT((HG3:HG54=EB59)*(HJ3:HJ54=EB57)*HI3:HI54)+SUMPRODUCT((HG3:HG54=EB60)*(HJ3:HJ54=EB57)*HI3:HI54)+SUMPRODUCT((HG3:HG54=EB56)*(HJ3:HJ54=EB57)*HI3:HI54)</f>
        <v>0</v>
      </c>
      <c r="EG57" s="395">
        <f ca="1">SUMPRODUCT((HG3:HG54=EB57)*(HJ3:HJ54=EB58)*HI3:HI54)+SUMPRODUCT((HG3:HG54=EB57)*(HJ3:HJ54=EB59)*HI3:HI54)+SUMPRODUCT((HG3:HG54=EB57)*(HJ3:HJ54=EB60)*HI3:HI54)+SUMPRODUCT((HG3:HG54=EB57)*(HJ3:HJ54=EB56)*HI3:HI54)+SUMPRODUCT((HG3:HG54=EB58)*(HJ3:HJ54=EB57)*HH3:HH54)+SUMPRODUCT((HG3:HG54=EB59)*(HJ3:HJ54=EB57)*HH3:HH54)+SUMPRODUCT((HG3:HG54=EB60)*(HJ3:HJ54=EB57)*HH3:HH54)+SUMPRODUCT((HG3:HG54=EB56)*(HJ3:HJ54=EB57)*HH3:HH54)</f>
        <v>0</v>
      </c>
      <c r="EH57" s="395">
        <f ca="1">EF57-EG57+1000</f>
        <v>1000</v>
      </c>
      <c r="EI57" s="395" t="str">
        <f t="shared" ref="EI57:EI59" ca="1" si="7549">IF(EB57&lt;&gt;"",EC57*3+ED57*1,"")</f>
        <v/>
      </c>
      <c r="EJ57" s="395" t="str">
        <f ca="1">IF(EB57&lt;&gt;"",VLOOKUP(EB57,DI4:DO52,7,FALSE),"")</f>
        <v/>
      </c>
      <c r="EK57" s="395" t="str">
        <f ca="1">IF(EB57&lt;&gt;"",VLOOKUP(EB57,DI4:DO52,5,FALSE),"")</f>
        <v/>
      </c>
      <c r="EL57" s="395" t="str">
        <f ca="1">IF(EB57&lt;&gt;"",VLOOKUP(EB57,DI4:DQ52,9,FALSE),"")</f>
        <v/>
      </c>
      <c r="EM57" s="395" t="str">
        <f t="shared" ref="EM57:EM59" ca="1" si="7550">EI57</f>
        <v/>
      </c>
      <c r="EN57" s="395" t="str">
        <f ca="1">IF(EB57&lt;&gt;"",RANK(EM57,EM56:EM60),"")</f>
        <v/>
      </c>
      <c r="EO57" s="395" t="str">
        <f ca="1">IF(EB57&lt;&gt;"",SUMPRODUCT((EM56:EM60=EM57)*(EH56:EH60&gt;EH57)),"")</f>
        <v/>
      </c>
      <c r="EP57" s="395" t="str">
        <f ca="1">IF(EB57&lt;&gt;"",SUMPRODUCT((EM56:EM60=EM57)*(EH56:EH60=EH57)*(EF56:EF60&gt;EF57)),"")</f>
        <v/>
      </c>
      <c r="EQ57" s="395" t="str">
        <f ca="1">IF(EB57&lt;&gt;"",SUMPRODUCT((EM56:EM60=EM57)*(EH56:EH60=EH57)*(EF56:EF60=EF57)*(EJ56:EJ60&gt;EJ57)),"")</f>
        <v/>
      </c>
      <c r="ER57" s="395" t="str">
        <f ca="1">IF(EB57&lt;&gt;"",SUMPRODUCT((EM56:EM60=EM57)*(EH56:EH60=EH57)*(EF56:EF60=EF57)*(EJ56:EJ60=EJ57)*(EK56:EK60&gt;EK57)),"")</f>
        <v/>
      </c>
      <c r="ES57" s="395" t="str">
        <f ca="1">IF(EB57&lt;&gt;"",SUMPRODUCT((EM56:EM60=EM57)*(EH56:EH60=EH57)*(EF56:EF60=EF57)*(EJ56:EJ60=EJ57)*(EK56:EK60=EK57)*(EL56:EL60&gt;EL57)),"")</f>
        <v/>
      </c>
      <c r="ET57" s="395" t="str">
        <f ca="1">IF(EB57&lt;&gt;"",SUM(EN57:ES57),"")</f>
        <v/>
      </c>
      <c r="EU57" s="395" t="str">
        <f ca="1">IF(EV5&lt;&gt;"",SUMPRODUCT((FC4:FC7=FC5)*(FB4:FB7=FB5)*(EZ4:EZ7=EZ5)*(FA4:FA7=FA5)),"")</f>
        <v/>
      </c>
      <c r="EV57" s="395" t="str">
        <f ca="1">IF(AND(EU57&lt;&gt;"",EU57&gt;1),EV5,"")</f>
        <v/>
      </c>
      <c r="EW57" s="395">
        <f ca="1">SUMPRODUCT((HG3:HG54=EV57)*(HJ3:HJ54=EV58)*(HK3:HK54="W"))+SUMPRODUCT((HG3:HG54=EV57)*(HJ3:HJ54=EV59)*(HK3:HK54="W"))+SUMPRODUCT((HG3:HG54=EV57)*(HJ3:HJ54=EV60)*(HK3:HK54="W"))+SUMPRODUCT((HG3:HG54=EV58)*(HJ3:HJ54=EV57)*(HL3:HL54="W"))+SUMPRODUCT((HG3:HG54=EV59)*(HJ3:HJ54=EV57)*(HL3:HL54="W"))+SUMPRODUCT((HG3:HG54=EV60)*(HJ3:HJ54=EV57)*(HL3:HL54="W"))</f>
        <v>0</v>
      </c>
      <c r="EX57" s="395">
        <f ca="1">SUMPRODUCT((HG3:HG54=EV57)*(HJ3:HJ54=EV58)*(HK3:HK54="D"))+SUMPRODUCT((HG3:HG54=EV57)*(HJ3:HJ54=EV59)*(HK3:HK54="D"))+SUMPRODUCT((HG3:HG54=EV57)*(HJ3:HJ54=EV60)*(HK3:HK54="D"))+SUMPRODUCT((HG3:HG54=EV58)*(HJ3:HJ54=EV57)*(HK3:HK54="D"))+SUMPRODUCT((HG3:HG54=EV59)*(HJ3:HJ54=EV57)*(HK3:HK54="D"))+SUMPRODUCT((HG3:HG54=EV60)*(HJ3:HJ54=EV57)*(HK3:HK54="D"))</f>
        <v>0</v>
      </c>
      <c r="EY57" s="395">
        <f ca="1">SUMPRODUCT((HG3:HG54=EV57)*(HJ3:HJ54=EV58)*(HK3:HK54="L"))+SUMPRODUCT((HG3:HG54=EV57)*(HJ3:HJ54=EV59)*(HK3:HK54="L"))+SUMPRODUCT((HG3:HG54=EV57)*(HJ3:HJ54=EV60)*(HK3:HK54="L"))+SUMPRODUCT((HG3:HG54=EV58)*(HJ3:HJ54=EV57)*(HL3:HL54="L"))+SUMPRODUCT((HG3:HG54=EV59)*(HJ3:HJ54=EV57)*(HL3:HL54="L"))+SUMPRODUCT((HG3:HG54=EV60)*(HJ3:HJ54=EV57)*(HL3:HL54="L"))</f>
        <v>0</v>
      </c>
      <c r="EZ57" s="395">
        <f ca="1">SUMPRODUCT((HG3:HG54=EV57)*(HJ3:HJ54=EV58)*HH3:HH54)+SUMPRODUCT((HG3:HG54=EV57)*(HJ3:HJ54=EV59)*HH3:HH54)+SUMPRODUCT((HG3:HG54=EV57)*(HJ3:HJ54=EV60)*HH3:HH54)+SUMPRODUCT((HG3:HG54=EV57)*(HJ3:HJ54=EV56)*HH3:HH54)+SUMPRODUCT((HG3:HG54=EV58)*(HJ3:HJ54=EV57)*HI3:HI54)+SUMPRODUCT((HG3:HG54=EV59)*(HJ3:HJ54=EV57)*HI3:HI54)+SUMPRODUCT((HG3:HG54=EV60)*(HJ3:HJ54=EV57)*HI3:HI54)+SUMPRODUCT((HG3:HG54=EV56)*(HJ3:HJ54=EV57)*HI3:HI54)</f>
        <v>0</v>
      </c>
      <c r="FA57" s="395">
        <f ca="1">SUMPRODUCT((HG3:HG54=EV57)*(HJ3:HJ54=EV58)*HI3:HI54)+SUMPRODUCT((HG3:HG54=EV57)*(HJ3:HJ54=EV59)*HI3:HI54)+SUMPRODUCT((HG3:HG54=EV57)*(HJ3:HJ54=EV60)*HI3:HI54)+SUMPRODUCT((HG3:HG54=EV57)*(HJ3:HJ54=EV56)*HI3:HI54)+SUMPRODUCT((HG3:HG54=EV58)*(HJ3:HJ54=EV57)*HH3:HH54)+SUMPRODUCT((HG3:HG54=EV59)*(HJ3:HJ54=EV57)*HH3:HH54)+SUMPRODUCT((HG3:HG54=EV60)*(HJ3:HJ54=EV57)*HH3:HH54)+SUMPRODUCT((HG3:HG54=EV56)*(HJ3:HJ54=EV57)*HH3:HH54)</f>
        <v>0</v>
      </c>
      <c r="FB57" s="395">
        <f ca="1">EZ57-FA57+1000</f>
        <v>1000</v>
      </c>
      <c r="FC57" s="395" t="str">
        <f t="shared" ref="FC57:FC59" ca="1" si="7551">IF(EV57&lt;&gt;"",EW57*3+EX57*1,"")</f>
        <v/>
      </c>
      <c r="FD57" s="395" t="str">
        <f ca="1">IF(EV57&lt;&gt;"",VLOOKUP(EV57,DI4:DO52,7,FALSE),"")</f>
        <v/>
      </c>
      <c r="FE57" s="395" t="str">
        <f ca="1">IF(EV57&lt;&gt;"",VLOOKUP(EV57,DI4:DO52,5,FALSE),"")</f>
        <v/>
      </c>
      <c r="FF57" s="395" t="str">
        <f ca="1">IF(EV57&lt;&gt;"",VLOOKUP(EV57,DI4:DQ52,9,FALSE),"")</f>
        <v/>
      </c>
      <c r="FG57" s="395" t="str">
        <f t="shared" ref="FG57:FG59" ca="1" si="7552">FC57</f>
        <v/>
      </c>
      <c r="FH57" s="395" t="str">
        <f ca="1">IF(EV57&lt;&gt;"",RANK(FG57,FG56:FG59),"")</f>
        <v/>
      </c>
      <c r="FI57" s="395" t="str">
        <f ca="1">IF(EV57&lt;&gt;"",SUMPRODUCT((FG56:FG59=FG57)*(FB56:FB59&gt;FB57)),"")</f>
        <v/>
      </c>
      <c r="FJ57" s="395" t="str">
        <f ca="1">IF(EV57&lt;&gt;"",SUMPRODUCT((FG56:FG59=FG57)*(FB56:FB59=FB57)*(EZ56:EZ59&gt;EZ57)),"")</f>
        <v/>
      </c>
      <c r="FK57" s="395" t="str">
        <f ca="1">IF(EV57&lt;&gt;"",SUMPRODUCT((FG56:FG59=FG57)*(FB56:FB59=FB57)*(EZ56:EZ59=EZ57)*(FD56:FD59&gt;FD57)),"")</f>
        <v/>
      </c>
      <c r="FL57" s="395" t="str">
        <f ca="1">IF(EV57&lt;&gt;"",SUMPRODUCT((FG56:FG59=FG57)*(FB56:FB59=FB57)*(EZ56:EZ59=EZ57)*(FD56:FD59=FD57)*(FE56:FE59&gt;FE57)),"")</f>
        <v/>
      </c>
      <c r="FM57" s="395" t="str">
        <f ca="1">IF(EV57&lt;&gt;"",SUMPRODUCT((FG56:FG59=FG57)*(FB56:FB59=FB57)*(EZ56:EZ59=EZ57)*(FD56:FD59=FD57)*(FE56:FE59=FE57)*(FF56:FF59&gt;FF57)),"")</f>
        <v/>
      </c>
      <c r="FN57" s="395" t="str">
        <f ca="1">IF(EV57&lt;&gt;"",SUM(FH57:FM57)+1,"")</f>
        <v/>
      </c>
      <c r="HV57" s="395">
        <f ca="1">IF(COUNTIF(HV4:HV7,4)=4,1,SUMPRODUCT((HV4:HV7=HV5)*(HU4:HU7=HU5)*(HS4:HS7&gt;HS5))+1)</f>
        <v>1</v>
      </c>
      <c r="IG57" s="395" t="str">
        <f ca="1">IF(IH5&lt;&gt;"",SUMPRODUCT((IO4:IO7=IO5)*(IN4:IN7=IN5)*(IL4:IL7=IL5)*(IM4:IM7=IM5)),"")</f>
        <v/>
      </c>
      <c r="IH57" s="395" t="str">
        <f ca="1">IF(AND(IG57&lt;&gt;"",IG57&gt;1),IH5,"")</f>
        <v/>
      </c>
      <c r="II57" s="395">
        <f ca="1">SUMPRODUCT((LM3:LM54=IH57)*(LP3:LP54=IH58)*(LQ3:LQ54="W"))+SUMPRODUCT((LM3:LM54=IH57)*(LP3:LP54=IH59)*(LQ3:LQ54="W"))+SUMPRODUCT((LM3:LM54=IH57)*(LP3:LP54=IH60)*(LQ3:LQ54="W"))+SUMPRODUCT((LM3:LM54=IH57)*(LP3:LP54=IH56)*(LQ3:LQ54="W"))+SUMPRODUCT((LM3:LM54=IH58)*(LP3:LP54=IH57)*(LR3:LR54="W"))+SUMPRODUCT((LM3:LM54=IH59)*(LP3:LP54=IH57)*(LR3:LR54="W"))+SUMPRODUCT((LM3:LM54=IH60)*(LP3:LP54=IH57)*(LR3:LR54="W"))+SUMPRODUCT((LM3:LM54=IH56)*(LP3:LP54=IH57)*(LR3:LR54="W"))</f>
        <v>0</v>
      </c>
      <c r="IJ57" s="395">
        <f ca="1">SUMPRODUCT((LM3:LM54=IH57)*(LP3:LP54=IH58)*(LQ3:LQ54="D"))+SUMPRODUCT((LM3:LM54=IH57)*(LP3:LP54=IH59)*(LQ3:LQ54="D"))+SUMPRODUCT((LM3:LM54=IH57)*(LP3:LP54=IH60)*(LQ3:LQ54="D"))+SUMPRODUCT((LM3:LM54=IH57)*(LP3:LP54=IH56)*(LQ3:LQ54="D"))+SUMPRODUCT((LM3:LM54=IH58)*(LP3:LP54=IH57)*(LQ3:LQ54="D"))+SUMPRODUCT((LM3:LM54=IH59)*(LP3:LP54=IH57)*(LQ3:LQ54="D"))+SUMPRODUCT((LM3:LM54=IH60)*(LP3:LP54=IH57)*(LQ3:LQ54="D"))+SUMPRODUCT((LM3:LM54=IH56)*(LP3:LP54=IH57)*(LQ3:LQ54="D"))</f>
        <v>0</v>
      </c>
      <c r="IK57" s="395">
        <f ca="1">SUMPRODUCT((LM3:LM54=IH57)*(LP3:LP54=IH58)*(LQ3:LQ54="L"))+SUMPRODUCT((LM3:LM54=IH57)*(LP3:LP54=IH59)*(LQ3:LQ54="L"))+SUMPRODUCT((LM3:LM54=IH57)*(LP3:LP54=IH60)*(LQ3:LQ54="L"))+SUMPRODUCT((LM3:LM54=IH57)*(LP3:LP54=IH56)*(LQ3:LQ54="L"))+SUMPRODUCT((LM3:LM54=IH58)*(LP3:LP54=IH57)*(LR3:LR54="L"))+SUMPRODUCT((LM3:LM54=IH59)*(LP3:LP54=IH57)*(LR3:LR54="L"))+SUMPRODUCT((LM3:LM54=IH60)*(LP3:LP54=IH57)*(LR3:LR54="L"))+SUMPRODUCT((LM3:LM54=IH56)*(LP3:LP54=IH57)*(LR3:LR54="L"))</f>
        <v>0</v>
      </c>
      <c r="IL57" s="395">
        <f ca="1">SUMPRODUCT((LM3:LM54=IH57)*(LP3:LP54=IH58)*LN3:LN54)+SUMPRODUCT((LM3:LM54=IH57)*(LP3:LP54=IH59)*LN3:LN54)+SUMPRODUCT((LM3:LM54=IH57)*(LP3:LP54=IH60)*LN3:LN54)+SUMPRODUCT((LM3:LM54=IH57)*(LP3:LP54=IH56)*LN3:LN54)+SUMPRODUCT((LM3:LM54=IH58)*(LP3:LP54=IH57)*LO3:LO54)+SUMPRODUCT((LM3:LM54=IH59)*(LP3:LP54=IH57)*LO3:LO54)+SUMPRODUCT((LM3:LM54=IH60)*(LP3:LP54=IH57)*LO3:LO54)+SUMPRODUCT((LM3:LM54=IH56)*(LP3:LP54=IH57)*LO3:LO54)</f>
        <v>0</v>
      </c>
      <c r="IM57" s="395">
        <f ca="1">SUMPRODUCT((LM3:LM54=IH57)*(LP3:LP54=IH58)*LO3:LO54)+SUMPRODUCT((LM3:LM54=IH57)*(LP3:LP54=IH59)*LO3:LO54)+SUMPRODUCT((LM3:LM54=IH57)*(LP3:LP54=IH60)*LO3:LO54)+SUMPRODUCT((LM3:LM54=IH57)*(LP3:LP54=IH56)*LO3:LO54)+SUMPRODUCT((LM3:LM54=IH58)*(LP3:LP54=IH57)*LN3:LN54)+SUMPRODUCT((LM3:LM54=IH59)*(LP3:LP54=IH57)*LN3:LN54)+SUMPRODUCT((LM3:LM54=IH60)*(LP3:LP54=IH57)*LN3:LN54)+SUMPRODUCT((LM3:LM54=IH56)*(LP3:LP54=IH57)*LN3:LN54)</f>
        <v>0</v>
      </c>
      <c r="IN57" s="395">
        <f ca="1">IL57-IM57+1000</f>
        <v>1000</v>
      </c>
      <c r="IO57" s="395" t="str">
        <f t="shared" ref="IO57:IO59" ca="1" si="7553">IF(IH57&lt;&gt;"",II57*3+IJ57*1,"")</f>
        <v/>
      </c>
      <c r="IP57" s="395" t="str">
        <f ca="1">IF(IH57&lt;&gt;"",VLOOKUP(IH57,HO4:HU52,7,FALSE),"")</f>
        <v/>
      </c>
      <c r="IQ57" s="395" t="str">
        <f ca="1">IF(IH57&lt;&gt;"",VLOOKUP(IH57,HO4:HU52,5,FALSE),"")</f>
        <v/>
      </c>
      <c r="IR57" s="395" t="str">
        <f ca="1">IF(IH57&lt;&gt;"",VLOOKUP(IH57,HO4:HW52,9,FALSE),"")</f>
        <v/>
      </c>
      <c r="IS57" s="395" t="str">
        <f t="shared" ref="IS57:IS59" ca="1" si="7554">IO57</f>
        <v/>
      </c>
      <c r="IT57" s="395" t="str">
        <f ca="1">IF(IH57&lt;&gt;"",RANK(IS57,IS56:IS60),"")</f>
        <v/>
      </c>
      <c r="IU57" s="395" t="str">
        <f ca="1">IF(IH57&lt;&gt;"",SUMPRODUCT((IS56:IS60=IS57)*(IN56:IN60&gt;IN57)),"")</f>
        <v/>
      </c>
      <c r="IV57" s="395" t="str">
        <f ca="1">IF(IH57&lt;&gt;"",SUMPRODUCT((IS56:IS60=IS57)*(IN56:IN60=IN57)*(IL56:IL60&gt;IL57)),"")</f>
        <v/>
      </c>
      <c r="IW57" s="395" t="str">
        <f ca="1">IF(IH57&lt;&gt;"",SUMPRODUCT((IS56:IS60=IS57)*(IN56:IN60=IN57)*(IL56:IL60=IL57)*(IP56:IP60&gt;IP57)),"")</f>
        <v/>
      </c>
      <c r="IX57" s="395" t="str">
        <f ca="1">IF(IH57&lt;&gt;"",SUMPRODUCT((IS56:IS60=IS57)*(IN56:IN60=IN57)*(IL56:IL60=IL57)*(IP56:IP60=IP57)*(IQ56:IQ60&gt;IQ57)),"")</f>
        <v/>
      </c>
      <c r="IY57" s="395" t="str">
        <f ca="1">IF(IH57&lt;&gt;"",SUMPRODUCT((IS56:IS60=IS57)*(IN56:IN60=IN57)*(IL56:IL60=IL57)*(IP56:IP60=IP57)*(IQ56:IQ60=IQ57)*(IR56:IR60&gt;IR57)),"")</f>
        <v/>
      </c>
      <c r="IZ57" s="395" t="str">
        <f ca="1">IF(IH57&lt;&gt;"",SUM(IT57:IY57),"")</f>
        <v/>
      </c>
      <c r="JA57" s="395">
        <f ca="1">IF(JB5&lt;&gt;"",SUMPRODUCT((JI4:JI7=JI5)*(JH4:JH7=JH5)*(JF4:JF7=JF5)*(JG4:JG7=JG5)),"")</f>
        <v>2</v>
      </c>
      <c r="JB57" s="395" t="str">
        <f ca="1">IF(AND(JA57&lt;&gt;"",JA57&gt;1),JB5,"")</f>
        <v>Porto</v>
      </c>
      <c r="JC57" s="395">
        <f ca="1">SUMPRODUCT((LM3:LM54=JB57)*(LP3:LP54=JB58)*(LQ3:LQ54="W"))+SUMPRODUCT((LM3:LM54=JB57)*(LP3:LP54=JB59)*(LQ3:LQ54="W"))+SUMPRODUCT((LM3:LM54=JB57)*(LP3:LP54=JB60)*(LQ3:LQ54="W"))+SUMPRODUCT((LM3:LM54=JB58)*(LP3:LP54=JB57)*(LR3:LR54="W"))+SUMPRODUCT((LM3:LM54=JB59)*(LP3:LP54=JB57)*(LR3:LR54="W"))+SUMPRODUCT((LM3:LM54=JB60)*(LP3:LP54=JB57)*(LR3:LR54="W"))</f>
        <v>0</v>
      </c>
      <c r="JD57" s="395">
        <f ca="1">SUMPRODUCT((LM3:LM54=JB57)*(LP3:LP54=JB58)*(LQ3:LQ54="D"))+SUMPRODUCT((LM3:LM54=JB57)*(LP3:LP54=JB59)*(LQ3:LQ54="D"))+SUMPRODUCT((LM3:LM54=JB57)*(LP3:LP54=JB60)*(LQ3:LQ54="D"))+SUMPRODUCT((LM3:LM54=JB58)*(LP3:LP54=JB57)*(LQ3:LQ54="D"))+SUMPRODUCT((LM3:LM54=JB59)*(LP3:LP54=JB57)*(LQ3:LQ54="D"))+SUMPRODUCT((LM3:LM54=JB60)*(LP3:LP54=JB57)*(LQ3:LQ54="D"))</f>
        <v>1</v>
      </c>
      <c r="JE57" s="395">
        <f ca="1">SUMPRODUCT((LM3:LM54=JB57)*(LP3:LP54=JB58)*(LQ3:LQ54="L"))+SUMPRODUCT((LM3:LM54=JB57)*(LP3:LP54=JB59)*(LQ3:LQ54="L"))+SUMPRODUCT((LM3:LM54=JB57)*(LP3:LP54=JB60)*(LQ3:LQ54="L"))+SUMPRODUCT((LM3:LM54=JB58)*(LP3:LP54=JB57)*(LR3:LR54="L"))+SUMPRODUCT((LM3:LM54=JB59)*(LP3:LP54=JB57)*(LR3:LR54="L"))+SUMPRODUCT((LM3:LM54=JB60)*(LP3:LP54=JB57)*(LR3:LR54="L"))</f>
        <v>0</v>
      </c>
      <c r="JF57" s="395">
        <f ca="1">SUMPRODUCT((LM3:LM54=JB57)*(LP3:LP54=JB58)*LN3:LN54)+SUMPRODUCT((LM3:LM54=JB57)*(LP3:LP54=JB59)*LN3:LN54)+SUMPRODUCT((LM3:LM54=JB57)*(LP3:LP54=JB60)*LN3:LN54)+SUMPRODUCT((LM3:LM54=JB57)*(LP3:LP54=JB56)*LN3:LN54)+SUMPRODUCT((LM3:LM54=JB58)*(LP3:LP54=JB57)*LO3:LO54)+SUMPRODUCT((LM3:LM54=JB59)*(LP3:LP54=JB57)*LO3:LO54)+SUMPRODUCT((LM3:LM54=JB60)*(LP3:LP54=JB57)*LO3:LO54)+SUMPRODUCT((LM3:LM54=JB56)*(LP3:LP54=JB57)*LO3:LO54)</f>
        <v>3</v>
      </c>
      <c r="JG57" s="395">
        <f ca="1">SUMPRODUCT((LM3:LM54=JB57)*(LP3:LP54=JB58)*LO3:LO54)+SUMPRODUCT((LM3:LM54=JB57)*(LP3:LP54=JB59)*LO3:LO54)+SUMPRODUCT((LM3:LM54=JB57)*(LP3:LP54=JB60)*LO3:LO54)+SUMPRODUCT((LM3:LM54=JB57)*(LP3:LP54=JB56)*LO3:LO54)+SUMPRODUCT((LM3:LM54=JB58)*(LP3:LP54=JB57)*LN3:LN54)+SUMPRODUCT((LM3:LM54=JB59)*(LP3:LP54=JB57)*LN3:LN54)+SUMPRODUCT((LM3:LM54=JB60)*(LP3:LP54=JB57)*LN3:LN54)+SUMPRODUCT((LM3:LM54=JB56)*(LP3:LP54=JB57)*LN3:LN54)</f>
        <v>3</v>
      </c>
      <c r="JH57" s="395">
        <f ca="1">JF57-JG57+1000</f>
        <v>1000</v>
      </c>
      <c r="JI57" s="395">
        <f t="shared" ref="JI57:JI59" ca="1" si="7555">IF(JB57&lt;&gt;"",JC57*3+JD57*1,"")</f>
        <v>1</v>
      </c>
      <c r="JJ57" s="395">
        <f ca="1">IF(JB57&lt;&gt;"",VLOOKUP(JB57,HO4:HU52,7,FALSE),"")</f>
        <v>1000</v>
      </c>
      <c r="JK57" s="395">
        <f ca="1">IF(JB57&lt;&gt;"",VLOOKUP(JB57,HO4:HU52,5,FALSE),"")</f>
        <v>5</v>
      </c>
      <c r="JL57" s="395">
        <f ca="1">IF(JB57&lt;&gt;"",VLOOKUP(JB57,HO4:HW52,9,FALSE),"")</f>
        <v>24</v>
      </c>
      <c r="JM57" s="395">
        <f t="shared" ref="JM57:JM59" ca="1" si="7556">JI57</f>
        <v>1</v>
      </c>
      <c r="JN57" s="395">
        <f ca="1">IF(JB57&lt;&gt;"",RANK(JM57,JM56:JM59),"")</f>
        <v>1</v>
      </c>
      <c r="JO57" s="395">
        <f ca="1">IF(JB57&lt;&gt;"",SUMPRODUCT((JM56:JM59=JM57)*(JH56:JH59&gt;JH57)),"")</f>
        <v>0</v>
      </c>
      <c r="JP57" s="395">
        <f ca="1">IF(JB57&lt;&gt;"",SUMPRODUCT((JM56:JM59=JM57)*(JH56:JH59=JH57)*(JF56:JF59&gt;JF57)),"")</f>
        <v>0</v>
      </c>
      <c r="JQ57" s="395">
        <f ca="1">IF(JB57&lt;&gt;"",SUMPRODUCT((JM56:JM59=JM57)*(JH56:JH59=JH57)*(JF56:JF59=JF57)*(JJ56:JJ59&gt;JJ57)),"")</f>
        <v>0</v>
      </c>
      <c r="JR57" s="395">
        <f ca="1">IF(JB57&lt;&gt;"",SUMPRODUCT((JM56:JM59=JM57)*(JH56:JH59=JH57)*(JF56:JF59=JF57)*(JJ56:JJ59=JJ57)*(JK56:JK59&gt;JK57)),"")</f>
        <v>0</v>
      </c>
      <c r="JS57" s="395">
        <f ca="1">IF(JB57&lt;&gt;"",SUMPRODUCT((JM56:JM59=JM57)*(JH56:JH59=JH57)*(JF56:JF59=JF57)*(JJ56:JJ59=JJ57)*(JK56:JK59=JK57)*(JL56:JL59&gt;JL57)),"")</f>
        <v>0</v>
      </c>
      <c r="JT57" s="395">
        <f ca="1">IF(JB57&lt;&gt;"",SUM(JN57:JS57)+1,"")</f>
        <v>2</v>
      </c>
      <c r="MB57" s="395">
        <f ca="1">IF(COUNTIF(MB4:MB7,4)=4,1,SUMPRODUCT((MB4:MB7=MB5)*(MA4:MA7=MA5)*(LY4:LY7&gt;LY5))+1)</f>
        <v>1</v>
      </c>
      <c r="MM57" s="395" t="str">
        <f ca="1">IF(MN5&lt;&gt;"",SUMPRODUCT((MU4:MU7=MU5)*(MT4:MT7=MT5)*(MR4:MR7=MR5)*(MS4:MS7=MS5)),"")</f>
        <v/>
      </c>
      <c r="MN57" s="395" t="str">
        <f ca="1">IF(AND(MM57&lt;&gt;"",MM57&gt;1),MN5,"")</f>
        <v/>
      </c>
      <c r="MO57" s="395">
        <f ca="1">SUMPRODUCT((PS3:PS54=MN57)*(PV3:PV54=MN58)*(PW3:PW54="W"))+SUMPRODUCT((PS3:PS54=MN57)*(PV3:PV54=MN59)*(PW3:PW54="W"))+SUMPRODUCT((PS3:PS54=MN57)*(PV3:PV54=MN60)*(PW3:PW54="W"))+SUMPRODUCT((PS3:PS54=MN57)*(PV3:PV54=MN56)*(PW3:PW54="W"))+SUMPRODUCT((PS3:PS54=MN58)*(PV3:PV54=MN57)*(PX3:PX54="W"))+SUMPRODUCT((PS3:PS54=MN59)*(PV3:PV54=MN57)*(PX3:PX54="W"))+SUMPRODUCT((PS3:PS54=MN60)*(PV3:PV54=MN57)*(PX3:PX54="W"))+SUMPRODUCT((PS3:PS54=MN56)*(PV3:PV54=MN57)*(PX3:PX54="W"))</f>
        <v>0</v>
      </c>
      <c r="MP57" s="395">
        <f ca="1">SUMPRODUCT((PS3:PS54=MN57)*(PV3:PV54=MN58)*(PW3:PW54="D"))+SUMPRODUCT((PS3:PS54=MN57)*(PV3:PV54=MN59)*(PW3:PW54="D"))+SUMPRODUCT((PS3:PS54=MN57)*(PV3:PV54=MN60)*(PW3:PW54="D"))+SUMPRODUCT((PS3:PS54=MN57)*(PV3:PV54=MN56)*(PW3:PW54="D"))+SUMPRODUCT((PS3:PS54=MN58)*(PV3:PV54=MN57)*(PW3:PW54="D"))+SUMPRODUCT((PS3:PS54=MN59)*(PV3:PV54=MN57)*(PW3:PW54="D"))+SUMPRODUCT((PS3:PS54=MN60)*(PV3:PV54=MN57)*(PW3:PW54="D"))+SUMPRODUCT((PS3:PS54=MN56)*(PV3:PV54=MN57)*(PW3:PW54="D"))</f>
        <v>0</v>
      </c>
      <c r="MQ57" s="395">
        <f ca="1">SUMPRODUCT((PS3:PS54=MN57)*(PV3:PV54=MN58)*(PW3:PW54="L"))+SUMPRODUCT((PS3:PS54=MN57)*(PV3:PV54=MN59)*(PW3:PW54="L"))+SUMPRODUCT((PS3:PS54=MN57)*(PV3:PV54=MN60)*(PW3:PW54="L"))+SUMPRODUCT((PS3:PS54=MN57)*(PV3:PV54=MN56)*(PW3:PW54="L"))+SUMPRODUCT((PS3:PS54=MN58)*(PV3:PV54=MN57)*(PX3:PX54="L"))+SUMPRODUCT((PS3:PS54=MN59)*(PV3:PV54=MN57)*(PX3:PX54="L"))+SUMPRODUCT((PS3:PS54=MN60)*(PV3:PV54=MN57)*(PX3:PX54="L"))+SUMPRODUCT((PS3:PS54=MN56)*(PV3:PV54=MN57)*(PX3:PX54="L"))</f>
        <v>0</v>
      </c>
      <c r="MR57" s="395">
        <f ca="1">SUMPRODUCT((PS3:PS54=MN57)*(PV3:PV54=MN58)*PT3:PT54)+SUMPRODUCT((PS3:PS54=MN57)*(PV3:PV54=MN59)*PT3:PT54)+SUMPRODUCT((PS3:PS54=MN57)*(PV3:PV54=MN60)*PT3:PT54)+SUMPRODUCT((PS3:PS54=MN57)*(PV3:PV54=MN56)*PT3:PT54)+SUMPRODUCT((PS3:PS54=MN58)*(PV3:PV54=MN57)*PU3:PU54)+SUMPRODUCT((PS3:PS54=MN59)*(PV3:PV54=MN57)*PU3:PU54)+SUMPRODUCT((PS3:PS54=MN60)*(PV3:PV54=MN57)*PU3:PU54)+SUMPRODUCT((PS3:PS54=MN56)*(PV3:PV54=MN57)*PU3:PU54)</f>
        <v>0</v>
      </c>
      <c r="MS57" s="395">
        <f ca="1">SUMPRODUCT((PS3:PS54=MN57)*(PV3:PV54=MN58)*PU3:PU54)+SUMPRODUCT((PS3:PS54=MN57)*(PV3:PV54=MN59)*PU3:PU54)+SUMPRODUCT((PS3:PS54=MN57)*(PV3:PV54=MN60)*PU3:PU54)+SUMPRODUCT((PS3:PS54=MN57)*(PV3:PV54=MN56)*PU3:PU54)+SUMPRODUCT((PS3:PS54=MN58)*(PV3:PV54=MN57)*PT3:PT54)+SUMPRODUCT((PS3:PS54=MN59)*(PV3:PV54=MN57)*PT3:PT54)+SUMPRODUCT((PS3:PS54=MN60)*(PV3:PV54=MN57)*PT3:PT54)+SUMPRODUCT((PS3:PS54=MN56)*(PV3:PV54=MN57)*PT3:PT54)</f>
        <v>0</v>
      </c>
      <c r="MT57" s="395">
        <f ca="1">MR57-MS57+1000</f>
        <v>1000</v>
      </c>
      <c r="MU57" s="395" t="str">
        <f t="shared" ref="MU57:MU59" ca="1" si="7557">IF(MN57&lt;&gt;"",MO57*3+MP57*1,"")</f>
        <v/>
      </c>
      <c r="MV57" s="395" t="str">
        <f ca="1">IF(MN57&lt;&gt;"",VLOOKUP(MN57,LU4:MA52,7,FALSE),"")</f>
        <v/>
      </c>
      <c r="MW57" s="395" t="str">
        <f ca="1">IF(MN57&lt;&gt;"",VLOOKUP(MN57,LU4:MA52,5,FALSE),"")</f>
        <v/>
      </c>
      <c r="MX57" s="395" t="str">
        <f ca="1">IF(MN57&lt;&gt;"",VLOOKUP(MN57,LU4:MC52,9,FALSE),"")</f>
        <v/>
      </c>
      <c r="MY57" s="395" t="str">
        <f t="shared" ref="MY57:MY59" ca="1" si="7558">MU57</f>
        <v/>
      </c>
      <c r="MZ57" s="395" t="str">
        <f ca="1">IF(MN57&lt;&gt;"",RANK(MY57,MY56:MY60),"")</f>
        <v/>
      </c>
      <c r="NA57" s="395" t="str">
        <f ca="1">IF(MN57&lt;&gt;"",SUMPRODUCT((MY56:MY60=MY57)*(MT56:MT60&gt;MT57)),"")</f>
        <v/>
      </c>
      <c r="NB57" s="395" t="str">
        <f ca="1">IF(MN57&lt;&gt;"",SUMPRODUCT((MY56:MY60=MY57)*(MT56:MT60=MT57)*(MR56:MR60&gt;MR57)),"")</f>
        <v/>
      </c>
      <c r="NC57" s="395" t="str">
        <f ca="1">IF(MN57&lt;&gt;"",SUMPRODUCT((MY56:MY60=MY57)*(MT56:MT60=MT57)*(MR56:MR60=MR57)*(MV56:MV60&gt;MV57)),"")</f>
        <v/>
      </c>
      <c r="ND57" s="395" t="str">
        <f ca="1">IF(MN57&lt;&gt;"",SUMPRODUCT((MY56:MY60=MY57)*(MT56:MT60=MT57)*(MR56:MR60=MR57)*(MV56:MV60=MV57)*(MW56:MW60&gt;MW57)),"")</f>
        <v/>
      </c>
      <c r="NE57" s="395" t="str">
        <f ca="1">IF(MN57&lt;&gt;"",SUMPRODUCT((MY56:MY60=MY57)*(MT56:MT60=MT57)*(MR56:MR60=MR57)*(MV56:MV60=MV57)*(MW56:MW60=MW57)*(MX56:MX60&gt;MX57)),"")</f>
        <v/>
      </c>
      <c r="NF57" s="395" t="str">
        <f ca="1">IF(MN57&lt;&gt;"",SUM(MZ57:NE57),"")</f>
        <v/>
      </c>
      <c r="NG57" s="395" t="str">
        <f ca="1">IF(NH5&lt;&gt;"",SUMPRODUCT((NO4:NO7=NO5)*(NN4:NN7=NN5)*(NL4:NL7=NL5)*(NM4:NM7=NM5)),"")</f>
        <v/>
      </c>
      <c r="NH57" s="395" t="str">
        <f ca="1">IF(AND(NG57&lt;&gt;"",NG57&gt;1),NH5,"")</f>
        <v/>
      </c>
      <c r="NI57" s="395">
        <f ca="1">SUMPRODUCT((PS3:PS54=NH57)*(PV3:PV54=NH58)*(PW3:PW54="W"))+SUMPRODUCT((PS3:PS54=NH57)*(PV3:PV54=NH59)*(PW3:PW54="W"))+SUMPRODUCT((PS3:PS54=NH57)*(PV3:PV54=NH60)*(PW3:PW54="W"))+SUMPRODUCT((PS3:PS54=NH58)*(PV3:PV54=NH57)*(PX3:PX54="W"))+SUMPRODUCT((PS3:PS54=NH59)*(PV3:PV54=NH57)*(PX3:PX54="W"))+SUMPRODUCT((PS3:PS54=NH60)*(PV3:PV54=NH57)*(PX3:PX54="W"))</f>
        <v>0</v>
      </c>
      <c r="NJ57" s="395">
        <f ca="1">SUMPRODUCT((PS3:PS54=NH57)*(PV3:PV54=NH58)*(PW3:PW54="D"))+SUMPRODUCT((PS3:PS54=NH57)*(PV3:PV54=NH59)*(PW3:PW54="D"))+SUMPRODUCT((PS3:PS54=NH57)*(PV3:PV54=NH60)*(PW3:PW54="D"))+SUMPRODUCT((PS3:PS54=NH58)*(PV3:PV54=NH57)*(PW3:PW54="D"))+SUMPRODUCT((PS3:PS54=NH59)*(PV3:PV54=NH57)*(PW3:PW54="D"))+SUMPRODUCT((PS3:PS54=NH60)*(PV3:PV54=NH57)*(PW3:PW54="D"))</f>
        <v>0</v>
      </c>
      <c r="NK57" s="395">
        <f ca="1">SUMPRODUCT((PS3:PS54=NH57)*(PV3:PV54=NH58)*(PW3:PW54="L"))+SUMPRODUCT((PS3:PS54=NH57)*(PV3:PV54=NH59)*(PW3:PW54="L"))+SUMPRODUCT((PS3:PS54=NH57)*(PV3:PV54=NH60)*(PW3:PW54="L"))+SUMPRODUCT((PS3:PS54=NH58)*(PV3:PV54=NH57)*(PX3:PX54="L"))+SUMPRODUCT((PS3:PS54=NH59)*(PV3:PV54=NH57)*(PX3:PX54="L"))+SUMPRODUCT((PS3:PS54=NH60)*(PV3:PV54=NH57)*(PX3:PX54="L"))</f>
        <v>0</v>
      </c>
      <c r="NL57" s="395">
        <f ca="1">SUMPRODUCT((PS3:PS54=NH57)*(PV3:PV54=NH58)*PT3:PT54)+SUMPRODUCT((PS3:PS54=NH57)*(PV3:PV54=NH59)*PT3:PT54)+SUMPRODUCT((PS3:PS54=NH57)*(PV3:PV54=NH60)*PT3:PT54)+SUMPRODUCT((PS3:PS54=NH57)*(PV3:PV54=NH56)*PT3:PT54)+SUMPRODUCT((PS3:PS54=NH58)*(PV3:PV54=NH57)*PU3:PU54)+SUMPRODUCT((PS3:PS54=NH59)*(PV3:PV54=NH57)*PU3:PU54)+SUMPRODUCT((PS3:PS54=NH60)*(PV3:PV54=NH57)*PU3:PU54)+SUMPRODUCT((PS3:PS54=NH56)*(PV3:PV54=NH57)*PU3:PU54)</f>
        <v>0</v>
      </c>
      <c r="NM57" s="395">
        <f ca="1">SUMPRODUCT((PS3:PS54=NH57)*(PV3:PV54=NH58)*PU3:PU54)+SUMPRODUCT((PS3:PS54=NH57)*(PV3:PV54=NH59)*PU3:PU54)+SUMPRODUCT((PS3:PS54=NH57)*(PV3:PV54=NH60)*PU3:PU54)+SUMPRODUCT((PS3:PS54=NH57)*(PV3:PV54=NH56)*PU3:PU54)+SUMPRODUCT((PS3:PS54=NH58)*(PV3:PV54=NH57)*PT3:PT54)+SUMPRODUCT((PS3:PS54=NH59)*(PV3:PV54=NH57)*PT3:PT54)+SUMPRODUCT((PS3:PS54=NH60)*(PV3:PV54=NH57)*PT3:PT54)+SUMPRODUCT((PS3:PS54=NH56)*(PV3:PV54=NH57)*PT3:PT54)</f>
        <v>0</v>
      </c>
      <c r="NN57" s="395">
        <f ca="1">NL57-NM57+1000</f>
        <v>1000</v>
      </c>
      <c r="NO57" s="395" t="str">
        <f t="shared" ref="NO57:NO59" ca="1" si="7559">IF(NH57&lt;&gt;"",NI57*3+NJ57*1,"")</f>
        <v/>
      </c>
      <c r="NP57" s="395" t="str">
        <f ca="1">IF(NH57&lt;&gt;"",VLOOKUP(NH57,LU4:MA52,7,FALSE),"")</f>
        <v/>
      </c>
      <c r="NQ57" s="395" t="str">
        <f ca="1">IF(NH57&lt;&gt;"",VLOOKUP(NH57,LU4:MA52,5,FALSE),"")</f>
        <v/>
      </c>
      <c r="NR57" s="395" t="str">
        <f ca="1">IF(NH57&lt;&gt;"",VLOOKUP(NH57,LU4:MC52,9,FALSE),"")</f>
        <v/>
      </c>
      <c r="NS57" s="395" t="str">
        <f t="shared" ref="NS57:NS59" ca="1" si="7560">NO57</f>
        <v/>
      </c>
      <c r="NT57" s="395" t="str">
        <f ca="1">IF(NH57&lt;&gt;"",RANK(NS57,NS56:NS59),"")</f>
        <v/>
      </c>
      <c r="NU57" s="395" t="str">
        <f ca="1">IF(NH57&lt;&gt;"",SUMPRODUCT((NS56:NS59=NS57)*(NN56:NN59&gt;NN57)),"")</f>
        <v/>
      </c>
      <c r="NV57" s="395" t="str">
        <f ca="1">IF(NH57&lt;&gt;"",SUMPRODUCT((NS56:NS59=NS57)*(NN56:NN59=NN57)*(NL56:NL59&gt;NL57)),"")</f>
        <v/>
      </c>
      <c r="NW57" s="395" t="str">
        <f ca="1">IF(NH57&lt;&gt;"",SUMPRODUCT((NS56:NS59=NS57)*(NN56:NN59=NN57)*(NL56:NL59=NL57)*(NP56:NP59&gt;NP57)),"")</f>
        <v/>
      </c>
      <c r="NX57" s="395" t="str">
        <f ca="1">IF(NH57&lt;&gt;"",SUMPRODUCT((NS56:NS59=NS57)*(NN56:NN59=NN57)*(NL56:NL59=NL57)*(NP56:NP59=NP57)*(NQ56:NQ59&gt;NQ57)),"")</f>
        <v/>
      </c>
      <c r="NY57" s="395" t="str">
        <f ca="1">IF(NH57&lt;&gt;"",SUMPRODUCT((NS56:NS59=NS57)*(NN56:NN59=NN57)*(NL56:NL59=NL57)*(NP56:NP59=NP57)*(NQ56:NQ59=NQ57)*(NR56:NR59&gt;NR57)),"")</f>
        <v/>
      </c>
      <c r="NZ57" s="395" t="str">
        <f ca="1">IF(NH57&lt;&gt;"",SUM(NT57:NY57)+1,"")</f>
        <v/>
      </c>
      <c r="QH57" s="395">
        <f ca="1">IF(COUNTIF(QH4:QH7,4)=4,1,SUMPRODUCT((QH4:QH7=QH5)*(QG4:QG7=QG5)*(QE4:QE7&gt;QE5))+1)</f>
        <v>1</v>
      </c>
      <c r="QS57" s="395">
        <f ca="1">IF(QT5&lt;&gt;"",SUMPRODUCT((RA4:RA7=RA5)*(QZ4:QZ7=QZ5)*(QX4:QX7=QX5)*(QY4:QY7=QY5)),"")</f>
        <v>4</v>
      </c>
      <c r="QT57" s="395" t="str">
        <f ca="1">IF(AND(QS57&lt;&gt;"",QS57&gt;1),QT5,"")</f>
        <v>Al Ahly</v>
      </c>
      <c r="QU57" s="395">
        <f ca="1">SUMPRODUCT((TY3:TY54=QT57)*(UB3:UB54=QT58)*(UC3:UC54="W"))+SUMPRODUCT((TY3:TY54=QT57)*(UB3:UB54=QT59)*(UC3:UC54="W"))+SUMPRODUCT((TY3:TY54=QT57)*(UB3:UB54=QT60)*(UC3:UC54="W"))+SUMPRODUCT((TY3:TY54=QT57)*(UB3:UB54=QT56)*(UC3:UC54="W"))+SUMPRODUCT((TY3:TY54=QT58)*(UB3:UB54=QT57)*(UD3:UD54="W"))+SUMPRODUCT((TY3:TY54=QT59)*(UB3:UB54=QT57)*(UD3:UD54="W"))+SUMPRODUCT((TY3:TY54=QT60)*(UB3:UB54=QT57)*(UD3:UD54="W"))+SUMPRODUCT((TY3:TY54=QT56)*(UB3:UB54=QT57)*(UD3:UD54="W"))</f>
        <v>0</v>
      </c>
      <c r="QV57" s="395">
        <f ca="1">SUMPRODUCT((TY3:TY54=QT57)*(UB3:UB54=QT58)*(UC3:UC54="D"))+SUMPRODUCT((TY3:TY54=QT57)*(UB3:UB54=QT59)*(UC3:UC54="D"))+SUMPRODUCT((TY3:TY54=QT57)*(UB3:UB54=QT60)*(UC3:UC54="D"))+SUMPRODUCT((TY3:TY54=QT57)*(UB3:UB54=QT56)*(UC3:UC54="D"))+SUMPRODUCT((TY3:TY54=QT58)*(UB3:UB54=QT57)*(UC3:UC54="D"))+SUMPRODUCT((TY3:TY54=QT59)*(UB3:UB54=QT57)*(UC3:UC54="D"))+SUMPRODUCT((TY3:TY54=QT60)*(UB3:UB54=QT57)*(UC3:UC54="D"))+SUMPRODUCT((TY3:TY54=QT56)*(UB3:UB54=QT57)*(UC3:UC54="D"))</f>
        <v>0</v>
      </c>
      <c r="QW57" s="395">
        <f ca="1">SUMPRODUCT((TY3:TY54=QT57)*(UB3:UB54=QT58)*(UC3:UC54="L"))+SUMPRODUCT((TY3:TY54=QT57)*(UB3:UB54=QT59)*(UC3:UC54="L"))+SUMPRODUCT((TY3:TY54=QT57)*(UB3:UB54=QT60)*(UC3:UC54="L"))+SUMPRODUCT((TY3:TY54=QT57)*(UB3:UB54=QT56)*(UC3:UC54="L"))+SUMPRODUCT((TY3:TY54=QT58)*(UB3:UB54=QT57)*(UD3:UD54="L"))+SUMPRODUCT((TY3:TY54=QT59)*(UB3:UB54=QT57)*(UD3:UD54="L"))+SUMPRODUCT((TY3:TY54=QT60)*(UB3:UB54=QT57)*(UD3:UD54="L"))+SUMPRODUCT((TY3:TY54=QT56)*(UB3:UB54=QT57)*(UD3:UD54="L"))</f>
        <v>0</v>
      </c>
      <c r="QX57" s="395">
        <f ca="1">SUMPRODUCT((TY3:TY54=QT57)*(UB3:UB54=QT58)*TZ3:TZ54)+SUMPRODUCT((TY3:TY54=QT57)*(UB3:UB54=QT59)*TZ3:TZ54)+SUMPRODUCT((TY3:TY54=QT57)*(UB3:UB54=QT60)*TZ3:TZ54)+SUMPRODUCT((TY3:TY54=QT57)*(UB3:UB54=QT56)*TZ3:TZ54)+SUMPRODUCT((TY3:TY54=QT58)*(UB3:UB54=QT57)*UA3:UA54)+SUMPRODUCT((TY3:TY54=QT59)*(UB3:UB54=QT57)*UA3:UA54)+SUMPRODUCT((TY3:TY54=QT60)*(UB3:UB54=QT57)*UA3:UA54)+SUMPRODUCT((TY3:TY54=QT56)*(UB3:UB54=QT57)*UA3:UA54)</f>
        <v>0</v>
      </c>
      <c r="QY57" s="395">
        <f ca="1">SUMPRODUCT((TY3:TY54=QT57)*(UB3:UB54=QT58)*UA3:UA54)+SUMPRODUCT((TY3:TY54=QT57)*(UB3:UB54=QT59)*UA3:UA54)+SUMPRODUCT((TY3:TY54=QT57)*(UB3:UB54=QT60)*UA3:UA54)+SUMPRODUCT((TY3:TY54=QT57)*(UB3:UB54=QT56)*UA3:UA54)+SUMPRODUCT((TY3:TY54=QT58)*(UB3:UB54=QT57)*TZ3:TZ54)+SUMPRODUCT((TY3:TY54=QT59)*(UB3:UB54=QT57)*TZ3:TZ54)+SUMPRODUCT((TY3:TY54=QT60)*(UB3:UB54=QT57)*TZ3:TZ54)+SUMPRODUCT((TY3:TY54=QT56)*(UB3:UB54=QT57)*TZ3:TZ54)</f>
        <v>0</v>
      </c>
      <c r="QZ57" s="395">
        <f ca="1">QX57-QY57+1000</f>
        <v>1000</v>
      </c>
      <c r="RA57" s="395">
        <f t="shared" ref="RA57:RA59" ca="1" si="7561">IF(QT57&lt;&gt;"",QU57*3+QV57*1,"")</f>
        <v>0</v>
      </c>
      <c r="RB57" s="395">
        <f ca="1">IF(QT57&lt;&gt;"",VLOOKUP(QT57,QA4:QG52,7,FALSE),"")</f>
        <v>1000</v>
      </c>
      <c r="RC57" s="395">
        <f ca="1">IF(QT57&lt;&gt;"",VLOOKUP(QT57,QA4:QG52,5,FALSE),"")</f>
        <v>0</v>
      </c>
      <c r="RD57" s="395">
        <f ca="1">IF(QT57&lt;&gt;"",VLOOKUP(QT57,QA4:QI52,9,FALSE),"")</f>
        <v>16</v>
      </c>
      <c r="RE57" s="395">
        <f t="shared" ref="RE57:RE59" ca="1" si="7562">RA57</f>
        <v>0</v>
      </c>
      <c r="RF57" s="395">
        <f ca="1">IF(QT57&lt;&gt;"",RANK(RE57,RE56:RE60),"")</f>
        <v>1</v>
      </c>
      <c r="RG57" s="395">
        <f ca="1">IF(QT57&lt;&gt;"",SUMPRODUCT((RE56:RE60=RE57)*(QZ56:QZ60&gt;QZ57)),"")</f>
        <v>0</v>
      </c>
      <c r="RH57" s="395">
        <f ca="1">IF(QT57&lt;&gt;"",SUMPRODUCT((RE56:RE60=RE57)*(QZ56:QZ60=QZ57)*(QX56:QX60&gt;QX57)),"")</f>
        <v>0</v>
      </c>
      <c r="RI57" s="395">
        <f ca="1">IF(QT57&lt;&gt;"",SUMPRODUCT((RE56:RE60=RE57)*(QZ56:QZ60=QZ57)*(QX56:QX60=QX57)*(RB56:RB60&gt;RB57)),"")</f>
        <v>0</v>
      </c>
      <c r="RJ57" s="395">
        <f ca="1">IF(QT57&lt;&gt;"",SUMPRODUCT((RE56:RE60=RE57)*(QZ56:QZ60=QZ57)*(QX56:QX60=QX57)*(RB56:RB60=RB57)*(RC56:RC60&gt;RC57)),"")</f>
        <v>0</v>
      </c>
      <c r="RK57" s="395">
        <f ca="1">IF(QT57&lt;&gt;"",SUMPRODUCT((RE56:RE60=RE57)*(QZ56:QZ60=QZ57)*(QX56:QX60=QX57)*(RB56:RB60=RB57)*(RC56:RC60=RC57)*(RD56:RD60&gt;RD57)),"")</f>
        <v>2</v>
      </c>
      <c r="RL57" s="395">
        <f ca="1">IF(QT57&lt;&gt;"",SUM(RF57:RK57),"")</f>
        <v>3</v>
      </c>
      <c r="RM57" s="395" t="str">
        <f ca="1">IF(RN5&lt;&gt;"",SUMPRODUCT((RU4:RU7=RU5)*(RT4:RT7=RT5)*(RR4:RR7=RR5)*(RS4:RS7=RS5)),"")</f>
        <v/>
      </c>
      <c r="RN57" s="395" t="str">
        <f ca="1">IF(AND(RM57&lt;&gt;"",RM57&gt;1),RN5,"")</f>
        <v/>
      </c>
      <c r="RO57" s="395">
        <f ca="1">SUMPRODUCT((TY3:TY54=RN57)*(UB3:UB54=RN58)*(UC3:UC54="W"))+SUMPRODUCT((TY3:TY54=RN57)*(UB3:UB54=RN59)*(UC3:UC54="W"))+SUMPRODUCT((TY3:TY54=RN57)*(UB3:UB54=RN60)*(UC3:UC54="W"))+SUMPRODUCT((TY3:TY54=RN58)*(UB3:UB54=RN57)*(UD3:UD54="W"))+SUMPRODUCT((TY3:TY54=RN59)*(UB3:UB54=RN57)*(UD3:UD54="W"))+SUMPRODUCT((TY3:TY54=RN60)*(UB3:UB54=RN57)*(UD3:UD54="W"))</f>
        <v>0</v>
      </c>
      <c r="RP57" s="395">
        <f ca="1">SUMPRODUCT((TY3:TY54=RN57)*(UB3:UB54=RN58)*(UC3:UC54="D"))+SUMPRODUCT((TY3:TY54=RN57)*(UB3:UB54=RN59)*(UC3:UC54="D"))+SUMPRODUCT((TY3:TY54=RN57)*(UB3:UB54=RN60)*(UC3:UC54="D"))+SUMPRODUCT((TY3:TY54=RN58)*(UB3:UB54=RN57)*(UC3:UC54="D"))+SUMPRODUCT((TY3:TY54=RN59)*(UB3:UB54=RN57)*(UC3:UC54="D"))+SUMPRODUCT((TY3:TY54=RN60)*(UB3:UB54=RN57)*(UC3:UC54="D"))</f>
        <v>0</v>
      </c>
      <c r="RQ57" s="395">
        <f ca="1">SUMPRODUCT((TY3:TY54=RN57)*(UB3:UB54=RN58)*(UC3:UC54="L"))+SUMPRODUCT((TY3:TY54=RN57)*(UB3:UB54=RN59)*(UC3:UC54="L"))+SUMPRODUCT((TY3:TY54=RN57)*(UB3:UB54=RN60)*(UC3:UC54="L"))+SUMPRODUCT((TY3:TY54=RN58)*(UB3:UB54=RN57)*(UD3:UD54="L"))+SUMPRODUCT((TY3:TY54=RN59)*(UB3:UB54=RN57)*(UD3:UD54="L"))+SUMPRODUCT((TY3:TY54=RN60)*(UB3:UB54=RN57)*(UD3:UD54="L"))</f>
        <v>0</v>
      </c>
      <c r="RR57" s="395">
        <f ca="1">SUMPRODUCT((TY3:TY54=RN57)*(UB3:UB54=RN58)*TZ3:TZ54)+SUMPRODUCT((TY3:TY54=RN57)*(UB3:UB54=RN59)*TZ3:TZ54)+SUMPRODUCT((TY3:TY54=RN57)*(UB3:UB54=RN60)*TZ3:TZ54)+SUMPRODUCT((TY3:TY54=RN57)*(UB3:UB54=RN56)*TZ3:TZ54)+SUMPRODUCT((TY3:TY54=RN58)*(UB3:UB54=RN57)*UA3:UA54)+SUMPRODUCT((TY3:TY54=RN59)*(UB3:UB54=RN57)*UA3:UA54)+SUMPRODUCT((TY3:TY54=RN60)*(UB3:UB54=RN57)*UA3:UA54)+SUMPRODUCT((TY3:TY54=RN56)*(UB3:UB54=RN57)*UA3:UA54)</f>
        <v>0</v>
      </c>
      <c r="RS57" s="395">
        <f ca="1">SUMPRODUCT((TY3:TY54=RN57)*(UB3:UB54=RN58)*UA3:UA54)+SUMPRODUCT((TY3:TY54=RN57)*(UB3:UB54=RN59)*UA3:UA54)+SUMPRODUCT((TY3:TY54=RN57)*(UB3:UB54=RN60)*UA3:UA54)+SUMPRODUCT((TY3:TY54=RN57)*(UB3:UB54=RN56)*UA3:UA54)+SUMPRODUCT((TY3:TY54=RN58)*(UB3:UB54=RN57)*TZ3:TZ54)+SUMPRODUCT((TY3:TY54=RN59)*(UB3:UB54=RN57)*TZ3:TZ54)+SUMPRODUCT((TY3:TY54=RN60)*(UB3:UB54=RN57)*TZ3:TZ54)+SUMPRODUCT((TY3:TY54=RN56)*(UB3:UB54=RN57)*TZ3:TZ54)</f>
        <v>0</v>
      </c>
      <c r="RT57" s="395">
        <f ca="1">RR57-RS57+1000</f>
        <v>1000</v>
      </c>
      <c r="RU57" s="395" t="str">
        <f t="shared" ref="RU57:RU59" ca="1" si="7563">IF(RN57&lt;&gt;"",RO57*3+RP57*1,"")</f>
        <v/>
      </c>
      <c r="RV57" s="395" t="str">
        <f ca="1">IF(RN57&lt;&gt;"",VLOOKUP(RN57,QA4:QG52,7,FALSE),"")</f>
        <v/>
      </c>
      <c r="RW57" s="395" t="str">
        <f ca="1">IF(RN57&lt;&gt;"",VLOOKUP(RN57,QA4:QG52,5,FALSE),"")</f>
        <v/>
      </c>
      <c r="RX57" s="395" t="str">
        <f ca="1">IF(RN57&lt;&gt;"",VLOOKUP(RN57,QA4:QI52,9,FALSE),"")</f>
        <v/>
      </c>
      <c r="RY57" s="395" t="str">
        <f t="shared" ref="RY57:RY59" ca="1" si="7564">RU57</f>
        <v/>
      </c>
      <c r="RZ57" s="395" t="str">
        <f ca="1">IF(RN57&lt;&gt;"",RANK(RY57,RY56:RY59),"")</f>
        <v/>
      </c>
      <c r="SA57" s="395" t="str">
        <f ca="1">IF(RN57&lt;&gt;"",SUMPRODUCT((RY56:RY59=RY57)*(RT56:RT59&gt;RT57)),"")</f>
        <v/>
      </c>
      <c r="SB57" s="395" t="str">
        <f ca="1">IF(RN57&lt;&gt;"",SUMPRODUCT((RY56:RY59=RY57)*(RT56:RT59=RT57)*(RR56:RR59&gt;RR57)),"")</f>
        <v/>
      </c>
      <c r="SC57" s="395" t="str">
        <f ca="1">IF(RN57&lt;&gt;"",SUMPRODUCT((RY56:RY59=RY57)*(RT56:RT59=RT57)*(RR56:RR59=RR57)*(RV56:RV59&gt;RV57)),"")</f>
        <v/>
      </c>
      <c r="SD57" s="395" t="str">
        <f ca="1">IF(RN57&lt;&gt;"",SUMPRODUCT((RY56:RY59=RY57)*(RT56:RT59=RT57)*(RR56:RR59=RR57)*(RV56:RV59=RV57)*(RW56:RW59&gt;RW57)),"")</f>
        <v/>
      </c>
      <c r="SE57" s="395" t="str">
        <f ca="1">IF(RN57&lt;&gt;"",SUMPRODUCT((RY56:RY59=RY57)*(RT56:RT59=RT57)*(RR56:RR59=RR57)*(RV56:RV59=RV57)*(RW56:RW59=RW57)*(RX56:RX59&gt;RX57)),"")</f>
        <v/>
      </c>
      <c r="SF57" s="395" t="str">
        <f ca="1">IF(RN57&lt;&gt;"",SUM(RZ57:SE57)+1,"")</f>
        <v/>
      </c>
      <c r="UN57" s="395">
        <f ca="1">IF(COUNTIF(UN4:UN7,4)=4,1,SUMPRODUCT((UN4:UN7=UN5)*(UM4:UM7=UM5)*(UK4:UK7&gt;UK5))+1)</f>
        <v>1</v>
      </c>
      <c r="UY57" s="395">
        <f ca="1">IF(UZ5&lt;&gt;"",SUMPRODUCT((VG4:VG7=VG5)*(VF4:VF7=VF5)*(VD4:VD7=VD5)*(VE4:VE7=VE5)),"")</f>
        <v>4</v>
      </c>
      <c r="UZ57" s="395" t="str">
        <f ca="1">IF(AND(UY57&lt;&gt;"",UY57&gt;1),UZ5,"")</f>
        <v>Al Ahly</v>
      </c>
      <c r="VA57" s="395">
        <f ca="1">SUMPRODUCT((YE3:YE54=UZ57)*(YH3:YH54=UZ58)*(YI3:YI54="W"))+SUMPRODUCT((YE3:YE54=UZ57)*(YH3:YH54=UZ59)*(YI3:YI54="W"))+SUMPRODUCT((YE3:YE54=UZ57)*(YH3:YH54=UZ60)*(YI3:YI54="W"))+SUMPRODUCT((YE3:YE54=UZ57)*(YH3:YH54=UZ56)*(YI3:YI54="W"))+SUMPRODUCT((YE3:YE54=UZ58)*(YH3:YH54=UZ57)*(YJ3:YJ54="W"))+SUMPRODUCT((YE3:YE54=UZ59)*(YH3:YH54=UZ57)*(YJ3:YJ54="W"))+SUMPRODUCT((YE3:YE54=UZ60)*(YH3:YH54=UZ57)*(YJ3:YJ54="W"))+SUMPRODUCT((YE3:YE54=UZ56)*(YH3:YH54=UZ57)*(YJ3:YJ54="W"))</f>
        <v>0</v>
      </c>
      <c r="VB57" s="395">
        <f ca="1">SUMPRODUCT((YE3:YE54=UZ57)*(YH3:YH54=UZ58)*(YI3:YI54="D"))+SUMPRODUCT((YE3:YE54=UZ57)*(YH3:YH54=UZ59)*(YI3:YI54="D"))+SUMPRODUCT((YE3:YE54=UZ57)*(YH3:YH54=UZ60)*(YI3:YI54="D"))+SUMPRODUCT((YE3:YE54=UZ57)*(YH3:YH54=UZ56)*(YI3:YI54="D"))+SUMPRODUCT((YE3:YE54=UZ58)*(YH3:YH54=UZ57)*(YI3:YI54="D"))+SUMPRODUCT((YE3:YE54=UZ59)*(YH3:YH54=UZ57)*(YI3:YI54="D"))+SUMPRODUCT((YE3:YE54=UZ60)*(YH3:YH54=UZ57)*(YI3:YI54="D"))+SUMPRODUCT((YE3:YE54=UZ56)*(YH3:YH54=UZ57)*(YI3:YI54="D"))</f>
        <v>0</v>
      </c>
      <c r="VC57" s="395">
        <f ca="1">SUMPRODUCT((YE3:YE54=UZ57)*(YH3:YH54=UZ58)*(YI3:YI54="L"))+SUMPRODUCT((YE3:YE54=UZ57)*(YH3:YH54=UZ59)*(YI3:YI54="L"))+SUMPRODUCT((YE3:YE54=UZ57)*(YH3:YH54=UZ60)*(YI3:YI54="L"))+SUMPRODUCT((YE3:YE54=UZ57)*(YH3:YH54=UZ56)*(YI3:YI54="L"))+SUMPRODUCT((YE3:YE54=UZ58)*(YH3:YH54=UZ57)*(YJ3:YJ54="L"))+SUMPRODUCT((YE3:YE54=UZ59)*(YH3:YH54=UZ57)*(YJ3:YJ54="L"))+SUMPRODUCT((YE3:YE54=UZ60)*(YH3:YH54=UZ57)*(YJ3:YJ54="L"))+SUMPRODUCT((YE3:YE54=UZ56)*(YH3:YH54=UZ57)*(YJ3:YJ54="L"))</f>
        <v>0</v>
      </c>
      <c r="VD57" s="395">
        <f ca="1">SUMPRODUCT((YE3:YE54=UZ57)*(YH3:YH54=UZ58)*YF3:YF54)+SUMPRODUCT((YE3:YE54=UZ57)*(YH3:YH54=UZ59)*YF3:YF54)+SUMPRODUCT((YE3:YE54=UZ57)*(YH3:YH54=UZ60)*YF3:YF54)+SUMPRODUCT((YE3:YE54=UZ57)*(YH3:YH54=UZ56)*YF3:YF54)+SUMPRODUCT((YE3:YE54=UZ58)*(YH3:YH54=UZ57)*YG3:YG54)+SUMPRODUCT((YE3:YE54=UZ59)*(YH3:YH54=UZ57)*YG3:YG54)+SUMPRODUCT((YE3:YE54=UZ60)*(YH3:YH54=UZ57)*YG3:YG54)+SUMPRODUCT((YE3:YE54=UZ56)*(YH3:YH54=UZ57)*YG3:YG54)</f>
        <v>0</v>
      </c>
      <c r="VE57" s="395">
        <f ca="1">SUMPRODUCT((YE3:YE54=UZ57)*(YH3:YH54=UZ58)*YG3:YG54)+SUMPRODUCT((YE3:YE54=UZ57)*(YH3:YH54=UZ59)*YG3:YG54)+SUMPRODUCT((YE3:YE54=UZ57)*(YH3:YH54=UZ60)*YG3:YG54)+SUMPRODUCT((YE3:YE54=UZ57)*(YH3:YH54=UZ56)*YG3:YG54)+SUMPRODUCT((YE3:YE54=UZ58)*(YH3:YH54=UZ57)*YF3:YF54)+SUMPRODUCT((YE3:YE54=UZ59)*(YH3:YH54=UZ57)*YF3:YF54)+SUMPRODUCT((YE3:YE54=UZ60)*(YH3:YH54=UZ57)*YF3:YF54)+SUMPRODUCT((YE3:YE54=UZ56)*(YH3:YH54=UZ57)*YF3:YF54)</f>
        <v>0</v>
      </c>
      <c r="VF57" s="395">
        <f ca="1">VD57-VE57+1000</f>
        <v>1000</v>
      </c>
      <c r="VG57" s="395">
        <f t="shared" ref="VG57:VG59" ca="1" si="7565">IF(UZ57&lt;&gt;"",VA57*3+VB57*1,"")</f>
        <v>0</v>
      </c>
      <c r="VH57" s="395">
        <f ca="1">IF(UZ57&lt;&gt;"",VLOOKUP(UZ57,UG4:UM52,7,FALSE),"")</f>
        <v>1000</v>
      </c>
      <c r="VI57" s="395">
        <f ca="1">IF(UZ57&lt;&gt;"",VLOOKUP(UZ57,UG4:UM52,5,FALSE),"")</f>
        <v>0</v>
      </c>
      <c r="VJ57" s="395">
        <f ca="1">IF(UZ57&lt;&gt;"",VLOOKUP(UZ57,UG4:UO52,9,FALSE),"")</f>
        <v>16</v>
      </c>
      <c r="VK57" s="395">
        <f t="shared" ref="VK57:VK59" ca="1" si="7566">VG57</f>
        <v>0</v>
      </c>
      <c r="VL57" s="395">
        <f ca="1">IF(UZ57&lt;&gt;"",RANK(VK57,VK56:VK60),"")</f>
        <v>1</v>
      </c>
      <c r="VM57" s="395">
        <f ca="1">IF(UZ57&lt;&gt;"",SUMPRODUCT((VK56:VK60=VK57)*(VF56:VF60&gt;VF57)),"")</f>
        <v>0</v>
      </c>
      <c r="VN57" s="395">
        <f ca="1">IF(UZ57&lt;&gt;"",SUMPRODUCT((VK56:VK60=VK57)*(VF56:VF60=VF57)*(VD56:VD60&gt;VD57)),"")</f>
        <v>0</v>
      </c>
      <c r="VO57" s="395">
        <f ca="1">IF(UZ57&lt;&gt;"",SUMPRODUCT((VK56:VK60=VK57)*(VF56:VF60=VF57)*(VD56:VD60=VD57)*(VH56:VH60&gt;VH57)),"")</f>
        <v>0</v>
      </c>
      <c r="VP57" s="395">
        <f ca="1">IF(UZ57&lt;&gt;"",SUMPRODUCT((VK56:VK60=VK57)*(VF56:VF60=VF57)*(VD56:VD60=VD57)*(VH56:VH60=VH57)*(VI56:VI60&gt;VI57)),"")</f>
        <v>0</v>
      </c>
      <c r="VQ57" s="395">
        <f ca="1">IF(UZ57&lt;&gt;"",SUMPRODUCT((VK56:VK60=VK57)*(VF56:VF60=VF57)*(VD56:VD60=VD57)*(VH56:VH60=VH57)*(VI56:VI60=VI57)*(VJ56:VJ60&gt;VJ57)),"")</f>
        <v>2</v>
      </c>
      <c r="VR57" s="395">
        <f ca="1">IF(UZ57&lt;&gt;"",SUM(VL57:VQ57),"")</f>
        <v>3</v>
      </c>
      <c r="VS57" s="395" t="str">
        <f ca="1">IF(VT5&lt;&gt;"",SUMPRODUCT((WA4:WA7=WA5)*(VZ4:VZ7=VZ5)*(VX4:VX7=VX5)*(VY4:VY7=VY5)),"")</f>
        <v/>
      </c>
      <c r="VT57" s="395" t="str">
        <f ca="1">IF(AND(VS57&lt;&gt;"",VS57&gt;1),VT5,"")</f>
        <v/>
      </c>
      <c r="VU57" s="395">
        <f ca="1">SUMPRODUCT((YE3:YE54=VT57)*(YH3:YH54=VT58)*(YI3:YI54="W"))+SUMPRODUCT((YE3:YE54=VT57)*(YH3:YH54=VT59)*(YI3:YI54="W"))+SUMPRODUCT((YE3:YE54=VT57)*(YH3:YH54=VT60)*(YI3:YI54="W"))+SUMPRODUCT((YE3:YE54=VT58)*(YH3:YH54=VT57)*(YJ3:YJ54="W"))+SUMPRODUCT((YE3:YE54=VT59)*(YH3:YH54=VT57)*(YJ3:YJ54="W"))+SUMPRODUCT((YE3:YE54=VT60)*(YH3:YH54=VT57)*(YJ3:YJ54="W"))</f>
        <v>0</v>
      </c>
      <c r="VV57" s="395">
        <f ca="1">SUMPRODUCT((YE3:YE54=VT57)*(YH3:YH54=VT58)*(YI3:YI54="D"))+SUMPRODUCT((YE3:YE54=VT57)*(YH3:YH54=VT59)*(YI3:YI54="D"))+SUMPRODUCT((YE3:YE54=VT57)*(YH3:YH54=VT60)*(YI3:YI54="D"))+SUMPRODUCT((YE3:YE54=VT58)*(YH3:YH54=VT57)*(YI3:YI54="D"))+SUMPRODUCT((YE3:YE54=VT59)*(YH3:YH54=VT57)*(YI3:YI54="D"))+SUMPRODUCT((YE3:YE54=VT60)*(YH3:YH54=VT57)*(YI3:YI54="D"))</f>
        <v>0</v>
      </c>
      <c r="VW57" s="395">
        <f ca="1">SUMPRODUCT((YE3:YE54=VT57)*(YH3:YH54=VT58)*(YI3:YI54="L"))+SUMPRODUCT((YE3:YE54=VT57)*(YH3:YH54=VT59)*(YI3:YI54="L"))+SUMPRODUCT((YE3:YE54=VT57)*(YH3:YH54=VT60)*(YI3:YI54="L"))+SUMPRODUCT((YE3:YE54=VT58)*(YH3:YH54=VT57)*(YJ3:YJ54="L"))+SUMPRODUCT((YE3:YE54=VT59)*(YH3:YH54=VT57)*(YJ3:YJ54="L"))+SUMPRODUCT((YE3:YE54=VT60)*(YH3:YH54=VT57)*(YJ3:YJ54="L"))</f>
        <v>0</v>
      </c>
      <c r="VX57" s="395">
        <f ca="1">SUMPRODUCT((YE3:YE54=VT57)*(YH3:YH54=VT58)*YF3:YF54)+SUMPRODUCT((YE3:YE54=VT57)*(YH3:YH54=VT59)*YF3:YF54)+SUMPRODUCT((YE3:YE54=VT57)*(YH3:YH54=VT60)*YF3:YF54)+SUMPRODUCT((YE3:YE54=VT57)*(YH3:YH54=VT56)*YF3:YF54)+SUMPRODUCT((YE3:YE54=VT58)*(YH3:YH54=VT57)*YG3:YG54)+SUMPRODUCT((YE3:YE54=VT59)*(YH3:YH54=VT57)*YG3:YG54)+SUMPRODUCT((YE3:YE54=VT60)*(YH3:YH54=VT57)*YG3:YG54)+SUMPRODUCT((YE3:YE54=VT56)*(YH3:YH54=VT57)*YG3:YG54)</f>
        <v>0</v>
      </c>
      <c r="VY57" s="395">
        <f ca="1">SUMPRODUCT((YE3:YE54=VT57)*(YH3:YH54=VT58)*YG3:YG54)+SUMPRODUCT((YE3:YE54=VT57)*(YH3:YH54=VT59)*YG3:YG54)+SUMPRODUCT((YE3:YE54=VT57)*(YH3:YH54=VT60)*YG3:YG54)+SUMPRODUCT((YE3:YE54=VT57)*(YH3:YH54=VT56)*YG3:YG54)+SUMPRODUCT((YE3:YE54=VT58)*(YH3:YH54=VT57)*YF3:YF54)+SUMPRODUCT((YE3:YE54=VT59)*(YH3:YH54=VT57)*YF3:YF54)+SUMPRODUCT((YE3:YE54=VT60)*(YH3:YH54=VT57)*YF3:YF54)+SUMPRODUCT((YE3:YE54=VT56)*(YH3:YH54=VT57)*YF3:YF54)</f>
        <v>0</v>
      </c>
      <c r="VZ57" s="395">
        <f ca="1">VX57-VY57+1000</f>
        <v>1000</v>
      </c>
      <c r="WA57" s="395" t="str">
        <f t="shared" ref="WA57:WA59" ca="1" si="7567">IF(VT57&lt;&gt;"",VU57*3+VV57*1,"")</f>
        <v/>
      </c>
      <c r="WB57" s="395" t="str">
        <f ca="1">IF(VT57&lt;&gt;"",VLOOKUP(VT57,UG4:UM52,7,FALSE),"")</f>
        <v/>
      </c>
      <c r="WC57" s="395" t="str">
        <f ca="1">IF(VT57&lt;&gt;"",VLOOKUP(VT57,UG4:UM52,5,FALSE),"")</f>
        <v/>
      </c>
      <c r="WD57" s="395" t="str">
        <f ca="1">IF(VT57&lt;&gt;"",VLOOKUP(VT57,UG4:UO52,9,FALSE),"")</f>
        <v/>
      </c>
      <c r="WE57" s="395" t="str">
        <f t="shared" ref="WE57:WE59" ca="1" si="7568">WA57</f>
        <v/>
      </c>
      <c r="WF57" s="395" t="str">
        <f ca="1">IF(VT57&lt;&gt;"",RANK(WE57,WE56:WE59),"")</f>
        <v/>
      </c>
      <c r="WG57" s="395" t="str">
        <f ca="1">IF(VT57&lt;&gt;"",SUMPRODUCT((WE56:WE59=WE57)*(VZ56:VZ59&gt;VZ57)),"")</f>
        <v/>
      </c>
      <c r="WH57" s="395" t="str">
        <f ca="1">IF(VT57&lt;&gt;"",SUMPRODUCT((WE56:WE59=WE57)*(VZ56:VZ59=VZ57)*(VX56:VX59&gt;VX57)),"")</f>
        <v/>
      </c>
      <c r="WI57" s="395" t="str">
        <f ca="1">IF(VT57&lt;&gt;"",SUMPRODUCT((WE56:WE59=WE57)*(VZ56:VZ59=VZ57)*(VX56:VX59=VX57)*(WB56:WB59&gt;WB57)),"")</f>
        <v/>
      </c>
      <c r="WJ57" s="395" t="str">
        <f ca="1">IF(VT57&lt;&gt;"",SUMPRODUCT((WE56:WE59=WE57)*(VZ56:VZ59=VZ57)*(VX56:VX59=VX57)*(WB56:WB59=WB57)*(WC56:WC59&gt;WC57)),"")</f>
        <v/>
      </c>
      <c r="WK57" s="395" t="str">
        <f ca="1">IF(VT57&lt;&gt;"",SUMPRODUCT((WE56:WE59=WE57)*(VZ56:VZ59=VZ57)*(VX56:VX59=VX57)*(WB56:WB59=WB57)*(WC56:WC59=WC57)*(WD56:WD59&gt;WD57)),"")</f>
        <v/>
      </c>
      <c r="WL57" s="395" t="str">
        <f ca="1">IF(VT57&lt;&gt;"",SUM(WF57:WK57)+1,"")</f>
        <v/>
      </c>
      <c r="YT57" s="395">
        <f ca="1">IF(COUNTIF(YT4:YT7,4)=4,1,SUMPRODUCT((YT4:YT7=YT5)*(YS4:YS7=YS5)*(YQ4:YQ7&gt;YQ5))+1)</f>
        <v>1</v>
      </c>
      <c r="ZE57" s="395">
        <f ca="1">IF(ZF5&lt;&gt;"",SUMPRODUCT((ZM4:ZM7=ZM5)*(ZL4:ZL7=ZL5)*(ZJ4:ZJ7=ZJ5)*(ZK4:ZK7=ZK5)),"")</f>
        <v>4</v>
      </c>
      <c r="ZF57" s="395" t="str">
        <f ca="1">IF(AND(ZE57&lt;&gt;"",ZE57&gt;1),ZF5,"")</f>
        <v>Al Ahly</v>
      </c>
      <c r="ZG57" s="395">
        <f ca="1">SUMPRODUCT((ACK3:ACK54=ZF57)*(ACN3:ACN54=ZF58)*(ACO3:ACO54="W"))+SUMPRODUCT((ACK3:ACK54=ZF57)*(ACN3:ACN54=ZF59)*(ACO3:ACO54="W"))+SUMPRODUCT((ACK3:ACK54=ZF57)*(ACN3:ACN54=ZF60)*(ACO3:ACO54="W"))+SUMPRODUCT((ACK3:ACK54=ZF57)*(ACN3:ACN54=ZF56)*(ACO3:ACO54="W"))+SUMPRODUCT((ACK3:ACK54=ZF58)*(ACN3:ACN54=ZF57)*(ACP3:ACP54="W"))+SUMPRODUCT((ACK3:ACK54=ZF59)*(ACN3:ACN54=ZF57)*(ACP3:ACP54="W"))+SUMPRODUCT((ACK3:ACK54=ZF60)*(ACN3:ACN54=ZF57)*(ACP3:ACP54="W"))+SUMPRODUCT((ACK3:ACK54=ZF56)*(ACN3:ACN54=ZF57)*(ACP3:ACP54="W"))</f>
        <v>0</v>
      </c>
      <c r="ZH57" s="395">
        <f ca="1">SUMPRODUCT((ACK3:ACK54=ZF57)*(ACN3:ACN54=ZF58)*(ACO3:ACO54="D"))+SUMPRODUCT((ACK3:ACK54=ZF57)*(ACN3:ACN54=ZF59)*(ACO3:ACO54="D"))+SUMPRODUCT((ACK3:ACK54=ZF57)*(ACN3:ACN54=ZF60)*(ACO3:ACO54="D"))+SUMPRODUCT((ACK3:ACK54=ZF57)*(ACN3:ACN54=ZF56)*(ACO3:ACO54="D"))+SUMPRODUCT((ACK3:ACK54=ZF58)*(ACN3:ACN54=ZF57)*(ACO3:ACO54="D"))+SUMPRODUCT((ACK3:ACK54=ZF59)*(ACN3:ACN54=ZF57)*(ACO3:ACO54="D"))+SUMPRODUCT((ACK3:ACK54=ZF60)*(ACN3:ACN54=ZF57)*(ACO3:ACO54="D"))+SUMPRODUCT((ACK3:ACK54=ZF56)*(ACN3:ACN54=ZF57)*(ACO3:ACO54="D"))</f>
        <v>0</v>
      </c>
      <c r="ZI57" s="395">
        <f ca="1">SUMPRODUCT((ACK3:ACK54=ZF57)*(ACN3:ACN54=ZF58)*(ACO3:ACO54="L"))+SUMPRODUCT((ACK3:ACK54=ZF57)*(ACN3:ACN54=ZF59)*(ACO3:ACO54="L"))+SUMPRODUCT((ACK3:ACK54=ZF57)*(ACN3:ACN54=ZF60)*(ACO3:ACO54="L"))+SUMPRODUCT((ACK3:ACK54=ZF57)*(ACN3:ACN54=ZF56)*(ACO3:ACO54="L"))+SUMPRODUCT((ACK3:ACK54=ZF58)*(ACN3:ACN54=ZF57)*(ACP3:ACP54="L"))+SUMPRODUCT((ACK3:ACK54=ZF59)*(ACN3:ACN54=ZF57)*(ACP3:ACP54="L"))+SUMPRODUCT((ACK3:ACK54=ZF60)*(ACN3:ACN54=ZF57)*(ACP3:ACP54="L"))+SUMPRODUCT((ACK3:ACK54=ZF56)*(ACN3:ACN54=ZF57)*(ACP3:ACP54="L"))</f>
        <v>0</v>
      </c>
      <c r="ZJ57" s="395">
        <f ca="1">SUMPRODUCT((ACK3:ACK54=ZF57)*(ACN3:ACN54=ZF58)*ACL3:ACL54)+SUMPRODUCT((ACK3:ACK54=ZF57)*(ACN3:ACN54=ZF59)*ACL3:ACL54)+SUMPRODUCT((ACK3:ACK54=ZF57)*(ACN3:ACN54=ZF60)*ACL3:ACL54)+SUMPRODUCT((ACK3:ACK54=ZF57)*(ACN3:ACN54=ZF56)*ACL3:ACL54)+SUMPRODUCT((ACK3:ACK54=ZF58)*(ACN3:ACN54=ZF57)*ACM3:ACM54)+SUMPRODUCT((ACK3:ACK54=ZF59)*(ACN3:ACN54=ZF57)*ACM3:ACM54)+SUMPRODUCT((ACK3:ACK54=ZF60)*(ACN3:ACN54=ZF57)*ACM3:ACM54)+SUMPRODUCT((ACK3:ACK54=ZF56)*(ACN3:ACN54=ZF57)*ACM3:ACM54)</f>
        <v>0</v>
      </c>
      <c r="ZK57" s="395">
        <f ca="1">SUMPRODUCT((ACK3:ACK54=ZF57)*(ACN3:ACN54=ZF58)*ACM3:ACM54)+SUMPRODUCT((ACK3:ACK54=ZF57)*(ACN3:ACN54=ZF59)*ACM3:ACM54)+SUMPRODUCT((ACK3:ACK54=ZF57)*(ACN3:ACN54=ZF60)*ACM3:ACM54)+SUMPRODUCT((ACK3:ACK54=ZF57)*(ACN3:ACN54=ZF56)*ACM3:ACM54)+SUMPRODUCT((ACK3:ACK54=ZF58)*(ACN3:ACN54=ZF57)*ACL3:ACL54)+SUMPRODUCT((ACK3:ACK54=ZF59)*(ACN3:ACN54=ZF57)*ACL3:ACL54)+SUMPRODUCT((ACK3:ACK54=ZF60)*(ACN3:ACN54=ZF57)*ACL3:ACL54)+SUMPRODUCT((ACK3:ACK54=ZF56)*(ACN3:ACN54=ZF57)*ACL3:ACL54)</f>
        <v>0</v>
      </c>
      <c r="ZL57" s="395">
        <f ca="1">ZJ57-ZK57+1000</f>
        <v>1000</v>
      </c>
      <c r="ZM57" s="395">
        <f t="shared" ref="ZM57:ZM59" ca="1" si="7569">IF(ZF57&lt;&gt;"",ZG57*3+ZH57*1,"")</f>
        <v>0</v>
      </c>
      <c r="ZN57" s="395">
        <f ca="1">IF(ZF57&lt;&gt;"",VLOOKUP(ZF57,YM4:YS52,7,FALSE),"")</f>
        <v>1000</v>
      </c>
      <c r="ZO57" s="395">
        <f ca="1">IF(ZF57&lt;&gt;"",VLOOKUP(ZF57,YM4:YS52,5,FALSE),"")</f>
        <v>0</v>
      </c>
      <c r="ZP57" s="395">
        <f ca="1">IF(ZF57&lt;&gt;"",VLOOKUP(ZF57,YM4:YU52,9,FALSE),"")</f>
        <v>16</v>
      </c>
      <c r="ZQ57" s="395">
        <f t="shared" ref="ZQ57:ZQ59" ca="1" si="7570">ZM57</f>
        <v>0</v>
      </c>
      <c r="ZR57" s="395">
        <f ca="1">IF(ZF57&lt;&gt;"",RANK(ZQ57,ZQ56:ZQ60),"")</f>
        <v>1</v>
      </c>
      <c r="ZS57" s="395">
        <f ca="1">IF(ZF57&lt;&gt;"",SUMPRODUCT((ZQ56:ZQ60=ZQ57)*(ZL56:ZL60&gt;ZL57)),"")</f>
        <v>0</v>
      </c>
      <c r="ZT57" s="395">
        <f ca="1">IF(ZF57&lt;&gt;"",SUMPRODUCT((ZQ56:ZQ60=ZQ57)*(ZL56:ZL60=ZL57)*(ZJ56:ZJ60&gt;ZJ57)),"")</f>
        <v>0</v>
      </c>
      <c r="ZU57" s="395">
        <f ca="1">IF(ZF57&lt;&gt;"",SUMPRODUCT((ZQ56:ZQ60=ZQ57)*(ZL56:ZL60=ZL57)*(ZJ56:ZJ60=ZJ57)*(ZN56:ZN60&gt;ZN57)),"")</f>
        <v>0</v>
      </c>
      <c r="ZV57" s="395">
        <f ca="1">IF(ZF57&lt;&gt;"",SUMPRODUCT((ZQ56:ZQ60=ZQ57)*(ZL56:ZL60=ZL57)*(ZJ56:ZJ60=ZJ57)*(ZN56:ZN60=ZN57)*(ZO56:ZO60&gt;ZO57)),"")</f>
        <v>0</v>
      </c>
      <c r="ZW57" s="395">
        <f ca="1">IF(ZF57&lt;&gt;"",SUMPRODUCT((ZQ56:ZQ60=ZQ57)*(ZL56:ZL60=ZL57)*(ZJ56:ZJ60=ZJ57)*(ZN56:ZN60=ZN57)*(ZO56:ZO60=ZO57)*(ZP56:ZP60&gt;ZP57)),"")</f>
        <v>2</v>
      </c>
      <c r="ZX57" s="395">
        <f ca="1">IF(ZF57&lt;&gt;"",SUM(ZR57:ZW57),"")</f>
        <v>3</v>
      </c>
      <c r="ZY57" s="395" t="str">
        <f ca="1">IF(ZZ5&lt;&gt;"",SUMPRODUCT((AAG4:AAG7=AAG5)*(AAF4:AAF7=AAF5)*(AAD4:AAD7=AAD5)*(AAE4:AAE7=AAE5)),"")</f>
        <v/>
      </c>
      <c r="ZZ57" s="395" t="str">
        <f ca="1">IF(AND(ZY57&lt;&gt;"",ZY57&gt;1),ZZ5,"")</f>
        <v/>
      </c>
      <c r="AAA57" s="395">
        <f ca="1">SUMPRODUCT((ACK3:ACK54=ZZ57)*(ACN3:ACN54=ZZ58)*(ACO3:ACO54="W"))+SUMPRODUCT((ACK3:ACK54=ZZ57)*(ACN3:ACN54=ZZ59)*(ACO3:ACO54="W"))+SUMPRODUCT((ACK3:ACK54=ZZ57)*(ACN3:ACN54=ZZ60)*(ACO3:ACO54="W"))+SUMPRODUCT((ACK3:ACK54=ZZ58)*(ACN3:ACN54=ZZ57)*(ACP3:ACP54="W"))+SUMPRODUCT((ACK3:ACK54=ZZ59)*(ACN3:ACN54=ZZ57)*(ACP3:ACP54="W"))+SUMPRODUCT((ACK3:ACK54=ZZ60)*(ACN3:ACN54=ZZ57)*(ACP3:ACP54="W"))</f>
        <v>0</v>
      </c>
      <c r="AAB57" s="395">
        <f ca="1">SUMPRODUCT((ACK3:ACK54=ZZ57)*(ACN3:ACN54=ZZ58)*(ACO3:ACO54="D"))+SUMPRODUCT((ACK3:ACK54=ZZ57)*(ACN3:ACN54=ZZ59)*(ACO3:ACO54="D"))+SUMPRODUCT((ACK3:ACK54=ZZ57)*(ACN3:ACN54=ZZ60)*(ACO3:ACO54="D"))+SUMPRODUCT((ACK3:ACK54=ZZ58)*(ACN3:ACN54=ZZ57)*(ACO3:ACO54="D"))+SUMPRODUCT((ACK3:ACK54=ZZ59)*(ACN3:ACN54=ZZ57)*(ACO3:ACO54="D"))+SUMPRODUCT((ACK3:ACK54=ZZ60)*(ACN3:ACN54=ZZ57)*(ACO3:ACO54="D"))</f>
        <v>0</v>
      </c>
      <c r="AAC57" s="395">
        <f ca="1">SUMPRODUCT((ACK3:ACK54=ZZ57)*(ACN3:ACN54=ZZ58)*(ACO3:ACO54="L"))+SUMPRODUCT((ACK3:ACK54=ZZ57)*(ACN3:ACN54=ZZ59)*(ACO3:ACO54="L"))+SUMPRODUCT((ACK3:ACK54=ZZ57)*(ACN3:ACN54=ZZ60)*(ACO3:ACO54="L"))+SUMPRODUCT((ACK3:ACK54=ZZ58)*(ACN3:ACN54=ZZ57)*(ACP3:ACP54="L"))+SUMPRODUCT((ACK3:ACK54=ZZ59)*(ACN3:ACN54=ZZ57)*(ACP3:ACP54="L"))+SUMPRODUCT((ACK3:ACK54=ZZ60)*(ACN3:ACN54=ZZ57)*(ACP3:ACP54="L"))</f>
        <v>0</v>
      </c>
      <c r="AAD57" s="395">
        <f ca="1">SUMPRODUCT((ACK3:ACK54=ZZ57)*(ACN3:ACN54=ZZ58)*ACL3:ACL54)+SUMPRODUCT((ACK3:ACK54=ZZ57)*(ACN3:ACN54=ZZ59)*ACL3:ACL54)+SUMPRODUCT((ACK3:ACK54=ZZ57)*(ACN3:ACN54=ZZ60)*ACL3:ACL54)+SUMPRODUCT((ACK3:ACK54=ZZ57)*(ACN3:ACN54=ZZ56)*ACL3:ACL54)+SUMPRODUCT((ACK3:ACK54=ZZ58)*(ACN3:ACN54=ZZ57)*ACM3:ACM54)+SUMPRODUCT((ACK3:ACK54=ZZ59)*(ACN3:ACN54=ZZ57)*ACM3:ACM54)+SUMPRODUCT((ACK3:ACK54=ZZ60)*(ACN3:ACN54=ZZ57)*ACM3:ACM54)+SUMPRODUCT((ACK3:ACK54=ZZ56)*(ACN3:ACN54=ZZ57)*ACM3:ACM54)</f>
        <v>0</v>
      </c>
      <c r="AAE57" s="395">
        <f ca="1">SUMPRODUCT((ACK3:ACK54=ZZ57)*(ACN3:ACN54=ZZ58)*ACM3:ACM54)+SUMPRODUCT((ACK3:ACK54=ZZ57)*(ACN3:ACN54=ZZ59)*ACM3:ACM54)+SUMPRODUCT((ACK3:ACK54=ZZ57)*(ACN3:ACN54=ZZ60)*ACM3:ACM54)+SUMPRODUCT((ACK3:ACK54=ZZ57)*(ACN3:ACN54=ZZ56)*ACM3:ACM54)+SUMPRODUCT((ACK3:ACK54=ZZ58)*(ACN3:ACN54=ZZ57)*ACL3:ACL54)+SUMPRODUCT((ACK3:ACK54=ZZ59)*(ACN3:ACN54=ZZ57)*ACL3:ACL54)+SUMPRODUCT((ACK3:ACK54=ZZ60)*(ACN3:ACN54=ZZ57)*ACL3:ACL54)+SUMPRODUCT((ACK3:ACK54=ZZ56)*(ACN3:ACN54=ZZ57)*ACL3:ACL54)</f>
        <v>0</v>
      </c>
      <c r="AAF57" s="395">
        <f ca="1">AAD57-AAE57+1000</f>
        <v>1000</v>
      </c>
      <c r="AAG57" s="395" t="str">
        <f t="shared" ref="AAG57:AAG59" ca="1" si="7571">IF(ZZ57&lt;&gt;"",AAA57*3+AAB57*1,"")</f>
        <v/>
      </c>
      <c r="AAH57" s="395" t="str">
        <f ca="1">IF(ZZ57&lt;&gt;"",VLOOKUP(ZZ57,YM4:YS52,7,FALSE),"")</f>
        <v/>
      </c>
      <c r="AAI57" s="395" t="str">
        <f ca="1">IF(ZZ57&lt;&gt;"",VLOOKUP(ZZ57,YM4:YS52,5,FALSE),"")</f>
        <v/>
      </c>
      <c r="AAJ57" s="395" t="str">
        <f ca="1">IF(ZZ57&lt;&gt;"",VLOOKUP(ZZ57,YM4:YU52,9,FALSE),"")</f>
        <v/>
      </c>
      <c r="AAK57" s="395" t="str">
        <f t="shared" ref="AAK57:AAK59" ca="1" si="7572">AAG57</f>
        <v/>
      </c>
      <c r="AAL57" s="395" t="str">
        <f ca="1">IF(ZZ57&lt;&gt;"",RANK(AAK57,AAK56:AAK59),"")</f>
        <v/>
      </c>
      <c r="AAM57" s="395" t="str">
        <f ca="1">IF(ZZ57&lt;&gt;"",SUMPRODUCT((AAK56:AAK59=AAK57)*(AAF56:AAF59&gt;AAF57)),"")</f>
        <v/>
      </c>
      <c r="AAN57" s="395" t="str">
        <f ca="1">IF(ZZ57&lt;&gt;"",SUMPRODUCT((AAK56:AAK59=AAK57)*(AAF56:AAF59=AAF57)*(AAD56:AAD59&gt;AAD57)),"")</f>
        <v/>
      </c>
      <c r="AAO57" s="395" t="str">
        <f ca="1">IF(ZZ57&lt;&gt;"",SUMPRODUCT((AAK56:AAK59=AAK57)*(AAF56:AAF59=AAF57)*(AAD56:AAD59=AAD57)*(AAH56:AAH59&gt;AAH57)),"")</f>
        <v/>
      </c>
      <c r="AAP57" s="395" t="str">
        <f ca="1">IF(ZZ57&lt;&gt;"",SUMPRODUCT((AAK56:AAK59=AAK57)*(AAF56:AAF59=AAF57)*(AAD56:AAD59=AAD57)*(AAH56:AAH59=AAH57)*(AAI56:AAI59&gt;AAI57)),"")</f>
        <v/>
      </c>
      <c r="AAQ57" s="395" t="str">
        <f ca="1">IF(ZZ57&lt;&gt;"",SUMPRODUCT((AAK56:AAK59=AAK57)*(AAF56:AAF59=AAF57)*(AAD56:AAD59=AAD57)*(AAH56:AAH59=AAH57)*(AAI56:AAI59=AAI57)*(AAJ56:AAJ59&gt;AAJ57)),"")</f>
        <v/>
      </c>
      <c r="AAR57" s="395" t="str">
        <f ca="1">IF(ZZ57&lt;&gt;"",SUM(AAL57:AAQ57)+1,"")</f>
        <v/>
      </c>
      <c r="ACZ57" s="395">
        <f ca="1">IF(COUNTIF(ACZ4:ACZ7,4)=4,1,SUMPRODUCT((ACZ4:ACZ7=ACZ5)*(ACY4:ACY7=ACY5)*(ACW4:ACW7&gt;ACW5))+1)</f>
        <v>1</v>
      </c>
      <c r="ADK57" s="395">
        <f ca="1">IF(ADL5&lt;&gt;"",SUMPRODUCT((ADS4:ADS7=ADS5)*(ADR4:ADR7=ADR5)*(ADP4:ADP7=ADP5)*(ADQ4:ADQ7=ADQ5)),"")</f>
        <v>4</v>
      </c>
      <c r="ADL57" s="395" t="str">
        <f ca="1">IF(AND(ADK57&lt;&gt;"",ADK57&gt;1),ADL5,"")</f>
        <v>Al Ahly</v>
      </c>
      <c r="ADM57" s="395">
        <f ca="1">SUMPRODUCT((AGQ3:AGQ54=ADL57)*(AGT3:AGT54=ADL58)*(AGU3:AGU54="W"))+SUMPRODUCT((AGQ3:AGQ54=ADL57)*(AGT3:AGT54=ADL59)*(AGU3:AGU54="W"))+SUMPRODUCT((AGQ3:AGQ54=ADL57)*(AGT3:AGT54=ADL60)*(AGU3:AGU54="W"))+SUMPRODUCT((AGQ3:AGQ54=ADL57)*(AGT3:AGT54=ADL56)*(AGU3:AGU54="W"))+SUMPRODUCT((AGQ3:AGQ54=ADL58)*(AGT3:AGT54=ADL57)*(AGV3:AGV54="W"))+SUMPRODUCT((AGQ3:AGQ54=ADL59)*(AGT3:AGT54=ADL57)*(AGV3:AGV54="W"))+SUMPRODUCT((AGQ3:AGQ54=ADL60)*(AGT3:AGT54=ADL57)*(AGV3:AGV54="W"))+SUMPRODUCT((AGQ3:AGQ54=ADL56)*(AGT3:AGT54=ADL57)*(AGV3:AGV54="W"))</f>
        <v>0</v>
      </c>
      <c r="ADN57" s="395">
        <f ca="1">SUMPRODUCT((AGQ3:AGQ54=ADL57)*(AGT3:AGT54=ADL58)*(AGU3:AGU54="D"))+SUMPRODUCT((AGQ3:AGQ54=ADL57)*(AGT3:AGT54=ADL59)*(AGU3:AGU54="D"))+SUMPRODUCT((AGQ3:AGQ54=ADL57)*(AGT3:AGT54=ADL60)*(AGU3:AGU54="D"))+SUMPRODUCT((AGQ3:AGQ54=ADL57)*(AGT3:AGT54=ADL56)*(AGU3:AGU54="D"))+SUMPRODUCT((AGQ3:AGQ54=ADL58)*(AGT3:AGT54=ADL57)*(AGU3:AGU54="D"))+SUMPRODUCT((AGQ3:AGQ54=ADL59)*(AGT3:AGT54=ADL57)*(AGU3:AGU54="D"))+SUMPRODUCT((AGQ3:AGQ54=ADL60)*(AGT3:AGT54=ADL57)*(AGU3:AGU54="D"))+SUMPRODUCT((AGQ3:AGQ54=ADL56)*(AGT3:AGT54=ADL57)*(AGU3:AGU54="D"))</f>
        <v>0</v>
      </c>
      <c r="ADO57" s="395">
        <f ca="1">SUMPRODUCT((AGQ3:AGQ54=ADL57)*(AGT3:AGT54=ADL58)*(AGU3:AGU54="L"))+SUMPRODUCT((AGQ3:AGQ54=ADL57)*(AGT3:AGT54=ADL59)*(AGU3:AGU54="L"))+SUMPRODUCT((AGQ3:AGQ54=ADL57)*(AGT3:AGT54=ADL60)*(AGU3:AGU54="L"))+SUMPRODUCT((AGQ3:AGQ54=ADL57)*(AGT3:AGT54=ADL56)*(AGU3:AGU54="L"))+SUMPRODUCT((AGQ3:AGQ54=ADL58)*(AGT3:AGT54=ADL57)*(AGV3:AGV54="L"))+SUMPRODUCT((AGQ3:AGQ54=ADL59)*(AGT3:AGT54=ADL57)*(AGV3:AGV54="L"))+SUMPRODUCT((AGQ3:AGQ54=ADL60)*(AGT3:AGT54=ADL57)*(AGV3:AGV54="L"))+SUMPRODUCT((AGQ3:AGQ54=ADL56)*(AGT3:AGT54=ADL57)*(AGV3:AGV54="L"))</f>
        <v>0</v>
      </c>
      <c r="ADP57" s="395">
        <f ca="1">SUMPRODUCT((AGQ3:AGQ54=ADL57)*(AGT3:AGT54=ADL58)*AGR3:AGR54)+SUMPRODUCT((AGQ3:AGQ54=ADL57)*(AGT3:AGT54=ADL59)*AGR3:AGR54)+SUMPRODUCT((AGQ3:AGQ54=ADL57)*(AGT3:AGT54=ADL60)*AGR3:AGR54)+SUMPRODUCT((AGQ3:AGQ54=ADL57)*(AGT3:AGT54=ADL56)*AGR3:AGR54)+SUMPRODUCT((AGQ3:AGQ54=ADL58)*(AGT3:AGT54=ADL57)*AGS3:AGS54)+SUMPRODUCT((AGQ3:AGQ54=ADL59)*(AGT3:AGT54=ADL57)*AGS3:AGS54)+SUMPRODUCT((AGQ3:AGQ54=ADL60)*(AGT3:AGT54=ADL57)*AGS3:AGS54)+SUMPRODUCT((AGQ3:AGQ54=ADL56)*(AGT3:AGT54=ADL57)*AGS3:AGS54)</f>
        <v>0</v>
      </c>
      <c r="ADQ57" s="395">
        <f ca="1">SUMPRODUCT((AGQ3:AGQ54=ADL57)*(AGT3:AGT54=ADL58)*AGS3:AGS54)+SUMPRODUCT((AGQ3:AGQ54=ADL57)*(AGT3:AGT54=ADL59)*AGS3:AGS54)+SUMPRODUCT((AGQ3:AGQ54=ADL57)*(AGT3:AGT54=ADL60)*AGS3:AGS54)+SUMPRODUCT((AGQ3:AGQ54=ADL57)*(AGT3:AGT54=ADL56)*AGS3:AGS54)+SUMPRODUCT((AGQ3:AGQ54=ADL58)*(AGT3:AGT54=ADL57)*AGR3:AGR54)+SUMPRODUCT((AGQ3:AGQ54=ADL59)*(AGT3:AGT54=ADL57)*AGR3:AGR54)+SUMPRODUCT((AGQ3:AGQ54=ADL60)*(AGT3:AGT54=ADL57)*AGR3:AGR54)+SUMPRODUCT((AGQ3:AGQ54=ADL56)*(AGT3:AGT54=ADL57)*AGR3:AGR54)</f>
        <v>0</v>
      </c>
      <c r="ADR57" s="395">
        <f ca="1">ADP57-ADQ57+1000</f>
        <v>1000</v>
      </c>
      <c r="ADS57" s="395">
        <f t="shared" ref="ADS57:ADS59" ca="1" si="7573">IF(ADL57&lt;&gt;"",ADM57*3+ADN57*1,"")</f>
        <v>0</v>
      </c>
      <c r="ADT57" s="395">
        <f ca="1">IF(ADL57&lt;&gt;"",VLOOKUP(ADL57,ACS4:ACY52,7,FALSE),"")</f>
        <v>1000</v>
      </c>
      <c r="ADU57" s="395">
        <f ca="1">IF(ADL57&lt;&gt;"",VLOOKUP(ADL57,ACS4:ACY52,5,FALSE),"")</f>
        <v>0</v>
      </c>
      <c r="ADV57" s="395">
        <f ca="1">IF(ADL57&lt;&gt;"",VLOOKUP(ADL57,ACS4:ADA52,9,FALSE),"")</f>
        <v>16</v>
      </c>
      <c r="ADW57" s="395">
        <f t="shared" ref="ADW57:ADW59" ca="1" si="7574">ADS57</f>
        <v>0</v>
      </c>
      <c r="ADX57" s="395">
        <f ca="1">IF(ADL57&lt;&gt;"",RANK(ADW57,ADW56:ADW60),"")</f>
        <v>1</v>
      </c>
      <c r="ADY57" s="395">
        <f ca="1">IF(ADL57&lt;&gt;"",SUMPRODUCT((ADW56:ADW60=ADW57)*(ADR56:ADR60&gt;ADR57)),"")</f>
        <v>0</v>
      </c>
      <c r="ADZ57" s="395">
        <f ca="1">IF(ADL57&lt;&gt;"",SUMPRODUCT((ADW56:ADW60=ADW57)*(ADR56:ADR60=ADR57)*(ADP56:ADP60&gt;ADP57)),"")</f>
        <v>0</v>
      </c>
      <c r="AEA57" s="395">
        <f ca="1">IF(ADL57&lt;&gt;"",SUMPRODUCT((ADW56:ADW60=ADW57)*(ADR56:ADR60=ADR57)*(ADP56:ADP60=ADP57)*(ADT56:ADT60&gt;ADT57)),"")</f>
        <v>0</v>
      </c>
      <c r="AEB57" s="395">
        <f ca="1">IF(ADL57&lt;&gt;"",SUMPRODUCT((ADW56:ADW60=ADW57)*(ADR56:ADR60=ADR57)*(ADP56:ADP60=ADP57)*(ADT56:ADT60=ADT57)*(ADU56:ADU60&gt;ADU57)),"")</f>
        <v>0</v>
      </c>
      <c r="AEC57" s="395">
        <f ca="1">IF(ADL57&lt;&gt;"",SUMPRODUCT((ADW56:ADW60=ADW57)*(ADR56:ADR60=ADR57)*(ADP56:ADP60=ADP57)*(ADT56:ADT60=ADT57)*(ADU56:ADU60=ADU57)*(ADV56:ADV60&gt;ADV57)),"")</f>
        <v>2</v>
      </c>
      <c r="AED57" s="395">
        <f ca="1">IF(ADL57&lt;&gt;"",SUM(ADX57:AEC57),"")</f>
        <v>3</v>
      </c>
      <c r="AEE57" s="395" t="str">
        <f ca="1">IF(AEF5&lt;&gt;"",SUMPRODUCT((AEM4:AEM7=AEM5)*(AEL4:AEL7=AEL5)*(AEJ4:AEJ7=AEJ5)*(AEK4:AEK7=AEK5)),"")</f>
        <v/>
      </c>
      <c r="AEF57" s="395" t="str">
        <f ca="1">IF(AND(AEE57&lt;&gt;"",AEE57&gt;1),AEF5,"")</f>
        <v/>
      </c>
      <c r="AEG57" s="395">
        <f ca="1">SUMPRODUCT((AGQ3:AGQ54=AEF57)*(AGT3:AGT54=AEF58)*(AGU3:AGU54="W"))+SUMPRODUCT((AGQ3:AGQ54=AEF57)*(AGT3:AGT54=AEF59)*(AGU3:AGU54="W"))+SUMPRODUCT((AGQ3:AGQ54=AEF57)*(AGT3:AGT54=AEF60)*(AGU3:AGU54="W"))+SUMPRODUCT((AGQ3:AGQ54=AEF58)*(AGT3:AGT54=AEF57)*(AGV3:AGV54="W"))+SUMPRODUCT((AGQ3:AGQ54=AEF59)*(AGT3:AGT54=AEF57)*(AGV3:AGV54="W"))+SUMPRODUCT((AGQ3:AGQ54=AEF60)*(AGT3:AGT54=AEF57)*(AGV3:AGV54="W"))</f>
        <v>0</v>
      </c>
      <c r="AEH57" s="395">
        <f ca="1">SUMPRODUCT((AGQ3:AGQ54=AEF57)*(AGT3:AGT54=AEF58)*(AGU3:AGU54="D"))+SUMPRODUCT((AGQ3:AGQ54=AEF57)*(AGT3:AGT54=AEF59)*(AGU3:AGU54="D"))+SUMPRODUCT((AGQ3:AGQ54=AEF57)*(AGT3:AGT54=AEF60)*(AGU3:AGU54="D"))+SUMPRODUCT((AGQ3:AGQ54=AEF58)*(AGT3:AGT54=AEF57)*(AGU3:AGU54="D"))+SUMPRODUCT((AGQ3:AGQ54=AEF59)*(AGT3:AGT54=AEF57)*(AGU3:AGU54="D"))+SUMPRODUCT((AGQ3:AGQ54=AEF60)*(AGT3:AGT54=AEF57)*(AGU3:AGU54="D"))</f>
        <v>0</v>
      </c>
      <c r="AEI57" s="395">
        <f ca="1">SUMPRODUCT((AGQ3:AGQ54=AEF57)*(AGT3:AGT54=AEF58)*(AGU3:AGU54="L"))+SUMPRODUCT((AGQ3:AGQ54=AEF57)*(AGT3:AGT54=AEF59)*(AGU3:AGU54="L"))+SUMPRODUCT((AGQ3:AGQ54=AEF57)*(AGT3:AGT54=AEF60)*(AGU3:AGU54="L"))+SUMPRODUCT((AGQ3:AGQ54=AEF58)*(AGT3:AGT54=AEF57)*(AGV3:AGV54="L"))+SUMPRODUCT((AGQ3:AGQ54=AEF59)*(AGT3:AGT54=AEF57)*(AGV3:AGV54="L"))+SUMPRODUCT((AGQ3:AGQ54=AEF60)*(AGT3:AGT54=AEF57)*(AGV3:AGV54="L"))</f>
        <v>0</v>
      </c>
      <c r="AEJ57" s="395">
        <f ca="1">SUMPRODUCT((AGQ3:AGQ54=AEF57)*(AGT3:AGT54=AEF58)*AGR3:AGR54)+SUMPRODUCT((AGQ3:AGQ54=AEF57)*(AGT3:AGT54=AEF59)*AGR3:AGR54)+SUMPRODUCT((AGQ3:AGQ54=AEF57)*(AGT3:AGT54=AEF60)*AGR3:AGR54)+SUMPRODUCT((AGQ3:AGQ54=AEF57)*(AGT3:AGT54=AEF56)*AGR3:AGR54)+SUMPRODUCT((AGQ3:AGQ54=AEF58)*(AGT3:AGT54=AEF57)*AGS3:AGS54)+SUMPRODUCT((AGQ3:AGQ54=AEF59)*(AGT3:AGT54=AEF57)*AGS3:AGS54)+SUMPRODUCT((AGQ3:AGQ54=AEF60)*(AGT3:AGT54=AEF57)*AGS3:AGS54)+SUMPRODUCT((AGQ3:AGQ54=AEF56)*(AGT3:AGT54=AEF57)*AGS3:AGS54)</f>
        <v>0</v>
      </c>
      <c r="AEK57" s="395">
        <f ca="1">SUMPRODUCT((AGQ3:AGQ54=AEF57)*(AGT3:AGT54=AEF58)*AGS3:AGS54)+SUMPRODUCT((AGQ3:AGQ54=AEF57)*(AGT3:AGT54=AEF59)*AGS3:AGS54)+SUMPRODUCT((AGQ3:AGQ54=AEF57)*(AGT3:AGT54=AEF60)*AGS3:AGS54)+SUMPRODUCT((AGQ3:AGQ54=AEF57)*(AGT3:AGT54=AEF56)*AGS3:AGS54)+SUMPRODUCT((AGQ3:AGQ54=AEF58)*(AGT3:AGT54=AEF57)*AGR3:AGR54)+SUMPRODUCT((AGQ3:AGQ54=AEF59)*(AGT3:AGT54=AEF57)*AGR3:AGR54)+SUMPRODUCT((AGQ3:AGQ54=AEF60)*(AGT3:AGT54=AEF57)*AGR3:AGR54)+SUMPRODUCT((AGQ3:AGQ54=AEF56)*(AGT3:AGT54=AEF57)*AGR3:AGR54)</f>
        <v>0</v>
      </c>
      <c r="AEL57" s="395">
        <f ca="1">AEJ57-AEK57+1000</f>
        <v>1000</v>
      </c>
      <c r="AEM57" s="395" t="str">
        <f t="shared" ref="AEM57:AEM59" ca="1" si="7575">IF(AEF57&lt;&gt;"",AEG57*3+AEH57*1,"")</f>
        <v/>
      </c>
      <c r="AEN57" s="395" t="str">
        <f ca="1">IF(AEF57&lt;&gt;"",VLOOKUP(AEF57,ACS4:ACY52,7,FALSE),"")</f>
        <v/>
      </c>
      <c r="AEO57" s="395" t="str">
        <f ca="1">IF(AEF57&lt;&gt;"",VLOOKUP(AEF57,ACS4:ACY52,5,FALSE),"")</f>
        <v/>
      </c>
      <c r="AEP57" s="395" t="str">
        <f ca="1">IF(AEF57&lt;&gt;"",VLOOKUP(AEF57,ACS4:ADA52,9,FALSE),"")</f>
        <v/>
      </c>
      <c r="AEQ57" s="395" t="str">
        <f t="shared" ref="AEQ57:AEQ59" ca="1" si="7576">AEM57</f>
        <v/>
      </c>
      <c r="AER57" s="395" t="str">
        <f ca="1">IF(AEF57&lt;&gt;"",RANK(AEQ57,AEQ56:AEQ59),"")</f>
        <v/>
      </c>
      <c r="AES57" s="395" t="str">
        <f ca="1">IF(AEF57&lt;&gt;"",SUMPRODUCT((AEQ56:AEQ59=AEQ57)*(AEL56:AEL59&gt;AEL57)),"")</f>
        <v/>
      </c>
      <c r="AET57" s="395" t="str">
        <f ca="1">IF(AEF57&lt;&gt;"",SUMPRODUCT((AEQ56:AEQ59=AEQ57)*(AEL56:AEL59=AEL57)*(AEJ56:AEJ59&gt;AEJ57)),"")</f>
        <v/>
      </c>
      <c r="AEU57" s="395" t="str">
        <f ca="1">IF(AEF57&lt;&gt;"",SUMPRODUCT((AEQ56:AEQ59=AEQ57)*(AEL56:AEL59=AEL57)*(AEJ56:AEJ59=AEJ57)*(AEN56:AEN59&gt;AEN57)),"")</f>
        <v/>
      </c>
      <c r="AEV57" s="395" t="str">
        <f ca="1">IF(AEF57&lt;&gt;"",SUMPRODUCT((AEQ56:AEQ59=AEQ57)*(AEL56:AEL59=AEL57)*(AEJ56:AEJ59=AEJ57)*(AEN56:AEN59=AEN57)*(AEO56:AEO59&gt;AEO57)),"")</f>
        <v/>
      </c>
      <c r="AEW57" s="395" t="str">
        <f ca="1">IF(AEF57&lt;&gt;"",SUMPRODUCT((AEQ56:AEQ59=AEQ57)*(AEL56:AEL59=AEL57)*(AEJ56:AEJ59=AEJ57)*(AEN56:AEN59=AEN57)*(AEO56:AEO59=AEO57)*(AEP56:AEP59&gt;AEP57)),"")</f>
        <v/>
      </c>
      <c r="AEX57" s="395" t="str">
        <f ca="1">IF(AEF57&lt;&gt;"",SUM(AER57:AEW57)+1,"")</f>
        <v/>
      </c>
      <c r="AHF57" s="395">
        <f ca="1">IF(COUNTIF(AHF4:AHF7,4)=4,1,SUMPRODUCT((AHF4:AHF7=AHF5)*(AHE4:AHE7=AHE5)*(AHC4:AHC7&gt;AHC5))+1)</f>
        <v>1</v>
      </c>
      <c r="AHQ57" s="395">
        <f ca="1">IF(AHR5&lt;&gt;"",SUMPRODUCT((AHY4:AHY7=AHY5)*(AHX4:AHX7=AHX5)*(AHV4:AHV7=AHV5)*(AHW4:AHW7=AHW5)),"")</f>
        <v>4</v>
      </c>
      <c r="AHR57" s="395" t="str">
        <f ca="1">IF(AND(AHQ57&lt;&gt;"",AHQ57&gt;1),AHR5,"")</f>
        <v>Al Ahly</v>
      </c>
      <c r="AHS57" s="395">
        <f ca="1">SUMPRODUCT((AKW3:AKW54=AHR57)*(AKZ3:AKZ54=AHR58)*(ALA3:ALA54="W"))+SUMPRODUCT((AKW3:AKW54=AHR57)*(AKZ3:AKZ54=AHR59)*(ALA3:ALA54="W"))+SUMPRODUCT((AKW3:AKW54=AHR57)*(AKZ3:AKZ54=AHR60)*(ALA3:ALA54="W"))+SUMPRODUCT((AKW3:AKW54=AHR57)*(AKZ3:AKZ54=AHR56)*(ALA3:ALA54="W"))+SUMPRODUCT((AKW3:AKW54=AHR58)*(AKZ3:AKZ54=AHR57)*(ALB3:ALB54="W"))+SUMPRODUCT((AKW3:AKW54=AHR59)*(AKZ3:AKZ54=AHR57)*(ALB3:ALB54="W"))+SUMPRODUCT((AKW3:AKW54=AHR60)*(AKZ3:AKZ54=AHR57)*(ALB3:ALB54="W"))+SUMPRODUCT((AKW3:AKW54=AHR56)*(AKZ3:AKZ54=AHR57)*(ALB3:ALB54="W"))</f>
        <v>0</v>
      </c>
      <c r="AHT57" s="395">
        <f ca="1">SUMPRODUCT((AKW3:AKW54=AHR57)*(AKZ3:AKZ54=AHR58)*(ALA3:ALA54="D"))+SUMPRODUCT((AKW3:AKW54=AHR57)*(AKZ3:AKZ54=AHR59)*(ALA3:ALA54="D"))+SUMPRODUCT((AKW3:AKW54=AHR57)*(AKZ3:AKZ54=AHR60)*(ALA3:ALA54="D"))+SUMPRODUCT((AKW3:AKW54=AHR57)*(AKZ3:AKZ54=AHR56)*(ALA3:ALA54="D"))+SUMPRODUCT((AKW3:AKW54=AHR58)*(AKZ3:AKZ54=AHR57)*(ALA3:ALA54="D"))+SUMPRODUCT((AKW3:AKW54=AHR59)*(AKZ3:AKZ54=AHR57)*(ALA3:ALA54="D"))+SUMPRODUCT((AKW3:AKW54=AHR60)*(AKZ3:AKZ54=AHR57)*(ALA3:ALA54="D"))+SUMPRODUCT((AKW3:AKW54=AHR56)*(AKZ3:AKZ54=AHR57)*(ALA3:ALA54="D"))</f>
        <v>0</v>
      </c>
      <c r="AHU57" s="395">
        <f ca="1">SUMPRODUCT((AKW3:AKW54=AHR57)*(AKZ3:AKZ54=AHR58)*(ALA3:ALA54="L"))+SUMPRODUCT((AKW3:AKW54=AHR57)*(AKZ3:AKZ54=AHR59)*(ALA3:ALA54="L"))+SUMPRODUCT((AKW3:AKW54=AHR57)*(AKZ3:AKZ54=AHR60)*(ALA3:ALA54="L"))+SUMPRODUCT((AKW3:AKW54=AHR57)*(AKZ3:AKZ54=AHR56)*(ALA3:ALA54="L"))+SUMPRODUCT((AKW3:AKW54=AHR58)*(AKZ3:AKZ54=AHR57)*(ALB3:ALB54="L"))+SUMPRODUCT((AKW3:AKW54=AHR59)*(AKZ3:AKZ54=AHR57)*(ALB3:ALB54="L"))+SUMPRODUCT((AKW3:AKW54=AHR60)*(AKZ3:AKZ54=AHR57)*(ALB3:ALB54="L"))+SUMPRODUCT((AKW3:AKW54=AHR56)*(AKZ3:AKZ54=AHR57)*(ALB3:ALB54="L"))</f>
        <v>0</v>
      </c>
      <c r="AHV57" s="395">
        <f ca="1">SUMPRODUCT((AKW3:AKW54=AHR57)*(AKZ3:AKZ54=AHR58)*AKX3:AKX54)+SUMPRODUCT((AKW3:AKW54=AHR57)*(AKZ3:AKZ54=AHR59)*AKX3:AKX54)+SUMPRODUCT((AKW3:AKW54=AHR57)*(AKZ3:AKZ54=AHR60)*AKX3:AKX54)+SUMPRODUCT((AKW3:AKW54=AHR57)*(AKZ3:AKZ54=AHR56)*AKX3:AKX54)+SUMPRODUCT((AKW3:AKW54=AHR58)*(AKZ3:AKZ54=AHR57)*AKY3:AKY54)+SUMPRODUCT((AKW3:AKW54=AHR59)*(AKZ3:AKZ54=AHR57)*AKY3:AKY54)+SUMPRODUCT((AKW3:AKW54=AHR60)*(AKZ3:AKZ54=AHR57)*AKY3:AKY54)+SUMPRODUCT((AKW3:AKW54=AHR56)*(AKZ3:AKZ54=AHR57)*AKY3:AKY54)</f>
        <v>0</v>
      </c>
      <c r="AHW57" s="395">
        <f ca="1">SUMPRODUCT((AKW3:AKW54=AHR57)*(AKZ3:AKZ54=AHR58)*AKY3:AKY54)+SUMPRODUCT((AKW3:AKW54=AHR57)*(AKZ3:AKZ54=AHR59)*AKY3:AKY54)+SUMPRODUCT((AKW3:AKW54=AHR57)*(AKZ3:AKZ54=AHR60)*AKY3:AKY54)+SUMPRODUCT((AKW3:AKW54=AHR57)*(AKZ3:AKZ54=AHR56)*AKY3:AKY54)+SUMPRODUCT((AKW3:AKW54=AHR58)*(AKZ3:AKZ54=AHR57)*AKX3:AKX54)+SUMPRODUCT((AKW3:AKW54=AHR59)*(AKZ3:AKZ54=AHR57)*AKX3:AKX54)+SUMPRODUCT((AKW3:AKW54=AHR60)*(AKZ3:AKZ54=AHR57)*AKX3:AKX54)+SUMPRODUCT((AKW3:AKW54=AHR56)*(AKZ3:AKZ54=AHR57)*AKX3:AKX54)</f>
        <v>0</v>
      </c>
      <c r="AHX57" s="395">
        <f ca="1">AHV57-AHW57+1000</f>
        <v>1000</v>
      </c>
      <c r="AHY57" s="395">
        <f t="shared" ref="AHY57:AHY59" ca="1" si="7577">IF(AHR57&lt;&gt;"",AHS57*3+AHT57*1,"")</f>
        <v>0</v>
      </c>
      <c r="AHZ57" s="395">
        <f ca="1">IF(AHR57&lt;&gt;"",VLOOKUP(AHR57,AGY4:AHE52,7,FALSE),"")</f>
        <v>1000</v>
      </c>
      <c r="AIA57" s="395">
        <f ca="1">IF(AHR57&lt;&gt;"",VLOOKUP(AHR57,AGY4:AHE52,5,FALSE),"")</f>
        <v>0</v>
      </c>
      <c r="AIB57" s="395">
        <f ca="1">IF(AHR57&lt;&gt;"",VLOOKUP(AHR57,AGY4:AHG52,9,FALSE),"")</f>
        <v>16</v>
      </c>
      <c r="AIC57" s="395">
        <f t="shared" ref="AIC57:AIC59" ca="1" si="7578">AHY57</f>
        <v>0</v>
      </c>
      <c r="AID57" s="395">
        <f ca="1">IF(AHR57&lt;&gt;"",RANK(AIC57,AIC56:AIC60),"")</f>
        <v>1</v>
      </c>
      <c r="AIE57" s="395">
        <f ca="1">IF(AHR57&lt;&gt;"",SUMPRODUCT((AIC56:AIC60=AIC57)*(AHX56:AHX60&gt;AHX57)),"")</f>
        <v>0</v>
      </c>
      <c r="AIF57" s="395">
        <f ca="1">IF(AHR57&lt;&gt;"",SUMPRODUCT((AIC56:AIC60=AIC57)*(AHX56:AHX60=AHX57)*(AHV56:AHV60&gt;AHV57)),"")</f>
        <v>0</v>
      </c>
      <c r="AIG57" s="395">
        <f ca="1">IF(AHR57&lt;&gt;"",SUMPRODUCT((AIC56:AIC60=AIC57)*(AHX56:AHX60=AHX57)*(AHV56:AHV60=AHV57)*(AHZ56:AHZ60&gt;AHZ57)),"")</f>
        <v>0</v>
      </c>
      <c r="AIH57" s="395">
        <f ca="1">IF(AHR57&lt;&gt;"",SUMPRODUCT((AIC56:AIC60=AIC57)*(AHX56:AHX60=AHX57)*(AHV56:AHV60=AHV57)*(AHZ56:AHZ60=AHZ57)*(AIA56:AIA60&gt;AIA57)),"")</f>
        <v>0</v>
      </c>
      <c r="AII57" s="395">
        <f ca="1">IF(AHR57&lt;&gt;"",SUMPRODUCT((AIC56:AIC60=AIC57)*(AHX56:AHX60=AHX57)*(AHV56:AHV60=AHV57)*(AHZ56:AHZ60=AHZ57)*(AIA56:AIA60=AIA57)*(AIB56:AIB60&gt;AIB57)),"")</f>
        <v>2</v>
      </c>
      <c r="AIJ57" s="395">
        <f ca="1">IF(AHR57&lt;&gt;"",SUM(AID57:AII57),"")</f>
        <v>3</v>
      </c>
      <c r="AIK57" s="395" t="str">
        <f ca="1">IF(AIL5&lt;&gt;"",SUMPRODUCT((AIS4:AIS7=AIS5)*(AIR4:AIR7=AIR5)*(AIP4:AIP7=AIP5)*(AIQ4:AIQ7=AIQ5)),"")</f>
        <v/>
      </c>
      <c r="AIL57" s="395" t="str">
        <f ca="1">IF(AND(AIK57&lt;&gt;"",AIK57&gt;1),AIL5,"")</f>
        <v/>
      </c>
      <c r="AIM57" s="395">
        <f ca="1">SUMPRODUCT((AKW3:AKW54=AIL57)*(AKZ3:AKZ54=AIL58)*(ALA3:ALA54="W"))+SUMPRODUCT((AKW3:AKW54=AIL57)*(AKZ3:AKZ54=AIL59)*(ALA3:ALA54="W"))+SUMPRODUCT((AKW3:AKW54=AIL57)*(AKZ3:AKZ54=AIL60)*(ALA3:ALA54="W"))+SUMPRODUCT((AKW3:AKW54=AIL58)*(AKZ3:AKZ54=AIL57)*(ALB3:ALB54="W"))+SUMPRODUCT((AKW3:AKW54=AIL59)*(AKZ3:AKZ54=AIL57)*(ALB3:ALB54="W"))+SUMPRODUCT((AKW3:AKW54=AIL60)*(AKZ3:AKZ54=AIL57)*(ALB3:ALB54="W"))</f>
        <v>0</v>
      </c>
      <c r="AIN57" s="395">
        <f ca="1">SUMPRODUCT((AKW3:AKW54=AIL57)*(AKZ3:AKZ54=AIL58)*(ALA3:ALA54="D"))+SUMPRODUCT((AKW3:AKW54=AIL57)*(AKZ3:AKZ54=AIL59)*(ALA3:ALA54="D"))+SUMPRODUCT((AKW3:AKW54=AIL57)*(AKZ3:AKZ54=AIL60)*(ALA3:ALA54="D"))+SUMPRODUCT((AKW3:AKW54=AIL58)*(AKZ3:AKZ54=AIL57)*(ALA3:ALA54="D"))+SUMPRODUCT((AKW3:AKW54=AIL59)*(AKZ3:AKZ54=AIL57)*(ALA3:ALA54="D"))+SUMPRODUCT((AKW3:AKW54=AIL60)*(AKZ3:AKZ54=AIL57)*(ALA3:ALA54="D"))</f>
        <v>0</v>
      </c>
      <c r="AIO57" s="395">
        <f ca="1">SUMPRODUCT((AKW3:AKW54=AIL57)*(AKZ3:AKZ54=AIL58)*(ALA3:ALA54="L"))+SUMPRODUCT((AKW3:AKW54=AIL57)*(AKZ3:AKZ54=AIL59)*(ALA3:ALA54="L"))+SUMPRODUCT((AKW3:AKW54=AIL57)*(AKZ3:AKZ54=AIL60)*(ALA3:ALA54="L"))+SUMPRODUCT((AKW3:AKW54=AIL58)*(AKZ3:AKZ54=AIL57)*(ALB3:ALB54="L"))+SUMPRODUCT((AKW3:AKW54=AIL59)*(AKZ3:AKZ54=AIL57)*(ALB3:ALB54="L"))+SUMPRODUCT((AKW3:AKW54=AIL60)*(AKZ3:AKZ54=AIL57)*(ALB3:ALB54="L"))</f>
        <v>0</v>
      </c>
      <c r="AIP57" s="395">
        <f ca="1">SUMPRODUCT((AKW3:AKW54=AIL57)*(AKZ3:AKZ54=AIL58)*AKX3:AKX54)+SUMPRODUCT((AKW3:AKW54=AIL57)*(AKZ3:AKZ54=AIL59)*AKX3:AKX54)+SUMPRODUCT((AKW3:AKW54=AIL57)*(AKZ3:AKZ54=AIL60)*AKX3:AKX54)+SUMPRODUCT((AKW3:AKW54=AIL57)*(AKZ3:AKZ54=AIL56)*AKX3:AKX54)+SUMPRODUCT((AKW3:AKW54=AIL58)*(AKZ3:AKZ54=AIL57)*AKY3:AKY54)+SUMPRODUCT((AKW3:AKW54=AIL59)*(AKZ3:AKZ54=AIL57)*AKY3:AKY54)+SUMPRODUCT((AKW3:AKW54=AIL60)*(AKZ3:AKZ54=AIL57)*AKY3:AKY54)+SUMPRODUCT((AKW3:AKW54=AIL56)*(AKZ3:AKZ54=AIL57)*AKY3:AKY54)</f>
        <v>0</v>
      </c>
      <c r="AIQ57" s="395">
        <f ca="1">SUMPRODUCT((AKW3:AKW54=AIL57)*(AKZ3:AKZ54=AIL58)*AKY3:AKY54)+SUMPRODUCT((AKW3:AKW54=AIL57)*(AKZ3:AKZ54=AIL59)*AKY3:AKY54)+SUMPRODUCT((AKW3:AKW54=AIL57)*(AKZ3:AKZ54=AIL60)*AKY3:AKY54)+SUMPRODUCT((AKW3:AKW54=AIL57)*(AKZ3:AKZ54=AIL56)*AKY3:AKY54)+SUMPRODUCT((AKW3:AKW54=AIL58)*(AKZ3:AKZ54=AIL57)*AKX3:AKX54)+SUMPRODUCT((AKW3:AKW54=AIL59)*(AKZ3:AKZ54=AIL57)*AKX3:AKX54)+SUMPRODUCT((AKW3:AKW54=AIL60)*(AKZ3:AKZ54=AIL57)*AKX3:AKX54)+SUMPRODUCT((AKW3:AKW54=AIL56)*(AKZ3:AKZ54=AIL57)*AKX3:AKX54)</f>
        <v>0</v>
      </c>
      <c r="AIR57" s="395">
        <f ca="1">AIP57-AIQ57+1000</f>
        <v>1000</v>
      </c>
      <c r="AIS57" s="395" t="str">
        <f t="shared" ref="AIS57:AIS59" ca="1" si="7579">IF(AIL57&lt;&gt;"",AIM57*3+AIN57*1,"")</f>
        <v/>
      </c>
      <c r="AIT57" s="395" t="str">
        <f ca="1">IF(AIL57&lt;&gt;"",VLOOKUP(AIL57,AGY4:AHE52,7,FALSE),"")</f>
        <v/>
      </c>
      <c r="AIU57" s="395" t="str">
        <f ca="1">IF(AIL57&lt;&gt;"",VLOOKUP(AIL57,AGY4:AHE52,5,FALSE),"")</f>
        <v/>
      </c>
      <c r="AIV57" s="395" t="str">
        <f ca="1">IF(AIL57&lt;&gt;"",VLOOKUP(AIL57,AGY4:AHG52,9,FALSE),"")</f>
        <v/>
      </c>
      <c r="AIW57" s="395" t="str">
        <f t="shared" ref="AIW57:AIW59" ca="1" si="7580">AIS57</f>
        <v/>
      </c>
      <c r="AIX57" s="395" t="str">
        <f ca="1">IF(AIL57&lt;&gt;"",RANK(AIW57,AIW56:AIW59),"")</f>
        <v/>
      </c>
      <c r="AIY57" s="395" t="str">
        <f ca="1">IF(AIL57&lt;&gt;"",SUMPRODUCT((AIW56:AIW59=AIW57)*(AIR56:AIR59&gt;AIR57)),"")</f>
        <v/>
      </c>
      <c r="AIZ57" s="395" t="str">
        <f ca="1">IF(AIL57&lt;&gt;"",SUMPRODUCT((AIW56:AIW59=AIW57)*(AIR56:AIR59=AIR57)*(AIP56:AIP59&gt;AIP57)),"")</f>
        <v/>
      </c>
      <c r="AJA57" s="395" t="str">
        <f ca="1">IF(AIL57&lt;&gt;"",SUMPRODUCT((AIW56:AIW59=AIW57)*(AIR56:AIR59=AIR57)*(AIP56:AIP59=AIP57)*(AIT56:AIT59&gt;AIT57)),"")</f>
        <v/>
      </c>
      <c r="AJB57" s="395" t="str">
        <f ca="1">IF(AIL57&lt;&gt;"",SUMPRODUCT((AIW56:AIW59=AIW57)*(AIR56:AIR59=AIR57)*(AIP56:AIP59=AIP57)*(AIT56:AIT59=AIT57)*(AIU56:AIU59&gt;AIU57)),"")</f>
        <v/>
      </c>
      <c r="AJC57" s="395" t="str">
        <f ca="1">IF(AIL57&lt;&gt;"",SUMPRODUCT((AIW56:AIW59=AIW57)*(AIR56:AIR59=AIR57)*(AIP56:AIP59=AIP57)*(AIT56:AIT59=AIT57)*(AIU56:AIU59=AIU57)*(AIV56:AIV59&gt;AIV57)),"")</f>
        <v/>
      </c>
      <c r="AJD57" s="395" t="str">
        <f ca="1">IF(AIL57&lt;&gt;"",SUM(AIX57:AJC57)+1,"")</f>
        <v/>
      </c>
      <c r="ALL57" s="395">
        <f ca="1">IF(COUNTIF(ALL4:ALL7,4)=4,1,SUMPRODUCT((ALL4:ALL7=ALL5)*(ALK4:ALK7=ALK5)*(ALI4:ALI7&gt;ALI5))+1)</f>
        <v>1</v>
      </c>
      <c r="ALW57" s="395">
        <f ca="1">IF(ALX5&lt;&gt;"",SUMPRODUCT((AME4:AME7=AME5)*(AMD4:AMD7=AMD5)*(AMB4:AMB7=AMB5)*(AMC4:AMC7=AMC5)),"")</f>
        <v>4</v>
      </c>
      <c r="ALX57" s="395" t="str">
        <f ca="1">IF(AND(ALW57&lt;&gt;"",ALW57&gt;1),ALX5,"")</f>
        <v>Al Ahly</v>
      </c>
      <c r="ALY57" s="395">
        <f ca="1">SUMPRODUCT((APC3:APC54=ALX57)*(APF3:APF54=ALX58)*(APG3:APG54="W"))+SUMPRODUCT((APC3:APC54=ALX57)*(APF3:APF54=ALX59)*(APG3:APG54="W"))+SUMPRODUCT((APC3:APC54=ALX57)*(APF3:APF54=ALX60)*(APG3:APG54="W"))+SUMPRODUCT((APC3:APC54=ALX57)*(APF3:APF54=ALX56)*(APG3:APG54="W"))+SUMPRODUCT((APC3:APC54=ALX58)*(APF3:APF54=ALX57)*(APH3:APH54="W"))+SUMPRODUCT((APC3:APC54=ALX59)*(APF3:APF54=ALX57)*(APH3:APH54="W"))+SUMPRODUCT((APC3:APC54=ALX60)*(APF3:APF54=ALX57)*(APH3:APH54="W"))+SUMPRODUCT((APC3:APC54=ALX56)*(APF3:APF54=ALX57)*(APH3:APH54="W"))</f>
        <v>0</v>
      </c>
      <c r="ALZ57" s="395">
        <f ca="1">SUMPRODUCT((APC3:APC54=ALX57)*(APF3:APF54=ALX58)*(APG3:APG54="D"))+SUMPRODUCT((APC3:APC54=ALX57)*(APF3:APF54=ALX59)*(APG3:APG54="D"))+SUMPRODUCT((APC3:APC54=ALX57)*(APF3:APF54=ALX60)*(APG3:APG54="D"))+SUMPRODUCT((APC3:APC54=ALX57)*(APF3:APF54=ALX56)*(APG3:APG54="D"))+SUMPRODUCT((APC3:APC54=ALX58)*(APF3:APF54=ALX57)*(APG3:APG54="D"))+SUMPRODUCT((APC3:APC54=ALX59)*(APF3:APF54=ALX57)*(APG3:APG54="D"))+SUMPRODUCT((APC3:APC54=ALX60)*(APF3:APF54=ALX57)*(APG3:APG54="D"))+SUMPRODUCT((APC3:APC54=ALX56)*(APF3:APF54=ALX57)*(APG3:APG54="D"))</f>
        <v>0</v>
      </c>
      <c r="AMA57" s="395">
        <f ca="1">SUMPRODUCT((APC3:APC54=ALX57)*(APF3:APF54=ALX58)*(APG3:APG54="L"))+SUMPRODUCT((APC3:APC54=ALX57)*(APF3:APF54=ALX59)*(APG3:APG54="L"))+SUMPRODUCT((APC3:APC54=ALX57)*(APF3:APF54=ALX60)*(APG3:APG54="L"))+SUMPRODUCT((APC3:APC54=ALX57)*(APF3:APF54=ALX56)*(APG3:APG54="L"))+SUMPRODUCT((APC3:APC54=ALX58)*(APF3:APF54=ALX57)*(APH3:APH54="L"))+SUMPRODUCT((APC3:APC54=ALX59)*(APF3:APF54=ALX57)*(APH3:APH54="L"))+SUMPRODUCT((APC3:APC54=ALX60)*(APF3:APF54=ALX57)*(APH3:APH54="L"))+SUMPRODUCT((APC3:APC54=ALX56)*(APF3:APF54=ALX57)*(APH3:APH54="L"))</f>
        <v>0</v>
      </c>
      <c r="AMB57" s="395">
        <f ca="1">SUMPRODUCT((APC3:APC54=ALX57)*(APF3:APF54=ALX58)*APD3:APD54)+SUMPRODUCT((APC3:APC54=ALX57)*(APF3:APF54=ALX59)*APD3:APD54)+SUMPRODUCT((APC3:APC54=ALX57)*(APF3:APF54=ALX60)*APD3:APD54)+SUMPRODUCT((APC3:APC54=ALX57)*(APF3:APF54=ALX56)*APD3:APD54)+SUMPRODUCT((APC3:APC54=ALX58)*(APF3:APF54=ALX57)*APE3:APE54)+SUMPRODUCT((APC3:APC54=ALX59)*(APF3:APF54=ALX57)*APE3:APE54)+SUMPRODUCT((APC3:APC54=ALX60)*(APF3:APF54=ALX57)*APE3:APE54)+SUMPRODUCT((APC3:APC54=ALX56)*(APF3:APF54=ALX57)*APE3:APE54)</f>
        <v>0</v>
      </c>
      <c r="AMC57" s="395">
        <f ca="1">SUMPRODUCT((APC3:APC54=ALX57)*(APF3:APF54=ALX58)*APE3:APE54)+SUMPRODUCT((APC3:APC54=ALX57)*(APF3:APF54=ALX59)*APE3:APE54)+SUMPRODUCT((APC3:APC54=ALX57)*(APF3:APF54=ALX60)*APE3:APE54)+SUMPRODUCT((APC3:APC54=ALX57)*(APF3:APF54=ALX56)*APE3:APE54)+SUMPRODUCT((APC3:APC54=ALX58)*(APF3:APF54=ALX57)*APD3:APD54)+SUMPRODUCT((APC3:APC54=ALX59)*(APF3:APF54=ALX57)*APD3:APD54)+SUMPRODUCT((APC3:APC54=ALX60)*(APF3:APF54=ALX57)*APD3:APD54)+SUMPRODUCT((APC3:APC54=ALX56)*(APF3:APF54=ALX57)*APD3:APD54)</f>
        <v>0</v>
      </c>
      <c r="AMD57" s="395">
        <f ca="1">AMB57-AMC57+1000</f>
        <v>1000</v>
      </c>
      <c r="AME57" s="395">
        <f t="shared" ref="AME57:AME59" ca="1" si="7581">IF(ALX57&lt;&gt;"",ALY57*3+ALZ57*1,"")</f>
        <v>0</v>
      </c>
      <c r="AMF57" s="395">
        <f ca="1">IF(ALX57&lt;&gt;"",VLOOKUP(ALX57,ALE4:ALK52,7,FALSE),"")</f>
        <v>1000</v>
      </c>
      <c r="AMG57" s="395">
        <f ca="1">IF(ALX57&lt;&gt;"",VLOOKUP(ALX57,ALE4:ALK52,5,FALSE),"")</f>
        <v>0</v>
      </c>
      <c r="AMH57" s="395">
        <f ca="1">IF(ALX57&lt;&gt;"",VLOOKUP(ALX57,ALE4:ALM52,9,FALSE),"")</f>
        <v>16</v>
      </c>
      <c r="AMI57" s="395">
        <f t="shared" ref="AMI57:AMI59" ca="1" si="7582">AME57</f>
        <v>0</v>
      </c>
      <c r="AMJ57" s="395">
        <f ca="1">IF(ALX57&lt;&gt;"",RANK(AMI57,AMI56:AMI60),"")</f>
        <v>1</v>
      </c>
      <c r="AMK57" s="395">
        <f ca="1">IF(ALX57&lt;&gt;"",SUMPRODUCT((AMI56:AMI60=AMI57)*(AMD56:AMD60&gt;AMD57)),"")</f>
        <v>0</v>
      </c>
      <c r="AML57" s="395">
        <f ca="1">IF(ALX57&lt;&gt;"",SUMPRODUCT((AMI56:AMI60=AMI57)*(AMD56:AMD60=AMD57)*(AMB56:AMB60&gt;AMB57)),"")</f>
        <v>0</v>
      </c>
      <c r="AMM57" s="395">
        <f ca="1">IF(ALX57&lt;&gt;"",SUMPRODUCT((AMI56:AMI60=AMI57)*(AMD56:AMD60=AMD57)*(AMB56:AMB60=AMB57)*(AMF56:AMF60&gt;AMF57)),"")</f>
        <v>0</v>
      </c>
      <c r="AMN57" s="395">
        <f ca="1">IF(ALX57&lt;&gt;"",SUMPRODUCT((AMI56:AMI60=AMI57)*(AMD56:AMD60=AMD57)*(AMB56:AMB60=AMB57)*(AMF56:AMF60=AMF57)*(AMG56:AMG60&gt;AMG57)),"")</f>
        <v>0</v>
      </c>
      <c r="AMO57" s="395">
        <f ca="1">IF(ALX57&lt;&gt;"",SUMPRODUCT((AMI56:AMI60=AMI57)*(AMD56:AMD60=AMD57)*(AMB56:AMB60=AMB57)*(AMF56:AMF60=AMF57)*(AMG56:AMG60=AMG57)*(AMH56:AMH60&gt;AMH57)),"")</f>
        <v>2</v>
      </c>
      <c r="AMP57" s="395">
        <f ca="1">IF(ALX57&lt;&gt;"",SUM(AMJ57:AMO57),"")</f>
        <v>3</v>
      </c>
      <c r="AMQ57" s="395" t="str">
        <f ca="1">IF(AMR5&lt;&gt;"",SUMPRODUCT((AMY4:AMY7=AMY5)*(AMX4:AMX7=AMX5)*(AMV4:AMV7=AMV5)*(AMW4:AMW7=AMW5)),"")</f>
        <v/>
      </c>
      <c r="AMR57" s="395" t="str">
        <f ca="1">IF(AND(AMQ57&lt;&gt;"",AMQ57&gt;1),AMR5,"")</f>
        <v/>
      </c>
      <c r="AMS57" s="395">
        <f ca="1">SUMPRODUCT((APC3:APC54=AMR57)*(APF3:APF54=AMR58)*(APG3:APG54="W"))+SUMPRODUCT((APC3:APC54=AMR57)*(APF3:APF54=AMR59)*(APG3:APG54="W"))+SUMPRODUCT((APC3:APC54=AMR57)*(APF3:APF54=AMR60)*(APG3:APG54="W"))+SUMPRODUCT((APC3:APC54=AMR58)*(APF3:APF54=AMR57)*(APH3:APH54="W"))+SUMPRODUCT((APC3:APC54=AMR59)*(APF3:APF54=AMR57)*(APH3:APH54="W"))+SUMPRODUCT((APC3:APC54=AMR60)*(APF3:APF54=AMR57)*(APH3:APH54="W"))</f>
        <v>0</v>
      </c>
      <c r="AMT57" s="395">
        <f ca="1">SUMPRODUCT((APC3:APC54=AMR57)*(APF3:APF54=AMR58)*(APG3:APG54="D"))+SUMPRODUCT((APC3:APC54=AMR57)*(APF3:APF54=AMR59)*(APG3:APG54="D"))+SUMPRODUCT((APC3:APC54=AMR57)*(APF3:APF54=AMR60)*(APG3:APG54="D"))+SUMPRODUCT((APC3:APC54=AMR58)*(APF3:APF54=AMR57)*(APG3:APG54="D"))+SUMPRODUCT((APC3:APC54=AMR59)*(APF3:APF54=AMR57)*(APG3:APG54="D"))+SUMPRODUCT((APC3:APC54=AMR60)*(APF3:APF54=AMR57)*(APG3:APG54="D"))</f>
        <v>0</v>
      </c>
      <c r="AMU57" s="395">
        <f ca="1">SUMPRODUCT((APC3:APC54=AMR57)*(APF3:APF54=AMR58)*(APG3:APG54="L"))+SUMPRODUCT((APC3:APC54=AMR57)*(APF3:APF54=AMR59)*(APG3:APG54="L"))+SUMPRODUCT((APC3:APC54=AMR57)*(APF3:APF54=AMR60)*(APG3:APG54="L"))+SUMPRODUCT((APC3:APC54=AMR58)*(APF3:APF54=AMR57)*(APH3:APH54="L"))+SUMPRODUCT((APC3:APC54=AMR59)*(APF3:APF54=AMR57)*(APH3:APH54="L"))+SUMPRODUCT((APC3:APC54=AMR60)*(APF3:APF54=AMR57)*(APH3:APH54="L"))</f>
        <v>0</v>
      </c>
      <c r="AMV57" s="395">
        <f ca="1">SUMPRODUCT((APC3:APC54=AMR57)*(APF3:APF54=AMR58)*APD3:APD54)+SUMPRODUCT((APC3:APC54=AMR57)*(APF3:APF54=AMR59)*APD3:APD54)+SUMPRODUCT((APC3:APC54=AMR57)*(APF3:APF54=AMR60)*APD3:APD54)+SUMPRODUCT((APC3:APC54=AMR57)*(APF3:APF54=AMR56)*APD3:APD54)+SUMPRODUCT((APC3:APC54=AMR58)*(APF3:APF54=AMR57)*APE3:APE54)+SUMPRODUCT((APC3:APC54=AMR59)*(APF3:APF54=AMR57)*APE3:APE54)+SUMPRODUCT((APC3:APC54=AMR60)*(APF3:APF54=AMR57)*APE3:APE54)+SUMPRODUCT((APC3:APC54=AMR56)*(APF3:APF54=AMR57)*APE3:APE54)</f>
        <v>0</v>
      </c>
      <c r="AMW57" s="395">
        <f ca="1">SUMPRODUCT((APC3:APC54=AMR57)*(APF3:APF54=AMR58)*APE3:APE54)+SUMPRODUCT((APC3:APC54=AMR57)*(APF3:APF54=AMR59)*APE3:APE54)+SUMPRODUCT((APC3:APC54=AMR57)*(APF3:APF54=AMR60)*APE3:APE54)+SUMPRODUCT((APC3:APC54=AMR57)*(APF3:APF54=AMR56)*APE3:APE54)+SUMPRODUCT((APC3:APC54=AMR58)*(APF3:APF54=AMR57)*APD3:APD54)+SUMPRODUCT((APC3:APC54=AMR59)*(APF3:APF54=AMR57)*APD3:APD54)+SUMPRODUCT((APC3:APC54=AMR60)*(APF3:APF54=AMR57)*APD3:APD54)+SUMPRODUCT((APC3:APC54=AMR56)*(APF3:APF54=AMR57)*APD3:APD54)</f>
        <v>0</v>
      </c>
      <c r="AMX57" s="395">
        <f ca="1">AMV57-AMW57+1000</f>
        <v>1000</v>
      </c>
      <c r="AMY57" s="395" t="str">
        <f t="shared" ref="AMY57:AMY59" ca="1" si="7583">IF(AMR57&lt;&gt;"",AMS57*3+AMT57*1,"")</f>
        <v/>
      </c>
      <c r="AMZ57" s="395" t="str">
        <f ca="1">IF(AMR57&lt;&gt;"",VLOOKUP(AMR57,ALE4:ALK52,7,FALSE),"")</f>
        <v/>
      </c>
      <c r="ANA57" s="395" t="str">
        <f ca="1">IF(AMR57&lt;&gt;"",VLOOKUP(AMR57,ALE4:ALK52,5,FALSE),"")</f>
        <v/>
      </c>
      <c r="ANB57" s="395" t="str">
        <f ca="1">IF(AMR57&lt;&gt;"",VLOOKUP(AMR57,ALE4:ALM52,9,FALSE),"")</f>
        <v/>
      </c>
      <c r="ANC57" s="395" t="str">
        <f t="shared" ref="ANC57:ANC59" ca="1" si="7584">AMY57</f>
        <v/>
      </c>
      <c r="AND57" s="395" t="str">
        <f ca="1">IF(AMR57&lt;&gt;"",RANK(ANC57,ANC56:ANC59),"")</f>
        <v/>
      </c>
      <c r="ANE57" s="395" t="str">
        <f ca="1">IF(AMR57&lt;&gt;"",SUMPRODUCT((ANC56:ANC59=ANC57)*(AMX56:AMX59&gt;AMX57)),"")</f>
        <v/>
      </c>
      <c r="ANF57" s="395" t="str">
        <f ca="1">IF(AMR57&lt;&gt;"",SUMPRODUCT((ANC56:ANC59=ANC57)*(AMX56:AMX59=AMX57)*(AMV56:AMV59&gt;AMV57)),"")</f>
        <v/>
      </c>
      <c r="ANG57" s="395" t="str">
        <f ca="1">IF(AMR57&lt;&gt;"",SUMPRODUCT((ANC56:ANC59=ANC57)*(AMX56:AMX59=AMX57)*(AMV56:AMV59=AMV57)*(AMZ56:AMZ59&gt;AMZ57)),"")</f>
        <v/>
      </c>
      <c r="ANH57" s="395" t="str">
        <f ca="1">IF(AMR57&lt;&gt;"",SUMPRODUCT((ANC56:ANC59=ANC57)*(AMX56:AMX59=AMX57)*(AMV56:AMV59=AMV57)*(AMZ56:AMZ59=AMZ57)*(ANA56:ANA59&gt;ANA57)),"")</f>
        <v/>
      </c>
      <c r="ANI57" s="395" t="str">
        <f ca="1">IF(AMR57&lt;&gt;"",SUMPRODUCT((ANC56:ANC59=ANC57)*(AMX56:AMX59=AMX57)*(AMV56:AMV59=AMV57)*(AMZ56:AMZ59=AMZ57)*(ANA56:ANA59=ANA57)*(ANB56:ANB59&gt;ANB57)),"")</f>
        <v/>
      </c>
      <c r="ANJ57" s="395" t="str">
        <f ca="1">IF(AMR57&lt;&gt;"",SUM(AND57:ANI57)+1,"")</f>
        <v/>
      </c>
      <c r="APR57" s="395">
        <f ca="1">IF(COUNTIF(APR4:APR7,4)=4,1,SUMPRODUCT((APR4:APR7=APR5)*(APQ4:APQ7=APQ5)*(APO4:APO7&gt;APO5))+1)</f>
        <v>1</v>
      </c>
      <c r="AQC57" s="395">
        <f ca="1">IF(AQD5&lt;&gt;"",SUMPRODUCT((AQK4:AQK7=AQK5)*(AQJ4:AQJ7=AQJ5)*(AQH4:AQH7=AQH5)*(AQI4:AQI7=AQI5)),"")</f>
        <v>4</v>
      </c>
      <c r="AQD57" s="395" t="str">
        <f ca="1">IF(AND(AQC57&lt;&gt;"",AQC57&gt;1),AQD5,"")</f>
        <v>Al Ahly</v>
      </c>
      <c r="AQE57" s="395">
        <f ca="1">SUMPRODUCT((ATI3:ATI54=AQD57)*(ATL3:ATL54=AQD58)*(ATM3:ATM54="W"))+SUMPRODUCT((ATI3:ATI54=AQD57)*(ATL3:ATL54=AQD59)*(ATM3:ATM54="W"))+SUMPRODUCT((ATI3:ATI54=AQD57)*(ATL3:ATL54=AQD60)*(ATM3:ATM54="W"))+SUMPRODUCT((ATI3:ATI54=AQD57)*(ATL3:ATL54=AQD56)*(ATM3:ATM54="W"))+SUMPRODUCT((ATI3:ATI54=AQD58)*(ATL3:ATL54=AQD57)*(ATN3:ATN54="W"))+SUMPRODUCT((ATI3:ATI54=AQD59)*(ATL3:ATL54=AQD57)*(ATN3:ATN54="W"))+SUMPRODUCT((ATI3:ATI54=AQD60)*(ATL3:ATL54=AQD57)*(ATN3:ATN54="W"))+SUMPRODUCT((ATI3:ATI54=AQD56)*(ATL3:ATL54=AQD57)*(ATN3:ATN54="W"))</f>
        <v>0</v>
      </c>
      <c r="AQF57" s="395">
        <f ca="1">SUMPRODUCT((ATI3:ATI54=AQD57)*(ATL3:ATL54=AQD58)*(ATM3:ATM54="D"))+SUMPRODUCT((ATI3:ATI54=AQD57)*(ATL3:ATL54=AQD59)*(ATM3:ATM54="D"))+SUMPRODUCT((ATI3:ATI54=AQD57)*(ATL3:ATL54=AQD60)*(ATM3:ATM54="D"))+SUMPRODUCT((ATI3:ATI54=AQD57)*(ATL3:ATL54=AQD56)*(ATM3:ATM54="D"))+SUMPRODUCT((ATI3:ATI54=AQD58)*(ATL3:ATL54=AQD57)*(ATM3:ATM54="D"))+SUMPRODUCT((ATI3:ATI54=AQD59)*(ATL3:ATL54=AQD57)*(ATM3:ATM54="D"))+SUMPRODUCT((ATI3:ATI54=AQD60)*(ATL3:ATL54=AQD57)*(ATM3:ATM54="D"))+SUMPRODUCT((ATI3:ATI54=AQD56)*(ATL3:ATL54=AQD57)*(ATM3:ATM54="D"))</f>
        <v>0</v>
      </c>
      <c r="AQG57" s="395">
        <f ca="1">SUMPRODUCT((ATI3:ATI54=AQD57)*(ATL3:ATL54=AQD58)*(ATM3:ATM54="L"))+SUMPRODUCT((ATI3:ATI54=AQD57)*(ATL3:ATL54=AQD59)*(ATM3:ATM54="L"))+SUMPRODUCT((ATI3:ATI54=AQD57)*(ATL3:ATL54=AQD60)*(ATM3:ATM54="L"))+SUMPRODUCT((ATI3:ATI54=AQD57)*(ATL3:ATL54=AQD56)*(ATM3:ATM54="L"))+SUMPRODUCT((ATI3:ATI54=AQD58)*(ATL3:ATL54=AQD57)*(ATN3:ATN54="L"))+SUMPRODUCT((ATI3:ATI54=AQD59)*(ATL3:ATL54=AQD57)*(ATN3:ATN54="L"))+SUMPRODUCT((ATI3:ATI54=AQD60)*(ATL3:ATL54=AQD57)*(ATN3:ATN54="L"))+SUMPRODUCT((ATI3:ATI54=AQD56)*(ATL3:ATL54=AQD57)*(ATN3:ATN54="L"))</f>
        <v>0</v>
      </c>
      <c r="AQH57" s="395">
        <f ca="1">SUMPRODUCT((ATI3:ATI54=AQD57)*(ATL3:ATL54=AQD58)*ATJ3:ATJ54)+SUMPRODUCT((ATI3:ATI54=AQD57)*(ATL3:ATL54=AQD59)*ATJ3:ATJ54)+SUMPRODUCT((ATI3:ATI54=AQD57)*(ATL3:ATL54=AQD60)*ATJ3:ATJ54)+SUMPRODUCT((ATI3:ATI54=AQD57)*(ATL3:ATL54=AQD56)*ATJ3:ATJ54)+SUMPRODUCT((ATI3:ATI54=AQD58)*(ATL3:ATL54=AQD57)*ATK3:ATK54)+SUMPRODUCT((ATI3:ATI54=AQD59)*(ATL3:ATL54=AQD57)*ATK3:ATK54)+SUMPRODUCT((ATI3:ATI54=AQD60)*(ATL3:ATL54=AQD57)*ATK3:ATK54)+SUMPRODUCT((ATI3:ATI54=AQD56)*(ATL3:ATL54=AQD57)*ATK3:ATK54)</f>
        <v>0</v>
      </c>
      <c r="AQI57" s="395">
        <f ca="1">SUMPRODUCT((ATI3:ATI54=AQD57)*(ATL3:ATL54=AQD58)*ATK3:ATK54)+SUMPRODUCT((ATI3:ATI54=AQD57)*(ATL3:ATL54=AQD59)*ATK3:ATK54)+SUMPRODUCT((ATI3:ATI54=AQD57)*(ATL3:ATL54=AQD60)*ATK3:ATK54)+SUMPRODUCT((ATI3:ATI54=AQD57)*(ATL3:ATL54=AQD56)*ATK3:ATK54)+SUMPRODUCT((ATI3:ATI54=AQD58)*(ATL3:ATL54=AQD57)*ATJ3:ATJ54)+SUMPRODUCT((ATI3:ATI54=AQD59)*(ATL3:ATL54=AQD57)*ATJ3:ATJ54)+SUMPRODUCT((ATI3:ATI54=AQD60)*(ATL3:ATL54=AQD57)*ATJ3:ATJ54)+SUMPRODUCT((ATI3:ATI54=AQD56)*(ATL3:ATL54=AQD57)*ATJ3:ATJ54)</f>
        <v>0</v>
      </c>
      <c r="AQJ57" s="395">
        <f ca="1">AQH57-AQI57+1000</f>
        <v>1000</v>
      </c>
      <c r="AQK57" s="395">
        <f t="shared" ref="AQK57:AQK59" ca="1" si="7585">IF(AQD57&lt;&gt;"",AQE57*3+AQF57*1,"")</f>
        <v>0</v>
      </c>
      <c r="AQL57" s="395">
        <f ca="1">IF(AQD57&lt;&gt;"",VLOOKUP(AQD57,APK4:APQ52,7,FALSE),"")</f>
        <v>1000</v>
      </c>
      <c r="AQM57" s="395">
        <f ca="1">IF(AQD57&lt;&gt;"",VLOOKUP(AQD57,APK4:APQ52,5,FALSE),"")</f>
        <v>0</v>
      </c>
      <c r="AQN57" s="395">
        <f ca="1">IF(AQD57&lt;&gt;"",VLOOKUP(AQD57,APK4:APS52,9,FALSE),"")</f>
        <v>16</v>
      </c>
      <c r="AQO57" s="395">
        <f t="shared" ref="AQO57:AQO59" ca="1" si="7586">AQK57</f>
        <v>0</v>
      </c>
      <c r="AQP57" s="395">
        <f ca="1">IF(AQD57&lt;&gt;"",RANK(AQO57,AQO56:AQO60),"")</f>
        <v>1</v>
      </c>
      <c r="AQQ57" s="395">
        <f ca="1">IF(AQD57&lt;&gt;"",SUMPRODUCT((AQO56:AQO60=AQO57)*(AQJ56:AQJ60&gt;AQJ57)),"")</f>
        <v>0</v>
      </c>
      <c r="AQR57" s="395">
        <f ca="1">IF(AQD57&lt;&gt;"",SUMPRODUCT((AQO56:AQO60=AQO57)*(AQJ56:AQJ60=AQJ57)*(AQH56:AQH60&gt;AQH57)),"")</f>
        <v>0</v>
      </c>
      <c r="AQS57" s="395">
        <f ca="1">IF(AQD57&lt;&gt;"",SUMPRODUCT((AQO56:AQO60=AQO57)*(AQJ56:AQJ60=AQJ57)*(AQH56:AQH60=AQH57)*(AQL56:AQL60&gt;AQL57)),"")</f>
        <v>0</v>
      </c>
      <c r="AQT57" s="395">
        <f ca="1">IF(AQD57&lt;&gt;"",SUMPRODUCT((AQO56:AQO60=AQO57)*(AQJ56:AQJ60=AQJ57)*(AQH56:AQH60=AQH57)*(AQL56:AQL60=AQL57)*(AQM56:AQM60&gt;AQM57)),"")</f>
        <v>0</v>
      </c>
      <c r="AQU57" s="395">
        <f ca="1">IF(AQD57&lt;&gt;"",SUMPRODUCT((AQO56:AQO60=AQO57)*(AQJ56:AQJ60=AQJ57)*(AQH56:AQH60=AQH57)*(AQL56:AQL60=AQL57)*(AQM56:AQM60=AQM57)*(AQN56:AQN60&gt;AQN57)),"")</f>
        <v>2</v>
      </c>
      <c r="AQV57" s="395">
        <f ca="1">IF(AQD57&lt;&gt;"",SUM(AQP57:AQU57),"")</f>
        <v>3</v>
      </c>
      <c r="AQW57" s="395" t="str">
        <f ca="1">IF(AQX5&lt;&gt;"",SUMPRODUCT((ARE4:ARE7=ARE5)*(ARD4:ARD7=ARD5)*(ARB4:ARB7=ARB5)*(ARC4:ARC7=ARC5)),"")</f>
        <v/>
      </c>
      <c r="AQX57" s="395" t="str">
        <f ca="1">IF(AND(AQW57&lt;&gt;"",AQW57&gt;1),AQX5,"")</f>
        <v/>
      </c>
      <c r="AQY57" s="395">
        <f ca="1">SUMPRODUCT((ATI3:ATI54=AQX57)*(ATL3:ATL54=AQX58)*(ATM3:ATM54="W"))+SUMPRODUCT((ATI3:ATI54=AQX57)*(ATL3:ATL54=AQX59)*(ATM3:ATM54="W"))+SUMPRODUCT((ATI3:ATI54=AQX57)*(ATL3:ATL54=AQX60)*(ATM3:ATM54="W"))+SUMPRODUCT((ATI3:ATI54=AQX58)*(ATL3:ATL54=AQX57)*(ATN3:ATN54="W"))+SUMPRODUCT((ATI3:ATI54=AQX59)*(ATL3:ATL54=AQX57)*(ATN3:ATN54="W"))+SUMPRODUCT((ATI3:ATI54=AQX60)*(ATL3:ATL54=AQX57)*(ATN3:ATN54="W"))</f>
        <v>0</v>
      </c>
      <c r="AQZ57" s="395">
        <f ca="1">SUMPRODUCT((ATI3:ATI54=AQX57)*(ATL3:ATL54=AQX58)*(ATM3:ATM54="D"))+SUMPRODUCT((ATI3:ATI54=AQX57)*(ATL3:ATL54=AQX59)*(ATM3:ATM54="D"))+SUMPRODUCT((ATI3:ATI54=AQX57)*(ATL3:ATL54=AQX60)*(ATM3:ATM54="D"))+SUMPRODUCT((ATI3:ATI54=AQX58)*(ATL3:ATL54=AQX57)*(ATM3:ATM54="D"))+SUMPRODUCT((ATI3:ATI54=AQX59)*(ATL3:ATL54=AQX57)*(ATM3:ATM54="D"))+SUMPRODUCT((ATI3:ATI54=AQX60)*(ATL3:ATL54=AQX57)*(ATM3:ATM54="D"))</f>
        <v>0</v>
      </c>
      <c r="ARA57" s="395">
        <f ca="1">SUMPRODUCT((ATI3:ATI54=AQX57)*(ATL3:ATL54=AQX58)*(ATM3:ATM54="L"))+SUMPRODUCT((ATI3:ATI54=AQX57)*(ATL3:ATL54=AQX59)*(ATM3:ATM54="L"))+SUMPRODUCT((ATI3:ATI54=AQX57)*(ATL3:ATL54=AQX60)*(ATM3:ATM54="L"))+SUMPRODUCT((ATI3:ATI54=AQX58)*(ATL3:ATL54=AQX57)*(ATN3:ATN54="L"))+SUMPRODUCT((ATI3:ATI54=AQX59)*(ATL3:ATL54=AQX57)*(ATN3:ATN54="L"))+SUMPRODUCT((ATI3:ATI54=AQX60)*(ATL3:ATL54=AQX57)*(ATN3:ATN54="L"))</f>
        <v>0</v>
      </c>
      <c r="ARB57" s="395">
        <f ca="1">SUMPRODUCT((ATI3:ATI54=AQX57)*(ATL3:ATL54=AQX58)*ATJ3:ATJ54)+SUMPRODUCT((ATI3:ATI54=AQX57)*(ATL3:ATL54=AQX59)*ATJ3:ATJ54)+SUMPRODUCT((ATI3:ATI54=AQX57)*(ATL3:ATL54=AQX60)*ATJ3:ATJ54)+SUMPRODUCT((ATI3:ATI54=AQX57)*(ATL3:ATL54=AQX56)*ATJ3:ATJ54)+SUMPRODUCT((ATI3:ATI54=AQX58)*(ATL3:ATL54=AQX57)*ATK3:ATK54)+SUMPRODUCT((ATI3:ATI54=AQX59)*(ATL3:ATL54=AQX57)*ATK3:ATK54)+SUMPRODUCT((ATI3:ATI54=AQX60)*(ATL3:ATL54=AQX57)*ATK3:ATK54)+SUMPRODUCT((ATI3:ATI54=AQX56)*(ATL3:ATL54=AQX57)*ATK3:ATK54)</f>
        <v>0</v>
      </c>
      <c r="ARC57" s="395">
        <f ca="1">SUMPRODUCT((ATI3:ATI54=AQX57)*(ATL3:ATL54=AQX58)*ATK3:ATK54)+SUMPRODUCT((ATI3:ATI54=AQX57)*(ATL3:ATL54=AQX59)*ATK3:ATK54)+SUMPRODUCT((ATI3:ATI54=AQX57)*(ATL3:ATL54=AQX60)*ATK3:ATK54)+SUMPRODUCT((ATI3:ATI54=AQX57)*(ATL3:ATL54=AQX56)*ATK3:ATK54)+SUMPRODUCT((ATI3:ATI54=AQX58)*(ATL3:ATL54=AQX57)*ATJ3:ATJ54)+SUMPRODUCT((ATI3:ATI54=AQX59)*(ATL3:ATL54=AQX57)*ATJ3:ATJ54)+SUMPRODUCT((ATI3:ATI54=AQX60)*(ATL3:ATL54=AQX57)*ATJ3:ATJ54)+SUMPRODUCT((ATI3:ATI54=AQX56)*(ATL3:ATL54=AQX57)*ATJ3:ATJ54)</f>
        <v>0</v>
      </c>
      <c r="ARD57" s="395">
        <f ca="1">ARB57-ARC57+1000</f>
        <v>1000</v>
      </c>
      <c r="ARE57" s="395" t="str">
        <f t="shared" ref="ARE57:ARE59" ca="1" si="7587">IF(AQX57&lt;&gt;"",AQY57*3+AQZ57*1,"")</f>
        <v/>
      </c>
      <c r="ARF57" s="395" t="str">
        <f ca="1">IF(AQX57&lt;&gt;"",VLOOKUP(AQX57,APK4:APQ52,7,FALSE),"")</f>
        <v/>
      </c>
      <c r="ARG57" s="395" t="str">
        <f ca="1">IF(AQX57&lt;&gt;"",VLOOKUP(AQX57,APK4:APQ52,5,FALSE),"")</f>
        <v/>
      </c>
      <c r="ARH57" s="395" t="str">
        <f ca="1">IF(AQX57&lt;&gt;"",VLOOKUP(AQX57,APK4:APS52,9,FALSE),"")</f>
        <v/>
      </c>
      <c r="ARI57" s="395" t="str">
        <f t="shared" ref="ARI57:ARI59" ca="1" si="7588">ARE57</f>
        <v/>
      </c>
      <c r="ARJ57" s="395" t="str">
        <f ca="1">IF(AQX57&lt;&gt;"",RANK(ARI57,ARI56:ARI59),"")</f>
        <v/>
      </c>
      <c r="ARK57" s="395" t="str">
        <f ca="1">IF(AQX57&lt;&gt;"",SUMPRODUCT((ARI56:ARI59=ARI57)*(ARD56:ARD59&gt;ARD57)),"")</f>
        <v/>
      </c>
      <c r="ARL57" s="395" t="str">
        <f ca="1">IF(AQX57&lt;&gt;"",SUMPRODUCT((ARI56:ARI59=ARI57)*(ARD56:ARD59=ARD57)*(ARB56:ARB59&gt;ARB57)),"")</f>
        <v/>
      </c>
      <c r="ARM57" s="395" t="str">
        <f ca="1">IF(AQX57&lt;&gt;"",SUMPRODUCT((ARI56:ARI59=ARI57)*(ARD56:ARD59=ARD57)*(ARB56:ARB59=ARB57)*(ARF56:ARF59&gt;ARF57)),"")</f>
        <v/>
      </c>
      <c r="ARN57" s="395" t="str">
        <f ca="1">IF(AQX57&lt;&gt;"",SUMPRODUCT((ARI56:ARI59=ARI57)*(ARD56:ARD59=ARD57)*(ARB56:ARB59=ARB57)*(ARF56:ARF59=ARF57)*(ARG56:ARG59&gt;ARG57)),"")</f>
        <v/>
      </c>
      <c r="ARO57" s="395" t="str">
        <f ca="1">IF(AQX57&lt;&gt;"",SUMPRODUCT((ARI56:ARI59=ARI57)*(ARD56:ARD59=ARD57)*(ARB56:ARB59=ARB57)*(ARF56:ARF59=ARF57)*(ARG56:ARG59=ARG57)*(ARH56:ARH59&gt;ARH57)),"")</f>
        <v/>
      </c>
      <c r="ARP57" s="395" t="str">
        <f ca="1">IF(AQX57&lt;&gt;"",SUM(ARJ57:ARO57)+1,"")</f>
        <v/>
      </c>
    </row>
    <row r="58" spans="2:1211" x14ac:dyDescent="0.25">
      <c r="G58" s="395">
        <v>1</v>
      </c>
      <c r="H58" s="395">
        <v>1</v>
      </c>
      <c r="I58" s="395">
        <v>1</v>
      </c>
      <c r="J58" s="395">
        <f>IF(COUNTIF(J4:J7,4)=4,1,SUMPRODUCT((J4:J7=J6)*(I4:I7=I6)*(G4:G7&gt;G6))+1)</f>
        <v>1</v>
      </c>
      <c r="U58" s="395" t="str">
        <f>IF(V6&lt;&gt;"",SUMPRODUCT((AC4:AC7=AC6)*(AB4:AB7=AB6)*(Z4:Z7=Z6)*(AA4:AA7=AA6)),"")</f>
        <v/>
      </c>
      <c r="V58" s="395" t="str">
        <f>IF(AND(U58&lt;&gt;"",U58&gt;1),V6,"")</f>
        <v/>
      </c>
      <c r="W58" s="395">
        <f>SUMPRODUCT((DA3:DA54=V58)*(DD3:DD54=V59)*(DE3:DE54="W"))+SUMPRODUCT((DA3:DA54=V58)*(DD3:DD54=V60)*(DE3:DE54="W"))+SUMPRODUCT((DA3:DA54=V58)*(DD3:DD54=V56)*(DE3:DE54="W"))+SUMPRODUCT((DA3:DA54=V58)*(DD3:DD54=V57)*(DE3:DE54="W"))+SUMPRODUCT((DA3:DA54=V59)*(DD3:DD54=V58)*(DF3:DF54="W"))+SUMPRODUCT((DA3:DA54=V60)*(DD3:DD54=V58)*(DF3:DF54="W"))+SUMPRODUCT((DA3:DA54=V56)*(DD3:DD54=V58)*(DF3:DF54="W"))+SUMPRODUCT((DA3:DA54=V57)*(DD3:DD54=V58)*(DF3:DF54="W"))</f>
        <v>0</v>
      </c>
      <c r="X58" s="395">
        <f>SUMPRODUCT((DA3:DA54=V58)*(DD3:DD54=V59)*(DE3:DE54="D"))+SUMPRODUCT((DA3:DA54=V58)*(DD3:DD54=V60)*(DE3:DE54="D"))+SUMPRODUCT((DA3:DA54=V58)*(DD3:DD54=V56)*(DE3:DE54="D"))+SUMPRODUCT((DA3:DA54=V58)*(DD3:DD54=V57)*(DE3:DE54="D"))+SUMPRODUCT((DA3:DA54=V59)*(DD3:DD54=V58)*(DE3:DE54="D"))+SUMPRODUCT((DA3:DA54=V60)*(DD3:DD54=V58)*(DE3:DE54="D"))+SUMPRODUCT((DA3:DA54=V56)*(DD3:DD54=V58)*(DE3:DE54="D"))+SUMPRODUCT((DA3:DA54=V57)*(DD3:DD54=V58)*(DE3:DE54="D"))</f>
        <v>0</v>
      </c>
      <c r="Y58" s="395">
        <f>SUMPRODUCT((DA3:DA54=V58)*(DD3:DD54=V59)*(DE3:DE54="L"))+SUMPRODUCT((DA3:DA54=V58)*(DD3:DD54=V60)*(DE3:DE54="L"))+SUMPRODUCT((DA3:DA54=V58)*(DD3:DD54=V56)*(DE3:DE54="L"))+SUMPRODUCT((DA3:DA54=V58)*(DD3:DD54=V57)*(DE3:DE54="L"))+SUMPRODUCT((DA3:DA54=V59)*(DD3:DD54=V58)*(DF3:DF54="L"))+SUMPRODUCT((DA3:DA54=V60)*(DD3:DD54=V58)*(DF3:DF54="L"))+SUMPRODUCT((DA3:DA54=V56)*(DD3:DD54=V58)*(DF3:DF54="L"))+SUMPRODUCT((DA3:DA54=V57)*(DD3:DD54=V58)*(DF3:DF54="L"))</f>
        <v>0</v>
      </c>
      <c r="Z58" s="395">
        <f>SUMPRODUCT((DA3:DA54=V58)*(DD3:DD54=V59)*DB3:DB54)+SUMPRODUCT((DA3:DA54=V58)*(DD3:DD54=V60)*DB3:DB54)+SUMPRODUCT((DA3:DA54=V58)*(DD3:DD54=V56)*DB3:DB54)+SUMPRODUCT((DA3:DA54=V58)*(DD3:DD54=V57)*DB3:DB54)+SUMPRODUCT((DA3:DA54=V59)*(DD3:DD54=V58)*DC3:DC54)+SUMPRODUCT((DA3:DA54=V60)*(DD3:DD54=V58)*DC3:DC54)+SUMPRODUCT((DA3:DA54=V56)*(DD3:DD54=V58)*DC3:DC54)+SUMPRODUCT((DA3:DA54=V57)*(DD3:DD54=V58)*DC3:DC54)</f>
        <v>0</v>
      </c>
      <c r="AA58" s="395">
        <f>SUMPRODUCT((DA3:DA54=V58)*(DD3:DD54=V59)*DC3:DC54)+SUMPRODUCT((DA3:DA54=V58)*(DD3:DD54=V60)*DC3:DC54)+SUMPRODUCT((DA3:DA54=V58)*(DD3:DD54=V56)*DC3:DC54)+SUMPRODUCT((DA3:DA54=V58)*(DD3:DD54=V57)*DC3:DC54)+SUMPRODUCT((DA3:DA54=V59)*(DD3:DD54=V58)*DB3:DB54)+SUMPRODUCT((DA3:DA54=V60)*(DD3:DD54=V58)*DB3:DB54)+SUMPRODUCT((DA3:DA54=V56)*(DD3:DD54=V58)*DB3:DB54)+SUMPRODUCT((DA3:DA54=V57)*(DD3:DD54=V58)*DB3:DB54)</f>
        <v>0</v>
      </c>
      <c r="AB58" s="395">
        <f>Z58-AA58+1000</f>
        <v>1000</v>
      </c>
      <c r="AC58" s="395" t="str">
        <f t="shared" si="7545"/>
        <v/>
      </c>
      <c r="AD58" s="395" t="str">
        <f>IF(V58&lt;&gt;"",VLOOKUP(V58,C4:I52,7,FALSE),"")</f>
        <v/>
      </c>
      <c r="AE58" s="395" t="str">
        <f>IF(V58&lt;&gt;"",VLOOKUP(V58,C4:I52,5,FALSE),"")</f>
        <v/>
      </c>
      <c r="AF58" s="395" t="str">
        <f>IF(V58&lt;&gt;"",VLOOKUP(V58,C4:K52,9,FALSE),"")</f>
        <v/>
      </c>
      <c r="AG58" s="395" t="str">
        <f t="shared" si="7546"/>
        <v/>
      </c>
      <c r="AH58" s="395" t="str">
        <f>IF(V58&lt;&gt;"",RANK(AG58,AG56:AG60),"")</f>
        <v/>
      </c>
      <c r="AI58" s="395" t="str">
        <f>IF(V58&lt;&gt;"",SUMPRODUCT((AG56:AG60=AG58)*(AB56:AB60&gt;AB58)),"")</f>
        <v/>
      </c>
      <c r="AJ58" s="395" t="str">
        <f>IF(V58&lt;&gt;"",SUMPRODUCT((AG56:AG60=AG58)*(AB56:AB60=AB58)*(Z56:Z60&gt;Z58)),"")</f>
        <v/>
      </c>
      <c r="AK58" s="395" t="str">
        <f>IF(V58&lt;&gt;"",SUMPRODUCT((AG56:AG60=AG58)*(AB56:AB60=AB58)*(Z56:Z60=Z58)*(AD56:AD60&gt;AD58)),"")</f>
        <v/>
      </c>
      <c r="AL58" s="395" t="str">
        <f>IF(V58&lt;&gt;"",SUMPRODUCT((AG56:AG60=AG58)*(AB56:AB60=AB58)*(Z56:Z60=Z58)*(AD56:AD60=AD58)*(AE56:AE60&gt;AE58)),"")</f>
        <v/>
      </c>
      <c r="AM58" s="395" t="str">
        <f>IF(V58&lt;&gt;"",SUMPRODUCT((AG56:AG60=AG58)*(AB56:AB60=AB58)*(Z56:Z60=Z58)*(AD56:AD60=AD58)*(AE56:AE60=AE58)*(AF56:AF60&gt;AF58)),"")</f>
        <v/>
      </c>
      <c r="AN58" s="395" t="str">
        <f>IF(V58&lt;&gt;"",SUM(AH58:AM58),"")</f>
        <v/>
      </c>
      <c r="AO58" s="395" t="str">
        <f>IF(AP6&lt;&gt;"",SUMPRODUCT((AW4:AW7=AW6)*(AV4:AV7=AV6)*(AT4:AT7=AT6)*(AU4:AU7=AU6)),"")</f>
        <v/>
      </c>
      <c r="AP58" s="395" t="str">
        <f>IF(AND(AO58&lt;&gt;"",AO58&gt;1),AP6,"")</f>
        <v/>
      </c>
      <c r="AQ58" s="395">
        <f>SUMPRODUCT((DA3:DA54=AP58)*(DD3:DD54=AP59)*(DE3:DE54="W"))+SUMPRODUCT((DA3:DA54=AP58)*(DD3:DD54=AP60)*(DE3:DE54="W"))+SUMPRODUCT((DA3:DA54=AP58)*(DD3:DD54=AP57)*(DE3:DE54="W"))+SUMPRODUCT((DA3:DA54=AP59)*(DD3:DD54=AP58)*(DF3:DF54="W"))+SUMPRODUCT((DA3:DA54=AP60)*(DD3:DD54=AP58)*(DF3:DF54="W"))+SUMPRODUCT((DA3:DA54=AP57)*(DD3:DD54=AP58)*(DF3:DF54="W"))</f>
        <v>0</v>
      </c>
      <c r="AR58" s="395">
        <f>SUMPRODUCT((DA3:DA54=AP58)*(DD3:DD54=AP59)*(DE3:DE54="D"))+SUMPRODUCT((DA3:DA54=AP58)*(DD3:DD54=AP60)*(DE3:DE54="D"))+SUMPRODUCT((DA3:DA54=AP58)*(DD3:DD54=AP57)*(DE3:DE54="D"))+SUMPRODUCT((DA3:DA54=AP59)*(DD3:DD54=AP58)*(DE3:DE54="D"))+SUMPRODUCT((DA3:DA54=AP60)*(DD3:DD54=AP58)*(DE3:DE54="D"))+SUMPRODUCT((DA3:DA54=AP57)*(DD3:DD54=AP58)*(DE3:DE54="D"))</f>
        <v>0</v>
      </c>
      <c r="AS58" s="395">
        <f>SUMPRODUCT((DA3:DA54=AP58)*(DD3:DD54=AP59)*(DE3:DE54="L"))+SUMPRODUCT((DA3:DA54=AP58)*(DD3:DD54=AP60)*(DE3:DE54="L"))+SUMPRODUCT((DA3:DA54=AP58)*(DD3:DD54=AP57)*(DE3:DE54="L"))+SUMPRODUCT((DA3:DA54=AP59)*(DD3:DD54=AP58)*(DF3:DF54="L"))+SUMPRODUCT((DA3:DA54=AP60)*(DD3:DD54=AP58)*(DF3:DF54="L"))+SUMPRODUCT((DA3:DA54=AP57)*(DD3:DD54=AP58)*(DF3:DF54="L"))</f>
        <v>0</v>
      </c>
      <c r="AT58" s="395">
        <f>SUMPRODUCT((DA3:DA54=AP58)*(DD3:DD54=AP59)*DB3:DB54)+SUMPRODUCT((DA3:DA54=AP58)*(DD3:DD54=AP60)*DB3:DB54)+SUMPRODUCT((DA3:DA54=AP58)*(DD3:DD54=AP56)*DB3:DB54)+SUMPRODUCT((DA3:DA54=AP58)*(DD3:DD54=AP57)*DB3:DB54)+SUMPRODUCT((DA3:DA54=AP59)*(DD3:DD54=AP58)*DC3:DC54)+SUMPRODUCT((DA3:DA54=AP60)*(DD3:DD54=AP58)*DC3:DC54)+SUMPRODUCT((DA3:DA54=AP56)*(DD3:DD54=AP58)*DC3:DC54)+SUMPRODUCT((DA3:DA54=AP57)*(DD3:DD54=AP58)*DC3:DC54)</f>
        <v>0</v>
      </c>
      <c r="AU58" s="395">
        <f>SUMPRODUCT((DA3:DA54=AP58)*(DD3:DD54=AP59)*DC3:DC54)+SUMPRODUCT((DA3:DA54=AP58)*(DD3:DD54=AP60)*DC3:DC54)+SUMPRODUCT((DA3:DA54=AP58)*(DD3:DD54=AP56)*DC3:DC54)+SUMPRODUCT((DA3:DA54=AP58)*(DD3:DD54=AP57)*DC3:DC54)+SUMPRODUCT((DA3:DA54=AP59)*(DD3:DD54=AP58)*DB3:DB54)+SUMPRODUCT((DA3:DA54=AP60)*(DD3:DD54=AP58)*DB3:DB54)+SUMPRODUCT((DA3:DA54=AP56)*(DD3:DD54=AP58)*DB3:DB54)+SUMPRODUCT((DA3:DA54=AP57)*(DD3:DD54=AP58)*DB3:DB54)</f>
        <v>0</v>
      </c>
      <c r="AV58" s="395">
        <f>AT58-AU58+1000</f>
        <v>1000</v>
      </c>
      <c r="AW58" s="395" t="str">
        <f t="shared" si="7547"/>
        <v/>
      </c>
      <c r="AX58" s="395" t="str">
        <f>IF(AP58&lt;&gt;"",VLOOKUP(AP58,C4:I52,7,FALSE),"")</f>
        <v/>
      </c>
      <c r="AY58" s="395" t="str">
        <f>IF(AP58&lt;&gt;"",VLOOKUP(AP58,C4:I52,5,FALSE),"")</f>
        <v/>
      </c>
      <c r="AZ58" s="395" t="str">
        <f>IF(AP58&lt;&gt;"",VLOOKUP(AP58,C4:K52,9,FALSE),"")</f>
        <v/>
      </c>
      <c r="BA58" s="395" t="str">
        <f t="shared" si="7548"/>
        <v/>
      </c>
      <c r="BB58" s="395" t="str">
        <f>IF(AP58&lt;&gt;"",RANK(BA58,BA56:BA59),"")</f>
        <v/>
      </c>
      <c r="BC58" s="395" t="str">
        <f>IF(AP58&lt;&gt;"",SUMPRODUCT((BA56:BA59=BA58)*(AV56:AV59&gt;AV58)),"")</f>
        <v/>
      </c>
      <c r="BD58" s="395" t="str">
        <f>IF(AP58&lt;&gt;"",SUMPRODUCT((BA56:BA59=BA58)*(AV56:AV59=AV58)*(AT56:AT59&gt;AT58)),"")</f>
        <v/>
      </c>
      <c r="BE58" s="395" t="str">
        <f>IF(AP58&lt;&gt;"",SUMPRODUCT((BA56:BA59=BA58)*(AV56:AV59=AV58)*(AT56:AT59=AT58)*(AX56:AX59&gt;AX58)),"")</f>
        <v/>
      </c>
      <c r="BF58" s="395" t="str">
        <f>IF(AP58&lt;&gt;"",SUMPRODUCT((BA56:BA59=BA58)*(AV56:AV59=AV58)*(AT56:AT59=AT58)*(AX56:AX59=AX58)*(AY56:AY59&gt;AY58)),"")</f>
        <v/>
      </c>
      <c r="BG58" s="395" t="str">
        <f>IF(AP58&lt;&gt;"",SUMPRODUCT((BA56:BA59=BA58)*(AV56:AV59=AV58)*(AT56:AT59=AT58)*(AX56:AX59=AX58)*(AY56:AY59=AY58)*(AZ56:AZ59&gt;AZ58)),"")</f>
        <v/>
      </c>
      <c r="BH58" s="395" t="str">
        <f t="shared" ref="BH58:BH59" si="7589">IF(AP58&lt;&gt;"",SUM(BB58:BG58)+1,"")</f>
        <v/>
      </c>
      <c r="DP58" s="395">
        <f ca="1">IF(COUNTIF(DP4:DP7,4)=4,1,SUMPRODUCT((DP4:DP7=DP6)*(DO4:DO7=DO6)*(DM4:DM7&gt;DM6))+1)</f>
        <v>1</v>
      </c>
      <c r="EA58" s="395" t="str">
        <f ca="1">IF(EB6&lt;&gt;"",SUMPRODUCT((EI4:EI7=EI6)*(EH4:EH7=EH6)*(EF4:EF7=EF6)*(EG4:EG7=EG6)),"")</f>
        <v/>
      </c>
      <c r="EB58" s="395" t="str">
        <f ca="1">IF(AND(EA58&lt;&gt;"",EA58&gt;1),EB6,"")</f>
        <v/>
      </c>
      <c r="EC58" s="395">
        <f ca="1">SUMPRODUCT((HG3:HG54=EB58)*(HJ3:HJ54=EB59)*(HK3:HK54="W"))+SUMPRODUCT((HG3:HG54=EB58)*(HJ3:HJ54=EB60)*(HK3:HK54="W"))+SUMPRODUCT((HG3:HG54=EB58)*(HJ3:HJ54=EB56)*(HK3:HK54="W"))+SUMPRODUCT((HG3:HG54=EB58)*(HJ3:HJ54=EB57)*(HK3:HK54="W"))+SUMPRODUCT((HG3:HG54=EB59)*(HJ3:HJ54=EB58)*(HL3:HL54="W"))+SUMPRODUCT((HG3:HG54=EB60)*(HJ3:HJ54=EB58)*(HL3:HL54="W"))+SUMPRODUCT((HG3:HG54=EB56)*(HJ3:HJ54=EB58)*(HL3:HL54="W"))+SUMPRODUCT((HG3:HG54=EB57)*(HJ3:HJ54=EB58)*(HL3:HL54="W"))</f>
        <v>0</v>
      </c>
      <c r="ED58" s="395">
        <f ca="1">SUMPRODUCT((HG3:HG54=EB58)*(HJ3:HJ54=EB59)*(HK3:HK54="D"))+SUMPRODUCT((HG3:HG54=EB58)*(HJ3:HJ54=EB60)*(HK3:HK54="D"))+SUMPRODUCT((HG3:HG54=EB58)*(HJ3:HJ54=EB56)*(HK3:HK54="D"))+SUMPRODUCT((HG3:HG54=EB58)*(HJ3:HJ54=EB57)*(HK3:HK54="D"))+SUMPRODUCT((HG3:HG54=EB59)*(HJ3:HJ54=EB58)*(HK3:HK54="D"))+SUMPRODUCT((HG3:HG54=EB60)*(HJ3:HJ54=EB58)*(HK3:HK54="D"))+SUMPRODUCT((HG3:HG54=EB56)*(HJ3:HJ54=EB58)*(HK3:HK54="D"))+SUMPRODUCT((HG3:HG54=EB57)*(HJ3:HJ54=EB58)*(HK3:HK54="D"))</f>
        <v>0</v>
      </c>
      <c r="EE58" s="395">
        <f ca="1">SUMPRODUCT((HG3:HG54=EB58)*(HJ3:HJ54=EB59)*(HK3:HK54="L"))+SUMPRODUCT((HG3:HG54=EB58)*(HJ3:HJ54=EB60)*(HK3:HK54="L"))+SUMPRODUCT((HG3:HG54=EB58)*(HJ3:HJ54=EB56)*(HK3:HK54="L"))+SUMPRODUCT((HG3:HG54=EB58)*(HJ3:HJ54=EB57)*(HK3:HK54="L"))+SUMPRODUCT((HG3:HG54=EB59)*(HJ3:HJ54=EB58)*(HL3:HL54="L"))+SUMPRODUCT((HG3:HG54=EB60)*(HJ3:HJ54=EB58)*(HL3:HL54="L"))+SUMPRODUCT((HG3:HG54=EB56)*(HJ3:HJ54=EB58)*(HL3:HL54="L"))+SUMPRODUCT((HG3:HG54=EB57)*(HJ3:HJ54=EB58)*(HL3:HL54="L"))</f>
        <v>0</v>
      </c>
      <c r="EF58" s="395">
        <f ca="1">SUMPRODUCT((HG3:HG54=EB58)*(HJ3:HJ54=EB59)*HH3:HH54)+SUMPRODUCT((HG3:HG54=EB58)*(HJ3:HJ54=EB60)*HH3:HH54)+SUMPRODUCT((HG3:HG54=EB58)*(HJ3:HJ54=EB56)*HH3:HH54)+SUMPRODUCT((HG3:HG54=EB58)*(HJ3:HJ54=EB57)*HH3:HH54)+SUMPRODUCT((HG3:HG54=EB59)*(HJ3:HJ54=EB58)*HI3:HI54)+SUMPRODUCT((HG3:HG54=EB60)*(HJ3:HJ54=EB58)*HI3:HI54)+SUMPRODUCT((HG3:HG54=EB56)*(HJ3:HJ54=EB58)*HI3:HI54)+SUMPRODUCT((HG3:HG54=EB57)*(HJ3:HJ54=EB58)*HI3:HI54)</f>
        <v>0</v>
      </c>
      <c r="EG58" s="395">
        <f ca="1">SUMPRODUCT((HG3:HG54=EB58)*(HJ3:HJ54=EB59)*HI3:HI54)+SUMPRODUCT((HG3:HG54=EB58)*(HJ3:HJ54=EB60)*HI3:HI54)+SUMPRODUCT((HG3:HG54=EB58)*(HJ3:HJ54=EB56)*HI3:HI54)+SUMPRODUCT((HG3:HG54=EB58)*(HJ3:HJ54=EB57)*HI3:HI54)+SUMPRODUCT((HG3:HG54=EB59)*(HJ3:HJ54=EB58)*HH3:HH54)+SUMPRODUCT((HG3:HG54=EB60)*(HJ3:HJ54=EB58)*HH3:HH54)+SUMPRODUCT((HG3:HG54=EB56)*(HJ3:HJ54=EB58)*HH3:HH54)+SUMPRODUCT((HG3:HG54=EB57)*(HJ3:HJ54=EB58)*HH3:HH54)</f>
        <v>0</v>
      </c>
      <c r="EH58" s="395">
        <f ca="1">EF58-EG58+1000</f>
        <v>1000</v>
      </c>
      <c r="EI58" s="395" t="str">
        <f t="shared" ca="1" si="7549"/>
        <v/>
      </c>
      <c r="EJ58" s="395" t="str">
        <f ca="1">IF(EB58&lt;&gt;"",VLOOKUP(EB58,DI4:DO52,7,FALSE),"")</f>
        <v/>
      </c>
      <c r="EK58" s="395" t="str">
        <f ca="1">IF(EB58&lt;&gt;"",VLOOKUP(EB58,DI4:DO52,5,FALSE),"")</f>
        <v/>
      </c>
      <c r="EL58" s="395" t="str">
        <f ca="1">IF(EB58&lt;&gt;"",VLOOKUP(EB58,DI4:DQ52,9,FALSE),"")</f>
        <v/>
      </c>
      <c r="EM58" s="395" t="str">
        <f t="shared" ca="1" si="7550"/>
        <v/>
      </c>
      <c r="EN58" s="395" t="str">
        <f ca="1">IF(EB58&lt;&gt;"",RANK(EM58,EM56:EM60),"")</f>
        <v/>
      </c>
      <c r="EO58" s="395" t="str">
        <f ca="1">IF(EB58&lt;&gt;"",SUMPRODUCT((EM56:EM60=EM58)*(EH56:EH60&gt;EH58)),"")</f>
        <v/>
      </c>
      <c r="EP58" s="395" t="str">
        <f ca="1">IF(EB58&lt;&gt;"",SUMPRODUCT((EM56:EM60=EM58)*(EH56:EH60=EH58)*(EF56:EF60&gt;EF58)),"")</f>
        <v/>
      </c>
      <c r="EQ58" s="395" t="str">
        <f ca="1">IF(EB58&lt;&gt;"",SUMPRODUCT((EM56:EM60=EM58)*(EH56:EH60=EH58)*(EF56:EF60=EF58)*(EJ56:EJ60&gt;EJ58)),"")</f>
        <v/>
      </c>
      <c r="ER58" s="395" t="str">
        <f ca="1">IF(EB58&lt;&gt;"",SUMPRODUCT((EM56:EM60=EM58)*(EH56:EH60=EH58)*(EF56:EF60=EF58)*(EJ56:EJ60=EJ58)*(EK56:EK60&gt;EK58)),"")</f>
        <v/>
      </c>
      <c r="ES58" s="395" t="str">
        <f ca="1">IF(EB58&lt;&gt;"",SUMPRODUCT((EM56:EM60=EM58)*(EH56:EH60=EH58)*(EF56:EF60=EF58)*(EJ56:EJ60=EJ58)*(EK56:EK60=EK58)*(EL56:EL60&gt;EL58)),"")</f>
        <v/>
      </c>
      <c r="ET58" s="395" t="str">
        <f ca="1">IF(EB58&lt;&gt;"",SUM(EN58:ES58),"")</f>
        <v/>
      </c>
      <c r="EU58" s="395" t="str">
        <f ca="1">IF(EV6&lt;&gt;"",SUMPRODUCT((FC4:FC7=FC6)*(FB4:FB7=FB6)*(EZ4:EZ7=EZ6)*(FA4:FA7=FA6)),"")</f>
        <v/>
      </c>
      <c r="EV58" s="395" t="str">
        <f ca="1">IF(AND(EU58&lt;&gt;"",EU58&gt;1),EV6,"")</f>
        <v/>
      </c>
      <c r="EW58" s="395">
        <f ca="1">SUMPRODUCT((HG3:HG54=EV58)*(HJ3:HJ54=EV59)*(HK3:HK54="W"))+SUMPRODUCT((HG3:HG54=EV58)*(HJ3:HJ54=EV60)*(HK3:HK54="W"))+SUMPRODUCT((HG3:HG54=EV58)*(HJ3:HJ54=EV57)*(HK3:HK54="W"))+SUMPRODUCT((HG3:HG54=EV59)*(HJ3:HJ54=EV58)*(HL3:HL54="W"))+SUMPRODUCT((HG3:HG54=EV60)*(HJ3:HJ54=EV58)*(HL3:HL54="W"))+SUMPRODUCT((HG3:HG54=EV57)*(HJ3:HJ54=EV58)*(HL3:HL54="W"))</f>
        <v>0</v>
      </c>
      <c r="EX58" s="395">
        <f ca="1">SUMPRODUCT((HG3:HG54=EV58)*(HJ3:HJ54=EV59)*(HK3:HK54="D"))+SUMPRODUCT((HG3:HG54=EV58)*(HJ3:HJ54=EV60)*(HK3:HK54="D"))+SUMPRODUCT((HG3:HG54=EV58)*(HJ3:HJ54=EV57)*(HK3:HK54="D"))+SUMPRODUCT((HG3:HG54=EV59)*(HJ3:HJ54=EV58)*(HK3:HK54="D"))+SUMPRODUCT((HG3:HG54=EV60)*(HJ3:HJ54=EV58)*(HK3:HK54="D"))+SUMPRODUCT((HG3:HG54=EV57)*(HJ3:HJ54=EV58)*(HK3:HK54="D"))</f>
        <v>0</v>
      </c>
      <c r="EY58" s="395">
        <f ca="1">SUMPRODUCT((HG3:HG54=EV58)*(HJ3:HJ54=EV59)*(HK3:HK54="L"))+SUMPRODUCT((HG3:HG54=EV58)*(HJ3:HJ54=EV60)*(HK3:HK54="L"))+SUMPRODUCT((HG3:HG54=EV58)*(HJ3:HJ54=EV57)*(HK3:HK54="L"))+SUMPRODUCT((HG3:HG54=EV59)*(HJ3:HJ54=EV58)*(HL3:HL54="L"))+SUMPRODUCT((HG3:HG54=EV60)*(HJ3:HJ54=EV58)*(HL3:HL54="L"))+SUMPRODUCT((HG3:HG54=EV57)*(HJ3:HJ54=EV58)*(HL3:HL54="L"))</f>
        <v>0</v>
      </c>
      <c r="EZ58" s="395">
        <f ca="1">SUMPRODUCT((HG3:HG54=EV58)*(HJ3:HJ54=EV59)*HH3:HH54)+SUMPRODUCT((HG3:HG54=EV58)*(HJ3:HJ54=EV60)*HH3:HH54)+SUMPRODUCT((HG3:HG54=EV58)*(HJ3:HJ54=EV56)*HH3:HH54)+SUMPRODUCT((HG3:HG54=EV58)*(HJ3:HJ54=EV57)*HH3:HH54)+SUMPRODUCT((HG3:HG54=EV59)*(HJ3:HJ54=EV58)*HI3:HI54)+SUMPRODUCT((HG3:HG54=EV60)*(HJ3:HJ54=EV58)*HI3:HI54)+SUMPRODUCT((HG3:HG54=EV56)*(HJ3:HJ54=EV58)*HI3:HI54)+SUMPRODUCT((HG3:HG54=EV57)*(HJ3:HJ54=EV58)*HI3:HI54)</f>
        <v>0</v>
      </c>
      <c r="FA58" s="395">
        <f ca="1">SUMPRODUCT((HG3:HG54=EV58)*(HJ3:HJ54=EV59)*HI3:HI54)+SUMPRODUCT((HG3:HG54=EV58)*(HJ3:HJ54=EV60)*HI3:HI54)+SUMPRODUCT((HG3:HG54=EV58)*(HJ3:HJ54=EV56)*HI3:HI54)+SUMPRODUCT((HG3:HG54=EV58)*(HJ3:HJ54=EV57)*HI3:HI54)+SUMPRODUCT((HG3:HG54=EV59)*(HJ3:HJ54=EV58)*HH3:HH54)+SUMPRODUCT((HG3:HG54=EV60)*(HJ3:HJ54=EV58)*HH3:HH54)+SUMPRODUCT((HG3:HG54=EV56)*(HJ3:HJ54=EV58)*HH3:HH54)+SUMPRODUCT((HG3:HG54=EV57)*(HJ3:HJ54=EV58)*HH3:HH54)</f>
        <v>0</v>
      </c>
      <c r="FB58" s="395">
        <f ca="1">EZ58-FA58+1000</f>
        <v>1000</v>
      </c>
      <c r="FC58" s="395" t="str">
        <f t="shared" ca="1" si="7551"/>
        <v/>
      </c>
      <c r="FD58" s="395" t="str">
        <f ca="1">IF(EV58&lt;&gt;"",VLOOKUP(EV58,DI4:DO52,7,FALSE),"")</f>
        <v/>
      </c>
      <c r="FE58" s="395" t="str">
        <f ca="1">IF(EV58&lt;&gt;"",VLOOKUP(EV58,DI4:DO52,5,FALSE),"")</f>
        <v/>
      </c>
      <c r="FF58" s="395" t="str">
        <f ca="1">IF(EV58&lt;&gt;"",VLOOKUP(EV58,DI4:DQ52,9,FALSE),"")</f>
        <v/>
      </c>
      <c r="FG58" s="395" t="str">
        <f t="shared" ca="1" si="7552"/>
        <v/>
      </c>
      <c r="FH58" s="395" t="str">
        <f ca="1">IF(EV58&lt;&gt;"",RANK(FG58,FG56:FG59),"")</f>
        <v/>
      </c>
      <c r="FI58" s="395" t="str">
        <f ca="1">IF(EV58&lt;&gt;"",SUMPRODUCT((FG56:FG59=FG58)*(FB56:FB59&gt;FB58)),"")</f>
        <v/>
      </c>
      <c r="FJ58" s="395" t="str">
        <f ca="1">IF(EV58&lt;&gt;"",SUMPRODUCT((FG56:FG59=FG58)*(FB56:FB59=FB58)*(EZ56:EZ59&gt;EZ58)),"")</f>
        <v/>
      </c>
      <c r="FK58" s="395" t="str">
        <f ca="1">IF(EV58&lt;&gt;"",SUMPRODUCT((FG56:FG59=FG58)*(FB56:FB59=FB58)*(EZ56:EZ59=EZ58)*(FD56:FD59&gt;FD58)),"")</f>
        <v/>
      </c>
      <c r="FL58" s="395" t="str">
        <f ca="1">IF(EV58&lt;&gt;"",SUMPRODUCT((FG56:FG59=FG58)*(FB56:FB59=FB58)*(EZ56:EZ59=EZ58)*(FD56:FD59=FD58)*(FE56:FE59&gt;FE58)),"")</f>
        <v/>
      </c>
      <c r="FM58" s="395" t="str">
        <f ca="1">IF(EV58&lt;&gt;"",SUMPRODUCT((FG56:FG59=FG58)*(FB56:FB59=FB58)*(EZ56:EZ59=EZ58)*(FD56:FD59=FD58)*(FE56:FE59=FE58)*(FF56:FF59&gt;FF58)),"")</f>
        <v/>
      </c>
      <c r="FN58" s="395" t="str">
        <f t="shared" ref="FN58:FN59" ca="1" si="7590">IF(EV58&lt;&gt;"",SUM(FH58:FM58)+1,"")</f>
        <v/>
      </c>
      <c r="HV58" s="395">
        <f ca="1">IF(COUNTIF(HV4:HV7,4)=4,1,SUMPRODUCT((HV4:HV7=HV6)*(HU4:HU7=HU6)*(HS4:HS7&gt;HS6))+1)</f>
        <v>1</v>
      </c>
      <c r="IG58" s="395" t="str">
        <f ca="1">IF(IH6&lt;&gt;"",SUMPRODUCT((IO4:IO7=IO6)*(IN4:IN7=IN6)*(IL4:IL7=IL6)*(IM4:IM7=IM6)),"")</f>
        <v/>
      </c>
      <c r="IH58" s="395" t="str">
        <f ca="1">IF(AND(IG58&lt;&gt;"",IG58&gt;1),IH6,"")</f>
        <v/>
      </c>
      <c r="II58" s="395">
        <f ca="1">SUMPRODUCT((LM3:LM54=IH58)*(LP3:LP54=IH59)*(LQ3:LQ54="W"))+SUMPRODUCT((LM3:LM54=IH58)*(LP3:LP54=IH60)*(LQ3:LQ54="W"))+SUMPRODUCT((LM3:LM54=IH58)*(LP3:LP54=IH56)*(LQ3:LQ54="W"))+SUMPRODUCT((LM3:LM54=IH58)*(LP3:LP54=IH57)*(LQ3:LQ54="W"))+SUMPRODUCT((LM3:LM54=IH59)*(LP3:LP54=IH58)*(LR3:LR54="W"))+SUMPRODUCT((LM3:LM54=IH60)*(LP3:LP54=IH58)*(LR3:LR54="W"))+SUMPRODUCT((LM3:LM54=IH56)*(LP3:LP54=IH58)*(LR3:LR54="W"))+SUMPRODUCT((LM3:LM54=IH57)*(LP3:LP54=IH58)*(LR3:LR54="W"))</f>
        <v>0</v>
      </c>
      <c r="IJ58" s="395">
        <f ca="1">SUMPRODUCT((LM3:LM54=IH58)*(LP3:LP54=IH59)*(LQ3:LQ54="D"))+SUMPRODUCT((LM3:LM54=IH58)*(LP3:LP54=IH60)*(LQ3:LQ54="D"))+SUMPRODUCT((LM3:LM54=IH58)*(LP3:LP54=IH56)*(LQ3:LQ54="D"))+SUMPRODUCT((LM3:LM54=IH58)*(LP3:LP54=IH57)*(LQ3:LQ54="D"))+SUMPRODUCT((LM3:LM54=IH59)*(LP3:LP54=IH58)*(LQ3:LQ54="D"))+SUMPRODUCT((LM3:LM54=IH60)*(LP3:LP54=IH58)*(LQ3:LQ54="D"))+SUMPRODUCT((LM3:LM54=IH56)*(LP3:LP54=IH58)*(LQ3:LQ54="D"))+SUMPRODUCT((LM3:LM54=IH57)*(LP3:LP54=IH58)*(LQ3:LQ54="D"))</f>
        <v>0</v>
      </c>
      <c r="IK58" s="395">
        <f ca="1">SUMPRODUCT((LM3:LM54=IH58)*(LP3:LP54=IH59)*(LQ3:LQ54="L"))+SUMPRODUCT((LM3:LM54=IH58)*(LP3:LP54=IH60)*(LQ3:LQ54="L"))+SUMPRODUCT((LM3:LM54=IH58)*(LP3:LP54=IH56)*(LQ3:LQ54="L"))+SUMPRODUCT((LM3:LM54=IH58)*(LP3:LP54=IH57)*(LQ3:LQ54="L"))+SUMPRODUCT((LM3:LM54=IH59)*(LP3:LP54=IH58)*(LR3:LR54="L"))+SUMPRODUCT((LM3:LM54=IH60)*(LP3:LP54=IH58)*(LR3:LR54="L"))+SUMPRODUCT((LM3:LM54=IH56)*(LP3:LP54=IH58)*(LR3:LR54="L"))+SUMPRODUCT((LM3:LM54=IH57)*(LP3:LP54=IH58)*(LR3:LR54="L"))</f>
        <v>0</v>
      </c>
      <c r="IL58" s="395">
        <f ca="1">SUMPRODUCT((LM3:LM54=IH58)*(LP3:LP54=IH59)*LN3:LN54)+SUMPRODUCT((LM3:LM54=IH58)*(LP3:LP54=IH60)*LN3:LN54)+SUMPRODUCT((LM3:LM54=IH58)*(LP3:LP54=IH56)*LN3:LN54)+SUMPRODUCT((LM3:LM54=IH58)*(LP3:LP54=IH57)*LN3:LN54)+SUMPRODUCT((LM3:LM54=IH59)*(LP3:LP54=IH58)*LO3:LO54)+SUMPRODUCT((LM3:LM54=IH60)*(LP3:LP54=IH58)*LO3:LO54)+SUMPRODUCT((LM3:LM54=IH56)*(LP3:LP54=IH58)*LO3:LO54)+SUMPRODUCT((LM3:LM54=IH57)*(LP3:LP54=IH58)*LO3:LO54)</f>
        <v>0</v>
      </c>
      <c r="IM58" s="395">
        <f ca="1">SUMPRODUCT((LM3:LM54=IH58)*(LP3:LP54=IH59)*LO3:LO54)+SUMPRODUCT((LM3:LM54=IH58)*(LP3:LP54=IH60)*LO3:LO54)+SUMPRODUCT((LM3:LM54=IH58)*(LP3:LP54=IH56)*LO3:LO54)+SUMPRODUCT((LM3:LM54=IH58)*(LP3:LP54=IH57)*LO3:LO54)+SUMPRODUCT((LM3:LM54=IH59)*(LP3:LP54=IH58)*LN3:LN54)+SUMPRODUCT((LM3:LM54=IH60)*(LP3:LP54=IH58)*LN3:LN54)+SUMPRODUCT((LM3:LM54=IH56)*(LP3:LP54=IH58)*LN3:LN54)+SUMPRODUCT((LM3:LM54=IH57)*(LP3:LP54=IH58)*LN3:LN54)</f>
        <v>0</v>
      </c>
      <c r="IN58" s="395">
        <f ca="1">IL58-IM58+1000</f>
        <v>1000</v>
      </c>
      <c r="IO58" s="395" t="str">
        <f t="shared" ca="1" si="7553"/>
        <v/>
      </c>
      <c r="IP58" s="395" t="str">
        <f ca="1">IF(IH58&lt;&gt;"",VLOOKUP(IH58,HO4:HU52,7,FALSE),"")</f>
        <v/>
      </c>
      <c r="IQ58" s="395" t="str">
        <f ca="1">IF(IH58&lt;&gt;"",VLOOKUP(IH58,HO4:HU52,5,FALSE),"")</f>
        <v/>
      </c>
      <c r="IR58" s="395" t="str">
        <f ca="1">IF(IH58&lt;&gt;"",VLOOKUP(IH58,HO4:HW52,9,FALSE),"")</f>
        <v/>
      </c>
      <c r="IS58" s="395" t="str">
        <f t="shared" ca="1" si="7554"/>
        <v/>
      </c>
      <c r="IT58" s="395" t="str">
        <f ca="1">IF(IH58&lt;&gt;"",RANK(IS58,IS56:IS60),"")</f>
        <v/>
      </c>
      <c r="IU58" s="395" t="str">
        <f ca="1">IF(IH58&lt;&gt;"",SUMPRODUCT((IS56:IS60=IS58)*(IN56:IN60&gt;IN58)),"")</f>
        <v/>
      </c>
      <c r="IV58" s="395" t="str">
        <f ca="1">IF(IH58&lt;&gt;"",SUMPRODUCT((IS56:IS60=IS58)*(IN56:IN60=IN58)*(IL56:IL60&gt;IL58)),"")</f>
        <v/>
      </c>
      <c r="IW58" s="395" t="str">
        <f ca="1">IF(IH58&lt;&gt;"",SUMPRODUCT((IS56:IS60=IS58)*(IN56:IN60=IN58)*(IL56:IL60=IL58)*(IP56:IP60&gt;IP58)),"")</f>
        <v/>
      </c>
      <c r="IX58" s="395" t="str">
        <f ca="1">IF(IH58&lt;&gt;"",SUMPRODUCT((IS56:IS60=IS58)*(IN56:IN60=IN58)*(IL56:IL60=IL58)*(IP56:IP60=IP58)*(IQ56:IQ60&gt;IQ58)),"")</f>
        <v/>
      </c>
      <c r="IY58" s="395" t="str">
        <f ca="1">IF(IH58&lt;&gt;"",SUMPRODUCT((IS56:IS60=IS58)*(IN56:IN60=IN58)*(IL56:IL60=IL58)*(IP56:IP60=IP58)*(IQ56:IQ60=IQ58)*(IR56:IR60&gt;IR58)),"")</f>
        <v/>
      </c>
      <c r="IZ58" s="395" t="str">
        <f ca="1">IF(IH58&lt;&gt;"",SUM(IT58:IY58),"")</f>
        <v/>
      </c>
      <c r="JA58" s="395">
        <f ca="1">IF(JB6&lt;&gt;"",SUMPRODUCT((JI4:JI7=JI6)*(JH4:JH7=JH6)*(JF4:JF7=JF6)*(JG4:JG7=JG6)),"")</f>
        <v>2</v>
      </c>
      <c r="JB58" s="395" t="str">
        <f ca="1">IF(AND(JA58&lt;&gt;"",JA58&gt;1),JB6,"")</f>
        <v>Palmeiras</v>
      </c>
      <c r="JC58" s="395">
        <f ca="1">SUMPRODUCT((LM3:LM54=JB58)*(LP3:LP54=JB59)*(LQ3:LQ54="W"))+SUMPRODUCT((LM3:LM54=JB58)*(LP3:LP54=JB60)*(LQ3:LQ54="W"))+SUMPRODUCT((LM3:LM54=JB58)*(LP3:LP54=JB57)*(LQ3:LQ54="W"))+SUMPRODUCT((LM3:LM54=JB59)*(LP3:LP54=JB58)*(LR3:LR54="W"))+SUMPRODUCT((LM3:LM54=JB60)*(LP3:LP54=JB58)*(LR3:LR54="W"))+SUMPRODUCT((LM3:LM54=JB57)*(LP3:LP54=JB58)*(LR3:LR54="W"))</f>
        <v>0</v>
      </c>
      <c r="JD58" s="395">
        <f ca="1">SUMPRODUCT((LM3:LM54=JB58)*(LP3:LP54=JB59)*(LQ3:LQ54="D"))+SUMPRODUCT((LM3:LM54=JB58)*(LP3:LP54=JB60)*(LQ3:LQ54="D"))+SUMPRODUCT((LM3:LM54=JB58)*(LP3:LP54=JB57)*(LQ3:LQ54="D"))+SUMPRODUCT((LM3:LM54=JB59)*(LP3:LP54=JB58)*(LQ3:LQ54="D"))+SUMPRODUCT((LM3:LM54=JB60)*(LP3:LP54=JB58)*(LQ3:LQ54="D"))+SUMPRODUCT((LM3:LM54=JB57)*(LP3:LP54=JB58)*(LQ3:LQ54="D"))</f>
        <v>1</v>
      </c>
      <c r="JE58" s="395">
        <f ca="1">SUMPRODUCT((LM3:LM54=JB58)*(LP3:LP54=JB59)*(LQ3:LQ54="L"))+SUMPRODUCT((LM3:LM54=JB58)*(LP3:LP54=JB60)*(LQ3:LQ54="L"))+SUMPRODUCT((LM3:LM54=JB58)*(LP3:LP54=JB57)*(LQ3:LQ54="L"))+SUMPRODUCT((LM3:LM54=JB59)*(LP3:LP54=JB58)*(LR3:LR54="L"))+SUMPRODUCT((LM3:LM54=JB60)*(LP3:LP54=JB58)*(LR3:LR54="L"))+SUMPRODUCT((LM3:LM54=JB57)*(LP3:LP54=JB58)*(LR3:LR54="L"))</f>
        <v>0</v>
      </c>
      <c r="JF58" s="395">
        <f ca="1">SUMPRODUCT((LM3:LM54=JB58)*(LP3:LP54=JB59)*LN3:LN54)+SUMPRODUCT((LM3:LM54=JB58)*(LP3:LP54=JB60)*LN3:LN54)+SUMPRODUCT((LM3:LM54=JB58)*(LP3:LP54=JB56)*LN3:LN54)+SUMPRODUCT((LM3:LM54=JB58)*(LP3:LP54=JB57)*LN3:LN54)+SUMPRODUCT((LM3:LM54=JB59)*(LP3:LP54=JB58)*LO3:LO54)+SUMPRODUCT((LM3:LM54=JB60)*(LP3:LP54=JB58)*LO3:LO54)+SUMPRODUCT((LM3:LM54=JB56)*(LP3:LP54=JB58)*LO3:LO54)+SUMPRODUCT((LM3:LM54=JB57)*(LP3:LP54=JB58)*LO3:LO54)</f>
        <v>3</v>
      </c>
      <c r="JG58" s="395">
        <f ca="1">SUMPRODUCT((LM3:LM54=JB58)*(LP3:LP54=JB59)*LO3:LO54)+SUMPRODUCT((LM3:LM54=JB58)*(LP3:LP54=JB60)*LO3:LO54)+SUMPRODUCT((LM3:LM54=JB58)*(LP3:LP54=JB56)*LO3:LO54)+SUMPRODUCT((LM3:LM54=JB58)*(LP3:LP54=JB57)*LO3:LO54)+SUMPRODUCT((LM3:LM54=JB59)*(LP3:LP54=JB58)*LN3:LN54)+SUMPRODUCT((LM3:LM54=JB60)*(LP3:LP54=JB58)*LN3:LN54)+SUMPRODUCT((LM3:LM54=JB56)*(LP3:LP54=JB58)*LN3:LN54)+SUMPRODUCT((LM3:LM54=JB57)*(LP3:LP54=JB58)*LN3:LN54)</f>
        <v>3</v>
      </c>
      <c r="JH58" s="395">
        <f ca="1">JF58-JG58+1000</f>
        <v>1000</v>
      </c>
      <c r="JI58" s="395">
        <f t="shared" ca="1" si="7555"/>
        <v>1</v>
      </c>
      <c r="JJ58" s="395">
        <f ca="1">IF(JB58&lt;&gt;"",VLOOKUP(JB58,HO4:HU52,7,FALSE),"")</f>
        <v>998</v>
      </c>
      <c r="JK58" s="395">
        <f ca="1">IF(JB58&lt;&gt;"",VLOOKUP(JB58,HO4:HU52,5,FALSE),"")</f>
        <v>4</v>
      </c>
      <c r="JL58" s="395">
        <f ca="1">IF(JB58&lt;&gt;"",VLOOKUP(JB58,HO4:HW52,9,FALSE),"")</f>
        <v>27</v>
      </c>
      <c r="JM58" s="395">
        <f t="shared" ca="1" si="7556"/>
        <v>1</v>
      </c>
      <c r="JN58" s="395">
        <f ca="1">IF(JB58&lt;&gt;"",RANK(JM58,JM56:JM59),"")</f>
        <v>1</v>
      </c>
      <c r="JO58" s="395">
        <f ca="1">IF(JB58&lt;&gt;"",SUMPRODUCT((JM56:JM59=JM58)*(JH56:JH59&gt;JH58)),"")</f>
        <v>0</v>
      </c>
      <c r="JP58" s="395">
        <f ca="1">IF(JB58&lt;&gt;"",SUMPRODUCT((JM56:JM59=JM58)*(JH56:JH59=JH58)*(JF56:JF59&gt;JF58)),"")</f>
        <v>0</v>
      </c>
      <c r="JQ58" s="395">
        <f ca="1">IF(JB58&lt;&gt;"",SUMPRODUCT((JM56:JM59=JM58)*(JH56:JH59=JH58)*(JF56:JF59=JF58)*(JJ56:JJ59&gt;JJ58)),"")</f>
        <v>1</v>
      </c>
      <c r="JR58" s="395">
        <f ca="1">IF(JB58&lt;&gt;"",SUMPRODUCT((JM56:JM59=JM58)*(JH56:JH59=JH58)*(JF56:JF59=JF58)*(JJ56:JJ59=JJ58)*(JK56:JK59&gt;JK58)),"")</f>
        <v>0</v>
      </c>
      <c r="JS58" s="395">
        <f ca="1">IF(JB58&lt;&gt;"",SUMPRODUCT((JM56:JM59=JM58)*(JH56:JH59=JH58)*(JF56:JF59=JF58)*(JJ56:JJ59=JJ58)*(JK56:JK59=JK58)*(JL56:JL59&gt;JL58)),"")</f>
        <v>0</v>
      </c>
      <c r="JT58" s="395">
        <f t="shared" ref="JT58:JT59" ca="1" si="7591">IF(JB58&lt;&gt;"",SUM(JN58:JS58)+1,"")</f>
        <v>3</v>
      </c>
      <c r="MB58" s="395">
        <f ca="1">IF(COUNTIF(MB4:MB7,4)=4,1,SUMPRODUCT((MB4:MB7=MB6)*(MA4:MA7=MA6)*(LY4:LY7&gt;LY6))+1)</f>
        <v>1</v>
      </c>
      <c r="MM58" s="395" t="str">
        <f ca="1">IF(MN6&lt;&gt;"",SUMPRODUCT((MU4:MU7=MU6)*(MT4:MT7=MT6)*(MR4:MR7=MR6)*(MS4:MS7=MS6)),"")</f>
        <v/>
      </c>
      <c r="MN58" s="395" t="str">
        <f ca="1">IF(AND(MM58&lt;&gt;"",MM58&gt;1),MN6,"")</f>
        <v/>
      </c>
      <c r="MO58" s="395">
        <f ca="1">SUMPRODUCT((PS3:PS54=MN58)*(PV3:PV54=MN59)*(PW3:PW54="W"))+SUMPRODUCT((PS3:PS54=MN58)*(PV3:PV54=MN60)*(PW3:PW54="W"))+SUMPRODUCT((PS3:PS54=MN58)*(PV3:PV54=MN56)*(PW3:PW54="W"))+SUMPRODUCT((PS3:PS54=MN58)*(PV3:PV54=MN57)*(PW3:PW54="W"))+SUMPRODUCT((PS3:PS54=MN59)*(PV3:PV54=MN58)*(PX3:PX54="W"))+SUMPRODUCT((PS3:PS54=MN60)*(PV3:PV54=MN58)*(PX3:PX54="W"))+SUMPRODUCT((PS3:PS54=MN56)*(PV3:PV54=MN58)*(PX3:PX54="W"))+SUMPRODUCT((PS3:PS54=MN57)*(PV3:PV54=MN58)*(PX3:PX54="W"))</f>
        <v>0</v>
      </c>
      <c r="MP58" s="395">
        <f ca="1">SUMPRODUCT((PS3:PS54=MN58)*(PV3:PV54=MN59)*(PW3:PW54="D"))+SUMPRODUCT((PS3:PS54=MN58)*(PV3:PV54=MN60)*(PW3:PW54="D"))+SUMPRODUCT((PS3:PS54=MN58)*(PV3:PV54=MN56)*(PW3:PW54="D"))+SUMPRODUCT((PS3:PS54=MN58)*(PV3:PV54=MN57)*(PW3:PW54="D"))+SUMPRODUCT((PS3:PS54=MN59)*(PV3:PV54=MN58)*(PW3:PW54="D"))+SUMPRODUCT((PS3:PS54=MN60)*(PV3:PV54=MN58)*(PW3:PW54="D"))+SUMPRODUCT((PS3:PS54=MN56)*(PV3:PV54=MN58)*(PW3:PW54="D"))+SUMPRODUCT((PS3:PS54=MN57)*(PV3:PV54=MN58)*(PW3:PW54="D"))</f>
        <v>0</v>
      </c>
      <c r="MQ58" s="395">
        <f ca="1">SUMPRODUCT((PS3:PS54=MN58)*(PV3:PV54=MN59)*(PW3:PW54="L"))+SUMPRODUCT((PS3:PS54=MN58)*(PV3:PV54=MN60)*(PW3:PW54="L"))+SUMPRODUCT((PS3:PS54=MN58)*(PV3:PV54=MN56)*(PW3:PW54="L"))+SUMPRODUCT((PS3:PS54=MN58)*(PV3:PV54=MN57)*(PW3:PW54="L"))+SUMPRODUCT((PS3:PS54=MN59)*(PV3:PV54=MN58)*(PX3:PX54="L"))+SUMPRODUCT((PS3:PS54=MN60)*(PV3:PV54=MN58)*(PX3:PX54="L"))+SUMPRODUCT((PS3:PS54=MN56)*(PV3:PV54=MN58)*(PX3:PX54="L"))+SUMPRODUCT((PS3:PS54=MN57)*(PV3:PV54=MN58)*(PX3:PX54="L"))</f>
        <v>0</v>
      </c>
      <c r="MR58" s="395">
        <f ca="1">SUMPRODUCT((PS3:PS54=MN58)*(PV3:PV54=MN59)*PT3:PT54)+SUMPRODUCT((PS3:PS54=MN58)*(PV3:PV54=MN60)*PT3:PT54)+SUMPRODUCT((PS3:PS54=MN58)*(PV3:PV54=MN56)*PT3:PT54)+SUMPRODUCT((PS3:PS54=MN58)*(PV3:PV54=MN57)*PT3:PT54)+SUMPRODUCT((PS3:PS54=MN59)*(PV3:PV54=MN58)*PU3:PU54)+SUMPRODUCT((PS3:PS54=MN60)*(PV3:PV54=MN58)*PU3:PU54)+SUMPRODUCT((PS3:PS54=MN56)*(PV3:PV54=MN58)*PU3:PU54)+SUMPRODUCT((PS3:PS54=MN57)*(PV3:PV54=MN58)*PU3:PU54)</f>
        <v>0</v>
      </c>
      <c r="MS58" s="395">
        <f ca="1">SUMPRODUCT((PS3:PS54=MN58)*(PV3:PV54=MN59)*PU3:PU54)+SUMPRODUCT((PS3:PS54=MN58)*(PV3:PV54=MN60)*PU3:PU54)+SUMPRODUCT((PS3:PS54=MN58)*(PV3:PV54=MN56)*PU3:PU54)+SUMPRODUCT((PS3:PS54=MN58)*(PV3:PV54=MN57)*PU3:PU54)+SUMPRODUCT((PS3:PS54=MN59)*(PV3:PV54=MN58)*PT3:PT54)+SUMPRODUCT((PS3:PS54=MN60)*(PV3:PV54=MN58)*PT3:PT54)+SUMPRODUCT((PS3:PS54=MN56)*(PV3:PV54=MN58)*PT3:PT54)+SUMPRODUCT((PS3:PS54=MN57)*(PV3:PV54=MN58)*PT3:PT54)</f>
        <v>0</v>
      </c>
      <c r="MT58" s="395">
        <f ca="1">MR58-MS58+1000</f>
        <v>1000</v>
      </c>
      <c r="MU58" s="395" t="str">
        <f t="shared" ca="1" si="7557"/>
        <v/>
      </c>
      <c r="MV58" s="395" t="str">
        <f ca="1">IF(MN58&lt;&gt;"",VLOOKUP(MN58,LU4:MA52,7,FALSE),"")</f>
        <v/>
      </c>
      <c r="MW58" s="395" t="str">
        <f ca="1">IF(MN58&lt;&gt;"",VLOOKUP(MN58,LU4:MA52,5,FALSE),"")</f>
        <v/>
      </c>
      <c r="MX58" s="395" t="str">
        <f ca="1">IF(MN58&lt;&gt;"",VLOOKUP(MN58,LU4:MC52,9,FALSE),"")</f>
        <v/>
      </c>
      <c r="MY58" s="395" t="str">
        <f t="shared" ca="1" si="7558"/>
        <v/>
      </c>
      <c r="MZ58" s="395" t="str">
        <f ca="1">IF(MN58&lt;&gt;"",RANK(MY58,MY56:MY60),"")</f>
        <v/>
      </c>
      <c r="NA58" s="395" t="str">
        <f ca="1">IF(MN58&lt;&gt;"",SUMPRODUCT((MY56:MY60=MY58)*(MT56:MT60&gt;MT58)),"")</f>
        <v/>
      </c>
      <c r="NB58" s="395" t="str">
        <f ca="1">IF(MN58&lt;&gt;"",SUMPRODUCT((MY56:MY60=MY58)*(MT56:MT60=MT58)*(MR56:MR60&gt;MR58)),"")</f>
        <v/>
      </c>
      <c r="NC58" s="395" t="str">
        <f ca="1">IF(MN58&lt;&gt;"",SUMPRODUCT((MY56:MY60=MY58)*(MT56:MT60=MT58)*(MR56:MR60=MR58)*(MV56:MV60&gt;MV58)),"")</f>
        <v/>
      </c>
      <c r="ND58" s="395" t="str">
        <f ca="1">IF(MN58&lt;&gt;"",SUMPRODUCT((MY56:MY60=MY58)*(MT56:MT60=MT58)*(MR56:MR60=MR58)*(MV56:MV60=MV58)*(MW56:MW60&gt;MW58)),"")</f>
        <v/>
      </c>
      <c r="NE58" s="395" t="str">
        <f ca="1">IF(MN58&lt;&gt;"",SUMPRODUCT((MY56:MY60=MY58)*(MT56:MT60=MT58)*(MR56:MR60=MR58)*(MV56:MV60=MV58)*(MW56:MW60=MW58)*(MX56:MX60&gt;MX58)),"")</f>
        <v/>
      </c>
      <c r="NF58" s="395" t="str">
        <f ca="1">IF(MN58&lt;&gt;"",SUM(MZ58:NE58),"")</f>
        <v/>
      </c>
      <c r="NG58" s="395" t="str">
        <f ca="1">IF(NH6&lt;&gt;"",SUMPRODUCT((NO4:NO7=NO6)*(NN4:NN7=NN6)*(NL4:NL7=NL6)*(NM4:NM7=NM6)),"")</f>
        <v/>
      </c>
      <c r="NH58" s="395" t="str">
        <f ca="1">IF(AND(NG58&lt;&gt;"",NG58&gt;1),NH6,"")</f>
        <v/>
      </c>
      <c r="NI58" s="395">
        <f ca="1">SUMPRODUCT((PS3:PS54=NH58)*(PV3:PV54=NH59)*(PW3:PW54="W"))+SUMPRODUCT((PS3:PS54=NH58)*(PV3:PV54=NH60)*(PW3:PW54="W"))+SUMPRODUCT((PS3:PS54=NH58)*(PV3:PV54=NH57)*(PW3:PW54="W"))+SUMPRODUCT((PS3:PS54=NH59)*(PV3:PV54=NH58)*(PX3:PX54="W"))+SUMPRODUCT((PS3:PS54=NH60)*(PV3:PV54=NH58)*(PX3:PX54="W"))+SUMPRODUCT((PS3:PS54=NH57)*(PV3:PV54=NH58)*(PX3:PX54="W"))</f>
        <v>0</v>
      </c>
      <c r="NJ58" s="395">
        <f ca="1">SUMPRODUCT((PS3:PS54=NH58)*(PV3:PV54=NH59)*(PW3:PW54="D"))+SUMPRODUCT((PS3:PS54=NH58)*(PV3:PV54=NH60)*(PW3:PW54="D"))+SUMPRODUCT((PS3:PS54=NH58)*(PV3:PV54=NH57)*(PW3:PW54="D"))+SUMPRODUCT((PS3:PS54=NH59)*(PV3:PV54=NH58)*(PW3:PW54="D"))+SUMPRODUCT((PS3:PS54=NH60)*(PV3:PV54=NH58)*(PW3:PW54="D"))+SUMPRODUCT((PS3:PS54=NH57)*(PV3:PV54=NH58)*(PW3:PW54="D"))</f>
        <v>0</v>
      </c>
      <c r="NK58" s="395">
        <f ca="1">SUMPRODUCT((PS3:PS54=NH58)*(PV3:PV54=NH59)*(PW3:PW54="L"))+SUMPRODUCT((PS3:PS54=NH58)*(PV3:PV54=NH60)*(PW3:PW54="L"))+SUMPRODUCT((PS3:PS54=NH58)*(PV3:PV54=NH57)*(PW3:PW54="L"))+SUMPRODUCT((PS3:PS54=NH59)*(PV3:PV54=NH58)*(PX3:PX54="L"))+SUMPRODUCT((PS3:PS54=NH60)*(PV3:PV54=NH58)*(PX3:PX54="L"))+SUMPRODUCT((PS3:PS54=NH57)*(PV3:PV54=NH58)*(PX3:PX54="L"))</f>
        <v>0</v>
      </c>
      <c r="NL58" s="395">
        <f ca="1">SUMPRODUCT((PS3:PS54=NH58)*(PV3:PV54=NH59)*PT3:PT54)+SUMPRODUCT((PS3:PS54=NH58)*(PV3:PV54=NH60)*PT3:PT54)+SUMPRODUCT((PS3:PS54=NH58)*(PV3:PV54=NH56)*PT3:PT54)+SUMPRODUCT((PS3:PS54=NH58)*(PV3:PV54=NH57)*PT3:PT54)+SUMPRODUCT((PS3:PS54=NH59)*(PV3:PV54=NH58)*PU3:PU54)+SUMPRODUCT((PS3:PS54=NH60)*(PV3:PV54=NH58)*PU3:PU54)+SUMPRODUCT((PS3:PS54=NH56)*(PV3:PV54=NH58)*PU3:PU54)+SUMPRODUCT((PS3:PS54=NH57)*(PV3:PV54=NH58)*PU3:PU54)</f>
        <v>0</v>
      </c>
      <c r="NM58" s="395">
        <f ca="1">SUMPRODUCT((PS3:PS54=NH58)*(PV3:PV54=NH59)*PU3:PU54)+SUMPRODUCT((PS3:PS54=NH58)*(PV3:PV54=NH60)*PU3:PU54)+SUMPRODUCT((PS3:PS54=NH58)*(PV3:PV54=NH56)*PU3:PU54)+SUMPRODUCT((PS3:PS54=NH58)*(PV3:PV54=NH57)*PU3:PU54)+SUMPRODUCT((PS3:PS54=NH59)*(PV3:PV54=NH58)*PT3:PT54)+SUMPRODUCT((PS3:PS54=NH60)*(PV3:PV54=NH58)*PT3:PT54)+SUMPRODUCT((PS3:PS54=NH56)*(PV3:PV54=NH58)*PT3:PT54)+SUMPRODUCT((PS3:PS54=NH57)*(PV3:PV54=NH58)*PT3:PT54)</f>
        <v>0</v>
      </c>
      <c r="NN58" s="395">
        <f ca="1">NL58-NM58+1000</f>
        <v>1000</v>
      </c>
      <c r="NO58" s="395" t="str">
        <f t="shared" ca="1" si="7559"/>
        <v/>
      </c>
      <c r="NP58" s="395" t="str">
        <f ca="1">IF(NH58&lt;&gt;"",VLOOKUP(NH58,LU4:MA52,7,FALSE),"")</f>
        <v/>
      </c>
      <c r="NQ58" s="395" t="str">
        <f ca="1">IF(NH58&lt;&gt;"",VLOOKUP(NH58,LU4:MA52,5,FALSE),"")</f>
        <v/>
      </c>
      <c r="NR58" s="395" t="str">
        <f ca="1">IF(NH58&lt;&gt;"",VLOOKUP(NH58,LU4:MC52,9,FALSE),"")</f>
        <v/>
      </c>
      <c r="NS58" s="395" t="str">
        <f t="shared" ca="1" si="7560"/>
        <v/>
      </c>
      <c r="NT58" s="395" t="str">
        <f ca="1">IF(NH58&lt;&gt;"",RANK(NS58,NS56:NS59),"")</f>
        <v/>
      </c>
      <c r="NU58" s="395" t="str">
        <f ca="1">IF(NH58&lt;&gt;"",SUMPRODUCT((NS56:NS59=NS58)*(NN56:NN59&gt;NN58)),"")</f>
        <v/>
      </c>
      <c r="NV58" s="395" t="str">
        <f ca="1">IF(NH58&lt;&gt;"",SUMPRODUCT((NS56:NS59=NS58)*(NN56:NN59=NN58)*(NL56:NL59&gt;NL58)),"")</f>
        <v/>
      </c>
      <c r="NW58" s="395" t="str">
        <f ca="1">IF(NH58&lt;&gt;"",SUMPRODUCT((NS56:NS59=NS58)*(NN56:NN59=NN58)*(NL56:NL59=NL58)*(NP56:NP59&gt;NP58)),"")</f>
        <v/>
      </c>
      <c r="NX58" s="395" t="str">
        <f ca="1">IF(NH58&lt;&gt;"",SUMPRODUCT((NS56:NS59=NS58)*(NN56:NN59=NN58)*(NL56:NL59=NL58)*(NP56:NP59=NP58)*(NQ56:NQ59&gt;NQ58)),"")</f>
        <v/>
      </c>
      <c r="NY58" s="395" t="str">
        <f ca="1">IF(NH58&lt;&gt;"",SUMPRODUCT((NS56:NS59=NS58)*(NN56:NN59=NN58)*(NL56:NL59=NL58)*(NP56:NP59=NP58)*(NQ56:NQ59=NQ58)*(NR56:NR59&gt;NR58)),"")</f>
        <v/>
      </c>
      <c r="NZ58" s="395" t="str">
        <f t="shared" ref="NZ58:NZ59" ca="1" si="7592">IF(NH58&lt;&gt;"",SUM(NT58:NY58)+1,"")</f>
        <v/>
      </c>
      <c r="QH58" s="395">
        <f ca="1">IF(COUNTIF(QH4:QH7,4)=4,1,SUMPRODUCT((QH4:QH7=QH6)*(QG4:QG7=QG6)*(QE4:QE7&gt;QE6))+1)</f>
        <v>1</v>
      </c>
      <c r="QS58" s="395">
        <f ca="1">IF(QT6&lt;&gt;"",SUMPRODUCT((RA4:RA7=RA6)*(QZ4:QZ7=QZ6)*(QX4:QX7=QX6)*(QY4:QY7=QY6)),"")</f>
        <v>4</v>
      </c>
      <c r="QT58" s="395" t="str">
        <f ca="1">IF(AND(QS58&lt;&gt;"",QS58&gt;1),QT6,"")</f>
        <v>Porto</v>
      </c>
      <c r="QU58" s="395">
        <f ca="1">SUMPRODUCT((TY3:TY54=QT58)*(UB3:UB54=QT59)*(UC3:UC54="W"))+SUMPRODUCT((TY3:TY54=QT58)*(UB3:UB54=QT60)*(UC3:UC54="W"))+SUMPRODUCT((TY3:TY54=QT58)*(UB3:UB54=QT56)*(UC3:UC54="W"))+SUMPRODUCT((TY3:TY54=QT58)*(UB3:UB54=QT57)*(UC3:UC54="W"))+SUMPRODUCT((TY3:TY54=QT59)*(UB3:UB54=QT58)*(UD3:UD54="W"))+SUMPRODUCT((TY3:TY54=QT60)*(UB3:UB54=QT58)*(UD3:UD54="W"))+SUMPRODUCT((TY3:TY54=QT56)*(UB3:UB54=QT58)*(UD3:UD54="W"))+SUMPRODUCT((TY3:TY54=QT57)*(UB3:UB54=QT58)*(UD3:UD54="W"))</f>
        <v>0</v>
      </c>
      <c r="QV58" s="395">
        <f ca="1">SUMPRODUCT((TY3:TY54=QT58)*(UB3:UB54=QT59)*(UC3:UC54="D"))+SUMPRODUCT((TY3:TY54=QT58)*(UB3:UB54=QT60)*(UC3:UC54="D"))+SUMPRODUCT((TY3:TY54=QT58)*(UB3:UB54=QT56)*(UC3:UC54="D"))+SUMPRODUCT((TY3:TY54=QT58)*(UB3:UB54=QT57)*(UC3:UC54="D"))+SUMPRODUCT((TY3:TY54=QT59)*(UB3:UB54=QT58)*(UC3:UC54="D"))+SUMPRODUCT((TY3:TY54=QT60)*(UB3:UB54=QT58)*(UC3:UC54="D"))+SUMPRODUCT((TY3:TY54=QT56)*(UB3:UB54=QT58)*(UC3:UC54="D"))+SUMPRODUCT((TY3:TY54=QT57)*(UB3:UB54=QT58)*(UC3:UC54="D"))</f>
        <v>0</v>
      </c>
      <c r="QW58" s="395">
        <f ca="1">SUMPRODUCT((TY3:TY54=QT58)*(UB3:UB54=QT59)*(UC3:UC54="L"))+SUMPRODUCT((TY3:TY54=QT58)*(UB3:UB54=QT60)*(UC3:UC54="L"))+SUMPRODUCT((TY3:TY54=QT58)*(UB3:UB54=QT56)*(UC3:UC54="L"))+SUMPRODUCT((TY3:TY54=QT58)*(UB3:UB54=QT57)*(UC3:UC54="L"))+SUMPRODUCT((TY3:TY54=QT59)*(UB3:UB54=QT58)*(UD3:UD54="L"))+SUMPRODUCT((TY3:TY54=QT60)*(UB3:UB54=QT58)*(UD3:UD54="L"))+SUMPRODUCT((TY3:TY54=QT56)*(UB3:UB54=QT58)*(UD3:UD54="L"))+SUMPRODUCT((TY3:TY54=QT57)*(UB3:UB54=QT58)*(UD3:UD54="L"))</f>
        <v>0</v>
      </c>
      <c r="QX58" s="395">
        <f ca="1">SUMPRODUCT((TY3:TY54=QT58)*(UB3:UB54=QT59)*TZ3:TZ54)+SUMPRODUCT((TY3:TY54=QT58)*(UB3:UB54=QT60)*TZ3:TZ54)+SUMPRODUCT((TY3:TY54=QT58)*(UB3:UB54=QT56)*TZ3:TZ54)+SUMPRODUCT((TY3:TY54=QT58)*(UB3:UB54=QT57)*TZ3:TZ54)+SUMPRODUCT((TY3:TY54=QT59)*(UB3:UB54=QT58)*UA3:UA54)+SUMPRODUCT((TY3:TY54=QT60)*(UB3:UB54=QT58)*UA3:UA54)+SUMPRODUCT((TY3:TY54=QT56)*(UB3:UB54=QT58)*UA3:UA54)+SUMPRODUCT((TY3:TY54=QT57)*(UB3:UB54=QT58)*UA3:UA54)</f>
        <v>0</v>
      </c>
      <c r="QY58" s="395">
        <f ca="1">SUMPRODUCT((TY3:TY54=QT58)*(UB3:UB54=QT59)*UA3:UA54)+SUMPRODUCT((TY3:TY54=QT58)*(UB3:UB54=QT60)*UA3:UA54)+SUMPRODUCT((TY3:TY54=QT58)*(UB3:UB54=QT56)*UA3:UA54)+SUMPRODUCT((TY3:TY54=QT58)*(UB3:UB54=QT57)*UA3:UA54)+SUMPRODUCT((TY3:TY54=QT59)*(UB3:UB54=QT58)*TZ3:TZ54)+SUMPRODUCT((TY3:TY54=QT60)*(UB3:UB54=QT58)*TZ3:TZ54)+SUMPRODUCT((TY3:TY54=QT56)*(UB3:UB54=QT58)*TZ3:TZ54)+SUMPRODUCT((TY3:TY54=QT57)*(UB3:UB54=QT58)*TZ3:TZ54)</f>
        <v>0</v>
      </c>
      <c r="QZ58" s="395">
        <f ca="1">QX58-QY58+1000</f>
        <v>1000</v>
      </c>
      <c r="RA58" s="395">
        <f t="shared" ca="1" si="7561"/>
        <v>0</v>
      </c>
      <c r="RB58" s="395">
        <f ca="1">IF(QT58&lt;&gt;"",VLOOKUP(QT58,QA4:QG52,7,FALSE),"")</f>
        <v>1000</v>
      </c>
      <c r="RC58" s="395">
        <f ca="1">IF(QT58&lt;&gt;"",VLOOKUP(QT58,QA4:QG52,5,FALSE),"")</f>
        <v>0</v>
      </c>
      <c r="RD58" s="395">
        <f ca="1">IF(QT58&lt;&gt;"",VLOOKUP(QT58,QA4:QI52,9,FALSE),"")</f>
        <v>24</v>
      </c>
      <c r="RE58" s="395">
        <f t="shared" ca="1" si="7562"/>
        <v>0</v>
      </c>
      <c r="RF58" s="395">
        <f ca="1">IF(QT58&lt;&gt;"",RANK(RE58,RE56:RE60),"")</f>
        <v>1</v>
      </c>
      <c r="RG58" s="395">
        <f ca="1">IF(QT58&lt;&gt;"",SUMPRODUCT((RE56:RE60=RE58)*(QZ56:QZ60&gt;QZ58)),"")</f>
        <v>0</v>
      </c>
      <c r="RH58" s="395">
        <f ca="1">IF(QT58&lt;&gt;"",SUMPRODUCT((RE56:RE60=RE58)*(QZ56:QZ60=QZ58)*(QX56:QX60&gt;QX58)),"")</f>
        <v>0</v>
      </c>
      <c r="RI58" s="395">
        <f ca="1">IF(QT58&lt;&gt;"",SUMPRODUCT((RE56:RE60=RE58)*(QZ56:QZ60=QZ58)*(QX56:QX60=QX58)*(RB56:RB60&gt;RB58)),"")</f>
        <v>0</v>
      </c>
      <c r="RJ58" s="395">
        <f ca="1">IF(QT58&lt;&gt;"",SUMPRODUCT((RE56:RE60=RE58)*(QZ56:QZ60=QZ58)*(QX56:QX60=QX58)*(RB56:RB60=RB58)*(RC56:RC60&gt;RC58)),"")</f>
        <v>0</v>
      </c>
      <c r="RK58" s="395">
        <f ca="1">IF(QT58&lt;&gt;"",SUMPRODUCT((RE56:RE60=RE58)*(QZ56:QZ60=QZ58)*(QX56:QX60=QX58)*(RB56:RB60=RB58)*(RC56:RC60=RC58)*(RD56:RD60&gt;RD58)),"")</f>
        <v>1</v>
      </c>
      <c r="RL58" s="395">
        <f ca="1">IF(QT58&lt;&gt;"",SUM(RF58:RK58),"")</f>
        <v>2</v>
      </c>
      <c r="RM58" s="395" t="str">
        <f ca="1">IF(RN6&lt;&gt;"",SUMPRODUCT((RU4:RU7=RU6)*(RT4:RT7=RT6)*(RR4:RR7=RR6)*(RS4:RS7=RS6)),"")</f>
        <v/>
      </c>
      <c r="RN58" s="395" t="str">
        <f ca="1">IF(AND(RM58&lt;&gt;"",RM58&gt;1),RN6,"")</f>
        <v/>
      </c>
      <c r="RO58" s="395">
        <f ca="1">SUMPRODUCT((TY3:TY54=RN58)*(UB3:UB54=RN59)*(UC3:UC54="W"))+SUMPRODUCT((TY3:TY54=RN58)*(UB3:UB54=RN60)*(UC3:UC54="W"))+SUMPRODUCT((TY3:TY54=RN58)*(UB3:UB54=RN57)*(UC3:UC54="W"))+SUMPRODUCT((TY3:TY54=RN59)*(UB3:UB54=RN58)*(UD3:UD54="W"))+SUMPRODUCT((TY3:TY54=RN60)*(UB3:UB54=RN58)*(UD3:UD54="W"))+SUMPRODUCT((TY3:TY54=RN57)*(UB3:UB54=RN58)*(UD3:UD54="W"))</f>
        <v>0</v>
      </c>
      <c r="RP58" s="395">
        <f ca="1">SUMPRODUCT((TY3:TY54=RN58)*(UB3:UB54=RN59)*(UC3:UC54="D"))+SUMPRODUCT((TY3:TY54=RN58)*(UB3:UB54=RN60)*(UC3:UC54="D"))+SUMPRODUCT((TY3:TY54=RN58)*(UB3:UB54=RN57)*(UC3:UC54="D"))+SUMPRODUCT((TY3:TY54=RN59)*(UB3:UB54=RN58)*(UC3:UC54="D"))+SUMPRODUCT((TY3:TY54=RN60)*(UB3:UB54=RN58)*(UC3:UC54="D"))+SUMPRODUCT((TY3:TY54=RN57)*(UB3:UB54=RN58)*(UC3:UC54="D"))</f>
        <v>0</v>
      </c>
      <c r="RQ58" s="395">
        <f ca="1">SUMPRODUCT((TY3:TY54=RN58)*(UB3:UB54=RN59)*(UC3:UC54="L"))+SUMPRODUCT((TY3:TY54=RN58)*(UB3:UB54=RN60)*(UC3:UC54="L"))+SUMPRODUCT((TY3:TY54=RN58)*(UB3:UB54=RN57)*(UC3:UC54="L"))+SUMPRODUCT((TY3:TY54=RN59)*(UB3:UB54=RN58)*(UD3:UD54="L"))+SUMPRODUCT((TY3:TY54=RN60)*(UB3:UB54=RN58)*(UD3:UD54="L"))+SUMPRODUCT((TY3:TY54=RN57)*(UB3:UB54=RN58)*(UD3:UD54="L"))</f>
        <v>0</v>
      </c>
      <c r="RR58" s="395">
        <f ca="1">SUMPRODUCT((TY3:TY54=RN58)*(UB3:UB54=RN59)*TZ3:TZ54)+SUMPRODUCT((TY3:TY54=RN58)*(UB3:UB54=RN60)*TZ3:TZ54)+SUMPRODUCT((TY3:TY54=RN58)*(UB3:UB54=RN56)*TZ3:TZ54)+SUMPRODUCT((TY3:TY54=RN58)*(UB3:UB54=RN57)*TZ3:TZ54)+SUMPRODUCT((TY3:TY54=RN59)*(UB3:UB54=RN58)*UA3:UA54)+SUMPRODUCT((TY3:TY54=RN60)*(UB3:UB54=RN58)*UA3:UA54)+SUMPRODUCT((TY3:TY54=RN56)*(UB3:UB54=RN58)*UA3:UA54)+SUMPRODUCT((TY3:TY54=RN57)*(UB3:UB54=RN58)*UA3:UA54)</f>
        <v>0</v>
      </c>
      <c r="RS58" s="395">
        <f ca="1">SUMPRODUCT((TY3:TY54=RN58)*(UB3:UB54=RN59)*UA3:UA54)+SUMPRODUCT((TY3:TY54=RN58)*(UB3:UB54=RN60)*UA3:UA54)+SUMPRODUCT((TY3:TY54=RN58)*(UB3:UB54=RN56)*UA3:UA54)+SUMPRODUCT((TY3:TY54=RN58)*(UB3:UB54=RN57)*UA3:UA54)+SUMPRODUCT((TY3:TY54=RN59)*(UB3:UB54=RN58)*TZ3:TZ54)+SUMPRODUCT((TY3:TY54=RN60)*(UB3:UB54=RN58)*TZ3:TZ54)+SUMPRODUCT((TY3:TY54=RN56)*(UB3:UB54=RN58)*TZ3:TZ54)+SUMPRODUCT((TY3:TY54=RN57)*(UB3:UB54=RN58)*TZ3:TZ54)</f>
        <v>0</v>
      </c>
      <c r="RT58" s="395">
        <f ca="1">RR58-RS58+1000</f>
        <v>1000</v>
      </c>
      <c r="RU58" s="395" t="str">
        <f t="shared" ca="1" si="7563"/>
        <v/>
      </c>
      <c r="RV58" s="395" t="str">
        <f ca="1">IF(RN58&lt;&gt;"",VLOOKUP(RN58,QA4:QG52,7,FALSE),"")</f>
        <v/>
      </c>
      <c r="RW58" s="395" t="str">
        <f ca="1">IF(RN58&lt;&gt;"",VLOOKUP(RN58,QA4:QG52,5,FALSE),"")</f>
        <v/>
      </c>
      <c r="RX58" s="395" t="str">
        <f ca="1">IF(RN58&lt;&gt;"",VLOOKUP(RN58,QA4:QI52,9,FALSE),"")</f>
        <v/>
      </c>
      <c r="RY58" s="395" t="str">
        <f t="shared" ca="1" si="7564"/>
        <v/>
      </c>
      <c r="RZ58" s="395" t="str">
        <f ca="1">IF(RN58&lt;&gt;"",RANK(RY58,RY56:RY59),"")</f>
        <v/>
      </c>
      <c r="SA58" s="395" t="str">
        <f ca="1">IF(RN58&lt;&gt;"",SUMPRODUCT((RY56:RY59=RY58)*(RT56:RT59&gt;RT58)),"")</f>
        <v/>
      </c>
      <c r="SB58" s="395" t="str">
        <f ca="1">IF(RN58&lt;&gt;"",SUMPRODUCT((RY56:RY59=RY58)*(RT56:RT59=RT58)*(RR56:RR59&gt;RR58)),"")</f>
        <v/>
      </c>
      <c r="SC58" s="395" t="str">
        <f ca="1">IF(RN58&lt;&gt;"",SUMPRODUCT((RY56:RY59=RY58)*(RT56:RT59=RT58)*(RR56:RR59=RR58)*(RV56:RV59&gt;RV58)),"")</f>
        <v/>
      </c>
      <c r="SD58" s="395" t="str">
        <f ca="1">IF(RN58&lt;&gt;"",SUMPRODUCT((RY56:RY59=RY58)*(RT56:RT59=RT58)*(RR56:RR59=RR58)*(RV56:RV59=RV58)*(RW56:RW59&gt;RW58)),"")</f>
        <v/>
      </c>
      <c r="SE58" s="395" t="str">
        <f ca="1">IF(RN58&lt;&gt;"",SUMPRODUCT((RY56:RY59=RY58)*(RT56:RT59=RT58)*(RR56:RR59=RR58)*(RV56:RV59=RV58)*(RW56:RW59=RW58)*(RX56:RX59&gt;RX58)),"")</f>
        <v/>
      </c>
      <c r="SF58" s="395" t="str">
        <f t="shared" ref="SF58:SF59" ca="1" si="7593">IF(RN58&lt;&gt;"",SUM(RZ58:SE58)+1,"")</f>
        <v/>
      </c>
      <c r="UN58" s="395">
        <f ca="1">IF(COUNTIF(UN4:UN7,4)=4,1,SUMPRODUCT((UN4:UN7=UN6)*(UM4:UM7=UM6)*(UK4:UK7&gt;UK6))+1)</f>
        <v>1</v>
      </c>
      <c r="UY58" s="395">
        <f ca="1">IF(UZ6&lt;&gt;"",SUMPRODUCT((VG4:VG7=VG6)*(VF4:VF7=VF6)*(VD4:VD7=VD6)*(VE4:VE7=VE6)),"")</f>
        <v>4</v>
      </c>
      <c r="UZ58" s="395" t="str">
        <f ca="1">IF(AND(UY58&lt;&gt;"",UY58&gt;1),UZ6,"")</f>
        <v>Porto</v>
      </c>
      <c r="VA58" s="395">
        <f ca="1">SUMPRODUCT((YE3:YE54=UZ58)*(YH3:YH54=UZ59)*(YI3:YI54="W"))+SUMPRODUCT((YE3:YE54=UZ58)*(YH3:YH54=UZ60)*(YI3:YI54="W"))+SUMPRODUCT((YE3:YE54=UZ58)*(YH3:YH54=UZ56)*(YI3:YI54="W"))+SUMPRODUCT((YE3:YE54=UZ58)*(YH3:YH54=UZ57)*(YI3:YI54="W"))+SUMPRODUCT((YE3:YE54=UZ59)*(YH3:YH54=UZ58)*(YJ3:YJ54="W"))+SUMPRODUCT((YE3:YE54=UZ60)*(YH3:YH54=UZ58)*(YJ3:YJ54="W"))+SUMPRODUCT((YE3:YE54=UZ56)*(YH3:YH54=UZ58)*(YJ3:YJ54="W"))+SUMPRODUCT((YE3:YE54=UZ57)*(YH3:YH54=UZ58)*(YJ3:YJ54="W"))</f>
        <v>0</v>
      </c>
      <c r="VB58" s="395">
        <f ca="1">SUMPRODUCT((YE3:YE54=UZ58)*(YH3:YH54=UZ59)*(YI3:YI54="D"))+SUMPRODUCT((YE3:YE54=UZ58)*(YH3:YH54=UZ60)*(YI3:YI54="D"))+SUMPRODUCT((YE3:YE54=UZ58)*(YH3:YH54=UZ56)*(YI3:YI54="D"))+SUMPRODUCT((YE3:YE54=UZ58)*(YH3:YH54=UZ57)*(YI3:YI54="D"))+SUMPRODUCT((YE3:YE54=UZ59)*(YH3:YH54=UZ58)*(YI3:YI54="D"))+SUMPRODUCT((YE3:YE54=UZ60)*(YH3:YH54=UZ58)*(YI3:YI54="D"))+SUMPRODUCT((YE3:YE54=UZ56)*(YH3:YH54=UZ58)*(YI3:YI54="D"))+SUMPRODUCT((YE3:YE54=UZ57)*(YH3:YH54=UZ58)*(YI3:YI54="D"))</f>
        <v>0</v>
      </c>
      <c r="VC58" s="395">
        <f ca="1">SUMPRODUCT((YE3:YE54=UZ58)*(YH3:YH54=UZ59)*(YI3:YI54="L"))+SUMPRODUCT((YE3:YE54=UZ58)*(YH3:YH54=UZ60)*(YI3:YI54="L"))+SUMPRODUCT((YE3:YE54=UZ58)*(YH3:YH54=UZ56)*(YI3:YI54="L"))+SUMPRODUCT((YE3:YE54=UZ58)*(YH3:YH54=UZ57)*(YI3:YI54="L"))+SUMPRODUCT((YE3:YE54=UZ59)*(YH3:YH54=UZ58)*(YJ3:YJ54="L"))+SUMPRODUCT((YE3:YE54=UZ60)*(YH3:YH54=UZ58)*(YJ3:YJ54="L"))+SUMPRODUCT((YE3:YE54=UZ56)*(YH3:YH54=UZ58)*(YJ3:YJ54="L"))+SUMPRODUCT((YE3:YE54=UZ57)*(YH3:YH54=UZ58)*(YJ3:YJ54="L"))</f>
        <v>0</v>
      </c>
      <c r="VD58" s="395">
        <f ca="1">SUMPRODUCT((YE3:YE54=UZ58)*(YH3:YH54=UZ59)*YF3:YF54)+SUMPRODUCT((YE3:YE54=UZ58)*(YH3:YH54=UZ60)*YF3:YF54)+SUMPRODUCT((YE3:YE54=UZ58)*(YH3:YH54=UZ56)*YF3:YF54)+SUMPRODUCT((YE3:YE54=UZ58)*(YH3:YH54=UZ57)*YF3:YF54)+SUMPRODUCT((YE3:YE54=UZ59)*(YH3:YH54=UZ58)*YG3:YG54)+SUMPRODUCT((YE3:YE54=UZ60)*(YH3:YH54=UZ58)*YG3:YG54)+SUMPRODUCT((YE3:YE54=UZ56)*(YH3:YH54=UZ58)*YG3:YG54)+SUMPRODUCT((YE3:YE54=UZ57)*(YH3:YH54=UZ58)*YG3:YG54)</f>
        <v>0</v>
      </c>
      <c r="VE58" s="395">
        <f ca="1">SUMPRODUCT((YE3:YE54=UZ58)*(YH3:YH54=UZ59)*YG3:YG54)+SUMPRODUCT((YE3:YE54=UZ58)*(YH3:YH54=UZ60)*YG3:YG54)+SUMPRODUCT((YE3:YE54=UZ58)*(YH3:YH54=UZ56)*YG3:YG54)+SUMPRODUCT((YE3:YE54=UZ58)*(YH3:YH54=UZ57)*YG3:YG54)+SUMPRODUCT((YE3:YE54=UZ59)*(YH3:YH54=UZ58)*YF3:YF54)+SUMPRODUCT((YE3:YE54=UZ60)*(YH3:YH54=UZ58)*YF3:YF54)+SUMPRODUCT((YE3:YE54=UZ56)*(YH3:YH54=UZ58)*YF3:YF54)+SUMPRODUCT((YE3:YE54=UZ57)*(YH3:YH54=UZ58)*YF3:YF54)</f>
        <v>0</v>
      </c>
      <c r="VF58" s="395">
        <f ca="1">VD58-VE58+1000</f>
        <v>1000</v>
      </c>
      <c r="VG58" s="395">
        <f t="shared" ca="1" si="7565"/>
        <v>0</v>
      </c>
      <c r="VH58" s="395">
        <f ca="1">IF(UZ58&lt;&gt;"",VLOOKUP(UZ58,UG4:UM52,7,FALSE),"")</f>
        <v>1000</v>
      </c>
      <c r="VI58" s="395">
        <f ca="1">IF(UZ58&lt;&gt;"",VLOOKUP(UZ58,UG4:UM52,5,FALSE),"")</f>
        <v>0</v>
      </c>
      <c r="VJ58" s="395">
        <f ca="1">IF(UZ58&lt;&gt;"",VLOOKUP(UZ58,UG4:UO52,9,FALSE),"")</f>
        <v>24</v>
      </c>
      <c r="VK58" s="395">
        <f t="shared" ca="1" si="7566"/>
        <v>0</v>
      </c>
      <c r="VL58" s="395">
        <f ca="1">IF(UZ58&lt;&gt;"",RANK(VK58,VK56:VK60),"")</f>
        <v>1</v>
      </c>
      <c r="VM58" s="395">
        <f ca="1">IF(UZ58&lt;&gt;"",SUMPRODUCT((VK56:VK60=VK58)*(VF56:VF60&gt;VF58)),"")</f>
        <v>0</v>
      </c>
      <c r="VN58" s="395">
        <f ca="1">IF(UZ58&lt;&gt;"",SUMPRODUCT((VK56:VK60=VK58)*(VF56:VF60=VF58)*(VD56:VD60&gt;VD58)),"")</f>
        <v>0</v>
      </c>
      <c r="VO58" s="395">
        <f ca="1">IF(UZ58&lt;&gt;"",SUMPRODUCT((VK56:VK60=VK58)*(VF56:VF60=VF58)*(VD56:VD60=VD58)*(VH56:VH60&gt;VH58)),"")</f>
        <v>0</v>
      </c>
      <c r="VP58" s="395">
        <f ca="1">IF(UZ58&lt;&gt;"",SUMPRODUCT((VK56:VK60=VK58)*(VF56:VF60=VF58)*(VD56:VD60=VD58)*(VH56:VH60=VH58)*(VI56:VI60&gt;VI58)),"")</f>
        <v>0</v>
      </c>
      <c r="VQ58" s="395">
        <f ca="1">IF(UZ58&lt;&gt;"",SUMPRODUCT((VK56:VK60=VK58)*(VF56:VF60=VF58)*(VD56:VD60=VD58)*(VH56:VH60=VH58)*(VI56:VI60=VI58)*(VJ56:VJ60&gt;VJ58)),"")</f>
        <v>1</v>
      </c>
      <c r="VR58" s="395">
        <f ca="1">IF(UZ58&lt;&gt;"",SUM(VL58:VQ58),"")</f>
        <v>2</v>
      </c>
      <c r="VS58" s="395" t="str">
        <f ca="1">IF(VT6&lt;&gt;"",SUMPRODUCT((WA4:WA7=WA6)*(VZ4:VZ7=VZ6)*(VX4:VX7=VX6)*(VY4:VY7=VY6)),"")</f>
        <v/>
      </c>
      <c r="VT58" s="395" t="str">
        <f ca="1">IF(AND(VS58&lt;&gt;"",VS58&gt;1),VT6,"")</f>
        <v/>
      </c>
      <c r="VU58" s="395">
        <f ca="1">SUMPRODUCT((YE3:YE54=VT58)*(YH3:YH54=VT59)*(YI3:YI54="W"))+SUMPRODUCT((YE3:YE54=VT58)*(YH3:YH54=VT60)*(YI3:YI54="W"))+SUMPRODUCT((YE3:YE54=VT58)*(YH3:YH54=VT57)*(YI3:YI54="W"))+SUMPRODUCT((YE3:YE54=VT59)*(YH3:YH54=VT58)*(YJ3:YJ54="W"))+SUMPRODUCT((YE3:YE54=VT60)*(YH3:YH54=VT58)*(YJ3:YJ54="W"))+SUMPRODUCT((YE3:YE54=VT57)*(YH3:YH54=VT58)*(YJ3:YJ54="W"))</f>
        <v>0</v>
      </c>
      <c r="VV58" s="395">
        <f ca="1">SUMPRODUCT((YE3:YE54=VT58)*(YH3:YH54=VT59)*(YI3:YI54="D"))+SUMPRODUCT((YE3:YE54=VT58)*(YH3:YH54=VT60)*(YI3:YI54="D"))+SUMPRODUCT((YE3:YE54=VT58)*(YH3:YH54=VT57)*(YI3:YI54="D"))+SUMPRODUCT((YE3:YE54=VT59)*(YH3:YH54=VT58)*(YI3:YI54="D"))+SUMPRODUCT((YE3:YE54=VT60)*(YH3:YH54=VT58)*(YI3:YI54="D"))+SUMPRODUCT((YE3:YE54=VT57)*(YH3:YH54=VT58)*(YI3:YI54="D"))</f>
        <v>0</v>
      </c>
      <c r="VW58" s="395">
        <f ca="1">SUMPRODUCT((YE3:YE54=VT58)*(YH3:YH54=VT59)*(YI3:YI54="L"))+SUMPRODUCT((YE3:YE54=VT58)*(YH3:YH54=VT60)*(YI3:YI54="L"))+SUMPRODUCT((YE3:YE54=VT58)*(YH3:YH54=VT57)*(YI3:YI54="L"))+SUMPRODUCT((YE3:YE54=VT59)*(YH3:YH54=VT58)*(YJ3:YJ54="L"))+SUMPRODUCT((YE3:YE54=VT60)*(YH3:YH54=VT58)*(YJ3:YJ54="L"))+SUMPRODUCT((YE3:YE54=VT57)*(YH3:YH54=VT58)*(YJ3:YJ54="L"))</f>
        <v>0</v>
      </c>
      <c r="VX58" s="395">
        <f ca="1">SUMPRODUCT((YE3:YE54=VT58)*(YH3:YH54=VT59)*YF3:YF54)+SUMPRODUCT((YE3:YE54=VT58)*(YH3:YH54=VT60)*YF3:YF54)+SUMPRODUCT((YE3:YE54=VT58)*(YH3:YH54=VT56)*YF3:YF54)+SUMPRODUCT((YE3:YE54=VT58)*(YH3:YH54=VT57)*YF3:YF54)+SUMPRODUCT((YE3:YE54=VT59)*(YH3:YH54=VT58)*YG3:YG54)+SUMPRODUCT((YE3:YE54=VT60)*(YH3:YH54=VT58)*YG3:YG54)+SUMPRODUCT((YE3:YE54=VT56)*(YH3:YH54=VT58)*YG3:YG54)+SUMPRODUCT((YE3:YE54=VT57)*(YH3:YH54=VT58)*YG3:YG54)</f>
        <v>0</v>
      </c>
      <c r="VY58" s="395">
        <f ca="1">SUMPRODUCT((YE3:YE54=VT58)*(YH3:YH54=VT59)*YG3:YG54)+SUMPRODUCT((YE3:YE54=VT58)*(YH3:YH54=VT60)*YG3:YG54)+SUMPRODUCT((YE3:YE54=VT58)*(YH3:YH54=VT56)*YG3:YG54)+SUMPRODUCT((YE3:YE54=VT58)*(YH3:YH54=VT57)*YG3:YG54)+SUMPRODUCT((YE3:YE54=VT59)*(YH3:YH54=VT58)*YF3:YF54)+SUMPRODUCT((YE3:YE54=VT60)*(YH3:YH54=VT58)*YF3:YF54)+SUMPRODUCT((YE3:YE54=VT56)*(YH3:YH54=VT58)*YF3:YF54)+SUMPRODUCT((YE3:YE54=VT57)*(YH3:YH54=VT58)*YF3:YF54)</f>
        <v>0</v>
      </c>
      <c r="VZ58" s="395">
        <f ca="1">VX58-VY58+1000</f>
        <v>1000</v>
      </c>
      <c r="WA58" s="395" t="str">
        <f t="shared" ca="1" si="7567"/>
        <v/>
      </c>
      <c r="WB58" s="395" t="str">
        <f ca="1">IF(VT58&lt;&gt;"",VLOOKUP(VT58,UG4:UM52,7,FALSE),"")</f>
        <v/>
      </c>
      <c r="WC58" s="395" t="str">
        <f ca="1">IF(VT58&lt;&gt;"",VLOOKUP(VT58,UG4:UM52,5,FALSE),"")</f>
        <v/>
      </c>
      <c r="WD58" s="395" t="str">
        <f ca="1">IF(VT58&lt;&gt;"",VLOOKUP(VT58,UG4:UO52,9,FALSE),"")</f>
        <v/>
      </c>
      <c r="WE58" s="395" t="str">
        <f t="shared" ca="1" si="7568"/>
        <v/>
      </c>
      <c r="WF58" s="395" t="str">
        <f ca="1">IF(VT58&lt;&gt;"",RANK(WE58,WE56:WE59),"")</f>
        <v/>
      </c>
      <c r="WG58" s="395" t="str">
        <f ca="1">IF(VT58&lt;&gt;"",SUMPRODUCT((WE56:WE59=WE58)*(VZ56:VZ59&gt;VZ58)),"")</f>
        <v/>
      </c>
      <c r="WH58" s="395" t="str">
        <f ca="1">IF(VT58&lt;&gt;"",SUMPRODUCT((WE56:WE59=WE58)*(VZ56:VZ59=VZ58)*(VX56:VX59&gt;VX58)),"")</f>
        <v/>
      </c>
      <c r="WI58" s="395" t="str">
        <f ca="1">IF(VT58&lt;&gt;"",SUMPRODUCT((WE56:WE59=WE58)*(VZ56:VZ59=VZ58)*(VX56:VX59=VX58)*(WB56:WB59&gt;WB58)),"")</f>
        <v/>
      </c>
      <c r="WJ58" s="395" t="str">
        <f ca="1">IF(VT58&lt;&gt;"",SUMPRODUCT((WE56:WE59=WE58)*(VZ56:VZ59=VZ58)*(VX56:VX59=VX58)*(WB56:WB59=WB58)*(WC56:WC59&gt;WC58)),"")</f>
        <v/>
      </c>
      <c r="WK58" s="395" t="str">
        <f ca="1">IF(VT58&lt;&gt;"",SUMPRODUCT((WE56:WE59=WE58)*(VZ56:VZ59=VZ58)*(VX56:VX59=VX58)*(WB56:WB59=WB58)*(WC56:WC59=WC58)*(WD56:WD59&gt;WD58)),"")</f>
        <v/>
      </c>
      <c r="WL58" s="395" t="str">
        <f t="shared" ref="WL58:WL59" ca="1" si="7594">IF(VT58&lt;&gt;"",SUM(WF58:WK58)+1,"")</f>
        <v/>
      </c>
      <c r="YT58" s="395">
        <f ca="1">IF(COUNTIF(YT4:YT7,4)=4,1,SUMPRODUCT((YT4:YT7=YT6)*(YS4:YS7=YS6)*(YQ4:YQ7&gt;YQ6))+1)</f>
        <v>1</v>
      </c>
      <c r="ZE58" s="395">
        <f ca="1">IF(ZF6&lt;&gt;"",SUMPRODUCT((ZM4:ZM7=ZM6)*(ZL4:ZL7=ZL6)*(ZJ4:ZJ7=ZJ6)*(ZK4:ZK7=ZK6)),"")</f>
        <v>4</v>
      </c>
      <c r="ZF58" s="395" t="str">
        <f ca="1">IF(AND(ZE58&lt;&gt;"",ZE58&gt;1),ZF6,"")</f>
        <v>Porto</v>
      </c>
      <c r="ZG58" s="395">
        <f ca="1">SUMPRODUCT((ACK3:ACK54=ZF58)*(ACN3:ACN54=ZF59)*(ACO3:ACO54="W"))+SUMPRODUCT((ACK3:ACK54=ZF58)*(ACN3:ACN54=ZF60)*(ACO3:ACO54="W"))+SUMPRODUCT((ACK3:ACK54=ZF58)*(ACN3:ACN54=ZF56)*(ACO3:ACO54="W"))+SUMPRODUCT((ACK3:ACK54=ZF58)*(ACN3:ACN54=ZF57)*(ACO3:ACO54="W"))+SUMPRODUCT((ACK3:ACK54=ZF59)*(ACN3:ACN54=ZF58)*(ACP3:ACP54="W"))+SUMPRODUCT((ACK3:ACK54=ZF60)*(ACN3:ACN54=ZF58)*(ACP3:ACP54="W"))+SUMPRODUCT((ACK3:ACK54=ZF56)*(ACN3:ACN54=ZF58)*(ACP3:ACP54="W"))+SUMPRODUCT((ACK3:ACK54=ZF57)*(ACN3:ACN54=ZF58)*(ACP3:ACP54="W"))</f>
        <v>0</v>
      </c>
      <c r="ZH58" s="395">
        <f ca="1">SUMPRODUCT((ACK3:ACK54=ZF58)*(ACN3:ACN54=ZF59)*(ACO3:ACO54="D"))+SUMPRODUCT((ACK3:ACK54=ZF58)*(ACN3:ACN54=ZF60)*(ACO3:ACO54="D"))+SUMPRODUCT((ACK3:ACK54=ZF58)*(ACN3:ACN54=ZF56)*(ACO3:ACO54="D"))+SUMPRODUCT((ACK3:ACK54=ZF58)*(ACN3:ACN54=ZF57)*(ACO3:ACO54="D"))+SUMPRODUCT((ACK3:ACK54=ZF59)*(ACN3:ACN54=ZF58)*(ACO3:ACO54="D"))+SUMPRODUCT((ACK3:ACK54=ZF60)*(ACN3:ACN54=ZF58)*(ACO3:ACO54="D"))+SUMPRODUCT((ACK3:ACK54=ZF56)*(ACN3:ACN54=ZF58)*(ACO3:ACO54="D"))+SUMPRODUCT((ACK3:ACK54=ZF57)*(ACN3:ACN54=ZF58)*(ACO3:ACO54="D"))</f>
        <v>0</v>
      </c>
      <c r="ZI58" s="395">
        <f ca="1">SUMPRODUCT((ACK3:ACK54=ZF58)*(ACN3:ACN54=ZF59)*(ACO3:ACO54="L"))+SUMPRODUCT((ACK3:ACK54=ZF58)*(ACN3:ACN54=ZF60)*(ACO3:ACO54="L"))+SUMPRODUCT((ACK3:ACK54=ZF58)*(ACN3:ACN54=ZF56)*(ACO3:ACO54="L"))+SUMPRODUCT((ACK3:ACK54=ZF58)*(ACN3:ACN54=ZF57)*(ACO3:ACO54="L"))+SUMPRODUCT((ACK3:ACK54=ZF59)*(ACN3:ACN54=ZF58)*(ACP3:ACP54="L"))+SUMPRODUCT((ACK3:ACK54=ZF60)*(ACN3:ACN54=ZF58)*(ACP3:ACP54="L"))+SUMPRODUCT((ACK3:ACK54=ZF56)*(ACN3:ACN54=ZF58)*(ACP3:ACP54="L"))+SUMPRODUCT((ACK3:ACK54=ZF57)*(ACN3:ACN54=ZF58)*(ACP3:ACP54="L"))</f>
        <v>0</v>
      </c>
      <c r="ZJ58" s="395">
        <f ca="1">SUMPRODUCT((ACK3:ACK54=ZF58)*(ACN3:ACN54=ZF59)*ACL3:ACL54)+SUMPRODUCT((ACK3:ACK54=ZF58)*(ACN3:ACN54=ZF60)*ACL3:ACL54)+SUMPRODUCT((ACK3:ACK54=ZF58)*(ACN3:ACN54=ZF56)*ACL3:ACL54)+SUMPRODUCT((ACK3:ACK54=ZF58)*(ACN3:ACN54=ZF57)*ACL3:ACL54)+SUMPRODUCT((ACK3:ACK54=ZF59)*(ACN3:ACN54=ZF58)*ACM3:ACM54)+SUMPRODUCT((ACK3:ACK54=ZF60)*(ACN3:ACN54=ZF58)*ACM3:ACM54)+SUMPRODUCT((ACK3:ACK54=ZF56)*(ACN3:ACN54=ZF58)*ACM3:ACM54)+SUMPRODUCT((ACK3:ACK54=ZF57)*(ACN3:ACN54=ZF58)*ACM3:ACM54)</f>
        <v>0</v>
      </c>
      <c r="ZK58" s="395">
        <f ca="1">SUMPRODUCT((ACK3:ACK54=ZF58)*(ACN3:ACN54=ZF59)*ACM3:ACM54)+SUMPRODUCT((ACK3:ACK54=ZF58)*(ACN3:ACN54=ZF60)*ACM3:ACM54)+SUMPRODUCT((ACK3:ACK54=ZF58)*(ACN3:ACN54=ZF56)*ACM3:ACM54)+SUMPRODUCT((ACK3:ACK54=ZF58)*(ACN3:ACN54=ZF57)*ACM3:ACM54)+SUMPRODUCT((ACK3:ACK54=ZF59)*(ACN3:ACN54=ZF58)*ACL3:ACL54)+SUMPRODUCT((ACK3:ACK54=ZF60)*(ACN3:ACN54=ZF58)*ACL3:ACL54)+SUMPRODUCT((ACK3:ACK54=ZF56)*(ACN3:ACN54=ZF58)*ACL3:ACL54)+SUMPRODUCT((ACK3:ACK54=ZF57)*(ACN3:ACN54=ZF58)*ACL3:ACL54)</f>
        <v>0</v>
      </c>
      <c r="ZL58" s="395">
        <f ca="1">ZJ58-ZK58+1000</f>
        <v>1000</v>
      </c>
      <c r="ZM58" s="395">
        <f t="shared" ca="1" si="7569"/>
        <v>0</v>
      </c>
      <c r="ZN58" s="395">
        <f ca="1">IF(ZF58&lt;&gt;"",VLOOKUP(ZF58,YM4:YS52,7,FALSE),"")</f>
        <v>1000</v>
      </c>
      <c r="ZO58" s="395">
        <f ca="1">IF(ZF58&lt;&gt;"",VLOOKUP(ZF58,YM4:YS52,5,FALSE),"")</f>
        <v>0</v>
      </c>
      <c r="ZP58" s="395">
        <f ca="1">IF(ZF58&lt;&gt;"",VLOOKUP(ZF58,YM4:YU52,9,FALSE),"")</f>
        <v>24</v>
      </c>
      <c r="ZQ58" s="395">
        <f t="shared" ca="1" si="7570"/>
        <v>0</v>
      </c>
      <c r="ZR58" s="395">
        <f ca="1">IF(ZF58&lt;&gt;"",RANK(ZQ58,ZQ56:ZQ60),"")</f>
        <v>1</v>
      </c>
      <c r="ZS58" s="395">
        <f ca="1">IF(ZF58&lt;&gt;"",SUMPRODUCT((ZQ56:ZQ60=ZQ58)*(ZL56:ZL60&gt;ZL58)),"")</f>
        <v>0</v>
      </c>
      <c r="ZT58" s="395">
        <f ca="1">IF(ZF58&lt;&gt;"",SUMPRODUCT((ZQ56:ZQ60=ZQ58)*(ZL56:ZL60=ZL58)*(ZJ56:ZJ60&gt;ZJ58)),"")</f>
        <v>0</v>
      </c>
      <c r="ZU58" s="395">
        <f ca="1">IF(ZF58&lt;&gt;"",SUMPRODUCT((ZQ56:ZQ60=ZQ58)*(ZL56:ZL60=ZL58)*(ZJ56:ZJ60=ZJ58)*(ZN56:ZN60&gt;ZN58)),"")</f>
        <v>0</v>
      </c>
      <c r="ZV58" s="395">
        <f ca="1">IF(ZF58&lt;&gt;"",SUMPRODUCT((ZQ56:ZQ60=ZQ58)*(ZL56:ZL60=ZL58)*(ZJ56:ZJ60=ZJ58)*(ZN56:ZN60=ZN58)*(ZO56:ZO60&gt;ZO58)),"")</f>
        <v>0</v>
      </c>
      <c r="ZW58" s="395">
        <f ca="1">IF(ZF58&lt;&gt;"",SUMPRODUCT((ZQ56:ZQ60=ZQ58)*(ZL56:ZL60=ZL58)*(ZJ56:ZJ60=ZJ58)*(ZN56:ZN60=ZN58)*(ZO56:ZO60=ZO58)*(ZP56:ZP60&gt;ZP58)),"")</f>
        <v>1</v>
      </c>
      <c r="ZX58" s="395">
        <f ca="1">IF(ZF58&lt;&gt;"",SUM(ZR58:ZW58),"")</f>
        <v>2</v>
      </c>
      <c r="ZY58" s="395" t="str">
        <f ca="1">IF(ZZ6&lt;&gt;"",SUMPRODUCT((AAG4:AAG7=AAG6)*(AAF4:AAF7=AAF6)*(AAD4:AAD7=AAD6)*(AAE4:AAE7=AAE6)),"")</f>
        <v/>
      </c>
      <c r="ZZ58" s="395" t="str">
        <f ca="1">IF(AND(ZY58&lt;&gt;"",ZY58&gt;1),ZZ6,"")</f>
        <v/>
      </c>
      <c r="AAA58" s="395">
        <f ca="1">SUMPRODUCT((ACK3:ACK54=ZZ58)*(ACN3:ACN54=ZZ59)*(ACO3:ACO54="W"))+SUMPRODUCT((ACK3:ACK54=ZZ58)*(ACN3:ACN54=ZZ60)*(ACO3:ACO54="W"))+SUMPRODUCT((ACK3:ACK54=ZZ58)*(ACN3:ACN54=ZZ57)*(ACO3:ACO54="W"))+SUMPRODUCT((ACK3:ACK54=ZZ59)*(ACN3:ACN54=ZZ58)*(ACP3:ACP54="W"))+SUMPRODUCT((ACK3:ACK54=ZZ60)*(ACN3:ACN54=ZZ58)*(ACP3:ACP54="W"))+SUMPRODUCT((ACK3:ACK54=ZZ57)*(ACN3:ACN54=ZZ58)*(ACP3:ACP54="W"))</f>
        <v>0</v>
      </c>
      <c r="AAB58" s="395">
        <f ca="1">SUMPRODUCT((ACK3:ACK54=ZZ58)*(ACN3:ACN54=ZZ59)*(ACO3:ACO54="D"))+SUMPRODUCT((ACK3:ACK54=ZZ58)*(ACN3:ACN54=ZZ60)*(ACO3:ACO54="D"))+SUMPRODUCT((ACK3:ACK54=ZZ58)*(ACN3:ACN54=ZZ57)*(ACO3:ACO54="D"))+SUMPRODUCT((ACK3:ACK54=ZZ59)*(ACN3:ACN54=ZZ58)*(ACO3:ACO54="D"))+SUMPRODUCT((ACK3:ACK54=ZZ60)*(ACN3:ACN54=ZZ58)*(ACO3:ACO54="D"))+SUMPRODUCT((ACK3:ACK54=ZZ57)*(ACN3:ACN54=ZZ58)*(ACO3:ACO54="D"))</f>
        <v>0</v>
      </c>
      <c r="AAC58" s="395">
        <f ca="1">SUMPRODUCT((ACK3:ACK54=ZZ58)*(ACN3:ACN54=ZZ59)*(ACO3:ACO54="L"))+SUMPRODUCT((ACK3:ACK54=ZZ58)*(ACN3:ACN54=ZZ60)*(ACO3:ACO54="L"))+SUMPRODUCT((ACK3:ACK54=ZZ58)*(ACN3:ACN54=ZZ57)*(ACO3:ACO54="L"))+SUMPRODUCT((ACK3:ACK54=ZZ59)*(ACN3:ACN54=ZZ58)*(ACP3:ACP54="L"))+SUMPRODUCT((ACK3:ACK54=ZZ60)*(ACN3:ACN54=ZZ58)*(ACP3:ACP54="L"))+SUMPRODUCT((ACK3:ACK54=ZZ57)*(ACN3:ACN54=ZZ58)*(ACP3:ACP54="L"))</f>
        <v>0</v>
      </c>
      <c r="AAD58" s="395">
        <f ca="1">SUMPRODUCT((ACK3:ACK54=ZZ58)*(ACN3:ACN54=ZZ59)*ACL3:ACL54)+SUMPRODUCT((ACK3:ACK54=ZZ58)*(ACN3:ACN54=ZZ60)*ACL3:ACL54)+SUMPRODUCT((ACK3:ACK54=ZZ58)*(ACN3:ACN54=ZZ56)*ACL3:ACL54)+SUMPRODUCT((ACK3:ACK54=ZZ58)*(ACN3:ACN54=ZZ57)*ACL3:ACL54)+SUMPRODUCT((ACK3:ACK54=ZZ59)*(ACN3:ACN54=ZZ58)*ACM3:ACM54)+SUMPRODUCT((ACK3:ACK54=ZZ60)*(ACN3:ACN54=ZZ58)*ACM3:ACM54)+SUMPRODUCT((ACK3:ACK54=ZZ56)*(ACN3:ACN54=ZZ58)*ACM3:ACM54)+SUMPRODUCT((ACK3:ACK54=ZZ57)*(ACN3:ACN54=ZZ58)*ACM3:ACM54)</f>
        <v>0</v>
      </c>
      <c r="AAE58" s="395">
        <f ca="1">SUMPRODUCT((ACK3:ACK54=ZZ58)*(ACN3:ACN54=ZZ59)*ACM3:ACM54)+SUMPRODUCT((ACK3:ACK54=ZZ58)*(ACN3:ACN54=ZZ60)*ACM3:ACM54)+SUMPRODUCT((ACK3:ACK54=ZZ58)*(ACN3:ACN54=ZZ56)*ACM3:ACM54)+SUMPRODUCT((ACK3:ACK54=ZZ58)*(ACN3:ACN54=ZZ57)*ACM3:ACM54)+SUMPRODUCT((ACK3:ACK54=ZZ59)*(ACN3:ACN54=ZZ58)*ACL3:ACL54)+SUMPRODUCT((ACK3:ACK54=ZZ60)*(ACN3:ACN54=ZZ58)*ACL3:ACL54)+SUMPRODUCT((ACK3:ACK54=ZZ56)*(ACN3:ACN54=ZZ58)*ACL3:ACL54)+SUMPRODUCT((ACK3:ACK54=ZZ57)*(ACN3:ACN54=ZZ58)*ACL3:ACL54)</f>
        <v>0</v>
      </c>
      <c r="AAF58" s="395">
        <f ca="1">AAD58-AAE58+1000</f>
        <v>1000</v>
      </c>
      <c r="AAG58" s="395" t="str">
        <f t="shared" ca="1" si="7571"/>
        <v/>
      </c>
      <c r="AAH58" s="395" t="str">
        <f ca="1">IF(ZZ58&lt;&gt;"",VLOOKUP(ZZ58,YM4:YS52,7,FALSE),"")</f>
        <v/>
      </c>
      <c r="AAI58" s="395" t="str">
        <f ca="1">IF(ZZ58&lt;&gt;"",VLOOKUP(ZZ58,YM4:YS52,5,FALSE),"")</f>
        <v/>
      </c>
      <c r="AAJ58" s="395" t="str">
        <f ca="1">IF(ZZ58&lt;&gt;"",VLOOKUP(ZZ58,YM4:YU52,9,FALSE),"")</f>
        <v/>
      </c>
      <c r="AAK58" s="395" t="str">
        <f t="shared" ca="1" si="7572"/>
        <v/>
      </c>
      <c r="AAL58" s="395" t="str">
        <f ca="1">IF(ZZ58&lt;&gt;"",RANK(AAK58,AAK56:AAK59),"")</f>
        <v/>
      </c>
      <c r="AAM58" s="395" t="str">
        <f ca="1">IF(ZZ58&lt;&gt;"",SUMPRODUCT((AAK56:AAK59=AAK58)*(AAF56:AAF59&gt;AAF58)),"")</f>
        <v/>
      </c>
      <c r="AAN58" s="395" t="str">
        <f ca="1">IF(ZZ58&lt;&gt;"",SUMPRODUCT((AAK56:AAK59=AAK58)*(AAF56:AAF59=AAF58)*(AAD56:AAD59&gt;AAD58)),"")</f>
        <v/>
      </c>
      <c r="AAO58" s="395" t="str">
        <f ca="1">IF(ZZ58&lt;&gt;"",SUMPRODUCT((AAK56:AAK59=AAK58)*(AAF56:AAF59=AAF58)*(AAD56:AAD59=AAD58)*(AAH56:AAH59&gt;AAH58)),"")</f>
        <v/>
      </c>
      <c r="AAP58" s="395" t="str">
        <f ca="1">IF(ZZ58&lt;&gt;"",SUMPRODUCT((AAK56:AAK59=AAK58)*(AAF56:AAF59=AAF58)*(AAD56:AAD59=AAD58)*(AAH56:AAH59=AAH58)*(AAI56:AAI59&gt;AAI58)),"")</f>
        <v/>
      </c>
      <c r="AAQ58" s="395" t="str">
        <f ca="1">IF(ZZ58&lt;&gt;"",SUMPRODUCT((AAK56:AAK59=AAK58)*(AAF56:AAF59=AAF58)*(AAD56:AAD59=AAD58)*(AAH56:AAH59=AAH58)*(AAI56:AAI59=AAI58)*(AAJ56:AAJ59&gt;AAJ58)),"")</f>
        <v/>
      </c>
      <c r="AAR58" s="395" t="str">
        <f t="shared" ref="AAR58:AAR59" ca="1" si="7595">IF(ZZ58&lt;&gt;"",SUM(AAL58:AAQ58)+1,"")</f>
        <v/>
      </c>
      <c r="ACZ58" s="395">
        <f ca="1">IF(COUNTIF(ACZ4:ACZ7,4)=4,1,SUMPRODUCT((ACZ4:ACZ7=ACZ6)*(ACY4:ACY7=ACY6)*(ACW4:ACW7&gt;ACW6))+1)</f>
        <v>1</v>
      </c>
      <c r="ADK58" s="395">
        <f ca="1">IF(ADL6&lt;&gt;"",SUMPRODUCT((ADS4:ADS7=ADS6)*(ADR4:ADR7=ADR6)*(ADP4:ADP7=ADP6)*(ADQ4:ADQ7=ADQ6)),"")</f>
        <v>4</v>
      </c>
      <c r="ADL58" s="395" t="str">
        <f ca="1">IF(AND(ADK58&lt;&gt;"",ADK58&gt;1),ADL6,"")</f>
        <v>Porto</v>
      </c>
      <c r="ADM58" s="395">
        <f ca="1">SUMPRODUCT((AGQ3:AGQ54=ADL58)*(AGT3:AGT54=ADL59)*(AGU3:AGU54="W"))+SUMPRODUCT((AGQ3:AGQ54=ADL58)*(AGT3:AGT54=ADL60)*(AGU3:AGU54="W"))+SUMPRODUCT((AGQ3:AGQ54=ADL58)*(AGT3:AGT54=ADL56)*(AGU3:AGU54="W"))+SUMPRODUCT((AGQ3:AGQ54=ADL58)*(AGT3:AGT54=ADL57)*(AGU3:AGU54="W"))+SUMPRODUCT((AGQ3:AGQ54=ADL59)*(AGT3:AGT54=ADL58)*(AGV3:AGV54="W"))+SUMPRODUCT((AGQ3:AGQ54=ADL60)*(AGT3:AGT54=ADL58)*(AGV3:AGV54="W"))+SUMPRODUCT((AGQ3:AGQ54=ADL56)*(AGT3:AGT54=ADL58)*(AGV3:AGV54="W"))+SUMPRODUCT((AGQ3:AGQ54=ADL57)*(AGT3:AGT54=ADL58)*(AGV3:AGV54="W"))</f>
        <v>0</v>
      </c>
      <c r="ADN58" s="395">
        <f ca="1">SUMPRODUCT((AGQ3:AGQ54=ADL58)*(AGT3:AGT54=ADL59)*(AGU3:AGU54="D"))+SUMPRODUCT((AGQ3:AGQ54=ADL58)*(AGT3:AGT54=ADL60)*(AGU3:AGU54="D"))+SUMPRODUCT((AGQ3:AGQ54=ADL58)*(AGT3:AGT54=ADL56)*(AGU3:AGU54="D"))+SUMPRODUCT((AGQ3:AGQ54=ADL58)*(AGT3:AGT54=ADL57)*(AGU3:AGU54="D"))+SUMPRODUCT((AGQ3:AGQ54=ADL59)*(AGT3:AGT54=ADL58)*(AGU3:AGU54="D"))+SUMPRODUCT((AGQ3:AGQ54=ADL60)*(AGT3:AGT54=ADL58)*(AGU3:AGU54="D"))+SUMPRODUCT((AGQ3:AGQ54=ADL56)*(AGT3:AGT54=ADL58)*(AGU3:AGU54="D"))+SUMPRODUCT((AGQ3:AGQ54=ADL57)*(AGT3:AGT54=ADL58)*(AGU3:AGU54="D"))</f>
        <v>0</v>
      </c>
      <c r="ADO58" s="395">
        <f ca="1">SUMPRODUCT((AGQ3:AGQ54=ADL58)*(AGT3:AGT54=ADL59)*(AGU3:AGU54="L"))+SUMPRODUCT((AGQ3:AGQ54=ADL58)*(AGT3:AGT54=ADL60)*(AGU3:AGU54="L"))+SUMPRODUCT((AGQ3:AGQ54=ADL58)*(AGT3:AGT54=ADL56)*(AGU3:AGU54="L"))+SUMPRODUCT((AGQ3:AGQ54=ADL58)*(AGT3:AGT54=ADL57)*(AGU3:AGU54="L"))+SUMPRODUCT((AGQ3:AGQ54=ADL59)*(AGT3:AGT54=ADL58)*(AGV3:AGV54="L"))+SUMPRODUCT((AGQ3:AGQ54=ADL60)*(AGT3:AGT54=ADL58)*(AGV3:AGV54="L"))+SUMPRODUCT((AGQ3:AGQ54=ADL56)*(AGT3:AGT54=ADL58)*(AGV3:AGV54="L"))+SUMPRODUCT((AGQ3:AGQ54=ADL57)*(AGT3:AGT54=ADL58)*(AGV3:AGV54="L"))</f>
        <v>0</v>
      </c>
      <c r="ADP58" s="395">
        <f ca="1">SUMPRODUCT((AGQ3:AGQ54=ADL58)*(AGT3:AGT54=ADL59)*AGR3:AGR54)+SUMPRODUCT((AGQ3:AGQ54=ADL58)*(AGT3:AGT54=ADL60)*AGR3:AGR54)+SUMPRODUCT((AGQ3:AGQ54=ADL58)*(AGT3:AGT54=ADL56)*AGR3:AGR54)+SUMPRODUCT((AGQ3:AGQ54=ADL58)*(AGT3:AGT54=ADL57)*AGR3:AGR54)+SUMPRODUCT((AGQ3:AGQ54=ADL59)*(AGT3:AGT54=ADL58)*AGS3:AGS54)+SUMPRODUCT((AGQ3:AGQ54=ADL60)*(AGT3:AGT54=ADL58)*AGS3:AGS54)+SUMPRODUCT((AGQ3:AGQ54=ADL56)*(AGT3:AGT54=ADL58)*AGS3:AGS54)+SUMPRODUCT((AGQ3:AGQ54=ADL57)*(AGT3:AGT54=ADL58)*AGS3:AGS54)</f>
        <v>0</v>
      </c>
      <c r="ADQ58" s="395">
        <f ca="1">SUMPRODUCT((AGQ3:AGQ54=ADL58)*(AGT3:AGT54=ADL59)*AGS3:AGS54)+SUMPRODUCT((AGQ3:AGQ54=ADL58)*(AGT3:AGT54=ADL60)*AGS3:AGS54)+SUMPRODUCT((AGQ3:AGQ54=ADL58)*(AGT3:AGT54=ADL56)*AGS3:AGS54)+SUMPRODUCT((AGQ3:AGQ54=ADL58)*(AGT3:AGT54=ADL57)*AGS3:AGS54)+SUMPRODUCT((AGQ3:AGQ54=ADL59)*(AGT3:AGT54=ADL58)*AGR3:AGR54)+SUMPRODUCT((AGQ3:AGQ54=ADL60)*(AGT3:AGT54=ADL58)*AGR3:AGR54)+SUMPRODUCT((AGQ3:AGQ54=ADL56)*(AGT3:AGT54=ADL58)*AGR3:AGR54)+SUMPRODUCT((AGQ3:AGQ54=ADL57)*(AGT3:AGT54=ADL58)*AGR3:AGR54)</f>
        <v>0</v>
      </c>
      <c r="ADR58" s="395">
        <f ca="1">ADP58-ADQ58+1000</f>
        <v>1000</v>
      </c>
      <c r="ADS58" s="395">
        <f t="shared" ca="1" si="7573"/>
        <v>0</v>
      </c>
      <c r="ADT58" s="395">
        <f ca="1">IF(ADL58&lt;&gt;"",VLOOKUP(ADL58,ACS4:ACY52,7,FALSE),"")</f>
        <v>1000</v>
      </c>
      <c r="ADU58" s="395">
        <f ca="1">IF(ADL58&lt;&gt;"",VLOOKUP(ADL58,ACS4:ACY52,5,FALSE),"")</f>
        <v>0</v>
      </c>
      <c r="ADV58" s="395">
        <f ca="1">IF(ADL58&lt;&gt;"",VLOOKUP(ADL58,ACS4:ADA52,9,FALSE),"")</f>
        <v>24</v>
      </c>
      <c r="ADW58" s="395">
        <f t="shared" ca="1" si="7574"/>
        <v>0</v>
      </c>
      <c r="ADX58" s="395">
        <f ca="1">IF(ADL58&lt;&gt;"",RANK(ADW58,ADW56:ADW60),"")</f>
        <v>1</v>
      </c>
      <c r="ADY58" s="395">
        <f ca="1">IF(ADL58&lt;&gt;"",SUMPRODUCT((ADW56:ADW60=ADW58)*(ADR56:ADR60&gt;ADR58)),"")</f>
        <v>0</v>
      </c>
      <c r="ADZ58" s="395">
        <f ca="1">IF(ADL58&lt;&gt;"",SUMPRODUCT((ADW56:ADW60=ADW58)*(ADR56:ADR60=ADR58)*(ADP56:ADP60&gt;ADP58)),"")</f>
        <v>0</v>
      </c>
      <c r="AEA58" s="395">
        <f ca="1">IF(ADL58&lt;&gt;"",SUMPRODUCT((ADW56:ADW60=ADW58)*(ADR56:ADR60=ADR58)*(ADP56:ADP60=ADP58)*(ADT56:ADT60&gt;ADT58)),"")</f>
        <v>0</v>
      </c>
      <c r="AEB58" s="395">
        <f ca="1">IF(ADL58&lt;&gt;"",SUMPRODUCT((ADW56:ADW60=ADW58)*(ADR56:ADR60=ADR58)*(ADP56:ADP60=ADP58)*(ADT56:ADT60=ADT58)*(ADU56:ADU60&gt;ADU58)),"")</f>
        <v>0</v>
      </c>
      <c r="AEC58" s="395">
        <f ca="1">IF(ADL58&lt;&gt;"",SUMPRODUCT((ADW56:ADW60=ADW58)*(ADR56:ADR60=ADR58)*(ADP56:ADP60=ADP58)*(ADT56:ADT60=ADT58)*(ADU56:ADU60=ADU58)*(ADV56:ADV60&gt;ADV58)),"")</f>
        <v>1</v>
      </c>
      <c r="AED58" s="395">
        <f ca="1">IF(ADL58&lt;&gt;"",SUM(ADX58:AEC58),"")</f>
        <v>2</v>
      </c>
      <c r="AEE58" s="395" t="str">
        <f ca="1">IF(AEF6&lt;&gt;"",SUMPRODUCT((AEM4:AEM7=AEM6)*(AEL4:AEL7=AEL6)*(AEJ4:AEJ7=AEJ6)*(AEK4:AEK7=AEK6)),"")</f>
        <v/>
      </c>
      <c r="AEF58" s="395" t="str">
        <f ca="1">IF(AND(AEE58&lt;&gt;"",AEE58&gt;1),AEF6,"")</f>
        <v/>
      </c>
      <c r="AEG58" s="395">
        <f ca="1">SUMPRODUCT((AGQ3:AGQ54=AEF58)*(AGT3:AGT54=AEF59)*(AGU3:AGU54="W"))+SUMPRODUCT((AGQ3:AGQ54=AEF58)*(AGT3:AGT54=AEF60)*(AGU3:AGU54="W"))+SUMPRODUCT((AGQ3:AGQ54=AEF58)*(AGT3:AGT54=AEF57)*(AGU3:AGU54="W"))+SUMPRODUCT((AGQ3:AGQ54=AEF59)*(AGT3:AGT54=AEF58)*(AGV3:AGV54="W"))+SUMPRODUCT((AGQ3:AGQ54=AEF60)*(AGT3:AGT54=AEF58)*(AGV3:AGV54="W"))+SUMPRODUCT((AGQ3:AGQ54=AEF57)*(AGT3:AGT54=AEF58)*(AGV3:AGV54="W"))</f>
        <v>0</v>
      </c>
      <c r="AEH58" s="395">
        <f ca="1">SUMPRODUCT((AGQ3:AGQ54=AEF58)*(AGT3:AGT54=AEF59)*(AGU3:AGU54="D"))+SUMPRODUCT((AGQ3:AGQ54=AEF58)*(AGT3:AGT54=AEF60)*(AGU3:AGU54="D"))+SUMPRODUCT((AGQ3:AGQ54=AEF58)*(AGT3:AGT54=AEF57)*(AGU3:AGU54="D"))+SUMPRODUCT((AGQ3:AGQ54=AEF59)*(AGT3:AGT54=AEF58)*(AGU3:AGU54="D"))+SUMPRODUCT((AGQ3:AGQ54=AEF60)*(AGT3:AGT54=AEF58)*(AGU3:AGU54="D"))+SUMPRODUCT((AGQ3:AGQ54=AEF57)*(AGT3:AGT54=AEF58)*(AGU3:AGU54="D"))</f>
        <v>0</v>
      </c>
      <c r="AEI58" s="395">
        <f ca="1">SUMPRODUCT((AGQ3:AGQ54=AEF58)*(AGT3:AGT54=AEF59)*(AGU3:AGU54="L"))+SUMPRODUCT((AGQ3:AGQ54=AEF58)*(AGT3:AGT54=AEF60)*(AGU3:AGU54="L"))+SUMPRODUCT((AGQ3:AGQ54=AEF58)*(AGT3:AGT54=AEF57)*(AGU3:AGU54="L"))+SUMPRODUCT((AGQ3:AGQ54=AEF59)*(AGT3:AGT54=AEF58)*(AGV3:AGV54="L"))+SUMPRODUCT((AGQ3:AGQ54=AEF60)*(AGT3:AGT54=AEF58)*(AGV3:AGV54="L"))+SUMPRODUCT((AGQ3:AGQ54=AEF57)*(AGT3:AGT54=AEF58)*(AGV3:AGV54="L"))</f>
        <v>0</v>
      </c>
      <c r="AEJ58" s="395">
        <f ca="1">SUMPRODUCT((AGQ3:AGQ54=AEF58)*(AGT3:AGT54=AEF59)*AGR3:AGR54)+SUMPRODUCT((AGQ3:AGQ54=AEF58)*(AGT3:AGT54=AEF60)*AGR3:AGR54)+SUMPRODUCT((AGQ3:AGQ54=AEF58)*(AGT3:AGT54=AEF56)*AGR3:AGR54)+SUMPRODUCT((AGQ3:AGQ54=AEF58)*(AGT3:AGT54=AEF57)*AGR3:AGR54)+SUMPRODUCT((AGQ3:AGQ54=AEF59)*(AGT3:AGT54=AEF58)*AGS3:AGS54)+SUMPRODUCT((AGQ3:AGQ54=AEF60)*(AGT3:AGT54=AEF58)*AGS3:AGS54)+SUMPRODUCT((AGQ3:AGQ54=AEF56)*(AGT3:AGT54=AEF58)*AGS3:AGS54)+SUMPRODUCT((AGQ3:AGQ54=AEF57)*(AGT3:AGT54=AEF58)*AGS3:AGS54)</f>
        <v>0</v>
      </c>
      <c r="AEK58" s="395">
        <f ca="1">SUMPRODUCT((AGQ3:AGQ54=AEF58)*(AGT3:AGT54=AEF59)*AGS3:AGS54)+SUMPRODUCT((AGQ3:AGQ54=AEF58)*(AGT3:AGT54=AEF60)*AGS3:AGS54)+SUMPRODUCT((AGQ3:AGQ54=AEF58)*(AGT3:AGT54=AEF56)*AGS3:AGS54)+SUMPRODUCT((AGQ3:AGQ54=AEF58)*(AGT3:AGT54=AEF57)*AGS3:AGS54)+SUMPRODUCT((AGQ3:AGQ54=AEF59)*(AGT3:AGT54=AEF58)*AGR3:AGR54)+SUMPRODUCT((AGQ3:AGQ54=AEF60)*(AGT3:AGT54=AEF58)*AGR3:AGR54)+SUMPRODUCT((AGQ3:AGQ54=AEF56)*(AGT3:AGT54=AEF58)*AGR3:AGR54)+SUMPRODUCT((AGQ3:AGQ54=AEF57)*(AGT3:AGT54=AEF58)*AGR3:AGR54)</f>
        <v>0</v>
      </c>
      <c r="AEL58" s="395">
        <f ca="1">AEJ58-AEK58+1000</f>
        <v>1000</v>
      </c>
      <c r="AEM58" s="395" t="str">
        <f t="shared" ca="1" si="7575"/>
        <v/>
      </c>
      <c r="AEN58" s="395" t="str">
        <f ca="1">IF(AEF58&lt;&gt;"",VLOOKUP(AEF58,ACS4:ACY52,7,FALSE),"")</f>
        <v/>
      </c>
      <c r="AEO58" s="395" t="str">
        <f ca="1">IF(AEF58&lt;&gt;"",VLOOKUP(AEF58,ACS4:ACY52,5,FALSE),"")</f>
        <v/>
      </c>
      <c r="AEP58" s="395" t="str">
        <f ca="1">IF(AEF58&lt;&gt;"",VLOOKUP(AEF58,ACS4:ADA52,9,FALSE),"")</f>
        <v/>
      </c>
      <c r="AEQ58" s="395" t="str">
        <f t="shared" ca="1" si="7576"/>
        <v/>
      </c>
      <c r="AER58" s="395" t="str">
        <f ca="1">IF(AEF58&lt;&gt;"",RANK(AEQ58,AEQ56:AEQ59),"")</f>
        <v/>
      </c>
      <c r="AES58" s="395" t="str">
        <f ca="1">IF(AEF58&lt;&gt;"",SUMPRODUCT((AEQ56:AEQ59=AEQ58)*(AEL56:AEL59&gt;AEL58)),"")</f>
        <v/>
      </c>
      <c r="AET58" s="395" t="str">
        <f ca="1">IF(AEF58&lt;&gt;"",SUMPRODUCT((AEQ56:AEQ59=AEQ58)*(AEL56:AEL59=AEL58)*(AEJ56:AEJ59&gt;AEJ58)),"")</f>
        <v/>
      </c>
      <c r="AEU58" s="395" t="str">
        <f ca="1">IF(AEF58&lt;&gt;"",SUMPRODUCT((AEQ56:AEQ59=AEQ58)*(AEL56:AEL59=AEL58)*(AEJ56:AEJ59=AEJ58)*(AEN56:AEN59&gt;AEN58)),"")</f>
        <v/>
      </c>
      <c r="AEV58" s="395" t="str">
        <f ca="1">IF(AEF58&lt;&gt;"",SUMPRODUCT((AEQ56:AEQ59=AEQ58)*(AEL56:AEL59=AEL58)*(AEJ56:AEJ59=AEJ58)*(AEN56:AEN59=AEN58)*(AEO56:AEO59&gt;AEO58)),"")</f>
        <v/>
      </c>
      <c r="AEW58" s="395" t="str">
        <f ca="1">IF(AEF58&lt;&gt;"",SUMPRODUCT((AEQ56:AEQ59=AEQ58)*(AEL56:AEL59=AEL58)*(AEJ56:AEJ59=AEJ58)*(AEN56:AEN59=AEN58)*(AEO56:AEO59=AEO58)*(AEP56:AEP59&gt;AEP58)),"")</f>
        <v/>
      </c>
      <c r="AEX58" s="395" t="str">
        <f t="shared" ref="AEX58:AEX59" ca="1" si="7596">IF(AEF58&lt;&gt;"",SUM(AER58:AEW58)+1,"")</f>
        <v/>
      </c>
      <c r="AHF58" s="395">
        <f ca="1">IF(COUNTIF(AHF4:AHF7,4)=4,1,SUMPRODUCT((AHF4:AHF7=AHF6)*(AHE4:AHE7=AHE6)*(AHC4:AHC7&gt;AHC6))+1)</f>
        <v>1</v>
      </c>
      <c r="AHQ58" s="395">
        <f ca="1">IF(AHR6&lt;&gt;"",SUMPRODUCT((AHY4:AHY7=AHY6)*(AHX4:AHX7=AHX6)*(AHV4:AHV7=AHV6)*(AHW4:AHW7=AHW6)),"")</f>
        <v>4</v>
      </c>
      <c r="AHR58" s="395" t="str">
        <f ca="1">IF(AND(AHQ58&lt;&gt;"",AHQ58&gt;1),AHR6,"")</f>
        <v>Porto</v>
      </c>
      <c r="AHS58" s="395">
        <f ca="1">SUMPRODUCT((AKW3:AKW54=AHR58)*(AKZ3:AKZ54=AHR59)*(ALA3:ALA54="W"))+SUMPRODUCT((AKW3:AKW54=AHR58)*(AKZ3:AKZ54=AHR60)*(ALA3:ALA54="W"))+SUMPRODUCT((AKW3:AKW54=AHR58)*(AKZ3:AKZ54=AHR56)*(ALA3:ALA54="W"))+SUMPRODUCT((AKW3:AKW54=AHR58)*(AKZ3:AKZ54=AHR57)*(ALA3:ALA54="W"))+SUMPRODUCT((AKW3:AKW54=AHR59)*(AKZ3:AKZ54=AHR58)*(ALB3:ALB54="W"))+SUMPRODUCT((AKW3:AKW54=AHR60)*(AKZ3:AKZ54=AHR58)*(ALB3:ALB54="W"))+SUMPRODUCT((AKW3:AKW54=AHR56)*(AKZ3:AKZ54=AHR58)*(ALB3:ALB54="W"))+SUMPRODUCT((AKW3:AKW54=AHR57)*(AKZ3:AKZ54=AHR58)*(ALB3:ALB54="W"))</f>
        <v>0</v>
      </c>
      <c r="AHT58" s="395">
        <f ca="1">SUMPRODUCT((AKW3:AKW54=AHR58)*(AKZ3:AKZ54=AHR59)*(ALA3:ALA54="D"))+SUMPRODUCT((AKW3:AKW54=AHR58)*(AKZ3:AKZ54=AHR60)*(ALA3:ALA54="D"))+SUMPRODUCT((AKW3:AKW54=AHR58)*(AKZ3:AKZ54=AHR56)*(ALA3:ALA54="D"))+SUMPRODUCT((AKW3:AKW54=AHR58)*(AKZ3:AKZ54=AHR57)*(ALA3:ALA54="D"))+SUMPRODUCT((AKW3:AKW54=AHR59)*(AKZ3:AKZ54=AHR58)*(ALA3:ALA54="D"))+SUMPRODUCT((AKW3:AKW54=AHR60)*(AKZ3:AKZ54=AHR58)*(ALA3:ALA54="D"))+SUMPRODUCT((AKW3:AKW54=AHR56)*(AKZ3:AKZ54=AHR58)*(ALA3:ALA54="D"))+SUMPRODUCT((AKW3:AKW54=AHR57)*(AKZ3:AKZ54=AHR58)*(ALA3:ALA54="D"))</f>
        <v>0</v>
      </c>
      <c r="AHU58" s="395">
        <f ca="1">SUMPRODUCT((AKW3:AKW54=AHR58)*(AKZ3:AKZ54=AHR59)*(ALA3:ALA54="L"))+SUMPRODUCT((AKW3:AKW54=AHR58)*(AKZ3:AKZ54=AHR60)*(ALA3:ALA54="L"))+SUMPRODUCT((AKW3:AKW54=AHR58)*(AKZ3:AKZ54=AHR56)*(ALA3:ALA54="L"))+SUMPRODUCT((AKW3:AKW54=AHR58)*(AKZ3:AKZ54=AHR57)*(ALA3:ALA54="L"))+SUMPRODUCT((AKW3:AKW54=AHR59)*(AKZ3:AKZ54=AHR58)*(ALB3:ALB54="L"))+SUMPRODUCT((AKW3:AKW54=AHR60)*(AKZ3:AKZ54=AHR58)*(ALB3:ALB54="L"))+SUMPRODUCT((AKW3:AKW54=AHR56)*(AKZ3:AKZ54=AHR58)*(ALB3:ALB54="L"))+SUMPRODUCT((AKW3:AKW54=AHR57)*(AKZ3:AKZ54=AHR58)*(ALB3:ALB54="L"))</f>
        <v>0</v>
      </c>
      <c r="AHV58" s="395">
        <f ca="1">SUMPRODUCT((AKW3:AKW54=AHR58)*(AKZ3:AKZ54=AHR59)*AKX3:AKX54)+SUMPRODUCT((AKW3:AKW54=AHR58)*(AKZ3:AKZ54=AHR60)*AKX3:AKX54)+SUMPRODUCT((AKW3:AKW54=AHR58)*(AKZ3:AKZ54=AHR56)*AKX3:AKX54)+SUMPRODUCT((AKW3:AKW54=AHR58)*(AKZ3:AKZ54=AHR57)*AKX3:AKX54)+SUMPRODUCT((AKW3:AKW54=AHR59)*(AKZ3:AKZ54=AHR58)*AKY3:AKY54)+SUMPRODUCT((AKW3:AKW54=AHR60)*(AKZ3:AKZ54=AHR58)*AKY3:AKY54)+SUMPRODUCT((AKW3:AKW54=AHR56)*(AKZ3:AKZ54=AHR58)*AKY3:AKY54)+SUMPRODUCT((AKW3:AKW54=AHR57)*(AKZ3:AKZ54=AHR58)*AKY3:AKY54)</f>
        <v>0</v>
      </c>
      <c r="AHW58" s="395">
        <f ca="1">SUMPRODUCT((AKW3:AKW54=AHR58)*(AKZ3:AKZ54=AHR59)*AKY3:AKY54)+SUMPRODUCT((AKW3:AKW54=AHR58)*(AKZ3:AKZ54=AHR60)*AKY3:AKY54)+SUMPRODUCT((AKW3:AKW54=AHR58)*(AKZ3:AKZ54=AHR56)*AKY3:AKY54)+SUMPRODUCT((AKW3:AKW54=AHR58)*(AKZ3:AKZ54=AHR57)*AKY3:AKY54)+SUMPRODUCT((AKW3:AKW54=AHR59)*(AKZ3:AKZ54=AHR58)*AKX3:AKX54)+SUMPRODUCT((AKW3:AKW54=AHR60)*(AKZ3:AKZ54=AHR58)*AKX3:AKX54)+SUMPRODUCT((AKW3:AKW54=AHR56)*(AKZ3:AKZ54=AHR58)*AKX3:AKX54)+SUMPRODUCT((AKW3:AKW54=AHR57)*(AKZ3:AKZ54=AHR58)*AKX3:AKX54)</f>
        <v>0</v>
      </c>
      <c r="AHX58" s="395">
        <f ca="1">AHV58-AHW58+1000</f>
        <v>1000</v>
      </c>
      <c r="AHY58" s="395">
        <f t="shared" ca="1" si="7577"/>
        <v>0</v>
      </c>
      <c r="AHZ58" s="395">
        <f ca="1">IF(AHR58&lt;&gt;"",VLOOKUP(AHR58,AGY4:AHE52,7,FALSE),"")</f>
        <v>1000</v>
      </c>
      <c r="AIA58" s="395">
        <f ca="1">IF(AHR58&lt;&gt;"",VLOOKUP(AHR58,AGY4:AHE52,5,FALSE),"")</f>
        <v>0</v>
      </c>
      <c r="AIB58" s="395">
        <f ca="1">IF(AHR58&lt;&gt;"",VLOOKUP(AHR58,AGY4:AHG52,9,FALSE),"")</f>
        <v>24</v>
      </c>
      <c r="AIC58" s="395">
        <f t="shared" ca="1" si="7578"/>
        <v>0</v>
      </c>
      <c r="AID58" s="395">
        <f ca="1">IF(AHR58&lt;&gt;"",RANK(AIC58,AIC56:AIC60),"")</f>
        <v>1</v>
      </c>
      <c r="AIE58" s="395">
        <f ca="1">IF(AHR58&lt;&gt;"",SUMPRODUCT((AIC56:AIC60=AIC58)*(AHX56:AHX60&gt;AHX58)),"")</f>
        <v>0</v>
      </c>
      <c r="AIF58" s="395">
        <f ca="1">IF(AHR58&lt;&gt;"",SUMPRODUCT((AIC56:AIC60=AIC58)*(AHX56:AHX60=AHX58)*(AHV56:AHV60&gt;AHV58)),"")</f>
        <v>0</v>
      </c>
      <c r="AIG58" s="395">
        <f ca="1">IF(AHR58&lt;&gt;"",SUMPRODUCT((AIC56:AIC60=AIC58)*(AHX56:AHX60=AHX58)*(AHV56:AHV60=AHV58)*(AHZ56:AHZ60&gt;AHZ58)),"")</f>
        <v>0</v>
      </c>
      <c r="AIH58" s="395">
        <f ca="1">IF(AHR58&lt;&gt;"",SUMPRODUCT((AIC56:AIC60=AIC58)*(AHX56:AHX60=AHX58)*(AHV56:AHV60=AHV58)*(AHZ56:AHZ60=AHZ58)*(AIA56:AIA60&gt;AIA58)),"")</f>
        <v>0</v>
      </c>
      <c r="AII58" s="395">
        <f ca="1">IF(AHR58&lt;&gt;"",SUMPRODUCT((AIC56:AIC60=AIC58)*(AHX56:AHX60=AHX58)*(AHV56:AHV60=AHV58)*(AHZ56:AHZ60=AHZ58)*(AIA56:AIA60=AIA58)*(AIB56:AIB60&gt;AIB58)),"")</f>
        <v>1</v>
      </c>
      <c r="AIJ58" s="395">
        <f ca="1">IF(AHR58&lt;&gt;"",SUM(AID58:AII58),"")</f>
        <v>2</v>
      </c>
      <c r="AIK58" s="395" t="str">
        <f ca="1">IF(AIL6&lt;&gt;"",SUMPRODUCT((AIS4:AIS7=AIS6)*(AIR4:AIR7=AIR6)*(AIP4:AIP7=AIP6)*(AIQ4:AIQ7=AIQ6)),"")</f>
        <v/>
      </c>
      <c r="AIL58" s="395" t="str">
        <f ca="1">IF(AND(AIK58&lt;&gt;"",AIK58&gt;1),AIL6,"")</f>
        <v/>
      </c>
      <c r="AIM58" s="395">
        <f ca="1">SUMPRODUCT((AKW3:AKW54=AIL58)*(AKZ3:AKZ54=AIL59)*(ALA3:ALA54="W"))+SUMPRODUCT((AKW3:AKW54=AIL58)*(AKZ3:AKZ54=AIL60)*(ALA3:ALA54="W"))+SUMPRODUCT((AKW3:AKW54=AIL58)*(AKZ3:AKZ54=AIL57)*(ALA3:ALA54="W"))+SUMPRODUCT((AKW3:AKW54=AIL59)*(AKZ3:AKZ54=AIL58)*(ALB3:ALB54="W"))+SUMPRODUCT((AKW3:AKW54=AIL60)*(AKZ3:AKZ54=AIL58)*(ALB3:ALB54="W"))+SUMPRODUCT((AKW3:AKW54=AIL57)*(AKZ3:AKZ54=AIL58)*(ALB3:ALB54="W"))</f>
        <v>0</v>
      </c>
      <c r="AIN58" s="395">
        <f ca="1">SUMPRODUCT((AKW3:AKW54=AIL58)*(AKZ3:AKZ54=AIL59)*(ALA3:ALA54="D"))+SUMPRODUCT((AKW3:AKW54=AIL58)*(AKZ3:AKZ54=AIL60)*(ALA3:ALA54="D"))+SUMPRODUCT((AKW3:AKW54=AIL58)*(AKZ3:AKZ54=AIL57)*(ALA3:ALA54="D"))+SUMPRODUCT((AKW3:AKW54=AIL59)*(AKZ3:AKZ54=AIL58)*(ALA3:ALA54="D"))+SUMPRODUCT((AKW3:AKW54=AIL60)*(AKZ3:AKZ54=AIL58)*(ALA3:ALA54="D"))+SUMPRODUCT((AKW3:AKW54=AIL57)*(AKZ3:AKZ54=AIL58)*(ALA3:ALA54="D"))</f>
        <v>0</v>
      </c>
      <c r="AIO58" s="395">
        <f ca="1">SUMPRODUCT((AKW3:AKW54=AIL58)*(AKZ3:AKZ54=AIL59)*(ALA3:ALA54="L"))+SUMPRODUCT((AKW3:AKW54=AIL58)*(AKZ3:AKZ54=AIL60)*(ALA3:ALA54="L"))+SUMPRODUCT((AKW3:AKW54=AIL58)*(AKZ3:AKZ54=AIL57)*(ALA3:ALA54="L"))+SUMPRODUCT((AKW3:AKW54=AIL59)*(AKZ3:AKZ54=AIL58)*(ALB3:ALB54="L"))+SUMPRODUCT((AKW3:AKW54=AIL60)*(AKZ3:AKZ54=AIL58)*(ALB3:ALB54="L"))+SUMPRODUCT((AKW3:AKW54=AIL57)*(AKZ3:AKZ54=AIL58)*(ALB3:ALB54="L"))</f>
        <v>0</v>
      </c>
      <c r="AIP58" s="395">
        <f ca="1">SUMPRODUCT((AKW3:AKW54=AIL58)*(AKZ3:AKZ54=AIL59)*AKX3:AKX54)+SUMPRODUCT((AKW3:AKW54=AIL58)*(AKZ3:AKZ54=AIL60)*AKX3:AKX54)+SUMPRODUCT((AKW3:AKW54=AIL58)*(AKZ3:AKZ54=AIL56)*AKX3:AKX54)+SUMPRODUCT((AKW3:AKW54=AIL58)*(AKZ3:AKZ54=AIL57)*AKX3:AKX54)+SUMPRODUCT((AKW3:AKW54=AIL59)*(AKZ3:AKZ54=AIL58)*AKY3:AKY54)+SUMPRODUCT((AKW3:AKW54=AIL60)*(AKZ3:AKZ54=AIL58)*AKY3:AKY54)+SUMPRODUCT((AKW3:AKW54=AIL56)*(AKZ3:AKZ54=AIL58)*AKY3:AKY54)+SUMPRODUCT((AKW3:AKW54=AIL57)*(AKZ3:AKZ54=AIL58)*AKY3:AKY54)</f>
        <v>0</v>
      </c>
      <c r="AIQ58" s="395">
        <f ca="1">SUMPRODUCT((AKW3:AKW54=AIL58)*(AKZ3:AKZ54=AIL59)*AKY3:AKY54)+SUMPRODUCT((AKW3:AKW54=AIL58)*(AKZ3:AKZ54=AIL60)*AKY3:AKY54)+SUMPRODUCT((AKW3:AKW54=AIL58)*(AKZ3:AKZ54=AIL56)*AKY3:AKY54)+SUMPRODUCT((AKW3:AKW54=AIL58)*(AKZ3:AKZ54=AIL57)*AKY3:AKY54)+SUMPRODUCT((AKW3:AKW54=AIL59)*(AKZ3:AKZ54=AIL58)*AKX3:AKX54)+SUMPRODUCT((AKW3:AKW54=AIL60)*(AKZ3:AKZ54=AIL58)*AKX3:AKX54)+SUMPRODUCT((AKW3:AKW54=AIL56)*(AKZ3:AKZ54=AIL58)*AKX3:AKX54)+SUMPRODUCT((AKW3:AKW54=AIL57)*(AKZ3:AKZ54=AIL58)*AKX3:AKX54)</f>
        <v>0</v>
      </c>
      <c r="AIR58" s="395">
        <f ca="1">AIP58-AIQ58+1000</f>
        <v>1000</v>
      </c>
      <c r="AIS58" s="395" t="str">
        <f t="shared" ca="1" si="7579"/>
        <v/>
      </c>
      <c r="AIT58" s="395" t="str">
        <f ca="1">IF(AIL58&lt;&gt;"",VLOOKUP(AIL58,AGY4:AHE52,7,FALSE),"")</f>
        <v/>
      </c>
      <c r="AIU58" s="395" t="str">
        <f ca="1">IF(AIL58&lt;&gt;"",VLOOKUP(AIL58,AGY4:AHE52,5,FALSE),"")</f>
        <v/>
      </c>
      <c r="AIV58" s="395" t="str">
        <f ca="1">IF(AIL58&lt;&gt;"",VLOOKUP(AIL58,AGY4:AHG52,9,FALSE),"")</f>
        <v/>
      </c>
      <c r="AIW58" s="395" t="str">
        <f t="shared" ca="1" si="7580"/>
        <v/>
      </c>
      <c r="AIX58" s="395" t="str">
        <f ca="1">IF(AIL58&lt;&gt;"",RANK(AIW58,AIW56:AIW59),"")</f>
        <v/>
      </c>
      <c r="AIY58" s="395" t="str">
        <f ca="1">IF(AIL58&lt;&gt;"",SUMPRODUCT((AIW56:AIW59=AIW58)*(AIR56:AIR59&gt;AIR58)),"")</f>
        <v/>
      </c>
      <c r="AIZ58" s="395" t="str">
        <f ca="1">IF(AIL58&lt;&gt;"",SUMPRODUCT((AIW56:AIW59=AIW58)*(AIR56:AIR59=AIR58)*(AIP56:AIP59&gt;AIP58)),"")</f>
        <v/>
      </c>
      <c r="AJA58" s="395" t="str">
        <f ca="1">IF(AIL58&lt;&gt;"",SUMPRODUCT((AIW56:AIW59=AIW58)*(AIR56:AIR59=AIR58)*(AIP56:AIP59=AIP58)*(AIT56:AIT59&gt;AIT58)),"")</f>
        <v/>
      </c>
      <c r="AJB58" s="395" t="str">
        <f ca="1">IF(AIL58&lt;&gt;"",SUMPRODUCT((AIW56:AIW59=AIW58)*(AIR56:AIR59=AIR58)*(AIP56:AIP59=AIP58)*(AIT56:AIT59=AIT58)*(AIU56:AIU59&gt;AIU58)),"")</f>
        <v/>
      </c>
      <c r="AJC58" s="395" t="str">
        <f ca="1">IF(AIL58&lt;&gt;"",SUMPRODUCT((AIW56:AIW59=AIW58)*(AIR56:AIR59=AIR58)*(AIP56:AIP59=AIP58)*(AIT56:AIT59=AIT58)*(AIU56:AIU59=AIU58)*(AIV56:AIV59&gt;AIV58)),"")</f>
        <v/>
      </c>
      <c r="AJD58" s="395" t="str">
        <f t="shared" ref="AJD58:AJD59" ca="1" si="7597">IF(AIL58&lt;&gt;"",SUM(AIX58:AJC58)+1,"")</f>
        <v/>
      </c>
      <c r="ALL58" s="395">
        <f ca="1">IF(COUNTIF(ALL4:ALL7,4)=4,1,SUMPRODUCT((ALL4:ALL7=ALL6)*(ALK4:ALK7=ALK6)*(ALI4:ALI7&gt;ALI6))+1)</f>
        <v>1</v>
      </c>
      <c r="ALW58" s="395">
        <f ca="1">IF(ALX6&lt;&gt;"",SUMPRODUCT((AME4:AME7=AME6)*(AMD4:AMD7=AMD6)*(AMB4:AMB7=AMB6)*(AMC4:AMC7=AMC6)),"")</f>
        <v>4</v>
      </c>
      <c r="ALX58" s="395" t="str">
        <f ca="1">IF(AND(ALW58&lt;&gt;"",ALW58&gt;1),ALX6,"")</f>
        <v>Porto</v>
      </c>
      <c r="ALY58" s="395">
        <f ca="1">SUMPRODUCT((APC3:APC54=ALX58)*(APF3:APF54=ALX59)*(APG3:APG54="W"))+SUMPRODUCT((APC3:APC54=ALX58)*(APF3:APF54=ALX60)*(APG3:APG54="W"))+SUMPRODUCT((APC3:APC54=ALX58)*(APF3:APF54=ALX56)*(APG3:APG54="W"))+SUMPRODUCT((APC3:APC54=ALX58)*(APF3:APF54=ALX57)*(APG3:APG54="W"))+SUMPRODUCT((APC3:APC54=ALX59)*(APF3:APF54=ALX58)*(APH3:APH54="W"))+SUMPRODUCT((APC3:APC54=ALX60)*(APF3:APF54=ALX58)*(APH3:APH54="W"))+SUMPRODUCT((APC3:APC54=ALX56)*(APF3:APF54=ALX58)*(APH3:APH54="W"))+SUMPRODUCT((APC3:APC54=ALX57)*(APF3:APF54=ALX58)*(APH3:APH54="W"))</f>
        <v>0</v>
      </c>
      <c r="ALZ58" s="395">
        <f ca="1">SUMPRODUCT((APC3:APC54=ALX58)*(APF3:APF54=ALX59)*(APG3:APG54="D"))+SUMPRODUCT((APC3:APC54=ALX58)*(APF3:APF54=ALX60)*(APG3:APG54="D"))+SUMPRODUCT((APC3:APC54=ALX58)*(APF3:APF54=ALX56)*(APG3:APG54="D"))+SUMPRODUCT((APC3:APC54=ALX58)*(APF3:APF54=ALX57)*(APG3:APG54="D"))+SUMPRODUCT((APC3:APC54=ALX59)*(APF3:APF54=ALX58)*(APG3:APG54="D"))+SUMPRODUCT((APC3:APC54=ALX60)*(APF3:APF54=ALX58)*(APG3:APG54="D"))+SUMPRODUCT((APC3:APC54=ALX56)*(APF3:APF54=ALX58)*(APG3:APG54="D"))+SUMPRODUCT((APC3:APC54=ALX57)*(APF3:APF54=ALX58)*(APG3:APG54="D"))</f>
        <v>0</v>
      </c>
      <c r="AMA58" s="395">
        <f ca="1">SUMPRODUCT((APC3:APC54=ALX58)*(APF3:APF54=ALX59)*(APG3:APG54="L"))+SUMPRODUCT((APC3:APC54=ALX58)*(APF3:APF54=ALX60)*(APG3:APG54="L"))+SUMPRODUCT((APC3:APC54=ALX58)*(APF3:APF54=ALX56)*(APG3:APG54="L"))+SUMPRODUCT((APC3:APC54=ALX58)*(APF3:APF54=ALX57)*(APG3:APG54="L"))+SUMPRODUCT((APC3:APC54=ALX59)*(APF3:APF54=ALX58)*(APH3:APH54="L"))+SUMPRODUCT((APC3:APC54=ALX60)*(APF3:APF54=ALX58)*(APH3:APH54="L"))+SUMPRODUCT((APC3:APC54=ALX56)*(APF3:APF54=ALX58)*(APH3:APH54="L"))+SUMPRODUCT((APC3:APC54=ALX57)*(APF3:APF54=ALX58)*(APH3:APH54="L"))</f>
        <v>0</v>
      </c>
      <c r="AMB58" s="395">
        <f ca="1">SUMPRODUCT((APC3:APC54=ALX58)*(APF3:APF54=ALX59)*APD3:APD54)+SUMPRODUCT((APC3:APC54=ALX58)*(APF3:APF54=ALX60)*APD3:APD54)+SUMPRODUCT((APC3:APC54=ALX58)*(APF3:APF54=ALX56)*APD3:APD54)+SUMPRODUCT((APC3:APC54=ALX58)*(APF3:APF54=ALX57)*APD3:APD54)+SUMPRODUCT((APC3:APC54=ALX59)*(APF3:APF54=ALX58)*APE3:APE54)+SUMPRODUCT((APC3:APC54=ALX60)*(APF3:APF54=ALX58)*APE3:APE54)+SUMPRODUCT((APC3:APC54=ALX56)*(APF3:APF54=ALX58)*APE3:APE54)+SUMPRODUCT((APC3:APC54=ALX57)*(APF3:APF54=ALX58)*APE3:APE54)</f>
        <v>0</v>
      </c>
      <c r="AMC58" s="395">
        <f ca="1">SUMPRODUCT((APC3:APC54=ALX58)*(APF3:APF54=ALX59)*APE3:APE54)+SUMPRODUCT((APC3:APC54=ALX58)*(APF3:APF54=ALX60)*APE3:APE54)+SUMPRODUCT((APC3:APC54=ALX58)*(APF3:APF54=ALX56)*APE3:APE54)+SUMPRODUCT((APC3:APC54=ALX58)*(APF3:APF54=ALX57)*APE3:APE54)+SUMPRODUCT((APC3:APC54=ALX59)*(APF3:APF54=ALX58)*APD3:APD54)+SUMPRODUCT((APC3:APC54=ALX60)*(APF3:APF54=ALX58)*APD3:APD54)+SUMPRODUCT((APC3:APC54=ALX56)*(APF3:APF54=ALX58)*APD3:APD54)+SUMPRODUCT((APC3:APC54=ALX57)*(APF3:APF54=ALX58)*APD3:APD54)</f>
        <v>0</v>
      </c>
      <c r="AMD58" s="395">
        <f ca="1">AMB58-AMC58+1000</f>
        <v>1000</v>
      </c>
      <c r="AME58" s="395">
        <f t="shared" ca="1" si="7581"/>
        <v>0</v>
      </c>
      <c r="AMF58" s="395">
        <f ca="1">IF(ALX58&lt;&gt;"",VLOOKUP(ALX58,ALE4:ALK52,7,FALSE),"")</f>
        <v>1000</v>
      </c>
      <c r="AMG58" s="395">
        <f ca="1">IF(ALX58&lt;&gt;"",VLOOKUP(ALX58,ALE4:ALK52,5,FALSE),"")</f>
        <v>0</v>
      </c>
      <c r="AMH58" s="395">
        <f ca="1">IF(ALX58&lt;&gt;"",VLOOKUP(ALX58,ALE4:ALM52,9,FALSE),"")</f>
        <v>24</v>
      </c>
      <c r="AMI58" s="395">
        <f t="shared" ca="1" si="7582"/>
        <v>0</v>
      </c>
      <c r="AMJ58" s="395">
        <f ca="1">IF(ALX58&lt;&gt;"",RANK(AMI58,AMI56:AMI60),"")</f>
        <v>1</v>
      </c>
      <c r="AMK58" s="395">
        <f ca="1">IF(ALX58&lt;&gt;"",SUMPRODUCT((AMI56:AMI60=AMI58)*(AMD56:AMD60&gt;AMD58)),"")</f>
        <v>0</v>
      </c>
      <c r="AML58" s="395">
        <f ca="1">IF(ALX58&lt;&gt;"",SUMPRODUCT((AMI56:AMI60=AMI58)*(AMD56:AMD60=AMD58)*(AMB56:AMB60&gt;AMB58)),"")</f>
        <v>0</v>
      </c>
      <c r="AMM58" s="395">
        <f ca="1">IF(ALX58&lt;&gt;"",SUMPRODUCT((AMI56:AMI60=AMI58)*(AMD56:AMD60=AMD58)*(AMB56:AMB60=AMB58)*(AMF56:AMF60&gt;AMF58)),"")</f>
        <v>0</v>
      </c>
      <c r="AMN58" s="395">
        <f ca="1">IF(ALX58&lt;&gt;"",SUMPRODUCT((AMI56:AMI60=AMI58)*(AMD56:AMD60=AMD58)*(AMB56:AMB60=AMB58)*(AMF56:AMF60=AMF58)*(AMG56:AMG60&gt;AMG58)),"")</f>
        <v>0</v>
      </c>
      <c r="AMO58" s="395">
        <f ca="1">IF(ALX58&lt;&gt;"",SUMPRODUCT((AMI56:AMI60=AMI58)*(AMD56:AMD60=AMD58)*(AMB56:AMB60=AMB58)*(AMF56:AMF60=AMF58)*(AMG56:AMG60=AMG58)*(AMH56:AMH60&gt;AMH58)),"")</f>
        <v>1</v>
      </c>
      <c r="AMP58" s="395">
        <f ca="1">IF(ALX58&lt;&gt;"",SUM(AMJ58:AMO58),"")</f>
        <v>2</v>
      </c>
      <c r="AMQ58" s="395" t="str">
        <f ca="1">IF(AMR6&lt;&gt;"",SUMPRODUCT((AMY4:AMY7=AMY6)*(AMX4:AMX7=AMX6)*(AMV4:AMV7=AMV6)*(AMW4:AMW7=AMW6)),"")</f>
        <v/>
      </c>
      <c r="AMR58" s="395" t="str">
        <f ca="1">IF(AND(AMQ58&lt;&gt;"",AMQ58&gt;1),AMR6,"")</f>
        <v/>
      </c>
      <c r="AMS58" s="395">
        <f ca="1">SUMPRODUCT((APC3:APC54=AMR58)*(APF3:APF54=AMR59)*(APG3:APG54="W"))+SUMPRODUCT((APC3:APC54=AMR58)*(APF3:APF54=AMR60)*(APG3:APG54="W"))+SUMPRODUCT((APC3:APC54=AMR58)*(APF3:APF54=AMR57)*(APG3:APG54="W"))+SUMPRODUCT((APC3:APC54=AMR59)*(APF3:APF54=AMR58)*(APH3:APH54="W"))+SUMPRODUCT((APC3:APC54=AMR60)*(APF3:APF54=AMR58)*(APH3:APH54="W"))+SUMPRODUCT((APC3:APC54=AMR57)*(APF3:APF54=AMR58)*(APH3:APH54="W"))</f>
        <v>0</v>
      </c>
      <c r="AMT58" s="395">
        <f ca="1">SUMPRODUCT((APC3:APC54=AMR58)*(APF3:APF54=AMR59)*(APG3:APG54="D"))+SUMPRODUCT((APC3:APC54=AMR58)*(APF3:APF54=AMR60)*(APG3:APG54="D"))+SUMPRODUCT((APC3:APC54=AMR58)*(APF3:APF54=AMR57)*(APG3:APG54="D"))+SUMPRODUCT((APC3:APC54=AMR59)*(APF3:APF54=AMR58)*(APG3:APG54="D"))+SUMPRODUCT((APC3:APC54=AMR60)*(APF3:APF54=AMR58)*(APG3:APG54="D"))+SUMPRODUCT((APC3:APC54=AMR57)*(APF3:APF54=AMR58)*(APG3:APG54="D"))</f>
        <v>0</v>
      </c>
      <c r="AMU58" s="395">
        <f ca="1">SUMPRODUCT((APC3:APC54=AMR58)*(APF3:APF54=AMR59)*(APG3:APG54="L"))+SUMPRODUCT((APC3:APC54=AMR58)*(APF3:APF54=AMR60)*(APG3:APG54="L"))+SUMPRODUCT((APC3:APC54=AMR58)*(APF3:APF54=AMR57)*(APG3:APG54="L"))+SUMPRODUCT((APC3:APC54=AMR59)*(APF3:APF54=AMR58)*(APH3:APH54="L"))+SUMPRODUCT((APC3:APC54=AMR60)*(APF3:APF54=AMR58)*(APH3:APH54="L"))+SUMPRODUCT((APC3:APC54=AMR57)*(APF3:APF54=AMR58)*(APH3:APH54="L"))</f>
        <v>0</v>
      </c>
      <c r="AMV58" s="395">
        <f ca="1">SUMPRODUCT((APC3:APC54=AMR58)*(APF3:APF54=AMR59)*APD3:APD54)+SUMPRODUCT((APC3:APC54=AMR58)*(APF3:APF54=AMR60)*APD3:APD54)+SUMPRODUCT((APC3:APC54=AMR58)*(APF3:APF54=AMR56)*APD3:APD54)+SUMPRODUCT((APC3:APC54=AMR58)*(APF3:APF54=AMR57)*APD3:APD54)+SUMPRODUCT((APC3:APC54=AMR59)*(APF3:APF54=AMR58)*APE3:APE54)+SUMPRODUCT((APC3:APC54=AMR60)*(APF3:APF54=AMR58)*APE3:APE54)+SUMPRODUCT((APC3:APC54=AMR56)*(APF3:APF54=AMR58)*APE3:APE54)+SUMPRODUCT((APC3:APC54=AMR57)*(APF3:APF54=AMR58)*APE3:APE54)</f>
        <v>0</v>
      </c>
      <c r="AMW58" s="395">
        <f ca="1">SUMPRODUCT((APC3:APC54=AMR58)*(APF3:APF54=AMR59)*APE3:APE54)+SUMPRODUCT((APC3:APC54=AMR58)*(APF3:APF54=AMR60)*APE3:APE54)+SUMPRODUCT((APC3:APC54=AMR58)*(APF3:APF54=AMR56)*APE3:APE54)+SUMPRODUCT((APC3:APC54=AMR58)*(APF3:APF54=AMR57)*APE3:APE54)+SUMPRODUCT((APC3:APC54=AMR59)*(APF3:APF54=AMR58)*APD3:APD54)+SUMPRODUCT((APC3:APC54=AMR60)*(APF3:APF54=AMR58)*APD3:APD54)+SUMPRODUCT((APC3:APC54=AMR56)*(APF3:APF54=AMR58)*APD3:APD54)+SUMPRODUCT((APC3:APC54=AMR57)*(APF3:APF54=AMR58)*APD3:APD54)</f>
        <v>0</v>
      </c>
      <c r="AMX58" s="395">
        <f ca="1">AMV58-AMW58+1000</f>
        <v>1000</v>
      </c>
      <c r="AMY58" s="395" t="str">
        <f t="shared" ca="1" si="7583"/>
        <v/>
      </c>
      <c r="AMZ58" s="395" t="str">
        <f ca="1">IF(AMR58&lt;&gt;"",VLOOKUP(AMR58,ALE4:ALK52,7,FALSE),"")</f>
        <v/>
      </c>
      <c r="ANA58" s="395" t="str">
        <f ca="1">IF(AMR58&lt;&gt;"",VLOOKUP(AMR58,ALE4:ALK52,5,FALSE),"")</f>
        <v/>
      </c>
      <c r="ANB58" s="395" t="str">
        <f ca="1">IF(AMR58&lt;&gt;"",VLOOKUP(AMR58,ALE4:ALM52,9,FALSE),"")</f>
        <v/>
      </c>
      <c r="ANC58" s="395" t="str">
        <f t="shared" ca="1" si="7584"/>
        <v/>
      </c>
      <c r="AND58" s="395" t="str">
        <f ca="1">IF(AMR58&lt;&gt;"",RANK(ANC58,ANC56:ANC59),"")</f>
        <v/>
      </c>
      <c r="ANE58" s="395" t="str">
        <f ca="1">IF(AMR58&lt;&gt;"",SUMPRODUCT((ANC56:ANC59=ANC58)*(AMX56:AMX59&gt;AMX58)),"")</f>
        <v/>
      </c>
      <c r="ANF58" s="395" t="str">
        <f ca="1">IF(AMR58&lt;&gt;"",SUMPRODUCT((ANC56:ANC59=ANC58)*(AMX56:AMX59=AMX58)*(AMV56:AMV59&gt;AMV58)),"")</f>
        <v/>
      </c>
      <c r="ANG58" s="395" t="str">
        <f ca="1">IF(AMR58&lt;&gt;"",SUMPRODUCT((ANC56:ANC59=ANC58)*(AMX56:AMX59=AMX58)*(AMV56:AMV59=AMV58)*(AMZ56:AMZ59&gt;AMZ58)),"")</f>
        <v/>
      </c>
      <c r="ANH58" s="395" t="str">
        <f ca="1">IF(AMR58&lt;&gt;"",SUMPRODUCT((ANC56:ANC59=ANC58)*(AMX56:AMX59=AMX58)*(AMV56:AMV59=AMV58)*(AMZ56:AMZ59=AMZ58)*(ANA56:ANA59&gt;ANA58)),"")</f>
        <v/>
      </c>
      <c r="ANI58" s="395" t="str">
        <f ca="1">IF(AMR58&lt;&gt;"",SUMPRODUCT((ANC56:ANC59=ANC58)*(AMX56:AMX59=AMX58)*(AMV56:AMV59=AMV58)*(AMZ56:AMZ59=AMZ58)*(ANA56:ANA59=ANA58)*(ANB56:ANB59&gt;ANB58)),"")</f>
        <v/>
      </c>
      <c r="ANJ58" s="395" t="str">
        <f t="shared" ref="ANJ58:ANJ59" ca="1" si="7598">IF(AMR58&lt;&gt;"",SUM(AND58:ANI58)+1,"")</f>
        <v/>
      </c>
      <c r="APR58" s="395">
        <f ca="1">IF(COUNTIF(APR4:APR7,4)=4,1,SUMPRODUCT((APR4:APR7=APR6)*(APQ4:APQ7=APQ6)*(APO4:APO7&gt;APO6))+1)</f>
        <v>1</v>
      </c>
      <c r="AQC58" s="395">
        <f ca="1">IF(AQD6&lt;&gt;"",SUMPRODUCT((AQK4:AQK7=AQK6)*(AQJ4:AQJ7=AQJ6)*(AQH4:AQH7=AQH6)*(AQI4:AQI7=AQI6)),"")</f>
        <v>4</v>
      </c>
      <c r="AQD58" s="395" t="str">
        <f ca="1">IF(AND(AQC58&lt;&gt;"",AQC58&gt;1),AQD6,"")</f>
        <v>Porto</v>
      </c>
      <c r="AQE58" s="395">
        <f ca="1">SUMPRODUCT((ATI3:ATI54=AQD58)*(ATL3:ATL54=AQD59)*(ATM3:ATM54="W"))+SUMPRODUCT((ATI3:ATI54=AQD58)*(ATL3:ATL54=AQD60)*(ATM3:ATM54="W"))+SUMPRODUCT((ATI3:ATI54=AQD58)*(ATL3:ATL54=AQD56)*(ATM3:ATM54="W"))+SUMPRODUCT((ATI3:ATI54=AQD58)*(ATL3:ATL54=AQD57)*(ATM3:ATM54="W"))+SUMPRODUCT((ATI3:ATI54=AQD59)*(ATL3:ATL54=AQD58)*(ATN3:ATN54="W"))+SUMPRODUCT((ATI3:ATI54=AQD60)*(ATL3:ATL54=AQD58)*(ATN3:ATN54="W"))+SUMPRODUCT((ATI3:ATI54=AQD56)*(ATL3:ATL54=AQD58)*(ATN3:ATN54="W"))+SUMPRODUCT((ATI3:ATI54=AQD57)*(ATL3:ATL54=AQD58)*(ATN3:ATN54="W"))</f>
        <v>0</v>
      </c>
      <c r="AQF58" s="395">
        <f ca="1">SUMPRODUCT((ATI3:ATI54=AQD58)*(ATL3:ATL54=AQD59)*(ATM3:ATM54="D"))+SUMPRODUCT((ATI3:ATI54=AQD58)*(ATL3:ATL54=AQD60)*(ATM3:ATM54="D"))+SUMPRODUCT((ATI3:ATI54=AQD58)*(ATL3:ATL54=AQD56)*(ATM3:ATM54="D"))+SUMPRODUCT((ATI3:ATI54=AQD58)*(ATL3:ATL54=AQD57)*(ATM3:ATM54="D"))+SUMPRODUCT((ATI3:ATI54=AQD59)*(ATL3:ATL54=AQD58)*(ATM3:ATM54="D"))+SUMPRODUCT((ATI3:ATI54=AQD60)*(ATL3:ATL54=AQD58)*(ATM3:ATM54="D"))+SUMPRODUCT((ATI3:ATI54=AQD56)*(ATL3:ATL54=AQD58)*(ATM3:ATM54="D"))+SUMPRODUCT((ATI3:ATI54=AQD57)*(ATL3:ATL54=AQD58)*(ATM3:ATM54="D"))</f>
        <v>0</v>
      </c>
      <c r="AQG58" s="395">
        <f ca="1">SUMPRODUCT((ATI3:ATI54=AQD58)*(ATL3:ATL54=AQD59)*(ATM3:ATM54="L"))+SUMPRODUCT((ATI3:ATI54=AQD58)*(ATL3:ATL54=AQD60)*(ATM3:ATM54="L"))+SUMPRODUCT((ATI3:ATI54=AQD58)*(ATL3:ATL54=AQD56)*(ATM3:ATM54="L"))+SUMPRODUCT((ATI3:ATI54=AQD58)*(ATL3:ATL54=AQD57)*(ATM3:ATM54="L"))+SUMPRODUCT((ATI3:ATI54=AQD59)*(ATL3:ATL54=AQD58)*(ATN3:ATN54="L"))+SUMPRODUCT((ATI3:ATI54=AQD60)*(ATL3:ATL54=AQD58)*(ATN3:ATN54="L"))+SUMPRODUCT((ATI3:ATI54=AQD56)*(ATL3:ATL54=AQD58)*(ATN3:ATN54="L"))+SUMPRODUCT((ATI3:ATI54=AQD57)*(ATL3:ATL54=AQD58)*(ATN3:ATN54="L"))</f>
        <v>0</v>
      </c>
      <c r="AQH58" s="395">
        <f ca="1">SUMPRODUCT((ATI3:ATI54=AQD58)*(ATL3:ATL54=AQD59)*ATJ3:ATJ54)+SUMPRODUCT((ATI3:ATI54=AQD58)*(ATL3:ATL54=AQD60)*ATJ3:ATJ54)+SUMPRODUCT((ATI3:ATI54=AQD58)*(ATL3:ATL54=AQD56)*ATJ3:ATJ54)+SUMPRODUCT((ATI3:ATI54=AQD58)*(ATL3:ATL54=AQD57)*ATJ3:ATJ54)+SUMPRODUCT((ATI3:ATI54=AQD59)*(ATL3:ATL54=AQD58)*ATK3:ATK54)+SUMPRODUCT((ATI3:ATI54=AQD60)*(ATL3:ATL54=AQD58)*ATK3:ATK54)+SUMPRODUCT((ATI3:ATI54=AQD56)*(ATL3:ATL54=AQD58)*ATK3:ATK54)+SUMPRODUCT((ATI3:ATI54=AQD57)*(ATL3:ATL54=AQD58)*ATK3:ATK54)</f>
        <v>0</v>
      </c>
      <c r="AQI58" s="395">
        <f ca="1">SUMPRODUCT((ATI3:ATI54=AQD58)*(ATL3:ATL54=AQD59)*ATK3:ATK54)+SUMPRODUCT((ATI3:ATI54=AQD58)*(ATL3:ATL54=AQD60)*ATK3:ATK54)+SUMPRODUCT((ATI3:ATI54=AQD58)*(ATL3:ATL54=AQD56)*ATK3:ATK54)+SUMPRODUCT((ATI3:ATI54=AQD58)*(ATL3:ATL54=AQD57)*ATK3:ATK54)+SUMPRODUCT((ATI3:ATI54=AQD59)*(ATL3:ATL54=AQD58)*ATJ3:ATJ54)+SUMPRODUCT((ATI3:ATI54=AQD60)*(ATL3:ATL54=AQD58)*ATJ3:ATJ54)+SUMPRODUCT((ATI3:ATI54=AQD56)*(ATL3:ATL54=AQD58)*ATJ3:ATJ54)+SUMPRODUCT((ATI3:ATI54=AQD57)*(ATL3:ATL54=AQD58)*ATJ3:ATJ54)</f>
        <v>0</v>
      </c>
      <c r="AQJ58" s="395">
        <f ca="1">AQH58-AQI58+1000</f>
        <v>1000</v>
      </c>
      <c r="AQK58" s="395">
        <f t="shared" ca="1" si="7585"/>
        <v>0</v>
      </c>
      <c r="AQL58" s="395">
        <f ca="1">IF(AQD58&lt;&gt;"",VLOOKUP(AQD58,APK4:APQ52,7,FALSE),"")</f>
        <v>1000</v>
      </c>
      <c r="AQM58" s="395">
        <f ca="1">IF(AQD58&lt;&gt;"",VLOOKUP(AQD58,APK4:APQ52,5,FALSE),"")</f>
        <v>0</v>
      </c>
      <c r="AQN58" s="395">
        <f ca="1">IF(AQD58&lt;&gt;"",VLOOKUP(AQD58,APK4:APS52,9,FALSE),"")</f>
        <v>24</v>
      </c>
      <c r="AQO58" s="395">
        <f t="shared" ca="1" si="7586"/>
        <v>0</v>
      </c>
      <c r="AQP58" s="395">
        <f ca="1">IF(AQD58&lt;&gt;"",RANK(AQO58,AQO56:AQO60),"")</f>
        <v>1</v>
      </c>
      <c r="AQQ58" s="395">
        <f ca="1">IF(AQD58&lt;&gt;"",SUMPRODUCT((AQO56:AQO60=AQO58)*(AQJ56:AQJ60&gt;AQJ58)),"")</f>
        <v>0</v>
      </c>
      <c r="AQR58" s="395">
        <f ca="1">IF(AQD58&lt;&gt;"",SUMPRODUCT((AQO56:AQO60=AQO58)*(AQJ56:AQJ60=AQJ58)*(AQH56:AQH60&gt;AQH58)),"")</f>
        <v>0</v>
      </c>
      <c r="AQS58" s="395">
        <f ca="1">IF(AQD58&lt;&gt;"",SUMPRODUCT((AQO56:AQO60=AQO58)*(AQJ56:AQJ60=AQJ58)*(AQH56:AQH60=AQH58)*(AQL56:AQL60&gt;AQL58)),"")</f>
        <v>0</v>
      </c>
      <c r="AQT58" s="395">
        <f ca="1">IF(AQD58&lt;&gt;"",SUMPRODUCT((AQO56:AQO60=AQO58)*(AQJ56:AQJ60=AQJ58)*(AQH56:AQH60=AQH58)*(AQL56:AQL60=AQL58)*(AQM56:AQM60&gt;AQM58)),"")</f>
        <v>0</v>
      </c>
      <c r="AQU58" s="395">
        <f ca="1">IF(AQD58&lt;&gt;"",SUMPRODUCT((AQO56:AQO60=AQO58)*(AQJ56:AQJ60=AQJ58)*(AQH56:AQH60=AQH58)*(AQL56:AQL60=AQL58)*(AQM56:AQM60=AQM58)*(AQN56:AQN60&gt;AQN58)),"")</f>
        <v>1</v>
      </c>
      <c r="AQV58" s="395">
        <f ca="1">IF(AQD58&lt;&gt;"",SUM(AQP58:AQU58),"")</f>
        <v>2</v>
      </c>
      <c r="AQW58" s="395" t="str">
        <f ca="1">IF(AQX6&lt;&gt;"",SUMPRODUCT((ARE4:ARE7=ARE6)*(ARD4:ARD7=ARD6)*(ARB4:ARB7=ARB6)*(ARC4:ARC7=ARC6)),"")</f>
        <v/>
      </c>
      <c r="AQX58" s="395" t="str">
        <f ca="1">IF(AND(AQW58&lt;&gt;"",AQW58&gt;1),AQX6,"")</f>
        <v/>
      </c>
      <c r="AQY58" s="395">
        <f ca="1">SUMPRODUCT((ATI3:ATI54=AQX58)*(ATL3:ATL54=AQX59)*(ATM3:ATM54="W"))+SUMPRODUCT((ATI3:ATI54=AQX58)*(ATL3:ATL54=AQX60)*(ATM3:ATM54="W"))+SUMPRODUCT((ATI3:ATI54=AQX58)*(ATL3:ATL54=AQX57)*(ATM3:ATM54="W"))+SUMPRODUCT((ATI3:ATI54=AQX59)*(ATL3:ATL54=AQX58)*(ATN3:ATN54="W"))+SUMPRODUCT((ATI3:ATI54=AQX60)*(ATL3:ATL54=AQX58)*(ATN3:ATN54="W"))+SUMPRODUCT((ATI3:ATI54=AQX57)*(ATL3:ATL54=AQX58)*(ATN3:ATN54="W"))</f>
        <v>0</v>
      </c>
      <c r="AQZ58" s="395">
        <f ca="1">SUMPRODUCT((ATI3:ATI54=AQX58)*(ATL3:ATL54=AQX59)*(ATM3:ATM54="D"))+SUMPRODUCT((ATI3:ATI54=AQX58)*(ATL3:ATL54=AQX60)*(ATM3:ATM54="D"))+SUMPRODUCT((ATI3:ATI54=AQX58)*(ATL3:ATL54=AQX57)*(ATM3:ATM54="D"))+SUMPRODUCT((ATI3:ATI54=AQX59)*(ATL3:ATL54=AQX58)*(ATM3:ATM54="D"))+SUMPRODUCT((ATI3:ATI54=AQX60)*(ATL3:ATL54=AQX58)*(ATM3:ATM54="D"))+SUMPRODUCT((ATI3:ATI54=AQX57)*(ATL3:ATL54=AQX58)*(ATM3:ATM54="D"))</f>
        <v>0</v>
      </c>
      <c r="ARA58" s="395">
        <f ca="1">SUMPRODUCT((ATI3:ATI54=AQX58)*(ATL3:ATL54=AQX59)*(ATM3:ATM54="L"))+SUMPRODUCT((ATI3:ATI54=AQX58)*(ATL3:ATL54=AQX60)*(ATM3:ATM54="L"))+SUMPRODUCT((ATI3:ATI54=AQX58)*(ATL3:ATL54=AQX57)*(ATM3:ATM54="L"))+SUMPRODUCT((ATI3:ATI54=AQX59)*(ATL3:ATL54=AQX58)*(ATN3:ATN54="L"))+SUMPRODUCT((ATI3:ATI54=AQX60)*(ATL3:ATL54=AQX58)*(ATN3:ATN54="L"))+SUMPRODUCT((ATI3:ATI54=AQX57)*(ATL3:ATL54=AQX58)*(ATN3:ATN54="L"))</f>
        <v>0</v>
      </c>
      <c r="ARB58" s="395">
        <f ca="1">SUMPRODUCT((ATI3:ATI54=AQX58)*(ATL3:ATL54=AQX59)*ATJ3:ATJ54)+SUMPRODUCT((ATI3:ATI54=AQX58)*(ATL3:ATL54=AQX60)*ATJ3:ATJ54)+SUMPRODUCT((ATI3:ATI54=AQX58)*(ATL3:ATL54=AQX56)*ATJ3:ATJ54)+SUMPRODUCT((ATI3:ATI54=AQX58)*(ATL3:ATL54=AQX57)*ATJ3:ATJ54)+SUMPRODUCT((ATI3:ATI54=AQX59)*(ATL3:ATL54=AQX58)*ATK3:ATK54)+SUMPRODUCT((ATI3:ATI54=AQX60)*(ATL3:ATL54=AQX58)*ATK3:ATK54)+SUMPRODUCT((ATI3:ATI54=AQX56)*(ATL3:ATL54=AQX58)*ATK3:ATK54)+SUMPRODUCT((ATI3:ATI54=AQX57)*(ATL3:ATL54=AQX58)*ATK3:ATK54)</f>
        <v>0</v>
      </c>
      <c r="ARC58" s="395">
        <f ca="1">SUMPRODUCT((ATI3:ATI54=AQX58)*(ATL3:ATL54=AQX59)*ATK3:ATK54)+SUMPRODUCT((ATI3:ATI54=AQX58)*(ATL3:ATL54=AQX60)*ATK3:ATK54)+SUMPRODUCT((ATI3:ATI54=AQX58)*(ATL3:ATL54=AQX56)*ATK3:ATK54)+SUMPRODUCT((ATI3:ATI54=AQX58)*(ATL3:ATL54=AQX57)*ATK3:ATK54)+SUMPRODUCT((ATI3:ATI54=AQX59)*(ATL3:ATL54=AQX58)*ATJ3:ATJ54)+SUMPRODUCT((ATI3:ATI54=AQX60)*(ATL3:ATL54=AQX58)*ATJ3:ATJ54)+SUMPRODUCT((ATI3:ATI54=AQX56)*(ATL3:ATL54=AQX58)*ATJ3:ATJ54)+SUMPRODUCT((ATI3:ATI54=AQX57)*(ATL3:ATL54=AQX58)*ATJ3:ATJ54)</f>
        <v>0</v>
      </c>
      <c r="ARD58" s="395">
        <f ca="1">ARB58-ARC58+1000</f>
        <v>1000</v>
      </c>
      <c r="ARE58" s="395" t="str">
        <f t="shared" ca="1" si="7587"/>
        <v/>
      </c>
      <c r="ARF58" s="395" t="str">
        <f ca="1">IF(AQX58&lt;&gt;"",VLOOKUP(AQX58,APK4:APQ52,7,FALSE),"")</f>
        <v/>
      </c>
      <c r="ARG58" s="395" t="str">
        <f ca="1">IF(AQX58&lt;&gt;"",VLOOKUP(AQX58,APK4:APQ52,5,FALSE),"")</f>
        <v/>
      </c>
      <c r="ARH58" s="395" t="str">
        <f ca="1">IF(AQX58&lt;&gt;"",VLOOKUP(AQX58,APK4:APS52,9,FALSE),"")</f>
        <v/>
      </c>
      <c r="ARI58" s="395" t="str">
        <f t="shared" ca="1" si="7588"/>
        <v/>
      </c>
      <c r="ARJ58" s="395" t="str">
        <f ca="1">IF(AQX58&lt;&gt;"",RANK(ARI58,ARI56:ARI59),"")</f>
        <v/>
      </c>
      <c r="ARK58" s="395" t="str">
        <f ca="1">IF(AQX58&lt;&gt;"",SUMPRODUCT((ARI56:ARI59=ARI58)*(ARD56:ARD59&gt;ARD58)),"")</f>
        <v/>
      </c>
      <c r="ARL58" s="395" t="str">
        <f ca="1">IF(AQX58&lt;&gt;"",SUMPRODUCT((ARI56:ARI59=ARI58)*(ARD56:ARD59=ARD58)*(ARB56:ARB59&gt;ARB58)),"")</f>
        <v/>
      </c>
      <c r="ARM58" s="395" t="str">
        <f ca="1">IF(AQX58&lt;&gt;"",SUMPRODUCT((ARI56:ARI59=ARI58)*(ARD56:ARD59=ARD58)*(ARB56:ARB59=ARB58)*(ARF56:ARF59&gt;ARF58)),"")</f>
        <v/>
      </c>
      <c r="ARN58" s="395" t="str">
        <f ca="1">IF(AQX58&lt;&gt;"",SUMPRODUCT((ARI56:ARI59=ARI58)*(ARD56:ARD59=ARD58)*(ARB56:ARB59=ARB58)*(ARF56:ARF59=ARF58)*(ARG56:ARG59&gt;ARG58)),"")</f>
        <v/>
      </c>
      <c r="ARO58" s="395" t="str">
        <f ca="1">IF(AQX58&lt;&gt;"",SUMPRODUCT((ARI56:ARI59=ARI58)*(ARD56:ARD59=ARD58)*(ARB56:ARB59=ARB58)*(ARF56:ARF59=ARF58)*(ARG56:ARG59=ARG58)*(ARH56:ARH59&gt;ARH58)),"")</f>
        <v/>
      </c>
      <c r="ARP58" s="395" t="str">
        <f t="shared" ref="ARP58:ARP59" ca="1" si="7599">IF(AQX58&lt;&gt;"",SUM(ARJ58:ARO58)+1,"")</f>
        <v/>
      </c>
    </row>
    <row r="59" spans="2:1211" x14ac:dyDescent="0.25">
      <c r="G59" s="395">
        <v>1</v>
      </c>
      <c r="H59" s="395">
        <v>1</v>
      </c>
      <c r="I59" s="395">
        <v>1</v>
      </c>
      <c r="J59" s="395">
        <f>IF(COUNTIF(J4:J7,4)=4,1,SUMPRODUCT((J4:J7=J7)*(I4:I7=I7)*(G4:G7&gt;G7))+1)</f>
        <v>1</v>
      </c>
      <c r="U59" s="395" t="str">
        <f>IF(V7&lt;&gt;"",SUMPRODUCT((AC4:AC7=AC7)*(AB4:AB7=AB7)*(Z4:Z7=Z7)*(AA4:AA7=AA7)),"")</f>
        <v/>
      </c>
      <c r="V59" s="395" t="str">
        <f>IF(AND(U59&lt;&gt;"",U59&gt;1),V7,"")</f>
        <v/>
      </c>
      <c r="W59" s="395">
        <f>SUMPRODUCT((DA3:DA54=V59)*(DD3:DD54=V60)*(DE3:DE54="W"))+SUMPRODUCT((DA3:DA54=V59)*(DD3:DD54=V56)*(DE3:DE54="W"))+SUMPRODUCT((DA3:DA54=V59)*(DD3:DD54=V57)*(DE3:DE54="W"))+SUMPRODUCT((DA3:DA54=V59)*(DD3:DD54=V58)*(DE3:DE54="W"))+SUMPRODUCT((DA3:DA54=V60)*(DD3:DD54=V59)*(DF3:DF54="W"))+SUMPRODUCT((DA3:DA54=V56)*(DD3:DD54=V59)*(DF3:DF54="W"))+SUMPRODUCT((DA3:DA54=V57)*(DD3:DD54=V59)*(DF3:DF54="W"))+SUMPRODUCT((DA3:DA54=V58)*(DD3:DD54=V59)*(DF3:DF54="W"))</f>
        <v>0</v>
      </c>
      <c r="X59" s="395">
        <f>SUMPRODUCT((DA3:DA54=V59)*(DD3:DD54=V60)*(DE3:DE54="D"))+SUMPRODUCT((DA3:DA54=V59)*(DD3:DD54=V56)*(DE3:DE54="D"))+SUMPRODUCT((DA3:DA54=V59)*(DD3:DD54=V57)*(DE3:DE54="D"))+SUMPRODUCT((DA3:DA54=V59)*(DD3:DD54=V58)*(DE3:DE54="D"))+SUMPRODUCT((DA3:DA54=V60)*(DD3:DD54=V59)*(DE3:DE54="D"))+SUMPRODUCT((DA3:DA54=V56)*(DD3:DD54=V59)*(DE3:DE54="D"))+SUMPRODUCT((DA3:DA54=V57)*(DD3:DD54=V59)*(DE3:DE54="D"))+SUMPRODUCT((DA3:DA54=V58)*(DD3:DD54=V59)*(DE3:DE54="D"))</f>
        <v>0</v>
      </c>
      <c r="Y59" s="395">
        <f>SUMPRODUCT((DA3:DA54=V59)*(DD3:DD54=V60)*(DE3:DE54="L"))+SUMPRODUCT((DA3:DA54=V59)*(DD3:DD54=V56)*(DE3:DE54="L"))+SUMPRODUCT((DA3:DA54=V59)*(DD3:DD54=V57)*(DE3:DE54="L"))+SUMPRODUCT((DA3:DA54=V59)*(DD3:DD54=V58)*(DE3:DE54="L"))+SUMPRODUCT((DA3:DA54=V60)*(DD3:DD54=V59)*(DF3:DF54="L"))+SUMPRODUCT((DA3:DA54=V56)*(DD3:DD54=V59)*(DF3:DF54="L"))+SUMPRODUCT((DA3:DA54=V57)*(DD3:DD54=V59)*(DF3:DF54="L"))+SUMPRODUCT((DA3:DA54=V58)*(DD3:DD54=V59)*(DF3:DF54="L"))</f>
        <v>0</v>
      </c>
      <c r="Z59" s="395">
        <f>SUMPRODUCT((DA3:DA54=V59)*(DD3:DD54=V60)*DB3:DB54)+SUMPRODUCT((DA3:DA54=V59)*(DD3:DD54=V56)*DB3:DB54)+SUMPRODUCT((DA3:DA54=V59)*(DD3:DD54=V57)*DB3:DB54)+SUMPRODUCT((DA3:DA54=V59)*(DD3:DD54=V58)*DB3:DB54)+SUMPRODUCT((DA3:DA54=V60)*(DD3:DD54=V59)*DC3:DC54)+SUMPRODUCT((DA3:DA54=V56)*(DD3:DD54=V59)*DC3:DC54)+SUMPRODUCT((DA3:DA54=V57)*(DD3:DD54=V59)*DC3:DC54)+SUMPRODUCT((DA3:DA54=V58)*(DD3:DD54=V59)*DC3:DC54)</f>
        <v>0</v>
      </c>
      <c r="AA59" s="395">
        <f>SUMPRODUCT((DA3:DA54=V59)*(DD3:DD54=V60)*DC3:DC54)+SUMPRODUCT((DA3:DA54=V59)*(DD3:DD54=V56)*DC3:DC54)+SUMPRODUCT((DA3:DA54=V59)*(DD3:DD54=V57)*DC3:DC54)+SUMPRODUCT((DA3:DA54=V59)*(DD3:DD54=V58)*DC3:DC54)+SUMPRODUCT((DA3:DA54=V60)*(DD3:DD54=V59)*DB3:DB54)+SUMPRODUCT((DA3:DA54=V56)*(DD3:DD54=V59)*DB3:DB54)+SUMPRODUCT((DA3:DA54=V57)*(DD3:DD54=V59)*DB3:DB54)+SUMPRODUCT((DA3:DA54=V58)*(DD3:DD54=V59)*DB3:DB54)</f>
        <v>0</v>
      </c>
      <c r="AB59" s="395">
        <f>Z59-AA59+1000</f>
        <v>1000</v>
      </c>
      <c r="AC59" s="395" t="str">
        <f t="shared" si="7545"/>
        <v/>
      </c>
      <c r="AD59" s="395" t="str">
        <f>IF(V59&lt;&gt;"",VLOOKUP(V59,C4:I52,7,FALSE),"")</f>
        <v/>
      </c>
      <c r="AE59" s="395" t="str">
        <f>IF(V59&lt;&gt;"",VLOOKUP(V59,C4:I52,5,FALSE),"")</f>
        <v/>
      </c>
      <c r="AF59" s="395" t="str">
        <f>IF(V59&lt;&gt;"",VLOOKUP(V59,C4:K52,9,FALSE),"")</f>
        <v/>
      </c>
      <c r="AG59" s="395" t="str">
        <f t="shared" si="7546"/>
        <v/>
      </c>
      <c r="AH59" s="395" t="str">
        <f>IF(V59&lt;&gt;"",RANK(AG59,AG56:AG60),"")</f>
        <v/>
      </c>
      <c r="AI59" s="395" t="str">
        <f>IF(V59&lt;&gt;"",SUMPRODUCT((AG56:AG60=AG59)*(AB56:AB60&gt;AB59)),"")</f>
        <v/>
      </c>
      <c r="AJ59" s="395" t="str">
        <f>IF(V59&lt;&gt;"",SUMPRODUCT((AG56:AG60=AG59)*(AB56:AB60=AB59)*(Z56:Z60&gt;Z59)),"")</f>
        <v/>
      </c>
      <c r="AK59" s="395" t="str">
        <f>IF(V59&lt;&gt;"",SUMPRODUCT((AG56:AG60=AG59)*(AB56:AB60=AB59)*(Z56:Z60=Z59)*(AD56:AD60&gt;AD59)),"")</f>
        <v/>
      </c>
      <c r="AL59" s="395" t="str">
        <f>IF(V59&lt;&gt;"",SUMPRODUCT((AG56:AG60=AG59)*(AB56:AB60=AB59)*(Z56:Z60=Z59)*(AD56:AD60=AD59)*(AE56:AE60&gt;AE59)),"")</f>
        <v/>
      </c>
      <c r="AM59" s="395" t="str">
        <f>IF(V59&lt;&gt;"",SUMPRODUCT((AG56:AG60=AG59)*(AB56:AB60=AB59)*(Z56:Z60=Z59)*(AD56:AD60=AD59)*(AE56:AE60=AE59)*(AF56:AF60&gt;AF59)),"")</f>
        <v/>
      </c>
      <c r="AN59" s="395" t="str">
        <f>IF(V59&lt;&gt;"",SUM(AH59:AM59),"")</f>
        <v/>
      </c>
      <c r="AO59" s="395" t="str">
        <f>IF(AP7&lt;&gt;"",SUMPRODUCT((AW4:AW7=AW7)*(AV4:AV7=AV7)*(AT4:AT7=AT7)*(AU4:AU7=AU7)),"")</f>
        <v/>
      </c>
      <c r="AP59" s="395" t="str">
        <f>IF(AND(AO59&lt;&gt;"",AO59&gt;1),AP7,"")</f>
        <v/>
      </c>
      <c r="AQ59" s="395">
        <f>SUMPRODUCT((DA3:DA54=AP59)*(DD3:DD54=AP60)*(DE3:DE54="W"))+SUMPRODUCT((DA3:DA54=AP59)*(DD3:DD54=AP57)*(DE3:DE54="W"))+SUMPRODUCT((DA3:DA54=AP59)*(DD3:DD54=AP58)*(DE3:DE54="W"))+SUMPRODUCT((DA3:DA54=AP60)*(DD3:DD54=AP59)*(DF3:DF54="W"))+SUMPRODUCT((DA3:DA54=AP57)*(DD3:DD54=AP59)*(DF3:DF54="W"))+SUMPRODUCT((DA3:DA54=AP58)*(DD3:DD54=AP59)*(DF3:DF54="W"))</f>
        <v>0</v>
      </c>
      <c r="AR59" s="395">
        <f>SUMPRODUCT((DA3:DA54=AP59)*(DD3:DD54=AP60)*(DE3:DE54="D"))+SUMPRODUCT((DA3:DA54=AP59)*(DD3:DD54=AP57)*(DE3:DE54="D"))+SUMPRODUCT((DA3:DA54=AP59)*(DD3:DD54=AP58)*(DE3:DE54="D"))+SUMPRODUCT((DA3:DA54=AP60)*(DD3:DD54=AP59)*(DE3:DE54="D"))+SUMPRODUCT((DA3:DA54=AP57)*(DD3:DD54=AP59)*(DE3:DE54="D"))+SUMPRODUCT((DA3:DA54=AP58)*(DD3:DD54=AP59)*(DE3:DE54="D"))</f>
        <v>0</v>
      </c>
      <c r="AS59" s="395">
        <f>SUMPRODUCT((DA3:DA54=AP59)*(DD3:DD54=AP60)*(DE3:DE54="L"))+SUMPRODUCT((DA3:DA54=AP59)*(DD3:DD54=AP57)*(DE3:DE54="L"))+SUMPRODUCT((DA3:DA54=AP59)*(DD3:DD54=AP58)*(DE3:DE54="L"))+SUMPRODUCT((DA3:DA54=AP60)*(DD3:DD54=AP59)*(DF3:DF54="L"))+SUMPRODUCT((DA3:DA54=AP57)*(DD3:DD54=AP59)*(DF3:DF54="L"))+SUMPRODUCT((DA3:DA54=AP58)*(DD3:DD54=AP59)*(DF3:DF54="L"))</f>
        <v>0</v>
      </c>
      <c r="AT59" s="395">
        <f>SUMPRODUCT((DA3:DA54=AP59)*(DD3:DD54=AP60)*DB3:DB54)+SUMPRODUCT((DA3:DA54=AP59)*(DD3:DD54=AP56)*DB3:DB54)+SUMPRODUCT((DA3:DA54=AP59)*(DD3:DD54=AP57)*DB3:DB54)+SUMPRODUCT((DA3:DA54=AP59)*(DD3:DD54=AP58)*DB3:DB54)+SUMPRODUCT((DA3:DA54=AP60)*(DD3:DD54=AP59)*DC3:DC54)+SUMPRODUCT((DA3:DA54=AP56)*(DD3:DD54=AP59)*DC3:DC54)+SUMPRODUCT((DA3:DA54=AP57)*(DD3:DD54=AP59)*DC3:DC54)+SUMPRODUCT((DA3:DA54=AP58)*(DD3:DD54=AP59)*DC3:DC54)</f>
        <v>0</v>
      </c>
      <c r="AU59" s="395">
        <f>SUMPRODUCT((DA3:DA54=AP59)*(DD3:DD54=AP60)*DC3:DC54)+SUMPRODUCT((DA3:DA54=AP59)*(DD3:DD54=AP56)*DC3:DC54)+SUMPRODUCT((DA3:DA54=AP59)*(DD3:DD54=AP57)*DC3:DC54)+SUMPRODUCT((DA3:DA54=AP59)*(DD3:DD54=AP58)*DC3:DC54)+SUMPRODUCT((DA3:DA54=AP60)*(DD3:DD54=AP59)*DB3:DB54)+SUMPRODUCT((DA3:DA54=AP56)*(DD3:DD54=AP59)*DB3:DB54)+SUMPRODUCT((DA3:DA54=AP57)*(DD3:DD54=AP59)*DB3:DB54)+SUMPRODUCT((DA3:DA54=AP58)*(DD3:DD54=AP59)*DB3:DB54)</f>
        <v>0</v>
      </c>
      <c r="AV59" s="395">
        <f>AT59-AU59+1000</f>
        <v>1000</v>
      </c>
      <c r="AW59" s="395" t="str">
        <f t="shared" si="7547"/>
        <v/>
      </c>
      <c r="AX59" s="395" t="str">
        <f>IF(AP59&lt;&gt;"",VLOOKUP(AP59,C4:I52,7,FALSE),"")</f>
        <v/>
      </c>
      <c r="AY59" s="395" t="str">
        <f>IF(AP59&lt;&gt;"",VLOOKUP(AP59,C4:I52,5,FALSE),"")</f>
        <v/>
      </c>
      <c r="AZ59" s="395" t="str">
        <f>IF(AP59&lt;&gt;"",VLOOKUP(AP59,C4:K52,9,FALSE),"")</f>
        <v/>
      </c>
      <c r="BA59" s="395" t="str">
        <f t="shared" si="7548"/>
        <v/>
      </c>
      <c r="BB59" s="395" t="str">
        <f>IF(AP59&lt;&gt;"",RANK(BA59,BA56:BA59),"")</f>
        <v/>
      </c>
      <c r="BC59" s="395" t="str">
        <f>IF(AP59&lt;&gt;"",SUMPRODUCT((BA56:BA59=BA59)*(AV56:AV59&gt;AV59)),"")</f>
        <v/>
      </c>
      <c r="BD59" s="395" t="str">
        <f>IF(AP59&lt;&gt;"",SUMPRODUCT((BA56:BA59=BA59)*(AV56:AV59=AV59)*(AT56:AT59&gt;AT59)),"")</f>
        <v/>
      </c>
      <c r="BE59" s="395" t="str">
        <f>IF(AP59&lt;&gt;"",SUMPRODUCT((BA56:BA59=BA59)*(AV56:AV59=AV59)*(AT56:AT59=AT59)*(AX56:AX59&gt;AX59)),"")</f>
        <v/>
      </c>
      <c r="BF59" s="395" t="str">
        <f>IF(AP59&lt;&gt;"",SUMPRODUCT((BA56:BA59=BA59)*(AV56:AV59=AV59)*(AT56:AT59=AT59)*(AX56:AX59=AX59)*(AY56:AY59&gt;AY59)),"")</f>
        <v/>
      </c>
      <c r="BG59" s="395" t="str">
        <f>IF(AP59&lt;&gt;"",SUMPRODUCT((BA56:BA59=BA59)*(AV56:AV59=AV59)*(AT56:AT59=AT59)*(AX56:AX59=AX59)*(AY56:AY59=AY59)*(AZ56:AZ59&gt;AZ59)),"")</f>
        <v/>
      </c>
      <c r="BH59" s="395" t="str">
        <f t="shared" si="7589"/>
        <v/>
      </c>
      <c r="DP59" s="395">
        <f ca="1">IF(COUNTIF(DP4:DP7,4)=4,1,SUMPRODUCT((DP4:DP7=DP7)*(DO4:DO7=DO7)*(DM4:DM7&gt;DM7))+1)</f>
        <v>1</v>
      </c>
      <c r="EA59" s="395" t="str">
        <f ca="1">IF(EB7&lt;&gt;"",SUMPRODUCT((EI4:EI7=EI7)*(EH4:EH7=EH7)*(EF4:EF7=EF7)*(EG4:EG7=EG7)),"")</f>
        <v/>
      </c>
      <c r="EB59" s="395" t="str">
        <f ca="1">IF(AND(EA59&lt;&gt;"",EA59&gt;1),EB7,"")</f>
        <v/>
      </c>
      <c r="EC59" s="395">
        <f ca="1">SUMPRODUCT((HG3:HG54=EB59)*(HJ3:HJ54=EB60)*(HK3:HK54="W"))+SUMPRODUCT((HG3:HG54=EB59)*(HJ3:HJ54=EB56)*(HK3:HK54="W"))+SUMPRODUCT((HG3:HG54=EB59)*(HJ3:HJ54=EB57)*(HK3:HK54="W"))+SUMPRODUCT((HG3:HG54=EB59)*(HJ3:HJ54=EB58)*(HK3:HK54="W"))+SUMPRODUCT((HG3:HG54=EB60)*(HJ3:HJ54=EB59)*(HL3:HL54="W"))+SUMPRODUCT((HG3:HG54=EB56)*(HJ3:HJ54=EB59)*(HL3:HL54="W"))+SUMPRODUCT((HG3:HG54=EB57)*(HJ3:HJ54=EB59)*(HL3:HL54="W"))+SUMPRODUCT((HG3:HG54=EB58)*(HJ3:HJ54=EB59)*(HL3:HL54="W"))</f>
        <v>0</v>
      </c>
      <c r="ED59" s="395">
        <f ca="1">SUMPRODUCT((HG3:HG54=EB59)*(HJ3:HJ54=EB60)*(HK3:HK54="D"))+SUMPRODUCT((HG3:HG54=EB59)*(HJ3:HJ54=EB56)*(HK3:HK54="D"))+SUMPRODUCT((HG3:HG54=EB59)*(HJ3:HJ54=EB57)*(HK3:HK54="D"))+SUMPRODUCT((HG3:HG54=EB59)*(HJ3:HJ54=EB58)*(HK3:HK54="D"))+SUMPRODUCT((HG3:HG54=EB60)*(HJ3:HJ54=EB59)*(HK3:HK54="D"))+SUMPRODUCT((HG3:HG54=EB56)*(HJ3:HJ54=EB59)*(HK3:HK54="D"))+SUMPRODUCT((HG3:HG54=EB57)*(HJ3:HJ54=EB59)*(HK3:HK54="D"))+SUMPRODUCT((HG3:HG54=EB58)*(HJ3:HJ54=EB59)*(HK3:HK54="D"))</f>
        <v>0</v>
      </c>
      <c r="EE59" s="395">
        <f ca="1">SUMPRODUCT((HG3:HG54=EB59)*(HJ3:HJ54=EB60)*(HK3:HK54="L"))+SUMPRODUCT((HG3:HG54=EB59)*(HJ3:HJ54=EB56)*(HK3:HK54="L"))+SUMPRODUCT((HG3:HG54=EB59)*(HJ3:HJ54=EB57)*(HK3:HK54="L"))+SUMPRODUCT((HG3:HG54=EB59)*(HJ3:HJ54=EB58)*(HK3:HK54="L"))+SUMPRODUCT((HG3:HG54=EB60)*(HJ3:HJ54=EB59)*(HL3:HL54="L"))+SUMPRODUCT((HG3:HG54=EB56)*(HJ3:HJ54=EB59)*(HL3:HL54="L"))+SUMPRODUCT((HG3:HG54=EB57)*(HJ3:HJ54=EB59)*(HL3:HL54="L"))+SUMPRODUCT((HG3:HG54=EB58)*(HJ3:HJ54=EB59)*(HL3:HL54="L"))</f>
        <v>0</v>
      </c>
      <c r="EF59" s="395">
        <f ca="1">SUMPRODUCT((HG3:HG54=EB59)*(HJ3:HJ54=EB60)*HH3:HH54)+SUMPRODUCT((HG3:HG54=EB59)*(HJ3:HJ54=EB56)*HH3:HH54)+SUMPRODUCT((HG3:HG54=EB59)*(HJ3:HJ54=EB57)*HH3:HH54)+SUMPRODUCT((HG3:HG54=EB59)*(HJ3:HJ54=EB58)*HH3:HH54)+SUMPRODUCT((HG3:HG54=EB60)*(HJ3:HJ54=EB59)*HI3:HI54)+SUMPRODUCT((HG3:HG54=EB56)*(HJ3:HJ54=EB59)*HI3:HI54)+SUMPRODUCT((HG3:HG54=EB57)*(HJ3:HJ54=EB59)*HI3:HI54)+SUMPRODUCT((HG3:HG54=EB58)*(HJ3:HJ54=EB59)*HI3:HI54)</f>
        <v>0</v>
      </c>
      <c r="EG59" s="395">
        <f ca="1">SUMPRODUCT((HG3:HG54=EB59)*(HJ3:HJ54=EB60)*HI3:HI54)+SUMPRODUCT((HG3:HG54=EB59)*(HJ3:HJ54=EB56)*HI3:HI54)+SUMPRODUCT((HG3:HG54=EB59)*(HJ3:HJ54=EB57)*HI3:HI54)+SUMPRODUCT((HG3:HG54=EB59)*(HJ3:HJ54=EB58)*HI3:HI54)+SUMPRODUCT((HG3:HG54=EB60)*(HJ3:HJ54=EB59)*HH3:HH54)+SUMPRODUCT((HG3:HG54=EB56)*(HJ3:HJ54=EB59)*HH3:HH54)+SUMPRODUCT((HG3:HG54=EB57)*(HJ3:HJ54=EB59)*HH3:HH54)+SUMPRODUCT((HG3:HG54=EB58)*(HJ3:HJ54=EB59)*HH3:HH54)</f>
        <v>0</v>
      </c>
      <c r="EH59" s="395">
        <f ca="1">EF59-EG59+1000</f>
        <v>1000</v>
      </c>
      <c r="EI59" s="395" t="str">
        <f t="shared" ca="1" si="7549"/>
        <v/>
      </c>
      <c r="EJ59" s="395" t="str">
        <f ca="1">IF(EB59&lt;&gt;"",VLOOKUP(EB59,DI4:DO52,7,FALSE),"")</f>
        <v/>
      </c>
      <c r="EK59" s="395" t="str">
        <f ca="1">IF(EB59&lt;&gt;"",VLOOKUP(EB59,DI4:DO52,5,FALSE),"")</f>
        <v/>
      </c>
      <c r="EL59" s="395" t="str">
        <f ca="1">IF(EB59&lt;&gt;"",VLOOKUP(EB59,DI4:DQ52,9,FALSE),"")</f>
        <v/>
      </c>
      <c r="EM59" s="395" t="str">
        <f t="shared" ca="1" si="7550"/>
        <v/>
      </c>
      <c r="EN59" s="395" t="str">
        <f ca="1">IF(EB59&lt;&gt;"",RANK(EM59,EM56:EM60),"")</f>
        <v/>
      </c>
      <c r="EO59" s="395" t="str">
        <f ca="1">IF(EB59&lt;&gt;"",SUMPRODUCT((EM56:EM60=EM59)*(EH56:EH60&gt;EH59)),"")</f>
        <v/>
      </c>
      <c r="EP59" s="395" t="str">
        <f ca="1">IF(EB59&lt;&gt;"",SUMPRODUCT((EM56:EM60=EM59)*(EH56:EH60=EH59)*(EF56:EF60&gt;EF59)),"")</f>
        <v/>
      </c>
      <c r="EQ59" s="395" t="str">
        <f ca="1">IF(EB59&lt;&gt;"",SUMPRODUCT((EM56:EM60=EM59)*(EH56:EH60=EH59)*(EF56:EF60=EF59)*(EJ56:EJ60&gt;EJ59)),"")</f>
        <v/>
      </c>
      <c r="ER59" s="395" t="str">
        <f ca="1">IF(EB59&lt;&gt;"",SUMPRODUCT((EM56:EM60=EM59)*(EH56:EH60=EH59)*(EF56:EF60=EF59)*(EJ56:EJ60=EJ59)*(EK56:EK60&gt;EK59)),"")</f>
        <v/>
      </c>
      <c r="ES59" s="395" t="str">
        <f ca="1">IF(EB59&lt;&gt;"",SUMPRODUCT((EM56:EM60=EM59)*(EH56:EH60=EH59)*(EF56:EF60=EF59)*(EJ56:EJ60=EJ59)*(EK56:EK60=EK59)*(EL56:EL60&gt;EL59)),"")</f>
        <v/>
      </c>
      <c r="ET59" s="395" t="str">
        <f ca="1">IF(EB59&lt;&gt;"",SUM(EN59:ES59),"")</f>
        <v/>
      </c>
      <c r="EU59" s="395" t="str">
        <f ca="1">IF(EV7&lt;&gt;"",SUMPRODUCT((FC4:FC7=FC7)*(FB4:FB7=FB7)*(EZ4:EZ7=EZ7)*(FA4:FA7=FA7)),"")</f>
        <v/>
      </c>
      <c r="EV59" s="395" t="str">
        <f ca="1">IF(AND(EU59&lt;&gt;"",EU59&gt;1),EV7,"")</f>
        <v/>
      </c>
      <c r="EW59" s="395">
        <f ca="1">SUMPRODUCT((HG3:HG54=EV59)*(HJ3:HJ54=EV60)*(HK3:HK54="W"))+SUMPRODUCT((HG3:HG54=EV59)*(HJ3:HJ54=EV57)*(HK3:HK54="W"))+SUMPRODUCT((HG3:HG54=EV59)*(HJ3:HJ54=EV58)*(HK3:HK54="W"))+SUMPRODUCT((HG3:HG54=EV60)*(HJ3:HJ54=EV59)*(HL3:HL54="W"))+SUMPRODUCT((HG3:HG54=EV57)*(HJ3:HJ54=EV59)*(HL3:HL54="W"))+SUMPRODUCT((HG3:HG54=EV58)*(HJ3:HJ54=EV59)*(HL3:HL54="W"))</f>
        <v>0</v>
      </c>
      <c r="EX59" s="395">
        <f ca="1">SUMPRODUCT((HG3:HG54=EV59)*(HJ3:HJ54=EV60)*(HK3:HK54="D"))+SUMPRODUCT((HG3:HG54=EV59)*(HJ3:HJ54=EV57)*(HK3:HK54="D"))+SUMPRODUCT((HG3:HG54=EV59)*(HJ3:HJ54=EV58)*(HK3:HK54="D"))+SUMPRODUCT((HG3:HG54=EV60)*(HJ3:HJ54=EV59)*(HK3:HK54="D"))+SUMPRODUCT((HG3:HG54=EV57)*(HJ3:HJ54=EV59)*(HK3:HK54="D"))+SUMPRODUCT((HG3:HG54=EV58)*(HJ3:HJ54=EV59)*(HK3:HK54="D"))</f>
        <v>0</v>
      </c>
      <c r="EY59" s="395">
        <f ca="1">SUMPRODUCT((HG3:HG54=EV59)*(HJ3:HJ54=EV60)*(HK3:HK54="L"))+SUMPRODUCT((HG3:HG54=EV59)*(HJ3:HJ54=EV57)*(HK3:HK54="L"))+SUMPRODUCT((HG3:HG54=EV59)*(HJ3:HJ54=EV58)*(HK3:HK54="L"))+SUMPRODUCT((HG3:HG54=EV60)*(HJ3:HJ54=EV59)*(HL3:HL54="L"))+SUMPRODUCT((HG3:HG54=EV57)*(HJ3:HJ54=EV59)*(HL3:HL54="L"))+SUMPRODUCT((HG3:HG54=EV58)*(HJ3:HJ54=EV59)*(HL3:HL54="L"))</f>
        <v>0</v>
      </c>
      <c r="EZ59" s="395">
        <f ca="1">SUMPRODUCT((HG3:HG54=EV59)*(HJ3:HJ54=EV60)*HH3:HH54)+SUMPRODUCT((HG3:HG54=EV59)*(HJ3:HJ54=EV56)*HH3:HH54)+SUMPRODUCT((HG3:HG54=EV59)*(HJ3:HJ54=EV57)*HH3:HH54)+SUMPRODUCT((HG3:HG54=EV59)*(HJ3:HJ54=EV58)*HH3:HH54)+SUMPRODUCT((HG3:HG54=EV60)*(HJ3:HJ54=EV59)*HI3:HI54)+SUMPRODUCT((HG3:HG54=EV56)*(HJ3:HJ54=EV59)*HI3:HI54)+SUMPRODUCT((HG3:HG54=EV57)*(HJ3:HJ54=EV59)*HI3:HI54)+SUMPRODUCT((HG3:HG54=EV58)*(HJ3:HJ54=EV59)*HI3:HI54)</f>
        <v>0</v>
      </c>
      <c r="FA59" s="395">
        <f ca="1">SUMPRODUCT((HG3:HG54=EV59)*(HJ3:HJ54=EV60)*HI3:HI54)+SUMPRODUCT((HG3:HG54=EV59)*(HJ3:HJ54=EV56)*HI3:HI54)+SUMPRODUCT((HG3:HG54=EV59)*(HJ3:HJ54=EV57)*HI3:HI54)+SUMPRODUCT((HG3:HG54=EV59)*(HJ3:HJ54=EV58)*HI3:HI54)+SUMPRODUCT((HG3:HG54=EV60)*(HJ3:HJ54=EV59)*HH3:HH54)+SUMPRODUCT((HG3:HG54=EV56)*(HJ3:HJ54=EV59)*HH3:HH54)+SUMPRODUCT((HG3:HG54=EV57)*(HJ3:HJ54=EV59)*HH3:HH54)+SUMPRODUCT((HG3:HG54=EV58)*(HJ3:HJ54=EV59)*HH3:HH54)</f>
        <v>0</v>
      </c>
      <c r="FB59" s="395">
        <f ca="1">EZ59-FA59+1000</f>
        <v>1000</v>
      </c>
      <c r="FC59" s="395" t="str">
        <f t="shared" ca="1" si="7551"/>
        <v/>
      </c>
      <c r="FD59" s="395" t="str">
        <f ca="1">IF(EV59&lt;&gt;"",VLOOKUP(EV59,DI4:DO52,7,FALSE),"")</f>
        <v/>
      </c>
      <c r="FE59" s="395" t="str">
        <f ca="1">IF(EV59&lt;&gt;"",VLOOKUP(EV59,DI4:DO52,5,FALSE),"")</f>
        <v/>
      </c>
      <c r="FF59" s="395" t="str">
        <f ca="1">IF(EV59&lt;&gt;"",VLOOKUP(EV59,DI4:DQ52,9,FALSE),"")</f>
        <v/>
      </c>
      <c r="FG59" s="395" t="str">
        <f t="shared" ca="1" si="7552"/>
        <v/>
      </c>
      <c r="FH59" s="395" t="str">
        <f ca="1">IF(EV59&lt;&gt;"",RANK(FG59,FG56:FG59),"")</f>
        <v/>
      </c>
      <c r="FI59" s="395" t="str">
        <f ca="1">IF(EV59&lt;&gt;"",SUMPRODUCT((FG56:FG59=FG59)*(FB56:FB59&gt;FB59)),"")</f>
        <v/>
      </c>
      <c r="FJ59" s="395" t="str">
        <f ca="1">IF(EV59&lt;&gt;"",SUMPRODUCT((FG56:FG59=FG59)*(FB56:FB59=FB59)*(EZ56:EZ59&gt;EZ59)),"")</f>
        <v/>
      </c>
      <c r="FK59" s="395" t="str">
        <f ca="1">IF(EV59&lt;&gt;"",SUMPRODUCT((FG56:FG59=FG59)*(FB56:FB59=FB59)*(EZ56:EZ59=EZ59)*(FD56:FD59&gt;FD59)),"")</f>
        <v/>
      </c>
      <c r="FL59" s="395" t="str">
        <f ca="1">IF(EV59&lt;&gt;"",SUMPRODUCT((FG56:FG59=FG59)*(FB56:FB59=FB59)*(EZ56:EZ59=EZ59)*(FD56:FD59=FD59)*(FE56:FE59&gt;FE59)),"")</f>
        <v/>
      </c>
      <c r="FM59" s="395" t="str">
        <f ca="1">IF(EV59&lt;&gt;"",SUMPRODUCT((FG56:FG59=FG59)*(FB56:FB59=FB59)*(EZ56:EZ59=EZ59)*(FD56:FD59=FD59)*(FE56:FE59=FE59)*(FF56:FF59&gt;FF59)),"")</f>
        <v/>
      </c>
      <c r="FN59" s="395" t="str">
        <f t="shared" ca="1" si="7590"/>
        <v/>
      </c>
      <c r="HV59" s="395">
        <f ca="1">IF(COUNTIF(HV4:HV7,4)=4,1,SUMPRODUCT((HV4:HV7=HV7)*(HU4:HU7=HU7)*(HS4:HS7&gt;HS7))+1)</f>
        <v>1</v>
      </c>
      <c r="IG59" s="395" t="str">
        <f ca="1">IF(IH7&lt;&gt;"",SUMPRODUCT((IO4:IO7=IO7)*(IN4:IN7=IN7)*(IL4:IL7=IL7)*(IM4:IM7=IM7)),"")</f>
        <v/>
      </c>
      <c r="IH59" s="395" t="str">
        <f ca="1">IF(AND(IG59&lt;&gt;"",IG59&gt;1),IH7,"")</f>
        <v/>
      </c>
      <c r="II59" s="395">
        <f ca="1">SUMPRODUCT((LM3:LM54=IH59)*(LP3:LP54=IH60)*(LQ3:LQ54="W"))+SUMPRODUCT((LM3:LM54=IH59)*(LP3:LP54=IH56)*(LQ3:LQ54="W"))+SUMPRODUCT((LM3:LM54=IH59)*(LP3:LP54=IH57)*(LQ3:LQ54="W"))+SUMPRODUCT((LM3:LM54=IH59)*(LP3:LP54=IH58)*(LQ3:LQ54="W"))+SUMPRODUCT((LM3:LM54=IH60)*(LP3:LP54=IH59)*(LR3:LR54="W"))+SUMPRODUCT((LM3:LM54=IH56)*(LP3:LP54=IH59)*(LR3:LR54="W"))+SUMPRODUCT((LM3:LM54=IH57)*(LP3:LP54=IH59)*(LR3:LR54="W"))+SUMPRODUCT((LM3:LM54=IH58)*(LP3:LP54=IH59)*(LR3:LR54="W"))</f>
        <v>0</v>
      </c>
      <c r="IJ59" s="395">
        <f ca="1">SUMPRODUCT((LM3:LM54=IH59)*(LP3:LP54=IH60)*(LQ3:LQ54="D"))+SUMPRODUCT((LM3:LM54=IH59)*(LP3:LP54=IH56)*(LQ3:LQ54="D"))+SUMPRODUCT((LM3:LM54=IH59)*(LP3:LP54=IH57)*(LQ3:LQ54="D"))+SUMPRODUCT((LM3:LM54=IH59)*(LP3:LP54=IH58)*(LQ3:LQ54="D"))+SUMPRODUCT((LM3:LM54=IH60)*(LP3:LP54=IH59)*(LQ3:LQ54="D"))+SUMPRODUCT((LM3:LM54=IH56)*(LP3:LP54=IH59)*(LQ3:LQ54="D"))+SUMPRODUCT((LM3:LM54=IH57)*(LP3:LP54=IH59)*(LQ3:LQ54="D"))+SUMPRODUCT((LM3:LM54=IH58)*(LP3:LP54=IH59)*(LQ3:LQ54="D"))</f>
        <v>0</v>
      </c>
      <c r="IK59" s="395">
        <f ca="1">SUMPRODUCT((LM3:LM54=IH59)*(LP3:LP54=IH60)*(LQ3:LQ54="L"))+SUMPRODUCT((LM3:LM54=IH59)*(LP3:LP54=IH56)*(LQ3:LQ54="L"))+SUMPRODUCT((LM3:LM54=IH59)*(LP3:LP54=IH57)*(LQ3:LQ54="L"))+SUMPRODUCT((LM3:LM54=IH59)*(LP3:LP54=IH58)*(LQ3:LQ54="L"))+SUMPRODUCT((LM3:LM54=IH60)*(LP3:LP54=IH59)*(LR3:LR54="L"))+SUMPRODUCT((LM3:LM54=IH56)*(LP3:LP54=IH59)*(LR3:LR54="L"))+SUMPRODUCT((LM3:LM54=IH57)*(LP3:LP54=IH59)*(LR3:LR54="L"))+SUMPRODUCT((LM3:LM54=IH58)*(LP3:LP54=IH59)*(LR3:LR54="L"))</f>
        <v>0</v>
      </c>
      <c r="IL59" s="395">
        <f ca="1">SUMPRODUCT((LM3:LM54=IH59)*(LP3:LP54=IH60)*LN3:LN54)+SUMPRODUCT((LM3:LM54=IH59)*(LP3:LP54=IH56)*LN3:LN54)+SUMPRODUCT((LM3:LM54=IH59)*(LP3:LP54=IH57)*LN3:LN54)+SUMPRODUCT((LM3:LM54=IH59)*(LP3:LP54=IH58)*LN3:LN54)+SUMPRODUCT((LM3:LM54=IH60)*(LP3:LP54=IH59)*LO3:LO54)+SUMPRODUCT((LM3:LM54=IH56)*(LP3:LP54=IH59)*LO3:LO54)+SUMPRODUCT((LM3:LM54=IH57)*(LP3:LP54=IH59)*LO3:LO54)+SUMPRODUCT((LM3:LM54=IH58)*(LP3:LP54=IH59)*LO3:LO54)</f>
        <v>0</v>
      </c>
      <c r="IM59" s="395">
        <f ca="1">SUMPRODUCT((LM3:LM54=IH59)*(LP3:LP54=IH60)*LO3:LO54)+SUMPRODUCT((LM3:LM54=IH59)*(LP3:LP54=IH56)*LO3:LO54)+SUMPRODUCT((LM3:LM54=IH59)*(LP3:LP54=IH57)*LO3:LO54)+SUMPRODUCT((LM3:LM54=IH59)*(LP3:LP54=IH58)*LO3:LO54)+SUMPRODUCT((LM3:LM54=IH60)*(LP3:LP54=IH59)*LN3:LN54)+SUMPRODUCT((LM3:LM54=IH56)*(LP3:LP54=IH59)*LN3:LN54)+SUMPRODUCT((LM3:LM54=IH57)*(LP3:LP54=IH59)*LN3:LN54)+SUMPRODUCT((LM3:LM54=IH58)*(LP3:LP54=IH59)*LN3:LN54)</f>
        <v>0</v>
      </c>
      <c r="IN59" s="395">
        <f ca="1">IL59-IM59+1000</f>
        <v>1000</v>
      </c>
      <c r="IO59" s="395" t="str">
        <f t="shared" ca="1" si="7553"/>
        <v/>
      </c>
      <c r="IP59" s="395" t="str">
        <f ca="1">IF(IH59&lt;&gt;"",VLOOKUP(IH59,HO4:HU52,7,FALSE),"")</f>
        <v/>
      </c>
      <c r="IQ59" s="395" t="str">
        <f ca="1">IF(IH59&lt;&gt;"",VLOOKUP(IH59,HO4:HU52,5,FALSE),"")</f>
        <v/>
      </c>
      <c r="IR59" s="395" t="str">
        <f ca="1">IF(IH59&lt;&gt;"",VLOOKUP(IH59,HO4:HW52,9,FALSE),"")</f>
        <v/>
      </c>
      <c r="IS59" s="395" t="str">
        <f t="shared" ca="1" si="7554"/>
        <v/>
      </c>
      <c r="IT59" s="395" t="str">
        <f ca="1">IF(IH59&lt;&gt;"",RANK(IS59,IS56:IS60),"")</f>
        <v/>
      </c>
      <c r="IU59" s="395" t="str">
        <f ca="1">IF(IH59&lt;&gt;"",SUMPRODUCT((IS56:IS60=IS59)*(IN56:IN60&gt;IN59)),"")</f>
        <v/>
      </c>
      <c r="IV59" s="395" t="str">
        <f ca="1">IF(IH59&lt;&gt;"",SUMPRODUCT((IS56:IS60=IS59)*(IN56:IN60=IN59)*(IL56:IL60&gt;IL59)),"")</f>
        <v/>
      </c>
      <c r="IW59" s="395" t="str">
        <f ca="1">IF(IH59&lt;&gt;"",SUMPRODUCT((IS56:IS60=IS59)*(IN56:IN60=IN59)*(IL56:IL60=IL59)*(IP56:IP60&gt;IP59)),"")</f>
        <v/>
      </c>
      <c r="IX59" s="395" t="str">
        <f ca="1">IF(IH59&lt;&gt;"",SUMPRODUCT((IS56:IS60=IS59)*(IN56:IN60=IN59)*(IL56:IL60=IL59)*(IP56:IP60=IP59)*(IQ56:IQ60&gt;IQ59)),"")</f>
        <v/>
      </c>
      <c r="IY59" s="395" t="str">
        <f ca="1">IF(IH59&lt;&gt;"",SUMPRODUCT((IS56:IS60=IS59)*(IN56:IN60=IN59)*(IL56:IL60=IL59)*(IP56:IP60=IP59)*(IQ56:IQ60=IQ59)*(IR56:IR60&gt;IR59)),"")</f>
        <v/>
      </c>
      <c r="IZ59" s="395" t="str">
        <f ca="1">IF(IH59&lt;&gt;"",SUM(IT59:IY59),"")</f>
        <v/>
      </c>
      <c r="JA59" s="395" t="str">
        <f ca="1">IF(JB7&lt;&gt;"",SUMPRODUCT((JI4:JI7=JI7)*(JH4:JH7=JH7)*(JF4:JF7=JF7)*(JG4:JG7=JG7)),"")</f>
        <v/>
      </c>
      <c r="JB59" s="395" t="str">
        <f ca="1">IF(AND(JA59&lt;&gt;"",JA59&gt;1),JB7,"")</f>
        <v/>
      </c>
      <c r="JC59" s="395">
        <f ca="1">SUMPRODUCT((LM3:LM54=JB59)*(LP3:LP54=JB60)*(LQ3:LQ54="W"))+SUMPRODUCT((LM3:LM54=JB59)*(LP3:LP54=JB57)*(LQ3:LQ54="W"))+SUMPRODUCT((LM3:LM54=JB59)*(LP3:LP54=JB58)*(LQ3:LQ54="W"))+SUMPRODUCT((LM3:LM54=JB60)*(LP3:LP54=JB59)*(LR3:LR54="W"))+SUMPRODUCT((LM3:LM54=JB57)*(LP3:LP54=JB59)*(LR3:LR54="W"))+SUMPRODUCT((LM3:LM54=JB58)*(LP3:LP54=JB59)*(LR3:LR54="W"))</f>
        <v>0</v>
      </c>
      <c r="JD59" s="395">
        <f ca="1">SUMPRODUCT((LM3:LM54=JB59)*(LP3:LP54=JB60)*(LQ3:LQ54="D"))+SUMPRODUCT((LM3:LM54=JB59)*(LP3:LP54=JB57)*(LQ3:LQ54="D"))+SUMPRODUCT((LM3:LM54=JB59)*(LP3:LP54=JB58)*(LQ3:LQ54="D"))+SUMPRODUCT((LM3:LM54=JB60)*(LP3:LP54=JB59)*(LQ3:LQ54="D"))+SUMPRODUCT((LM3:LM54=JB57)*(LP3:LP54=JB59)*(LQ3:LQ54="D"))+SUMPRODUCT((LM3:LM54=JB58)*(LP3:LP54=JB59)*(LQ3:LQ54="D"))</f>
        <v>0</v>
      </c>
      <c r="JE59" s="395">
        <f ca="1">SUMPRODUCT((LM3:LM54=JB59)*(LP3:LP54=JB60)*(LQ3:LQ54="L"))+SUMPRODUCT((LM3:LM54=JB59)*(LP3:LP54=JB57)*(LQ3:LQ54="L"))+SUMPRODUCT((LM3:LM54=JB59)*(LP3:LP54=JB58)*(LQ3:LQ54="L"))+SUMPRODUCT((LM3:LM54=JB60)*(LP3:LP54=JB59)*(LR3:LR54="L"))+SUMPRODUCT((LM3:LM54=JB57)*(LP3:LP54=JB59)*(LR3:LR54="L"))+SUMPRODUCT((LM3:LM54=JB58)*(LP3:LP54=JB59)*(LR3:LR54="L"))</f>
        <v>0</v>
      </c>
      <c r="JF59" s="395">
        <f ca="1">SUMPRODUCT((LM3:LM54=JB59)*(LP3:LP54=JB60)*LN3:LN54)+SUMPRODUCT((LM3:LM54=JB59)*(LP3:LP54=JB56)*LN3:LN54)+SUMPRODUCT((LM3:LM54=JB59)*(LP3:LP54=JB57)*LN3:LN54)+SUMPRODUCT((LM3:LM54=JB59)*(LP3:LP54=JB58)*LN3:LN54)+SUMPRODUCT((LM3:LM54=JB60)*(LP3:LP54=JB59)*LO3:LO54)+SUMPRODUCT((LM3:LM54=JB56)*(LP3:LP54=JB59)*LO3:LO54)+SUMPRODUCT((LM3:LM54=JB57)*(LP3:LP54=JB59)*LO3:LO54)+SUMPRODUCT((LM3:LM54=JB58)*(LP3:LP54=JB59)*LO3:LO54)</f>
        <v>0</v>
      </c>
      <c r="JG59" s="395">
        <f ca="1">SUMPRODUCT((LM3:LM54=JB59)*(LP3:LP54=JB60)*LO3:LO54)+SUMPRODUCT((LM3:LM54=JB59)*(LP3:LP54=JB56)*LO3:LO54)+SUMPRODUCT((LM3:LM54=JB59)*(LP3:LP54=JB57)*LO3:LO54)+SUMPRODUCT((LM3:LM54=JB59)*(LP3:LP54=JB58)*LO3:LO54)+SUMPRODUCT((LM3:LM54=JB60)*(LP3:LP54=JB59)*LN3:LN54)+SUMPRODUCT((LM3:LM54=JB56)*(LP3:LP54=JB59)*LN3:LN54)+SUMPRODUCT((LM3:LM54=JB57)*(LP3:LP54=JB59)*LN3:LN54)+SUMPRODUCT((LM3:LM54=JB58)*(LP3:LP54=JB59)*LN3:LN54)</f>
        <v>0</v>
      </c>
      <c r="JH59" s="395">
        <f ca="1">JF59-JG59+1000</f>
        <v>1000</v>
      </c>
      <c r="JI59" s="395" t="str">
        <f t="shared" ca="1" si="7555"/>
        <v/>
      </c>
      <c r="JJ59" s="395" t="str">
        <f ca="1">IF(JB59&lt;&gt;"",VLOOKUP(JB59,HO4:HU52,7,FALSE),"")</f>
        <v/>
      </c>
      <c r="JK59" s="395" t="str">
        <f ca="1">IF(JB59&lt;&gt;"",VLOOKUP(JB59,HO4:HU52,5,FALSE),"")</f>
        <v/>
      </c>
      <c r="JL59" s="395" t="str">
        <f ca="1">IF(JB59&lt;&gt;"",VLOOKUP(JB59,HO4:HW52,9,FALSE),"")</f>
        <v/>
      </c>
      <c r="JM59" s="395" t="str">
        <f t="shared" ca="1" si="7556"/>
        <v/>
      </c>
      <c r="JN59" s="395" t="str">
        <f ca="1">IF(JB59&lt;&gt;"",RANK(JM59,JM56:JM59),"")</f>
        <v/>
      </c>
      <c r="JO59" s="395" t="str">
        <f ca="1">IF(JB59&lt;&gt;"",SUMPRODUCT((JM56:JM59=JM59)*(JH56:JH59&gt;JH59)),"")</f>
        <v/>
      </c>
      <c r="JP59" s="395" t="str">
        <f ca="1">IF(JB59&lt;&gt;"",SUMPRODUCT((JM56:JM59=JM59)*(JH56:JH59=JH59)*(JF56:JF59&gt;JF59)),"")</f>
        <v/>
      </c>
      <c r="JQ59" s="395" t="str">
        <f ca="1">IF(JB59&lt;&gt;"",SUMPRODUCT((JM56:JM59=JM59)*(JH56:JH59=JH59)*(JF56:JF59=JF59)*(JJ56:JJ59&gt;JJ59)),"")</f>
        <v/>
      </c>
      <c r="JR59" s="395" t="str">
        <f ca="1">IF(JB59&lt;&gt;"",SUMPRODUCT((JM56:JM59=JM59)*(JH56:JH59=JH59)*(JF56:JF59=JF59)*(JJ56:JJ59=JJ59)*(JK56:JK59&gt;JK59)),"")</f>
        <v/>
      </c>
      <c r="JS59" s="395" t="str">
        <f ca="1">IF(JB59&lt;&gt;"",SUMPRODUCT((JM56:JM59=JM59)*(JH56:JH59=JH59)*(JF56:JF59=JF59)*(JJ56:JJ59=JJ59)*(JK56:JK59=JK59)*(JL56:JL59&gt;JL59)),"")</f>
        <v/>
      </c>
      <c r="JT59" s="395" t="str">
        <f t="shared" ca="1" si="7591"/>
        <v/>
      </c>
      <c r="MB59" s="395">
        <f ca="1">IF(COUNTIF(MB4:MB7,4)=4,1,SUMPRODUCT((MB4:MB7=MB7)*(MA4:MA7=MA7)*(LY4:LY7&gt;LY7))+1)</f>
        <v>1</v>
      </c>
      <c r="MM59" s="395" t="str">
        <f ca="1">IF(MN7&lt;&gt;"",SUMPRODUCT((MU4:MU7=MU7)*(MT4:MT7=MT7)*(MR4:MR7=MR7)*(MS4:MS7=MS7)),"")</f>
        <v/>
      </c>
      <c r="MN59" s="395" t="str">
        <f ca="1">IF(AND(MM59&lt;&gt;"",MM59&gt;1),MN7,"")</f>
        <v/>
      </c>
      <c r="MO59" s="395">
        <f ca="1">SUMPRODUCT((PS3:PS54=MN59)*(PV3:PV54=MN60)*(PW3:PW54="W"))+SUMPRODUCT((PS3:PS54=MN59)*(PV3:PV54=MN56)*(PW3:PW54="W"))+SUMPRODUCT((PS3:PS54=MN59)*(PV3:PV54=MN57)*(PW3:PW54="W"))+SUMPRODUCT((PS3:PS54=MN59)*(PV3:PV54=MN58)*(PW3:PW54="W"))+SUMPRODUCT((PS3:PS54=MN60)*(PV3:PV54=MN59)*(PX3:PX54="W"))+SUMPRODUCT((PS3:PS54=MN56)*(PV3:PV54=MN59)*(PX3:PX54="W"))+SUMPRODUCT((PS3:PS54=MN57)*(PV3:PV54=MN59)*(PX3:PX54="W"))+SUMPRODUCT((PS3:PS54=MN58)*(PV3:PV54=MN59)*(PX3:PX54="W"))</f>
        <v>0</v>
      </c>
      <c r="MP59" s="395">
        <f ca="1">SUMPRODUCT((PS3:PS54=MN59)*(PV3:PV54=MN60)*(PW3:PW54="D"))+SUMPRODUCT((PS3:PS54=MN59)*(PV3:PV54=MN56)*(PW3:PW54="D"))+SUMPRODUCT((PS3:PS54=MN59)*(PV3:PV54=MN57)*(PW3:PW54="D"))+SUMPRODUCT((PS3:PS54=MN59)*(PV3:PV54=MN58)*(PW3:PW54="D"))+SUMPRODUCT((PS3:PS54=MN60)*(PV3:PV54=MN59)*(PW3:PW54="D"))+SUMPRODUCT((PS3:PS54=MN56)*(PV3:PV54=MN59)*(PW3:PW54="D"))+SUMPRODUCT((PS3:PS54=MN57)*(PV3:PV54=MN59)*(PW3:PW54="D"))+SUMPRODUCT((PS3:PS54=MN58)*(PV3:PV54=MN59)*(PW3:PW54="D"))</f>
        <v>0</v>
      </c>
      <c r="MQ59" s="395">
        <f ca="1">SUMPRODUCT((PS3:PS54=MN59)*(PV3:PV54=MN60)*(PW3:PW54="L"))+SUMPRODUCT((PS3:PS54=MN59)*(PV3:PV54=MN56)*(PW3:PW54="L"))+SUMPRODUCT((PS3:PS54=MN59)*(PV3:PV54=MN57)*(PW3:PW54="L"))+SUMPRODUCT((PS3:PS54=MN59)*(PV3:PV54=MN58)*(PW3:PW54="L"))+SUMPRODUCT((PS3:PS54=MN60)*(PV3:PV54=MN59)*(PX3:PX54="L"))+SUMPRODUCT((PS3:PS54=MN56)*(PV3:PV54=MN59)*(PX3:PX54="L"))+SUMPRODUCT((PS3:PS54=MN57)*(PV3:PV54=MN59)*(PX3:PX54="L"))+SUMPRODUCT((PS3:PS54=MN58)*(PV3:PV54=MN59)*(PX3:PX54="L"))</f>
        <v>0</v>
      </c>
      <c r="MR59" s="395">
        <f ca="1">SUMPRODUCT((PS3:PS54=MN59)*(PV3:PV54=MN60)*PT3:PT54)+SUMPRODUCT((PS3:PS54=MN59)*(PV3:PV54=MN56)*PT3:PT54)+SUMPRODUCT((PS3:PS54=MN59)*(PV3:PV54=MN57)*PT3:PT54)+SUMPRODUCT((PS3:PS54=MN59)*(PV3:PV54=MN58)*PT3:PT54)+SUMPRODUCT((PS3:PS54=MN60)*(PV3:PV54=MN59)*PU3:PU54)+SUMPRODUCT((PS3:PS54=MN56)*(PV3:PV54=MN59)*PU3:PU54)+SUMPRODUCT((PS3:PS54=MN57)*(PV3:PV54=MN59)*PU3:PU54)+SUMPRODUCT((PS3:PS54=MN58)*(PV3:PV54=MN59)*PU3:PU54)</f>
        <v>0</v>
      </c>
      <c r="MS59" s="395">
        <f ca="1">SUMPRODUCT((PS3:PS54=MN59)*(PV3:PV54=MN60)*PU3:PU54)+SUMPRODUCT((PS3:PS54=MN59)*(PV3:PV54=MN56)*PU3:PU54)+SUMPRODUCT((PS3:PS54=MN59)*(PV3:PV54=MN57)*PU3:PU54)+SUMPRODUCT((PS3:PS54=MN59)*(PV3:PV54=MN58)*PU3:PU54)+SUMPRODUCT((PS3:PS54=MN60)*(PV3:PV54=MN59)*PT3:PT54)+SUMPRODUCT((PS3:PS54=MN56)*(PV3:PV54=MN59)*PT3:PT54)+SUMPRODUCT((PS3:PS54=MN57)*(PV3:PV54=MN59)*PT3:PT54)+SUMPRODUCT((PS3:PS54=MN58)*(PV3:PV54=MN59)*PT3:PT54)</f>
        <v>0</v>
      </c>
      <c r="MT59" s="395">
        <f ca="1">MR59-MS59+1000</f>
        <v>1000</v>
      </c>
      <c r="MU59" s="395" t="str">
        <f t="shared" ca="1" si="7557"/>
        <v/>
      </c>
      <c r="MV59" s="395" t="str">
        <f ca="1">IF(MN59&lt;&gt;"",VLOOKUP(MN59,LU4:MA52,7,FALSE),"")</f>
        <v/>
      </c>
      <c r="MW59" s="395" t="str">
        <f ca="1">IF(MN59&lt;&gt;"",VLOOKUP(MN59,LU4:MA52,5,FALSE),"")</f>
        <v/>
      </c>
      <c r="MX59" s="395" t="str">
        <f ca="1">IF(MN59&lt;&gt;"",VLOOKUP(MN59,LU4:MC52,9,FALSE),"")</f>
        <v/>
      </c>
      <c r="MY59" s="395" t="str">
        <f t="shared" ca="1" si="7558"/>
        <v/>
      </c>
      <c r="MZ59" s="395" t="str">
        <f ca="1">IF(MN59&lt;&gt;"",RANK(MY59,MY56:MY60),"")</f>
        <v/>
      </c>
      <c r="NA59" s="395" t="str">
        <f ca="1">IF(MN59&lt;&gt;"",SUMPRODUCT((MY56:MY60=MY59)*(MT56:MT60&gt;MT59)),"")</f>
        <v/>
      </c>
      <c r="NB59" s="395" t="str">
        <f ca="1">IF(MN59&lt;&gt;"",SUMPRODUCT((MY56:MY60=MY59)*(MT56:MT60=MT59)*(MR56:MR60&gt;MR59)),"")</f>
        <v/>
      </c>
      <c r="NC59" s="395" t="str">
        <f ca="1">IF(MN59&lt;&gt;"",SUMPRODUCT((MY56:MY60=MY59)*(MT56:MT60=MT59)*(MR56:MR60=MR59)*(MV56:MV60&gt;MV59)),"")</f>
        <v/>
      </c>
      <c r="ND59" s="395" t="str">
        <f ca="1">IF(MN59&lt;&gt;"",SUMPRODUCT((MY56:MY60=MY59)*(MT56:MT60=MT59)*(MR56:MR60=MR59)*(MV56:MV60=MV59)*(MW56:MW60&gt;MW59)),"")</f>
        <v/>
      </c>
      <c r="NE59" s="395" t="str">
        <f ca="1">IF(MN59&lt;&gt;"",SUMPRODUCT((MY56:MY60=MY59)*(MT56:MT60=MT59)*(MR56:MR60=MR59)*(MV56:MV60=MV59)*(MW56:MW60=MW59)*(MX56:MX60&gt;MX59)),"")</f>
        <v/>
      </c>
      <c r="NF59" s="395" t="str">
        <f ca="1">IF(MN59&lt;&gt;"",SUM(MZ59:NE59),"")</f>
        <v/>
      </c>
      <c r="NG59" s="395" t="str">
        <f ca="1">IF(NH7&lt;&gt;"",SUMPRODUCT((NO4:NO7=NO7)*(NN4:NN7=NN7)*(NL4:NL7=NL7)*(NM4:NM7=NM7)),"")</f>
        <v/>
      </c>
      <c r="NH59" s="395" t="str">
        <f ca="1">IF(AND(NG59&lt;&gt;"",NG59&gt;1),NH7,"")</f>
        <v/>
      </c>
      <c r="NI59" s="395">
        <f ca="1">SUMPRODUCT((PS3:PS54=NH59)*(PV3:PV54=NH60)*(PW3:PW54="W"))+SUMPRODUCT((PS3:PS54=NH59)*(PV3:PV54=NH57)*(PW3:PW54="W"))+SUMPRODUCT((PS3:PS54=NH59)*(PV3:PV54=NH58)*(PW3:PW54="W"))+SUMPRODUCT((PS3:PS54=NH60)*(PV3:PV54=NH59)*(PX3:PX54="W"))+SUMPRODUCT((PS3:PS54=NH57)*(PV3:PV54=NH59)*(PX3:PX54="W"))+SUMPRODUCT((PS3:PS54=NH58)*(PV3:PV54=NH59)*(PX3:PX54="W"))</f>
        <v>0</v>
      </c>
      <c r="NJ59" s="395">
        <f ca="1">SUMPRODUCT((PS3:PS54=NH59)*(PV3:PV54=NH60)*(PW3:PW54="D"))+SUMPRODUCT((PS3:PS54=NH59)*(PV3:PV54=NH57)*(PW3:PW54="D"))+SUMPRODUCT((PS3:PS54=NH59)*(PV3:PV54=NH58)*(PW3:PW54="D"))+SUMPRODUCT((PS3:PS54=NH60)*(PV3:PV54=NH59)*(PW3:PW54="D"))+SUMPRODUCT((PS3:PS54=NH57)*(PV3:PV54=NH59)*(PW3:PW54="D"))+SUMPRODUCT((PS3:PS54=NH58)*(PV3:PV54=NH59)*(PW3:PW54="D"))</f>
        <v>0</v>
      </c>
      <c r="NK59" s="395">
        <f ca="1">SUMPRODUCT((PS3:PS54=NH59)*(PV3:PV54=NH60)*(PW3:PW54="L"))+SUMPRODUCT((PS3:PS54=NH59)*(PV3:PV54=NH57)*(PW3:PW54="L"))+SUMPRODUCT((PS3:PS54=NH59)*(PV3:PV54=NH58)*(PW3:PW54="L"))+SUMPRODUCT((PS3:PS54=NH60)*(PV3:PV54=NH59)*(PX3:PX54="L"))+SUMPRODUCT((PS3:PS54=NH57)*(PV3:PV54=NH59)*(PX3:PX54="L"))+SUMPRODUCT((PS3:PS54=NH58)*(PV3:PV54=NH59)*(PX3:PX54="L"))</f>
        <v>0</v>
      </c>
      <c r="NL59" s="395">
        <f ca="1">SUMPRODUCT((PS3:PS54=NH59)*(PV3:PV54=NH60)*PT3:PT54)+SUMPRODUCT((PS3:PS54=NH59)*(PV3:PV54=NH56)*PT3:PT54)+SUMPRODUCT((PS3:PS54=NH59)*(PV3:PV54=NH57)*PT3:PT54)+SUMPRODUCT((PS3:PS54=NH59)*(PV3:PV54=NH58)*PT3:PT54)+SUMPRODUCT((PS3:PS54=NH60)*(PV3:PV54=NH59)*PU3:PU54)+SUMPRODUCT((PS3:PS54=NH56)*(PV3:PV54=NH59)*PU3:PU54)+SUMPRODUCT((PS3:PS54=NH57)*(PV3:PV54=NH59)*PU3:PU54)+SUMPRODUCT((PS3:PS54=NH58)*(PV3:PV54=NH59)*PU3:PU54)</f>
        <v>0</v>
      </c>
      <c r="NM59" s="395">
        <f ca="1">SUMPRODUCT((PS3:PS54=NH59)*(PV3:PV54=NH60)*PU3:PU54)+SUMPRODUCT((PS3:PS54=NH59)*(PV3:PV54=NH56)*PU3:PU54)+SUMPRODUCT((PS3:PS54=NH59)*(PV3:PV54=NH57)*PU3:PU54)+SUMPRODUCT((PS3:PS54=NH59)*(PV3:PV54=NH58)*PU3:PU54)+SUMPRODUCT((PS3:PS54=NH60)*(PV3:PV54=NH59)*PT3:PT54)+SUMPRODUCT((PS3:PS54=NH56)*(PV3:PV54=NH59)*PT3:PT54)+SUMPRODUCT((PS3:PS54=NH57)*(PV3:PV54=NH59)*PT3:PT54)+SUMPRODUCT((PS3:PS54=NH58)*(PV3:PV54=NH59)*PT3:PT54)</f>
        <v>0</v>
      </c>
      <c r="NN59" s="395">
        <f ca="1">NL59-NM59+1000</f>
        <v>1000</v>
      </c>
      <c r="NO59" s="395" t="str">
        <f t="shared" ca="1" si="7559"/>
        <v/>
      </c>
      <c r="NP59" s="395" t="str">
        <f ca="1">IF(NH59&lt;&gt;"",VLOOKUP(NH59,LU4:MA52,7,FALSE),"")</f>
        <v/>
      </c>
      <c r="NQ59" s="395" t="str">
        <f ca="1">IF(NH59&lt;&gt;"",VLOOKUP(NH59,LU4:MA52,5,FALSE),"")</f>
        <v/>
      </c>
      <c r="NR59" s="395" t="str">
        <f ca="1">IF(NH59&lt;&gt;"",VLOOKUP(NH59,LU4:MC52,9,FALSE),"")</f>
        <v/>
      </c>
      <c r="NS59" s="395" t="str">
        <f t="shared" ca="1" si="7560"/>
        <v/>
      </c>
      <c r="NT59" s="395" t="str">
        <f ca="1">IF(NH59&lt;&gt;"",RANK(NS59,NS56:NS59),"")</f>
        <v/>
      </c>
      <c r="NU59" s="395" t="str">
        <f ca="1">IF(NH59&lt;&gt;"",SUMPRODUCT((NS56:NS59=NS59)*(NN56:NN59&gt;NN59)),"")</f>
        <v/>
      </c>
      <c r="NV59" s="395" t="str">
        <f ca="1">IF(NH59&lt;&gt;"",SUMPRODUCT((NS56:NS59=NS59)*(NN56:NN59=NN59)*(NL56:NL59&gt;NL59)),"")</f>
        <v/>
      </c>
      <c r="NW59" s="395" t="str">
        <f ca="1">IF(NH59&lt;&gt;"",SUMPRODUCT((NS56:NS59=NS59)*(NN56:NN59=NN59)*(NL56:NL59=NL59)*(NP56:NP59&gt;NP59)),"")</f>
        <v/>
      </c>
      <c r="NX59" s="395" t="str">
        <f ca="1">IF(NH59&lt;&gt;"",SUMPRODUCT((NS56:NS59=NS59)*(NN56:NN59=NN59)*(NL56:NL59=NL59)*(NP56:NP59=NP59)*(NQ56:NQ59&gt;NQ59)),"")</f>
        <v/>
      </c>
      <c r="NY59" s="395" t="str">
        <f ca="1">IF(NH59&lt;&gt;"",SUMPRODUCT((NS56:NS59=NS59)*(NN56:NN59=NN59)*(NL56:NL59=NL59)*(NP56:NP59=NP59)*(NQ56:NQ59=NQ59)*(NR56:NR59&gt;NR59)),"")</f>
        <v/>
      </c>
      <c r="NZ59" s="395" t="str">
        <f t="shared" ca="1" si="7592"/>
        <v/>
      </c>
      <c r="QH59" s="395">
        <f ca="1">IF(COUNTIF(QH4:QH7,4)=4,1,SUMPRODUCT((QH4:QH7=QH7)*(QG4:QG7=QG7)*(QE4:QE7&gt;QE7))+1)</f>
        <v>1</v>
      </c>
      <c r="QS59" s="395">
        <f ca="1">IF(QT7&lt;&gt;"",SUMPRODUCT((RA4:RA7=RA7)*(QZ4:QZ7=QZ7)*(QX4:QX7=QX7)*(QY4:QY7=QY7)),"")</f>
        <v>4</v>
      </c>
      <c r="QT59" s="395" t="str">
        <f ca="1">IF(AND(QS59&lt;&gt;"",QS59&gt;1),QT7,"")</f>
        <v>Palmeiras</v>
      </c>
      <c r="QU59" s="395">
        <f ca="1">SUMPRODUCT((TY3:TY54=QT59)*(UB3:UB54=QT60)*(UC3:UC54="W"))+SUMPRODUCT((TY3:TY54=QT59)*(UB3:UB54=QT56)*(UC3:UC54="W"))+SUMPRODUCT((TY3:TY54=QT59)*(UB3:UB54=QT57)*(UC3:UC54="W"))+SUMPRODUCT((TY3:TY54=QT59)*(UB3:UB54=QT58)*(UC3:UC54="W"))+SUMPRODUCT((TY3:TY54=QT60)*(UB3:UB54=QT59)*(UD3:UD54="W"))+SUMPRODUCT((TY3:TY54=QT56)*(UB3:UB54=QT59)*(UD3:UD54="W"))+SUMPRODUCT((TY3:TY54=QT57)*(UB3:UB54=QT59)*(UD3:UD54="W"))+SUMPRODUCT((TY3:TY54=QT58)*(UB3:UB54=QT59)*(UD3:UD54="W"))</f>
        <v>0</v>
      </c>
      <c r="QV59" s="395">
        <f ca="1">SUMPRODUCT((TY3:TY54=QT59)*(UB3:UB54=QT60)*(UC3:UC54="D"))+SUMPRODUCT((TY3:TY54=QT59)*(UB3:UB54=QT56)*(UC3:UC54="D"))+SUMPRODUCT((TY3:TY54=QT59)*(UB3:UB54=QT57)*(UC3:UC54="D"))+SUMPRODUCT((TY3:TY54=QT59)*(UB3:UB54=QT58)*(UC3:UC54="D"))+SUMPRODUCT((TY3:TY54=QT60)*(UB3:UB54=QT59)*(UC3:UC54="D"))+SUMPRODUCT((TY3:TY54=QT56)*(UB3:UB54=QT59)*(UC3:UC54="D"))+SUMPRODUCT((TY3:TY54=QT57)*(UB3:UB54=QT59)*(UC3:UC54="D"))+SUMPRODUCT((TY3:TY54=QT58)*(UB3:UB54=QT59)*(UC3:UC54="D"))</f>
        <v>0</v>
      </c>
      <c r="QW59" s="395">
        <f ca="1">SUMPRODUCT((TY3:TY54=QT59)*(UB3:UB54=QT60)*(UC3:UC54="L"))+SUMPRODUCT((TY3:TY54=QT59)*(UB3:UB54=QT56)*(UC3:UC54="L"))+SUMPRODUCT((TY3:TY54=QT59)*(UB3:UB54=QT57)*(UC3:UC54="L"))+SUMPRODUCT((TY3:TY54=QT59)*(UB3:UB54=QT58)*(UC3:UC54="L"))+SUMPRODUCT((TY3:TY54=QT60)*(UB3:UB54=QT59)*(UD3:UD54="L"))+SUMPRODUCT((TY3:TY54=QT56)*(UB3:UB54=QT59)*(UD3:UD54="L"))+SUMPRODUCT((TY3:TY54=QT57)*(UB3:UB54=QT59)*(UD3:UD54="L"))+SUMPRODUCT((TY3:TY54=QT58)*(UB3:UB54=QT59)*(UD3:UD54="L"))</f>
        <v>0</v>
      </c>
      <c r="QX59" s="395">
        <f ca="1">SUMPRODUCT((TY3:TY54=QT59)*(UB3:UB54=QT60)*TZ3:TZ54)+SUMPRODUCT((TY3:TY54=QT59)*(UB3:UB54=QT56)*TZ3:TZ54)+SUMPRODUCT((TY3:TY54=QT59)*(UB3:UB54=QT57)*TZ3:TZ54)+SUMPRODUCT((TY3:TY54=QT59)*(UB3:UB54=QT58)*TZ3:TZ54)+SUMPRODUCT((TY3:TY54=QT60)*(UB3:UB54=QT59)*UA3:UA54)+SUMPRODUCT((TY3:TY54=QT56)*(UB3:UB54=QT59)*UA3:UA54)+SUMPRODUCT((TY3:TY54=QT57)*(UB3:UB54=QT59)*UA3:UA54)+SUMPRODUCT((TY3:TY54=QT58)*(UB3:UB54=QT59)*UA3:UA54)</f>
        <v>0</v>
      </c>
      <c r="QY59" s="395">
        <f ca="1">SUMPRODUCT((TY3:TY54=QT59)*(UB3:UB54=QT60)*UA3:UA54)+SUMPRODUCT((TY3:TY54=QT59)*(UB3:UB54=QT56)*UA3:UA54)+SUMPRODUCT((TY3:TY54=QT59)*(UB3:UB54=QT57)*UA3:UA54)+SUMPRODUCT((TY3:TY54=QT59)*(UB3:UB54=QT58)*UA3:UA54)+SUMPRODUCT((TY3:TY54=QT60)*(UB3:UB54=QT59)*TZ3:TZ54)+SUMPRODUCT((TY3:TY54=QT56)*(UB3:UB54=QT59)*TZ3:TZ54)+SUMPRODUCT((TY3:TY54=QT57)*(UB3:UB54=QT59)*TZ3:TZ54)+SUMPRODUCT((TY3:TY54=QT58)*(UB3:UB54=QT59)*TZ3:TZ54)</f>
        <v>0</v>
      </c>
      <c r="QZ59" s="395">
        <f ca="1">QX59-QY59+1000</f>
        <v>1000</v>
      </c>
      <c r="RA59" s="395">
        <f t="shared" ca="1" si="7561"/>
        <v>0</v>
      </c>
      <c r="RB59" s="395">
        <f ca="1">IF(QT59&lt;&gt;"",VLOOKUP(QT59,QA4:QG52,7,FALSE),"")</f>
        <v>1000</v>
      </c>
      <c r="RC59" s="395">
        <f ca="1">IF(QT59&lt;&gt;"",VLOOKUP(QT59,QA4:QG52,5,FALSE),"")</f>
        <v>0</v>
      </c>
      <c r="RD59" s="395">
        <f ca="1">IF(QT59&lt;&gt;"",VLOOKUP(QT59,QA4:QI52,9,FALSE),"")</f>
        <v>27</v>
      </c>
      <c r="RE59" s="395">
        <f t="shared" ca="1" si="7562"/>
        <v>0</v>
      </c>
      <c r="RF59" s="395">
        <f ca="1">IF(QT59&lt;&gt;"",RANK(RE59,RE56:RE60),"")</f>
        <v>1</v>
      </c>
      <c r="RG59" s="395">
        <f ca="1">IF(QT59&lt;&gt;"",SUMPRODUCT((RE56:RE60=RE59)*(QZ56:QZ60&gt;QZ59)),"")</f>
        <v>0</v>
      </c>
      <c r="RH59" s="395">
        <f ca="1">IF(QT59&lt;&gt;"",SUMPRODUCT((RE56:RE60=RE59)*(QZ56:QZ60=QZ59)*(QX56:QX60&gt;QX59)),"")</f>
        <v>0</v>
      </c>
      <c r="RI59" s="395">
        <f ca="1">IF(QT59&lt;&gt;"",SUMPRODUCT((RE56:RE60=RE59)*(QZ56:QZ60=QZ59)*(QX56:QX60=QX59)*(RB56:RB60&gt;RB59)),"")</f>
        <v>0</v>
      </c>
      <c r="RJ59" s="395">
        <f ca="1">IF(QT59&lt;&gt;"",SUMPRODUCT((RE56:RE60=RE59)*(QZ56:QZ60=QZ59)*(QX56:QX60=QX59)*(RB56:RB60=RB59)*(RC56:RC60&gt;RC59)),"")</f>
        <v>0</v>
      </c>
      <c r="RK59" s="395">
        <f ca="1">IF(QT59&lt;&gt;"",SUMPRODUCT((RE56:RE60=RE59)*(QZ56:QZ60=QZ59)*(QX56:QX60=QX59)*(RB56:RB60=RB59)*(RC56:RC60=RC59)*(RD56:RD60&gt;RD59)),"")</f>
        <v>0</v>
      </c>
      <c r="RL59" s="395">
        <f ca="1">IF(QT59&lt;&gt;"",SUM(RF59:RK59),"")</f>
        <v>1</v>
      </c>
      <c r="RM59" s="395" t="str">
        <f ca="1">IF(RN7&lt;&gt;"",SUMPRODUCT((RU4:RU7=RU7)*(RT4:RT7=RT7)*(RR4:RR7=RR7)*(RS4:RS7=RS7)),"")</f>
        <v/>
      </c>
      <c r="RN59" s="395" t="str">
        <f ca="1">IF(AND(RM59&lt;&gt;"",RM59&gt;1),RN7,"")</f>
        <v/>
      </c>
      <c r="RO59" s="395">
        <f ca="1">SUMPRODUCT((TY3:TY54=RN59)*(UB3:UB54=RN60)*(UC3:UC54="W"))+SUMPRODUCT((TY3:TY54=RN59)*(UB3:UB54=RN57)*(UC3:UC54="W"))+SUMPRODUCT((TY3:TY54=RN59)*(UB3:UB54=RN58)*(UC3:UC54="W"))+SUMPRODUCT((TY3:TY54=RN60)*(UB3:UB54=RN59)*(UD3:UD54="W"))+SUMPRODUCT((TY3:TY54=RN57)*(UB3:UB54=RN59)*(UD3:UD54="W"))+SUMPRODUCT((TY3:TY54=RN58)*(UB3:UB54=RN59)*(UD3:UD54="W"))</f>
        <v>0</v>
      </c>
      <c r="RP59" s="395">
        <f ca="1">SUMPRODUCT((TY3:TY54=RN59)*(UB3:UB54=RN60)*(UC3:UC54="D"))+SUMPRODUCT((TY3:TY54=RN59)*(UB3:UB54=RN57)*(UC3:UC54="D"))+SUMPRODUCT((TY3:TY54=RN59)*(UB3:UB54=RN58)*(UC3:UC54="D"))+SUMPRODUCT((TY3:TY54=RN60)*(UB3:UB54=RN59)*(UC3:UC54="D"))+SUMPRODUCT((TY3:TY54=RN57)*(UB3:UB54=RN59)*(UC3:UC54="D"))+SUMPRODUCT((TY3:TY54=RN58)*(UB3:UB54=RN59)*(UC3:UC54="D"))</f>
        <v>0</v>
      </c>
      <c r="RQ59" s="395">
        <f ca="1">SUMPRODUCT((TY3:TY54=RN59)*(UB3:UB54=RN60)*(UC3:UC54="L"))+SUMPRODUCT((TY3:TY54=RN59)*(UB3:UB54=RN57)*(UC3:UC54="L"))+SUMPRODUCT((TY3:TY54=RN59)*(UB3:UB54=RN58)*(UC3:UC54="L"))+SUMPRODUCT((TY3:TY54=RN60)*(UB3:UB54=RN59)*(UD3:UD54="L"))+SUMPRODUCT((TY3:TY54=RN57)*(UB3:UB54=RN59)*(UD3:UD54="L"))+SUMPRODUCT((TY3:TY54=RN58)*(UB3:UB54=RN59)*(UD3:UD54="L"))</f>
        <v>0</v>
      </c>
      <c r="RR59" s="395">
        <f ca="1">SUMPRODUCT((TY3:TY54=RN59)*(UB3:UB54=RN60)*TZ3:TZ54)+SUMPRODUCT((TY3:TY54=RN59)*(UB3:UB54=RN56)*TZ3:TZ54)+SUMPRODUCT((TY3:TY54=RN59)*(UB3:UB54=RN57)*TZ3:TZ54)+SUMPRODUCT((TY3:TY54=RN59)*(UB3:UB54=RN58)*TZ3:TZ54)+SUMPRODUCT((TY3:TY54=RN60)*(UB3:UB54=RN59)*UA3:UA54)+SUMPRODUCT((TY3:TY54=RN56)*(UB3:UB54=RN59)*UA3:UA54)+SUMPRODUCT((TY3:TY54=RN57)*(UB3:UB54=RN59)*UA3:UA54)+SUMPRODUCT((TY3:TY54=RN58)*(UB3:UB54=RN59)*UA3:UA54)</f>
        <v>0</v>
      </c>
      <c r="RS59" s="395">
        <f ca="1">SUMPRODUCT((TY3:TY54=RN59)*(UB3:UB54=RN60)*UA3:UA54)+SUMPRODUCT((TY3:TY54=RN59)*(UB3:UB54=RN56)*UA3:UA54)+SUMPRODUCT((TY3:TY54=RN59)*(UB3:UB54=RN57)*UA3:UA54)+SUMPRODUCT((TY3:TY54=RN59)*(UB3:UB54=RN58)*UA3:UA54)+SUMPRODUCT((TY3:TY54=RN60)*(UB3:UB54=RN59)*TZ3:TZ54)+SUMPRODUCT((TY3:TY54=RN56)*(UB3:UB54=RN59)*TZ3:TZ54)+SUMPRODUCT((TY3:TY54=RN57)*(UB3:UB54=RN59)*TZ3:TZ54)+SUMPRODUCT((TY3:TY54=RN58)*(UB3:UB54=RN59)*TZ3:TZ54)</f>
        <v>0</v>
      </c>
      <c r="RT59" s="395">
        <f ca="1">RR59-RS59+1000</f>
        <v>1000</v>
      </c>
      <c r="RU59" s="395" t="str">
        <f t="shared" ca="1" si="7563"/>
        <v/>
      </c>
      <c r="RV59" s="395" t="str">
        <f ca="1">IF(RN59&lt;&gt;"",VLOOKUP(RN59,QA4:QG52,7,FALSE),"")</f>
        <v/>
      </c>
      <c r="RW59" s="395" t="str">
        <f ca="1">IF(RN59&lt;&gt;"",VLOOKUP(RN59,QA4:QG52,5,FALSE),"")</f>
        <v/>
      </c>
      <c r="RX59" s="395" t="str">
        <f ca="1">IF(RN59&lt;&gt;"",VLOOKUP(RN59,QA4:QI52,9,FALSE),"")</f>
        <v/>
      </c>
      <c r="RY59" s="395" t="str">
        <f t="shared" ca="1" si="7564"/>
        <v/>
      </c>
      <c r="RZ59" s="395" t="str">
        <f ca="1">IF(RN59&lt;&gt;"",RANK(RY59,RY56:RY59),"")</f>
        <v/>
      </c>
      <c r="SA59" s="395" t="str">
        <f ca="1">IF(RN59&lt;&gt;"",SUMPRODUCT((RY56:RY59=RY59)*(RT56:RT59&gt;RT59)),"")</f>
        <v/>
      </c>
      <c r="SB59" s="395" t="str">
        <f ca="1">IF(RN59&lt;&gt;"",SUMPRODUCT((RY56:RY59=RY59)*(RT56:RT59=RT59)*(RR56:RR59&gt;RR59)),"")</f>
        <v/>
      </c>
      <c r="SC59" s="395" t="str">
        <f ca="1">IF(RN59&lt;&gt;"",SUMPRODUCT((RY56:RY59=RY59)*(RT56:RT59=RT59)*(RR56:RR59=RR59)*(RV56:RV59&gt;RV59)),"")</f>
        <v/>
      </c>
      <c r="SD59" s="395" t="str">
        <f ca="1">IF(RN59&lt;&gt;"",SUMPRODUCT((RY56:RY59=RY59)*(RT56:RT59=RT59)*(RR56:RR59=RR59)*(RV56:RV59=RV59)*(RW56:RW59&gt;RW59)),"")</f>
        <v/>
      </c>
      <c r="SE59" s="395" t="str">
        <f ca="1">IF(RN59&lt;&gt;"",SUMPRODUCT((RY56:RY59=RY59)*(RT56:RT59=RT59)*(RR56:RR59=RR59)*(RV56:RV59=RV59)*(RW56:RW59=RW59)*(RX56:RX59&gt;RX59)),"")</f>
        <v/>
      </c>
      <c r="SF59" s="395" t="str">
        <f t="shared" ca="1" si="7593"/>
        <v/>
      </c>
      <c r="UN59" s="395">
        <f ca="1">IF(COUNTIF(UN4:UN7,4)=4,1,SUMPRODUCT((UN4:UN7=UN7)*(UM4:UM7=UM7)*(UK4:UK7&gt;UK7))+1)</f>
        <v>1</v>
      </c>
      <c r="UY59" s="395">
        <f ca="1">IF(UZ7&lt;&gt;"",SUMPRODUCT((VG4:VG7=VG7)*(VF4:VF7=VF7)*(VD4:VD7=VD7)*(VE4:VE7=VE7)),"")</f>
        <v>4</v>
      </c>
      <c r="UZ59" s="395" t="str">
        <f ca="1">IF(AND(UY59&lt;&gt;"",UY59&gt;1),UZ7,"")</f>
        <v>Palmeiras</v>
      </c>
      <c r="VA59" s="395">
        <f ca="1">SUMPRODUCT((YE3:YE54=UZ59)*(YH3:YH54=UZ60)*(YI3:YI54="W"))+SUMPRODUCT((YE3:YE54=UZ59)*(YH3:YH54=UZ56)*(YI3:YI54="W"))+SUMPRODUCT((YE3:YE54=UZ59)*(YH3:YH54=UZ57)*(YI3:YI54="W"))+SUMPRODUCT((YE3:YE54=UZ59)*(YH3:YH54=UZ58)*(YI3:YI54="W"))+SUMPRODUCT((YE3:YE54=UZ60)*(YH3:YH54=UZ59)*(YJ3:YJ54="W"))+SUMPRODUCT((YE3:YE54=UZ56)*(YH3:YH54=UZ59)*(YJ3:YJ54="W"))+SUMPRODUCT((YE3:YE54=UZ57)*(YH3:YH54=UZ59)*(YJ3:YJ54="W"))+SUMPRODUCT((YE3:YE54=UZ58)*(YH3:YH54=UZ59)*(YJ3:YJ54="W"))</f>
        <v>0</v>
      </c>
      <c r="VB59" s="395">
        <f ca="1">SUMPRODUCT((YE3:YE54=UZ59)*(YH3:YH54=UZ60)*(YI3:YI54="D"))+SUMPRODUCT((YE3:YE54=UZ59)*(YH3:YH54=UZ56)*(YI3:YI54="D"))+SUMPRODUCT((YE3:YE54=UZ59)*(YH3:YH54=UZ57)*(YI3:YI54="D"))+SUMPRODUCT((YE3:YE54=UZ59)*(YH3:YH54=UZ58)*(YI3:YI54="D"))+SUMPRODUCT((YE3:YE54=UZ60)*(YH3:YH54=UZ59)*(YI3:YI54="D"))+SUMPRODUCT((YE3:YE54=UZ56)*(YH3:YH54=UZ59)*(YI3:YI54="D"))+SUMPRODUCT((YE3:YE54=UZ57)*(YH3:YH54=UZ59)*(YI3:YI54="D"))+SUMPRODUCT((YE3:YE54=UZ58)*(YH3:YH54=UZ59)*(YI3:YI54="D"))</f>
        <v>0</v>
      </c>
      <c r="VC59" s="395">
        <f ca="1">SUMPRODUCT((YE3:YE54=UZ59)*(YH3:YH54=UZ60)*(YI3:YI54="L"))+SUMPRODUCT((YE3:YE54=UZ59)*(YH3:YH54=UZ56)*(YI3:YI54="L"))+SUMPRODUCT((YE3:YE54=UZ59)*(YH3:YH54=UZ57)*(YI3:YI54="L"))+SUMPRODUCT((YE3:YE54=UZ59)*(YH3:YH54=UZ58)*(YI3:YI54="L"))+SUMPRODUCT((YE3:YE54=UZ60)*(YH3:YH54=UZ59)*(YJ3:YJ54="L"))+SUMPRODUCT((YE3:YE54=UZ56)*(YH3:YH54=UZ59)*(YJ3:YJ54="L"))+SUMPRODUCT((YE3:YE54=UZ57)*(YH3:YH54=UZ59)*(YJ3:YJ54="L"))+SUMPRODUCT((YE3:YE54=UZ58)*(YH3:YH54=UZ59)*(YJ3:YJ54="L"))</f>
        <v>0</v>
      </c>
      <c r="VD59" s="395">
        <f ca="1">SUMPRODUCT((YE3:YE54=UZ59)*(YH3:YH54=UZ60)*YF3:YF54)+SUMPRODUCT((YE3:YE54=UZ59)*(YH3:YH54=UZ56)*YF3:YF54)+SUMPRODUCT((YE3:YE54=UZ59)*(YH3:YH54=UZ57)*YF3:YF54)+SUMPRODUCT((YE3:YE54=UZ59)*(YH3:YH54=UZ58)*YF3:YF54)+SUMPRODUCT((YE3:YE54=UZ60)*(YH3:YH54=UZ59)*YG3:YG54)+SUMPRODUCT((YE3:YE54=UZ56)*(YH3:YH54=UZ59)*YG3:YG54)+SUMPRODUCT((YE3:YE54=UZ57)*(YH3:YH54=UZ59)*YG3:YG54)+SUMPRODUCT((YE3:YE54=UZ58)*(YH3:YH54=UZ59)*YG3:YG54)</f>
        <v>0</v>
      </c>
      <c r="VE59" s="395">
        <f ca="1">SUMPRODUCT((YE3:YE54=UZ59)*(YH3:YH54=UZ60)*YG3:YG54)+SUMPRODUCT((YE3:YE54=UZ59)*(YH3:YH54=UZ56)*YG3:YG54)+SUMPRODUCT((YE3:YE54=UZ59)*(YH3:YH54=UZ57)*YG3:YG54)+SUMPRODUCT((YE3:YE54=UZ59)*(YH3:YH54=UZ58)*YG3:YG54)+SUMPRODUCT((YE3:YE54=UZ60)*(YH3:YH54=UZ59)*YF3:YF54)+SUMPRODUCT((YE3:YE54=UZ56)*(YH3:YH54=UZ59)*YF3:YF54)+SUMPRODUCT((YE3:YE54=UZ57)*(YH3:YH54=UZ59)*YF3:YF54)+SUMPRODUCT((YE3:YE54=UZ58)*(YH3:YH54=UZ59)*YF3:YF54)</f>
        <v>0</v>
      </c>
      <c r="VF59" s="395">
        <f ca="1">VD59-VE59+1000</f>
        <v>1000</v>
      </c>
      <c r="VG59" s="395">
        <f t="shared" ca="1" si="7565"/>
        <v>0</v>
      </c>
      <c r="VH59" s="395">
        <f ca="1">IF(UZ59&lt;&gt;"",VLOOKUP(UZ59,UG4:UM52,7,FALSE),"")</f>
        <v>1000</v>
      </c>
      <c r="VI59" s="395">
        <f ca="1">IF(UZ59&lt;&gt;"",VLOOKUP(UZ59,UG4:UM52,5,FALSE),"")</f>
        <v>0</v>
      </c>
      <c r="VJ59" s="395">
        <f ca="1">IF(UZ59&lt;&gt;"",VLOOKUP(UZ59,UG4:UO52,9,FALSE),"")</f>
        <v>27</v>
      </c>
      <c r="VK59" s="395">
        <f t="shared" ca="1" si="7566"/>
        <v>0</v>
      </c>
      <c r="VL59" s="395">
        <f ca="1">IF(UZ59&lt;&gt;"",RANK(VK59,VK56:VK60),"")</f>
        <v>1</v>
      </c>
      <c r="VM59" s="395">
        <f ca="1">IF(UZ59&lt;&gt;"",SUMPRODUCT((VK56:VK60=VK59)*(VF56:VF60&gt;VF59)),"")</f>
        <v>0</v>
      </c>
      <c r="VN59" s="395">
        <f ca="1">IF(UZ59&lt;&gt;"",SUMPRODUCT((VK56:VK60=VK59)*(VF56:VF60=VF59)*(VD56:VD60&gt;VD59)),"")</f>
        <v>0</v>
      </c>
      <c r="VO59" s="395">
        <f ca="1">IF(UZ59&lt;&gt;"",SUMPRODUCT((VK56:VK60=VK59)*(VF56:VF60=VF59)*(VD56:VD60=VD59)*(VH56:VH60&gt;VH59)),"")</f>
        <v>0</v>
      </c>
      <c r="VP59" s="395">
        <f ca="1">IF(UZ59&lt;&gt;"",SUMPRODUCT((VK56:VK60=VK59)*(VF56:VF60=VF59)*(VD56:VD60=VD59)*(VH56:VH60=VH59)*(VI56:VI60&gt;VI59)),"")</f>
        <v>0</v>
      </c>
      <c r="VQ59" s="395">
        <f ca="1">IF(UZ59&lt;&gt;"",SUMPRODUCT((VK56:VK60=VK59)*(VF56:VF60=VF59)*(VD56:VD60=VD59)*(VH56:VH60=VH59)*(VI56:VI60=VI59)*(VJ56:VJ60&gt;VJ59)),"")</f>
        <v>0</v>
      </c>
      <c r="VR59" s="395">
        <f ca="1">IF(UZ59&lt;&gt;"",SUM(VL59:VQ59),"")</f>
        <v>1</v>
      </c>
      <c r="VS59" s="395" t="str">
        <f ca="1">IF(VT7&lt;&gt;"",SUMPRODUCT((WA4:WA7=WA7)*(VZ4:VZ7=VZ7)*(VX4:VX7=VX7)*(VY4:VY7=VY7)),"")</f>
        <v/>
      </c>
      <c r="VT59" s="395" t="str">
        <f ca="1">IF(AND(VS59&lt;&gt;"",VS59&gt;1),VT7,"")</f>
        <v/>
      </c>
      <c r="VU59" s="395">
        <f ca="1">SUMPRODUCT((YE3:YE54=VT59)*(YH3:YH54=VT60)*(YI3:YI54="W"))+SUMPRODUCT((YE3:YE54=VT59)*(YH3:YH54=VT57)*(YI3:YI54="W"))+SUMPRODUCT((YE3:YE54=VT59)*(YH3:YH54=VT58)*(YI3:YI54="W"))+SUMPRODUCT((YE3:YE54=VT60)*(YH3:YH54=VT59)*(YJ3:YJ54="W"))+SUMPRODUCT((YE3:YE54=VT57)*(YH3:YH54=VT59)*(YJ3:YJ54="W"))+SUMPRODUCT((YE3:YE54=VT58)*(YH3:YH54=VT59)*(YJ3:YJ54="W"))</f>
        <v>0</v>
      </c>
      <c r="VV59" s="395">
        <f ca="1">SUMPRODUCT((YE3:YE54=VT59)*(YH3:YH54=VT60)*(YI3:YI54="D"))+SUMPRODUCT((YE3:YE54=VT59)*(YH3:YH54=VT57)*(YI3:YI54="D"))+SUMPRODUCT((YE3:YE54=VT59)*(YH3:YH54=VT58)*(YI3:YI54="D"))+SUMPRODUCT((YE3:YE54=VT60)*(YH3:YH54=VT59)*(YI3:YI54="D"))+SUMPRODUCT((YE3:YE54=VT57)*(YH3:YH54=VT59)*(YI3:YI54="D"))+SUMPRODUCT((YE3:YE54=VT58)*(YH3:YH54=VT59)*(YI3:YI54="D"))</f>
        <v>0</v>
      </c>
      <c r="VW59" s="395">
        <f ca="1">SUMPRODUCT((YE3:YE54=VT59)*(YH3:YH54=VT60)*(YI3:YI54="L"))+SUMPRODUCT((YE3:YE54=VT59)*(YH3:YH54=VT57)*(YI3:YI54="L"))+SUMPRODUCT((YE3:YE54=VT59)*(YH3:YH54=VT58)*(YI3:YI54="L"))+SUMPRODUCT((YE3:YE54=VT60)*(YH3:YH54=VT59)*(YJ3:YJ54="L"))+SUMPRODUCT((YE3:YE54=VT57)*(YH3:YH54=VT59)*(YJ3:YJ54="L"))+SUMPRODUCT((YE3:YE54=VT58)*(YH3:YH54=VT59)*(YJ3:YJ54="L"))</f>
        <v>0</v>
      </c>
      <c r="VX59" s="395">
        <f ca="1">SUMPRODUCT((YE3:YE54=VT59)*(YH3:YH54=VT60)*YF3:YF54)+SUMPRODUCT((YE3:YE54=VT59)*(YH3:YH54=VT56)*YF3:YF54)+SUMPRODUCT((YE3:YE54=VT59)*(YH3:YH54=VT57)*YF3:YF54)+SUMPRODUCT((YE3:YE54=VT59)*(YH3:YH54=VT58)*YF3:YF54)+SUMPRODUCT((YE3:YE54=VT60)*(YH3:YH54=VT59)*YG3:YG54)+SUMPRODUCT((YE3:YE54=VT56)*(YH3:YH54=VT59)*YG3:YG54)+SUMPRODUCT((YE3:YE54=VT57)*(YH3:YH54=VT59)*YG3:YG54)+SUMPRODUCT((YE3:YE54=VT58)*(YH3:YH54=VT59)*YG3:YG54)</f>
        <v>0</v>
      </c>
      <c r="VY59" s="395">
        <f ca="1">SUMPRODUCT((YE3:YE54=VT59)*(YH3:YH54=VT60)*YG3:YG54)+SUMPRODUCT((YE3:YE54=VT59)*(YH3:YH54=VT56)*YG3:YG54)+SUMPRODUCT((YE3:YE54=VT59)*(YH3:YH54=VT57)*YG3:YG54)+SUMPRODUCT((YE3:YE54=VT59)*(YH3:YH54=VT58)*YG3:YG54)+SUMPRODUCT((YE3:YE54=VT60)*(YH3:YH54=VT59)*YF3:YF54)+SUMPRODUCT((YE3:YE54=VT56)*(YH3:YH54=VT59)*YF3:YF54)+SUMPRODUCT((YE3:YE54=VT57)*(YH3:YH54=VT59)*YF3:YF54)+SUMPRODUCT((YE3:YE54=VT58)*(YH3:YH54=VT59)*YF3:YF54)</f>
        <v>0</v>
      </c>
      <c r="VZ59" s="395">
        <f ca="1">VX59-VY59+1000</f>
        <v>1000</v>
      </c>
      <c r="WA59" s="395" t="str">
        <f t="shared" ca="1" si="7567"/>
        <v/>
      </c>
      <c r="WB59" s="395" t="str">
        <f ca="1">IF(VT59&lt;&gt;"",VLOOKUP(VT59,UG4:UM52,7,FALSE),"")</f>
        <v/>
      </c>
      <c r="WC59" s="395" t="str">
        <f ca="1">IF(VT59&lt;&gt;"",VLOOKUP(VT59,UG4:UM52,5,FALSE),"")</f>
        <v/>
      </c>
      <c r="WD59" s="395" t="str">
        <f ca="1">IF(VT59&lt;&gt;"",VLOOKUP(VT59,UG4:UO52,9,FALSE),"")</f>
        <v/>
      </c>
      <c r="WE59" s="395" t="str">
        <f t="shared" ca="1" si="7568"/>
        <v/>
      </c>
      <c r="WF59" s="395" t="str">
        <f ca="1">IF(VT59&lt;&gt;"",RANK(WE59,WE56:WE59),"")</f>
        <v/>
      </c>
      <c r="WG59" s="395" t="str">
        <f ca="1">IF(VT59&lt;&gt;"",SUMPRODUCT((WE56:WE59=WE59)*(VZ56:VZ59&gt;VZ59)),"")</f>
        <v/>
      </c>
      <c r="WH59" s="395" t="str">
        <f ca="1">IF(VT59&lt;&gt;"",SUMPRODUCT((WE56:WE59=WE59)*(VZ56:VZ59=VZ59)*(VX56:VX59&gt;VX59)),"")</f>
        <v/>
      </c>
      <c r="WI59" s="395" t="str">
        <f ca="1">IF(VT59&lt;&gt;"",SUMPRODUCT((WE56:WE59=WE59)*(VZ56:VZ59=VZ59)*(VX56:VX59=VX59)*(WB56:WB59&gt;WB59)),"")</f>
        <v/>
      </c>
      <c r="WJ59" s="395" t="str">
        <f ca="1">IF(VT59&lt;&gt;"",SUMPRODUCT((WE56:WE59=WE59)*(VZ56:VZ59=VZ59)*(VX56:VX59=VX59)*(WB56:WB59=WB59)*(WC56:WC59&gt;WC59)),"")</f>
        <v/>
      </c>
      <c r="WK59" s="395" t="str">
        <f ca="1">IF(VT59&lt;&gt;"",SUMPRODUCT((WE56:WE59=WE59)*(VZ56:VZ59=VZ59)*(VX56:VX59=VX59)*(WB56:WB59=WB59)*(WC56:WC59=WC59)*(WD56:WD59&gt;WD59)),"")</f>
        <v/>
      </c>
      <c r="WL59" s="395" t="str">
        <f t="shared" ca="1" si="7594"/>
        <v/>
      </c>
      <c r="YT59" s="395">
        <f ca="1">IF(COUNTIF(YT4:YT7,4)=4,1,SUMPRODUCT((YT4:YT7=YT7)*(YS4:YS7=YS7)*(YQ4:YQ7&gt;YQ7))+1)</f>
        <v>1</v>
      </c>
      <c r="ZE59" s="395">
        <f ca="1">IF(ZF7&lt;&gt;"",SUMPRODUCT((ZM4:ZM7=ZM7)*(ZL4:ZL7=ZL7)*(ZJ4:ZJ7=ZJ7)*(ZK4:ZK7=ZK7)),"")</f>
        <v>4</v>
      </c>
      <c r="ZF59" s="395" t="str">
        <f ca="1">IF(AND(ZE59&lt;&gt;"",ZE59&gt;1),ZF7,"")</f>
        <v>Palmeiras</v>
      </c>
      <c r="ZG59" s="395">
        <f ca="1">SUMPRODUCT((ACK3:ACK54=ZF59)*(ACN3:ACN54=ZF60)*(ACO3:ACO54="W"))+SUMPRODUCT((ACK3:ACK54=ZF59)*(ACN3:ACN54=ZF56)*(ACO3:ACO54="W"))+SUMPRODUCT((ACK3:ACK54=ZF59)*(ACN3:ACN54=ZF57)*(ACO3:ACO54="W"))+SUMPRODUCT((ACK3:ACK54=ZF59)*(ACN3:ACN54=ZF58)*(ACO3:ACO54="W"))+SUMPRODUCT((ACK3:ACK54=ZF60)*(ACN3:ACN54=ZF59)*(ACP3:ACP54="W"))+SUMPRODUCT((ACK3:ACK54=ZF56)*(ACN3:ACN54=ZF59)*(ACP3:ACP54="W"))+SUMPRODUCT((ACK3:ACK54=ZF57)*(ACN3:ACN54=ZF59)*(ACP3:ACP54="W"))+SUMPRODUCT((ACK3:ACK54=ZF58)*(ACN3:ACN54=ZF59)*(ACP3:ACP54="W"))</f>
        <v>0</v>
      </c>
      <c r="ZH59" s="395">
        <f ca="1">SUMPRODUCT((ACK3:ACK54=ZF59)*(ACN3:ACN54=ZF60)*(ACO3:ACO54="D"))+SUMPRODUCT((ACK3:ACK54=ZF59)*(ACN3:ACN54=ZF56)*(ACO3:ACO54="D"))+SUMPRODUCT((ACK3:ACK54=ZF59)*(ACN3:ACN54=ZF57)*(ACO3:ACO54="D"))+SUMPRODUCT((ACK3:ACK54=ZF59)*(ACN3:ACN54=ZF58)*(ACO3:ACO54="D"))+SUMPRODUCT((ACK3:ACK54=ZF60)*(ACN3:ACN54=ZF59)*(ACO3:ACO54="D"))+SUMPRODUCT((ACK3:ACK54=ZF56)*(ACN3:ACN54=ZF59)*(ACO3:ACO54="D"))+SUMPRODUCT((ACK3:ACK54=ZF57)*(ACN3:ACN54=ZF59)*(ACO3:ACO54="D"))+SUMPRODUCT((ACK3:ACK54=ZF58)*(ACN3:ACN54=ZF59)*(ACO3:ACO54="D"))</f>
        <v>0</v>
      </c>
      <c r="ZI59" s="395">
        <f ca="1">SUMPRODUCT((ACK3:ACK54=ZF59)*(ACN3:ACN54=ZF60)*(ACO3:ACO54="L"))+SUMPRODUCT((ACK3:ACK54=ZF59)*(ACN3:ACN54=ZF56)*(ACO3:ACO54="L"))+SUMPRODUCT((ACK3:ACK54=ZF59)*(ACN3:ACN54=ZF57)*(ACO3:ACO54="L"))+SUMPRODUCT((ACK3:ACK54=ZF59)*(ACN3:ACN54=ZF58)*(ACO3:ACO54="L"))+SUMPRODUCT((ACK3:ACK54=ZF60)*(ACN3:ACN54=ZF59)*(ACP3:ACP54="L"))+SUMPRODUCT((ACK3:ACK54=ZF56)*(ACN3:ACN54=ZF59)*(ACP3:ACP54="L"))+SUMPRODUCT((ACK3:ACK54=ZF57)*(ACN3:ACN54=ZF59)*(ACP3:ACP54="L"))+SUMPRODUCT((ACK3:ACK54=ZF58)*(ACN3:ACN54=ZF59)*(ACP3:ACP54="L"))</f>
        <v>0</v>
      </c>
      <c r="ZJ59" s="395">
        <f ca="1">SUMPRODUCT((ACK3:ACK54=ZF59)*(ACN3:ACN54=ZF60)*ACL3:ACL54)+SUMPRODUCT((ACK3:ACK54=ZF59)*(ACN3:ACN54=ZF56)*ACL3:ACL54)+SUMPRODUCT((ACK3:ACK54=ZF59)*(ACN3:ACN54=ZF57)*ACL3:ACL54)+SUMPRODUCT((ACK3:ACK54=ZF59)*(ACN3:ACN54=ZF58)*ACL3:ACL54)+SUMPRODUCT((ACK3:ACK54=ZF60)*(ACN3:ACN54=ZF59)*ACM3:ACM54)+SUMPRODUCT((ACK3:ACK54=ZF56)*(ACN3:ACN54=ZF59)*ACM3:ACM54)+SUMPRODUCT((ACK3:ACK54=ZF57)*(ACN3:ACN54=ZF59)*ACM3:ACM54)+SUMPRODUCT((ACK3:ACK54=ZF58)*(ACN3:ACN54=ZF59)*ACM3:ACM54)</f>
        <v>0</v>
      </c>
      <c r="ZK59" s="395">
        <f ca="1">SUMPRODUCT((ACK3:ACK54=ZF59)*(ACN3:ACN54=ZF60)*ACM3:ACM54)+SUMPRODUCT((ACK3:ACK54=ZF59)*(ACN3:ACN54=ZF56)*ACM3:ACM54)+SUMPRODUCT((ACK3:ACK54=ZF59)*(ACN3:ACN54=ZF57)*ACM3:ACM54)+SUMPRODUCT((ACK3:ACK54=ZF59)*(ACN3:ACN54=ZF58)*ACM3:ACM54)+SUMPRODUCT((ACK3:ACK54=ZF60)*(ACN3:ACN54=ZF59)*ACL3:ACL54)+SUMPRODUCT((ACK3:ACK54=ZF56)*(ACN3:ACN54=ZF59)*ACL3:ACL54)+SUMPRODUCT((ACK3:ACK54=ZF57)*(ACN3:ACN54=ZF59)*ACL3:ACL54)+SUMPRODUCT((ACK3:ACK54=ZF58)*(ACN3:ACN54=ZF59)*ACL3:ACL54)</f>
        <v>0</v>
      </c>
      <c r="ZL59" s="395">
        <f ca="1">ZJ59-ZK59+1000</f>
        <v>1000</v>
      </c>
      <c r="ZM59" s="395">
        <f t="shared" ca="1" si="7569"/>
        <v>0</v>
      </c>
      <c r="ZN59" s="395">
        <f ca="1">IF(ZF59&lt;&gt;"",VLOOKUP(ZF59,YM4:YS52,7,FALSE),"")</f>
        <v>1000</v>
      </c>
      <c r="ZO59" s="395">
        <f ca="1">IF(ZF59&lt;&gt;"",VLOOKUP(ZF59,YM4:YS52,5,FALSE),"")</f>
        <v>0</v>
      </c>
      <c r="ZP59" s="395">
        <f ca="1">IF(ZF59&lt;&gt;"",VLOOKUP(ZF59,YM4:YU52,9,FALSE),"")</f>
        <v>27</v>
      </c>
      <c r="ZQ59" s="395">
        <f t="shared" ca="1" si="7570"/>
        <v>0</v>
      </c>
      <c r="ZR59" s="395">
        <f ca="1">IF(ZF59&lt;&gt;"",RANK(ZQ59,ZQ56:ZQ60),"")</f>
        <v>1</v>
      </c>
      <c r="ZS59" s="395">
        <f ca="1">IF(ZF59&lt;&gt;"",SUMPRODUCT((ZQ56:ZQ60=ZQ59)*(ZL56:ZL60&gt;ZL59)),"")</f>
        <v>0</v>
      </c>
      <c r="ZT59" s="395">
        <f ca="1">IF(ZF59&lt;&gt;"",SUMPRODUCT((ZQ56:ZQ60=ZQ59)*(ZL56:ZL60=ZL59)*(ZJ56:ZJ60&gt;ZJ59)),"")</f>
        <v>0</v>
      </c>
      <c r="ZU59" s="395">
        <f ca="1">IF(ZF59&lt;&gt;"",SUMPRODUCT((ZQ56:ZQ60=ZQ59)*(ZL56:ZL60=ZL59)*(ZJ56:ZJ60=ZJ59)*(ZN56:ZN60&gt;ZN59)),"")</f>
        <v>0</v>
      </c>
      <c r="ZV59" s="395">
        <f ca="1">IF(ZF59&lt;&gt;"",SUMPRODUCT((ZQ56:ZQ60=ZQ59)*(ZL56:ZL60=ZL59)*(ZJ56:ZJ60=ZJ59)*(ZN56:ZN60=ZN59)*(ZO56:ZO60&gt;ZO59)),"")</f>
        <v>0</v>
      </c>
      <c r="ZW59" s="395">
        <f ca="1">IF(ZF59&lt;&gt;"",SUMPRODUCT((ZQ56:ZQ60=ZQ59)*(ZL56:ZL60=ZL59)*(ZJ56:ZJ60=ZJ59)*(ZN56:ZN60=ZN59)*(ZO56:ZO60=ZO59)*(ZP56:ZP60&gt;ZP59)),"")</f>
        <v>0</v>
      </c>
      <c r="ZX59" s="395">
        <f ca="1">IF(ZF59&lt;&gt;"",SUM(ZR59:ZW59),"")</f>
        <v>1</v>
      </c>
      <c r="ZY59" s="395" t="str">
        <f ca="1">IF(ZZ7&lt;&gt;"",SUMPRODUCT((AAG4:AAG7=AAG7)*(AAF4:AAF7=AAF7)*(AAD4:AAD7=AAD7)*(AAE4:AAE7=AAE7)),"")</f>
        <v/>
      </c>
      <c r="ZZ59" s="395" t="str">
        <f ca="1">IF(AND(ZY59&lt;&gt;"",ZY59&gt;1),ZZ7,"")</f>
        <v/>
      </c>
      <c r="AAA59" s="395">
        <f ca="1">SUMPRODUCT((ACK3:ACK54=ZZ59)*(ACN3:ACN54=ZZ60)*(ACO3:ACO54="W"))+SUMPRODUCT((ACK3:ACK54=ZZ59)*(ACN3:ACN54=ZZ57)*(ACO3:ACO54="W"))+SUMPRODUCT((ACK3:ACK54=ZZ59)*(ACN3:ACN54=ZZ58)*(ACO3:ACO54="W"))+SUMPRODUCT((ACK3:ACK54=ZZ60)*(ACN3:ACN54=ZZ59)*(ACP3:ACP54="W"))+SUMPRODUCT((ACK3:ACK54=ZZ57)*(ACN3:ACN54=ZZ59)*(ACP3:ACP54="W"))+SUMPRODUCT((ACK3:ACK54=ZZ58)*(ACN3:ACN54=ZZ59)*(ACP3:ACP54="W"))</f>
        <v>0</v>
      </c>
      <c r="AAB59" s="395">
        <f ca="1">SUMPRODUCT((ACK3:ACK54=ZZ59)*(ACN3:ACN54=ZZ60)*(ACO3:ACO54="D"))+SUMPRODUCT((ACK3:ACK54=ZZ59)*(ACN3:ACN54=ZZ57)*(ACO3:ACO54="D"))+SUMPRODUCT((ACK3:ACK54=ZZ59)*(ACN3:ACN54=ZZ58)*(ACO3:ACO54="D"))+SUMPRODUCT((ACK3:ACK54=ZZ60)*(ACN3:ACN54=ZZ59)*(ACO3:ACO54="D"))+SUMPRODUCT((ACK3:ACK54=ZZ57)*(ACN3:ACN54=ZZ59)*(ACO3:ACO54="D"))+SUMPRODUCT((ACK3:ACK54=ZZ58)*(ACN3:ACN54=ZZ59)*(ACO3:ACO54="D"))</f>
        <v>0</v>
      </c>
      <c r="AAC59" s="395">
        <f ca="1">SUMPRODUCT((ACK3:ACK54=ZZ59)*(ACN3:ACN54=ZZ60)*(ACO3:ACO54="L"))+SUMPRODUCT((ACK3:ACK54=ZZ59)*(ACN3:ACN54=ZZ57)*(ACO3:ACO54="L"))+SUMPRODUCT((ACK3:ACK54=ZZ59)*(ACN3:ACN54=ZZ58)*(ACO3:ACO54="L"))+SUMPRODUCT((ACK3:ACK54=ZZ60)*(ACN3:ACN54=ZZ59)*(ACP3:ACP54="L"))+SUMPRODUCT((ACK3:ACK54=ZZ57)*(ACN3:ACN54=ZZ59)*(ACP3:ACP54="L"))+SUMPRODUCT((ACK3:ACK54=ZZ58)*(ACN3:ACN54=ZZ59)*(ACP3:ACP54="L"))</f>
        <v>0</v>
      </c>
      <c r="AAD59" s="395">
        <f ca="1">SUMPRODUCT((ACK3:ACK54=ZZ59)*(ACN3:ACN54=ZZ60)*ACL3:ACL54)+SUMPRODUCT((ACK3:ACK54=ZZ59)*(ACN3:ACN54=ZZ56)*ACL3:ACL54)+SUMPRODUCT((ACK3:ACK54=ZZ59)*(ACN3:ACN54=ZZ57)*ACL3:ACL54)+SUMPRODUCT((ACK3:ACK54=ZZ59)*(ACN3:ACN54=ZZ58)*ACL3:ACL54)+SUMPRODUCT((ACK3:ACK54=ZZ60)*(ACN3:ACN54=ZZ59)*ACM3:ACM54)+SUMPRODUCT((ACK3:ACK54=ZZ56)*(ACN3:ACN54=ZZ59)*ACM3:ACM54)+SUMPRODUCT((ACK3:ACK54=ZZ57)*(ACN3:ACN54=ZZ59)*ACM3:ACM54)+SUMPRODUCT((ACK3:ACK54=ZZ58)*(ACN3:ACN54=ZZ59)*ACM3:ACM54)</f>
        <v>0</v>
      </c>
      <c r="AAE59" s="395">
        <f ca="1">SUMPRODUCT((ACK3:ACK54=ZZ59)*(ACN3:ACN54=ZZ60)*ACM3:ACM54)+SUMPRODUCT((ACK3:ACK54=ZZ59)*(ACN3:ACN54=ZZ56)*ACM3:ACM54)+SUMPRODUCT((ACK3:ACK54=ZZ59)*(ACN3:ACN54=ZZ57)*ACM3:ACM54)+SUMPRODUCT((ACK3:ACK54=ZZ59)*(ACN3:ACN54=ZZ58)*ACM3:ACM54)+SUMPRODUCT((ACK3:ACK54=ZZ60)*(ACN3:ACN54=ZZ59)*ACL3:ACL54)+SUMPRODUCT((ACK3:ACK54=ZZ56)*(ACN3:ACN54=ZZ59)*ACL3:ACL54)+SUMPRODUCT((ACK3:ACK54=ZZ57)*(ACN3:ACN54=ZZ59)*ACL3:ACL54)+SUMPRODUCT((ACK3:ACK54=ZZ58)*(ACN3:ACN54=ZZ59)*ACL3:ACL54)</f>
        <v>0</v>
      </c>
      <c r="AAF59" s="395">
        <f ca="1">AAD59-AAE59+1000</f>
        <v>1000</v>
      </c>
      <c r="AAG59" s="395" t="str">
        <f t="shared" ca="1" si="7571"/>
        <v/>
      </c>
      <c r="AAH59" s="395" t="str">
        <f ca="1">IF(ZZ59&lt;&gt;"",VLOOKUP(ZZ59,YM4:YS52,7,FALSE),"")</f>
        <v/>
      </c>
      <c r="AAI59" s="395" t="str">
        <f ca="1">IF(ZZ59&lt;&gt;"",VLOOKUP(ZZ59,YM4:YS52,5,FALSE),"")</f>
        <v/>
      </c>
      <c r="AAJ59" s="395" t="str">
        <f ca="1">IF(ZZ59&lt;&gt;"",VLOOKUP(ZZ59,YM4:YU52,9,FALSE),"")</f>
        <v/>
      </c>
      <c r="AAK59" s="395" t="str">
        <f t="shared" ca="1" si="7572"/>
        <v/>
      </c>
      <c r="AAL59" s="395" t="str">
        <f ca="1">IF(ZZ59&lt;&gt;"",RANK(AAK59,AAK56:AAK59),"")</f>
        <v/>
      </c>
      <c r="AAM59" s="395" t="str">
        <f ca="1">IF(ZZ59&lt;&gt;"",SUMPRODUCT((AAK56:AAK59=AAK59)*(AAF56:AAF59&gt;AAF59)),"")</f>
        <v/>
      </c>
      <c r="AAN59" s="395" t="str">
        <f ca="1">IF(ZZ59&lt;&gt;"",SUMPRODUCT((AAK56:AAK59=AAK59)*(AAF56:AAF59=AAF59)*(AAD56:AAD59&gt;AAD59)),"")</f>
        <v/>
      </c>
      <c r="AAO59" s="395" t="str">
        <f ca="1">IF(ZZ59&lt;&gt;"",SUMPRODUCT((AAK56:AAK59=AAK59)*(AAF56:AAF59=AAF59)*(AAD56:AAD59=AAD59)*(AAH56:AAH59&gt;AAH59)),"")</f>
        <v/>
      </c>
      <c r="AAP59" s="395" t="str">
        <f ca="1">IF(ZZ59&lt;&gt;"",SUMPRODUCT((AAK56:AAK59=AAK59)*(AAF56:AAF59=AAF59)*(AAD56:AAD59=AAD59)*(AAH56:AAH59=AAH59)*(AAI56:AAI59&gt;AAI59)),"")</f>
        <v/>
      </c>
      <c r="AAQ59" s="395" t="str">
        <f ca="1">IF(ZZ59&lt;&gt;"",SUMPRODUCT((AAK56:AAK59=AAK59)*(AAF56:AAF59=AAF59)*(AAD56:AAD59=AAD59)*(AAH56:AAH59=AAH59)*(AAI56:AAI59=AAI59)*(AAJ56:AAJ59&gt;AAJ59)),"")</f>
        <v/>
      </c>
      <c r="AAR59" s="395" t="str">
        <f t="shared" ca="1" si="7595"/>
        <v/>
      </c>
      <c r="ACZ59" s="395">
        <f ca="1">IF(COUNTIF(ACZ4:ACZ7,4)=4,1,SUMPRODUCT((ACZ4:ACZ7=ACZ7)*(ACY4:ACY7=ACY7)*(ACW4:ACW7&gt;ACW7))+1)</f>
        <v>1</v>
      </c>
      <c r="ADK59" s="395">
        <f ca="1">IF(ADL7&lt;&gt;"",SUMPRODUCT((ADS4:ADS7=ADS7)*(ADR4:ADR7=ADR7)*(ADP4:ADP7=ADP7)*(ADQ4:ADQ7=ADQ7)),"")</f>
        <v>4</v>
      </c>
      <c r="ADL59" s="395" t="str">
        <f ca="1">IF(AND(ADK59&lt;&gt;"",ADK59&gt;1),ADL7,"")</f>
        <v>Palmeiras</v>
      </c>
      <c r="ADM59" s="395">
        <f ca="1">SUMPRODUCT((AGQ3:AGQ54=ADL59)*(AGT3:AGT54=ADL60)*(AGU3:AGU54="W"))+SUMPRODUCT((AGQ3:AGQ54=ADL59)*(AGT3:AGT54=ADL56)*(AGU3:AGU54="W"))+SUMPRODUCT((AGQ3:AGQ54=ADL59)*(AGT3:AGT54=ADL57)*(AGU3:AGU54="W"))+SUMPRODUCT((AGQ3:AGQ54=ADL59)*(AGT3:AGT54=ADL58)*(AGU3:AGU54="W"))+SUMPRODUCT((AGQ3:AGQ54=ADL60)*(AGT3:AGT54=ADL59)*(AGV3:AGV54="W"))+SUMPRODUCT((AGQ3:AGQ54=ADL56)*(AGT3:AGT54=ADL59)*(AGV3:AGV54="W"))+SUMPRODUCT((AGQ3:AGQ54=ADL57)*(AGT3:AGT54=ADL59)*(AGV3:AGV54="W"))+SUMPRODUCT((AGQ3:AGQ54=ADL58)*(AGT3:AGT54=ADL59)*(AGV3:AGV54="W"))</f>
        <v>0</v>
      </c>
      <c r="ADN59" s="395">
        <f ca="1">SUMPRODUCT((AGQ3:AGQ54=ADL59)*(AGT3:AGT54=ADL60)*(AGU3:AGU54="D"))+SUMPRODUCT((AGQ3:AGQ54=ADL59)*(AGT3:AGT54=ADL56)*(AGU3:AGU54="D"))+SUMPRODUCT((AGQ3:AGQ54=ADL59)*(AGT3:AGT54=ADL57)*(AGU3:AGU54="D"))+SUMPRODUCT((AGQ3:AGQ54=ADL59)*(AGT3:AGT54=ADL58)*(AGU3:AGU54="D"))+SUMPRODUCT((AGQ3:AGQ54=ADL60)*(AGT3:AGT54=ADL59)*(AGU3:AGU54="D"))+SUMPRODUCT((AGQ3:AGQ54=ADL56)*(AGT3:AGT54=ADL59)*(AGU3:AGU54="D"))+SUMPRODUCT((AGQ3:AGQ54=ADL57)*(AGT3:AGT54=ADL59)*(AGU3:AGU54="D"))+SUMPRODUCT((AGQ3:AGQ54=ADL58)*(AGT3:AGT54=ADL59)*(AGU3:AGU54="D"))</f>
        <v>0</v>
      </c>
      <c r="ADO59" s="395">
        <f ca="1">SUMPRODUCT((AGQ3:AGQ54=ADL59)*(AGT3:AGT54=ADL60)*(AGU3:AGU54="L"))+SUMPRODUCT((AGQ3:AGQ54=ADL59)*(AGT3:AGT54=ADL56)*(AGU3:AGU54="L"))+SUMPRODUCT((AGQ3:AGQ54=ADL59)*(AGT3:AGT54=ADL57)*(AGU3:AGU54="L"))+SUMPRODUCT((AGQ3:AGQ54=ADL59)*(AGT3:AGT54=ADL58)*(AGU3:AGU54="L"))+SUMPRODUCT((AGQ3:AGQ54=ADL60)*(AGT3:AGT54=ADL59)*(AGV3:AGV54="L"))+SUMPRODUCT((AGQ3:AGQ54=ADL56)*(AGT3:AGT54=ADL59)*(AGV3:AGV54="L"))+SUMPRODUCT((AGQ3:AGQ54=ADL57)*(AGT3:AGT54=ADL59)*(AGV3:AGV54="L"))+SUMPRODUCT((AGQ3:AGQ54=ADL58)*(AGT3:AGT54=ADL59)*(AGV3:AGV54="L"))</f>
        <v>0</v>
      </c>
      <c r="ADP59" s="395">
        <f ca="1">SUMPRODUCT((AGQ3:AGQ54=ADL59)*(AGT3:AGT54=ADL60)*AGR3:AGR54)+SUMPRODUCT((AGQ3:AGQ54=ADL59)*(AGT3:AGT54=ADL56)*AGR3:AGR54)+SUMPRODUCT((AGQ3:AGQ54=ADL59)*(AGT3:AGT54=ADL57)*AGR3:AGR54)+SUMPRODUCT((AGQ3:AGQ54=ADL59)*(AGT3:AGT54=ADL58)*AGR3:AGR54)+SUMPRODUCT((AGQ3:AGQ54=ADL60)*(AGT3:AGT54=ADL59)*AGS3:AGS54)+SUMPRODUCT((AGQ3:AGQ54=ADL56)*(AGT3:AGT54=ADL59)*AGS3:AGS54)+SUMPRODUCT((AGQ3:AGQ54=ADL57)*(AGT3:AGT54=ADL59)*AGS3:AGS54)+SUMPRODUCT((AGQ3:AGQ54=ADL58)*(AGT3:AGT54=ADL59)*AGS3:AGS54)</f>
        <v>0</v>
      </c>
      <c r="ADQ59" s="395">
        <f ca="1">SUMPRODUCT((AGQ3:AGQ54=ADL59)*(AGT3:AGT54=ADL60)*AGS3:AGS54)+SUMPRODUCT((AGQ3:AGQ54=ADL59)*(AGT3:AGT54=ADL56)*AGS3:AGS54)+SUMPRODUCT((AGQ3:AGQ54=ADL59)*(AGT3:AGT54=ADL57)*AGS3:AGS54)+SUMPRODUCT((AGQ3:AGQ54=ADL59)*(AGT3:AGT54=ADL58)*AGS3:AGS54)+SUMPRODUCT((AGQ3:AGQ54=ADL60)*(AGT3:AGT54=ADL59)*AGR3:AGR54)+SUMPRODUCT((AGQ3:AGQ54=ADL56)*(AGT3:AGT54=ADL59)*AGR3:AGR54)+SUMPRODUCT((AGQ3:AGQ54=ADL57)*(AGT3:AGT54=ADL59)*AGR3:AGR54)+SUMPRODUCT((AGQ3:AGQ54=ADL58)*(AGT3:AGT54=ADL59)*AGR3:AGR54)</f>
        <v>0</v>
      </c>
      <c r="ADR59" s="395">
        <f ca="1">ADP59-ADQ59+1000</f>
        <v>1000</v>
      </c>
      <c r="ADS59" s="395">
        <f t="shared" ca="1" si="7573"/>
        <v>0</v>
      </c>
      <c r="ADT59" s="395">
        <f ca="1">IF(ADL59&lt;&gt;"",VLOOKUP(ADL59,ACS4:ACY52,7,FALSE),"")</f>
        <v>1000</v>
      </c>
      <c r="ADU59" s="395">
        <f ca="1">IF(ADL59&lt;&gt;"",VLOOKUP(ADL59,ACS4:ACY52,5,FALSE),"")</f>
        <v>0</v>
      </c>
      <c r="ADV59" s="395">
        <f ca="1">IF(ADL59&lt;&gt;"",VLOOKUP(ADL59,ACS4:ADA52,9,FALSE),"")</f>
        <v>27</v>
      </c>
      <c r="ADW59" s="395">
        <f t="shared" ca="1" si="7574"/>
        <v>0</v>
      </c>
      <c r="ADX59" s="395">
        <f ca="1">IF(ADL59&lt;&gt;"",RANK(ADW59,ADW56:ADW60),"")</f>
        <v>1</v>
      </c>
      <c r="ADY59" s="395">
        <f ca="1">IF(ADL59&lt;&gt;"",SUMPRODUCT((ADW56:ADW60=ADW59)*(ADR56:ADR60&gt;ADR59)),"")</f>
        <v>0</v>
      </c>
      <c r="ADZ59" s="395">
        <f ca="1">IF(ADL59&lt;&gt;"",SUMPRODUCT((ADW56:ADW60=ADW59)*(ADR56:ADR60=ADR59)*(ADP56:ADP60&gt;ADP59)),"")</f>
        <v>0</v>
      </c>
      <c r="AEA59" s="395">
        <f ca="1">IF(ADL59&lt;&gt;"",SUMPRODUCT((ADW56:ADW60=ADW59)*(ADR56:ADR60=ADR59)*(ADP56:ADP60=ADP59)*(ADT56:ADT60&gt;ADT59)),"")</f>
        <v>0</v>
      </c>
      <c r="AEB59" s="395">
        <f ca="1">IF(ADL59&lt;&gt;"",SUMPRODUCT((ADW56:ADW60=ADW59)*(ADR56:ADR60=ADR59)*(ADP56:ADP60=ADP59)*(ADT56:ADT60=ADT59)*(ADU56:ADU60&gt;ADU59)),"")</f>
        <v>0</v>
      </c>
      <c r="AEC59" s="395">
        <f ca="1">IF(ADL59&lt;&gt;"",SUMPRODUCT((ADW56:ADW60=ADW59)*(ADR56:ADR60=ADR59)*(ADP56:ADP60=ADP59)*(ADT56:ADT60=ADT59)*(ADU56:ADU60=ADU59)*(ADV56:ADV60&gt;ADV59)),"")</f>
        <v>0</v>
      </c>
      <c r="AED59" s="395">
        <f ca="1">IF(ADL59&lt;&gt;"",SUM(ADX59:AEC59),"")</f>
        <v>1</v>
      </c>
      <c r="AEE59" s="395" t="str">
        <f ca="1">IF(AEF7&lt;&gt;"",SUMPRODUCT((AEM4:AEM7=AEM7)*(AEL4:AEL7=AEL7)*(AEJ4:AEJ7=AEJ7)*(AEK4:AEK7=AEK7)),"")</f>
        <v/>
      </c>
      <c r="AEF59" s="395" t="str">
        <f ca="1">IF(AND(AEE59&lt;&gt;"",AEE59&gt;1),AEF7,"")</f>
        <v/>
      </c>
      <c r="AEG59" s="395">
        <f ca="1">SUMPRODUCT((AGQ3:AGQ54=AEF59)*(AGT3:AGT54=AEF60)*(AGU3:AGU54="W"))+SUMPRODUCT((AGQ3:AGQ54=AEF59)*(AGT3:AGT54=AEF57)*(AGU3:AGU54="W"))+SUMPRODUCT((AGQ3:AGQ54=AEF59)*(AGT3:AGT54=AEF58)*(AGU3:AGU54="W"))+SUMPRODUCT((AGQ3:AGQ54=AEF60)*(AGT3:AGT54=AEF59)*(AGV3:AGV54="W"))+SUMPRODUCT((AGQ3:AGQ54=AEF57)*(AGT3:AGT54=AEF59)*(AGV3:AGV54="W"))+SUMPRODUCT((AGQ3:AGQ54=AEF58)*(AGT3:AGT54=AEF59)*(AGV3:AGV54="W"))</f>
        <v>0</v>
      </c>
      <c r="AEH59" s="395">
        <f ca="1">SUMPRODUCT((AGQ3:AGQ54=AEF59)*(AGT3:AGT54=AEF60)*(AGU3:AGU54="D"))+SUMPRODUCT((AGQ3:AGQ54=AEF59)*(AGT3:AGT54=AEF57)*(AGU3:AGU54="D"))+SUMPRODUCT((AGQ3:AGQ54=AEF59)*(AGT3:AGT54=AEF58)*(AGU3:AGU54="D"))+SUMPRODUCT((AGQ3:AGQ54=AEF60)*(AGT3:AGT54=AEF59)*(AGU3:AGU54="D"))+SUMPRODUCT((AGQ3:AGQ54=AEF57)*(AGT3:AGT54=AEF59)*(AGU3:AGU54="D"))+SUMPRODUCT((AGQ3:AGQ54=AEF58)*(AGT3:AGT54=AEF59)*(AGU3:AGU54="D"))</f>
        <v>0</v>
      </c>
      <c r="AEI59" s="395">
        <f ca="1">SUMPRODUCT((AGQ3:AGQ54=AEF59)*(AGT3:AGT54=AEF60)*(AGU3:AGU54="L"))+SUMPRODUCT((AGQ3:AGQ54=AEF59)*(AGT3:AGT54=AEF57)*(AGU3:AGU54="L"))+SUMPRODUCT((AGQ3:AGQ54=AEF59)*(AGT3:AGT54=AEF58)*(AGU3:AGU54="L"))+SUMPRODUCT((AGQ3:AGQ54=AEF60)*(AGT3:AGT54=AEF59)*(AGV3:AGV54="L"))+SUMPRODUCT((AGQ3:AGQ54=AEF57)*(AGT3:AGT54=AEF59)*(AGV3:AGV54="L"))+SUMPRODUCT((AGQ3:AGQ54=AEF58)*(AGT3:AGT54=AEF59)*(AGV3:AGV54="L"))</f>
        <v>0</v>
      </c>
      <c r="AEJ59" s="395">
        <f ca="1">SUMPRODUCT((AGQ3:AGQ54=AEF59)*(AGT3:AGT54=AEF60)*AGR3:AGR54)+SUMPRODUCT((AGQ3:AGQ54=AEF59)*(AGT3:AGT54=AEF56)*AGR3:AGR54)+SUMPRODUCT((AGQ3:AGQ54=AEF59)*(AGT3:AGT54=AEF57)*AGR3:AGR54)+SUMPRODUCT((AGQ3:AGQ54=AEF59)*(AGT3:AGT54=AEF58)*AGR3:AGR54)+SUMPRODUCT((AGQ3:AGQ54=AEF60)*(AGT3:AGT54=AEF59)*AGS3:AGS54)+SUMPRODUCT((AGQ3:AGQ54=AEF56)*(AGT3:AGT54=AEF59)*AGS3:AGS54)+SUMPRODUCT((AGQ3:AGQ54=AEF57)*(AGT3:AGT54=AEF59)*AGS3:AGS54)+SUMPRODUCT((AGQ3:AGQ54=AEF58)*(AGT3:AGT54=AEF59)*AGS3:AGS54)</f>
        <v>0</v>
      </c>
      <c r="AEK59" s="395">
        <f ca="1">SUMPRODUCT((AGQ3:AGQ54=AEF59)*(AGT3:AGT54=AEF60)*AGS3:AGS54)+SUMPRODUCT((AGQ3:AGQ54=AEF59)*(AGT3:AGT54=AEF56)*AGS3:AGS54)+SUMPRODUCT((AGQ3:AGQ54=AEF59)*(AGT3:AGT54=AEF57)*AGS3:AGS54)+SUMPRODUCT((AGQ3:AGQ54=AEF59)*(AGT3:AGT54=AEF58)*AGS3:AGS54)+SUMPRODUCT((AGQ3:AGQ54=AEF60)*(AGT3:AGT54=AEF59)*AGR3:AGR54)+SUMPRODUCT((AGQ3:AGQ54=AEF56)*(AGT3:AGT54=AEF59)*AGR3:AGR54)+SUMPRODUCT((AGQ3:AGQ54=AEF57)*(AGT3:AGT54=AEF59)*AGR3:AGR54)+SUMPRODUCT((AGQ3:AGQ54=AEF58)*(AGT3:AGT54=AEF59)*AGR3:AGR54)</f>
        <v>0</v>
      </c>
      <c r="AEL59" s="395">
        <f ca="1">AEJ59-AEK59+1000</f>
        <v>1000</v>
      </c>
      <c r="AEM59" s="395" t="str">
        <f t="shared" ca="1" si="7575"/>
        <v/>
      </c>
      <c r="AEN59" s="395" t="str">
        <f ca="1">IF(AEF59&lt;&gt;"",VLOOKUP(AEF59,ACS4:ACY52,7,FALSE),"")</f>
        <v/>
      </c>
      <c r="AEO59" s="395" t="str">
        <f ca="1">IF(AEF59&lt;&gt;"",VLOOKUP(AEF59,ACS4:ACY52,5,FALSE),"")</f>
        <v/>
      </c>
      <c r="AEP59" s="395" t="str">
        <f ca="1">IF(AEF59&lt;&gt;"",VLOOKUP(AEF59,ACS4:ADA52,9,FALSE),"")</f>
        <v/>
      </c>
      <c r="AEQ59" s="395" t="str">
        <f t="shared" ca="1" si="7576"/>
        <v/>
      </c>
      <c r="AER59" s="395" t="str">
        <f ca="1">IF(AEF59&lt;&gt;"",RANK(AEQ59,AEQ56:AEQ59),"")</f>
        <v/>
      </c>
      <c r="AES59" s="395" t="str">
        <f ca="1">IF(AEF59&lt;&gt;"",SUMPRODUCT((AEQ56:AEQ59=AEQ59)*(AEL56:AEL59&gt;AEL59)),"")</f>
        <v/>
      </c>
      <c r="AET59" s="395" t="str">
        <f ca="1">IF(AEF59&lt;&gt;"",SUMPRODUCT((AEQ56:AEQ59=AEQ59)*(AEL56:AEL59=AEL59)*(AEJ56:AEJ59&gt;AEJ59)),"")</f>
        <v/>
      </c>
      <c r="AEU59" s="395" t="str">
        <f ca="1">IF(AEF59&lt;&gt;"",SUMPRODUCT((AEQ56:AEQ59=AEQ59)*(AEL56:AEL59=AEL59)*(AEJ56:AEJ59=AEJ59)*(AEN56:AEN59&gt;AEN59)),"")</f>
        <v/>
      </c>
      <c r="AEV59" s="395" t="str">
        <f ca="1">IF(AEF59&lt;&gt;"",SUMPRODUCT((AEQ56:AEQ59=AEQ59)*(AEL56:AEL59=AEL59)*(AEJ56:AEJ59=AEJ59)*(AEN56:AEN59=AEN59)*(AEO56:AEO59&gt;AEO59)),"")</f>
        <v/>
      </c>
      <c r="AEW59" s="395" t="str">
        <f ca="1">IF(AEF59&lt;&gt;"",SUMPRODUCT((AEQ56:AEQ59=AEQ59)*(AEL56:AEL59=AEL59)*(AEJ56:AEJ59=AEJ59)*(AEN56:AEN59=AEN59)*(AEO56:AEO59=AEO59)*(AEP56:AEP59&gt;AEP59)),"")</f>
        <v/>
      </c>
      <c r="AEX59" s="395" t="str">
        <f t="shared" ca="1" si="7596"/>
        <v/>
      </c>
      <c r="AHF59" s="395">
        <f ca="1">IF(COUNTIF(AHF4:AHF7,4)=4,1,SUMPRODUCT((AHF4:AHF7=AHF7)*(AHE4:AHE7=AHE7)*(AHC4:AHC7&gt;AHC7))+1)</f>
        <v>1</v>
      </c>
      <c r="AHQ59" s="395">
        <f ca="1">IF(AHR7&lt;&gt;"",SUMPRODUCT((AHY4:AHY7=AHY7)*(AHX4:AHX7=AHX7)*(AHV4:AHV7=AHV7)*(AHW4:AHW7=AHW7)),"")</f>
        <v>4</v>
      </c>
      <c r="AHR59" s="395" t="str">
        <f ca="1">IF(AND(AHQ59&lt;&gt;"",AHQ59&gt;1),AHR7,"")</f>
        <v>Palmeiras</v>
      </c>
      <c r="AHS59" s="395">
        <f ca="1">SUMPRODUCT((AKW3:AKW54=AHR59)*(AKZ3:AKZ54=AHR60)*(ALA3:ALA54="W"))+SUMPRODUCT((AKW3:AKW54=AHR59)*(AKZ3:AKZ54=AHR56)*(ALA3:ALA54="W"))+SUMPRODUCT((AKW3:AKW54=AHR59)*(AKZ3:AKZ54=AHR57)*(ALA3:ALA54="W"))+SUMPRODUCT((AKW3:AKW54=AHR59)*(AKZ3:AKZ54=AHR58)*(ALA3:ALA54="W"))+SUMPRODUCT((AKW3:AKW54=AHR60)*(AKZ3:AKZ54=AHR59)*(ALB3:ALB54="W"))+SUMPRODUCT((AKW3:AKW54=AHR56)*(AKZ3:AKZ54=AHR59)*(ALB3:ALB54="W"))+SUMPRODUCT((AKW3:AKW54=AHR57)*(AKZ3:AKZ54=AHR59)*(ALB3:ALB54="W"))+SUMPRODUCT((AKW3:AKW54=AHR58)*(AKZ3:AKZ54=AHR59)*(ALB3:ALB54="W"))</f>
        <v>0</v>
      </c>
      <c r="AHT59" s="395">
        <f ca="1">SUMPRODUCT((AKW3:AKW54=AHR59)*(AKZ3:AKZ54=AHR60)*(ALA3:ALA54="D"))+SUMPRODUCT((AKW3:AKW54=AHR59)*(AKZ3:AKZ54=AHR56)*(ALA3:ALA54="D"))+SUMPRODUCT((AKW3:AKW54=AHR59)*(AKZ3:AKZ54=AHR57)*(ALA3:ALA54="D"))+SUMPRODUCT((AKW3:AKW54=AHR59)*(AKZ3:AKZ54=AHR58)*(ALA3:ALA54="D"))+SUMPRODUCT((AKW3:AKW54=AHR60)*(AKZ3:AKZ54=AHR59)*(ALA3:ALA54="D"))+SUMPRODUCT((AKW3:AKW54=AHR56)*(AKZ3:AKZ54=AHR59)*(ALA3:ALA54="D"))+SUMPRODUCT((AKW3:AKW54=AHR57)*(AKZ3:AKZ54=AHR59)*(ALA3:ALA54="D"))+SUMPRODUCT((AKW3:AKW54=AHR58)*(AKZ3:AKZ54=AHR59)*(ALA3:ALA54="D"))</f>
        <v>0</v>
      </c>
      <c r="AHU59" s="395">
        <f ca="1">SUMPRODUCT((AKW3:AKW54=AHR59)*(AKZ3:AKZ54=AHR60)*(ALA3:ALA54="L"))+SUMPRODUCT((AKW3:AKW54=AHR59)*(AKZ3:AKZ54=AHR56)*(ALA3:ALA54="L"))+SUMPRODUCT((AKW3:AKW54=AHR59)*(AKZ3:AKZ54=AHR57)*(ALA3:ALA54="L"))+SUMPRODUCT((AKW3:AKW54=AHR59)*(AKZ3:AKZ54=AHR58)*(ALA3:ALA54="L"))+SUMPRODUCT((AKW3:AKW54=AHR60)*(AKZ3:AKZ54=AHR59)*(ALB3:ALB54="L"))+SUMPRODUCT((AKW3:AKW54=AHR56)*(AKZ3:AKZ54=AHR59)*(ALB3:ALB54="L"))+SUMPRODUCT((AKW3:AKW54=AHR57)*(AKZ3:AKZ54=AHR59)*(ALB3:ALB54="L"))+SUMPRODUCT((AKW3:AKW54=AHR58)*(AKZ3:AKZ54=AHR59)*(ALB3:ALB54="L"))</f>
        <v>0</v>
      </c>
      <c r="AHV59" s="395">
        <f ca="1">SUMPRODUCT((AKW3:AKW54=AHR59)*(AKZ3:AKZ54=AHR60)*AKX3:AKX54)+SUMPRODUCT((AKW3:AKW54=AHR59)*(AKZ3:AKZ54=AHR56)*AKX3:AKX54)+SUMPRODUCT((AKW3:AKW54=AHR59)*(AKZ3:AKZ54=AHR57)*AKX3:AKX54)+SUMPRODUCT((AKW3:AKW54=AHR59)*(AKZ3:AKZ54=AHR58)*AKX3:AKX54)+SUMPRODUCT((AKW3:AKW54=AHR60)*(AKZ3:AKZ54=AHR59)*AKY3:AKY54)+SUMPRODUCT((AKW3:AKW54=AHR56)*(AKZ3:AKZ54=AHR59)*AKY3:AKY54)+SUMPRODUCT((AKW3:AKW54=AHR57)*(AKZ3:AKZ54=AHR59)*AKY3:AKY54)+SUMPRODUCT((AKW3:AKW54=AHR58)*(AKZ3:AKZ54=AHR59)*AKY3:AKY54)</f>
        <v>0</v>
      </c>
      <c r="AHW59" s="395">
        <f ca="1">SUMPRODUCT((AKW3:AKW54=AHR59)*(AKZ3:AKZ54=AHR60)*AKY3:AKY54)+SUMPRODUCT((AKW3:AKW54=AHR59)*(AKZ3:AKZ54=AHR56)*AKY3:AKY54)+SUMPRODUCT((AKW3:AKW54=AHR59)*(AKZ3:AKZ54=AHR57)*AKY3:AKY54)+SUMPRODUCT((AKW3:AKW54=AHR59)*(AKZ3:AKZ54=AHR58)*AKY3:AKY54)+SUMPRODUCT((AKW3:AKW54=AHR60)*(AKZ3:AKZ54=AHR59)*AKX3:AKX54)+SUMPRODUCT((AKW3:AKW54=AHR56)*(AKZ3:AKZ54=AHR59)*AKX3:AKX54)+SUMPRODUCT((AKW3:AKW54=AHR57)*(AKZ3:AKZ54=AHR59)*AKX3:AKX54)+SUMPRODUCT((AKW3:AKW54=AHR58)*(AKZ3:AKZ54=AHR59)*AKX3:AKX54)</f>
        <v>0</v>
      </c>
      <c r="AHX59" s="395">
        <f ca="1">AHV59-AHW59+1000</f>
        <v>1000</v>
      </c>
      <c r="AHY59" s="395">
        <f t="shared" ca="1" si="7577"/>
        <v>0</v>
      </c>
      <c r="AHZ59" s="395">
        <f ca="1">IF(AHR59&lt;&gt;"",VLOOKUP(AHR59,AGY4:AHE52,7,FALSE),"")</f>
        <v>1000</v>
      </c>
      <c r="AIA59" s="395">
        <f ca="1">IF(AHR59&lt;&gt;"",VLOOKUP(AHR59,AGY4:AHE52,5,FALSE),"")</f>
        <v>0</v>
      </c>
      <c r="AIB59" s="395">
        <f ca="1">IF(AHR59&lt;&gt;"",VLOOKUP(AHR59,AGY4:AHG52,9,FALSE),"")</f>
        <v>27</v>
      </c>
      <c r="AIC59" s="395">
        <f t="shared" ca="1" si="7578"/>
        <v>0</v>
      </c>
      <c r="AID59" s="395">
        <f ca="1">IF(AHR59&lt;&gt;"",RANK(AIC59,AIC56:AIC60),"")</f>
        <v>1</v>
      </c>
      <c r="AIE59" s="395">
        <f ca="1">IF(AHR59&lt;&gt;"",SUMPRODUCT((AIC56:AIC60=AIC59)*(AHX56:AHX60&gt;AHX59)),"")</f>
        <v>0</v>
      </c>
      <c r="AIF59" s="395">
        <f ca="1">IF(AHR59&lt;&gt;"",SUMPRODUCT((AIC56:AIC60=AIC59)*(AHX56:AHX60=AHX59)*(AHV56:AHV60&gt;AHV59)),"")</f>
        <v>0</v>
      </c>
      <c r="AIG59" s="395">
        <f ca="1">IF(AHR59&lt;&gt;"",SUMPRODUCT((AIC56:AIC60=AIC59)*(AHX56:AHX60=AHX59)*(AHV56:AHV60=AHV59)*(AHZ56:AHZ60&gt;AHZ59)),"")</f>
        <v>0</v>
      </c>
      <c r="AIH59" s="395">
        <f ca="1">IF(AHR59&lt;&gt;"",SUMPRODUCT((AIC56:AIC60=AIC59)*(AHX56:AHX60=AHX59)*(AHV56:AHV60=AHV59)*(AHZ56:AHZ60=AHZ59)*(AIA56:AIA60&gt;AIA59)),"")</f>
        <v>0</v>
      </c>
      <c r="AII59" s="395">
        <f ca="1">IF(AHR59&lt;&gt;"",SUMPRODUCT((AIC56:AIC60=AIC59)*(AHX56:AHX60=AHX59)*(AHV56:AHV60=AHV59)*(AHZ56:AHZ60=AHZ59)*(AIA56:AIA60=AIA59)*(AIB56:AIB60&gt;AIB59)),"")</f>
        <v>0</v>
      </c>
      <c r="AIJ59" s="395">
        <f ca="1">IF(AHR59&lt;&gt;"",SUM(AID59:AII59),"")</f>
        <v>1</v>
      </c>
      <c r="AIK59" s="395" t="str">
        <f ca="1">IF(AIL7&lt;&gt;"",SUMPRODUCT((AIS4:AIS7=AIS7)*(AIR4:AIR7=AIR7)*(AIP4:AIP7=AIP7)*(AIQ4:AIQ7=AIQ7)),"")</f>
        <v/>
      </c>
      <c r="AIL59" s="395" t="str">
        <f ca="1">IF(AND(AIK59&lt;&gt;"",AIK59&gt;1),AIL7,"")</f>
        <v/>
      </c>
      <c r="AIM59" s="395">
        <f ca="1">SUMPRODUCT((AKW3:AKW54=AIL59)*(AKZ3:AKZ54=AIL60)*(ALA3:ALA54="W"))+SUMPRODUCT((AKW3:AKW54=AIL59)*(AKZ3:AKZ54=AIL57)*(ALA3:ALA54="W"))+SUMPRODUCT((AKW3:AKW54=AIL59)*(AKZ3:AKZ54=AIL58)*(ALA3:ALA54="W"))+SUMPRODUCT((AKW3:AKW54=AIL60)*(AKZ3:AKZ54=AIL59)*(ALB3:ALB54="W"))+SUMPRODUCT((AKW3:AKW54=AIL57)*(AKZ3:AKZ54=AIL59)*(ALB3:ALB54="W"))+SUMPRODUCT((AKW3:AKW54=AIL58)*(AKZ3:AKZ54=AIL59)*(ALB3:ALB54="W"))</f>
        <v>0</v>
      </c>
      <c r="AIN59" s="395">
        <f ca="1">SUMPRODUCT((AKW3:AKW54=AIL59)*(AKZ3:AKZ54=AIL60)*(ALA3:ALA54="D"))+SUMPRODUCT((AKW3:AKW54=AIL59)*(AKZ3:AKZ54=AIL57)*(ALA3:ALA54="D"))+SUMPRODUCT((AKW3:AKW54=AIL59)*(AKZ3:AKZ54=AIL58)*(ALA3:ALA54="D"))+SUMPRODUCT((AKW3:AKW54=AIL60)*(AKZ3:AKZ54=AIL59)*(ALA3:ALA54="D"))+SUMPRODUCT((AKW3:AKW54=AIL57)*(AKZ3:AKZ54=AIL59)*(ALA3:ALA54="D"))+SUMPRODUCT((AKW3:AKW54=AIL58)*(AKZ3:AKZ54=AIL59)*(ALA3:ALA54="D"))</f>
        <v>0</v>
      </c>
      <c r="AIO59" s="395">
        <f ca="1">SUMPRODUCT((AKW3:AKW54=AIL59)*(AKZ3:AKZ54=AIL60)*(ALA3:ALA54="L"))+SUMPRODUCT((AKW3:AKW54=AIL59)*(AKZ3:AKZ54=AIL57)*(ALA3:ALA54="L"))+SUMPRODUCT((AKW3:AKW54=AIL59)*(AKZ3:AKZ54=AIL58)*(ALA3:ALA54="L"))+SUMPRODUCT((AKW3:AKW54=AIL60)*(AKZ3:AKZ54=AIL59)*(ALB3:ALB54="L"))+SUMPRODUCT((AKW3:AKW54=AIL57)*(AKZ3:AKZ54=AIL59)*(ALB3:ALB54="L"))+SUMPRODUCT((AKW3:AKW54=AIL58)*(AKZ3:AKZ54=AIL59)*(ALB3:ALB54="L"))</f>
        <v>0</v>
      </c>
      <c r="AIP59" s="395">
        <f ca="1">SUMPRODUCT((AKW3:AKW54=AIL59)*(AKZ3:AKZ54=AIL60)*AKX3:AKX54)+SUMPRODUCT((AKW3:AKW54=AIL59)*(AKZ3:AKZ54=AIL56)*AKX3:AKX54)+SUMPRODUCT((AKW3:AKW54=AIL59)*(AKZ3:AKZ54=AIL57)*AKX3:AKX54)+SUMPRODUCT((AKW3:AKW54=AIL59)*(AKZ3:AKZ54=AIL58)*AKX3:AKX54)+SUMPRODUCT((AKW3:AKW54=AIL60)*(AKZ3:AKZ54=AIL59)*AKY3:AKY54)+SUMPRODUCT((AKW3:AKW54=AIL56)*(AKZ3:AKZ54=AIL59)*AKY3:AKY54)+SUMPRODUCT((AKW3:AKW54=AIL57)*(AKZ3:AKZ54=AIL59)*AKY3:AKY54)+SUMPRODUCT((AKW3:AKW54=AIL58)*(AKZ3:AKZ54=AIL59)*AKY3:AKY54)</f>
        <v>0</v>
      </c>
      <c r="AIQ59" s="395">
        <f ca="1">SUMPRODUCT((AKW3:AKW54=AIL59)*(AKZ3:AKZ54=AIL60)*AKY3:AKY54)+SUMPRODUCT((AKW3:AKW54=AIL59)*(AKZ3:AKZ54=AIL56)*AKY3:AKY54)+SUMPRODUCT((AKW3:AKW54=AIL59)*(AKZ3:AKZ54=AIL57)*AKY3:AKY54)+SUMPRODUCT((AKW3:AKW54=AIL59)*(AKZ3:AKZ54=AIL58)*AKY3:AKY54)+SUMPRODUCT((AKW3:AKW54=AIL60)*(AKZ3:AKZ54=AIL59)*AKX3:AKX54)+SUMPRODUCT((AKW3:AKW54=AIL56)*(AKZ3:AKZ54=AIL59)*AKX3:AKX54)+SUMPRODUCT((AKW3:AKW54=AIL57)*(AKZ3:AKZ54=AIL59)*AKX3:AKX54)+SUMPRODUCT((AKW3:AKW54=AIL58)*(AKZ3:AKZ54=AIL59)*AKX3:AKX54)</f>
        <v>0</v>
      </c>
      <c r="AIR59" s="395">
        <f ca="1">AIP59-AIQ59+1000</f>
        <v>1000</v>
      </c>
      <c r="AIS59" s="395" t="str">
        <f t="shared" ca="1" si="7579"/>
        <v/>
      </c>
      <c r="AIT59" s="395" t="str">
        <f ca="1">IF(AIL59&lt;&gt;"",VLOOKUP(AIL59,AGY4:AHE52,7,FALSE),"")</f>
        <v/>
      </c>
      <c r="AIU59" s="395" t="str">
        <f ca="1">IF(AIL59&lt;&gt;"",VLOOKUP(AIL59,AGY4:AHE52,5,FALSE),"")</f>
        <v/>
      </c>
      <c r="AIV59" s="395" t="str">
        <f ca="1">IF(AIL59&lt;&gt;"",VLOOKUP(AIL59,AGY4:AHG52,9,FALSE),"")</f>
        <v/>
      </c>
      <c r="AIW59" s="395" t="str">
        <f t="shared" ca="1" si="7580"/>
        <v/>
      </c>
      <c r="AIX59" s="395" t="str">
        <f ca="1">IF(AIL59&lt;&gt;"",RANK(AIW59,AIW56:AIW59),"")</f>
        <v/>
      </c>
      <c r="AIY59" s="395" t="str">
        <f ca="1">IF(AIL59&lt;&gt;"",SUMPRODUCT((AIW56:AIW59=AIW59)*(AIR56:AIR59&gt;AIR59)),"")</f>
        <v/>
      </c>
      <c r="AIZ59" s="395" t="str">
        <f ca="1">IF(AIL59&lt;&gt;"",SUMPRODUCT((AIW56:AIW59=AIW59)*(AIR56:AIR59=AIR59)*(AIP56:AIP59&gt;AIP59)),"")</f>
        <v/>
      </c>
      <c r="AJA59" s="395" t="str">
        <f ca="1">IF(AIL59&lt;&gt;"",SUMPRODUCT((AIW56:AIW59=AIW59)*(AIR56:AIR59=AIR59)*(AIP56:AIP59=AIP59)*(AIT56:AIT59&gt;AIT59)),"")</f>
        <v/>
      </c>
      <c r="AJB59" s="395" t="str">
        <f ca="1">IF(AIL59&lt;&gt;"",SUMPRODUCT((AIW56:AIW59=AIW59)*(AIR56:AIR59=AIR59)*(AIP56:AIP59=AIP59)*(AIT56:AIT59=AIT59)*(AIU56:AIU59&gt;AIU59)),"")</f>
        <v/>
      </c>
      <c r="AJC59" s="395" t="str">
        <f ca="1">IF(AIL59&lt;&gt;"",SUMPRODUCT((AIW56:AIW59=AIW59)*(AIR56:AIR59=AIR59)*(AIP56:AIP59=AIP59)*(AIT56:AIT59=AIT59)*(AIU56:AIU59=AIU59)*(AIV56:AIV59&gt;AIV59)),"")</f>
        <v/>
      </c>
      <c r="AJD59" s="395" t="str">
        <f t="shared" ca="1" si="7597"/>
        <v/>
      </c>
      <c r="ALL59" s="395">
        <f ca="1">IF(COUNTIF(ALL4:ALL7,4)=4,1,SUMPRODUCT((ALL4:ALL7=ALL7)*(ALK4:ALK7=ALK7)*(ALI4:ALI7&gt;ALI7))+1)</f>
        <v>1</v>
      </c>
      <c r="ALW59" s="395">
        <f ca="1">IF(ALX7&lt;&gt;"",SUMPRODUCT((AME4:AME7=AME7)*(AMD4:AMD7=AMD7)*(AMB4:AMB7=AMB7)*(AMC4:AMC7=AMC7)),"")</f>
        <v>4</v>
      </c>
      <c r="ALX59" s="395" t="str">
        <f ca="1">IF(AND(ALW59&lt;&gt;"",ALW59&gt;1),ALX7,"")</f>
        <v>Palmeiras</v>
      </c>
      <c r="ALY59" s="395">
        <f ca="1">SUMPRODUCT((APC3:APC54=ALX59)*(APF3:APF54=ALX60)*(APG3:APG54="W"))+SUMPRODUCT((APC3:APC54=ALX59)*(APF3:APF54=ALX56)*(APG3:APG54="W"))+SUMPRODUCT((APC3:APC54=ALX59)*(APF3:APF54=ALX57)*(APG3:APG54="W"))+SUMPRODUCT((APC3:APC54=ALX59)*(APF3:APF54=ALX58)*(APG3:APG54="W"))+SUMPRODUCT((APC3:APC54=ALX60)*(APF3:APF54=ALX59)*(APH3:APH54="W"))+SUMPRODUCT((APC3:APC54=ALX56)*(APF3:APF54=ALX59)*(APH3:APH54="W"))+SUMPRODUCT((APC3:APC54=ALX57)*(APF3:APF54=ALX59)*(APH3:APH54="W"))+SUMPRODUCT((APC3:APC54=ALX58)*(APF3:APF54=ALX59)*(APH3:APH54="W"))</f>
        <v>0</v>
      </c>
      <c r="ALZ59" s="395">
        <f ca="1">SUMPRODUCT((APC3:APC54=ALX59)*(APF3:APF54=ALX60)*(APG3:APG54="D"))+SUMPRODUCT((APC3:APC54=ALX59)*(APF3:APF54=ALX56)*(APG3:APG54="D"))+SUMPRODUCT((APC3:APC54=ALX59)*(APF3:APF54=ALX57)*(APG3:APG54="D"))+SUMPRODUCT((APC3:APC54=ALX59)*(APF3:APF54=ALX58)*(APG3:APG54="D"))+SUMPRODUCT((APC3:APC54=ALX60)*(APF3:APF54=ALX59)*(APG3:APG54="D"))+SUMPRODUCT((APC3:APC54=ALX56)*(APF3:APF54=ALX59)*(APG3:APG54="D"))+SUMPRODUCT((APC3:APC54=ALX57)*(APF3:APF54=ALX59)*(APG3:APG54="D"))+SUMPRODUCT((APC3:APC54=ALX58)*(APF3:APF54=ALX59)*(APG3:APG54="D"))</f>
        <v>0</v>
      </c>
      <c r="AMA59" s="395">
        <f ca="1">SUMPRODUCT((APC3:APC54=ALX59)*(APF3:APF54=ALX60)*(APG3:APG54="L"))+SUMPRODUCT((APC3:APC54=ALX59)*(APF3:APF54=ALX56)*(APG3:APG54="L"))+SUMPRODUCT((APC3:APC54=ALX59)*(APF3:APF54=ALX57)*(APG3:APG54="L"))+SUMPRODUCT((APC3:APC54=ALX59)*(APF3:APF54=ALX58)*(APG3:APG54="L"))+SUMPRODUCT((APC3:APC54=ALX60)*(APF3:APF54=ALX59)*(APH3:APH54="L"))+SUMPRODUCT((APC3:APC54=ALX56)*(APF3:APF54=ALX59)*(APH3:APH54="L"))+SUMPRODUCT((APC3:APC54=ALX57)*(APF3:APF54=ALX59)*(APH3:APH54="L"))+SUMPRODUCT((APC3:APC54=ALX58)*(APF3:APF54=ALX59)*(APH3:APH54="L"))</f>
        <v>0</v>
      </c>
      <c r="AMB59" s="395">
        <f ca="1">SUMPRODUCT((APC3:APC54=ALX59)*(APF3:APF54=ALX60)*APD3:APD54)+SUMPRODUCT((APC3:APC54=ALX59)*(APF3:APF54=ALX56)*APD3:APD54)+SUMPRODUCT((APC3:APC54=ALX59)*(APF3:APF54=ALX57)*APD3:APD54)+SUMPRODUCT((APC3:APC54=ALX59)*(APF3:APF54=ALX58)*APD3:APD54)+SUMPRODUCT((APC3:APC54=ALX60)*(APF3:APF54=ALX59)*APE3:APE54)+SUMPRODUCT((APC3:APC54=ALX56)*(APF3:APF54=ALX59)*APE3:APE54)+SUMPRODUCT((APC3:APC54=ALX57)*(APF3:APF54=ALX59)*APE3:APE54)+SUMPRODUCT((APC3:APC54=ALX58)*(APF3:APF54=ALX59)*APE3:APE54)</f>
        <v>0</v>
      </c>
      <c r="AMC59" s="395">
        <f ca="1">SUMPRODUCT((APC3:APC54=ALX59)*(APF3:APF54=ALX60)*APE3:APE54)+SUMPRODUCT((APC3:APC54=ALX59)*(APF3:APF54=ALX56)*APE3:APE54)+SUMPRODUCT((APC3:APC54=ALX59)*(APF3:APF54=ALX57)*APE3:APE54)+SUMPRODUCT((APC3:APC54=ALX59)*(APF3:APF54=ALX58)*APE3:APE54)+SUMPRODUCT((APC3:APC54=ALX60)*(APF3:APF54=ALX59)*APD3:APD54)+SUMPRODUCT((APC3:APC54=ALX56)*(APF3:APF54=ALX59)*APD3:APD54)+SUMPRODUCT((APC3:APC54=ALX57)*(APF3:APF54=ALX59)*APD3:APD54)+SUMPRODUCT((APC3:APC54=ALX58)*(APF3:APF54=ALX59)*APD3:APD54)</f>
        <v>0</v>
      </c>
      <c r="AMD59" s="395">
        <f ca="1">AMB59-AMC59+1000</f>
        <v>1000</v>
      </c>
      <c r="AME59" s="395">
        <f t="shared" ca="1" si="7581"/>
        <v>0</v>
      </c>
      <c r="AMF59" s="395">
        <f ca="1">IF(ALX59&lt;&gt;"",VLOOKUP(ALX59,ALE4:ALK52,7,FALSE),"")</f>
        <v>1000</v>
      </c>
      <c r="AMG59" s="395">
        <f ca="1">IF(ALX59&lt;&gt;"",VLOOKUP(ALX59,ALE4:ALK52,5,FALSE),"")</f>
        <v>0</v>
      </c>
      <c r="AMH59" s="395">
        <f ca="1">IF(ALX59&lt;&gt;"",VLOOKUP(ALX59,ALE4:ALM52,9,FALSE),"")</f>
        <v>27</v>
      </c>
      <c r="AMI59" s="395">
        <f t="shared" ca="1" si="7582"/>
        <v>0</v>
      </c>
      <c r="AMJ59" s="395">
        <f ca="1">IF(ALX59&lt;&gt;"",RANK(AMI59,AMI56:AMI60),"")</f>
        <v>1</v>
      </c>
      <c r="AMK59" s="395">
        <f ca="1">IF(ALX59&lt;&gt;"",SUMPRODUCT((AMI56:AMI60=AMI59)*(AMD56:AMD60&gt;AMD59)),"")</f>
        <v>0</v>
      </c>
      <c r="AML59" s="395">
        <f ca="1">IF(ALX59&lt;&gt;"",SUMPRODUCT((AMI56:AMI60=AMI59)*(AMD56:AMD60=AMD59)*(AMB56:AMB60&gt;AMB59)),"")</f>
        <v>0</v>
      </c>
      <c r="AMM59" s="395">
        <f ca="1">IF(ALX59&lt;&gt;"",SUMPRODUCT((AMI56:AMI60=AMI59)*(AMD56:AMD60=AMD59)*(AMB56:AMB60=AMB59)*(AMF56:AMF60&gt;AMF59)),"")</f>
        <v>0</v>
      </c>
      <c r="AMN59" s="395">
        <f ca="1">IF(ALX59&lt;&gt;"",SUMPRODUCT((AMI56:AMI60=AMI59)*(AMD56:AMD60=AMD59)*(AMB56:AMB60=AMB59)*(AMF56:AMF60=AMF59)*(AMG56:AMG60&gt;AMG59)),"")</f>
        <v>0</v>
      </c>
      <c r="AMO59" s="395">
        <f ca="1">IF(ALX59&lt;&gt;"",SUMPRODUCT((AMI56:AMI60=AMI59)*(AMD56:AMD60=AMD59)*(AMB56:AMB60=AMB59)*(AMF56:AMF60=AMF59)*(AMG56:AMG60=AMG59)*(AMH56:AMH60&gt;AMH59)),"")</f>
        <v>0</v>
      </c>
      <c r="AMP59" s="395">
        <f ca="1">IF(ALX59&lt;&gt;"",SUM(AMJ59:AMO59),"")</f>
        <v>1</v>
      </c>
      <c r="AMQ59" s="395" t="str">
        <f ca="1">IF(AMR7&lt;&gt;"",SUMPRODUCT((AMY4:AMY7=AMY7)*(AMX4:AMX7=AMX7)*(AMV4:AMV7=AMV7)*(AMW4:AMW7=AMW7)),"")</f>
        <v/>
      </c>
      <c r="AMR59" s="395" t="str">
        <f ca="1">IF(AND(AMQ59&lt;&gt;"",AMQ59&gt;1),AMR7,"")</f>
        <v/>
      </c>
      <c r="AMS59" s="395">
        <f ca="1">SUMPRODUCT((APC3:APC54=AMR59)*(APF3:APF54=AMR60)*(APG3:APG54="W"))+SUMPRODUCT((APC3:APC54=AMR59)*(APF3:APF54=AMR57)*(APG3:APG54="W"))+SUMPRODUCT((APC3:APC54=AMR59)*(APF3:APF54=AMR58)*(APG3:APG54="W"))+SUMPRODUCT((APC3:APC54=AMR60)*(APF3:APF54=AMR59)*(APH3:APH54="W"))+SUMPRODUCT((APC3:APC54=AMR57)*(APF3:APF54=AMR59)*(APH3:APH54="W"))+SUMPRODUCT((APC3:APC54=AMR58)*(APF3:APF54=AMR59)*(APH3:APH54="W"))</f>
        <v>0</v>
      </c>
      <c r="AMT59" s="395">
        <f ca="1">SUMPRODUCT((APC3:APC54=AMR59)*(APF3:APF54=AMR60)*(APG3:APG54="D"))+SUMPRODUCT((APC3:APC54=AMR59)*(APF3:APF54=AMR57)*(APG3:APG54="D"))+SUMPRODUCT((APC3:APC54=AMR59)*(APF3:APF54=AMR58)*(APG3:APG54="D"))+SUMPRODUCT((APC3:APC54=AMR60)*(APF3:APF54=AMR59)*(APG3:APG54="D"))+SUMPRODUCT((APC3:APC54=AMR57)*(APF3:APF54=AMR59)*(APG3:APG54="D"))+SUMPRODUCT((APC3:APC54=AMR58)*(APF3:APF54=AMR59)*(APG3:APG54="D"))</f>
        <v>0</v>
      </c>
      <c r="AMU59" s="395">
        <f ca="1">SUMPRODUCT((APC3:APC54=AMR59)*(APF3:APF54=AMR60)*(APG3:APG54="L"))+SUMPRODUCT((APC3:APC54=AMR59)*(APF3:APF54=AMR57)*(APG3:APG54="L"))+SUMPRODUCT((APC3:APC54=AMR59)*(APF3:APF54=AMR58)*(APG3:APG54="L"))+SUMPRODUCT((APC3:APC54=AMR60)*(APF3:APF54=AMR59)*(APH3:APH54="L"))+SUMPRODUCT((APC3:APC54=AMR57)*(APF3:APF54=AMR59)*(APH3:APH54="L"))+SUMPRODUCT((APC3:APC54=AMR58)*(APF3:APF54=AMR59)*(APH3:APH54="L"))</f>
        <v>0</v>
      </c>
      <c r="AMV59" s="395">
        <f ca="1">SUMPRODUCT((APC3:APC54=AMR59)*(APF3:APF54=AMR60)*APD3:APD54)+SUMPRODUCT((APC3:APC54=AMR59)*(APF3:APF54=AMR56)*APD3:APD54)+SUMPRODUCT((APC3:APC54=AMR59)*(APF3:APF54=AMR57)*APD3:APD54)+SUMPRODUCT((APC3:APC54=AMR59)*(APF3:APF54=AMR58)*APD3:APD54)+SUMPRODUCT((APC3:APC54=AMR60)*(APF3:APF54=AMR59)*APE3:APE54)+SUMPRODUCT((APC3:APC54=AMR56)*(APF3:APF54=AMR59)*APE3:APE54)+SUMPRODUCT((APC3:APC54=AMR57)*(APF3:APF54=AMR59)*APE3:APE54)+SUMPRODUCT((APC3:APC54=AMR58)*(APF3:APF54=AMR59)*APE3:APE54)</f>
        <v>0</v>
      </c>
      <c r="AMW59" s="395">
        <f ca="1">SUMPRODUCT((APC3:APC54=AMR59)*(APF3:APF54=AMR60)*APE3:APE54)+SUMPRODUCT((APC3:APC54=AMR59)*(APF3:APF54=AMR56)*APE3:APE54)+SUMPRODUCT((APC3:APC54=AMR59)*(APF3:APF54=AMR57)*APE3:APE54)+SUMPRODUCT((APC3:APC54=AMR59)*(APF3:APF54=AMR58)*APE3:APE54)+SUMPRODUCT((APC3:APC54=AMR60)*(APF3:APF54=AMR59)*APD3:APD54)+SUMPRODUCT((APC3:APC54=AMR56)*(APF3:APF54=AMR59)*APD3:APD54)+SUMPRODUCT((APC3:APC54=AMR57)*(APF3:APF54=AMR59)*APD3:APD54)+SUMPRODUCT((APC3:APC54=AMR58)*(APF3:APF54=AMR59)*APD3:APD54)</f>
        <v>0</v>
      </c>
      <c r="AMX59" s="395">
        <f ca="1">AMV59-AMW59+1000</f>
        <v>1000</v>
      </c>
      <c r="AMY59" s="395" t="str">
        <f t="shared" ca="1" si="7583"/>
        <v/>
      </c>
      <c r="AMZ59" s="395" t="str">
        <f ca="1">IF(AMR59&lt;&gt;"",VLOOKUP(AMR59,ALE4:ALK52,7,FALSE),"")</f>
        <v/>
      </c>
      <c r="ANA59" s="395" t="str">
        <f ca="1">IF(AMR59&lt;&gt;"",VLOOKUP(AMR59,ALE4:ALK52,5,FALSE),"")</f>
        <v/>
      </c>
      <c r="ANB59" s="395" t="str">
        <f ca="1">IF(AMR59&lt;&gt;"",VLOOKUP(AMR59,ALE4:ALM52,9,FALSE),"")</f>
        <v/>
      </c>
      <c r="ANC59" s="395" t="str">
        <f t="shared" ca="1" si="7584"/>
        <v/>
      </c>
      <c r="AND59" s="395" t="str">
        <f ca="1">IF(AMR59&lt;&gt;"",RANK(ANC59,ANC56:ANC59),"")</f>
        <v/>
      </c>
      <c r="ANE59" s="395" t="str">
        <f ca="1">IF(AMR59&lt;&gt;"",SUMPRODUCT((ANC56:ANC59=ANC59)*(AMX56:AMX59&gt;AMX59)),"")</f>
        <v/>
      </c>
      <c r="ANF59" s="395" t="str">
        <f ca="1">IF(AMR59&lt;&gt;"",SUMPRODUCT((ANC56:ANC59=ANC59)*(AMX56:AMX59=AMX59)*(AMV56:AMV59&gt;AMV59)),"")</f>
        <v/>
      </c>
      <c r="ANG59" s="395" t="str">
        <f ca="1">IF(AMR59&lt;&gt;"",SUMPRODUCT((ANC56:ANC59=ANC59)*(AMX56:AMX59=AMX59)*(AMV56:AMV59=AMV59)*(AMZ56:AMZ59&gt;AMZ59)),"")</f>
        <v/>
      </c>
      <c r="ANH59" s="395" t="str">
        <f ca="1">IF(AMR59&lt;&gt;"",SUMPRODUCT((ANC56:ANC59=ANC59)*(AMX56:AMX59=AMX59)*(AMV56:AMV59=AMV59)*(AMZ56:AMZ59=AMZ59)*(ANA56:ANA59&gt;ANA59)),"")</f>
        <v/>
      </c>
      <c r="ANI59" s="395" t="str">
        <f ca="1">IF(AMR59&lt;&gt;"",SUMPRODUCT((ANC56:ANC59=ANC59)*(AMX56:AMX59=AMX59)*(AMV56:AMV59=AMV59)*(AMZ56:AMZ59=AMZ59)*(ANA56:ANA59=ANA59)*(ANB56:ANB59&gt;ANB59)),"")</f>
        <v/>
      </c>
      <c r="ANJ59" s="395" t="str">
        <f t="shared" ca="1" si="7598"/>
        <v/>
      </c>
      <c r="APR59" s="395">
        <f ca="1">IF(COUNTIF(APR4:APR7,4)=4,1,SUMPRODUCT((APR4:APR7=APR7)*(APQ4:APQ7=APQ7)*(APO4:APO7&gt;APO7))+1)</f>
        <v>1</v>
      </c>
      <c r="AQC59" s="395">
        <f ca="1">IF(AQD7&lt;&gt;"",SUMPRODUCT((AQK4:AQK7=AQK7)*(AQJ4:AQJ7=AQJ7)*(AQH4:AQH7=AQH7)*(AQI4:AQI7=AQI7)),"")</f>
        <v>4</v>
      </c>
      <c r="AQD59" s="395" t="str">
        <f ca="1">IF(AND(AQC59&lt;&gt;"",AQC59&gt;1),AQD7,"")</f>
        <v>Palmeiras</v>
      </c>
      <c r="AQE59" s="395">
        <f ca="1">SUMPRODUCT((ATI3:ATI54=AQD59)*(ATL3:ATL54=AQD60)*(ATM3:ATM54="W"))+SUMPRODUCT((ATI3:ATI54=AQD59)*(ATL3:ATL54=AQD56)*(ATM3:ATM54="W"))+SUMPRODUCT((ATI3:ATI54=AQD59)*(ATL3:ATL54=AQD57)*(ATM3:ATM54="W"))+SUMPRODUCT((ATI3:ATI54=AQD59)*(ATL3:ATL54=AQD58)*(ATM3:ATM54="W"))+SUMPRODUCT((ATI3:ATI54=AQD60)*(ATL3:ATL54=AQD59)*(ATN3:ATN54="W"))+SUMPRODUCT((ATI3:ATI54=AQD56)*(ATL3:ATL54=AQD59)*(ATN3:ATN54="W"))+SUMPRODUCT((ATI3:ATI54=AQD57)*(ATL3:ATL54=AQD59)*(ATN3:ATN54="W"))+SUMPRODUCT((ATI3:ATI54=AQD58)*(ATL3:ATL54=AQD59)*(ATN3:ATN54="W"))</f>
        <v>0</v>
      </c>
      <c r="AQF59" s="395">
        <f ca="1">SUMPRODUCT((ATI3:ATI54=AQD59)*(ATL3:ATL54=AQD60)*(ATM3:ATM54="D"))+SUMPRODUCT((ATI3:ATI54=AQD59)*(ATL3:ATL54=AQD56)*(ATM3:ATM54="D"))+SUMPRODUCT((ATI3:ATI54=AQD59)*(ATL3:ATL54=AQD57)*(ATM3:ATM54="D"))+SUMPRODUCT((ATI3:ATI54=AQD59)*(ATL3:ATL54=AQD58)*(ATM3:ATM54="D"))+SUMPRODUCT((ATI3:ATI54=AQD60)*(ATL3:ATL54=AQD59)*(ATM3:ATM54="D"))+SUMPRODUCT((ATI3:ATI54=AQD56)*(ATL3:ATL54=AQD59)*(ATM3:ATM54="D"))+SUMPRODUCT((ATI3:ATI54=AQD57)*(ATL3:ATL54=AQD59)*(ATM3:ATM54="D"))+SUMPRODUCT((ATI3:ATI54=AQD58)*(ATL3:ATL54=AQD59)*(ATM3:ATM54="D"))</f>
        <v>0</v>
      </c>
      <c r="AQG59" s="395">
        <f ca="1">SUMPRODUCT((ATI3:ATI54=AQD59)*(ATL3:ATL54=AQD60)*(ATM3:ATM54="L"))+SUMPRODUCT((ATI3:ATI54=AQD59)*(ATL3:ATL54=AQD56)*(ATM3:ATM54="L"))+SUMPRODUCT((ATI3:ATI54=AQD59)*(ATL3:ATL54=AQD57)*(ATM3:ATM54="L"))+SUMPRODUCT((ATI3:ATI54=AQD59)*(ATL3:ATL54=AQD58)*(ATM3:ATM54="L"))+SUMPRODUCT((ATI3:ATI54=AQD60)*(ATL3:ATL54=AQD59)*(ATN3:ATN54="L"))+SUMPRODUCT((ATI3:ATI54=AQD56)*(ATL3:ATL54=AQD59)*(ATN3:ATN54="L"))+SUMPRODUCT((ATI3:ATI54=AQD57)*(ATL3:ATL54=AQD59)*(ATN3:ATN54="L"))+SUMPRODUCT((ATI3:ATI54=AQD58)*(ATL3:ATL54=AQD59)*(ATN3:ATN54="L"))</f>
        <v>0</v>
      </c>
      <c r="AQH59" s="395">
        <f ca="1">SUMPRODUCT((ATI3:ATI54=AQD59)*(ATL3:ATL54=AQD60)*ATJ3:ATJ54)+SUMPRODUCT((ATI3:ATI54=AQD59)*(ATL3:ATL54=AQD56)*ATJ3:ATJ54)+SUMPRODUCT((ATI3:ATI54=AQD59)*(ATL3:ATL54=AQD57)*ATJ3:ATJ54)+SUMPRODUCT((ATI3:ATI54=AQD59)*(ATL3:ATL54=AQD58)*ATJ3:ATJ54)+SUMPRODUCT((ATI3:ATI54=AQD60)*(ATL3:ATL54=AQD59)*ATK3:ATK54)+SUMPRODUCT((ATI3:ATI54=AQD56)*(ATL3:ATL54=AQD59)*ATK3:ATK54)+SUMPRODUCT((ATI3:ATI54=AQD57)*(ATL3:ATL54=AQD59)*ATK3:ATK54)+SUMPRODUCT((ATI3:ATI54=AQD58)*(ATL3:ATL54=AQD59)*ATK3:ATK54)</f>
        <v>0</v>
      </c>
      <c r="AQI59" s="395">
        <f ca="1">SUMPRODUCT((ATI3:ATI54=AQD59)*(ATL3:ATL54=AQD60)*ATK3:ATK54)+SUMPRODUCT((ATI3:ATI54=AQD59)*(ATL3:ATL54=AQD56)*ATK3:ATK54)+SUMPRODUCT((ATI3:ATI54=AQD59)*(ATL3:ATL54=AQD57)*ATK3:ATK54)+SUMPRODUCT((ATI3:ATI54=AQD59)*(ATL3:ATL54=AQD58)*ATK3:ATK54)+SUMPRODUCT((ATI3:ATI54=AQD60)*(ATL3:ATL54=AQD59)*ATJ3:ATJ54)+SUMPRODUCT((ATI3:ATI54=AQD56)*(ATL3:ATL54=AQD59)*ATJ3:ATJ54)+SUMPRODUCT((ATI3:ATI54=AQD57)*(ATL3:ATL54=AQD59)*ATJ3:ATJ54)+SUMPRODUCT((ATI3:ATI54=AQD58)*(ATL3:ATL54=AQD59)*ATJ3:ATJ54)</f>
        <v>0</v>
      </c>
      <c r="AQJ59" s="395">
        <f ca="1">AQH59-AQI59+1000</f>
        <v>1000</v>
      </c>
      <c r="AQK59" s="395">
        <f t="shared" ca="1" si="7585"/>
        <v>0</v>
      </c>
      <c r="AQL59" s="395">
        <f ca="1">IF(AQD59&lt;&gt;"",VLOOKUP(AQD59,APK4:APQ52,7,FALSE),"")</f>
        <v>1000</v>
      </c>
      <c r="AQM59" s="395">
        <f ca="1">IF(AQD59&lt;&gt;"",VLOOKUP(AQD59,APK4:APQ52,5,FALSE),"")</f>
        <v>0</v>
      </c>
      <c r="AQN59" s="395">
        <f ca="1">IF(AQD59&lt;&gt;"",VLOOKUP(AQD59,APK4:APS52,9,FALSE),"")</f>
        <v>27</v>
      </c>
      <c r="AQO59" s="395">
        <f t="shared" ca="1" si="7586"/>
        <v>0</v>
      </c>
      <c r="AQP59" s="395">
        <f ca="1">IF(AQD59&lt;&gt;"",RANK(AQO59,AQO56:AQO60),"")</f>
        <v>1</v>
      </c>
      <c r="AQQ59" s="395">
        <f ca="1">IF(AQD59&lt;&gt;"",SUMPRODUCT((AQO56:AQO60=AQO59)*(AQJ56:AQJ60&gt;AQJ59)),"")</f>
        <v>0</v>
      </c>
      <c r="AQR59" s="395">
        <f ca="1">IF(AQD59&lt;&gt;"",SUMPRODUCT((AQO56:AQO60=AQO59)*(AQJ56:AQJ60=AQJ59)*(AQH56:AQH60&gt;AQH59)),"")</f>
        <v>0</v>
      </c>
      <c r="AQS59" s="395">
        <f ca="1">IF(AQD59&lt;&gt;"",SUMPRODUCT((AQO56:AQO60=AQO59)*(AQJ56:AQJ60=AQJ59)*(AQH56:AQH60=AQH59)*(AQL56:AQL60&gt;AQL59)),"")</f>
        <v>0</v>
      </c>
      <c r="AQT59" s="395">
        <f ca="1">IF(AQD59&lt;&gt;"",SUMPRODUCT((AQO56:AQO60=AQO59)*(AQJ56:AQJ60=AQJ59)*(AQH56:AQH60=AQH59)*(AQL56:AQL60=AQL59)*(AQM56:AQM60&gt;AQM59)),"")</f>
        <v>0</v>
      </c>
      <c r="AQU59" s="395">
        <f ca="1">IF(AQD59&lt;&gt;"",SUMPRODUCT((AQO56:AQO60=AQO59)*(AQJ56:AQJ60=AQJ59)*(AQH56:AQH60=AQH59)*(AQL56:AQL60=AQL59)*(AQM56:AQM60=AQM59)*(AQN56:AQN60&gt;AQN59)),"")</f>
        <v>0</v>
      </c>
      <c r="AQV59" s="395">
        <f ca="1">IF(AQD59&lt;&gt;"",SUM(AQP59:AQU59),"")</f>
        <v>1</v>
      </c>
      <c r="AQW59" s="395" t="str">
        <f ca="1">IF(AQX7&lt;&gt;"",SUMPRODUCT((ARE4:ARE7=ARE7)*(ARD4:ARD7=ARD7)*(ARB4:ARB7=ARB7)*(ARC4:ARC7=ARC7)),"")</f>
        <v/>
      </c>
      <c r="AQX59" s="395" t="str">
        <f ca="1">IF(AND(AQW59&lt;&gt;"",AQW59&gt;1),AQX7,"")</f>
        <v/>
      </c>
      <c r="AQY59" s="395">
        <f ca="1">SUMPRODUCT((ATI3:ATI54=AQX59)*(ATL3:ATL54=AQX60)*(ATM3:ATM54="W"))+SUMPRODUCT((ATI3:ATI54=AQX59)*(ATL3:ATL54=AQX57)*(ATM3:ATM54="W"))+SUMPRODUCT((ATI3:ATI54=AQX59)*(ATL3:ATL54=AQX58)*(ATM3:ATM54="W"))+SUMPRODUCT((ATI3:ATI54=AQX60)*(ATL3:ATL54=AQX59)*(ATN3:ATN54="W"))+SUMPRODUCT((ATI3:ATI54=AQX57)*(ATL3:ATL54=AQX59)*(ATN3:ATN54="W"))+SUMPRODUCT((ATI3:ATI54=AQX58)*(ATL3:ATL54=AQX59)*(ATN3:ATN54="W"))</f>
        <v>0</v>
      </c>
      <c r="AQZ59" s="395">
        <f ca="1">SUMPRODUCT((ATI3:ATI54=AQX59)*(ATL3:ATL54=AQX60)*(ATM3:ATM54="D"))+SUMPRODUCT((ATI3:ATI54=AQX59)*(ATL3:ATL54=AQX57)*(ATM3:ATM54="D"))+SUMPRODUCT((ATI3:ATI54=AQX59)*(ATL3:ATL54=AQX58)*(ATM3:ATM54="D"))+SUMPRODUCT((ATI3:ATI54=AQX60)*(ATL3:ATL54=AQX59)*(ATM3:ATM54="D"))+SUMPRODUCT((ATI3:ATI54=AQX57)*(ATL3:ATL54=AQX59)*(ATM3:ATM54="D"))+SUMPRODUCT((ATI3:ATI54=AQX58)*(ATL3:ATL54=AQX59)*(ATM3:ATM54="D"))</f>
        <v>0</v>
      </c>
      <c r="ARA59" s="395">
        <f ca="1">SUMPRODUCT((ATI3:ATI54=AQX59)*(ATL3:ATL54=AQX60)*(ATM3:ATM54="L"))+SUMPRODUCT((ATI3:ATI54=AQX59)*(ATL3:ATL54=AQX57)*(ATM3:ATM54="L"))+SUMPRODUCT((ATI3:ATI54=AQX59)*(ATL3:ATL54=AQX58)*(ATM3:ATM54="L"))+SUMPRODUCT((ATI3:ATI54=AQX60)*(ATL3:ATL54=AQX59)*(ATN3:ATN54="L"))+SUMPRODUCT((ATI3:ATI54=AQX57)*(ATL3:ATL54=AQX59)*(ATN3:ATN54="L"))+SUMPRODUCT((ATI3:ATI54=AQX58)*(ATL3:ATL54=AQX59)*(ATN3:ATN54="L"))</f>
        <v>0</v>
      </c>
      <c r="ARB59" s="395">
        <f ca="1">SUMPRODUCT((ATI3:ATI54=AQX59)*(ATL3:ATL54=AQX60)*ATJ3:ATJ54)+SUMPRODUCT((ATI3:ATI54=AQX59)*(ATL3:ATL54=AQX56)*ATJ3:ATJ54)+SUMPRODUCT((ATI3:ATI54=AQX59)*(ATL3:ATL54=AQX57)*ATJ3:ATJ54)+SUMPRODUCT((ATI3:ATI54=AQX59)*(ATL3:ATL54=AQX58)*ATJ3:ATJ54)+SUMPRODUCT((ATI3:ATI54=AQX60)*(ATL3:ATL54=AQX59)*ATK3:ATK54)+SUMPRODUCT((ATI3:ATI54=AQX56)*(ATL3:ATL54=AQX59)*ATK3:ATK54)+SUMPRODUCT((ATI3:ATI54=AQX57)*(ATL3:ATL54=AQX59)*ATK3:ATK54)+SUMPRODUCT((ATI3:ATI54=AQX58)*(ATL3:ATL54=AQX59)*ATK3:ATK54)</f>
        <v>0</v>
      </c>
      <c r="ARC59" s="395">
        <f ca="1">SUMPRODUCT((ATI3:ATI54=AQX59)*(ATL3:ATL54=AQX60)*ATK3:ATK54)+SUMPRODUCT((ATI3:ATI54=AQX59)*(ATL3:ATL54=AQX56)*ATK3:ATK54)+SUMPRODUCT((ATI3:ATI54=AQX59)*(ATL3:ATL54=AQX57)*ATK3:ATK54)+SUMPRODUCT((ATI3:ATI54=AQX59)*(ATL3:ATL54=AQX58)*ATK3:ATK54)+SUMPRODUCT((ATI3:ATI54=AQX60)*(ATL3:ATL54=AQX59)*ATJ3:ATJ54)+SUMPRODUCT((ATI3:ATI54=AQX56)*(ATL3:ATL54=AQX59)*ATJ3:ATJ54)+SUMPRODUCT((ATI3:ATI54=AQX57)*(ATL3:ATL54=AQX59)*ATJ3:ATJ54)+SUMPRODUCT((ATI3:ATI54=AQX58)*(ATL3:ATL54=AQX59)*ATJ3:ATJ54)</f>
        <v>0</v>
      </c>
      <c r="ARD59" s="395">
        <f ca="1">ARB59-ARC59+1000</f>
        <v>1000</v>
      </c>
      <c r="ARE59" s="395" t="str">
        <f t="shared" ca="1" si="7587"/>
        <v/>
      </c>
      <c r="ARF59" s="395" t="str">
        <f ca="1">IF(AQX59&lt;&gt;"",VLOOKUP(AQX59,APK4:APQ52,7,FALSE),"")</f>
        <v/>
      </c>
      <c r="ARG59" s="395" t="str">
        <f ca="1">IF(AQX59&lt;&gt;"",VLOOKUP(AQX59,APK4:APQ52,5,FALSE),"")</f>
        <v/>
      </c>
      <c r="ARH59" s="395" t="str">
        <f ca="1">IF(AQX59&lt;&gt;"",VLOOKUP(AQX59,APK4:APS52,9,FALSE),"")</f>
        <v/>
      </c>
      <c r="ARI59" s="395" t="str">
        <f t="shared" ca="1" si="7588"/>
        <v/>
      </c>
      <c r="ARJ59" s="395" t="str">
        <f ca="1">IF(AQX59&lt;&gt;"",RANK(ARI59,ARI56:ARI59),"")</f>
        <v/>
      </c>
      <c r="ARK59" s="395" t="str">
        <f ca="1">IF(AQX59&lt;&gt;"",SUMPRODUCT((ARI56:ARI59=ARI59)*(ARD56:ARD59&gt;ARD59)),"")</f>
        <v/>
      </c>
      <c r="ARL59" s="395" t="str">
        <f ca="1">IF(AQX59&lt;&gt;"",SUMPRODUCT((ARI56:ARI59=ARI59)*(ARD56:ARD59=ARD59)*(ARB56:ARB59&gt;ARB59)),"")</f>
        <v/>
      </c>
      <c r="ARM59" s="395" t="str">
        <f ca="1">IF(AQX59&lt;&gt;"",SUMPRODUCT((ARI56:ARI59=ARI59)*(ARD56:ARD59=ARD59)*(ARB56:ARB59=ARB59)*(ARF56:ARF59&gt;ARF59)),"")</f>
        <v/>
      </c>
      <c r="ARN59" s="395" t="str">
        <f ca="1">IF(AQX59&lt;&gt;"",SUMPRODUCT((ARI56:ARI59=ARI59)*(ARD56:ARD59=ARD59)*(ARB56:ARB59=ARB59)*(ARF56:ARF59=ARF59)*(ARG56:ARG59&gt;ARG59)),"")</f>
        <v/>
      </c>
      <c r="ARO59" s="395" t="str">
        <f ca="1">IF(AQX59&lt;&gt;"",SUMPRODUCT((ARI56:ARI59=ARI59)*(ARD56:ARD59=ARD59)*(ARB56:ARB59=ARB59)*(ARF56:ARF59=ARF59)*(ARG56:ARG59=ARG59)*(ARH56:ARH59&gt;ARH59)),"")</f>
        <v/>
      </c>
      <c r="ARP59" s="395" t="str">
        <f t="shared" ca="1" si="7599"/>
        <v/>
      </c>
    </row>
    <row r="62" spans="2:1211" x14ac:dyDescent="0.25">
      <c r="U62" s="395">
        <f>IF(V63="",SUM(AH11:AM11),IF(V64="",SUM(AH12:AM12),IF(V65="",SUM(AH13:AM13),IF(V66="",SUM(AH14:AM14),0))))</f>
        <v>0</v>
      </c>
      <c r="AO62" s="395">
        <f>IF(AP64="",SUM(BB12:BG12),IF(AP65="",SUM(BB13:BG13),IF(AP66="",SUM(BB14:BG14),0)))</f>
        <v>0</v>
      </c>
      <c r="EA62" s="395">
        <f ca="1">IF(EB63="",SUM(EN11:ES11),IF(EB64="",SUM(EN12:ES12),IF(EB65="",SUM(EN13:ES13),IF(EB66="",SUM(EN14:ES14),0))))</f>
        <v>0</v>
      </c>
      <c r="EU62" s="395">
        <f ca="1">IF(EV64="",SUM(FH12:FM12),IF(EV65="",SUM(FH13:FM13),IF(EV66="",SUM(FH14:FM14),0)))</f>
        <v>0</v>
      </c>
      <c r="IG62" s="395">
        <f ca="1">IF(IH63="",SUM(IT11:IY11),IF(IH64="",SUM(IT12:IY12),IF(IH65="",SUM(IT13:IY13),IF(IH66="",SUM(IT14:IY14),0))))</f>
        <v>0</v>
      </c>
      <c r="JA62" s="395">
        <f ca="1">IF(JB64="",SUM(JN12:JS12),IF(JB65="",SUM(JN13:JS13),IF(JB66="",SUM(JN14:JS14),0)))</f>
        <v>1</v>
      </c>
      <c r="MM62" s="395">
        <f ca="1">IF(MN63="",SUM(MZ11:NE11),IF(MN64="",SUM(MZ12:NE12),IF(MN65="",SUM(MZ13:NE13),IF(MN66="",SUM(MZ14:NE14),0))))</f>
        <v>0</v>
      </c>
      <c r="NG62" s="395">
        <f ca="1">IF(NH64="",SUM(NT12:NY12),IF(NH65="",SUM(NT13:NY13),IF(NH66="",SUM(NT14:NY14),0)))</f>
        <v>1</v>
      </c>
      <c r="QS62" s="395">
        <f ca="1">IF(QT63="",SUM(RF11:RK11),IF(QT64="",SUM(RF12:RK12),IF(QT65="",SUM(RF13:RK13),IF(QT66="",SUM(RF14:RK14),0))))</f>
        <v>0</v>
      </c>
      <c r="RM62" s="395">
        <f ca="1">IF(RN64="",SUM(RZ12:SE12),IF(RN65="",SUM(RZ13:SE13),IF(RN66="",SUM(RZ14:SE14),0)))</f>
        <v>0</v>
      </c>
      <c r="UY62" s="395">
        <f ca="1">IF(UZ63="",SUM(VL11:VQ11),IF(UZ64="",SUM(VL12:VQ12),IF(UZ65="",SUM(VL13:VQ13),IF(UZ66="",SUM(VL14:VQ14),0))))</f>
        <v>0</v>
      </c>
      <c r="VS62" s="395">
        <f ca="1">IF(VT64="",SUM(WF12:WK12),IF(VT65="",SUM(WF13:WK13),IF(VT66="",SUM(WF14:WK14),0)))</f>
        <v>0</v>
      </c>
      <c r="ZE62" s="395">
        <f ca="1">IF(ZF63="",SUM(ZR11:ZW11),IF(ZF64="",SUM(ZR12:ZW12),IF(ZF65="",SUM(ZR13:ZW13),IF(ZF66="",SUM(ZR14:ZW14),0))))</f>
        <v>0</v>
      </c>
      <c r="ZY62" s="395">
        <f ca="1">IF(ZZ64="",SUM(AAL12:AAQ12),IF(ZZ65="",SUM(AAL13:AAQ13),IF(ZZ66="",SUM(AAL14:AAQ14),0)))</f>
        <v>0</v>
      </c>
      <c r="ADK62" s="395">
        <f ca="1">IF(ADL63="",SUM(ADX11:AEC11),IF(ADL64="",SUM(ADX12:AEC12),IF(ADL65="",SUM(ADX13:AEC13),IF(ADL66="",SUM(ADX14:AEC14),0))))</f>
        <v>0</v>
      </c>
      <c r="AEE62" s="395">
        <f ca="1">IF(AEF64="",SUM(AER12:AEW12),IF(AEF65="",SUM(AER13:AEW13),IF(AEF66="",SUM(AER14:AEW14),0)))</f>
        <v>0</v>
      </c>
      <c r="AHQ62" s="395">
        <f ca="1">IF(AHR63="",SUM(AID11:AII11),IF(AHR64="",SUM(AID12:AII12),IF(AHR65="",SUM(AID13:AII13),IF(AHR66="",SUM(AID14:AII14),0))))</f>
        <v>0</v>
      </c>
      <c r="AIK62" s="395">
        <f ca="1">IF(AIL64="",SUM(AIX12:AJC12),IF(AIL65="",SUM(AIX13:AJC13),IF(AIL66="",SUM(AIX14:AJC14),0)))</f>
        <v>0</v>
      </c>
      <c r="ALW62" s="395">
        <f ca="1">IF(ALX63="",SUM(AMJ11:AMO11),IF(ALX64="",SUM(AMJ12:AMO12),IF(ALX65="",SUM(AMJ13:AMO13),IF(ALX66="",SUM(AMJ14:AMO14),0))))</f>
        <v>0</v>
      </c>
      <c r="AMQ62" s="395">
        <f ca="1">IF(AMR64="",SUM(AND12:ANI12),IF(AMR65="",SUM(AND13:ANI13),IF(AMR66="",SUM(AND14:ANI14),0)))</f>
        <v>0</v>
      </c>
      <c r="AQC62" s="395">
        <f ca="1">IF(AQD63="",SUM(AQP11:AQU11),IF(AQD64="",SUM(AQP12:AQU12),IF(AQD65="",SUM(AQP13:AQU13),IF(AQD66="",SUM(AQP14:AQU14),0))))</f>
        <v>0</v>
      </c>
      <c r="AQW62" s="395">
        <f ca="1">IF(AQX64="",SUM(ARJ12:ARO12),IF(AQX65="",SUM(ARJ13:ARO13),IF(AQX66="",SUM(ARJ14:ARO14),0)))</f>
        <v>0</v>
      </c>
    </row>
    <row r="63" spans="2:1211" x14ac:dyDescent="0.25">
      <c r="G63" s="395">
        <v>1</v>
      </c>
      <c r="H63" s="395">
        <v>1</v>
      </c>
      <c r="I63" s="395">
        <v>1</v>
      </c>
      <c r="J63" s="395">
        <f>IF(COUNTIF(J11:J14,4)=4,1,SUMPRODUCT((J11:J14=J11)*(I11:I14=I11)*(G11:G14&gt;G11))+1)</f>
        <v>1</v>
      </c>
      <c r="U63" s="395">
        <f>IF(V11&lt;&gt;"",SUMPRODUCT((AC11:AC14=AC11)*(AB11:AB14=AB11)*(Z11:Z14=Z11)*(AA11:AA14=AA11)),"")</f>
        <v>2</v>
      </c>
      <c r="V63" s="395" t="str">
        <f>IF(AND(U63&lt;&gt;"",U63&gt;1),V11,"")</f>
        <v>Botafogo</v>
      </c>
      <c r="W63" s="395">
        <f>SUMPRODUCT((DA3:DA54=V63)*(DD3:DD54=V64)*(DE3:DE54="W"))+SUMPRODUCT((DA3:DA54=V63)*(DD3:DD54=V65)*(DE3:DE54="W"))+SUMPRODUCT((DA3:DA54=V63)*(DD3:DD54=V66)*(DE3:DE54="W"))+SUMPRODUCT((DA3:DA54=V63)*(DD3:DD54=V67)*(DE3:DE54="W"))+SUMPRODUCT((DA3:DA54=V64)*(DD3:DD54=V63)*(DF3:DF54="W"))+SUMPRODUCT((DA3:DA54=V65)*(DD3:DD54=V63)*(DF3:DF54="W"))+SUMPRODUCT((DA3:DA54=V66)*(DD3:DD54=V63)*(DF3:DF54="W"))+SUMPRODUCT((DA3:DA54=V67)*(DD3:DD54=V63)*(DF3:DF54="W"))</f>
        <v>0</v>
      </c>
      <c r="X63" s="395">
        <f>SUMPRODUCT((DA3:DA54=V63)*(DD3:DD54=V64)*(DE3:DE54="D"))+SUMPRODUCT((DA3:DA54=V63)*(DD3:DD54=V65)*(DE3:DE54="D"))+SUMPRODUCT((DA3:DA54=V63)*(DD3:DD54=V66)*(DE3:DE54="D"))+SUMPRODUCT((DA3:DA54=V63)*(DD3:DD54=V67)*(DE3:DE54="D"))+SUMPRODUCT((DA3:DA54=V64)*(DD3:DD54=V63)*(DE3:DE54="D"))+SUMPRODUCT((DA3:DA54=V65)*(DD3:DD54=V63)*(DE3:DE54="D"))+SUMPRODUCT((DA3:DA54=V66)*(DD3:DD54=V63)*(DE3:DE54="D"))+SUMPRODUCT((DA3:DA54=V67)*(DD3:DD54=V63)*(DE3:DE54="D"))</f>
        <v>1</v>
      </c>
      <c r="Y63" s="395">
        <f>SUMPRODUCT((DA3:DA54=V63)*(DD3:DD54=V64)*(DE3:DE54="L"))+SUMPRODUCT((DA3:DA54=V63)*(DD3:DD54=V65)*(DE3:DE54="L"))+SUMPRODUCT((DA3:DA54=V63)*(DD3:DD54=V66)*(DE3:DE54="L"))+SUMPRODUCT((DA3:DA54=V63)*(DD3:DD54=V67)*(DE3:DE54="L"))+SUMPRODUCT((DA3:DA54=V64)*(DD3:DD54=V63)*(DF3:DF54="L"))+SUMPRODUCT((DA3:DA54=V65)*(DD3:DD54=V63)*(DF3:DF54="L"))+SUMPRODUCT((DA3:DA54=V66)*(DD3:DD54=V63)*(DF3:DF54="L"))+SUMPRODUCT((DA3:DA54=V67)*(DD3:DD54=V63)*(DF3:DF54="L"))</f>
        <v>0</v>
      </c>
      <c r="Z63" s="395">
        <f>SUMPRODUCT((DA3:DA54=V63)*(DD3:DD54=V64)*DB3:DB54)+SUMPRODUCT((DA3:DA54=V63)*(DD3:DD54=V65)*DB3:DB54)+SUMPRODUCT((DA3:DA54=V63)*(DD3:DD54=V66)*DB3:DB54)+SUMPRODUCT((DA3:DA54=V63)*(DD3:DD54=V67)*DB3:DB54)+SUMPRODUCT((DA3:DA54=V64)*(DD3:DD54=V63)*DC3:DC54)+SUMPRODUCT((DA3:DA54=V65)*(DD3:DD54=V63)*DC3:DC54)+SUMPRODUCT((DA3:DA54=V66)*(DD3:DD54=V63)*DC3:DC54)+SUMPRODUCT((DA3:DA54=V67)*(DD3:DD54=V63)*DC3:DC54)</f>
        <v>2</v>
      </c>
      <c r="AA63" s="395">
        <f>SUMPRODUCT((DA3:DA54=V63)*(DD3:DD54=V64)*DC3:DC54)+SUMPRODUCT((DA3:DA54=V63)*(DD3:DD54=V65)*DC3:DC54)+SUMPRODUCT((DA3:DA54=V63)*(DD3:DD54=V66)*DC3:DC54)+SUMPRODUCT((DA3:DA54=V63)*(DD3:DD54=V67)*DC3:DC54)+SUMPRODUCT((DA3:DA54=V64)*(DD3:DD54=V63)*DB3:DB54)+SUMPRODUCT((DA3:DA54=V65)*(DD3:DD54=V63)*DB3:DB54)+SUMPRODUCT((DA3:DA54=V66)*(DD3:DD54=V63)*DB3:DB54)+SUMPRODUCT((DA3:DA54=V67)*(DD3:DD54=V63)*DB3:DB54)</f>
        <v>2</v>
      </c>
      <c r="AB63" s="395">
        <f>Z63-AA63+1000</f>
        <v>1000</v>
      </c>
      <c r="AC63" s="395">
        <f t="shared" ref="AC63:AC66" si="7600">IF(V63&lt;&gt;"",W63*3+X63*1,"")</f>
        <v>1</v>
      </c>
      <c r="AD63" s="395">
        <f>IF(V63&lt;&gt;"",VLOOKUP(V63,C4:I52,7,FALSE),"")</f>
        <v>1001</v>
      </c>
      <c r="AE63" s="395">
        <f>IF(V63&lt;&gt;"",VLOOKUP(V63,C4:I52,5,FALSE),"")</f>
        <v>5</v>
      </c>
      <c r="AF63" s="395">
        <f>IF(V63&lt;&gt;"",VLOOKUP(V63,C4:K52,9,FALSE),"")</f>
        <v>15</v>
      </c>
      <c r="AG63" s="395">
        <f>AC63</f>
        <v>1</v>
      </c>
      <c r="AH63" s="395">
        <f>IF(V63&lt;&gt;"",RANK(AG63,AG63:AG66),"")</f>
        <v>1</v>
      </c>
      <c r="AI63" s="395">
        <f>IF(V63&lt;&gt;"",SUMPRODUCT((AG63:AG66=AG63)*(AB63:AB66&gt;AB63)),"")</f>
        <v>0</v>
      </c>
      <c r="AJ63" s="395">
        <f>IF(V63&lt;&gt;"",SUMPRODUCT((AG63:AG66=AG63)*(AB63:AB66=AB63)*(Z63:Z66&gt;Z63)),"")</f>
        <v>0</v>
      </c>
      <c r="AK63" s="395">
        <f>IF(V63&lt;&gt;"",SUMPRODUCT((AG63:AG66=AG63)*(AB63:AB66=AB63)*(Z63:Z66=Z63)*(AD63:AD66&gt;AD63)),"")</f>
        <v>0</v>
      </c>
      <c r="AL63" s="395">
        <f>IF(V63&lt;&gt;"",SUMPRODUCT((AG63:AG66=AG63)*(AB63:AB66=AB63)*(Z63:Z66=Z63)*(AD63:AD66=AD63)*(AE63:AE66&gt;AE63)),"")</f>
        <v>1</v>
      </c>
      <c r="AM63" s="395">
        <f>IF(V63&lt;&gt;"",SUMPRODUCT((AG63:AG66=AG63)*(AB63:AB66=AB63)*(Z63:Z66=Z63)*(AD63:AD66=AD63)*(AE63:AE66=AE63)*(AF63:AF66&gt;AF63)),"")</f>
        <v>0</v>
      </c>
      <c r="AN63" s="395">
        <f>IF(V63&lt;&gt;"",SUM(AH63:AM63),"")</f>
        <v>2</v>
      </c>
      <c r="DP63" s="395">
        <f ca="1">IF(COUNTIF(DP11:DP14,4)=4,1,SUMPRODUCT((DP11:DP14=DP11)*(DO11:DO14=DO11)*(DM11:DM14&gt;DM11))+1)</f>
        <v>1</v>
      </c>
      <c r="EA63" s="395" t="str">
        <f ca="1">IF(EB11&lt;&gt;"",SUMPRODUCT((EI11:EI14=EI11)*(EH11:EH14=EH11)*(EF11:EF14=EF11)*(EG11:EG14=EG11)),"")</f>
        <v/>
      </c>
      <c r="EB63" s="395" t="str">
        <f ca="1">IF(AND(EA63&lt;&gt;"",EA63&gt;1),EB11,"")</f>
        <v/>
      </c>
      <c r="EC63" s="395">
        <f ca="1">SUMPRODUCT((HG3:HG54=EB63)*(HJ3:HJ54=EB64)*(HK3:HK54="W"))+SUMPRODUCT((HG3:HG54=EB63)*(HJ3:HJ54=EB65)*(HK3:HK54="W"))+SUMPRODUCT((HG3:HG54=EB63)*(HJ3:HJ54=EB66)*(HK3:HK54="W"))+SUMPRODUCT((HG3:HG54=EB63)*(HJ3:HJ54=EB67)*(HK3:HK54="W"))+SUMPRODUCT((HG3:HG54=EB64)*(HJ3:HJ54=EB63)*(HL3:HL54="W"))+SUMPRODUCT((HG3:HG54=EB65)*(HJ3:HJ54=EB63)*(HL3:HL54="W"))+SUMPRODUCT((HG3:HG54=EB66)*(HJ3:HJ54=EB63)*(HL3:HL54="W"))+SUMPRODUCT((HG3:HG54=EB67)*(HJ3:HJ54=EB63)*(HL3:HL54="W"))</f>
        <v>0</v>
      </c>
      <c r="ED63" s="395">
        <f ca="1">SUMPRODUCT((HG3:HG54=EB63)*(HJ3:HJ54=EB64)*(HK3:HK54="D"))+SUMPRODUCT((HG3:HG54=EB63)*(HJ3:HJ54=EB65)*(HK3:HK54="D"))+SUMPRODUCT((HG3:HG54=EB63)*(HJ3:HJ54=EB66)*(HK3:HK54="D"))+SUMPRODUCT((HG3:HG54=EB63)*(HJ3:HJ54=EB67)*(HK3:HK54="D"))+SUMPRODUCT((HG3:HG54=EB64)*(HJ3:HJ54=EB63)*(HK3:HK54="D"))+SUMPRODUCT((HG3:HG54=EB65)*(HJ3:HJ54=EB63)*(HK3:HK54="D"))+SUMPRODUCT((HG3:HG54=EB66)*(HJ3:HJ54=EB63)*(HK3:HK54="D"))+SUMPRODUCT((HG3:HG54=EB67)*(HJ3:HJ54=EB63)*(HK3:HK54="D"))</f>
        <v>0</v>
      </c>
      <c r="EE63" s="395">
        <f ca="1">SUMPRODUCT((HG3:HG54=EB63)*(HJ3:HJ54=EB64)*(HK3:HK54="L"))+SUMPRODUCT((HG3:HG54=EB63)*(HJ3:HJ54=EB65)*(HK3:HK54="L"))+SUMPRODUCT((HG3:HG54=EB63)*(HJ3:HJ54=EB66)*(HK3:HK54="L"))+SUMPRODUCT((HG3:HG54=EB63)*(HJ3:HJ54=EB67)*(HK3:HK54="L"))+SUMPRODUCT((HG3:HG54=EB64)*(HJ3:HJ54=EB63)*(HL3:HL54="L"))+SUMPRODUCT((HG3:HG54=EB65)*(HJ3:HJ54=EB63)*(HL3:HL54="L"))+SUMPRODUCT((HG3:HG54=EB66)*(HJ3:HJ54=EB63)*(HL3:HL54="L"))+SUMPRODUCT((HG3:HG54=EB67)*(HJ3:HJ54=EB63)*(HL3:HL54="L"))</f>
        <v>0</v>
      </c>
      <c r="EF63" s="395">
        <f ca="1">SUMPRODUCT((HG3:HG54=EB63)*(HJ3:HJ54=EB64)*HH3:HH54)+SUMPRODUCT((HG3:HG54=EB63)*(HJ3:HJ54=EB65)*HH3:HH54)+SUMPRODUCT((HG3:HG54=EB63)*(HJ3:HJ54=EB66)*HH3:HH54)+SUMPRODUCT((HG3:HG54=EB63)*(HJ3:HJ54=EB67)*HH3:HH54)+SUMPRODUCT((HG3:HG54=EB64)*(HJ3:HJ54=EB63)*HI3:HI54)+SUMPRODUCT((HG3:HG54=EB65)*(HJ3:HJ54=EB63)*HI3:HI54)+SUMPRODUCT((HG3:HG54=EB66)*(HJ3:HJ54=EB63)*HI3:HI54)+SUMPRODUCT((HG3:HG54=EB67)*(HJ3:HJ54=EB63)*HI3:HI54)</f>
        <v>0</v>
      </c>
      <c r="EG63" s="395">
        <f ca="1">SUMPRODUCT((HG3:HG54=EB63)*(HJ3:HJ54=EB64)*HI3:HI54)+SUMPRODUCT((HG3:HG54=EB63)*(HJ3:HJ54=EB65)*HI3:HI54)+SUMPRODUCT((HG3:HG54=EB63)*(HJ3:HJ54=EB66)*HI3:HI54)+SUMPRODUCT((HG3:HG54=EB63)*(HJ3:HJ54=EB67)*HI3:HI54)+SUMPRODUCT((HG3:HG54=EB64)*(HJ3:HJ54=EB63)*HH3:HH54)+SUMPRODUCT((HG3:HG54=EB65)*(HJ3:HJ54=EB63)*HH3:HH54)+SUMPRODUCT((HG3:HG54=EB66)*(HJ3:HJ54=EB63)*HH3:HH54)+SUMPRODUCT((HG3:HG54=EB67)*(HJ3:HJ54=EB63)*HH3:HH54)</f>
        <v>0</v>
      </c>
      <c r="EH63" s="395">
        <f ca="1">EF63-EG63+1000</f>
        <v>1000</v>
      </c>
      <c r="EI63" s="395" t="str">
        <f t="shared" ref="EI63:EI66" ca="1" si="7601">IF(EB63&lt;&gt;"",EC63*3+ED63*1,"")</f>
        <v/>
      </c>
      <c r="EJ63" s="395" t="str">
        <f ca="1">IF(EB63&lt;&gt;"",VLOOKUP(EB63,DI4:DO52,7,FALSE),"")</f>
        <v/>
      </c>
      <c r="EK63" s="395" t="str">
        <f ca="1">IF(EB63&lt;&gt;"",VLOOKUP(EB63,DI4:DO52,5,FALSE),"")</f>
        <v/>
      </c>
      <c r="EL63" s="395" t="str">
        <f ca="1">IF(EB63&lt;&gt;"",VLOOKUP(EB63,DI4:DQ52,9,FALSE),"")</f>
        <v/>
      </c>
      <c r="EM63" s="395" t="str">
        <f ca="1">EI63</f>
        <v/>
      </c>
      <c r="EN63" s="395" t="str">
        <f ca="1">IF(EB63&lt;&gt;"",RANK(EM63,EM63:EM66),"")</f>
        <v/>
      </c>
      <c r="EO63" s="395" t="str">
        <f ca="1">IF(EB63&lt;&gt;"",SUMPRODUCT((EM63:EM66=EM63)*(EH63:EH66&gt;EH63)),"")</f>
        <v/>
      </c>
      <c r="EP63" s="395" t="str">
        <f ca="1">IF(EB63&lt;&gt;"",SUMPRODUCT((EM63:EM66=EM63)*(EH63:EH66=EH63)*(EF63:EF66&gt;EF63)),"")</f>
        <v/>
      </c>
      <c r="EQ63" s="395" t="str">
        <f ca="1">IF(EB63&lt;&gt;"",SUMPRODUCT((EM63:EM66=EM63)*(EH63:EH66=EH63)*(EF63:EF66=EF63)*(EJ63:EJ66&gt;EJ63)),"")</f>
        <v/>
      </c>
      <c r="ER63" s="395" t="str">
        <f ca="1">IF(EB63&lt;&gt;"",SUMPRODUCT((EM63:EM66=EM63)*(EH63:EH66=EH63)*(EF63:EF66=EF63)*(EJ63:EJ66=EJ63)*(EK63:EK66&gt;EK63)),"")</f>
        <v/>
      </c>
      <c r="ES63" s="395" t="str">
        <f ca="1">IF(EB63&lt;&gt;"",SUMPRODUCT((EM63:EM66=EM63)*(EH63:EH66=EH63)*(EF63:EF66=EF63)*(EJ63:EJ66=EJ63)*(EK63:EK66=EK63)*(EL63:EL66&gt;EL63)),"")</f>
        <v/>
      </c>
      <c r="ET63" s="395" t="str">
        <f ca="1">IF(EB63&lt;&gt;"",SUM(EN63:ES63),"")</f>
        <v/>
      </c>
      <c r="HV63" s="395">
        <f ca="1">IF(COUNTIF(HV11:HV14,4)=4,1,SUMPRODUCT((HV11:HV14=HV11)*(HU11:HU14=HU11)*(HS11:HS14&gt;HS11))+1)</f>
        <v>1</v>
      </c>
      <c r="IG63" s="395" t="str">
        <f ca="1">IF(IH11&lt;&gt;"",SUMPRODUCT((IO11:IO14=IO11)*(IN11:IN14=IN11)*(IL11:IL14=IL11)*(IM11:IM14=IM11)),"")</f>
        <v/>
      </c>
      <c r="IH63" s="395" t="str">
        <f ca="1">IF(AND(IG63&lt;&gt;"",IG63&gt;1),IH11,"")</f>
        <v/>
      </c>
      <c r="II63" s="395">
        <f ca="1">SUMPRODUCT((LM3:LM54=IH63)*(LP3:LP54=IH64)*(LQ3:LQ54="W"))+SUMPRODUCT((LM3:LM54=IH63)*(LP3:LP54=IH65)*(LQ3:LQ54="W"))+SUMPRODUCT((LM3:LM54=IH63)*(LP3:LP54=IH66)*(LQ3:LQ54="W"))+SUMPRODUCT((LM3:LM54=IH63)*(LP3:LP54=IH67)*(LQ3:LQ54="W"))+SUMPRODUCT((LM3:LM54=IH64)*(LP3:LP54=IH63)*(LR3:LR54="W"))+SUMPRODUCT((LM3:LM54=IH65)*(LP3:LP54=IH63)*(LR3:LR54="W"))+SUMPRODUCT((LM3:LM54=IH66)*(LP3:LP54=IH63)*(LR3:LR54="W"))+SUMPRODUCT((LM3:LM54=IH67)*(LP3:LP54=IH63)*(LR3:LR54="W"))</f>
        <v>0</v>
      </c>
      <c r="IJ63" s="395">
        <f ca="1">SUMPRODUCT((LM3:LM54=IH63)*(LP3:LP54=IH64)*(LQ3:LQ54="D"))+SUMPRODUCT((LM3:LM54=IH63)*(LP3:LP54=IH65)*(LQ3:LQ54="D"))+SUMPRODUCT((LM3:LM54=IH63)*(LP3:LP54=IH66)*(LQ3:LQ54="D"))+SUMPRODUCT((LM3:LM54=IH63)*(LP3:LP54=IH67)*(LQ3:LQ54="D"))+SUMPRODUCT((LM3:LM54=IH64)*(LP3:LP54=IH63)*(LQ3:LQ54="D"))+SUMPRODUCT((LM3:LM54=IH65)*(LP3:LP54=IH63)*(LQ3:LQ54="D"))+SUMPRODUCT((LM3:LM54=IH66)*(LP3:LP54=IH63)*(LQ3:LQ54="D"))+SUMPRODUCT((LM3:LM54=IH67)*(LP3:LP54=IH63)*(LQ3:LQ54="D"))</f>
        <v>0</v>
      </c>
      <c r="IK63" s="395">
        <f ca="1">SUMPRODUCT((LM3:LM54=IH63)*(LP3:LP54=IH64)*(LQ3:LQ54="L"))+SUMPRODUCT((LM3:LM54=IH63)*(LP3:LP54=IH65)*(LQ3:LQ54="L"))+SUMPRODUCT((LM3:LM54=IH63)*(LP3:LP54=IH66)*(LQ3:LQ54="L"))+SUMPRODUCT((LM3:LM54=IH63)*(LP3:LP54=IH67)*(LQ3:LQ54="L"))+SUMPRODUCT((LM3:LM54=IH64)*(LP3:LP54=IH63)*(LR3:LR54="L"))+SUMPRODUCT((LM3:LM54=IH65)*(LP3:LP54=IH63)*(LR3:LR54="L"))+SUMPRODUCT((LM3:LM54=IH66)*(LP3:LP54=IH63)*(LR3:LR54="L"))+SUMPRODUCT((LM3:LM54=IH67)*(LP3:LP54=IH63)*(LR3:LR54="L"))</f>
        <v>0</v>
      </c>
      <c r="IL63" s="395">
        <f ca="1">SUMPRODUCT((LM3:LM54=IH63)*(LP3:LP54=IH64)*LN3:LN54)+SUMPRODUCT((LM3:LM54=IH63)*(LP3:LP54=IH65)*LN3:LN54)+SUMPRODUCT((LM3:LM54=IH63)*(LP3:LP54=IH66)*LN3:LN54)+SUMPRODUCT((LM3:LM54=IH63)*(LP3:LP54=IH67)*LN3:LN54)+SUMPRODUCT((LM3:LM54=IH64)*(LP3:LP54=IH63)*LO3:LO54)+SUMPRODUCT((LM3:LM54=IH65)*(LP3:LP54=IH63)*LO3:LO54)+SUMPRODUCT((LM3:LM54=IH66)*(LP3:LP54=IH63)*LO3:LO54)+SUMPRODUCT((LM3:LM54=IH67)*(LP3:LP54=IH63)*LO3:LO54)</f>
        <v>0</v>
      </c>
      <c r="IM63" s="395">
        <f ca="1">SUMPRODUCT((LM3:LM54=IH63)*(LP3:LP54=IH64)*LO3:LO54)+SUMPRODUCT((LM3:LM54=IH63)*(LP3:LP54=IH65)*LO3:LO54)+SUMPRODUCT((LM3:LM54=IH63)*(LP3:LP54=IH66)*LO3:LO54)+SUMPRODUCT((LM3:LM54=IH63)*(LP3:LP54=IH67)*LO3:LO54)+SUMPRODUCT((LM3:LM54=IH64)*(LP3:LP54=IH63)*LN3:LN54)+SUMPRODUCT((LM3:LM54=IH65)*(LP3:LP54=IH63)*LN3:LN54)+SUMPRODUCT((LM3:LM54=IH66)*(LP3:LP54=IH63)*LN3:LN54)+SUMPRODUCT((LM3:LM54=IH67)*(LP3:LP54=IH63)*LN3:LN54)</f>
        <v>0</v>
      </c>
      <c r="IN63" s="395">
        <f ca="1">IL63-IM63+1000</f>
        <v>1000</v>
      </c>
      <c r="IO63" s="395" t="str">
        <f t="shared" ref="IO63:IO66" ca="1" si="7602">IF(IH63&lt;&gt;"",II63*3+IJ63*1,"")</f>
        <v/>
      </c>
      <c r="IP63" s="395" t="str">
        <f ca="1">IF(IH63&lt;&gt;"",VLOOKUP(IH63,HO4:HU52,7,FALSE),"")</f>
        <v/>
      </c>
      <c r="IQ63" s="395" t="str">
        <f ca="1">IF(IH63&lt;&gt;"",VLOOKUP(IH63,HO4:HU52,5,FALSE),"")</f>
        <v/>
      </c>
      <c r="IR63" s="395" t="str">
        <f ca="1">IF(IH63&lt;&gt;"",VLOOKUP(IH63,HO4:HW52,9,FALSE),"")</f>
        <v/>
      </c>
      <c r="IS63" s="395" t="str">
        <f ca="1">IO63</f>
        <v/>
      </c>
      <c r="IT63" s="395" t="str">
        <f ca="1">IF(IH63&lt;&gt;"",RANK(IS63,IS63:IS66),"")</f>
        <v/>
      </c>
      <c r="IU63" s="395" t="str">
        <f ca="1">IF(IH63&lt;&gt;"",SUMPRODUCT((IS63:IS66=IS63)*(IN63:IN66&gt;IN63)),"")</f>
        <v/>
      </c>
      <c r="IV63" s="395" t="str">
        <f ca="1">IF(IH63&lt;&gt;"",SUMPRODUCT((IS63:IS66=IS63)*(IN63:IN66=IN63)*(IL63:IL66&gt;IL63)),"")</f>
        <v/>
      </c>
      <c r="IW63" s="395" t="str">
        <f ca="1">IF(IH63&lt;&gt;"",SUMPRODUCT((IS63:IS66=IS63)*(IN63:IN66=IN63)*(IL63:IL66=IL63)*(IP63:IP66&gt;IP63)),"")</f>
        <v/>
      </c>
      <c r="IX63" s="395" t="str">
        <f ca="1">IF(IH63&lt;&gt;"",SUMPRODUCT((IS63:IS66=IS63)*(IN63:IN66=IN63)*(IL63:IL66=IL63)*(IP63:IP66=IP63)*(IQ63:IQ66&gt;IQ63)),"")</f>
        <v/>
      </c>
      <c r="IY63" s="395" t="str">
        <f ca="1">IF(IH63&lt;&gt;"",SUMPRODUCT((IS63:IS66=IS63)*(IN63:IN66=IN63)*(IL63:IL66=IL63)*(IP63:IP66=IP63)*(IQ63:IQ66=IQ63)*(IR63:IR66&gt;IR63)),"")</f>
        <v/>
      </c>
      <c r="IZ63" s="395" t="str">
        <f ca="1">IF(IH63&lt;&gt;"",SUM(IT63:IY63),"")</f>
        <v/>
      </c>
      <c r="MB63" s="395">
        <f ca="1">IF(COUNTIF(MB11:MB14,4)=4,1,SUMPRODUCT((MB11:MB14=MB11)*(MA11:MA14=MA11)*(LY11:LY14&gt;LY11))+1)</f>
        <v>1</v>
      </c>
      <c r="MM63" s="395" t="str">
        <f ca="1">IF(MN11&lt;&gt;"",SUMPRODUCT((MU11:MU14=MU11)*(MT11:MT14=MT11)*(MR11:MR14=MR11)*(MS11:MS14=MS11)),"")</f>
        <v/>
      </c>
      <c r="MN63" s="395" t="str">
        <f ca="1">IF(AND(MM63&lt;&gt;"",MM63&gt;1),MN11,"")</f>
        <v/>
      </c>
      <c r="MO63" s="395">
        <f ca="1">SUMPRODUCT((PS3:PS54=MN63)*(PV3:PV54=MN64)*(PW3:PW54="W"))+SUMPRODUCT((PS3:PS54=MN63)*(PV3:PV54=MN65)*(PW3:PW54="W"))+SUMPRODUCT((PS3:PS54=MN63)*(PV3:PV54=MN66)*(PW3:PW54="W"))+SUMPRODUCT((PS3:PS54=MN63)*(PV3:PV54=MN67)*(PW3:PW54="W"))+SUMPRODUCT((PS3:PS54=MN64)*(PV3:PV54=MN63)*(PX3:PX54="W"))+SUMPRODUCT((PS3:PS54=MN65)*(PV3:PV54=MN63)*(PX3:PX54="W"))+SUMPRODUCT((PS3:PS54=MN66)*(PV3:PV54=MN63)*(PX3:PX54="W"))+SUMPRODUCT((PS3:PS54=MN67)*(PV3:PV54=MN63)*(PX3:PX54="W"))</f>
        <v>0</v>
      </c>
      <c r="MP63" s="395">
        <f ca="1">SUMPRODUCT((PS3:PS54=MN63)*(PV3:PV54=MN64)*(PW3:PW54="D"))+SUMPRODUCT((PS3:PS54=MN63)*(PV3:PV54=MN65)*(PW3:PW54="D"))+SUMPRODUCT((PS3:PS54=MN63)*(PV3:PV54=MN66)*(PW3:PW54="D"))+SUMPRODUCT((PS3:PS54=MN63)*(PV3:PV54=MN67)*(PW3:PW54="D"))+SUMPRODUCT((PS3:PS54=MN64)*(PV3:PV54=MN63)*(PW3:PW54="D"))+SUMPRODUCT((PS3:PS54=MN65)*(PV3:PV54=MN63)*(PW3:PW54="D"))+SUMPRODUCT((PS3:PS54=MN66)*(PV3:PV54=MN63)*(PW3:PW54="D"))+SUMPRODUCT((PS3:PS54=MN67)*(PV3:PV54=MN63)*(PW3:PW54="D"))</f>
        <v>0</v>
      </c>
      <c r="MQ63" s="395">
        <f ca="1">SUMPRODUCT((PS3:PS54=MN63)*(PV3:PV54=MN64)*(PW3:PW54="L"))+SUMPRODUCT((PS3:PS54=MN63)*(PV3:PV54=MN65)*(PW3:PW54="L"))+SUMPRODUCT((PS3:PS54=MN63)*(PV3:PV54=MN66)*(PW3:PW54="L"))+SUMPRODUCT((PS3:PS54=MN63)*(PV3:PV54=MN67)*(PW3:PW54="L"))+SUMPRODUCT((PS3:PS54=MN64)*(PV3:PV54=MN63)*(PX3:PX54="L"))+SUMPRODUCT((PS3:PS54=MN65)*(PV3:PV54=MN63)*(PX3:PX54="L"))+SUMPRODUCT((PS3:PS54=MN66)*(PV3:PV54=MN63)*(PX3:PX54="L"))+SUMPRODUCT((PS3:PS54=MN67)*(PV3:PV54=MN63)*(PX3:PX54="L"))</f>
        <v>0</v>
      </c>
      <c r="MR63" s="395">
        <f ca="1">SUMPRODUCT((PS3:PS54=MN63)*(PV3:PV54=MN64)*PT3:PT54)+SUMPRODUCT((PS3:PS54=MN63)*(PV3:PV54=MN65)*PT3:PT54)+SUMPRODUCT((PS3:PS54=MN63)*(PV3:PV54=MN66)*PT3:PT54)+SUMPRODUCT((PS3:PS54=MN63)*(PV3:PV54=MN67)*PT3:PT54)+SUMPRODUCT((PS3:PS54=MN64)*(PV3:PV54=MN63)*PU3:PU54)+SUMPRODUCT((PS3:PS54=MN65)*(PV3:PV54=MN63)*PU3:PU54)+SUMPRODUCT((PS3:PS54=MN66)*(PV3:PV54=MN63)*PU3:PU54)+SUMPRODUCT((PS3:PS54=MN67)*(PV3:PV54=MN63)*PU3:PU54)</f>
        <v>0</v>
      </c>
      <c r="MS63" s="395">
        <f ca="1">SUMPRODUCT((PS3:PS54=MN63)*(PV3:PV54=MN64)*PU3:PU54)+SUMPRODUCT((PS3:PS54=MN63)*(PV3:PV54=MN65)*PU3:PU54)+SUMPRODUCT((PS3:PS54=MN63)*(PV3:PV54=MN66)*PU3:PU54)+SUMPRODUCT((PS3:PS54=MN63)*(PV3:PV54=MN67)*PU3:PU54)+SUMPRODUCT((PS3:PS54=MN64)*(PV3:PV54=MN63)*PT3:PT54)+SUMPRODUCT((PS3:PS54=MN65)*(PV3:PV54=MN63)*PT3:PT54)+SUMPRODUCT((PS3:PS54=MN66)*(PV3:PV54=MN63)*PT3:PT54)+SUMPRODUCT((PS3:PS54=MN67)*(PV3:PV54=MN63)*PT3:PT54)</f>
        <v>0</v>
      </c>
      <c r="MT63" s="395">
        <f ca="1">MR63-MS63+1000</f>
        <v>1000</v>
      </c>
      <c r="MU63" s="395" t="str">
        <f t="shared" ref="MU63:MU66" ca="1" si="7603">IF(MN63&lt;&gt;"",MO63*3+MP63*1,"")</f>
        <v/>
      </c>
      <c r="MV63" s="395" t="str">
        <f ca="1">IF(MN63&lt;&gt;"",VLOOKUP(MN63,LU4:MA52,7,FALSE),"")</f>
        <v/>
      </c>
      <c r="MW63" s="395" t="str">
        <f ca="1">IF(MN63&lt;&gt;"",VLOOKUP(MN63,LU4:MA52,5,FALSE),"")</f>
        <v/>
      </c>
      <c r="MX63" s="395" t="str">
        <f ca="1">IF(MN63&lt;&gt;"",VLOOKUP(MN63,LU4:MC52,9,FALSE),"")</f>
        <v/>
      </c>
      <c r="MY63" s="395" t="str">
        <f ca="1">MU63</f>
        <v/>
      </c>
      <c r="MZ63" s="395" t="str">
        <f ca="1">IF(MN63&lt;&gt;"",RANK(MY63,MY63:MY66),"")</f>
        <v/>
      </c>
      <c r="NA63" s="395" t="str">
        <f ca="1">IF(MN63&lt;&gt;"",SUMPRODUCT((MY63:MY66=MY63)*(MT63:MT66&gt;MT63)),"")</f>
        <v/>
      </c>
      <c r="NB63" s="395" t="str">
        <f ca="1">IF(MN63&lt;&gt;"",SUMPRODUCT((MY63:MY66=MY63)*(MT63:MT66=MT63)*(MR63:MR66&gt;MR63)),"")</f>
        <v/>
      </c>
      <c r="NC63" s="395" t="str">
        <f ca="1">IF(MN63&lt;&gt;"",SUMPRODUCT((MY63:MY66=MY63)*(MT63:MT66=MT63)*(MR63:MR66=MR63)*(MV63:MV66&gt;MV63)),"")</f>
        <v/>
      </c>
      <c r="ND63" s="395" t="str">
        <f ca="1">IF(MN63&lt;&gt;"",SUMPRODUCT((MY63:MY66=MY63)*(MT63:MT66=MT63)*(MR63:MR66=MR63)*(MV63:MV66=MV63)*(MW63:MW66&gt;MW63)),"")</f>
        <v/>
      </c>
      <c r="NE63" s="395" t="str">
        <f ca="1">IF(MN63&lt;&gt;"",SUMPRODUCT((MY63:MY66=MY63)*(MT63:MT66=MT63)*(MR63:MR66=MR63)*(MV63:MV66=MV63)*(MW63:MW66=MW63)*(MX63:MX66&gt;MX63)),"")</f>
        <v/>
      </c>
      <c r="NF63" s="395" t="str">
        <f ca="1">IF(MN63&lt;&gt;"",SUM(MZ63:NE63),"")</f>
        <v/>
      </c>
      <c r="QH63" s="395">
        <f ca="1">IF(COUNTIF(QH11:QH14,4)=4,1,SUMPRODUCT((QH11:QH14=QH11)*(QG11:QG14=QG11)*(QE11:QE14&gt;QE11))+1)</f>
        <v>1</v>
      </c>
      <c r="QS63" s="395">
        <f ca="1">IF(QT11&lt;&gt;"",SUMPRODUCT((RA11:RA14=RA11)*(QZ11:QZ14=QZ11)*(QX11:QX14=QX11)*(QY11:QY14=QY11)),"")</f>
        <v>4</v>
      </c>
      <c r="QT63" s="395" t="str">
        <f ca="1">IF(AND(QS63&lt;&gt;"",QS63&gt;1),QT11,"")</f>
        <v>Seattle Sounders</v>
      </c>
      <c r="QU63" s="395">
        <f ca="1">SUMPRODUCT((TY3:TY54=QT63)*(UB3:UB54=QT64)*(UC3:UC54="W"))+SUMPRODUCT((TY3:TY54=QT63)*(UB3:UB54=QT65)*(UC3:UC54="W"))+SUMPRODUCT((TY3:TY54=QT63)*(UB3:UB54=QT66)*(UC3:UC54="W"))+SUMPRODUCT((TY3:TY54=QT63)*(UB3:UB54=QT67)*(UC3:UC54="W"))+SUMPRODUCT((TY3:TY54=QT64)*(UB3:UB54=QT63)*(UD3:UD54="W"))+SUMPRODUCT((TY3:TY54=QT65)*(UB3:UB54=QT63)*(UD3:UD54="W"))+SUMPRODUCT((TY3:TY54=QT66)*(UB3:UB54=QT63)*(UD3:UD54="W"))+SUMPRODUCT((TY3:TY54=QT67)*(UB3:UB54=QT63)*(UD3:UD54="W"))</f>
        <v>0</v>
      </c>
      <c r="QV63" s="395">
        <f ca="1">SUMPRODUCT((TY3:TY54=QT63)*(UB3:UB54=QT64)*(UC3:UC54="D"))+SUMPRODUCT((TY3:TY54=QT63)*(UB3:UB54=QT65)*(UC3:UC54="D"))+SUMPRODUCT((TY3:TY54=QT63)*(UB3:UB54=QT66)*(UC3:UC54="D"))+SUMPRODUCT((TY3:TY54=QT63)*(UB3:UB54=QT67)*(UC3:UC54="D"))+SUMPRODUCT((TY3:TY54=QT64)*(UB3:UB54=QT63)*(UC3:UC54="D"))+SUMPRODUCT((TY3:TY54=QT65)*(UB3:UB54=QT63)*(UC3:UC54="D"))+SUMPRODUCT((TY3:TY54=QT66)*(UB3:UB54=QT63)*(UC3:UC54="D"))+SUMPRODUCT((TY3:TY54=QT67)*(UB3:UB54=QT63)*(UC3:UC54="D"))</f>
        <v>0</v>
      </c>
      <c r="QW63" s="395">
        <f ca="1">SUMPRODUCT((TY3:TY54=QT63)*(UB3:UB54=QT64)*(UC3:UC54="L"))+SUMPRODUCT((TY3:TY54=QT63)*(UB3:UB54=QT65)*(UC3:UC54="L"))+SUMPRODUCT((TY3:TY54=QT63)*(UB3:UB54=QT66)*(UC3:UC54="L"))+SUMPRODUCT((TY3:TY54=QT63)*(UB3:UB54=QT67)*(UC3:UC54="L"))+SUMPRODUCT((TY3:TY54=QT64)*(UB3:UB54=QT63)*(UD3:UD54="L"))+SUMPRODUCT((TY3:TY54=QT65)*(UB3:UB54=QT63)*(UD3:UD54="L"))+SUMPRODUCT((TY3:TY54=QT66)*(UB3:UB54=QT63)*(UD3:UD54="L"))+SUMPRODUCT((TY3:TY54=QT67)*(UB3:UB54=QT63)*(UD3:UD54="L"))</f>
        <v>0</v>
      </c>
      <c r="QX63" s="395">
        <f ca="1">SUMPRODUCT((TY3:TY54=QT63)*(UB3:UB54=QT64)*TZ3:TZ54)+SUMPRODUCT((TY3:TY54=QT63)*(UB3:UB54=QT65)*TZ3:TZ54)+SUMPRODUCT((TY3:TY54=QT63)*(UB3:UB54=QT66)*TZ3:TZ54)+SUMPRODUCT((TY3:TY54=QT63)*(UB3:UB54=QT67)*TZ3:TZ54)+SUMPRODUCT((TY3:TY54=QT64)*(UB3:UB54=QT63)*UA3:UA54)+SUMPRODUCT((TY3:TY54=QT65)*(UB3:UB54=QT63)*UA3:UA54)+SUMPRODUCT((TY3:TY54=QT66)*(UB3:UB54=QT63)*UA3:UA54)+SUMPRODUCT((TY3:TY54=QT67)*(UB3:UB54=QT63)*UA3:UA54)</f>
        <v>0</v>
      </c>
      <c r="QY63" s="395">
        <f ca="1">SUMPRODUCT((TY3:TY54=QT63)*(UB3:UB54=QT64)*UA3:UA54)+SUMPRODUCT((TY3:TY54=QT63)*(UB3:UB54=QT65)*UA3:UA54)+SUMPRODUCT((TY3:TY54=QT63)*(UB3:UB54=QT66)*UA3:UA54)+SUMPRODUCT((TY3:TY54=QT63)*(UB3:UB54=QT67)*UA3:UA54)+SUMPRODUCT((TY3:TY54=QT64)*(UB3:UB54=QT63)*TZ3:TZ54)+SUMPRODUCT((TY3:TY54=QT65)*(UB3:UB54=QT63)*TZ3:TZ54)+SUMPRODUCT((TY3:TY54=QT66)*(UB3:UB54=QT63)*TZ3:TZ54)+SUMPRODUCT((TY3:TY54=QT67)*(UB3:UB54=QT63)*TZ3:TZ54)</f>
        <v>0</v>
      </c>
      <c r="QZ63" s="395">
        <f ca="1">QX63-QY63+1000</f>
        <v>1000</v>
      </c>
      <c r="RA63" s="395">
        <f t="shared" ref="RA63:RA66" ca="1" si="7604">IF(QT63&lt;&gt;"",QU63*3+QV63*1,"")</f>
        <v>0</v>
      </c>
      <c r="RB63" s="395">
        <f ca="1">IF(QT63&lt;&gt;"",VLOOKUP(QT63,QA4:QG52,7,FALSE),"")</f>
        <v>1000</v>
      </c>
      <c r="RC63" s="395">
        <f ca="1">IF(QT63&lt;&gt;"",VLOOKUP(QT63,QA4:QG52,5,FALSE),"")</f>
        <v>0</v>
      </c>
      <c r="RD63" s="395">
        <f ca="1">IF(QT63&lt;&gt;"",VLOOKUP(QT63,QA4:QI52,9,FALSE),"")</f>
        <v>7</v>
      </c>
      <c r="RE63" s="395">
        <f ca="1">RA63</f>
        <v>0</v>
      </c>
      <c r="RF63" s="395">
        <f ca="1">IF(QT63&lt;&gt;"",RANK(RE63,RE63:RE66),"")</f>
        <v>1</v>
      </c>
      <c r="RG63" s="395">
        <f ca="1">IF(QT63&lt;&gt;"",SUMPRODUCT((RE63:RE66=RE63)*(QZ63:QZ66&gt;QZ63)),"")</f>
        <v>0</v>
      </c>
      <c r="RH63" s="395">
        <f ca="1">IF(QT63&lt;&gt;"",SUMPRODUCT((RE63:RE66=RE63)*(QZ63:QZ66=QZ63)*(QX63:QX66&gt;QX63)),"")</f>
        <v>0</v>
      </c>
      <c r="RI63" s="395">
        <f ca="1">IF(QT63&lt;&gt;"",SUMPRODUCT((RE63:RE66=RE63)*(QZ63:QZ66=QZ63)*(QX63:QX66=QX63)*(RB63:RB66&gt;RB63)),"")</f>
        <v>0</v>
      </c>
      <c r="RJ63" s="395">
        <f ca="1">IF(QT63&lt;&gt;"",SUMPRODUCT((RE63:RE66=RE63)*(QZ63:QZ66=QZ63)*(QX63:QX66=QX63)*(RB63:RB66=RB63)*(RC63:RC66&gt;RC63)),"")</f>
        <v>0</v>
      </c>
      <c r="RK63" s="395">
        <f ca="1">IF(QT63&lt;&gt;"",SUMPRODUCT((RE63:RE66=RE63)*(QZ63:QZ66=QZ63)*(QX63:QX66=QX63)*(RB63:RB66=RB63)*(RC63:RC66=RC63)*(RD63:RD66&gt;RD63)),"")</f>
        <v>3</v>
      </c>
      <c r="RL63" s="395">
        <f ca="1">IF(QT63&lt;&gt;"",SUM(RF63:RK63),"")</f>
        <v>4</v>
      </c>
      <c r="UN63" s="395">
        <f ca="1">IF(COUNTIF(UN11:UN14,4)=4,1,SUMPRODUCT((UN11:UN14=UN11)*(UM11:UM14=UM11)*(UK11:UK14&gt;UK11))+1)</f>
        <v>1</v>
      </c>
      <c r="UY63" s="395">
        <f ca="1">IF(UZ11&lt;&gt;"",SUMPRODUCT((VG11:VG14=VG11)*(VF11:VF14=VF11)*(VD11:VD14=VD11)*(VE11:VE14=VE11)),"")</f>
        <v>4</v>
      </c>
      <c r="UZ63" s="395" t="str">
        <f ca="1">IF(AND(UY63&lt;&gt;"",UY63&gt;1),UZ11,"")</f>
        <v>Seattle Sounders</v>
      </c>
      <c r="VA63" s="395">
        <f ca="1">SUMPRODUCT((YE3:YE54=UZ63)*(YH3:YH54=UZ64)*(YI3:YI54="W"))+SUMPRODUCT((YE3:YE54=UZ63)*(YH3:YH54=UZ65)*(YI3:YI54="W"))+SUMPRODUCT((YE3:YE54=UZ63)*(YH3:YH54=UZ66)*(YI3:YI54="W"))+SUMPRODUCT((YE3:YE54=UZ63)*(YH3:YH54=UZ67)*(YI3:YI54="W"))+SUMPRODUCT((YE3:YE54=UZ64)*(YH3:YH54=UZ63)*(YJ3:YJ54="W"))+SUMPRODUCT((YE3:YE54=UZ65)*(YH3:YH54=UZ63)*(YJ3:YJ54="W"))+SUMPRODUCT((YE3:YE54=UZ66)*(YH3:YH54=UZ63)*(YJ3:YJ54="W"))+SUMPRODUCT((YE3:YE54=UZ67)*(YH3:YH54=UZ63)*(YJ3:YJ54="W"))</f>
        <v>0</v>
      </c>
      <c r="VB63" s="395">
        <f ca="1">SUMPRODUCT((YE3:YE54=UZ63)*(YH3:YH54=UZ64)*(YI3:YI54="D"))+SUMPRODUCT((YE3:YE54=UZ63)*(YH3:YH54=UZ65)*(YI3:YI54="D"))+SUMPRODUCT((YE3:YE54=UZ63)*(YH3:YH54=UZ66)*(YI3:YI54="D"))+SUMPRODUCT((YE3:YE54=UZ63)*(YH3:YH54=UZ67)*(YI3:YI54="D"))+SUMPRODUCT((YE3:YE54=UZ64)*(YH3:YH54=UZ63)*(YI3:YI54="D"))+SUMPRODUCT((YE3:YE54=UZ65)*(YH3:YH54=UZ63)*(YI3:YI54="D"))+SUMPRODUCT((YE3:YE54=UZ66)*(YH3:YH54=UZ63)*(YI3:YI54="D"))+SUMPRODUCT((YE3:YE54=UZ67)*(YH3:YH54=UZ63)*(YI3:YI54="D"))</f>
        <v>0</v>
      </c>
      <c r="VC63" s="395">
        <f ca="1">SUMPRODUCT((YE3:YE54=UZ63)*(YH3:YH54=UZ64)*(YI3:YI54="L"))+SUMPRODUCT((YE3:YE54=UZ63)*(YH3:YH54=UZ65)*(YI3:YI54="L"))+SUMPRODUCT((YE3:YE54=UZ63)*(YH3:YH54=UZ66)*(YI3:YI54="L"))+SUMPRODUCT((YE3:YE54=UZ63)*(YH3:YH54=UZ67)*(YI3:YI54="L"))+SUMPRODUCT((YE3:YE54=UZ64)*(YH3:YH54=UZ63)*(YJ3:YJ54="L"))+SUMPRODUCT((YE3:YE54=UZ65)*(YH3:YH54=UZ63)*(YJ3:YJ54="L"))+SUMPRODUCT((YE3:YE54=UZ66)*(YH3:YH54=UZ63)*(YJ3:YJ54="L"))+SUMPRODUCT((YE3:YE54=UZ67)*(YH3:YH54=UZ63)*(YJ3:YJ54="L"))</f>
        <v>0</v>
      </c>
      <c r="VD63" s="395">
        <f ca="1">SUMPRODUCT((YE3:YE54=UZ63)*(YH3:YH54=UZ64)*YF3:YF54)+SUMPRODUCT((YE3:YE54=UZ63)*(YH3:YH54=UZ65)*YF3:YF54)+SUMPRODUCT((YE3:YE54=UZ63)*(YH3:YH54=UZ66)*YF3:YF54)+SUMPRODUCT((YE3:YE54=UZ63)*(YH3:YH54=UZ67)*YF3:YF54)+SUMPRODUCT((YE3:YE54=UZ64)*(YH3:YH54=UZ63)*YG3:YG54)+SUMPRODUCT((YE3:YE54=UZ65)*(YH3:YH54=UZ63)*YG3:YG54)+SUMPRODUCT((YE3:YE54=UZ66)*(YH3:YH54=UZ63)*YG3:YG54)+SUMPRODUCT((YE3:YE54=UZ67)*(YH3:YH54=UZ63)*YG3:YG54)</f>
        <v>0</v>
      </c>
      <c r="VE63" s="395">
        <f ca="1">SUMPRODUCT((YE3:YE54=UZ63)*(YH3:YH54=UZ64)*YG3:YG54)+SUMPRODUCT((YE3:YE54=UZ63)*(YH3:YH54=UZ65)*YG3:YG54)+SUMPRODUCT((YE3:YE54=UZ63)*(YH3:YH54=UZ66)*YG3:YG54)+SUMPRODUCT((YE3:YE54=UZ63)*(YH3:YH54=UZ67)*YG3:YG54)+SUMPRODUCT((YE3:YE54=UZ64)*(YH3:YH54=UZ63)*YF3:YF54)+SUMPRODUCT((YE3:YE54=UZ65)*(YH3:YH54=UZ63)*YF3:YF54)+SUMPRODUCT((YE3:YE54=UZ66)*(YH3:YH54=UZ63)*YF3:YF54)+SUMPRODUCT((YE3:YE54=UZ67)*(YH3:YH54=UZ63)*YF3:YF54)</f>
        <v>0</v>
      </c>
      <c r="VF63" s="395">
        <f ca="1">VD63-VE63+1000</f>
        <v>1000</v>
      </c>
      <c r="VG63" s="395">
        <f t="shared" ref="VG63:VG66" ca="1" si="7605">IF(UZ63&lt;&gt;"",VA63*3+VB63*1,"")</f>
        <v>0</v>
      </c>
      <c r="VH63" s="395">
        <f ca="1">IF(UZ63&lt;&gt;"",VLOOKUP(UZ63,UG4:UM52,7,FALSE),"")</f>
        <v>1000</v>
      </c>
      <c r="VI63" s="395">
        <f ca="1">IF(UZ63&lt;&gt;"",VLOOKUP(UZ63,UG4:UM52,5,FALSE),"")</f>
        <v>0</v>
      </c>
      <c r="VJ63" s="395">
        <f ca="1">IF(UZ63&lt;&gt;"",VLOOKUP(UZ63,UG4:UO52,9,FALSE),"")</f>
        <v>7</v>
      </c>
      <c r="VK63" s="395">
        <f ca="1">VG63</f>
        <v>0</v>
      </c>
      <c r="VL63" s="395">
        <f ca="1">IF(UZ63&lt;&gt;"",RANK(VK63,VK63:VK66),"")</f>
        <v>1</v>
      </c>
      <c r="VM63" s="395">
        <f ca="1">IF(UZ63&lt;&gt;"",SUMPRODUCT((VK63:VK66=VK63)*(VF63:VF66&gt;VF63)),"")</f>
        <v>0</v>
      </c>
      <c r="VN63" s="395">
        <f ca="1">IF(UZ63&lt;&gt;"",SUMPRODUCT((VK63:VK66=VK63)*(VF63:VF66=VF63)*(VD63:VD66&gt;VD63)),"")</f>
        <v>0</v>
      </c>
      <c r="VO63" s="395">
        <f ca="1">IF(UZ63&lt;&gt;"",SUMPRODUCT((VK63:VK66=VK63)*(VF63:VF66=VF63)*(VD63:VD66=VD63)*(VH63:VH66&gt;VH63)),"")</f>
        <v>0</v>
      </c>
      <c r="VP63" s="395">
        <f ca="1">IF(UZ63&lt;&gt;"",SUMPRODUCT((VK63:VK66=VK63)*(VF63:VF66=VF63)*(VD63:VD66=VD63)*(VH63:VH66=VH63)*(VI63:VI66&gt;VI63)),"")</f>
        <v>0</v>
      </c>
      <c r="VQ63" s="395">
        <f ca="1">IF(UZ63&lt;&gt;"",SUMPRODUCT((VK63:VK66=VK63)*(VF63:VF66=VF63)*(VD63:VD66=VD63)*(VH63:VH66=VH63)*(VI63:VI66=VI63)*(VJ63:VJ66&gt;VJ63)),"")</f>
        <v>3</v>
      </c>
      <c r="VR63" s="395">
        <f ca="1">IF(UZ63&lt;&gt;"",SUM(VL63:VQ63),"")</f>
        <v>4</v>
      </c>
      <c r="YT63" s="395">
        <f ca="1">IF(COUNTIF(YT11:YT14,4)=4,1,SUMPRODUCT((YT11:YT14=YT11)*(YS11:YS14=YS11)*(YQ11:YQ14&gt;YQ11))+1)</f>
        <v>1</v>
      </c>
      <c r="ZE63" s="395">
        <f ca="1">IF(ZF11&lt;&gt;"",SUMPRODUCT((ZM11:ZM14=ZM11)*(ZL11:ZL14=ZL11)*(ZJ11:ZJ14=ZJ11)*(ZK11:ZK14=ZK11)),"")</f>
        <v>4</v>
      </c>
      <c r="ZF63" s="395" t="str">
        <f ca="1">IF(AND(ZE63&lt;&gt;"",ZE63&gt;1),ZF11,"")</f>
        <v>Seattle Sounders</v>
      </c>
      <c r="ZG63" s="395">
        <f ca="1">SUMPRODUCT((ACK3:ACK54=ZF63)*(ACN3:ACN54=ZF64)*(ACO3:ACO54="W"))+SUMPRODUCT((ACK3:ACK54=ZF63)*(ACN3:ACN54=ZF65)*(ACO3:ACO54="W"))+SUMPRODUCT((ACK3:ACK54=ZF63)*(ACN3:ACN54=ZF66)*(ACO3:ACO54="W"))+SUMPRODUCT((ACK3:ACK54=ZF63)*(ACN3:ACN54=ZF67)*(ACO3:ACO54="W"))+SUMPRODUCT((ACK3:ACK54=ZF64)*(ACN3:ACN54=ZF63)*(ACP3:ACP54="W"))+SUMPRODUCT((ACK3:ACK54=ZF65)*(ACN3:ACN54=ZF63)*(ACP3:ACP54="W"))+SUMPRODUCT((ACK3:ACK54=ZF66)*(ACN3:ACN54=ZF63)*(ACP3:ACP54="W"))+SUMPRODUCT((ACK3:ACK54=ZF67)*(ACN3:ACN54=ZF63)*(ACP3:ACP54="W"))</f>
        <v>0</v>
      </c>
      <c r="ZH63" s="395">
        <f ca="1">SUMPRODUCT((ACK3:ACK54=ZF63)*(ACN3:ACN54=ZF64)*(ACO3:ACO54="D"))+SUMPRODUCT((ACK3:ACK54=ZF63)*(ACN3:ACN54=ZF65)*(ACO3:ACO54="D"))+SUMPRODUCT((ACK3:ACK54=ZF63)*(ACN3:ACN54=ZF66)*(ACO3:ACO54="D"))+SUMPRODUCT((ACK3:ACK54=ZF63)*(ACN3:ACN54=ZF67)*(ACO3:ACO54="D"))+SUMPRODUCT((ACK3:ACK54=ZF64)*(ACN3:ACN54=ZF63)*(ACO3:ACO54="D"))+SUMPRODUCT((ACK3:ACK54=ZF65)*(ACN3:ACN54=ZF63)*(ACO3:ACO54="D"))+SUMPRODUCT((ACK3:ACK54=ZF66)*(ACN3:ACN54=ZF63)*(ACO3:ACO54="D"))+SUMPRODUCT((ACK3:ACK54=ZF67)*(ACN3:ACN54=ZF63)*(ACO3:ACO54="D"))</f>
        <v>0</v>
      </c>
      <c r="ZI63" s="395">
        <f ca="1">SUMPRODUCT((ACK3:ACK54=ZF63)*(ACN3:ACN54=ZF64)*(ACO3:ACO54="L"))+SUMPRODUCT((ACK3:ACK54=ZF63)*(ACN3:ACN54=ZF65)*(ACO3:ACO54="L"))+SUMPRODUCT((ACK3:ACK54=ZF63)*(ACN3:ACN54=ZF66)*(ACO3:ACO54="L"))+SUMPRODUCT((ACK3:ACK54=ZF63)*(ACN3:ACN54=ZF67)*(ACO3:ACO54="L"))+SUMPRODUCT((ACK3:ACK54=ZF64)*(ACN3:ACN54=ZF63)*(ACP3:ACP54="L"))+SUMPRODUCT((ACK3:ACK54=ZF65)*(ACN3:ACN54=ZF63)*(ACP3:ACP54="L"))+SUMPRODUCT((ACK3:ACK54=ZF66)*(ACN3:ACN54=ZF63)*(ACP3:ACP54="L"))+SUMPRODUCT((ACK3:ACK54=ZF67)*(ACN3:ACN54=ZF63)*(ACP3:ACP54="L"))</f>
        <v>0</v>
      </c>
      <c r="ZJ63" s="395">
        <f ca="1">SUMPRODUCT((ACK3:ACK54=ZF63)*(ACN3:ACN54=ZF64)*ACL3:ACL54)+SUMPRODUCT((ACK3:ACK54=ZF63)*(ACN3:ACN54=ZF65)*ACL3:ACL54)+SUMPRODUCT((ACK3:ACK54=ZF63)*(ACN3:ACN54=ZF66)*ACL3:ACL54)+SUMPRODUCT((ACK3:ACK54=ZF63)*(ACN3:ACN54=ZF67)*ACL3:ACL54)+SUMPRODUCT((ACK3:ACK54=ZF64)*(ACN3:ACN54=ZF63)*ACM3:ACM54)+SUMPRODUCT((ACK3:ACK54=ZF65)*(ACN3:ACN54=ZF63)*ACM3:ACM54)+SUMPRODUCT((ACK3:ACK54=ZF66)*(ACN3:ACN54=ZF63)*ACM3:ACM54)+SUMPRODUCT((ACK3:ACK54=ZF67)*(ACN3:ACN54=ZF63)*ACM3:ACM54)</f>
        <v>0</v>
      </c>
      <c r="ZK63" s="395">
        <f ca="1">SUMPRODUCT((ACK3:ACK54=ZF63)*(ACN3:ACN54=ZF64)*ACM3:ACM54)+SUMPRODUCT((ACK3:ACK54=ZF63)*(ACN3:ACN54=ZF65)*ACM3:ACM54)+SUMPRODUCT((ACK3:ACK54=ZF63)*(ACN3:ACN54=ZF66)*ACM3:ACM54)+SUMPRODUCT((ACK3:ACK54=ZF63)*(ACN3:ACN54=ZF67)*ACM3:ACM54)+SUMPRODUCT((ACK3:ACK54=ZF64)*(ACN3:ACN54=ZF63)*ACL3:ACL54)+SUMPRODUCT((ACK3:ACK54=ZF65)*(ACN3:ACN54=ZF63)*ACL3:ACL54)+SUMPRODUCT((ACK3:ACK54=ZF66)*(ACN3:ACN54=ZF63)*ACL3:ACL54)+SUMPRODUCT((ACK3:ACK54=ZF67)*(ACN3:ACN54=ZF63)*ACL3:ACL54)</f>
        <v>0</v>
      </c>
      <c r="ZL63" s="395">
        <f ca="1">ZJ63-ZK63+1000</f>
        <v>1000</v>
      </c>
      <c r="ZM63" s="395">
        <f t="shared" ref="ZM63:ZM66" ca="1" si="7606">IF(ZF63&lt;&gt;"",ZG63*3+ZH63*1,"")</f>
        <v>0</v>
      </c>
      <c r="ZN63" s="395">
        <f ca="1">IF(ZF63&lt;&gt;"",VLOOKUP(ZF63,YM4:YS52,7,FALSE),"")</f>
        <v>1000</v>
      </c>
      <c r="ZO63" s="395">
        <f ca="1">IF(ZF63&lt;&gt;"",VLOOKUP(ZF63,YM4:YS52,5,FALSE),"")</f>
        <v>0</v>
      </c>
      <c r="ZP63" s="395">
        <f ca="1">IF(ZF63&lt;&gt;"",VLOOKUP(ZF63,YM4:YU52,9,FALSE),"")</f>
        <v>7</v>
      </c>
      <c r="ZQ63" s="395">
        <f ca="1">ZM63</f>
        <v>0</v>
      </c>
      <c r="ZR63" s="395">
        <f ca="1">IF(ZF63&lt;&gt;"",RANK(ZQ63,ZQ63:ZQ66),"")</f>
        <v>1</v>
      </c>
      <c r="ZS63" s="395">
        <f ca="1">IF(ZF63&lt;&gt;"",SUMPRODUCT((ZQ63:ZQ66=ZQ63)*(ZL63:ZL66&gt;ZL63)),"")</f>
        <v>0</v>
      </c>
      <c r="ZT63" s="395">
        <f ca="1">IF(ZF63&lt;&gt;"",SUMPRODUCT((ZQ63:ZQ66=ZQ63)*(ZL63:ZL66=ZL63)*(ZJ63:ZJ66&gt;ZJ63)),"")</f>
        <v>0</v>
      </c>
      <c r="ZU63" s="395">
        <f ca="1">IF(ZF63&lt;&gt;"",SUMPRODUCT((ZQ63:ZQ66=ZQ63)*(ZL63:ZL66=ZL63)*(ZJ63:ZJ66=ZJ63)*(ZN63:ZN66&gt;ZN63)),"")</f>
        <v>0</v>
      </c>
      <c r="ZV63" s="395">
        <f ca="1">IF(ZF63&lt;&gt;"",SUMPRODUCT((ZQ63:ZQ66=ZQ63)*(ZL63:ZL66=ZL63)*(ZJ63:ZJ66=ZJ63)*(ZN63:ZN66=ZN63)*(ZO63:ZO66&gt;ZO63)),"")</f>
        <v>0</v>
      </c>
      <c r="ZW63" s="395">
        <f ca="1">IF(ZF63&lt;&gt;"",SUMPRODUCT((ZQ63:ZQ66=ZQ63)*(ZL63:ZL66=ZL63)*(ZJ63:ZJ66=ZJ63)*(ZN63:ZN66=ZN63)*(ZO63:ZO66=ZO63)*(ZP63:ZP66&gt;ZP63)),"")</f>
        <v>3</v>
      </c>
      <c r="ZX63" s="395">
        <f ca="1">IF(ZF63&lt;&gt;"",SUM(ZR63:ZW63),"")</f>
        <v>4</v>
      </c>
      <c r="ACZ63" s="395">
        <f ca="1">IF(COUNTIF(ACZ11:ACZ14,4)=4,1,SUMPRODUCT((ACZ11:ACZ14=ACZ11)*(ACY11:ACY14=ACY11)*(ACW11:ACW14&gt;ACW11))+1)</f>
        <v>1</v>
      </c>
      <c r="ADK63" s="395">
        <f ca="1">IF(ADL11&lt;&gt;"",SUMPRODUCT((ADS11:ADS14=ADS11)*(ADR11:ADR14=ADR11)*(ADP11:ADP14=ADP11)*(ADQ11:ADQ14=ADQ11)),"")</f>
        <v>4</v>
      </c>
      <c r="ADL63" s="395" t="str">
        <f ca="1">IF(AND(ADK63&lt;&gt;"",ADK63&gt;1),ADL11,"")</f>
        <v>Seattle Sounders</v>
      </c>
      <c r="ADM63" s="395">
        <f ca="1">SUMPRODUCT((AGQ3:AGQ54=ADL63)*(AGT3:AGT54=ADL64)*(AGU3:AGU54="W"))+SUMPRODUCT((AGQ3:AGQ54=ADL63)*(AGT3:AGT54=ADL65)*(AGU3:AGU54="W"))+SUMPRODUCT((AGQ3:AGQ54=ADL63)*(AGT3:AGT54=ADL66)*(AGU3:AGU54="W"))+SUMPRODUCT((AGQ3:AGQ54=ADL63)*(AGT3:AGT54=ADL67)*(AGU3:AGU54="W"))+SUMPRODUCT((AGQ3:AGQ54=ADL64)*(AGT3:AGT54=ADL63)*(AGV3:AGV54="W"))+SUMPRODUCT((AGQ3:AGQ54=ADL65)*(AGT3:AGT54=ADL63)*(AGV3:AGV54="W"))+SUMPRODUCT((AGQ3:AGQ54=ADL66)*(AGT3:AGT54=ADL63)*(AGV3:AGV54="W"))+SUMPRODUCT((AGQ3:AGQ54=ADL67)*(AGT3:AGT54=ADL63)*(AGV3:AGV54="W"))</f>
        <v>0</v>
      </c>
      <c r="ADN63" s="395">
        <f ca="1">SUMPRODUCT((AGQ3:AGQ54=ADL63)*(AGT3:AGT54=ADL64)*(AGU3:AGU54="D"))+SUMPRODUCT((AGQ3:AGQ54=ADL63)*(AGT3:AGT54=ADL65)*(AGU3:AGU54="D"))+SUMPRODUCT((AGQ3:AGQ54=ADL63)*(AGT3:AGT54=ADL66)*(AGU3:AGU54="D"))+SUMPRODUCT((AGQ3:AGQ54=ADL63)*(AGT3:AGT54=ADL67)*(AGU3:AGU54="D"))+SUMPRODUCT((AGQ3:AGQ54=ADL64)*(AGT3:AGT54=ADL63)*(AGU3:AGU54="D"))+SUMPRODUCT((AGQ3:AGQ54=ADL65)*(AGT3:AGT54=ADL63)*(AGU3:AGU54="D"))+SUMPRODUCT((AGQ3:AGQ54=ADL66)*(AGT3:AGT54=ADL63)*(AGU3:AGU54="D"))+SUMPRODUCT((AGQ3:AGQ54=ADL67)*(AGT3:AGT54=ADL63)*(AGU3:AGU54="D"))</f>
        <v>0</v>
      </c>
      <c r="ADO63" s="395">
        <f ca="1">SUMPRODUCT((AGQ3:AGQ54=ADL63)*(AGT3:AGT54=ADL64)*(AGU3:AGU54="L"))+SUMPRODUCT((AGQ3:AGQ54=ADL63)*(AGT3:AGT54=ADL65)*(AGU3:AGU54="L"))+SUMPRODUCT((AGQ3:AGQ54=ADL63)*(AGT3:AGT54=ADL66)*(AGU3:AGU54="L"))+SUMPRODUCT((AGQ3:AGQ54=ADL63)*(AGT3:AGT54=ADL67)*(AGU3:AGU54="L"))+SUMPRODUCT((AGQ3:AGQ54=ADL64)*(AGT3:AGT54=ADL63)*(AGV3:AGV54="L"))+SUMPRODUCT((AGQ3:AGQ54=ADL65)*(AGT3:AGT54=ADL63)*(AGV3:AGV54="L"))+SUMPRODUCT((AGQ3:AGQ54=ADL66)*(AGT3:AGT54=ADL63)*(AGV3:AGV54="L"))+SUMPRODUCT((AGQ3:AGQ54=ADL67)*(AGT3:AGT54=ADL63)*(AGV3:AGV54="L"))</f>
        <v>0</v>
      </c>
      <c r="ADP63" s="395">
        <f ca="1">SUMPRODUCT((AGQ3:AGQ54=ADL63)*(AGT3:AGT54=ADL64)*AGR3:AGR54)+SUMPRODUCT((AGQ3:AGQ54=ADL63)*(AGT3:AGT54=ADL65)*AGR3:AGR54)+SUMPRODUCT((AGQ3:AGQ54=ADL63)*(AGT3:AGT54=ADL66)*AGR3:AGR54)+SUMPRODUCT((AGQ3:AGQ54=ADL63)*(AGT3:AGT54=ADL67)*AGR3:AGR54)+SUMPRODUCT((AGQ3:AGQ54=ADL64)*(AGT3:AGT54=ADL63)*AGS3:AGS54)+SUMPRODUCT((AGQ3:AGQ54=ADL65)*(AGT3:AGT54=ADL63)*AGS3:AGS54)+SUMPRODUCT((AGQ3:AGQ54=ADL66)*(AGT3:AGT54=ADL63)*AGS3:AGS54)+SUMPRODUCT((AGQ3:AGQ54=ADL67)*(AGT3:AGT54=ADL63)*AGS3:AGS54)</f>
        <v>0</v>
      </c>
      <c r="ADQ63" s="395">
        <f ca="1">SUMPRODUCT((AGQ3:AGQ54=ADL63)*(AGT3:AGT54=ADL64)*AGS3:AGS54)+SUMPRODUCT((AGQ3:AGQ54=ADL63)*(AGT3:AGT54=ADL65)*AGS3:AGS54)+SUMPRODUCT((AGQ3:AGQ54=ADL63)*(AGT3:AGT54=ADL66)*AGS3:AGS54)+SUMPRODUCT((AGQ3:AGQ54=ADL63)*(AGT3:AGT54=ADL67)*AGS3:AGS54)+SUMPRODUCT((AGQ3:AGQ54=ADL64)*(AGT3:AGT54=ADL63)*AGR3:AGR54)+SUMPRODUCT((AGQ3:AGQ54=ADL65)*(AGT3:AGT54=ADL63)*AGR3:AGR54)+SUMPRODUCT((AGQ3:AGQ54=ADL66)*(AGT3:AGT54=ADL63)*AGR3:AGR54)+SUMPRODUCT((AGQ3:AGQ54=ADL67)*(AGT3:AGT54=ADL63)*AGR3:AGR54)</f>
        <v>0</v>
      </c>
      <c r="ADR63" s="395">
        <f ca="1">ADP63-ADQ63+1000</f>
        <v>1000</v>
      </c>
      <c r="ADS63" s="395">
        <f t="shared" ref="ADS63:ADS66" ca="1" si="7607">IF(ADL63&lt;&gt;"",ADM63*3+ADN63*1,"")</f>
        <v>0</v>
      </c>
      <c r="ADT63" s="395">
        <f ca="1">IF(ADL63&lt;&gt;"",VLOOKUP(ADL63,ACS4:ACY52,7,FALSE),"")</f>
        <v>1000</v>
      </c>
      <c r="ADU63" s="395">
        <f ca="1">IF(ADL63&lt;&gt;"",VLOOKUP(ADL63,ACS4:ACY52,5,FALSE),"")</f>
        <v>0</v>
      </c>
      <c r="ADV63" s="395">
        <f ca="1">IF(ADL63&lt;&gt;"",VLOOKUP(ADL63,ACS4:ADA52,9,FALSE),"")</f>
        <v>7</v>
      </c>
      <c r="ADW63" s="395">
        <f ca="1">ADS63</f>
        <v>0</v>
      </c>
      <c r="ADX63" s="395">
        <f ca="1">IF(ADL63&lt;&gt;"",RANK(ADW63,ADW63:ADW66),"")</f>
        <v>1</v>
      </c>
      <c r="ADY63" s="395">
        <f ca="1">IF(ADL63&lt;&gt;"",SUMPRODUCT((ADW63:ADW66=ADW63)*(ADR63:ADR66&gt;ADR63)),"")</f>
        <v>0</v>
      </c>
      <c r="ADZ63" s="395">
        <f ca="1">IF(ADL63&lt;&gt;"",SUMPRODUCT((ADW63:ADW66=ADW63)*(ADR63:ADR66=ADR63)*(ADP63:ADP66&gt;ADP63)),"")</f>
        <v>0</v>
      </c>
      <c r="AEA63" s="395">
        <f ca="1">IF(ADL63&lt;&gt;"",SUMPRODUCT((ADW63:ADW66=ADW63)*(ADR63:ADR66=ADR63)*(ADP63:ADP66=ADP63)*(ADT63:ADT66&gt;ADT63)),"")</f>
        <v>0</v>
      </c>
      <c r="AEB63" s="395">
        <f ca="1">IF(ADL63&lt;&gt;"",SUMPRODUCT((ADW63:ADW66=ADW63)*(ADR63:ADR66=ADR63)*(ADP63:ADP66=ADP63)*(ADT63:ADT66=ADT63)*(ADU63:ADU66&gt;ADU63)),"")</f>
        <v>0</v>
      </c>
      <c r="AEC63" s="395">
        <f ca="1">IF(ADL63&lt;&gt;"",SUMPRODUCT((ADW63:ADW66=ADW63)*(ADR63:ADR66=ADR63)*(ADP63:ADP66=ADP63)*(ADT63:ADT66=ADT63)*(ADU63:ADU66=ADU63)*(ADV63:ADV66&gt;ADV63)),"")</f>
        <v>3</v>
      </c>
      <c r="AED63" s="395">
        <f ca="1">IF(ADL63&lt;&gt;"",SUM(ADX63:AEC63),"")</f>
        <v>4</v>
      </c>
      <c r="AHF63" s="395">
        <f ca="1">IF(COUNTIF(AHF11:AHF14,4)=4,1,SUMPRODUCT((AHF11:AHF14=AHF11)*(AHE11:AHE14=AHE11)*(AHC11:AHC14&gt;AHC11))+1)</f>
        <v>1</v>
      </c>
      <c r="AHQ63" s="395">
        <f ca="1">IF(AHR11&lt;&gt;"",SUMPRODUCT((AHY11:AHY14=AHY11)*(AHX11:AHX14=AHX11)*(AHV11:AHV14=AHV11)*(AHW11:AHW14=AHW11)),"")</f>
        <v>4</v>
      </c>
      <c r="AHR63" s="395" t="str">
        <f ca="1">IF(AND(AHQ63&lt;&gt;"",AHQ63&gt;1),AHR11,"")</f>
        <v>Seattle Sounders</v>
      </c>
      <c r="AHS63" s="395">
        <f ca="1">SUMPRODUCT((AKW3:AKW54=AHR63)*(AKZ3:AKZ54=AHR64)*(ALA3:ALA54="W"))+SUMPRODUCT((AKW3:AKW54=AHR63)*(AKZ3:AKZ54=AHR65)*(ALA3:ALA54="W"))+SUMPRODUCT((AKW3:AKW54=AHR63)*(AKZ3:AKZ54=AHR66)*(ALA3:ALA54="W"))+SUMPRODUCT((AKW3:AKW54=AHR63)*(AKZ3:AKZ54=AHR67)*(ALA3:ALA54="W"))+SUMPRODUCT((AKW3:AKW54=AHR64)*(AKZ3:AKZ54=AHR63)*(ALB3:ALB54="W"))+SUMPRODUCT((AKW3:AKW54=AHR65)*(AKZ3:AKZ54=AHR63)*(ALB3:ALB54="W"))+SUMPRODUCT((AKW3:AKW54=AHR66)*(AKZ3:AKZ54=AHR63)*(ALB3:ALB54="W"))+SUMPRODUCT((AKW3:AKW54=AHR67)*(AKZ3:AKZ54=AHR63)*(ALB3:ALB54="W"))</f>
        <v>0</v>
      </c>
      <c r="AHT63" s="395">
        <f ca="1">SUMPRODUCT((AKW3:AKW54=AHR63)*(AKZ3:AKZ54=AHR64)*(ALA3:ALA54="D"))+SUMPRODUCT((AKW3:AKW54=AHR63)*(AKZ3:AKZ54=AHR65)*(ALA3:ALA54="D"))+SUMPRODUCT((AKW3:AKW54=AHR63)*(AKZ3:AKZ54=AHR66)*(ALA3:ALA54="D"))+SUMPRODUCT((AKW3:AKW54=AHR63)*(AKZ3:AKZ54=AHR67)*(ALA3:ALA54="D"))+SUMPRODUCT((AKW3:AKW54=AHR64)*(AKZ3:AKZ54=AHR63)*(ALA3:ALA54="D"))+SUMPRODUCT((AKW3:AKW54=AHR65)*(AKZ3:AKZ54=AHR63)*(ALA3:ALA54="D"))+SUMPRODUCT((AKW3:AKW54=AHR66)*(AKZ3:AKZ54=AHR63)*(ALA3:ALA54="D"))+SUMPRODUCT((AKW3:AKW54=AHR67)*(AKZ3:AKZ54=AHR63)*(ALA3:ALA54="D"))</f>
        <v>0</v>
      </c>
      <c r="AHU63" s="395">
        <f ca="1">SUMPRODUCT((AKW3:AKW54=AHR63)*(AKZ3:AKZ54=AHR64)*(ALA3:ALA54="L"))+SUMPRODUCT((AKW3:AKW54=AHR63)*(AKZ3:AKZ54=AHR65)*(ALA3:ALA54="L"))+SUMPRODUCT((AKW3:AKW54=AHR63)*(AKZ3:AKZ54=AHR66)*(ALA3:ALA54="L"))+SUMPRODUCT((AKW3:AKW54=AHR63)*(AKZ3:AKZ54=AHR67)*(ALA3:ALA54="L"))+SUMPRODUCT((AKW3:AKW54=AHR64)*(AKZ3:AKZ54=AHR63)*(ALB3:ALB54="L"))+SUMPRODUCT((AKW3:AKW54=AHR65)*(AKZ3:AKZ54=AHR63)*(ALB3:ALB54="L"))+SUMPRODUCT((AKW3:AKW54=AHR66)*(AKZ3:AKZ54=AHR63)*(ALB3:ALB54="L"))+SUMPRODUCT((AKW3:AKW54=AHR67)*(AKZ3:AKZ54=AHR63)*(ALB3:ALB54="L"))</f>
        <v>0</v>
      </c>
      <c r="AHV63" s="395">
        <f ca="1">SUMPRODUCT((AKW3:AKW54=AHR63)*(AKZ3:AKZ54=AHR64)*AKX3:AKX54)+SUMPRODUCT((AKW3:AKW54=AHR63)*(AKZ3:AKZ54=AHR65)*AKX3:AKX54)+SUMPRODUCT((AKW3:AKW54=AHR63)*(AKZ3:AKZ54=AHR66)*AKX3:AKX54)+SUMPRODUCT((AKW3:AKW54=AHR63)*(AKZ3:AKZ54=AHR67)*AKX3:AKX54)+SUMPRODUCT((AKW3:AKW54=AHR64)*(AKZ3:AKZ54=AHR63)*AKY3:AKY54)+SUMPRODUCT((AKW3:AKW54=AHR65)*(AKZ3:AKZ54=AHR63)*AKY3:AKY54)+SUMPRODUCT((AKW3:AKW54=AHR66)*(AKZ3:AKZ54=AHR63)*AKY3:AKY54)+SUMPRODUCT((AKW3:AKW54=AHR67)*(AKZ3:AKZ54=AHR63)*AKY3:AKY54)</f>
        <v>0</v>
      </c>
      <c r="AHW63" s="395">
        <f ca="1">SUMPRODUCT((AKW3:AKW54=AHR63)*(AKZ3:AKZ54=AHR64)*AKY3:AKY54)+SUMPRODUCT((AKW3:AKW54=AHR63)*(AKZ3:AKZ54=AHR65)*AKY3:AKY54)+SUMPRODUCT((AKW3:AKW54=AHR63)*(AKZ3:AKZ54=AHR66)*AKY3:AKY54)+SUMPRODUCT((AKW3:AKW54=AHR63)*(AKZ3:AKZ54=AHR67)*AKY3:AKY54)+SUMPRODUCT((AKW3:AKW54=AHR64)*(AKZ3:AKZ54=AHR63)*AKX3:AKX54)+SUMPRODUCT((AKW3:AKW54=AHR65)*(AKZ3:AKZ54=AHR63)*AKX3:AKX54)+SUMPRODUCT((AKW3:AKW54=AHR66)*(AKZ3:AKZ54=AHR63)*AKX3:AKX54)+SUMPRODUCT((AKW3:AKW54=AHR67)*(AKZ3:AKZ54=AHR63)*AKX3:AKX54)</f>
        <v>0</v>
      </c>
      <c r="AHX63" s="395">
        <f ca="1">AHV63-AHW63+1000</f>
        <v>1000</v>
      </c>
      <c r="AHY63" s="395">
        <f t="shared" ref="AHY63:AHY66" ca="1" si="7608">IF(AHR63&lt;&gt;"",AHS63*3+AHT63*1,"")</f>
        <v>0</v>
      </c>
      <c r="AHZ63" s="395">
        <f ca="1">IF(AHR63&lt;&gt;"",VLOOKUP(AHR63,AGY4:AHE52,7,FALSE),"")</f>
        <v>1000</v>
      </c>
      <c r="AIA63" s="395">
        <f ca="1">IF(AHR63&lt;&gt;"",VLOOKUP(AHR63,AGY4:AHE52,5,FALSE),"")</f>
        <v>0</v>
      </c>
      <c r="AIB63" s="395">
        <f ca="1">IF(AHR63&lt;&gt;"",VLOOKUP(AHR63,AGY4:AHG52,9,FALSE),"")</f>
        <v>7</v>
      </c>
      <c r="AIC63" s="395">
        <f ca="1">AHY63</f>
        <v>0</v>
      </c>
      <c r="AID63" s="395">
        <f ca="1">IF(AHR63&lt;&gt;"",RANK(AIC63,AIC63:AIC66),"")</f>
        <v>1</v>
      </c>
      <c r="AIE63" s="395">
        <f ca="1">IF(AHR63&lt;&gt;"",SUMPRODUCT((AIC63:AIC66=AIC63)*(AHX63:AHX66&gt;AHX63)),"")</f>
        <v>0</v>
      </c>
      <c r="AIF63" s="395">
        <f ca="1">IF(AHR63&lt;&gt;"",SUMPRODUCT((AIC63:AIC66=AIC63)*(AHX63:AHX66=AHX63)*(AHV63:AHV66&gt;AHV63)),"")</f>
        <v>0</v>
      </c>
      <c r="AIG63" s="395">
        <f ca="1">IF(AHR63&lt;&gt;"",SUMPRODUCT((AIC63:AIC66=AIC63)*(AHX63:AHX66=AHX63)*(AHV63:AHV66=AHV63)*(AHZ63:AHZ66&gt;AHZ63)),"")</f>
        <v>0</v>
      </c>
      <c r="AIH63" s="395">
        <f ca="1">IF(AHR63&lt;&gt;"",SUMPRODUCT((AIC63:AIC66=AIC63)*(AHX63:AHX66=AHX63)*(AHV63:AHV66=AHV63)*(AHZ63:AHZ66=AHZ63)*(AIA63:AIA66&gt;AIA63)),"")</f>
        <v>0</v>
      </c>
      <c r="AII63" s="395">
        <f ca="1">IF(AHR63&lt;&gt;"",SUMPRODUCT((AIC63:AIC66=AIC63)*(AHX63:AHX66=AHX63)*(AHV63:AHV66=AHV63)*(AHZ63:AHZ66=AHZ63)*(AIA63:AIA66=AIA63)*(AIB63:AIB66&gt;AIB63)),"")</f>
        <v>3</v>
      </c>
      <c r="AIJ63" s="395">
        <f ca="1">IF(AHR63&lt;&gt;"",SUM(AID63:AII63),"")</f>
        <v>4</v>
      </c>
      <c r="ALL63" s="395">
        <f ca="1">IF(COUNTIF(ALL11:ALL14,4)=4,1,SUMPRODUCT((ALL11:ALL14=ALL11)*(ALK11:ALK14=ALK11)*(ALI11:ALI14&gt;ALI11))+1)</f>
        <v>1</v>
      </c>
      <c r="ALW63" s="395">
        <f ca="1">IF(ALX11&lt;&gt;"",SUMPRODUCT((AME11:AME14=AME11)*(AMD11:AMD14=AMD11)*(AMB11:AMB14=AMB11)*(AMC11:AMC14=AMC11)),"")</f>
        <v>4</v>
      </c>
      <c r="ALX63" s="395" t="str">
        <f ca="1">IF(AND(ALW63&lt;&gt;"",ALW63&gt;1),ALX11,"")</f>
        <v>Seattle Sounders</v>
      </c>
      <c r="ALY63" s="395">
        <f ca="1">SUMPRODUCT((APC3:APC54=ALX63)*(APF3:APF54=ALX64)*(APG3:APG54="W"))+SUMPRODUCT((APC3:APC54=ALX63)*(APF3:APF54=ALX65)*(APG3:APG54="W"))+SUMPRODUCT((APC3:APC54=ALX63)*(APF3:APF54=ALX66)*(APG3:APG54="W"))+SUMPRODUCT((APC3:APC54=ALX63)*(APF3:APF54=ALX67)*(APG3:APG54="W"))+SUMPRODUCT((APC3:APC54=ALX64)*(APF3:APF54=ALX63)*(APH3:APH54="W"))+SUMPRODUCT((APC3:APC54=ALX65)*(APF3:APF54=ALX63)*(APH3:APH54="W"))+SUMPRODUCT((APC3:APC54=ALX66)*(APF3:APF54=ALX63)*(APH3:APH54="W"))+SUMPRODUCT((APC3:APC54=ALX67)*(APF3:APF54=ALX63)*(APH3:APH54="W"))</f>
        <v>0</v>
      </c>
      <c r="ALZ63" s="395">
        <f ca="1">SUMPRODUCT((APC3:APC54=ALX63)*(APF3:APF54=ALX64)*(APG3:APG54="D"))+SUMPRODUCT((APC3:APC54=ALX63)*(APF3:APF54=ALX65)*(APG3:APG54="D"))+SUMPRODUCT((APC3:APC54=ALX63)*(APF3:APF54=ALX66)*(APG3:APG54="D"))+SUMPRODUCT((APC3:APC54=ALX63)*(APF3:APF54=ALX67)*(APG3:APG54="D"))+SUMPRODUCT((APC3:APC54=ALX64)*(APF3:APF54=ALX63)*(APG3:APG54="D"))+SUMPRODUCT((APC3:APC54=ALX65)*(APF3:APF54=ALX63)*(APG3:APG54="D"))+SUMPRODUCT((APC3:APC54=ALX66)*(APF3:APF54=ALX63)*(APG3:APG54="D"))+SUMPRODUCT((APC3:APC54=ALX67)*(APF3:APF54=ALX63)*(APG3:APG54="D"))</f>
        <v>0</v>
      </c>
      <c r="AMA63" s="395">
        <f ca="1">SUMPRODUCT((APC3:APC54=ALX63)*(APF3:APF54=ALX64)*(APG3:APG54="L"))+SUMPRODUCT((APC3:APC54=ALX63)*(APF3:APF54=ALX65)*(APG3:APG54="L"))+SUMPRODUCT((APC3:APC54=ALX63)*(APF3:APF54=ALX66)*(APG3:APG54="L"))+SUMPRODUCT((APC3:APC54=ALX63)*(APF3:APF54=ALX67)*(APG3:APG54="L"))+SUMPRODUCT((APC3:APC54=ALX64)*(APF3:APF54=ALX63)*(APH3:APH54="L"))+SUMPRODUCT((APC3:APC54=ALX65)*(APF3:APF54=ALX63)*(APH3:APH54="L"))+SUMPRODUCT((APC3:APC54=ALX66)*(APF3:APF54=ALX63)*(APH3:APH54="L"))+SUMPRODUCT((APC3:APC54=ALX67)*(APF3:APF54=ALX63)*(APH3:APH54="L"))</f>
        <v>0</v>
      </c>
      <c r="AMB63" s="395">
        <f ca="1">SUMPRODUCT((APC3:APC54=ALX63)*(APF3:APF54=ALX64)*APD3:APD54)+SUMPRODUCT((APC3:APC54=ALX63)*(APF3:APF54=ALX65)*APD3:APD54)+SUMPRODUCT((APC3:APC54=ALX63)*(APF3:APF54=ALX66)*APD3:APD54)+SUMPRODUCT((APC3:APC54=ALX63)*(APF3:APF54=ALX67)*APD3:APD54)+SUMPRODUCT((APC3:APC54=ALX64)*(APF3:APF54=ALX63)*APE3:APE54)+SUMPRODUCT((APC3:APC54=ALX65)*(APF3:APF54=ALX63)*APE3:APE54)+SUMPRODUCT((APC3:APC54=ALX66)*(APF3:APF54=ALX63)*APE3:APE54)+SUMPRODUCT((APC3:APC54=ALX67)*(APF3:APF54=ALX63)*APE3:APE54)</f>
        <v>0</v>
      </c>
      <c r="AMC63" s="395">
        <f ca="1">SUMPRODUCT((APC3:APC54=ALX63)*(APF3:APF54=ALX64)*APE3:APE54)+SUMPRODUCT((APC3:APC54=ALX63)*(APF3:APF54=ALX65)*APE3:APE54)+SUMPRODUCT((APC3:APC54=ALX63)*(APF3:APF54=ALX66)*APE3:APE54)+SUMPRODUCT((APC3:APC54=ALX63)*(APF3:APF54=ALX67)*APE3:APE54)+SUMPRODUCT((APC3:APC54=ALX64)*(APF3:APF54=ALX63)*APD3:APD54)+SUMPRODUCT((APC3:APC54=ALX65)*(APF3:APF54=ALX63)*APD3:APD54)+SUMPRODUCT((APC3:APC54=ALX66)*(APF3:APF54=ALX63)*APD3:APD54)+SUMPRODUCT((APC3:APC54=ALX67)*(APF3:APF54=ALX63)*APD3:APD54)</f>
        <v>0</v>
      </c>
      <c r="AMD63" s="395">
        <f ca="1">AMB63-AMC63+1000</f>
        <v>1000</v>
      </c>
      <c r="AME63" s="395">
        <f t="shared" ref="AME63:AME66" ca="1" si="7609">IF(ALX63&lt;&gt;"",ALY63*3+ALZ63*1,"")</f>
        <v>0</v>
      </c>
      <c r="AMF63" s="395">
        <f ca="1">IF(ALX63&lt;&gt;"",VLOOKUP(ALX63,ALE4:ALK52,7,FALSE),"")</f>
        <v>1000</v>
      </c>
      <c r="AMG63" s="395">
        <f ca="1">IF(ALX63&lt;&gt;"",VLOOKUP(ALX63,ALE4:ALK52,5,FALSE),"")</f>
        <v>0</v>
      </c>
      <c r="AMH63" s="395">
        <f ca="1">IF(ALX63&lt;&gt;"",VLOOKUP(ALX63,ALE4:ALM52,9,FALSE),"")</f>
        <v>7</v>
      </c>
      <c r="AMI63" s="395">
        <f ca="1">AME63</f>
        <v>0</v>
      </c>
      <c r="AMJ63" s="395">
        <f ca="1">IF(ALX63&lt;&gt;"",RANK(AMI63,AMI63:AMI66),"")</f>
        <v>1</v>
      </c>
      <c r="AMK63" s="395">
        <f ca="1">IF(ALX63&lt;&gt;"",SUMPRODUCT((AMI63:AMI66=AMI63)*(AMD63:AMD66&gt;AMD63)),"")</f>
        <v>0</v>
      </c>
      <c r="AML63" s="395">
        <f ca="1">IF(ALX63&lt;&gt;"",SUMPRODUCT((AMI63:AMI66=AMI63)*(AMD63:AMD66=AMD63)*(AMB63:AMB66&gt;AMB63)),"")</f>
        <v>0</v>
      </c>
      <c r="AMM63" s="395">
        <f ca="1">IF(ALX63&lt;&gt;"",SUMPRODUCT((AMI63:AMI66=AMI63)*(AMD63:AMD66=AMD63)*(AMB63:AMB66=AMB63)*(AMF63:AMF66&gt;AMF63)),"")</f>
        <v>0</v>
      </c>
      <c r="AMN63" s="395">
        <f ca="1">IF(ALX63&lt;&gt;"",SUMPRODUCT((AMI63:AMI66=AMI63)*(AMD63:AMD66=AMD63)*(AMB63:AMB66=AMB63)*(AMF63:AMF66=AMF63)*(AMG63:AMG66&gt;AMG63)),"")</f>
        <v>0</v>
      </c>
      <c r="AMO63" s="395">
        <f ca="1">IF(ALX63&lt;&gt;"",SUMPRODUCT((AMI63:AMI66=AMI63)*(AMD63:AMD66=AMD63)*(AMB63:AMB66=AMB63)*(AMF63:AMF66=AMF63)*(AMG63:AMG66=AMG63)*(AMH63:AMH66&gt;AMH63)),"")</f>
        <v>3</v>
      </c>
      <c r="AMP63" s="395">
        <f ca="1">IF(ALX63&lt;&gt;"",SUM(AMJ63:AMO63),"")</f>
        <v>4</v>
      </c>
      <c r="APR63" s="395">
        <f ca="1">IF(COUNTIF(APR11:APR14,4)=4,1,SUMPRODUCT((APR11:APR14=APR11)*(APQ11:APQ14=APQ11)*(APO11:APO14&gt;APO11))+1)</f>
        <v>1</v>
      </c>
      <c r="AQC63" s="395">
        <f ca="1">IF(AQD11&lt;&gt;"",SUMPRODUCT((AQK11:AQK14=AQK11)*(AQJ11:AQJ14=AQJ11)*(AQH11:AQH14=AQH11)*(AQI11:AQI14=AQI11)),"")</f>
        <v>4</v>
      </c>
      <c r="AQD63" s="395" t="str">
        <f ca="1">IF(AND(AQC63&lt;&gt;"",AQC63&gt;1),AQD11,"")</f>
        <v>Seattle Sounders</v>
      </c>
      <c r="AQE63" s="395">
        <f ca="1">SUMPRODUCT((ATI3:ATI54=AQD63)*(ATL3:ATL54=AQD64)*(ATM3:ATM54="W"))+SUMPRODUCT((ATI3:ATI54=AQD63)*(ATL3:ATL54=AQD65)*(ATM3:ATM54="W"))+SUMPRODUCT((ATI3:ATI54=AQD63)*(ATL3:ATL54=AQD66)*(ATM3:ATM54="W"))+SUMPRODUCT((ATI3:ATI54=AQD63)*(ATL3:ATL54=AQD67)*(ATM3:ATM54="W"))+SUMPRODUCT((ATI3:ATI54=AQD64)*(ATL3:ATL54=AQD63)*(ATN3:ATN54="W"))+SUMPRODUCT((ATI3:ATI54=AQD65)*(ATL3:ATL54=AQD63)*(ATN3:ATN54="W"))+SUMPRODUCT((ATI3:ATI54=AQD66)*(ATL3:ATL54=AQD63)*(ATN3:ATN54="W"))+SUMPRODUCT((ATI3:ATI54=AQD67)*(ATL3:ATL54=AQD63)*(ATN3:ATN54="W"))</f>
        <v>0</v>
      </c>
      <c r="AQF63" s="395">
        <f ca="1">SUMPRODUCT((ATI3:ATI54=AQD63)*(ATL3:ATL54=AQD64)*(ATM3:ATM54="D"))+SUMPRODUCT((ATI3:ATI54=AQD63)*(ATL3:ATL54=AQD65)*(ATM3:ATM54="D"))+SUMPRODUCT((ATI3:ATI54=AQD63)*(ATL3:ATL54=AQD66)*(ATM3:ATM54="D"))+SUMPRODUCT((ATI3:ATI54=AQD63)*(ATL3:ATL54=AQD67)*(ATM3:ATM54="D"))+SUMPRODUCT((ATI3:ATI54=AQD64)*(ATL3:ATL54=AQD63)*(ATM3:ATM54="D"))+SUMPRODUCT((ATI3:ATI54=AQD65)*(ATL3:ATL54=AQD63)*(ATM3:ATM54="D"))+SUMPRODUCT((ATI3:ATI54=AQD66)*(ATL3:ATL54=AQD63)*(ATM3:ATM54="D"))+SUMPRODUCT((ATI3:ATI54=AQD67)*(ATL3:ATL54=AQD63)*(ATM3:ATM54="D"))</f>
        <v>0</v>
      </c>
      <c r="AQG63" s="395">
        <f ca="1">SUMPRODUCT((ATI3:ATI54=AQD63)*(ATL3:ATL54=AQD64)*(ATM3:ATM54="L"))+SUMPRODUCT((ATI3:ATI54=AQD63)*(ATL3:ATL54=AQD65)*(ATM3:ATM54="L"))+SUMPRODUCT((ATI3:ATI54=AQD63)*(ATL3:ATL54=AQD66)*(ATM3:ATM54="L"))+SUMPRODUCT((ATI3:ATI54=AQD63)*(ATL3:ATL54=AQD67)*(ATM3:ATM54="L"))+SUMPRODUCT((ATI3:ATI54=AQD64)*(ATL3:ATL54=AQD63)*(ATN3:ATN54="L"))+SUMPRODUCT((ATI3:ATI54=AQD65)*(ATL3:ATL54=AQD63)*(ATN3:ATN54="L"))+SUMPRODUCT((ATI3:ATI54=AQD66)*(ATL3:ATL54=AQD63)*(ATN3:ATN54="L"))+SUMPRODUCT((ATI3:ATI54=AQD67)*(ATL3:ATL54=AQD63)*(ATN3:ATN54="L"))</f>
        <v>0</v>
      </c>
      <c r="AQH63" s="395">
        <f ca="1">SUMPRODUCT((ATI3:ATI54=AQD63)*(ATL3:ATL54=AQD64)*ATJ3:ATJ54)+SUMPRODUCT((ATI3:ATI54=AQD63)*(ATL3:ATL54=AQD65)*ATJ3:ATJ54)+SUMPRODUCT((ATI3:ATI54=AQD63)*(ATL3:ATL54=AQD66)*ATJ3:ATJ54)+SUMPRODUCT((ATI3:ATI54=AQD63)*(ATL3:ATL54=AQD67)*ATJ3:ATJ54)+SUMPRODUCT((ATI3:ATI54=AQD64)*(ATL3:ATL54=AQD63)*ATK3:ATK54)+SUMPRODUCT((ATI3:ATI54=AQD65)*(ATL3:ATL54=AQD63)*ATK3:ATK54)+SUMPRODUCT((ATI3:ATI54=AQD66)*(ATL3:ATL54=AQD63)*ATK3:ATK54)+SUMPRODUCT((ATI3:ATI54=AQD67)*(ATL3:ATL54=AQD63)*ATK3:ATK54)</f>
        <v>0</v>
      </c>
      <c r="AQI63" s="395">
        <f ca="1">SUMPRODUCT((ATI3:ATI54=AQD63)*(ATL3:ATL54=AQD64)*ATK3:ATK54)+SUMPRODUCT((ATI3:ATI54=AQD63)*(ATL3:ATL54=AQD65)*ATK3:ATK54)+SUMPRODUCT((ATI3:ATI54=AQD63)*(ATL3:ATL54=AQD66)*ATK3:ATK54)+SUMPRODUCT((ATI3:ATI54=AQD63)*(ATL3:ATL54=AQD67)*ATK3:ATK54)+SUMPRODUCT((ATI3:ATI54=AQD64)*(ATL3:ATL54=AQD63)*ATJ3:ATJ54)+SUMPRODUCT((ATI3:ATI54=AQD65)*(ATL3:ATL54=AQD63)*ATJ3:ATJ54)+SUMPRODUCT((ATI3:ATI54=AQD66)*(ATL3:ATL54=AQD63)*ATJ3:ATJ54)+SUMPRODUCT((ATI3:ATI54=AQD67)*(ATL3:ATL54=AQD63)*ATJ3:ATJ54)</f>
        <v>0</v>
      </c>
      <c r="AQJ63" s="395">
        <f ca="1">AQH63-AQI63+1000</f>
        <v>1000</v>
      </c>
      <c r="AQK63" s="395">
        <f t="shared" ref="AQK63:AQK66" ca="1" si="7610">IF(AQD63&lt;&gt;"",AQE63*3+AQF63*1,"")</f>
        <v>0</v>
      </c>
      <c r="AQL63" s="395">
        <f ca="1">IF(AQD63&lt;&gt;"",VLOOKUP(AQD63,APK4:APQ52,7,FALSE),"")</f>
        <v>1000</v>
      </c>
      <c r="AQM63" s="395">
        <f ca="1">IF(AQD63&lt;&gt;"",VLOOKUP(AQD63,APK4:APQ52,5,FALSE),"")</f>
        <v>0</v>
      </c>
      <c r="AQN63" s="395">
        <f ca="1">IF(AQD63&lt;&gt;"",VLOOKUP(AQD63,APK4:APS52,9,FALSE),"")</f>
        <v>7</v>
      </c>
      <c r="AQO63" s="395">
        <f ca="1">AQK63</f>
        <v>0</v>
      </c>
      <c r="AQP63" s="395">
        <f ca="1">IF(AQD63&lt;&gt;"",RANK(AQO63,AQO63:AQO66),"")</f>
        <v>1</v>
      </c>
      <c r="AQQ63" s="395">
        <f ca="1">IF(AQD63&lt;&gt;"",SUMPRODUCT((AQO63:AQO66=AQO63)*(AQJ63:AQJ66&gt;AQJ63)),"")</f>
        <v>0</v>
      </c>
      <c r="AQR63" s="395">
        <f ca="1">IF(AQD63&lt;&gt;"",SUMPRODUCT((AQO63:AQO66=AQO63)*(AQJ63:AQJ66=AQJ63)*(AQH63:AQH66&gt;AQH63)),"")</f>
        <v>0</v>
      </c>
      <c r="AQS63" s="395">
        <f ca="1">IF(AQD63&lt;&gt;"",SUMPRODUCT((AQO63:AQO66=AQO63)*(AQJ63:AQJ66=AQJ63)*(AQH63:AQH66=AQH63)*(AQL63:AQL66&gt;AQL63)),"")</f>
        <v>0</v>
      </c>
      <c r="AQT63" s="395">
        <f ca="1">IF(AQD63&lt;&gt;"",SUMPRODUCT((AQO63:AQO66=AQO63)*(AQJ63:AQJ66=AQJ63)*(AQH63:AQH66=AQH63)*(AQL63:AQL66=AQL63)*(AQM63:AQM66&gt;AQM63)),"")</f>
        <v>0</v>
      </c>
      <c r="AQU63" s="395">
        <f ca="1">IF(AQD63&lt;&gt;"",SUMPRODUCT((AQO63:AQO66=AQO63)*(AQJ63:AQJ66=AQJ63)*(AQH63:AQH66=AQH63)*(AQL63:AQL66=AQL63)*(AQM63:AQM66=AQM63)*(AQN63:AQN66&gt;AQN63)),"")</f>
        <v>3</v>
      </c>
      <c r="AQV63" s="395">
        <f ca="1">IF(AQD63&lt;&gt;"",SUM(AQP63:AQU63),"")</f>
        <v>4</v>
      </c>
    </row>
    <row r="64" spans="2:1211" x14ac:dyDescent="0.25">
      <c r="G64" s="395">
        <v>1</v>
      </c>
      <c r="H64" s="395">
        <v>1</v>
      </c>
      <c r="I64" s="395">
        <v>1</v>
      </c>
      <c r="J64" s="395">
        <f>IF(COUNTIF(J11:J14,4)=4,1,SUMPRODUCT((J11:J14=J12)*(I11:I14=I12)*(G11:G14&gt;G12))+1)</f>
        <v>1</v>
      </c>
      <c r="U64" s="395">
        <f>IF(V12&lt;&gt;"",SUMPRODUCT((AC11:AC14=AC12)*(AB11:AB14=AB12)*(Z11:Z14=Z12)*(AA11:AA14=AA12)),"")</f>
        <v>2</v>
      </c>
      <c r="V64" s="395" t="str">
        <f>IF(AND(U64&lt;&gt;"",U64&gt;1),V12,"")</f>
        <v>Paris Saint-Germain</v>
      </c>
      <c r="W64" s="395">
        <f>SUMPRODUCT((DA3:DA54=V64)*(DD3:DD54=V65)*(DE3:DE54="W"))+SUMPRODUCT((DA3:DA54=V64)*(DD3:DD54=V66)*(DE3:DE54="W"))+SUMPRODUCT((DA3:DA54=V64)*(DD3:DD54=V67)*(DE3:DE54="W"))+SUMPRODUCT((DA3:DA54=V64)*(DD3:DD54=V63)*(DE3:DE54="W"))+SUMPRODUCT((DA3:DA54=V65)*(DD3:DD54=V64)*(DF3:DF54="W"))+SUMPRODUCT((DA3:DA54=V66)*(DD3:DD54=V64)*(DF3:DF54="W"))+SUMPRODUCT((DA3:DA54=V67)*(DD3:DD54=V64)*(DF3:DF54="W"))+SUMPRODUCT((DA3:DA54=V63)*(DD3:DD54=V64)*(DF3:DF54="W"))</f>
        <v>0</v>
      </c>
      <c r="X64" s="395">
        <f>SUMPRODUCT((DA3:DA54=V64)*(DD3:DD54=V65)*(DE3:DE54="D"))+SUMPRODUCT((DA3:DA54=V64)*(DD3:DD54=V66)*(DE3:DE54="D"))+SUMPRODUCT((DA3:DA54=V64)*(DD3:DD54=V67)*(DE3:DE54="D"))+SUMPRODUCT((DA3:DA54=V64)*(DD3:DD54=V63)*(DE3:DE54="D"))+SUMPRODUCT((DA3:DA54=V65)*(DD3:DD54=V64)*(DE3:DE54="D"))+SUMPRODUCT((DA3:DA54=V66)*(DD3:DD54=V64)*(DE3:DE54="D"))+SUMPRODUCT((DA3:DA54=V67)*(DD3:DD54=V64)*(DE3:DE54="D"))+SUMPRODUCT((DA3:DA54=V63)*(DD3:DD54=V64)*(DE3:DE54="D"))</f>
        <v>1</v>
      </c>
      <c r="Y64" s="395">
        <f>SUMPRODUCT((DA3:DA54=V64)*(DD3:DD54=V65)*(DE3:DE54="L"))+SUMPRODUCT((DA3:DA54=V64)*(DD3:DD54=V66)*(DE3:DE54="L"))+SUMPRODUCT((DA3:DA54=V64)*(DD3:DD54=V67)*(DE3:DE54="L"))+SUMPRODUCT((DA3:DA54=V64)*(DD3:DD54=V63)*(DE3:DE54="L"))+SUMPRODUCT((DA3:DA54=V65)*(DD3:DD54=V64)*(DF3:DF54="L"))+SUMPRODUCT((DA3:DA54=V66)*(DD3:DD54=V64)*(DF3:DF54="L"))+SUMPRODUCT((DA3:DA54=V67)*(DD3:DD54=V64)*(DF3:DF54="L"))+SUMPRODUCT((DA3:DA54=V63)*(DD3:DD54=V64)*(DF3:DF54="L"))</f>
        <v>0</v>
      </c>
      <c r="Z64" s="395">
        <f>SUMPRODUCT((DA3:DA54=V64)*(DD3:DD54=V65)*DB3:DB54)+SUMPRODUCT((DA3:DA54=V64)*(DD3:DD54=V66)*DB3:DB54)+SUMPRODUCT((DA3:DA54=V64)*(DD3:DD54=V67)*DB3:DB54)+SUMPRODUCT((DA3:DA54=V64)*(DD3:DD54=V63)*DB3:DB54)+SUMPRODUCT((DA3:DA54=V65)*(DD3:DD54=V64)*DC3:DC54)+SUMPRODUCT((DA3:DA54=V66)*(DD3:DD54=V64)*DC3:DC54)+SUMPRODUCT((DA3:DA54=V67)*(DD3:DD54=V64)*DC3:DC54)+SUMPRODUCT((DA3:DA54=V63)*(DD3:DD54=V64)*DC3:DC54)</f>
        <v>2</v>
      </c>
      <c r="AA64" s="395">
        <f>SUMPRODUCT((DA3:DA54=V64)*(DD3:DD54=V65)*DC3:DC54)+SUMPRODUCT((DA3:DA54=V64)*(DD3:DD54=V66)*DC3:DC54)+SUMPRODUCT((DA3:DA54=V64)*(DD3:DD54=V67)*DC3:DC54)+SUMPRODUCT((DA3:DA54=V64)*(DD3:DD54=V63)*DC3:DC54)+SUMPRODUCT((DA3:DA54=V65)*(DD3:DD54=V64)*DB3:DB54)+SUMPRODUCT((DA3:DA54=V66)*(DD3:DD54=V64)*DB3:DB54)+SUMPRODUCT((DA3:DA54=V67)*(DD3:DD54=V64)*DB3:DB54)+SUMPRODUCT((DA3:DA54=V63)*(DD3:DD54=V64)*DB3:DB54)</f>
        <v>2</v>
      </c>
      <c r="AB64" s="395">
        <f>Z64-AA64+1000</f>
        <v>1000</v>
      </c>
      <c r="AC64" s="395">
        <f t="shared" si="7600"/>
        <v>1</v>
      </c>
      <c r="AD64" s="395">
        <f>IF(V64&lt;&gt;"",VLOOKUP(V64,C4:I52,7,FALSE),"")</f>
        <v>1001</v>
      </c>
      <c r="AE64" s="395">
        <f>IF(V64&lt;&gt;"",VLOOKUP(V64,C4:I52,5,FALSE),"")</f>
        <v>7</v>
      </c>
      <c r="AF64" s="395">
        <f>IF(V64&lt;&gt;"",VLOOKUP(V64,C4:K52,9,FALSE),"")</f>
        <v>29</v>
      </c>
      <c r="AG64" s="395">
        <f t="shared" ref="AG64:AG66" si="7611">AC64</f>
        <v>1</v>
      </c>
      <c r="AH64" s="395">
        <f>IF(V64&lt;&gt;"",RANK(AG64,AG63:AG66),"")</f>
        <v>1</v>
      </c>
      <c r="AI64" s="395">
        <f>IF(V64&lt;&gt;"",SUMPRODUCT((AG63:AG66=AG64)*(AB63:AB66&gt;AB64)),"")</f>
        <v>0</v>
      </c>
      <c r="AJ64" s="395">
        <f>IF(V64&lt;&gt;"",SUMPRODUCT((AG63:AG66=AG64)*(AB63:AB66=AB64)*(Z63:Z66&gt;Z64)),"")</f>
        <v>0</v>
      </c>
      <c r="AK64" s="395">
        <f>IF(V64&lt;&gt;"",SUMPRODUCT((AG63:AG66=AG64)*(AB63:AB66=AB64)*(Z63:Z66=Z64)*(AD63:AD66&gt;AD64)),"")</f>
        <v>0</v>
      </c>
      <c r="AL64" s="395">
        <f>IF(V64&lt;&gt;"",SUMPRODUCT((AG63:AG66=AG64)*(AB63:AB66=AB64)*(Z63:Z66=Z64)*(AD63:AD66=AD64)*(AE63:AE66&gt;AE64)),"")</f>
        <v>0</v>
      </c>
      <c r="AM64" s="395">
        <f>IF(V64&lt;&gt;"",SUMPRODUCT((AG63:AG66=AG64)*(AB63:AB66=AB64)*(Z63:Z66=Z64)*(AD63:AD66=AD64)*(AE63:AE66=AE64)*(AF63:AF66&gt;AF64)),"")</f>
        <v>0</v>
      </c>
      <c r="AN64" s="395">
        <f t="shared" ref="AN64:AN66" si="7612">IF(V64&lt;&gt;"",SUM(AH64:AM64),"")</f>
        <v>1</v>
      </c>
      <c r="AO64" s="395" t="str">
        <f>IF(AP12&lt;&gt;"",SUMPRODUCT((AW11:AW14=AW12)*(AV11:AV14=AV12)*(AT11:AT14=AT12)*(AU11:AU14=AU12)),"")</f>
        <v/>
      </c>
      <c r="AP64" s="395" t="str">
        <f>IF(AND(AO64&lt;&gt;"",AO64&gt;1),AP12,"")</f>
        <v/>
      </c>
      <c r="AQ64" s="395">
        <f>SUMPRODUCT((DA3:DA54=AP64)*(DD3:DD54=AP65)*(DE3:DE54="W"))+SUMPRODUCT((DA3:DA54=AP64)*(DD3:DD54=AP66)*(DE3:DE54="W"))+SUMPRODUCT((DA3:DA54=AP64)*(DD3:DD54=AP67)*(DE3:DE54="W"))+SUMPRODUCT((DA3:DA54=AP65)*(DD3:DD54=AP64)*(DF3:DF54="W"))+SUMPRODUCT((DA3:DA54=AP66)*(DD3:DD54=AP64)*(DF3:DF54="W"))+SUMPRODUCT((DA3:DA54=AP67)*(DD3:DD54=AP64)*(DF3:DF54="W"))</f>
        <v>0</v>
      </c>
      <c r="AR64" s="395">
        <f>SUMPRODUCT((DA3:DA54=AP64)*(DD3:DD54=AP65)*(DE3:DE54="D"))+SUMPRODUCT((DA3:DA54=AP64)*(DD3:DD54=AP66)*(DE3:DE54="D"))+SUMPRODUCT((DA3:DA54=AP64)*(DD3:DD54=AP67)*(DE3:DE54="D"))+SUMPRODUCT((DA3:DA54=AP65)*(DD3:DD54=AP64)*(DE3:DE54="D"))+SUMPRODUCT((DA3:DA54=AP66)*(DD3:DD54=AP64)*(DE3:DE54="D"))+SUMPRODUCT((DA3:DA54=AP67)*(DD3:DD54=AP64)*(DE3:DE54="D"))</f>
        <v>0</v>
      </c>
      <c r="AS64" s="395">
        <f>SUMPRODUCT((DA3:DA54=AP64)*(DD3:DD54=AP65)*(DE3:DE54="L"))+SUMPRODUCT((DA3:DA54=AP64)*(DD3:DD54=AP66)*(DE3:DE54="L"))+SUMPRODUCT((DA3:DA54=AP64)*(DD3:DD54=AP67)*(DE3:DE54="L"))+SUMPRODUCT((DA3:DA54=AP65)*(DD3:DD54=AP64)*(DF3:DF54="L"))+SUMPRODUCT((DA3:DA54=AP66)*(DD3:DD54=AP64)*(DF3:DF54="L"))+SUMPRODUCT((DA3:DA54=AP67)*(DD3:DD54=AP64)*(DF3:DF54="L"))</f>
        <v>0</v>
      </c>
      <c r="AT64" s="395">
        <f>SUMPRODUCT((DA3:DA54=AP64)*(DD3:DD54=AP65)*DB3:DB54)+SUMPRODUCT((DA3:DA54=AP64)*(DD3:DD54=AP66)*DB3:DB54)+SUMPRODUCT((DA3:DA54=AP64)*(DD3:DD54=AP67)*DB3:DB54)+SUMPRODUCT((DA3:DA54=AP64)*(DD3:DD54=AP63)*DB3:DB54)+SUMPRODUCT((DA3:DA54=AP65)*(DD3:DD54=AP64)*DC3:DC54)+SUMPRODUCT((DA3:DA54=AP66)*(DD3:DD54=AP64)*DC3:DC54)+SUMPRODUCT((DA3:DA54=AP67)*(DD3:DD54=AP64)*DC3:DC54)+SUMPRODUCT((DA3:DA54=AP63)*(DD3:DD54=AP64)*DC3:DC54)</f>
        <v>0</v>
      </c>
      <c r="AU64" s="395">
        <f>SUMPRODUCT((DA3:DA54=AP64)*(DD3:DD54=AP65)*DC3:DC54)+SUMPRODUCT((DA3:DA54=AP64)*(DD3:DD54=AP66)*DC3:DC54)+SUMPRODUCT((DA3:DA54=AP64)*(DD3:DD54=AP67)*DC3:DC54)+SUMPRODUCT((DA3:DA54=AP64)*(DD3:DD54=AP63)*DC3:DC54)+SUMPRODUCT((DA3:DA54=AP65)*(DD3:DD54=AP64)*DB3:DB54)+SUMPRODUCT((DA3:DA54=AP66)*(DD3:DD54=AP64)*DB3:DB54)+SUMPRODUCT((DA3:DA54=AP67)*(DD3:DD54=AP64)*DB3:DB54)+SUMPRODUCT((DA3:DA54=AP63)*(DD3:DD54=AP64)*DB3:DB54)</f>
        <v>0</v>
      </c>
      <c r="AV64" s="395">
        <f>AT64-AU64+1000</f>
        <v>1000</v>
      </c>
      <c r="AW64" s="395" t="str">
        <f t="shared" ref="AW64:AW66" si="7613">IF(AP64&lt;&gt;"",AQ64*3+AR64*1,"")</f>
        <v/>
      </c>
      <c r="AX64" s="395" t="str">
        <f>IF(AP64&lt;&gt;"",VLOOKUP(AP64,C4:I52,7,FALSE),"")</f>
        <v/>
      </c>
      <c r="AY64" s="395" t="str">
        <f>IF(AP64&lt;&gt;"",VLOOKUP(AP64,C4:I52,5,FALSE),"")</f>
        <v/>
      </c>
      <c r="AZ64" s="395" t="str">
        <f>IF(AP64&lt;&gt;"",VLOOKUP(AP64,C4:K52,9,FALSE),"")</f>
        <v/>
      </c>
      <c r="BA64" s="395" t="str">
        <f t="shared" ref="BA64:BA66" si="7614">AW64</f>
        <v/>
      </c>
      <c r="BB64" s="395" t="str">
        <f>IF(AP64&lt;&gt;"",RANK(BA64,BA63:BA66),"")</f>
        <v/>
      </c>
      <c r="BC64" s="395" t="str">
        <f>IF(AP64&lt;&gt;"",SUMPRODUCT((BA63:BA66=BA64)*(AV63:AV66&gt;AV64)),"")</f>
        <v/>
      </c>
      <c r="BD64" s="395" t="str">
        <f>IF(AP64&lt;&gt;"",SUMPRODUCT((BA63:BA66=BA64)*(AV63:AV66=AV64)*(AT63:AT66&gt;AT64)),"")</f>
        <v/>
      </c>
      <c r="BE64" s="395" t="str">
        <f>IF(AP64&lt;&gt;"",SUMPRODUCT((BA63:BA66=BA64)*(AV63:AV66=AV64)*(AT63:AT66=AT64)*(AX63:AX66&gt;AX64)),"")</f>
        <v/>
      </c>
      <c r="BF64" s="395" t="str">
        <f>IF(AP64&lt;&gt;"",SUMPRODUCT((BA63:BA66=BA64)*(AV63:AV66=AV64)*(AT63:AT66=AT64)*(AX63:AX66=AX64)*(AY63:AY66&gt;AY64)),"")</f>
        <v/>
      </c>
      <c r="BG64" s="395" t="str">
        <f>IF(AP64&lt;&gt;"",SUMPRODUCT((BA63:BA66=BA64)*(AV63:AV66=AV64)*(AT63:AT66=AT64)*(AX63:AX66=AX64)*(AY63:AY66=AY64)*(AZ63:AZ66&gt;AZ64)),"")</f>
        <v/>
      </c>
      <c r="BH64" s="395" t="str">
        <f>IF(AP64&lt;&gt;"",SUM(BB64:BG64)+1,"")</f>
        <v/>
      </c>
      <c r="DP64" s="395">
        <f ca="1">IF(COUNTIF(DP11:DP14,4)=4,1,SUMPRODUCT((DP11:DP14=DP12)*(DO11:DO14=DO12)*(DM11:DM14&gt;DM12))+1)</f>
        <v>1</v>
      </c>
      <c r="EA64" s="395" t="str">
        <f ca="1">IF(EB12&lt;&gt;"",SUMPRODUCT((EI11:EI14=EI12)*(EH11:EH14=EH12)*(EF11:EF14=EF12)*(EG11:EG14=EG12)),"")</f>
        <v/>
      </c>
      <c r="EB64" s="395" t="str">
        <f ca="1">IF(AND(EA64&lt;&gt;"",EA64&gt;1),EB12,"")</f>
        <v/>
      </c>
      <c r="EC64" s="395">
        <f ca="1">SUMPRODUCT((HG3:HG54=EB64)*(HJ3:HJ54=EB65)*(HK3:HK54="W"))+SUMPRODUCT((HG3:HG54=EB64)*(HJ3:HJ54=EB66)*(HK3:HK54="W"))+SUMPRODUCT((HG3:HG54=EB64)*(HJ3:HJ54=EB67)*(HK3:HK54="W"))+SUMPRODUCT((HG3:HG54=EB64)*(HJ3:HJ54=EB63)*(HK3:HK54="W"))+SUMPRODUCT((HG3:HG54=EB65)*(HJ3:HJ54=EB64)*(HL3:HL54="W"))+SUMPRODUCT((HG3:HG54=EB66)*(HJ3:HJ54=EB64)*(HL3:HL54="W"))+SUMPRODUCT((HG3:HG54=EB67)*(HJ3:HJ54=EB64)*(HL3:HL54="W"))+SUMPRODUCT((HG3:HG54=EB63)*(HJ3:HJ54=EB64)*(HL3:HL54="W"))</f>
        <v>0</v>
      </c>
      <c r="ED64" s="395">
        <f ca="1">SUMPRODUCT((HG3:HG54=EB64)*(HJ3:HJ54=EB65)*(HK3:HK54="D"))+SUMPRODUCT((HG3:HG54=EB64)*(HJ3:HJ54=EB66)*(HK3:HK54="D"))+SUMPRODUCT((HG3:HG54=EB64)*(HJ3:HJ54=EB67)*(HK3:HK54="D"))+SUMPRODUCT((HG3:HG54=EB64)*(HJ3:HJ54=EB63)*(HK3:HK54="D"))+SUMPRODUCT((HG3:HG54=EB65)*(HJ3:HJ54=EB64)*(HK3:HK54="D"))+SUMPRODUCT((HG3:HG54=EB66)*(HJ3:HJ54=EB64)*(HK3:HK54="D"))+SUMPRODUCT((HG3:HG54=EB67)*(HJ3:HJ54=EB64)*(HK3:HK54="D"))+SUMPRODUCT((HG3:HG54=EB63)*(HJ3:HJ54=EB64)*(HK3:HK54="D"))</f>
        <v>0</v>
      </c>
      <c r="EE64" s="395">
        <f ca="1">SUMPRODUCT((HG3:HG54=EB64)*(HJ3:HJ54=EB65)*(HK3:HK54="L"))+SUMPRODUCT((HG3:HG54=EB64)*(HJ3:HJ54=EB66)*(HK3:HK54="L"))+SUMPRODUCT((HG3:HG54=EB64)*(HJ3:HJ54=EB67)*(HK3:HK54="L"))+SUMPRODUCT((HG3:HG54=EB64)*(HJ3:HJ54=EB63)*(HK3:HK54="L"))+SUMPRODUCT((HG3:HG54=EB65)*(HJ3:HJ54=EB64)*(HL3:HL54="L"))+SUMPRODUCT((HG3:HG54=EB66)*(HJ3:HJ54=EB64)*(HL3:HL54="L"))+SUMPRODUCT((HG3:HG54=EB67)*(HJ3:HJ54=EB64)*(HL3:HL54="L"))+SUMPRODUCT((HG3:HG54=EB63)*(HJ3:HJ54=EB64)*(HL3:HL54="L"))</f>
        <v>0</v>
      </c>
      <c r="EF64" s="395">
        <f ca="1">SUMPRODUCT((HG3:HG54=EB64)*(HJ3:HJ54=EB65)*HH3:HH54)+SUMPRODUCT((HG3:HG54=EB64)*(HJ3:HJ54=EB66)*HH3:HH54)+SUMPRODUCT((HG3:HG54=EB64)*(HJ3:HJ54=EB67)*HH3:HH54)+SUMPRODUCT((HG3:HG54=EB64)*(HJ3:HJ54=EB63)*HH3:HH54)+SUMPRODUCT((HG3:HG54=EB65)*(HJ3:HJ54=EB64)*HI3:HI54)+SUMPRODUCT((HG3:HG54=EB66)*(HJ3:HJ54=EB64)*HI3:HI54)+SUMPRODUCT((HG3:HG54=EB67)*(HJ3:HJ54=EB64)*HI3:HI54)+SUMPRODUCT((HG3:HG54=EB63)*(HJ3:HJ54=EB64)*HI3:HI54)</f>
        <v>0</v>
      </c>
      <c r="EG64" s="395">
        <f ca="1">SUMPRODUCT((HG3:HG54=EB64)*(HJ3:HJ54=EB65)*HI3:HI54)+SUMPRODUCT((HG3:HG54=EB64)*(HJ3:HJ54=EB66)*HI3:HI54)+SUMPRODUCT((HG3:HG54=EB64)*(HJ3:HJ54=EB67)*HI3:HI54)+SUMPRODUCT((HG3:HG54=EB64)*(HJ3:HJ54=EB63)*HI3:HI54)+SUMPRODUCT((HG3:HG54=EB65)*(HJ3:HJ54=EB64)*HH3:HH54)+SUMPRODUCT((HG3:HG54=EB66)*(HJ3:HJ54=EB64)*HH3:HH54)+SUMPRODUCT((HG3:HG54=EB67)*(HJ3:HJ54=EB64)*HH3:HH54)+SUMPRODUCT((HG3:HG54=EB63)*(HJ3:HJ54=EB64)*HH3:HH54)</f>
        <v>0</v>
      </c>
      <c r="EH64" s="395">
        <f ca="1">EF64-EG64+1000</f>
        <v>1000</v>
      </c>
      <c r="EI64" s="395" t="str">
        <f t="shared" ca="1" si="7601"/>
        <v/>
      </c>
      <c r="EJ64" s="395" t="str">
        <f ca="1">IF(EB64&lt;&gt;"",VLOOKUP(EB64,DI4:DO52,7,FALSE),"")</f>
        <v/>
      </c>
      <c r="EK64" s="395" t="str">
        <f ca="1">IF(EB64&lt;&gt;"",VLOOKUP(EB64,DI4:DO52,5,FALSE),"")</f>
        <v/>
      </c>
      <c r="EL64" s="395" t="str">
        <f ca="1">IF(EB64&lt;&gt;"",VLOOKUP(EB64,DI4:DQ52,9,FALSE),"")</f>
        <v/>
      </c>
      <c r="EM64" s="395" t="str">
        <f t="shared" ref="EM64:EM66" ca="1" si="7615">EI64</f>
        <v/>
      </c>
      <c r="EN64" s="395" t="str">
        <f ca="1">IF(EB64&lt;&gt;"",RANK(EM64,EM63:EM66),"")</f>
        <v/>
      </c>
      <c r="EO64" s="395" t="str">
        <f ca="1">IF(EB64&lt;&gt;"",SUMPRODUCT((EM63:EM66=EM64)*(EH63:EH66&gt;EH64)),"")</f>
        <v/>
      </c>
      <c r="EP64" s="395" t="str">
        <f ca="1">IF(EB64&lt;&gt;"",SUMPRODUCT((EM63:EM66=EM64)*(EH63:EH66=EH64)*(EF63:EF66&gt;EF64)),"")</f>
        <v/>
      </c>
      <c r="EQ64" s="395" t="str">
        <f ca="1">IF(EB64&lt;&gt;"",SUMPRODUCT((EM63:EM66=EM64)*(EH63:EH66=EH64)*(EF63:EF66=EF64)*(EJ63:EJ66&gt;EJ64)),"")</f>
        <v/>
      </c>
      <c r="ER64" s="395" t="str">
        <f ca="1">IF(EB64&lt;&gt;"",SUMPRODUCT((EM63:EM66=EM64)*(EH63:EH66=EH64)*(EF63:EF66=EF64)*(EJ63:EJ66=EJ64)*(EK63:EK66&gt;EK64)),"")</f>
        <v/>
      </c>
      <c r="ES64" s="395" t="str">
        <f ca="1">IF(EB64&lt;&gt;"",SUMPRODUCT((EM63:EM66=EM64)*(EH63:EH66=EH64)*(EF63:EF66=EF64)*(EJ63:EJ66=EJ64)*(EK63:EK66=EK64)*(EL63:EL66&gt;EL64)),"")</f>
        <v/>
      </c>
      <c r="ET64" s="395" t="str">
        <f t="shared" ref="ET64:ET66" ca="1" si="7616">IF(EB64&lt;&gt;"",SUM(EN64:ES64),"")</f>
        <v/>
      </c>
      <c r="EU64" s="395" t="str">
        <f ca="1">IF(EV12&lt;&gt;"",SUMPRODUCT((FC11:FC14=FC12)*(FB11:FB14=FB12)*(EZ11:EZ14=EZ12)*(FA11:FA14=FA12)),"")</f>
        <v/>
      </c>
      <c r="EV64" s="395" t="str">
        <f ca="1">IF(AND(EU64&lt;&gt;"",EU64&gt;1),EV12,"")</f>
        <v/>
      </c>
      <c r="EW64" s="395">
        <f ca="1">SUMPRODUCT((HG3:HG54=EV64)*(HJ3:HJ54=EV65)*(HK3:HK54="W"))+SUMPRODUCT((HG3:HG54=EV64)*(HJ3:HJ54=EV66)*(HK3:HK54="W"))+SUMPRODUCT((HG3:HG54=EV64)*(HJ3:HJ54=EV67)*(HK3:HK54="W"))+SUMPRODUCT((HG3:HG54=EV65)*(HJ3:HJ54=EV64)*(HL3:HL54="W"))+SUMPRODUCT((HG3:HG54=EV66)*(HJ3:HJ54=EV64)*(HL3:HL54="W"))+SUMPRODUCT((HG3:HG54=EV67)*(HJ3:HJ54=EV64)*(HL3:HL54="W"))</f>
        <v>0</v>
      </c>
      <c r="EX64" s="395">
        <f ca="1">SUMPRODUCT((HG3:HG54=EV64)*(HJ3:HJ54=EV65)*(HK3:HK54="D"))+SUMPRODUCT((HG3:HG54=EV64)*(HJ3:HJ54=EV66)*(HK3:HK54="D"))+SUMPRODUCT((HG3:HG54=EV64)*(HJ3:HJ54=EV67)*(HK3:HK54="D"))+SUMPRODUCT((HG3:HG54=EV65)*(HJ3:HJ54=EV64)*(HK3:HK54="D"))+SUMPRODUCT((HG3:HG54=EV66)*(HJ3:HJ54=EV64)*(HK3:HK54="D"))+SUMPRODUCT((HG3:HG54=EV67)*(HJ3:HJ54=EV64)*(HK3:HK54="D"))</f>
        <v>0</v>
      </c>
      <c r="EY64" s="395">
        <f ca="1">SUMPRODUCT((HG3:HG54=EV64)*(HJ3:HJ54=EV65)*(HK3:HK54="L"))+SUMPRODUCT((HG3:HG54=EV64)*(HJ3:HJ54=EV66)*(HK3:HK54="L"))+SUMPRODUCT((HG3:HG54=EV64)*(HJ3:HJ54=EV67)*(HK3:HK54="L"))+SUMPRODUCT((HG3:HG54=EV65)*(HJ3:HJ54=EV64)*(HL3:HL54="L"))+SUMPRODUCT((HG3:HG54=EV66)*(HJ3:HJ54=EV64)*(HL3:HL54="L"))+SUMPRODUCT((HG3:HG54=EV67)*(HJ3:HJ54=EV64)*(HL3:HL54="L"))</f>
        <v>0</v>
      </c>
      <c r="EZ64" s="395">
        <f ca="1">SUMPRODUCT((HG3:HG54=EV64)*(HJ3:HJ54=EV65)*HH3:HH54)+SUMPRODUCT((HG3:HG54=EV64)*(HJ3:HJ54=EV66)*HH3:HH54)+SUMPRODUCT((HG3:HG54=EV64)*(HJ3:HJ54=EV67)*HH3:HH54)+SUMPRODUCT((HG3:HG54=EV64)*(HJ3:HJ54=EV63)*HH3:HH54)+SUMPRODUCT((HG3:HG54=EV65)*(HJ3:HJ54=EV64)*HI3:HI54)+SUMPRODUCT((HG3:HG54=EV66)*(HJ3:HJ54=EV64)*HI3:HI54)+SUMPRODUCT((HG3:HG54=EV67)*(HJ3:HJ54=EV64)*HI3:HI54)+SUMPRODUCT((HG3:HG54=EV63)*(HJ3:HJ54=EV64)*HI3:HI54)</f>
        <v>0</v>
      </c>
      <c r="FA64" s="395">
        <f ca="1">SUMPRODUCT((HG3:HG54=EV64)*(HJ3:HJ54=EV65)*HI3:HI54)+SUMPRODUCT((HG3:HG54=EV64)*(HJ3:HJ54=EV66)*HI3:HI54)+SUMPRODUCT((HG3:HG54=EV64)*(HJ3:HJ54=EV67)*HI3:HI54)+SUMPRODUCT((HG3:HG54=EV64)*(HJ3:HJ54=EV63)*HI3:HI54)+SUMPRODUCT((HG3:HG54=EV65)*(HJ3:HJ54=EV64)*HH3:HH54)+SUMPRODUCT((HG3:HG54=EV66)*(HJ3:HJ54=EV64)*HH3:HH54)+SUMPRODUCT((HG3:HG54=EV67)*(HJ3:HJ54=EV64)*HH3:HH54)+SUMPRODUCT((HG3:HG54=EV63)*(HJ3:HJ54=EV64)*HH3:HH54)</f>
        <v>0</v>
      </c>
      <c r="FB64" s="395">
        <f ca="1">EZ64-FA64+1000</f>
        <v>1000</v>
      </c>
      <c r="FC64" s="395" t="str">
        <f t="shared" ref="FC64:FC66" ca="1" si="7617">IF(EV64&lt;&gt;"",EW64*3+EX64*1,"")</f>
        <v/>
      </c>
      <c r="FD64" s="395" t="str">
        <f ca="1">IF(EV64&lt;&gt;"",VLOOKUP(EV64,DI4:DO52,7,FALSE),"")</f>
        <v/>
      </c>
      <c r="FE64" s="395" t="str">
        <f ca="1">IF(EV64&lt;&gt;"",VLOOKUP(EV64,DI4:DO52,5,FALSE),"")</f>
        <v/>
      </c>
      <c r="FF64" s="395" t="str">
        <f ca="1">IF(EV64&lt;&gt;"",VLOOKUP(EV64,DI4:DQ52,9,FALSE),"")</f>
        <v/>
      </c>
      <c r="FG64" s="395" t="str">
        <f t="shared" ref="FG64:FG66" ca="1" si="7618">FC64</f>
        <v/>
      </c>
      <c r="FH64" s="395" t="str">
        <f ca="1">IF(EV64&lt;&gt;"",RANK(FG64,FG63:FG66),"")</f>
        <v/>
      </c>
      <c r="FI64" s="395" t="str">
        <f ca="1">IF(EV64&lt;&gt;"",SUMPRODUCT((FG63:FG66=FG64)*(FB63:FB66&gt;FB64)),"")</f>
        <v/>
      </c>
      <c r="FJ64" s="395" t="str">
        <f ca="1">IF(EV64&lt;&gt;"",SUMPRODUCT((FG63:FG66=FG64)*(FB63:FB66=FB64)*(EZ63:EZ66&gt;EZ64)),"")</f>
        <v/>
      </c>
      <c r="FK64" s="395" t="str">
        <f ca="1">IF(EV64&lt;&gt;"",SUMPRODUCT((FG63:FG66=FG64)*(FB63:FB66=FB64)*(EZ63:EZ66=EZ64)*(FD63:FD66&gt;FD64)),"")</f>
        <v/>
      </c>
      <c r="FL64" s="395" t="str">
        <f ca="1">IF(EV64&lt;&gt;"",SUMPRODUCT((FG63:FG66=FG64)*(FB63:FB66=FB64)*(EZ63:EZ66=EZ64)*(FD63:FD66=FD64)*(FE63:FE66&gt;FE64)),"")</f>
        <v/>
      </c>
      <c r="FM64" s="395" t="str">
        <f ca="1">IF(EV64&lt;&gt;"",SUMPRODUCT((FG63:FG66=FG64)*(FB63:FB66=FB64)*(EZ63:EZ66=EZ64)*(FD63:FD66=FD64)*(FE63:FE66=FE64)*(FF63:FF66&gt;FF64)),"")</f>
        <v/>
      </c>
      <c r="FN64" s="395" t="str">
        <f ca="1">IF(EV64&lt;&gt;"",SUM(FH64:FM64)+1,"")</f>
        <v/>
      </c>
      <c r="HV64" s="395">
        <f ca="1">IF(COUNTIF(HV11:HV14,4)=4,1,SUMPRODUCT((HV11:HV14=HV12)*(HU11:HU14=HU12)*(HS11:HS14&gt;HS12))+1)</f>
        <v>1</v>
      </c>
      <c r="IG64" s="395" t="str">
        <f ca="1">IF(IH12&lt;&gt;"",SUMPRODUCT((IO11:IO14=IO12)*(IN11:IN14=IN12)*(IL11:IL14=IL12)*(IM11:IM14=IM12)),"")</f>
        <v/>
      </c>
      <c r="IH64" s="395" t="str">
        <f ca="1">IF(AND(IG64&lt;&gt;"",IG64&gt;1),IH12,"")</f>
        <v/>
      </c>
      <c r="II64" s="395">
        <f ca="1">SUMPRODUCT((LM3:LM54=IH64)*(LP3:LP54=IH65)*(LQ3:LQ54="W"))+SUMPRODUCT((LM3:LM54=IH64)*(LP3:LP54=IH66)*(LQ3:LQ54="W"))+SUMPRODUCT((LM3:LM54=IH64)*(LP3:LP54=IH67)*(LQ3:LQ54="W"))+SUMPRODUCT((LM3:LM54=IH64)*(LP3:LP54=IH63)*(LQ3:LQ54="W"))+SUMPRODUCT((LM3:LM54=IH65)*(LP3:LP54=IH64)*(LR3:LR54="W"))+SUMPRODUCT((LM3:LM54=IH66)*(LP3:LP54=IH64)*(LR3:LR54="W"))+SUMPRODUCT((LM3:LM54=IH67)*(LP3:LP54=IH64)*(LR3:LR54="W"))+SUMPRODUCT((LM3:LM54=IH63)*(LP3:LP54=IH64)*(LR3:LR54="W"))</f>
        <v>0</v>
      </c>
      <c r="IJ64" s="395">
        <f ca="1">SUMPRODUCT((LM3:LM54=IH64)*(LP3:LP54=IH65)*(LQ3:LQ54="D"))+SUMPRODUCT((LM3:LM54=IH64)*(LP3:LP54=IH66)*(LQ3:LQ54="D"))+SUMPRODUCT((LM3:LM54=IH64)*(LP3:LP54=IH67)*(LQ3:LQ54="D"))+SUMPRODUCT((LM3:LM54=IH64)*(LP3:LP54=IH63)*(LQ3:LQ54="D"))+SUMPRODUCT((LM3:LM54=IH65)*(LP3:LP54=IH64)*(LQ3:LQ54="D"))+SUMPRODUCT((LM3:LM54=IH66)*(LP3:LP54=IH64)*(LQ3:LQ54="D"))+SUMPRODUCT((LM3:LM54=IH67)*(LP3:LP54=IH64)*(LQ3:LQ54="D"))+SUMPRODUCT((LM3:LM54=IH63)*(LP3:LP54=IH64)*(LQ3:LQ54="D"))</f>
        <v>0</v>
      </c>
      <c r="IK64" s="395">
        <f ca="1">SUMPRODUCT((LM3:LM54=IH64)*(LP3:LP54=IH65)*(LQ3:LQ54="L"))+SUMPRODUCT((LM3:LM54=IH64)*(LP3:LP54=IH66)*(LQ3:LQ54="L"))+SUMPRODUCT((LM3:LM54=IH64)*(LP3:LP54=IH67)*(LQ3:LQ54="L"))+SUMPRODUCT((LM3:LM54=IH64)*(LP3:LP54=IH63)*(LQ3:LQ54="L"))+SUMPRODUCT((LM3:LM54=IH65)*(LP3:LP54=IH64)*(LR3:LR54="L"))+SUMPRODUCT((LM3:LM54=IH66)*(LP3:LP54=IH64)*(LR3:LR54="L"))+SUMPRODUCT((LM3:LM54=IH67)*(LP3:LP54=IH64)*(LR3:LR54="L"))+SUMPRODUCT((LM3:LM54=IH63)*(LP3:LP54=IH64)*(LR3:LR54="L"))</f>
        <v>0</v>
      </c>
      <c r="IL64" s="395">
        <f ca="1">SUMPRODUCT((LM3:LM54=IH64)*(LP3:LP54=IH65)*LN3:LN54)+SUMPRODUCT((LM3:LM54=IH64)*(LP3:LP54=IH66)*LN3:LN54)+SUMPRODUCT((LM3:LM54=IH64)*(LP3:LP54=IH67)*LN3:LN54)+SUMPRODUCT((LM3:LM54=IH64)*(LP3:LP54=IH63)*LN3:LN54)+SUMPRODUCT((LM3:LM54=IH65)*(LP3:LP54=IH64)*LO3:LO54)+SUMPRODUCT((LM3:LM54=IH66)*(LP3:LP54=IH64)*LO3:LO54)+SUMPRODUCT((LM3:LM54=IH67)*(LP3:LP54=IH64)*LO3:LO54)+SUMPRODUCT((LM3:LM54=IH63)*(LP3:LP54=IH64)*LO3:LO54)</f>
        <v>0</v>
      </c>
      <c r="IM64" s="395">
        <f ca="1">SUMPRODUCT((LM3:LM54=IH64)*(LP3:LP54=IH65)*LO3:LO54)+SUMPRODUCT((LM3:LM54=IH64)*(LP3:LP54=IH66)*LO3:LO54)+SUMPRODUCT((LM3:LM54=IH64)*(LP3:LP54=IH67)*LO3:LO54)+SUMPRODUCT((LM3:LM54=IH64)*(LP3:LP54=IH63)*LO3:LO54)+SUMPRODUCT((LM3:LM54=IH65)*(LP3:LP54=IH64)*LN3:LN54)+SUMPRODUCT((LM3:LM54=IH66)*(LP3:LP54=IH64)*LN3:LN54)+SUMPRODUCT((LM3:LM54=IH67)*(LP3:LP54=IH64)*LN3:LN54)+SUMPRODUCT((LM3:LM54=IH63)*(LP3:LP54=IH64)*LN3:LN54)</f>
        <v>0</v>
      </c>
      <c r="IN64" s="395">
        <f ca="1">IL64-IM64+1000</f>
        <v>1000</v>
      </c>
      <c r="IO64" s="395" t="str">
        <f t="shared" ca="1" si="7602"/>
        <v/>
      </c>
      <c r="IP64" s="395" t="str">
        <f ca="1">IF(IH64&lt;&gt;"",VLOOKUP(IH64,HO4:HU52,7,FALSE),"")</f>
        <v/>
      </c>
      <c r="IQ64" s="395" t="str">
        <f ca="1">IF(IH64&lt;&gt;"",VLOOKUP(IH64,HO4:HU52,5,FALSE),"")</f>
        <v/>
      </c>
      <c r="IR64" s="395" t="str">
        <f ca="1">IF(IH64&lt;&gt;"",VLOOKUP(IH64,HO4:HW52,9,FALSE),"")</f>
        <v/>
      </c>
      <c r="IS64" s="395" t="str">
        <f t="shared" ref="IS64:IS66" ca="1" si="7619">IO64</f>
        <v/>
      </c>
      <c r="IT64" s="395" t="str">
        <f ca="1">IF(IH64&lt;&gt;"",RANK(IS64,IS63:IS66),"")</f>
        <v/>
      </c>
      <c r="IU64" s="395" t="str">
        <f ca="1">IF(IH64&lt;&gt;"",SUMPRODUCT((IS63:IS66=IS64)*(IN63:IN66&gt;IN64)),"")</f>
        <v/>
      </c>
      <c r="IV64" s="395" t="str">
        <f ca="1">IF(IH64&lt;&gt;"",SUMPRODUCT((IS63:IS66=IS64)*(IN63:IN66=IN64)*(IL63:IL66&gt;IL64)),"")</f>
        <v/>
      </c>
      <c r="IW64" s="395" t="str">
        <f ca="1">IF(IH64&lt;&gt;"",SUMPRODUCT((IS63:IS66=IS64)*(IN63:IN66=IN64)*(IL63:IL66=IL64)*(IP63:IP66&gt;IP64)),"")</f>
        <v/>
      </c>
      <c r="IX64" s="395" t="str">
        <f ca="1">IF(IH64&lt;&gt;"",SUMPRODUCT((IS63:IS66=IS64)*(IN63:IN66=IN64)*(IL63:IL66=IL64)*(IP63:IP66=IP64)*(IQ63:IQ66&gt;IQ64)),"")</f>
        <v/>
      </c>
      <c r="IY64" s="395" t="str">
        <f ca="1">IF(IH64&lt;&gt;"",SUMPRODUCT((IS63:IS66=IS64)*(IN63:IN66=IN64)*(IL63:IL66=IL64)*(IP63:IP66=IP64)*(IQ63:IQ66=IQ64)*(IR63:IR66&gt;IR64)),"")</f>
        <v/>
      </c>
      <c r="IZ64" s="395" t="str">
        <f t="shared" ref="IZ64:IZ66" ca="1" si="7620">IF(IH64&lt;&gt;"",SUM(IT64:IY64),"")</f>
        <v/>
      </c>
      <c r="JA64" s="395">
        <f ca="1">IF(JB12&lt;&gt;"",SUMPRODUCT((JI11:JI14=JI12)*(JH11:JH14=JH12)*(JF11:JF14=JF12)*(JG11:JG14=JG12)),"")</f>
        <v>1</v>
      </c>
      <c r="JB64" s="395" t="str">
        <f ca="1">IF(AND(JA64&lt;&gt;"",JA64&gt;1),JB12,"")</f>
        <v/>
      </c>
      <c r="JC64" s="395">
        <f ca="1">SUMPRODUCT((LM3:LM54=JB64)*(LP3:LP54=JB65)*(LQ3:LQ54="W"))+SUMPRODUCT((LM3:LM54=JB64)*(LP3:LP54=JB66)*(LQ3:LQ54="W"))+SUMPRODUCT((LM3:LM54=JB64)*(LP3:LP54=JB67)*(LQ3:LQ54="W"))+SUMPRODUCT((LM3:LM54=JB65)*(LP3:LP54=JB64)*(LR3:LR54="W"))+SUMPRODUCT((LM3:LM54=JB66)*(LP3:LP54=JB64)*(LR3:LR54="W"))+SUMPRODUCT((LM3:LM54=JB67)*(LP3:LP54=JB64)*(LR3:LR54="W"))</f>
        <v>0</v>
      </c>
      <c r="JD64" s="395">
        <f ca="1">SUMPRODUCT((LM3:LM54=JB64)*(LP3:LP54=JB65)*(LQ3:LQ54="D"))+SUMPRODUCT((LM3:LM54=JB64)*(LP3:LP54=JB66)*(LQ3:LQ54="D"))+SUMPRODUCT((LM3:LM54=JB64)*(LP3:LP54=JB67)*(LQ3:LQ54="D"))+SUMPRODUCT((LM3:LM54=JB65)*(LP3:LP54=JB64)*(LQ3:LQ54="D"))+SUMPRODUCT((LM3:LM54=JB66)*(LP3:LP54=JB64)*(LQ3:LQ54="D"))+SUMPRODUCT((LM3:LM54=JB67)*(LP3:LP54=JB64)*(LQ3:LQ54="D"))</f>
        <v>0</v>
      </c>
      <c r="JE64" s="395">
        <f ca="1">SUMPRODUCT((LM3:LM54=JB64)*(LP3:LP54=JB65)*(LQ3:LQ54="L"))+SUMPRODUCT((LM3:LM54=JB64)*(LP3:LP54=JB66)*(LQ3:LQ54="L"))+SUMPRODUCT((LM3:LM54=JB64)*(LP3:LP54=JB67)*(LQ3:LQ54="L"))+SUMPRODUCT((LM3:LM54=JB65)*(LP3:LP54=JB64)*(LR3:LR54="L"))+SUMPRODUCT((LM3:LM54=JB66)*(LP3:LP54=JB64)*(LR3:LR54="L"))+SUMPRODUCT((LM3:LM54=JB67)*(LP3:LP54=JB64)*(LR3:LR54="L"))</f>
        <v>0</v>
      </c>
      <c r="JF64" s="395">
        <f ca="1">SUMPRODUCT((LM3:LM54=JB64)*(LP3:LP54=JB65)*LN3:LN54)+SUMPRODUCT((LM3:LM54=JB64)*(LP3:LP54=JB66)*LN3:LN54)+SUMPRODUCT((LM3:LM54=JB64)*(LP3:LP54=JB67)*LN3:LN54)+SUMPRODUCT((LM3:LM54=JB64)*(LP3:LP54=JB63)*LN3:LN54)+SUMPRODUCT((LM3:LM54=JB65)*(LP3:LP54=JB64)*LO3:LO54)+SUMPRODUCT((LM3:LM54=JB66)*(LP3:LP54=JB64)*LO3:LO54)+SUMPRODUCT((LM3:LM54=JB67)*(LP3:LP54=JB64)*LO3:LO54)+SUMPRODUCT((LM3:LM54=JB63)*(LP3:LP54=JB64)*LO3:LO54)</f>
        <v>0</v>
      </c>
      <c r="JG64" s="395">
        <f ca="1">SUMPRODUCT((LM3:LM54=JB64)*(LP3:LP54=JB65)*LO3:LO54)+SUMPRODUCT((LM3:LM54=JB64)*(LP3:LP54=JB66)*LO3:LO54)+SUMPRODUCT((LM3:LM54=JB64)*(LP3:LP54=JB67)*LO3:LO54)+SUMPRODUCT((LM3:LM54=JB64)*(LP3:LP54=JB63)*LO3:LO54)+SUMPRODUCT((LM3:LM54=JB65)*(LP3:LP54=JB64)*LN3:LN54)+SUMPRODUCT((LM3:LM54=JB66)*(LP3:LP54=JB64)*LN3:LN54)+SUMPRODUCT((LM3:LM54=JB67)*(LP3:LP54=JB64)*LN3:LN54)+SUMPRODUCT((LM3:LM54=JB63)*(LP3:LP54=JB64)*LN3:LN54)</f>
        <v>0</v>
      </c>
      <c r="JH64" s="395">
        <f ca="1">JF64-JG64+1000</f>
        <v>1000</v>
      </c>
      <c r="JI64" s="395" t="str">
        <f t="shared" ref="JI64:JI66" ca="1" si="7621">IF(JB64&lt;&gt;"",JC64*3+JD64*1,"")</f>
        <v/>
      </c>
      <c r="JJ64" s="395" t="str">
        <f ca="1">IF(JB64&lt;&gt;"",VLOOKUP(JB64,HO4:HU52,7,FALSE),"")</f>
        <v/>
      </c>
      <c r="JK64" s="395" t="str">
        <f ca="1">IF(JB64&lt;&gt;"",VLOOKUP(JB64,HO4:HU52,5,FALSE),"")</f>
        <v/>
      </c>
      <c r="JL64" s="395" t="str">
        <f ca="1">IF(JB64&lt;&gt;"",VLOOKUP(JB64,HO4:HW52,9,FALSE),"")</f>
        <v/>
      </c>
      <c r="JM64" s="395" t="str">
        <f t="shared" ref="JM64:JM66" ca="1" si="7622">JI64</f>
        <v/>
      </c>
      <c r="JN64" s="395" t="str">
        <f ca="1">IF(JB64&lt;&gt;"",RANK(JM64,JM63:JM66),"")</f>
        <v/>
      </c>
      <c r="JO64" s="395" t="str">
        <f ca="1">IF(JB64&lt;&gt;"",SUMPRODUCT((JM63:JM66=JM64)*(JH63:JH66&gt;JH64)),"")</f>
        <v/>
      </c>
      <c r="JP64" s="395" t="str">
        <f ca="1">IF(JB64&lt;&gt;"",SUMPRODUCT((JM63:JM66=JM64)*(JH63:JH66=JH64)*(JF63:JF66&gt;JF64)),"")</f>
        <v/>
      </c>
      <c r="JQ64" s="395" t="str">
        <f ca="1">IF(JB64&lt;&gt;"",SUMPRODUCT((JM63:JM66=JM64)*(JH63:JH66=JH64)*(JF63:JF66=JF64)*(JJ63:JJ66&gt;JJ64)),"")</f>
        <v/>
      </c>
      <c r="JR64" s="395" t="str">
        <f ca="1">IF(JB64&lt;&gt;"",SUMPRODUCT((JM63:JM66=JM64)*(JH63:JH66=JH64)*(JF63:JF66=JF64)*(JJ63:JJ66=JJ64)*(JK63:JK66&gt;JK64)),"")</f>
        <v/>
      </c>
      <c r="JS64" s="395" t="str">
        <f ca="1">IF(JB64&lt;&gt;"",SUMPRODUCT((JM63:JM66=JM64)*(JH63:JH66=JH64)*(JF63:JF66=JF64)*(JJ63:JJ66=JJ64)*(JK63:JK66=JK64)*(JL63:JL66&gt;JL64)),"")</f>
        <v/>
      </c>
      <c r="JT64" s="395" t="str">
        <f ca="1">IF(JB64&lt;&gt;"",SUM(JN64:JS64)+1,"")</f>
        <v/>
      </c>
      <c r="MB64" s="395">
        <f ca="1">IF(COUNTIF(MB11:MB14,4)=4,1,SUMPRODUCT((MB11:MB14=MB12)*(MA11:MA14=MA12)*(LY11:LY14&gt;LY12))+1)</f>
        <v>1</v>
      </c>
      <c r="MM64" s="395" t="str">
        <f ca="1">IF(MN12&lt;&gt;"",SUMPRODUCT((MU11:MU14=MU12)*(MT11:MT14=MT12)*(MR11:MR14=MR12)*(MS11:MS14=MS12)),"")</f>
        <v/>
      </c>
      <c r="MN64" s="395" t="str">
        <f ca="1">IF(AND(MM64&lt;&gt;"",MM64&gt;1),MN12,"")</f>
        <v/>
      </c>
      <c r="MO64" s="395">
        <f ca="1">SUMPRODUCT((PS3:PS54=MN64)*(PV3:PV54=MN65)*(PW3:PW54="W"))+SUMPRODUCT((PS3:PS54=MN64)*(PV3:PV54=MN66)*(PW3:PW54="W"))+SUMPRODUCT((PS3:PS54=MN64)*(PV3:PV54=MN67)*(PW3:PW54="W"))+SUMPRODUCT((PS3:PS54=MN64)*(PV3:PV54=MN63)*(PW3:PW54="W"))+SUMPRODUCT((PS3:PS54=MN65)*(PV3:PV54=MN64)*(PX3:PX54="W"))+SUMPRODUCT((PS3:PS54=MN66)*(PV3:PV54=MN64)*(PX3:PX54="W"))+SUMPRODUCT((PS3:PS54=MN67)*(PV3:PV54=MN64)*(PX3:PX54="W"))+SUMPRODUCT((PS3:PS54=MN63)*(PV3:PV54=MN64)*(PX3:PX54="W"))</f>
        <v>0</v>
      </c>
      <c r="MP64" s="395">
        <f ca="1">SUMPRODUCT((PS3:PS54=MN64)*(PV3:PV54=MN65)*(PW3:PW54="D"))+SUMPRODUCT((PS3:PS54=MN64)*(PV3:PV54=MN66)*(PW3:PW54="D"))+SUMPRODUCT((PS3:PS54=MN64)*(PV3:PV54=MN67)*(PW3:PW54="D"))+SUMPRODUCT((PS3:PS54=MN64)*(PV3:PV54=MN63)*(PW3:PW54="D"))+SUMPRODUCT((PS3:PS54=MN65)*(PV3:PV54=MN64)*(PW3:PW54="D"))+SUMPRODUCT((PS3:PS54=MN66)*(PV3:PV54=MN64)*(PW3:PW54="D"))+SUMPRODUCT((PS3:PS54=MN67)*(PV3:PV54=MN64)*(PW3:PW54="D"))+SUMPRODUCT((PS3:PS54=MN63)*(PV3:PV54=MN64)*(PW3:PW54="D"))</f>
        <v>0</v>
      </c>
      <c r="MQ64" s="395">
        <f ca="1">SUMPRODUCT((PS3:PS54=MN64)*(PV3:PV54=MN65)*(PW3:PW54="L"))+SUMPRODUCT((PS3:PS54=MN64)*(PV3:PV54=MN66)*(PW3:PW54="L"))+SUMPRODUCT((PS3:PS54=MN64)*(PV3:PV54=MN67)*(PW3:PW54="L"))+SUMPRODUCT((PS3:PS54=MN64)*(PV3:PV54=MN63)*(PW3:PW54="L"))+SUMPRODUCT((PS3:PS54=MN65)*(PV3:PV54=MN64)*(PX3:PX54="L"))+SUMPRODUCT((PS3:PS54=MN66)*(PV3:PV54=MN64)*(PX3:PX54="L"))+SUMPRODUCT((PS3:PS54=MN67)*(PV3:PV54=MN64)*(PX3:PX54="L"))+SUMPRODUCT((PS3:PS54=MN63)*(PV3:PV54=MN64)*(PX3:PX54="L"))</f>
        <v>0</v>
      </c>
      <c r="MR64" s="395">
        <f ca="1">SUMPRODUCT((PS3:PS54=MN64)*(PV3:PV54=MN65)*PT3:PT54)+SUMPRODUCT((PS3:PS54=MN64)*(PV3:PV54=MN66)*PT3:PT54)+SUMPRODUCT((PS3:PS54=MN64)*(PV3:PV54=MN67)*PT3:PT54)+SUMPRODUCT((PS3:PS54=MN64)*(PV3:PV54=MN63)*PT3:PT54)+SUMPRODUCT((PS3:PS54=MN65)*(PV3:PV54=MN64)*PU3:PU54)+SUMPRODUCT((PS3:PS54=MN66)*(PV3:PV54=MN64)*PU3:PU54)+SUMPRODUCT((PS3:PS54=MN67)*(PV3:PV54=MN64)*PU3:PU54)+SUMPRODUCT((PS3:PS54=MN63)*(PV3:PV54=MN64)*PU3:PU54)</f>
        <v>0</v>
      </c>
      <c r="MS64" s="395">
        <f ca="1">SUMPRODUCT((PS3:PS54=MN64)*(PV3:PV54=MN65)*PU3:PU54)+SUMPRODUCT((PS3:PS54=MN64)*(PV3:PV54=MN66)*PU3:PU54)+SUMPRODUCT((PS3:PS54=MN64)*(PV3:PV54=MN67)*PU3:PU54)+SUMPRODUCT((PS3:PS54=MN64)*(PV3:PV54=MN63)*PU3:PU54)+SUMPRODUCT((PS3:PS54=MN65)*(PV3:PV54=MN64)*PT3:PT54)+SUMPRODUCT((PS3:PS54=MN66)*(PV3:PV54=MN64)*PT3:PT54)+SUMPRODUCT((PS3:PS54=MN67)*(PV3:PV54=MN64)*PT3:PT54)+SUMPRODUCT((PS3:PS54=MN63)*(PV3:PV54=MN64)*PT3:PT54)</f>
        <v>0</v>
      </c>
      <c r="MT64" s="395">
        <f ca="1">MR64-MS64+1000</f>
        <v>1000</v>
      </c>
      <c r="MU64" s="395" t="str">
        <f t="shared" ca="1" si="7603"/>
        <v/>
      </c>
      <c r="MV64" s="395" t="str">
        <f ca="1">IF(MN64&lt;&gt;"",VLOOKUP(MN64,LU4:MA52,7,FALSE),"")</f>
        <v/>
      </c>
      <c r="MW64" s="395" t="str">
        <f ca="1">IF(MN64&lt;&gt;"",VLOOKUP(MN64,LU4:MA52,5,FALSE),"")</f>
        <v/>
      </c>
      <c r="MX64" s="395" t="str">
        <f ca="1">IF(MN64&lt;&gt;"",VLOOKUP(MN64,LU4:MC52,9,FALSE),"")</f>
        <v/>
      </c>
      <c r="MY64" s="395" t="str">
        <f t="shared" ref="MY64:MY66" ca="1" si="7623">MU64</f>
        <v/>
      </c>
      <c r="MZ64" s="395" t="str">
        <f ca="1">IF(MN64&lt;&gt;"",RANK(MY64,MY63:MY66),"")</f>
        <v/>
      </c>
      <c r="NA64" s="395" t="str">
        <f ca="1">IF(MN64&lt;&gt;"",SUMPRODUCT((MY63:MY66=MY64)*(MT63:MT66&gt;MT64)),"")</f>
        <v/>
      </c>
      <c r="NB64" s="395" t="str">
        <f ca="1">IF(MN64&lt;&gt;"",SUMPRODUCT((MY63:MY66=MY64)*(MT63:MT66=MT64)*(MR63:MR66&gt;MR64)),"")</f>
        <v/>
      </c>
      <c r="NC64" s="395" t="str">
        <f ca="1">IF(MN64&lt;&gt;"",SUMPRODUCT((MY63:MY66=MY64)*(MT63:MT66=MT64)*(MR63:MR66=MR64)*(MV63:MV66&gt;MV64)),"")</f>
        <v/>
      </c>
      <c r="ND64" s="395" t="str">
        <f ca="1">IF(MN64&lt;&gt;"",SUMPRODUCT((MY63:MY66=MY64)*(MT63:MT66=MT64)*(MR63:MR66=MR64)*(MV63:MV66=MV64)*(MW63:MW66&gt;MW64)),"")</f>
        <v/>
      </c>
      <c r="NE64" s="395" t="str">
        <f ca="1">IF(MN64&lt;&gt;"",SUMPRODUCT((MY63:MY66=MY64)*(MT63:MT66=MT64)*(MR63:MR66=MR64)*(MV63:MV66=MV64)*(MW63:MW66=MW64)*(MX63:MX66&gt;MX64)),"")</f>
        <v/>
      </c>
      <c r="NF64" s="395" t="str">
        <f t="shared" ref="NF64:NF66" ca="1" si="7624">IF(MN64&lt;&gt;"",SUM(MZ64:NE64),"")</f>
        <v/>
      </c>
      <c r="NG64" s="395">
        <f ca="1">IF(NH12&lt;&gt;"",SUMPRODUCT((NO11:NO14=NO12)*(NN11:NN14=NN12)*(NL11:NL14=NL12)*(NM11:NM14=NM12)),"")</f>
        <v>1</v>
      </c>
      <c r="NH64" s="395" t="str">
        <f ca="1">IF(AND(NG64&lt;&gt;"",NG64&gt;1),NH12,"")</f>
        <v/>
      </c>
      <c r="NI64" s="395">
        <f ca="1">SUMPRODUCT((PS3:PS54=NH64)*(PV3:PV54=NH65)*(PW3:PW54="W"))+SUMPRODUCT((PS3:PS54=NH64)*(PV3:PV54=NH66)*(PW3:PW54="W"))+SUMPRODUCT((PS3:PS54=NH64)*(PV3:PV54=NH67)*(PW3:PW54="W"))+SUMPRODUCT((PS3:PS54=NH65)*(PV3:PV54=NH64)*(PX3:PX54="W"))+SUMPRODUCT((PS3:PS54=NH66)*(PV3:PV54=NH64)*(PX3:PX54="W"))+SUMPRODUCT((PS3:PS54=NH67)*(PV3:PV54=NH64)*(PX3:PX54="W"))</f>
        <v>0</v>
      </c>
      <c r="NJ64" s="395">
        <f ca="1">SUMPRODUCT((PS3:PS54=NH64)*(PV3:PV54=NH65)*(PW3:PW54="D"))+SUMPRODUCT((PS3:PS54=NH64)*(PV3:PV54=NH66)*(PW3:PW54="D"))+SUMPRODUCT((PS3:PS54=NH64)*(PV3:PV54=NH67)*(PW3:PW54="D"))+SUMPRODUCT((PS3:PS54=NH65)*(PV3:PV54=NH64)*(PW3:PW54="D"))+SUMPRODUCT((PS3:PS54=NH66)*(PV3:PV54=NH64)*(PW3:PW54="D"))+SUMPRODUCT((PS3:PS54=NH67)*(PV3:PV54=NH64)*(PW3:PW54="D"))</f>
        <v>0</v>
      </c>
      <c r="NK64" s="395">
        <f ca="1">SUMPRODUCT((PS3:PS54=NH64)*(PV3:PV54=NH65)*(PW3:PW54="L"))+SUMPRODUCT((PS3:PS54=NH64)*(PV3:PV54=NH66)*(PW3:PW54="L"))+SUMPRODUCT((PS3:PS54=NH64)*(PV3:PV54=NH67)*(PW3:PW54="L"))+SUMPRODUCT((PS3:PS54=NH65)*(PV3:PV54=NH64)*(PX3:PX54="L"))+SUMPRODUCT((PS3:PS54=NH66)*(PV3:PV54=NH64)*(PX3:PX54="L"))+SUMPRODUCT((PS3:PS54=NH67)*(PV3:PV54=NH64)*(PX3:PX54="L"))</f>
        <v>0</v>
      </c>
      <c r="NL64" s="395">
        <f ca="1">SUMPRODUCT((PS3:PS54=NH64)*(PV3:PV54=NH65)*PT3:PT54)+SUMPRODUCT((PS3:PS54=NH64)*(PV3:PV54=NH66)*PT3:PT54)+SUMPRODUCT((PS3:PS54=NH64)*(PV3:PV54=NH67)*PT3:PT54)+SUMPRODUCT((PS3:PS54=NH64)*(PV3:PV54=NH63)*PT3:PT54)+SUMPRODUCT((PS3:PS54=NH65)*(PV3:PV54=NH64)*PU3:PU54)+SUMPRODUCT((PS3:PS54=NH66)*(PV3:PV54=NH64)*PU3:PU54)+SUMPRODUCT((PS3:PS54=NH67)*(PV3:PV54=NH64)*PU3:PU54)+SUMPRODUCT((PS3:PS54=NH63)*(PV3:PV54=NH64)*PU3:PU54)</f>
        <v>0</v>
      </c>
      <c r="NM64" s="395">
        <f ca="1">SUMPRODUCT((PS3:PS54=NH64)*(PV3:PV54=NH65)*PU3:PU54)+SUMPRODUCT((PS3:PS54=NH64)*(PV3:PV54=NH66)*PU3:PU54)+SUMPRODUCT((PS3:PS54=NH64)*(PV3:PV54=NH67)*PU3:PU54)+SUMPRODUCT((PS3:PS54=NH64)*(PV3:PV54=NH63)*PU3:PU54)+SUMPRODUCT((PS3:PS54=NH65)*(PV3:PV54=NH64)*PT3:PT54)+SUMPRODUCT((PS3:PS54=NH66)*(PV3:PV54=NH64)*PT3:PT54)+SUMPRODUCT((PS3:PS54=NH67)*(PV3:PV54=NH64)*PT3:PT54)+SUMPRODUCT((PS3:PS54=NH63)*(PV3:PV54=NH64)*PT3:PT54)</f>
        <v>0</v>
      </c>
      <c r="NN64" s="395">
        <f ca="1">NL64-NM64+1000</f>
        <v>1000</v>
      </c>
      <c r="NO64" s="395" t="str">
        <f t="shared" ref="NO64:NO66" ca="1" si="7625">IF(NH64&lt;&gt;"",NI64*3+NJ64*1,"")</f>
        <v/>
      </c>
      <c r="NP64" s="395" t="str">
        <f ca="1">IF(NH64&lt;&gt;"",VLOOKUP(NH64,LU4:MA52,7,FALSE),"")</f>
        <v/>
      </c>
      <c r="NQ64" s="395" t="str">
        <f ca="1">IF(NH64&lt;&gt;"",VLOOKUP(NH64,LU4:MA52,5,FALSE),"")</f>
        <v/>
      </c>
      <c r="NR64" s="395" t="str">
        <f ca="1">IF(NH64&lt;&gt;"",VLOOKUP(NH64,LU4:MC52,9,FALSE),"")</f>
        <v/>
      </c>
      <c r="NS64" s="395" t="str">
        <f t="shared" ref="NS64:NS66" ca="1" si="7626">NO64</f>
        <v/>
      </c>
      <c r="NT64" s="395" t="str">
        <f ca="1">IF(NH64&lt;&gt;"",RANK(NS64,NS63:NS66),"")</f>
        <v/>
      </c>
      <c r="NU64" s="395" t="str">
        <f ca="1">IF(NH64&lt;&gt;"",SUMPRODUCT((NS63:NS66=NS64)*(NN63:NN66&gt;NN64)),"")</f>
        <v/>
      </c>
      <c r="NV64" s="395" t="str">
        <f ca="1">IF(NH64&lt;&gt;"",SUMPRODUCT((NS63:NS66=NS64)*(NN63:NN66=NN64)*(NL63:NL66&gt;NL64)),"")</f>
        <v/>
      </c>
      <c r="NW64" s="395" t="str">
        <f ca="1">IF(NH64&lt;&gt;"",SUMPRODUCT((NS63:NS66=NS64)*(NN63:NN66=NN64)*(NL63:NL66=NL64)*(NP63:NP66&gt;NP64)),"")</f>
        <v/>
      </c>
      <c r="NX64" s="395" t="str">
        <f ca="1">IF(NH64&lt;&gt;"",SUMPRODUCT((NS63:NS66=NS64)*(NN63:NN66=NN64)*(NL63:NL66=NL64)*(NP63:NP66=NP64)*(NQ63:NQ66&gt;NQ64)),"")</f>
        <v/>
      </c>
      <c r="NY64" s="395" t="str">
        <f ca="1">IF(NH64&lt;&gt;"",SUMPRODUCT((NS63:NS66=NS64)*(NN63:NN66=NN64)*(NL63:NL66=NL64)*(NP63:NP66=NP64)*(NQ63:NQ66=NQ64)*(NR63:NR66&gt;NR64)),"")</f>
        <v/>
      </c>
      <c r="NZ64" s="395" t="str">
        <f ca="1">IF(NH64&lt;&gt;"",SUM(NT64:NY64)+1,"")</f>
        <v/>
      </c>
      <c r="QH64" s="395">
        <f ca="1">IF(COUNTIF(QH11:QH14,4)=4,1,SUMPRODUCT((QH11:QH14=QH12)*(QG11:QG14=QG12)*(QE11:QE14&gt;QE12))+1)</f>
        <v>1</v>
      </c>
      <c r="QS64" s="395">
        <f ca="1">IF(QT12&lt;&gt;"",SUMPRODUCT((RA11:RA14=RA12)*(QZ11:QZ14=QZ12)*(QX11:QX14=QX12)*(QY11:QY14=QY12)),"")</f>
        <v>4</v>
      </c>
      <c r="QT64" s="395" t="str">
        <f ca="1">IF(AND(QS64&lt;&gt;"",QS64&gt;1),QT12,"")</f>
        <v>Botafogo</v>
      </c>
      <c r="QU64" s="395">
        <f ca="1">SUMPRODUCT((TY3:TY54=QT64)*(UB3:UB54=QT65)*(UC3:UC54="W"))+SUMPRODUCT((TY3:TY54=QT64)*(UB3:UB54=QT66)*(UC3:UC54="W"))+SUMPRODUCT((TY3:TY54=QT64)*(UB3:UB54=QT67)*(UC3:UC54="W"))+SUMPRODUCT((TY3:TY54=QT64)*(UB3:UB54=QT63)*(UC3:UC54="W"))+SUMPRODUCT((TY3:TY54=QT65)*(UB3:UB54=QT64)*(UD3:UD54="W"))+SUMPRODUCT((TY3:TY54=QT66)*(UB3:UB54=QT64)*(UD3:UD54="W"))+SUMPRODUCT((TY3:TY54=QT67)*(UB3:UB54=QT64)*(UD3:UD54="W"))+SUMPRODUCT((TY3:TY54=QT63)*(UB3:UB54=QT64)*(UD3:UD54="W"))</f>
        <v>0</v>
      </c>
      <c r="QV64" s="395">
        <f ca="1">SUMPRODUCT((TY3:TY54=QT64)*(UB3:UB54=QT65)*(UC3:UC54="D"))+SUMPRODUCT((TY3:TY54=QT64)*(UB3:UB54=QT66)*(UC3:UC54="D"))+SUMPRODUCT((TY3:TY54=QT64)*(UB3:UB54=QT67)*(UC3:UC54="D"))+SUMPRODUCT((TY3:TY54=QT64)*(UB3:UB54=QT63)*(UC3:UC54="D"))+SUMPRODUCT((TY3:TY54=QT65)*(UB3:UB54=QT64)*(UC3:UC54="D"))+SUMPRODUCT((TY3:TY54=QT66)*(UB3:UB54=QT64)*(UC3:UC54="D"))+SUMPRODUCT((TY3:TY54=QT67)*(UB3:UB54=QT64)*(UC3:UC54="D"))+SUMPRODUCT((TY3:TY54=QT63)*(UB3:UB54=QT64)*(UC3:UC54="D"))</f>
        <v>0</v>
      </c>
      <c r="QW64" s="395">
        <f ca="1">SUMPRODUCT((TY3:TY54=QT64)*(UB3:UB54=QT65)*(UC3:UC54="L"))+SUMPRODUCT((TY3:TY54=QT64)*(UB3:UB54=QT66)*(UC3:UC54="L"))+SUMPRODUCT((TY3:TY54=QT64)*(UB3:UB54=QT67)*(UC3:UC54="L"))+SUMPRODUCT((TY3:TY54=QT64)*(UB3:UB54=QT63)*(UC3:UC54="L"))+SUMPRODUCT((TY3:TY54=QT65)*(UB3:UB54=QT64)*(UD3:UD54="L"))+SUMPRODUCT((TY3:TY54=QT66)*(UB3:UB54=QT64)*(UD3:UD54="L"))+SUMPRODUCT((TY3:TY54=QT67)*(UB3:UB54=QT64)*(UD3:UD54="L"))+SUMPRODUCT((TY3:TY54=QT63)*(UB3:UB54=QT64)*(UD3:UD54="L"))</f>
        <v>0</v>
      </c>
      <c r="QX64" s="395">
        <f ca="1">SUMPRODUCT((TY3:TY54=QT64)*(UB3:UB54=QT65)*TZ3:TZ54)+SUMPRODUCT((TY3:TY54=QT64)*(UB3:UB54=QT66)*TZ3:TZ54)+SUMPRODUCT((TY3:TY54=QT64)*(UB3:UB54=QT67)*TZ3:TZ54)+SUMPRODUCT((TY3:TY54=QT64)*(UB3:UB54=QT63)*TZ3:TZ54)+SUMPRODUCT((TY3:TY54=QT65)*(UB3:UB54=QT64)*UA3:UA54)+SUMPRODUCT((TY3:TY54=QT66)*(UB3:UB54=QT64)*UA3:UA54)+SUMPRODUCT((TY3:TY54=QT67)*(UB3:UB54=QT64)*UA3:UA54)+SUMPRODUCT((TY3:TY54=QT63)*(UB3:UB54=QT64)*UA3:UA54)</f>
        <v>0</v>
      </c>
      <c r="QY64" s="395">
        <f ca="1">SUMPRODUCT((TY3:TY54=QT64)*(UB3:UB54=QT65)*UA3:UA54)+SUMPRODUCT((TY3:TY54=QT64)*(UB3:UB54=QT66)*UA3:UA54)+SUMPRODUCT((TY3:TY54=QT64)*(UB3:UB54=QT67)*UA3:UA54)+SUMPRODUCT((TY3:TY54=QT64)*(UB3:UB54=QT63)*UA3:UA54)+SUMPRODUCT((TY3:TY54=QT65)*(UB3:UB54=QT64)*TZ3:TZ54)+SUMPRODUCT((TY3:TY54=QT66)*(UB3:UB54=QT64)*TZ3:TZ54)+SUMPRODUCT((TY3:TY54=QT67)*(UB3:UB54=QT64)*TZ3:TZ54)+SUMPRODUCT((TY3:TY54=QT63)*(UB3:UB54=QT64)*TZ3:TZ54)</f>
        <v>0</v>
      </c>
      <c r="QZ64" s="395">
        <f ca="1">QX64-QY64+1000</f>
        <v>1000</v>
      </c>
      <c r="RA64" s="395">
        <f t="shared" ca="1" si="7604"/>
        <v>0</v>
      </c>
      <c r="RB64" s="395">
        <f ca="1">IF(QT64&lt;&gt;"",VLOOKUP(QT64,QA4:QG52,7,FALSE),"")</f>
        <v>1000</v>
      </c>
      <c r="RC64" s="395">
        <f ca="1">IF(QT64&lt;&gt;"",VLOOKUP(QT64,QA4:QG52,5,FALSE),"")</f>
        <v>0</v>
      </c>
      <c r="RD64" s="395">
        <f ca="1">IF(QT64&lt;&gt;"",VLOOKUP(QT64,QA4:QI52,9,FALSE),"")</f>
        <v>15</v>
      </c>
      <c r="RE64" s="395">
        <f t="shared" ref="RE64:RE66" ca="1" si="7627">RA64</f>
        <v>0</v>
      </c>
      <c r="RF64" s="395">
        <f ca="1">IF(QT64&lt;&gt;"",RANK(RE64,RE63:RE66),"")</f>
        <v>1</v>
      </c>
      <c r="RG64" s="395">
        <f ca="1">IF(QT64&lt;&gt;"",SUMPRODUCT((RE63:RE66=RE64)*(QZ63:QZ66&gt;QZ64)),"")</f>
        <v>0</v>
      </c>
      <c r="RH64" s="395">
        <f ca="1">IF(QT64&lt;&gt;"",SUMPRODUCT((RE63:RE66=RE64)*(QZ63:QZ66=QZ64)*(QX63:QX66&gt;QX64)),"")</f>
        <v>0</v>
      </c>
      <c r="RI64" s="395">
        <f ca="1">IF(QT64&lt;&gt;"",SUMPRODUCT((RE63:RE66=RE64)*(QZ63:QZ66=QZ64)*(QX63:QX66=QX64)*(RB63:RB66&gt;RB64)),"")</f>
        <v>0</v>
      </c>
      <c r="RJ64" s="395">
        <f ca="1">IF(QT64&lt;&gt;"",SUMPRODUCT((RE63:RE66=RE64)*(QZ63:QZ66=QZ64)*(QX63:QX66=QX64)*(RB63:RB66=RB64)*(RC63:RC66&gt;RC64)),"")</f>
        <v>0</v>
      </c>
      <c r="RK64" s="395">
        <f ca="1">IF(QT64&lt;&gt;"",SUMPRODUCT((RE63:RE66=RE64)*(QZ63:QZ66=QZ64)*(QX63:QX66=QX64)*(RB63:RB66=RB64)*(RC63:RC66=RC64)*(RD63:RD66&gt;RD64)),"")</f>
        <v>2</v>
      </c>
      <c r="RL64" s="395">
        <f t="shared" ref="RL64:RL66" ca="1" si="7628">IF(QT64&lt;&gt;"",SUM(RF64:RK64),"")</f>
        <v>3</v>
      </c>
      <c r="RM64" s="395" t="str">
        <f ca="1">IF(RN12&lt;&gt;"",SUMPRODUCT((RU11:RU14=RU12)*(RT11:RT14=RT12)*(RR11:RR14=RR12)*(RS11:RS14=RS12)),"")</f>
        <v/>
      </c>
      <c r="RN64" s="395" t="str">
        <f ca="1">IF(AND(RM64&lt;&gt;"",RM64&gt;1),RN12,"")</f>
        <v/>
      </c>
      <c r="RO64" s="395">
        <f ca="1">SUMPRODUCT((TY3:TY54=RN64)*(UB3:UB54=RN65)*(UC3:UC54="W"))+SUMPRODUCT((TY3:TY54=RN64)*(UB3:UB54=RN66)*(UC3:UC54="W"))+SUMPRODUCT((TY3:TY54=RN64)*(UB3:UB54=RN67)*(UC3:UC54="W"))+SUMPRODUCT((TY3:TY54=RN65)*(UB3:UB54=RN64)*(UD3:UD54="W"))+SUMPRODUCT((TY3:TY54=RN66)*(UB3:UB54=RN64)*(UD3:UD54="W"))+SUMPRODUCT((TY3:TY54=RN67)*(UB3:UB54=RN64)*(UD3:UD54="W"))</f>
        <v>0</v>
      </c>
      <c r="RP64" s="395">
        <f ca="1">SUMPRODUCT((TY3:TY54=RN64)*(UB3:UB54=RN65)*(UC3:UC54="D"))+SUMPRODUCT((TY3:TY54=RN64)*(UB3:UB54=RN66)*(UC3:UC54="D"))+SUMPRODUCT((TY3:TY54=RN64)*(UB3:UB54=RN67)*(UC3:UC54="D"))+SUMPRODUCT((TY3:TY54=RN65)*(UB3:UB54=RN64)*(UC3:UC54="D"))+SUMPRODUCT((TY3:TY54=RN66)*(UB3:UB54=RN64)*(UC3:UC54="D"))+SUMPRODUCT((TY3:TY54=RN67)*(UB3:UB54=RN64)*(UC3:UC54="D"))</f>
        <v>0</v>
      </c>
      <c r="RQ64" s="395">
        <f ca="1">SUMPRODUCT((TY3:TY54=RN64)*(UB3:UB54=RN65)*(UC3:UC54="L"))+SUMPRODUCT((TY3:TY54=RN64)*(UB3:UB54=RN66)*(UC3:UC54="L"))+SUMPRODUCT((TY3:TY54=RN64)*(UB3:UB54=RN67)*(UC3:UC54="L"))+SUMPRODUCT((TY3:TY54=RN65)*(UB3:UB54=RN64)*(UD3:UD54="L"))+SUMPRODUCT((TY3:TY54=RN66)*(UB3:UB54=RN64)*(UD3:UD54="L"))+SUMPRODUCT((TY3:TY54=RN67)*(UB3:UB54=RN64)*(UD3:UD54="L"))</f>
        <v>0</v>
      </c>
      <c r="RR64" s="395">
        <f ca="1">SUMPRODUCT((TY3:TY54=RN64)*(UB3:UB54=RN65)*TZ3:TZ54)+SUMPRODUCT((TY3:TY54=RN64)*(UB3:UB54=RN66)*TZ3:TZ54)+SUMPRODUCT((TY3:TY54=RN64)*(UB3:UB54=RN67)*TZ3:TZ54)+SUMPRODUCT((TY3:TY54=RN64)*(UB3:UB54=RN63)*TZ3:TZ54)+SUMPRODUCT((TY3:TY54=RN65)*(UB3:UB54=RN64)*UA3:UA54)+SUMPRODUCT((TY3:TY54=RN66)*(UB3:UB54=RN64)*UA3:UA54)+SUMPRODUCT((TY3:TY54=RN67)*(UB3:UB54=RN64)*UA3:UA54)+SUMPRODUCT((TY3:TY54=RN63)*(UB3:UB54=RN64)*UA3:UA54)</f>
        <v>0</v>
      </c>
      <c r="RS64" s="395">
        <f ca="1">SUMPRODUCT((TY3:TY54=RN64)*(UB3:UB54=RN65)*UA3:UA54)+SUMPRODUCT((TY3:TY54=RN64)*(UB3:UB54=RN66)*UA3:UA54)+SUMPRODUCT((TY3:TY54=RN64)*(UB3:UB54=RN67)*UA3:UA54)+SUMPRODUCT((TY3:TY54=RN64)*(UB3:UB54=RN63)*UA3:UA54)+SUMPRODUCT((TY3:TY54=RN65)*(UB3:UB54=RN64)*TZ3:TZ54)+SUMPRODUCT((TY3:TY54=RN66)*(UB3:UB54=RN64)*TZ3:TZ54)+SUMPRODUCT((TY3:TY54=RN67)*(UB3:UB54=RN64)*TZ3:TZ54)+SUMPRODUCT((TY3:TY54=RN63)*(UB3:UB54=RN64)*TZ3:TZ54)</f>
        <v>0</v>
      </c>
      <c r="RT64" s="395">
        <f ca="1">RR64-RS64+1000</f>
        <v>1000</v>
      </c>
      <c r="RU64" s="395" t="str">
        <f t="shared" ref="RU64:RU66" ca="1" si="7629">IF(RN64&lt;&gt;"",RO64*3+RP64*1,"")</f>
        <v/>
      </c>
      <c r="RV64" s="395" t="str">
        <f ca="1">IF(RN64&lt;&gt;"",VLOOKUP(RN64,QA4:QG52,7,FALSE),"")</f>
        <v/>
      </c>
      <c r="RW64" s="395" t="str">
        <f ca="1">IF(RN64&lt;&gt;"",VLOOKUP(RN64,QA4:QG52,5,FALSE),"")</f>
        <v/>
      </c>
      <c r="RX64" s="395" t="str">
        <f ca="1">IF(RN64&lt;&gt;"",VLOOKUP(RN64,QA4:QI52,9,FALSE),"")</f>
        <v/>
      </c>
      <c r="RY64" s="395" t="str">
        <f t="shared" ref="RY64:RY66" ca="1" si="7630">RU64</f>
        <v/>
      </c>
      <c r="RZ64" s="395" t="str">
        <f ca="1">IF(RN64&lt;&gt;"",RANK(RY64,RY63:RY66),"")</f>
        <v/>
      </c>
      <c r="SA64" s="395" t="str">
        <f ca="1">IF(RN64&lt;&gt;"",SUMPRODUCT((RY63:RY66=RY64)*(RT63:RT66&gt;RT64)),"")</f>
        <v/>
      </c>
      <c r="SB64" s="395" t="str">
        <f ca="1">IF(RN64&lt;&gt;"",SUMPRODUCT((RY63:RY66=RY64)*(RT63:RT66=RT64)*(RR63:RR66&gt;RR64)),"")</f>
        <v/>
      </c>
      <c r="SC64" s="395" t="str">
        <f ca="1">IF(RN64&lt;&gt;"",SUMPRODUCT((RY63:RY66=RY64)*(RT63:RT66=RT64)*(RR63:RR66=RR64)*(RV63:RV66&gt;RV64)),"")</f>
        <v/>
      </c>
      <c r="SD64" s="395" t="str">
        <f ca="1">IF(RN64&lt;&gt;"",SUMPRODUCT((RY63:RY66=RY64)*(RT63:RT66=RT64)*(RR63:RR66=RR64)*(RV63:RV66=RV64)*(RW63:RW66&gt;RW64)),"")</f>
        <v/>
      </c>
      <c r="SE64" s="395" t="str">
        <f ca="1">IF(RN64&lt;&gt;"",SUMPRODUCT((RY63:RY66=RY64)*(RT63:RT66=RT64)*(RR63:RR66=RR64)*(RV63:RV66=RV64)*(RW63:RW66=RW64)*(RX63:RX66&gt;RX64)),"")</f>
        <v/>
      </c>
      <c r="SF64" s="395" t="str">
        <f ca="1">IF(RN64&lt;&gt;"",SUM(RZ64:SE64)+1,"")</f>
        <v/>
      </c>
      <c r="UN64" s="395">
        <f ca="1">IF(COUNTIF(UN11:UN14,4)=4,1,SUMPRODUCT((UN11:UN14=UN12)*(UM11:UM14=UM12)*(UK11:UK14&gt;UK12))+1)</f>
        <v>1</v>
      </c>
      <c r="UY64" s="395">
        <f ca="1">IF(UZ12&lt;&gt;"",SUMPRODUCT((VG11:VG14=VG12)*(VF11:VF14=VF12)*(VD11:VD14=VD12)*(VE11:VE14=VE12)),"")</f>
        <v>4</v>
      </c>
      <c r="UZ64" s="395" t="str">
        <f ca="1">IF(AND(UY64&lt;&gt;"",UY64&gt;1),UZ12,"")</f>
        <v>Botafogo</v>
      </c>
      <c r="VA64" s="395">
        <f ca="1">SUMPRODUCT((YE3:YE54=UZ64)*(YH3:YH54=UZ65)*(YI3:YI54="W"))+SUMPRODUCT((YE3:YE54=UZ64)*(YH3:YH54=UZ66)*(YI3:YI54="W"))+SUMPRODUCT((YE3:YE54=UZ64)*(YH3:YH54=UZ67)*(YI3:YI54="W"))+SUMPRODUCT((YE3:YE54=UZ64)*(YH3:YH54=UZ63)*(YI3:YI54="W"))+SUMPRODUCT((YE3:YE54=UZ65)*(YH3:YH54=UZ64)*(YJ3:YJ54="W"))+SUMPRODUCT((YE3:YE54=UZ66)*(YH3:YH54=UZ64)*(YJ3:YJ54="W"))+SUMPRODUCT((YE3:YE54=UZ67)*(YH3:YH54=UZ64)*(YJ3:YJ54="W"))+SUMPRODUCT((YE3:YE54=UZ63)*(YH3:YH54=UZ64)*(YJ3:YJ54="W"))</f>
        <v>0</v>
      </c>
      <c r="VB64" s="395">
        <f ca="1">SUMPRODUCT((YE3:YE54=UZ64)*(YH3:YH54=UZ65)*(YI3:YI54="D"))+SUMPRODUCT((YE3:YE54=UZ64)*(YH3:YH54=UZ66)*(YI3:YI54="D"))+SUMPRODUCT((YE3:YE54=UZ64)*(YH3:YH54=UZ67)*(YI3:YI54="D"))+SUMPRODUCT((YE3:YE54=UZ64)*(YH3:YH54=UZ63)*(YI3:YI54="D"))+SUMPRODUCT((YE3:YE54=UZ65)*(YH3:YH54=UZ64)*(YI3:YI54="D"))+SUMPRODUCT((YE3:YE54=UZ66)*(YH3:YH54=UZ64)*(YI3:YI54="D"))+SUMPRODUCT((YE3:YE54=UZ67)*(YH3:YH54=UZ64)*(YI3:YI54="D"))+SUMPRODUCT((YE3:YE54=UZ63)*(YH3:YH54=UZ64)*(YI3:YI54="D"))</f>
        <v>0</v>
      </c>
      <c r="VC64" s="395">
        <f ca="1">SUMPRODUCT((YE3:YE54=UZ64)*(YH3:YH54=UZ65)*(YI3:YI54="L"))+SUMPRODUCT((YE3:YE54=UZ64)*(YH3:YH54=UZ66)*(YI3:YI54="L"))+SUMPRODUCT((YE3:YE54=UZ64)*(YH3:YH54=UZ67)*(YI3:YI54="L"))+SUMPRODUCT((YE3:YE54=UZ64)*(YH3:YH54=UZ63)*(YI3:YI54="L"))+SUMPRODUCT((YE3:YE54=UZ65)*(YH3:YH54=UZ64)*(YJ3:YJ54="L"))+SUMPRODUCT((YE3:YE54=UZ66)*(YH3:YH54=UZ64)*(YJ3:YJ54="L"))+SUMPRODUCT((YE3:YE54=UZ67)*(YH3:YH54=UZ64)*(YJ3:YJ54="L"))+SUMPRODUCT((YE3:YE54=UZ63)*(YH3:YH54=UZ64)*(YJ3:YJ54="L"))</f>
        <v>0</v>
      </c>
      <c r="VD64" s="395">
        <f ca="1">SUMPRODUCT((YE3:YE54=UZ64)*(YH3:YH54=UZ65)*YF3:YF54)+SUMPRODUCT((YE3:YE54=UZ64)*(YH3:YH54=UZ66)*YF3:YF54)+SUMPRODUCT((YE3:YE54=UZ64)*(YH3:YH54=UZ67)*YF3:YF54)+SUMPRODUCT((YE3:YE54=UZ64)*(YH3:YH54=UZ63)*YF3:YF54)+SUMPRODUCT((YE3:YE54=UZ65)*(YH3:YH54=UZ64)*YG3:YG54)+SUMPRODUCT((YE3:YE54=UZ66)*(YH3:YH54=UZ64)*YG3:YG54)+SUMPRODUCT((YE3:YE54=UZ67)*(YH3:YH54=UZ64)*YG3:YG54)+SUMPRODUCT((YE3:YE54=UZ63)*(YH3:YH54=UZ64)*YG3:YG54)</f>
        <v>0</v>
      </c>
      <c r="VE64" s="395">
        <f ca="1">SUMPRODUCT((YE3:YE54=UZ64)*(YH3:YH54=UZ65)*YG3:YG54)+SUMPRODUCT((YE3:YE54=UZ64)*(YH3:YH54=UZ66)*YG3:YG54)+SUMPRODUCT((YE3:YE54=UZ64)*(YH3:YH54=UZ67)*YG3:YG54)+SUMPRODUCT((YE3:YE54=UZ64)*(YH3:YH54=UZ63)*YG3:YG54)+SUMPRODUCT((YE3:YE54=UZ65)*(YH3:YH54=UZ64)*YF3:YF54)+SUMPRODUCT((YE3:YE54=UZ66)*(YH3:YH54=UZ64)*YF3:YF54)+SUMPRODUCT((YE3:YE54=UZ67)*(YH3:YH54=UZ64)*YF3:YF54)+SUMPRODUCT((YE3:YE54=UZ63)*(YH3:YH54=UZ64)*YF3:YF54)</f>
        <v>0</v>
      </c>
      <c r="VF64" s="395">
        <f ca="1">VD64-VE64+1000</f>
        <v>1000</v>
      </c>
      <c r="VG64" s="395">
        <f t="shared" ca="1" si="7605"/>
        <v>0</v>
      </c>
      <c r="VH64" s="395">
        <f ca="1">IF(UZ64&lt;&gt;"",VLOOKUP(UZ64,UG4:UM52,7,FALSE),"")</f>
        <v>1000</v>
      </c>
      <c r="VI64" s="395">
        <f ca="1">IF(UZ64&lt;&gt;"",VLOOKUP(UZ64,UG4:UM52,5,FALSE),"")</f>
        <v>0</v>
      </c>
      <c r="VJ64" s="395">
        <f ca="1">IF(UZ64&lt;&gt;"",VLOOKUP(UZ64,UG4:UO52,9,FALSE),"")</f>
        <v>15</v>
      </c>
      <c r="VK64" s="395">
        <f t="shared" ref="VK64:VK66" ca="1" si="7631">VG64</f>
        <v>0</v>
      </c>
      <c r="VL64" s="395">
        <f ca="1">IF(UZ64&lt;&gt;"",RANK(VK64,VK63:VK66),"")</f>
        <v>1</v>
      </c>
      <c r="VM64" s="395">
        <f ca="1">IF(UZ64&lt;&gt;"",SUMPRODUCT((VK63:VK66=VK64)*(VF63:VF66&gt;VF64)),"")</f>
        <v>0</v>
      </c>
      <c r="VN64" s="395">
        <f ca="1">IF(UZ64&lt;&gt;"",SUMPRODUCT((VK63:VK66=VK64)*(VF63:VF66=VF64)*(VD63:VD66&gt;VD64)),"")</f>
        <v>0</v>
      </c>
      <c r="VO64" s="395">
        <f ca="1">IF(UZ64&lt;&gt;"",SUMPRODUCT((VK63:VK66=VK64)*(VF63:VF66=VF64)*(VD63:VD66=VD64)*(VH63:VH66&gt;VH64)),"")</f>
        <v>0</v>
      </c>
      <c r="VP64" s="395">
        <f ca="1">IF(UZ64&lt;&gt;"",SUMPRODUCT((VK63:VK66=VK64)*(VF63:VF66=VF64)*(VD63:VD66=VD64)*(VH63:VH66=VH64)*(VI63:VI66&gt;VI64)),"")</f>
        <v>0</v>
      </c>
      <c r="VQ64" s="395">
        <f ca="1">IF(UZ64&lt;&gt;"",SUMPRODUCT((VK63:VK66=VK64)*(VF63:VF66=VF64)*(VD63:VD66=VD64)*(VH63:VH66=VH64)*(VI63:VI66=VI64)*(VJ63:VJ66&gt;VJ64)),"")</f>
        <v>2</v>
      </c>
      <c r="VR64" s="395">
        <f t="shared" ref="VR64:VR66" ca="1" si="7632">IF(UZ64&lt;&gt;"",SUM(VL64:VQ64),"")</f>
        <v>3</v>
      </c>
      <c r="VS64" s="395" t="str">
        <f ca="1">IF(VT12&lt;&gt;"",SUMPRODUCT((WA11:WA14=WA12)*(VZ11:VZ14=VZ12)*(VX11:VX14=VX12)*(VY11:VY14=VY12)),"")</f>
        <v/>
      </c>
      <c r="VT64" s="395" t="str">
        <f ca="1">IF(AND(VS64&lt;&gt;"",VS64&gt;1),VT12,"")</f>
        <v/>
      </c>
      <c r="VU64" s="395">
        <f ca="1">SUMPRODUCT((YE3:YE54=VT64)*(YH3:YH54=VT65)*(YI3:YI54="W"))+SUMPRODUCT((YE3:YE54=VT64)*(YH3:YH54=VT66)*(YI3:YI54="W"))+SUMPRODUCT((YE3:YE54=VT64)*(YH3:YH54=VT67)*(YI3:YI54="W"))+SUMPRODUCT((YE3:YE54=VT65)*(YH3:YH54=VT64)*(YJ3:YJ54="W"))+SUMPRODUCT((YE3:YE54=VT66)*(YH3:YH54=VT64)*(YJ3:YJ54="W"))+SUMPRODUCT((YE3:YE54=VT67)*(YH3:YH54=VT64)*(YJ3:YJ54="W"))</f>
        <v>0</v>
      </c>
      <c r="VV64" s="395">
        <f ca="1">SUMPRODUCT((YE3:YE54=VT64)*(YH3:YH54=VT65)*(YI3:YI54="D"))+SUMPRODUCT((YE3:YE54=VT64)*(YH3:YH54=VT66)*(YI3:YI54="D"))+SUMPRODUCT((YE3:YE54=VT64)*(YH3:YH54=VT67)*(YI3:YI54="D"))+SUMPRODUCT((YE3:YE54=VT65)*(YH3:YH54=VT64)*(YI3:YI54="D"))+SUMPRODUCT((YE3:YE54=VT66)*(YH3:YH54=VT64)*(YI3:YI54="D"))+SUMPRODUCT((YE3:YE54=VT67)*(YH3:YH54=VT64)*(YI3:YI54="D"))</f>
        <v>0</v>
      </c>
      <c r="VW64" s="395">
        <f ca="1">SUMPRODUCT((YE3:YE54=VT64)*(YH3:YH54=VT65)*(YI3:YI54="L"))+SUMPRODUCT((YE3:YE54=VT64)*(YH3:YH54=VT66)*(YI3:YI54="L"))+SUMPRODUCT((YE3:YE54=VT64)*(YH3:YH54=VT67)*(YI3:YI54="L"))+SUMPRODUCT((YE3:YE54=VT65)*(YH3:YH54=VT64)*(YJ3:YJ54="L"))+SUMPRODUCT((YE3:YE54=VT66)*(YH3:YH54=VT64)*(YJ3:YJ54="L"))+SUMPRODUCT((YE3:YE54=VT67)*(YH3:YH54=VT64)*(YJ3:YJ54="L"))</f>
        <v>0</v>
      </c>
      <c r="VX64" s="395">
        <f ca="1">SUMPRODUCT((YE3:YE54=VT64)*(YH3:YH54=VT65)*YF3:YF54)+SUMPRODUCT((YE3:YE54=VT64)*(YH3:YH54=VT66)*YF3:YF54)+SUMPRODUCT((YE3:YE54=VT64)*(YH3:YH54=VT67)*YF3:YF54)+SUMPRODUCT((YE3:YE54=VT64)*(YH3:YH54=VT63)*YF3:YF54)+SUMPRODUCT((YE3:YE54=VT65)*(YH3:YH54=VT64)*YG3:YG54)+SUMPRODUCT((YE3:YE54=VT66)*(YH3:YH54=VT64)*YG3:YG54)+SUMPRODUCT((YE3:YE54=VT67)*(YH3:YH54=VT64)*YG3:YG54)+SUMPRODUCT((YE3:YE54=VT63)*(YH3:YH54=VT64)*YG3:YG54)</f>
        <v>0</v>
      </c>
      <c r="VY64" s="395">
        <f ca="1">SUMPRODUCT((YE3:YE54=VT64)*(YH3:YH54=VT65)*YG3:YG54)+SUMPRODUCT((YE3:YE54=VT64)*(YH3:YH54=VT66)*YG3:YG54)+SUMPRODUCT((YE3:YE54=VT64)*(YH3:YH54=VT67)*YG3:YG54)+SUMPRODUCT((YE3:YE54=VT64)*(YH3:YH54=VT63)*YG3:YG54)+SUMPRODUCT((YE3:YE54=VT65)*(YH3:YH54=VT64)*YF3:YF54)+SUMPRODUCT((YE3:YE54=VT66)*(YH3:YH54=VT64)*YF3:YF54)+SUMPRODUCT((YE3:YE54=VT67)*(YH3:YH54=VT64)*YF3:YF54)+SUMPRODUCT((YE3:YE54=VT63)*(YH3:YH54=VT64)*YF3:YF54)</f>
        <v>0</v>
      </c>
      <c r="VZ64" s="395">
        <f ca="1">VX64-VY64+1000</f>
        <v>1000</v>
      </c>
      <c r="WA64" s="395" t="str">
        <f t="shared" ref="WA64:WA66" ca="1" si="7633">IF(VT64&lt;&gt;"",VU64*3+VV64*1,"")</f>
        <v/>
      </c>
      <c r="WB64" s="395" t="str">
        <f ca="1">IF(VT64&lt;&gt;"",VLOOKUP(VT64,UG4:UM52,7,FALSE),"")</f>
        <v/>
      </c>
      <c r="WC64" s="395" t="str">
        <f ca="1">IF(VT64&lt;&gt;"",VLOOKUP(VT64,UG4:UM52,5,FALSE),"")</f>
        <v/>
      </c>
      <c r="WD64" s="395" t="str">
        <f ca="1">IF(VT64&lt;&gt;"",VLOOKUP(VT64,UG4:UO52,9,FALSE),"")</f>
        <v/>
      </c>
      <c r="WE64" s="395" t="str">
        <f t="shared" ref="WE64:WE66" ca="1" si="7634">WA64</f>
        <v/>
      </c>
      <c r="WF64" s="395" t="str">
        <f ca="1">IF(VT64&lt;&gt;"",RANK(WE64,WE63:WE66),"")</f>
        <v/>
      </c>
      <c r="WG64" s="395" t="str">
        <f ca="1">IF(VT64&lt;&gt;"",SUMPRODUCT((WE63:WE66=WE64)*(VZ63:VZ66&gt;VZ64)),"")</f>
        <v/>
      </c>
      <c r="WH64" s="395" t="str">
        <f ca="1">IF(VT64&lt;&gt;"",SUMPRODUCT((WE63:WE66=WE64)*(VZ63:VZ66=VZ64)*(VX63:VX66&gt;VX64)),"")</f>
        <v/>
      </c>
      <c r="WI64" s="395" t="str">
        <f ca="1">IF(VT64&lt;&gt;"",SUMPRODUCT((WE63:WE66=WE64)*(VZ63:VZ66=VZ64)*(VX63:VX66=VX64)*(WB63:WB66&gt;WB64)),"")</f>
        <v/>
      </c>
      <c r="WJ64" s="395" t="str">
        <f ca="1">IF(VT64&lt;&gt;"",SUMPRODUCT((WE63:WE66=WE64)*(VZ63:VZ66=VZ64)*(VX63:VX66=VX64)*(WB63:WB66=WB64)*(WC63:WC66&gt;WC64)),"")</f>
        <v/>
      </c>
      <c r="WK64" s="395" t="str">
        <f ca="1">IF(VT64&lt;&gt;"",SUMPRODUCT((WE63:WE66=WE64)*(VZ63:VZ66=VZ64)*(VX63:VX66=VX64)*(WB63:WB66=WB64)*(WC63:WC66=WC64)*(WD63:WD66&gt;WD64)),"")</f>
        <v/>
      </c>
      <c r="WL64" s="395" t="str">
        <f ca="1">IF(VT64&lt;&gt;"",SUM(WF64:WK64)+1,"")</f>
        <v/>
      </c>
      <c r="YT64" s="395">
        <f ca="1">IF(COUNTIF(YT11:YT14,4)=4,1,SUMPRODUCT((YT11:YT14=YT12)*(YS11:YS14=YS12)*(YQ11:YQ14&gt;YQ12))+1)</f>
        <v>1</v>
      </c>
      <c r="ZE64" s="395">
        <f ca="1">IF(ZF12&lt;&gt;"",SUMPRODUCT((ZM11:ZM14=ZM12)*(ZL11:ZL14=ZL12)*(ZJ11:ZJ14=ZJ12)*(ZK11:ZK14=ZK12)),"")</f>
        <v>4</v>
      </c>
      <c r="ZF64" s="395" t="str">
        <f ca="1">IF(AND(ZE64&lt;&gt;"",ZE64&gt;1),ZF12,"")</f>
        <v>Botafogo</v>
      </c>
      <c r="ZG64" s="395">
        <f ca="1">SUMPRODUCT((ACK3:ACK54=ZF64)*(ACN3:ACN54=ZF65)*(ACO3:ACO54="W"))+SUMPRODUCT((ACK3:ACK54=ZF64)*(ACN3:ACN54=ZF66)*(ACO3:ACO54="W"))+SUMPRODUCT((ACK3:ACK54=ZF64)*(ACN3:ACN54=ZF67)*(ACO3:ACO54="W"))+SUMPRODUCT((ACK3:ACK54=ZF64)*(ACN3:ACN54=ZF63)*(ACO3:ACO54="W"))+SUMPRODUCT((ACK3:ACK54=ZF65)*(ACN3:ACN54=ZF64)*(ACP3:ACP54="W"))+SUMPRODUCT((ACK3:ACK54=ZF66)*(ACN3:ACN54=ZF64)*(ACP3:ACP54="W"))+SUMPRODUCT((ACK3:ACK54=ZF67)*(ACN3:ACN54=ZF64)*(ACP3:ACP54="W"))+SUMPRODUCT((ACK3:ACK54=ZF63)*(ACN3:ACN54=ZF64)*(ACP3:ACP54="W"))</f>
        <v>0</v>
      </c>
      <c r="ZH64" s="395">
        <f ca="1">SUMPRODUCT((ACK3:ACK54=ZF64)*(ACN3:ACN54=ZF65)*(ACO3:ACO54="D"))+SUMPRODUCT((ACK3:ACK54=ZF64)*(ACN3:ACN54=ZF66)*(ACO3:ACO54="D"))+SUMPRODUCT((ACK3:ACK54=ZF64)*(ACN3:ACN54=ZF67)*(ACO3:ACO54="D"))+SUMPRODUCT((ACK3:ACK54=ZF64)*(ACN3:ACN54=ZF63)*(ACO3:ACO54="D"))+SUMPRODUCT((ACK3:ACK54=ZF65)*(ACN3:ACN54=ZF64)*(ACO3:ACO54="D"))+SUMPRODUCT((ACK3:ACK54=ZF66)*(ACN3:ACN54=ZF64)*(ACO3:ACO54="D"))+SUMPRODUCT((ACK3:ACK54=ZF67)*(ACN3:ACN54=ZF64)*(ACO3:ACO54="D"))+SUMPRODUCT((ACK3:ACK54=ZF63)*(ACN3:ACN54=ZF64)*(ACO3:ACO54="D"))</f>
        <v>0</v>
      </c>
      <c r="ZI64" s="395">
        <f ca="1">SUMPRODUCT((ACK3:ACK54=ZF64)*(ACN3:ACN54=ZF65)*(ACO3:ACO54="L"))+SUMPRODUCT((ACK3:ACK54=ZF64)*(ACN3:ACN54=ZF66)*(ACO3:ACO54="L"))+SUMPRODUCT((ACK3:ACK54=ZF64)*(ACN3:ACN54=ZF67)*(ACO3:ACO54="L"))+SUMPRODUCT((ACK3:ACK54=ZF64)*(ACN3:ACN54=ZF63)*(ACO3:ACO54="L"))+SUMPRODUCT((ACK3:ACK54=ZF65)*(ACN3:ACN54=ZF64)*(ACP3:ACP54="L"))+SUMPRODUCT((ACK3:ACK54=ZF66)*(ACN3:ACN54=ZF64)*(ACP3:ACP54="L"))+SUMPRODUCT((ACK3:ACK54=ZF67)*(ACN3:ACN54=ZF64)*(ACP3:ACP54="L"))+SUMPRODUCT((ACK3:ACK54=ZF63)*(ACN3:ACN54=ZF64)*(ACP3:ACP54="L"))</f>
        <v>0</v>
      </c>
      <c r="ZJ64" s="395">
        <f ca="1">SUMPRODUCT((ACK3:ACK54=ZF64)*(ACN3:ACN54=ZF65)*ACL3:ACL54)+SUMPRODUCT((ACK3:ACK54=ZF64)*(ACN3:ACN54=ZF66)*ACL3:ACL54)+SUMPRODUCT((ACK3:ACK54=ZF64)*(ACN3:ACN54=ZF67)*ACL3:ACL54)+SUMPRODUCT((ACK3:ACK54=ZF64)*(ACN3:ACN54=ZF63)*ACL3:ACL54)+SUMPRODUCT((ACK3:ACK54=ZF65)*(ACN3:ACN54=ZF64)*ACM3:ACM54)+SUMPRODUCT((ACK3:ACK54=ZF66)*(ACN3:ACN54=ZF64)*ACM3:ACM54)+SUMPRODUCT((ACK3:ACK54=ZF67)*(ACN3:ACN54=ZF64)*ACM3:ACM54)+SUMPRODUCT((ACK3:ACK54=ZF63)*(ACN3:ACN54=ZF64)*ACM3:ACM54)</f>
        <v>0</v>
      </c>
      <c r="ZK64" s="395">
        <f ca="1">SUMPRODUCT((ACK3:ACK54=ZF64)*(ACN3:ACN54=ZF65)*ACM3:ACM54)+SUMPRODUCT((ACK3:ACK54=ZF64)*(ACN3:ACN54=ZF66)*ACM3:ACM54)+SUMPRODUCT((ACK3:ACK54=ZF64)*(ACN3:ACN54=ZF67)*ACM3:ACM54)+SUMPRODUCT((ACK3:ACK54=ZF64)*(ACN3:ACN54=ZF63)*ACM3:ACM54)+SUMPRODUCT((ACK3:ACK54=ZF65)*(ACN3:ACN54=ZF64)*ACL3:ACL54)+SUMPRODUCT((ACK3:ACK54=ZF66)*(ACN3:ACN54=ZF64)*ACL3:ACL54)+SUMPRODUCT((ACK3:ACK54=ZF67)*(ACN3:ACN54=ZF64)*ACL3:ACL54)+SUMPRODUCT((ACK3:ACK54=ZF63)*(ACN3:ACN54=ZF64)*ACL3:ACL54)</f>
        <v>0</v>
      </c>
      <c r="ZL64" s="395">
        <f ca="1">ZJ64-ZK64+1000</f>
        <v>1000</v>
      </c>
      <c r="ZM64" s="395">
        <f t="shared" ca="1" si="7606"/>
        <v>0</v>
      </c>
      <c r="ZN64" s="395">
        <f ca="1">IF(ZF64&lt;&gt;"",VLOOKUP(ZF64,YM4:YS52,7,FALSE),"")</f>
        <v>1000</v>
      </c>
      <c r="ZO64" s="395">
        <f ca="1">IF(ZF64&lt;&gt;"",VLOOKUP(ZF64,YM4:YS52,5,FALSE),"")</f>
        <v>0</v>
      </c>
      <c r="ZP64" s="395">
        <f ca="1">IF(ZF64&lt;&gt;"",VLOOKUP(ZF64,YM4:YU52,9,FALSE),"")</f>
        <v>15</v>
      </c>
      <c r="ZQ64" s="395">
        <f t="shared" ref="ZQ64:ZQ66" ca="1" si="7635">ZM64</f>
        <v>0</v>
      </c>
      <c r="ZR64" s="395">
        <f ca="1">IF(ZF64&lt;&gt;"",RANK(ZQ64,ZQ63:ZQ66),"")</f>
        <v>1</v>
      </c>
      <c r="ZS64" s="395">
        <f ca="1">IF(ZF64&lt;&gt;"",SUMPRODUCT((ZQ63:ZQ66=ZQ64)*(ZL63:ZL66&gt;ZL64)),"")</f>
        <v>0</v>
      </c>
      <c r="ZT64" s="395">
        <f ca="1">IF(ZF64&lt;&gt;"",SUMPRODUCT((ZQ63:ZQ66=ZQ64)*(ZL63:ZL66=ZL64)*(ZJ63:ZJ66&gt;ZJ64)),"")</f>
        <v>0</v>
      </c>
      <c r="ZU64" s="395">
        <f ca="1">IF(ZF64&lt;&gt;"",SUMPRODUCT((ZQ63:ZQ66=ZQ64)*(ZL63:ZL66=ZL64)*(ZJ63:ZJ66=ZJ64)*(ZN63:ZN66&gt;ZN64)),"")</f>
        <v>0</v>
      </c>
      <c r="ZV64" s="395">
        <f ca="1">IF(ZF64&lt;&gt;"",SUMPRODUCT((ZQ63:ZQ66=ZQ64)*(ZL63:ZL66=ZL64)*(ZJ63:ZJ66=ZJ64)*(ZN63:ZN66=ZN64)*(ZO63:ZO66&gt;ZO64)),"")</f>
        <v>0</v>
      </c>
      <c r="ZW64" s="395">
        <f ca="1">IF(ZF64&lt;&gt;"",SUMPRODUCT((ZQ63:ZQ66=ZQ64)*(ZL63:ZL66=ZL64)*(ZJ63:ZJ66=ZJ64)*(ZN63:ZN66=ZN64)*(ZO63:ZO66=ZO64)*(ZP63:ZP66&gt;ZP64)),"")</f>
        <v>2</v>
      </c>
      <c r="ZX64" s="395">
        <f t="shared" ref="ZX64:ZX66" ca="1" si="7636">IF(ZF64&lt;&gt;"",SUM(ZR64:ZW64),"")</f>
        <v>3</v>
      </c>
      <c r="ZY64" s="395" t="str">
        <f ca="1">IF(ZZ12&lt;&gt;"",SUMPRODUCT((AAG11:AAG14=AAG12)*(AAF11:AAF14=AAF12)*(AAD11:AAD14=AAD12)*(AAE11:AAE14=AAE12)),"")</f>
        <v/>
      </c>
      <c r="ZZ64" s="395" t="str">
        <f ca="1">IF(AND(ZY64&lt;&gt;"",ZY64&gt;1),ZZ12,"")</f>
        <v/>
      </c>
      <c r="AAA64" s="395">
        <f ca="1">SUMPRODUCT((ACK3:ACK54=ZZ64)*(ACN3:ACN54=ZZ65)*(ACO3:ACO54="W"))+SUMPRODUCT((ACK3:ACK54=ZZ64)*(ACN3:ACN54=ZZ66)*(ACO3:ACO54="W"))+SUMPRODUCT((ACK3:ACK54=ZZ64)*(ACN3:ACN54=ZZ67)*(ACO3:ACO54="W"))+SUMPRODUCT((ACK3:ACK54=ZZ65)*(ACN3:ACN54=ZZ64)*(ACP3:ACP54="W"))+SUMPRODUCT((ACK3:ACK54=ZZ66)*(ACN3:ACN54=ZZ64)*(ACP3:ACP54="W"))+SUMPRODUCT((ACK3:ACK54=ZZ67)*(ACN3:ACN54=ZZ64)*(ACP3:ACP54="W"))</f>
        <v>0</v>
      </c>
      <c r="AAB64" s="395">
        <f ca="1">SUMPRODUCT((ACK3:ACK54=ZZ64)*(ACN3:ACN54=ZZ65)*(ACO3:ACO54="D"))+SUMPRODUCT((ACK3:ACK54=ZZ64)*(ACN3:ACN54=ZZ66)*(ACO3:ACO54="D"))+SUMPRODUCT((ACK3:ACK54=ZZ64)*(ACN3:ACN54=ZZ67)*(ACO3:ACO54="D"))+SUMPRODUCT((ACK3:ACK54=ZZ65)*(ACN3:ACN54=ZZ64)*(ACO3:ACO54="D"))+SUMPRODUCT((ACK3:ACK54=ZZ66)*(ACN3:ACN54=ZZ64)*(ACO3:ACO54="D"))+SUMPRODUCT((ACK3:ACK54=ZZ67)*(ACN3:ACN54=ZZ64)*(ACO3:ACO54="D"))</f>
        <v>0</v>
      </c>
      <c r="AAC64" s="395">
        <f ca="1">SUMPRODUCT((ACK3:ACK54=ZZ64)*(ACN3:ACN54=ZZ65)*(ACO3:ACO54="L"))+SUMPRODUCT((ACK3:ACK54=ZZ64)*(ACN3:ACN54=ZZ66)*(ACO3:ACO54="L"))+SUMPRODUCT((ACK3:ACK54=ZZ64)*(ACN3:ACN54=ZZ67)*(ACO3:ACO54="L"))+SUMPRODUCT((ACK3:ACK54=ZZ65)*(ACN3:ACN54=ZZ64)*(ACP3:ACP54="L"))+SUMPRODUCT((ACK3:ACK54=ZZ66)*(ACN3:ACN54=ZZ64)*(ACP3:ACP54="L"))+SUMPRODUCT((ACK3:ACK54=ZZ67)*(ACN3:ACN54=ZZ64)*(ACP3:ACP54="L"))</f>
        <v>0</v>
      </c>
      <c r="AAD64" s="395">
        <f ca="1">SUMPRODUCT((ACK3:ACK54=ZZ64)*(ACN3:ACN54=ZZ65)*ACL3:ACL54)+SUMPRODUCT((ACK3:ACK54=ZZ64)*(ACN3:ACN54=ZZ66)*ACL3:ACL54)+SUMPRODUCT((ACK3:ACK54=ZZ64)*(ACN3:ACN54=ZZ67)*ACL3:ACL54)+SUMPRODUCT((ACK3:ACK54=ZZ64)*(ACN3:ACN54=ZZ63)*ACL3:ACL54)+SUMPRODUCT((ACK3:ACK54=ZZ65)*(ACN3:ACN54=ZZ64)*ACM3:ACM54)+SUMPRODUCT((ACK3:ACK54=ZZ66)*(ACN3:ACN54=ZZ64)*ACM3:ACM54)+SUMPRODUCT((ACK3:ACK54=ZZ67)*(ACN3:ACN54=ZZ64)*ACM3:ACM54)+SUMPRODUCT((ACK3:ACK54=ZZ63)*(ACN3:ACN54=ZZ64)*ACM3:ACM54)</f>
        <v>0</v>
      </c>
      <c r="AAE64" s="395">
        <f ca="1">SUMPRODUCT((ACK3:ACK54=ZZ64)*(ACN3:ACN54=ZZ65)*ACM3:ACM54)+SUMPRODUCT((ACK3:ACK54=ZZ64)*(ACN3:ACN54=ZZ66)*ACM3:ACM54)+SUMPRODUCT((ACK3:ACK54=ZZ64)*(ACN3:ACN54=ZZ67)*ACM3:ACM54)+SUMPRODUCT((ACK3:ACK54=ZZ64)*(ACN3:ACN54=ZZ63)*ACM3:ACM54)+SUMPRODUCT((ACK3:ACK54=ZZ65)*(ACN3:ACN54=ZZ64)*ACL3:ACL54)+SUMPRODUCT((ACK3:ACK54=ZZ66)*(ACN3:ACN54=ZZ64)*ACL3:ACL54)+SUMPRODUCT((ACK3:ACK54=ZZ67)*(ACN3:ACN54=ZZ64)*ACL3:ACL54)+SUMPRODUCT((ACK3:ACK54=ZZ63)*(ACN3:ACN54=ZZ64)*ACL3:ACL54)</f>
        <v>0</v>
      </c>
      <c r="AAF64" s="395">
        <f ca="1">AAD64-AAE64+1000</f>
        <v>1000</v>
      </c>
      <c r="AAG64" s="395" t="str">
        <f t="shared" ref="AAG64:AAG66" ca="1" si="7637">IF(ZZ64&lt;&gt;"",AAA64*3+AAB64*1,"")</f>
        <v/>
      </c>
      <c r="AAH64" s="395" t="str">
        <f ca="1">IF(ZZ64&lt;&gt;"",VLOOKUP(ZZ64,YM4:YS52,7,FALSE),"")</f>
        <v/>
      </c>
      <c r="AAI64" s="395" t="str">
        <f ca="1">IF(ZZ64&lt;&gt;"",VLOOKUP(ZZ64,YM4:YS52,5,FALSE),"")</f>
        <v/>
      </c>
      <c r="AAJ64" s="395" t="str">
        <f ca="1">IF(ZZ64&lt;&gt;"",VLOOKUP(ZZ64,YM4:YU52,9,FALSE),"")</f>
        <v/>
      </c>
      <c r="AAK64" s="395" t="str">
        <f t="shared" ref="AAK64:AAK66" ca="1" si="7638">AAG64</f>
        <v/>
      </c>
      <c r="AAL64" s="395" t="str">
        <f ca="1">IF(ZZ64&lt;&gt;"",RANK(AAK64,AAK63:AAK66),"")</f>
        <v/>
      </c>
      <c r="AAM64" s="395" t="str">
        <f ca="1">IF(ZZ64&lt;&gt;"",SUMPRODUCT((AAK63:AAK66=AAK64)*(AAF63:AAF66&gt;AAF64)),"")</f>
        <v/>
      </c>
      <c r="AAN64" s="395" t="str">
        <f ca="1">IF(ZZ64&lt;&gt;"",SUMPRODUCT((AAK63:AAK66=AAK64)*(AAF63:AAF66=AAF64)*(AAD63:AAD66&gt;AAD64)),"")</f>
        <v/>
      </c>
      <c r="AAO64" s="395" t="str">
        <f ca="1">IF(ZZ64&lt;&gt;"",SUMPRODUCT((AAK63:AAK66=AAK64)*(AAF63:AAF66=AAF64)*(AAD63:AAD66=AAD64)*(AAH63:AAH66&gt;AAH64)),"")</f>
        <v/>
      </c>
      <c r="AAP64" s="395" t="str">
        <f ca="1">IF(ZZ64&lt;&gt;"",SUMPRODUCT((AAK63:AAK66=AAK64)*(AAF63:AAF66=AAF64)*(AAD63:AAD66=AAD64)*(AAH63:AAH66=AAH64)*(AAI63:AAI66&gt;AAI64)),"")</f>
        <v/>
      </c>
      <c r="AAQ64" s="395" t="str">
        <f ca="1">IF(ZZ64&lt;&gt;"",SUMPRODUCT((AAK63:AAK66=AAK64)*(AAF63:AAF66=AAF64)*(AAD63:AAD66=AAD64)*(AAH63:AAH66=AAH64)*(AAI63:AAI66=AAI64)*(AAJ63:AAJ66&gt;AAJ64)),"")</f>
        <v/>
      </c>
      <c r="AAR64" s="395" t="str">
        <f ca="1">IF(ZZ64&lt;&gt;"",SUM(AAL64:AAQ64)+1,"")</f>
        <v/>
      </c>
      <c r="ACZ64" s="395">
        <f ca="1">IF(COUNTIF(ACZ11:ACZ14,4)=4,1,SUMPRODUCT((ACZ11:ACZ14=ACZ12)*(ACY11:ACY14=ACY12)*(ACW11:ACW14&gt;ACW12))+1)</f>
        <v>1</v>
      </c>
      <c r="ADK64" s="395">
        <f ca="1">IF(ADL12&lt;&gt;"",SUMPRODUCT((ADS11:ADS14=ADS12)*(ADR11:ADR14=ADR12)*(ADP11:ADP14=ADP12)*(ADQ11:ADQ14=ADQ12)),"")</f>
        <v>4</v>
      </c>
      <c r="ADL64" s="395" t="str">
        <f ca="1">IF(AND(ADK64&lt;&gt;"",ADK64&gt;1),ADL12,"")</f>
        <v>Botafogo</v>
      </c>
      <c r="ADM64" s="395">
        <f ca="1">SUMPRODUCT((AGQ3:AGQ54=ADL64)*(AGT3:AGT54=ADL65)*(AGU3:AGU54="W"))+SUMPRODUCT((AGQ3:AGQ54=ADL64)*(AGT3:AGT54=ADL66)*(AGU3:AGU54="W"))+SUMPRODUCT((AGQ3:AGQ54=ADL64)*(AGT3:AGT54=ADL67)*(AGU3:AGU54="W"))+SUMPRODUCT((AGQ3:AGQ54=ADL64)*(AGT3:AGT54=ADL63)*(AGU3:AGU54="W"))+SUMPRODUCT((AGQ3:AGQ54=ADL65)*(AGT3:AGT54=ADL64)*(AGV3:AGV54="W"))+SUMPRODUCT((AGQ3:AGQ54=ADL66)*(AGT3:AGT54=ADL64)*(AGV3:AGV54="W"))+SUMPRODUCT((AGQ3:AGQ54=ADL67)*(AGT3:AGT54=ADL64)*(AGV3:AGV54="W"))+SUMPRODUCT((AGQ3:AGQ54=ADL63)*(AGT3:AGT54=ADL64)*(AGV3:AGV54="W"))</f>
        <v>0</v>
      </c>
      <c r="ADN64" s="395">
        <f ca="1">SUMPRODUCT((AGQ3:AGQ54=ADL64)*(AGT3:AGT54=ADL65)*(AGU3:AGU54="D"))+SUMPRODUCT((AGQ3:AGQ54=ADL64)*(AGT3:AGT54=ADL66)*(AGU3:AGU54="D"))+SUMPRODUCT((AGQ3:AGQ54=ADL64)*(AGT3:AGT54=ADL67)*(AGU3:AGU54="D"))+SUMPRODUCT((AGQ3:AGQ54=ADL64)*(AGT3:AGT54=ADL63)*(AGU3:AGU54="D"))+SUMPRODUCT((AGQ3:AGQ54=ADL65)*(AGT3:AGT54=ADL64)*(AGU3:AGU54="D"))+SUMPRODUCT((AGQ3:AGQ54=ADL66)*(AGT3:AGT54=ADL64)*(AGU3:AGU54="D"))+SUMPRODUCT((AGQ3:AGQ54=ADL67)*(AGT3:AGT54=ADL64)*(AGU3:AGU54="D"))+SUMPRODUCT((AGQ3:AGQ54=ADL63)*(AGT3:AGT54=ADL64)*(AGU3:AGU54="D"))</f>
        <v>0</v>
      </c>
      <c r="ADO64" s="395">
        <f ca="1">SUMPRODUCT((AGQ3:AGQ54=ADL64)*(AGT3:AGT54=ADL65)*(AGU3:AGU54="L"))+SUMPRODUCT((AGQ3:AGQ54=ADL64)*(AGT3:AGT54=ADL66)*(AGU3:AGU54="L"))+SUMPRODUCT((AGQ3:AGQ54=ADL64)*(AGT3:AGT54=ADL67)*(AGU3:AGU54="L"))+SUMPRODUCT((AGQ3:AGQ54=ADL64)*(AGT3:AGT54=ADL63)*(AGU3:AGU54="L"))+SUMPRODUCT((AGQ3:AGQ54=ADL65)*(AGT3:AGT54=ADL64)*(AGV3:AGV54="L"))+SUMPRODUCT((AGQ3:AGQ54=ADL66)*(AGT3:AGT54=ADL64)*(AGV3:AGV54="L"))+SUMPRODUCT((AGQ3:AGQ54=ADL67)*(AGT3:AGT54=ADL64)*(AGV3:AGV54="L"))+SUMPRODUCT((AGQ3:AGQ54=ADL63)*(AGT3:AGT54=ADL64)*(AGV3:AGV54="L"))</f>
        <v>0</v>
      </c>
      <c r="ADP64" s="395">
        <f ca="1">SUMPRODUCT((AGQ3:AGQ54=ADL64)*(AGT3:AGT54=ADL65)*AGR3:AGR54)+SUMPRODUCT((AGQ3:AGQ54=ADL64)*(AGT3:AGT54=ADL66)*AGR3:AGR54)+SUMPRODUCT((AGQ3:AGQ54=ADL64)*(AGT3:AGT54=ADL67)*AGR3:AGR54)+SUMPRODUCT((AGQ3:AGQ54=ADL64)*(AGT3:AGT54=ADL63)*AGR3:AGR54)+SUMPRODUCT((AGQ3:AGQ54=ADL65)*(AGT3:AGT54=ADL64)*AGS3:AGS54)+SUMPRODUCT((AGQ3:AGQ54=ADL66)*(AGT3:AGT54=ADL64)*AGS3:AGS54)+SUMPRODUCT((AGQ3:AGQ54=ADL67)*(AGT3:AGT54=ADL64)*AGS3:AGS54)+SUMPRODUCT((AGQ3:AGQ54=ADL63)*(AGT3:AGT54=ADL64)*AGS3:AGS54)</f>
        <v>0</v>
      </c>
      <c r="ADQ64" s="395">
        <f ca="1">SUMPRODUCT((AGQ3:AGQ54=ADL64)*(AGT3:AGT54=ADL65)*AGS3:AGS54)+SUMPRODUCT((AGQ3:AGQ54=ADL64)*(AGT3:AGT54=ADL66)*AGS3:AGS54)+SUMPRODUCT((AGQ3:AGQ54=ADL64)*(AGT3:AGT54=ADL67)*AGS3:AGS54)+SUMPRODUCT((AGQ3:AGQ54=ADL64)*(AGT3:AGT54=ADL63)*AGS3:AGS54)+SUMPRODUCT((AGQ3:AGQ54=ADL65)*(AGT3:AGT54=ADL64)*AGR3:AGR54)+SUMPRODUCT((AGQ3:AGQ54=ADL66)*(AGT3:AGT54=ADL64)*AGR3:AGR54)+SUMPRODUCT((AGQ3:AGQ54=ADL67)*(AGT3:AGT54=ADL64)*AGR3:AGR54)+SUMPRODUCT((AGQ3:AGQ54=ADL63)*(AGT3:AGT54=ADL64)*AGR3:AGR54)</f>
        <v>0</v>
      </c>
      <c r="ADR64" s="395">
        <f ca="1">ADP64-ADQ64+1000</f>
        <v>1000</v>
      </c>
      <c r="ADS64" s="395">
        <f t="shared" ca="1" si="7607"/>
        <v>0</v>
      </c>
      <c r="ADT64" s="395">
        <f ca="1">IF(ADL64&lt;&gt;"",VLOOKUP(ADL64,ACS4:ACY52,7,FALSE),"")</f>
        <v>1000</v>
      </c>
      <c r="ADU64" s="395">
        <f ca="1">IF(ADL64&lt;&gt;"",VLOOKUP(ADL64,ACS4:ACY52,5,FALSE),"")</f>
        <v>0</v>
      </c>
      <c r="ADV64" s="395">
        <f ca="1">IF(ADL64&lt;&gt;"",VLOOKUP(ADL64,ACS4:ADA52,9,FALSE),"")</f>
        <v>15</v>
      </c>
      <c r="ADW64" s="395">
        <f t="shared" ref="ADW64:ADW66" ca="1" si="7639">ADS64</f>
        <v>0</v>
      </c>
      <c r="ADX64" s="395">
        <f ca="1">IF(ADL64&lt;&gt;"",RANK(ADW64,ADW63:ADW66),"")</f>
        <v>1</v>
      </c>
      <c r="ADY64" s="395">
        <f ca="1">IF(ADL64&lt;&gt;"",SUMPRODUCT((ADW63:ADW66=ADW64)*(ADR63:ADR66&gt;ADR64)),"")</f>
        <v>0</v>
      </c>
      <c r="ADZ64" s="395">
        <f ca="1">IF(ADL64&lt;&gt;"",SUMPRODUCT((ADW63:ADW66=ADW64)*(ADR63:ADR66=ADR64)*(ADP63:ADP66&gt;ADP64)),"")</f>
        <v>0</v>
      </c>
      <c r="AEA64" s="395">
        <f ca="1">IF(ADL64&lt;&gt;"",SUMPRODUCT((ADW63:ADW66=ADW64)*(ADR63:ADR66=ADR64)*(ADP63:ADP66=ADP64)*(ADT63:ADT66&gt;ADT64)),"")</f>
        <v>0</v>
      </c>
      <c r="AEB64" s="395">
        <f ca="1">IF(ADL64&lt;&gt;"",SUMPRODUCT((ADW63:ADW66=ADW64)*(ADR63:ADR66=ADR64)*(ADP63:ADP66=ADP64)*(ADT63:ADT66=ADT64)*(ADU63:ADU66&gt;ADU64)),"")</f>
        <v>0</v>
      </c>
      <c r="AEC64" s="395">
        <f ca="1">IF(ADL64&lt;&gt;"",SUMPRODUCT((ADW63:ADW66=ADW64)*(ADR63:ADR66=ADR64)*(ADP63:ADP66=ADP64)*(ADT63:ADT66=ADT64)*(ADU63:ADU66=ADU64)*(ADV63:ADV66&gt;ADV64)),"")</f>
        <v>2</v>
      </c>
      <c r="AED64" s="395">
        <f t="shared" ref="AED64:AED66" ca="1" si="7640">IF(ADL64&lt;&gt;"",SUM(ADX64:AEC64),"")</f>
        <v>3</v>
      </c>
      <c r="AEE64" s="395" t="str">
        <f ca="1">IF(AEF12&lt;&gt;"",SUMPRODUCT((AEM11:AEM14=AEM12)*(AEL11:AEL14=AEL12)*(AEJ11:AEJ14=AEJ12)*(AEK11:AEK14=AEK12)),"")</f>
        <v/>
      </c>
      <c r="AEF64" s="395" t="str">
        <f ca="1">IF(AND(AEE64&lt;&gt;"",AEE64&gt;1),AEF12,"")</f>
        <v/>
      </c>
      <c r="AEG64" s="395">
        <f ca="1">SUMPRODUCT((AGQ3:AGQ54=AEF64)*(AGT3:AGT54=AEF65)*(AGU3:AGU54="W"))+SUMPRODUCT((AGQ3:AGQ54=AEF64)*(AGT3:AGT54=AEF66)*(AGU3:AGU54="W"))+SUMPRODUCT((AGQ3:AGQ54=AEF64)*(AGT3:AGT54=AEF67)*(AGU3:AGU54="W"))+SUMPRODUCT((AGQ3:AGQ54=AEF65)*(AGT3:AGT54=AEF64)*(AGV3:AGV54="W"))+SUMPRODUCT((AGQ3:AGQ54=AEF66)*(AGT3:AGT54=AEF64)*(AGV3:AGV54="W"))+SUMPRODUCT((AGQ3:AGQ54=AEF67)*(AGT3:AGT54=AEF64)*(AGV3:AGV54="W"))</f>
        <v>0</v>
      </c>
      <c r="AEH64" s="395">
        <f ca="1">SUMPRODUCT((AGQ3:AGQ54=AEF64)*(AGT3:AGT54=AEF65)*(AGU3:AGU54="D"))+SUMPRODUCT((AGQ3:AGQ54=AEF64)*(AGT3:AGT54=AEF66)*(AGU3:AGU54="D"))+SUMPRODUCT((AGQ3:AGQ54=AEF64)*(AGT3:AGT54=AEF67)*(AGU3:AGU54="D"))+SUMPRODUCT((AGQ3:AGQ54=AEF65)*(AGT3:AGT54=AEF64)*(AGU3:AGU54="D"))+SUMPRODUCT((AGQ3:AGQ54=AEF66)*(AGT3:AGT54=AEF64)*(AGU3:AGU54="D"))+SUMPRODUCT((AGQ3:AGQ54=AEF67)*(AGT3:AGT54=AEF64)*(AGU3:AGU54="D"))</f>
        <v>0</v>
      </c>
      <c r="AEI64" s="395">
        <f ca="1">SUMPRODUCT((AGQ3:AGQ54=AEF64)*(AGT3:AGT54=AEF65)*(AGU3:AGU54="L"))+SUMPRODUCT((AGQ3:AGQ54=AEF64)*(AGT3:AGT54=AEF66)*(AGU3:AGU54="L"))+SUMPRODUCT((AGQ3:AGQ54=AEF64)*(AGT3:AGT54=AEF67)*(AGU3:AGU54="L"))+SUMPRODUCT((AGQ3:AGQ54=AEF65)*(AGT3:AGT54=AEF64)*(AGV3:AGV54="L"))+SUMPRODUCT((AGQ3:AGQ54=AEF66)*(AGT3:AGT54=AEF64)*(AGV3:AGV54="L"))+SUMPRODUCT((AGQ3:AGQ54=AEF67)*(AGT3:AGT54=AEF64)*(AGV3:AGV54="L"))</f>
        <v>0</v>
      </c>
      <c r="AEJ64" s="395">
        <f ca="1">SUMPRODUCT((AGQ3:AGQ54=AEF64)*(AGT3:AGT54=AEF65)*AGR3:AGR54)+SUMPRODUCT((AGQ3:AGQ54=AEF64)*(AGT3:AGT54=AEF66)*AGR3:AGR54)+SUMPRODUCT((AGQ3:AGQ54=AEF64)*(AGT3:AGT54=AEF67)*AGR3:AGR54)+SUMPRODUCT((AGQ3:AGQ54=AEF64)*(AGT3:AGT54=AEF63)*AGR3:AGR54)+SUMPRODUCT((AGQ3:AGQ54=AEF65)*(AGT3:AGT54=AEF64)*AGS3:AGS54)+SUMPRODUCT((AGQ3:AGQ54=AEF66)*(AGT3:AGT54=AEF64)*AGS3:AGS54)+SUMPRODUCT((AGQ3:AGQ54=AEF67)*(AGT3:AGT54=AEF64)*AGS3:AGS54)+SUMPRODUCT((AGQ3:AGQ54=AEF63)*(AGT3:AGT54=AEF64)*AGS3:AGS54)</f>
        <v>0</v>
      </c>
      <c r="AEK64" s="395">
        <f ca="1">SUMPRODUCT((AGQ3:AGQ54=AEF64)*(AGT3:AGT54=AEF65)*AGS3:AGS54)+SUMPRODUCT((AGQ3:AGQ54=AEF64)*(AGT3:AGT54=AEF66)*AGS3:AGS54)+SUMPRODUCT((AGQ3:AGQ54=AEF64)*(AGT3:AGT54=AEF67)*AGS3:AGS54)+SUMPRODUCT((AGQ3:AGQ54=AEF64)*(AGT3:AGT54=AEF63)*AGS3:AGS54)+SUMPRODUCT((AGQ3:AGQ54=AEF65)*(AGT3:AGT54=AEF64)*AGR3:AGR54)+SUMPRODUCT((AGQ3:AGQ54=AEF66)*(AGT3:AGT54=AEF64)*AGR3:AGR54)+SUMPRODUCT((AGQ3:AGQ54=AEF67)*(AGT3:AGT54=AEF64)*AGR3:AGR54)+SUMPRODUCT((AGQ3:AGQ54=AEF63)*(AGT3:AGT54=AEF64)*AGR3:AGR54)</f>
        <v>0</v>
      </c>
      <c r="AEL64" s="395">
        <f ca="1">AEJ64-AEK64+1000</f>
        <v>1000</v>
      </c>
      <c r="AEM64" s="395" t="str">
        <f t="shared" ref="AEM64:AEM66" ca="1" si="7641">IF(AEF64&lt;&gt;"",AEG64*3+AEH64*1,"")</f>
        <v/>
      </c>
      <c r="AEN64" s="395" t="str">
        <f ca="1">IF(AEF64&lt;&gt;"",VLOOKUP(AEF64,ACS4:ACY52,7,FALSE),"")</f>
        <v/>
      </c>
      <c r="AEO64" s="395" t="str">
        <f ca="1">IF(AEF64&lt;&gt;"",VLOOKUP(AEF64,ACS4:ACY52,5,FALSE),"")</f>
        <v/>
      </c>
      <c r="AEP64" s="395" t="str">
        <f ca="1">IF(AEF64&lt;&gt;"",VLOOKUP(AEF64,ACS4:ADA52,9,FALSE),"")</f>
        <v/>
      </c>
      <c r="AEQ64" s="395" t="str">
        <f t="shared" ref="AEQ64:AEQ66" ca="1" si="7642">AEM64</f>
        <v/>
      </c>
      <c r="AER64" s="395" t="str">
        <f ca="1">IF(AEF64&lt;&gt;"",RANK(AEQ64,AEQ63:AEQ66),"")</f>
        <v/>
      </c>
      <c r="AES64" s="395" t="str">
        <f ca="1">IF(AEF64&lt;&gt;"",SUMPRODUCT((AEQ63:AEQ66=AEQ64)*(AEL63:AEL66&gt;AEL64)),"")</f>
        <v/>
      </c>
      <c r="AET64" s="395" t="str">
        <f ca="1">IF(AEF64&lt;&gt;"",SUMPRODUCT((AEQ63:AEQ66=AEQ64)*(AEL63:AEL66=AEL64)*(AEJ63:AEJ66&gt;AEJ64)),"")</f>
        <v/>
      </c>
      <c r="AEU64" s="395" t="str">
        <f ca="1">IF(AEF64&lt;&gt;"",SUMPRODUCT((AEQ63:AEQ66=AEQ64)*(AEL63:AEL66=AEL64)*(AEJ63:AEJ66=AEJ64)*(AEN63:AEN66&gt;AEN64)),"")</f>
        <v/>
      </c>
      <c r="AEV64" s="395" t="str">
        <f ca="1">IF(AEF64&lt;&gt;"",SUMPRODUCT((AEQ63:AEQ66=AEQ64)*(AEL63:AEL66=AEL64)*(AEJ63:AEJ66=AEJ64)*(AEN63:AEN66=AEN64)*(AEO63:AEO66&gt;AEO64)),"")</f>
        <v/>
      </c>
      <c r="AEW64" s="395" t="str">
        <f ca="1">IF(AEF64&lt;&gt;"",SUMPRODUCT((AEQ63:AEQ66=AEQ64)*(AEL63:AEL66=AEL64)*(AEJ63:AEJ66=AEJ64)*(AEN63:AEN66=AEN64)*(AEO63:AEO66=AEO64)*(AEP63:AEP66&gt;AEP64)),"")</f>
        <v/>
      </c>
      <c r="AEX64" s="395" t="str">
        <f ca="1">IF(AEF64&lt;&gt;"",SUM(AER64:AEW64)+1,"")</f>
        <v/>
      </c>
      <c r="AHF64" s="395">
        <f ca="1">IF(COUNTIF(AHF11:AHF14,4)=4,1,SUMPRODUCT((AHF11:AHF14=AHF12)*(AHE11:AHE14=AHE12)*(AHC11:AHC14&gt;AHC12))+1)</f>
        <v>1</v>
      </c>
      <c r="AHQ64" s="395">
        <f ca="1">IF(AHR12&lt;&gt;"",SUMPRODUCT((AHY11:AHY14=AHY12)*(AHX11:AHX14=AHX12)*(AHV11:AHV14=AHV12)*(AHW11:AHW14=AHW12)),"")</f>
        <v>4</v>
      </c>
      <c r="AHR64" s="395" t="str">
        <f ca="1">IF(AND(AHQ64&lt;&gt;"",AHQ64&gt;1),AHR12,"")</f>
        <v>Botafogo</v>
      </c>
      <c r="AHS64" s="395">
        <f ca="1">SUMPRODUCT((AKW3:AKW54=AHR64)*(AKZ3:AKZ54=AHR65)*(ALA3:ALA54="W"))+SUMPRODUCT((AKW3:AKW54=AHR64)*(AKZ3:AKZ54=AHR66)*(ALA3:ALA54="W"))+SUMPRODUCT((AKW3:AKW54=AHR64)*(AKZ3:AKZ54=AHR67)*(ALA3:ALA54="W"))+SUMPRODUCT((AKW3:AKW54=AHR64)*(AKZ3:AKZ54=AHR63)*(ALA3:ALA54="W"))+SUMPRODUCT((AKW3:AKW54=AHR65)*(AKZ3:AKZ54=AHR64)*(ALB3:ALB54="W"))+SUMPRODUCT((AKW3:AKW54=AHR66)*(AKZ3:AKZ54=AHR64)*(ALB3:ALB54="W"))+SUMPRODUCT((AKW3:AKW54=AHR67)*(AKZ3:AKZ54=AHR64)*(ALB3:ALB54="W"))+SUMPRODUCT((AKW3:AKW54=AHR63)*(AKZ3:AKZ54=AHR64)*(ALB3:ALB54="W"))</f>
        <v>0</v>
      </c>
      <c r="AHT64" s="395">
        <f ca="1">SUMPRODUCT((AKW3:AKW54=AHR64)*(AKZ3:AKZ54=AHR65)*(ALA3:ALA54="D"))+SUMPRODUCT((AKW3:AKW54=AHR64)*(AKZ3:AKZ54=AHR66)*(ALA3:ALA54="D"))+SUMPRODUCT((AKW3:AKW54=AHR64)*(AKZ3:AKZ54=AHR67)*(ALA3:ALA54="D"))+SUMPRODUCT((AKW3:AKW54=AHR64)*(AKZ3:AKZ54=AHR63)*(ALA3:ALA54="D"))+SUMPRODUCT((AKW3:AKW54=AHR65)*(AKZ3:AKZ54=AHR64)*(ALA3:ALA54="D"))+SUMPRODUCT((AKW3:AKW54=AHR66)*(AKZ3:AKZ54=AHR64)*(ALA3:ALA54="D"))+SUMPRODUCT((AKW3:AKW54=AHR67)*(AKZ3:AKZ54=AHR64)*(ALA3:ALA54="D"))+SUMPRODUCT((AKW3:AKW54=AHR63)*(AKZ3:AKZ54=AHR64)*(ALA3:ALA54="D"))</f>
        <v>0</v>
      </c>
      <c r="AHU64" s="395">
        <f ca="1">SUMPRODUCT((AKW3:AKW54=AHR64)*(AKZ3:AKZ54=AHR65)*(ALA3:ALA54="L"))+SUMPRODUCT((AKW3:AKW54=AHR64)*(AKZ3:AKZ54=AHR66)*(ALA3:ALA54="L"))+SUMPRODUCT((AKW3:AKW54=AHR64)*(AKZ3:AKZ54=AHR67)*(ALA3:ALA54="L"))+SUMPRODUCT((AKW3:AKW54=AHR64)*(AKZ3:AKZ54=AHR63)*(ALA3:ALA54="L"))+SUMPRODUCT((AKW3:AKW54=AHR65)*(AKZ3:AKZ54=AHR64)*(ALB3:ALB54="L"))+SUMPRODUCT((AKW3:AKW54=AHR66)*(AKZ3:AKZ54=AHR64)*(ALB3:ALB54="L"))+SUMPRODUCT((AKW3:AKW54=AHR67)*(AKZ3:AKZ54=AHR64)*(ALB3:ALB54="L"))+SUMPRODUCT((AKW3:AKW54=AHR63)*(AKZ3:AKZ54=AHR64)*(ALB3:ALB54="L"))</f>
        <v>0</v>
      </c>
      <c r="AHV64" s="395">
        <f ca="1">SUMPRODUCT((AKW3:AKW54=AHR64)*(AKZ3:AKZ54=AHR65)*AKX3:AKX54)+SUMPRODUCT((AKW3:AKW54=AHR64)*(AKZ3:AKZ54=AHR66)*AKX3:AKX54)+SUMPRODUCT((AKW3:AKW54=AHR64)*(AKZ3:AKZ54=AHR67)*AKX3:AKX54)+SUMPRODUCT((AKW3:AKW54=AHR64)*(AKZ3:AKZ54=AHR63)*AKX3:AKX54)+SUMPRODUCT((AKW3:AKW54=AHR65)*(AKZ3:AKZ54=AHR64)*AKY3:AKY54)+SUMPRODUCT((AKW3:AKW54=AHR66)*(AKZ3:AKZ54=AHR64)*AKY3:AKY54)+SUMPRODUCT((AKW3:AKW54=AHR67)*(AKZ3:AKZ54=AHR64)*AKY3:AKY54)+SUMPRODUCT((AKW3:AKW54=AHR63)*(AKZ3:AKZ54=AHR64)*AKY3:AKY54)</f>
        <v>0</v>
      </c>
      <c r="AHW64" s="395">
        <f ca="1">SUMPRODUCT((AKW3:AKW54=AHR64)*(AKZ3:AKZ54=AHR65)*AKY3:AKY54)+SUMPRODUCT((AKW3:AKW54=AHR64)*(AKZ3:AKZ54=AHR66)*AKY3:AKY54)+SUMPRODUCT((AKW3:AKW54=AHR64)*(AKZ3:AKZ54=AHR67)*AKY3:AKY54)+SUMPRODUCT((AKW3:AKW54=AHR64)*(AKZ3:AKZ54=AHR63)*AKY3:AKY54)+SUMPRODUCT((AKW3:AKW54=AHR65)*(AKZ3:AKZ54=AHR64)*AKX3:AKX54)+SUMPRODUCT((AKW3:AKW54=AHR66)*(AKZ3:AKZ54=AHR64)*AKX3:AKX54)+SUMPRODUCT((AKW3:AKW54=AHR67)*(AKZ3:AKZ54=AHR64)*AKX3:AKX54)+SUMPRODUCT((AKW3:AKW54=AHR63)*(AKZ3:AKZ54=AHR64)*AKX3:AKX54)</f>
        <v>0</v>
      </c>
      <c r="AHX64" s="395">
        <f ca="1">AHV64-AHW64+1000</f>
        <v>1000</v>
      </c>
      <c r="AHY64" s="395">
        <f t="shared" ca="1" si="7608"/>
        <v>0</v>
      </c>
      <c r="AHZ64" s="395">
        <f ca="1">IF(AHR64&lt;&gt;"",VLOOKUP(AHR64,AGY4:AHE52,7,FALSE),"")</f>
        <v>1000</v>
      </c>
      <c r="AIA64" s="395">
        <f ca="1">IF(AHR64&lt;&gt;"",VLOOKUP(AHR64,AGY4:AHE52,5,FALSE),"")</f>
        <v>0</v>
      </c>
      <c r="AIB64" s="395">
        <f ca="1">IF(AHR64&lt;&gt;"",VLOOKUP(AHR64,AGY4:AHG52,9,FALSE),"")</f>
        <v>15</v>
      </c>
      <c r="AIC64" s="395">
        <f t="shared" ref="AIC64:AIC66" ca="1" si="7643">AHY64</f>
        <v>0</v>
      </c>
      <c r="AID64" s="395">
        <f ca="1">IF(AHR64&lt;&gt;"",RANK(AIC64,AIC63:AIC66),"")</f>
        <v>1</v>
      </c>
      <c r="AIE64" s="395">
        <f ca="1">IF(AHR64&lt;&gt;"",SUMPRODUCT((AIC63:AIC66=AIC64)*(AHX63:AHX66&gt;AHX64)),"")</f>
        <v>0</v>
      </c>
      <c r="AIF64" s="395">
        <f ca="1">IF(AHR64&lt;&gt;"",SUMPRODUCT((AIC63:AIC66=AIC64)*(AHX63:AHX66=AHX64)*(AHV63:AHV66&gt;AHV64)),"")</f>
        <v>0</v>
      </c>
      <c r="AIG64" s="395">
        <f ca="1">IF(AHR64&lt;&gt;"",SUMPRODUCT((AIC63:AIC66=AIC64)*(AHX63:AHX66=AHX64)*(AHV63:AHV66=AHV64)*(AHZ63:AHZ66&gt;AHZ64)),"")</f>
        <v>0</v>
      </c>
      <c r="AIH64" s="395">
        <f ca="1">IF(AHR64&lt;&gt;"",SUMPRODUCT((AIC63:AIC66=AIC64)*(AHX63:AHX66=AHX64)*(AHV63:AHV66=AHV64)*(AHZ63:AHZ66=AHZ64)*(AIA63:AIA66&gt;AIA64)),"")</f>
        <v>0</v>
      </c>
      <c r="AII64" s="395">
        <f ca="1">IF(AHR64&lt;&gt;"",SUMPRODUCT((AIC63:AIC66=AIC64)*(AHX63:AHX66=AHX64)*(AHV63:AHV66=AHV64)*(AHZ63:AHZ66=AHZ64)*(AIA63:AIA66=AIA64)*(AIB63:AIB66&gt;AIB64)),"")</f>
        <v>2</v>
      </c>
      <c r="AIJ64" s="395">
        <f t="shared" ref="AIJ64:AIJ66" ca="1" si="7644">IF(AHR64&lt;&gt;"",SUM(AID64:AII64),"")</f>
        <v>3</v>
      </c>
      <c r="AIK64" s="395" t="str">
        <f ca="1">IF(AIL12&lt;&gt;"",SUMPRODUCT((AIS11:AIS14=AIS12)*(AIR11:AIR14=AIR12)*(AIP11:AIP14=AIP12)*(AIQ11:AIQ14=AIQ12)),"")</f>
        <v/>
      </c>
      <c r="AIL64" s="395" t="str">
        <f ca="1">IF(AND(AIK64&lt;&gt;"",AIK64&gt;1),AIL12,"")</f>
        <v/>
      </c>
      <c r="AIM64" s="395">
        <f ca="1">SUMPRODUCT((AKW3:AKW54=AIL64)*(AKZ3:AKZ54=AIL65)*(ALA3:ALA54="W"))+SUMPRODUCT((AKW3:AKW54=AIL64)*(AKZ3:AKZ54=AIL66)*(ALA3:ALA54="W"))+SUMPRODUCT((AKW3:AKW54=AIL64)*(AKZ3:AKZ54=AIL67)*(ALA3:ALA54="W"))+SUMPRODUCT((AKW3:AKW54=AIL65)*(AKZ3:AKZ54=AIL64)*(ALB3:ALB54="W"))+SUMPRODUCT((AKW3:AKW54=AIL66)*(AKZ3:AKZ54=AIL64)*(ALB3:ALB54="W"))+SUMPRODUCT((AKW3:AKW54=AIL67)*(AKZ3:AKZ54=AIL64)*(ALB3:ALB54="W"))</f>
        <v>0</v>
      </c>
      <c r="AIN64" s="395">
        <f ca="1">SUMPRODUCT((AKW3:AKW54=AIL64)*(AKZ3:AKZ54=AIL65)*(ALA3:ALA54="D"))+SUMPRODUCT((AKW3:AKW54=AIL64)*(AKZ3:AKZ54=AIL66)*(ALA3:ALA54="D"))+SUMPRODUCT((AKW3:AKW54=AIL64)*(AKZ3:AKZ54=AIL67)*(ALA3:ALA54="D"))+SUMPRODUCT((AKW3:AKW54=AIL65)*(AKZ3:AKZ54=AIL64)*(ALA3:ALA54="D"))+SUMPRODUCT((AKW3:AKW54=AIL66)*(AKZ3:AKZ54=AIL64)*(ALA3:ALA54="D"))+SUMPRODUCT((AKW3:AKW54=AIL67)*(AKZ3:AKZ54=AIL64)*(ALA3:ALA54="D"))</f>
        <v>0</v>
      </c>
      <c r="AIO64" s="395">
        <f ca="1">SUMPRODUCT((AKW3:AKW54=AIL64)*(AKZ3:AKZ54=AIL65)*(ALA3:ALA54="L"))+SUMPRODUCT((AKW3:AKW54=AIL64)*(AKZ3:AKZ54=AIL66)*(ALA3:ALA54="L"))+SUMPRODUCT((AKW3:AKW54=AIL64)*(AKZ3:AKZ54=AIL67)*(ALA3:ALA54="L"))+SUMPRODUCT((AKW3:AKW54=AIL65)*(AKZ3:AKZ54=AIL64)*(ALB3:ALB54="L"))+SUMPRODUCT((AKW3:AKW54=AIL66)*(AKZ3:AKZ54=AIL64)*(ALB3:ALB54="L"))+SUMPRODUCT((AKW3:AKW54=AIL67)*(AKZ3:AKZ54=AIL64)*(ALB3:ALB54="L"))</f>
        <v>0</v>
      </c>
      <c r="AIP64" s="395">
        <f ca="1">SUMPRODUCT((AKW3:AKW54=AIL64)*(AKZ3:AKZ54=AIL65)*AKX3:AKX54)+SUMPRODUCT((AKW3:AKW54=AIL64)*(AKZ3:AKZ54=AIL66)*AKX3:AKX54)+SUMPRODUCT((AKW3:AKW54=AIL64)*(AKZ3:AKZ54=AIL67)*AKX3:AKX54)+SUMPRODUCT((AKW3:AKW54=AIL64)*(AKZ3:AKZ54=AIL63)*AKX3:AKX54)+SUMPRODUCT((AKW3:AKW54=AIL65)*(AKZ3:AKZ54=AIL64)*AKY3:AKY54)+SUMPRODUCT((AKW3:AKW54=AIL66)*(AKZ3:AKZ54=AIL64)*AKY3:AKY54)+SUMPRODUCT((AKW3:AKW54=AIL67)*(AKZ3:AKZ54=AIL64)*AKY3:AKY54)+SUMPRODUCT((AKW3:AKW54=AIL63)*(AKZ3:AKZ54=AIL64)*AKY3:AKY54)</f>
        <v>0</v>
      </c>
      <c r="AIQ64" s="395">
        <f ca="1">SUMPRODUCT((AKW3:AKW54=AIL64)*(AKZ3:AKZ54=AIL65)*AKY3:AKY54)+SUMPRODUCT((AKW3:AKW54=AIL64)*(AKZ3:AKZ54=AIL66)*AKY3:AKY54)+SUMPRODUCT((AKW3:AKW54=AIL64)*(AKZ3:AKZ54=AIL67)*AKY3:AKY54)+SUMPRODUCT((AKW3:AKW54=AIL64)*(AKZ3:AKZ54=AIL63)*AKY3:AKY54)+SUMPRODUCT((AKW3:AKW54=AIL65)*(AKZ3:AKZ54=AIL64)*AKX3:AKX54)+SUMPRODUCT((AKW3:AKW54=AIL66)*(AKZ3:AKZ54=AIL64)*AKX3:AKX54)+SUMPRODUCT((AKW3:AKW54=AIL67)*(AKZ3:AKZ54=AIL64)*AKX3:AKX54)+SUMPRODUCT((AKW3:AKW54=AIL63)*(AKZ3:AKZ54=AIL64)*AKX3:AKX54)</f>
        <v>0</v>
      </c>
      <c r="AIR64" s="395">
        <f ca="1">AIP64-AIQ64+1000</f>
        <v>1000</v>
      </c>
      <c r="AIS64" s="395" t="str">
        <f t="shared" ref="AIS64:AIS66" ca="1" si="7645">IF(AIL64&lt;&gt;"",AIM64*3+AIN64*1,"")</f>
        <v/>
      </c>
      <c r="AIT64" s="395" t="str">
        <f ca="1">IF(AIL64&lt;&gt;"",VLOOKUP(AIL64,AGY4:AHE52,7,FALSE),"")</f>
        <v/>
      </c>
      <c r="AIU64" s="395" t="str">
        <f ca="1">IF(AIL64&lt;&gt;"",VLOOKUP(AIL64,AGY4:AHE52,5,FALSE),"")</f>
        <v/>
      </c>
      <c r="AIV64" s="395" t="str">
        <f ca="1">IF(AIL64&lt;&gt;"",VLOOKUP(AIL64,AGY4:AHG52,9,FALSE),"")</f>
        <v/>
      </c>
      <c r="AIW64" s="395" t="str">
        <f t="shared" ref="AIW64:AIW66" ca="1" si="7646">AIS64</f>
        <v/>
      </c>
      <c r="AIX64" s="395" t="str">
        <f ca="1">IF(AIL64&lt;&gt;"",RANK(AIW64,AIW63:AIW66),"")</f>
        <v/>
      </c>
      <c r="AIY64" s="395" t="str">
        <f ca="1">IF(AIL64&lt;&gt;"",SUMPRODUCT((AIW63:AIW66=AIW64)*(AIR63:AIR66&gt;AIR64)),"")</f>
        <v/>
      </c>
      <c r="AIZ64" s="395" t="str">
        <f ca="1">IF(AIL64&lt;&gt;"",SUMPRODUCT((AIW63:AIW66=AIW64)*(AIR63:AIR66=AIR64)*(AIP63:AIP66&gt;AIP64)),"")</f>
        <v/>
      </c>
      <c r="AJA64" s="395" t="str">
        <f ca="1">IF(AIL64&lt;&gt;"",SUMPRODUCT((AIW63:AIW66=AIW64)*(AIR63:AIR66=AIR64)*(AIP63:AIP66=AIP64)*(AIT63:AIT66&gt;AIT64)),"")</f>
        <v/>
      </c>
      <c r="AJB64" s="395" t="str">
        <f ca="1">IF(AIL64&lt;&gt;"",SUMPRODUCT((AIW63:AIW66=AIW64)*(AIR63:AIR66=AIR64)*(AIP63:AIP66=AIP64)*(AIT63:AIT66=AIT64)*(AIU63:AIU66&gt;AIU64)),"")</f>
        <v/>
      </c>
      <c r="AJC64" s="395" t="str">
        <f ca="1">IF(AIL64&lt;&gt;"",SUMPRODUCT((AIW63:AIW66=AIW64)*(AIR63:AIR66=AIR64)*(AIP63:AIP66=AIP64)*(AIT63:AIT66=AIT64)*(AIU63:AIU66=AIU64)*(AIV63:AIV66&gt;AIV64)),"")</f>
        <v/>
      </c>
      <c r="AJD64" s="395" t="str">
        <f ca="1">IF(AIL64&lt;&gt;"",SUM(AIX64:AJC64)+1,"")</f>
        <v/>
      </c>
      <c r="ALL64" s="395">
        <f ca="1">IF(COUNTIF(ALL11:ALL14,4)=4,1,SUMPRODUCT((ALL11:ALL14=ALL12)*(ALK11:ALK14=ALK12)*(ALI11:ALI14&gt;ALI12))+1)</f>
        <v>1</v>
      </c>
      <c r="ALW64" s="395">
        <f ca="1">IF(ALX12&lt;&gt;"",SUMPRODUCT((AME11:AME14=AME12)*(AMD11:AMD14=AMD12)*(AMB11:AMB14=AMB12)*(AMC11:AMC14=AMC12)),"")</f>
        <v>4</v>
      </c>
      <c r="ALX64" s="395" t="str">
        <f ca="1">IF(AND(ALW64&lt;&gt;"",ALW64&gt;1),ALX12,"")</f>
        <v>Botafogo</v>
      </c>
      <c r="ALY64" s="395">
        <f ca="1">SUMPRODUCT((APC3:APC54=ALX64)*(APF3:APF54=ALX65)*(APG3:APG54="W"))+SUMPRODUCT((APC3:APC54=ALX64)*(APF3:APF54=ALX66)*(APG3:APG54="W"))+SUMPRODUCT((APC3:APC54=ALX64)*(APF3:APF54=ALX67)*(APG3:APG54="W"))+SUMPRODUCT((APC3:APC54=ALX64)*(APF3:APF54=ALX63)*(APG3:APG54="W"))+SUMPRODUCT((APC3:APC54=ALX65)*(APF3:APF54=ALX64)*(APH3:APH54="W"))+SUMPRODUCT((APC3:APC54=ALX66)*(APF3:APF54=ALX64)*(APH3:APH54="W"))+SUMPRODUCT((APC3:APC54=ALX67)*(APF3:APF54=ALX64)*(APH3:APH54="W"))+SUMPRODUCT((APC3:APC54=ALX63)*(APF3:APF54=ALX64)*(APH3:APH54="W"))</f>
        <v>0</v>
      </c>
      <c r="ALZ64" s="395">
        <f ca="1">SUMPRODUCT((APC3:APC54=ALX64)*(APF3:APF54=ALX65)*(APG3:APG54="D"))+SUMPRODUCT((APC3:APC54=ALX64)*(APF3:APF54=ALX66)*(APG3:APG54="D"))+SUMPRODUCT((APC3:APC54=ALX64)*(APF3:APF54=ALX67)*(APG3:APG54="D"))+SUMPRODUCT((APC3:APC54=ALX64)*(APF3:APF54=ALX63)*(APG3:APG54="D"))+SUMPRODUCT((APC3:APC54=ALX65)*(APF3:APF54=ALX64)*(APG3:APG54="D"))+SUMPRODUCT((APC3:APC54=ALX66)*(APF3:APF54=ALX64)*(APG3:APG54="D"))+SUMPRODUCT((APC3:APC54=ALX67)*(APF3:APF54=ALX64)*(APG3:APG54="D"))+SUMPRODUCT((APC3:APC54=ALX63)*(APF3:APF54=ALX64)*(APG3:APG54="D"))</f>
        <v>0</v>
      </c>
      <c r="AMA64" s="395">
        <f ca="1">SUMPRODUCT((APC3:APC54=ALX64)*(APF3:APF54=ALX65)*(APG3:APG54="L"))+SUMPRODUCT((APC3:APC54=ALX64)*(APF3:APF54=ALX66)*(APG3:APG54="L"))+SUMPRODUCT((APC3:APC54=ALX64)*(APF3:APF54=ALX67)*(APG3:APG54="L"))+SUMPRODUCT((APC3:APC54=ALX64)*(APF3:APF54=ALX63)*(APG3:APG54="L"))+SUMPRODUCT((APC3:APC54=ALX65)*(APF3:APF54=ALX64)*(APH3:APH54="L"))+SUMPRODUCT((APC3:APC54=ALX66)*(APF3:APF54=ALX64)*(APH3:APH54="L"))+SUMPRODUCT((APC3:APC54=ALX67)*(APF3:APF54=ALX64)*(APH3:APH54="L"))+SUMPRODUCT((APC3:APC54=ALX63)*(APF3:APF54=ALX64)*(APH3:APH54="L"))</f>
        <v>0</v>
      </c>
      <c r="AMB64" s="395">
        <f ca="1">SUMPRODUCT((APC3:APC54=ALX64)*(APF3:APF54=ALX65)*APD3:APD54)+SUMPRODUCT((APC3:APC54=ALX64)*(APF3:APF54=ALX66)*APD3:APD54)+SUMPRODUCT((APC3:APC54=ALX64)*(APF3:APF54=ALX67)*APD3:APD54)+SUMPRODUCT((APC3:APC54=ALX64)*(APF3:APF54=ALX63)*APD3:APD54)+SUMPRODUCT((APC3:APC54=ALX65)*(APF3:APF54=ALX64)*APE3:APE54)+SUMPRODUCT((APC3:APC54=ALX66)*(APF3:APF54=ALX64)*APE3:APE54)+SUMPRODUCT((APC3:APC54=ALX67)*(APF3:APF54=ALX64)*APE3:APE54)+SUMPRODUCT((APC3:APC54=ALX63)*(APF3:APF54=ALX64)*APE3:APE54)</f>
        <v>0</v>
      </c>
      <c r="AMC64" s="395">
        <f ca="1">SUMPRODUCT((APC3:APC54=ALX64)*(APF3:APF54=ALX65)*APE3:APE54)+SUMPRODUCT((APC3:APC54=ALX64)*(APF3:APF54=ALX66)*APE3:APE54)+SUMPRODUCT((APC3:APC54=ALX64)*(APF3:APF54=ALX67)*APE3:APE54)+SUMPRODUCT((APC3:APC54=ALX64)*(APF3:APF54=ALX63)*APE3:APE54)+SUMPRODUCT((APC3:APC54=ALX65)*(APF3:APF54=ALX64)*APD3:APD54)+SUMPRODUCT((APC3:APC54=ALX66)*(APF3:APF54=ALX64)*APD3:APD54)+SUMPRODUCT((APC3:APC54=ALX67)*(APF3:APF54=ALX64)*APD3:APD54)+SUMPRODUCT((APC3:APC54=ALX63)*(APF3:APF54=ALX64)*APD3:APD54)</f>
        <v>0</v>
      </c>
      <c r="AMD64" s="395">
        <f ca="1">AMB64-AMC64+1000</f>
        <v>1000</v>
      </c>
      <c r="AME64" s="395">
        <f t="shared" ca="1" si="7609"/>
        <v>0</v>
      </c>
      <c r="AMF64" s="395">
        <f ca="1">IF(ALX64&lt;&gt;"",VLOOKUP(ALX64,ALE4:ALK52,7,FALSE),"")</f>
        <v>1000</v>
      </c>
      <c r="AMG64" s="395">
        <f ca="1">IF(ALX64&lt;&gt;"",VLOOKUP(ALX64,ALE4:ALK52,5,FALSE),"")</f>
        <v>0</v>
      </c>
      <c r="AMH64" s="395">
        <f ca="1">IF(ALX64&lt;&gt;"",VLOOKUP(ALX64,ALE4:ALM52,9,FALSE),"")</f>
        <v>15</v>
      </c>
      <c r="AMI64" s="395">
        <f t="shared" ref="AMI64:AMI66" ca="1" si="7647">AME64</f>
        <v>0</v>
      </c>
      <c r="AMJ64" s="395">
        <f ca="1">IF(ALX64&lt;&gt;"",RANK(AMI64,AMI63:AMI66),"")</f>
        <v>1</v>
      </c>
      <c r="AMK64" s="395">
        <f ca="1">IF(ALX64&lt;&gt;"",SUMPRODUCT((AMI63:AMI66=AMI64)*(AMD63:AMD66&gt;AMD64)),"")</f>
        <v>0</v>
      </c>
      <c r="AML64" s="395">
        <f ca="1">IF(ALX64&lt;&gt;"",SUMPRODUCT((AMI63:AMI66=AMI64)*(AMD63:AMD66=AMD64)*(AMB63:AMB66&gt;AMB64)),"")</f>
        <v>0</v>
      </c>
      <c r="AMM64" s="395">
        <f ca="1">IF(ALX64&lt;&gt;"",SUMPRODUCT((AMI63:AMI66=AMI64)*(AMD63:AMD66=AMD64)*(AMB63:AMB66=AMB64)*(AMF63:AMF66&gt;AMF64)),"")</f>
        <v>0</v>
      </c>
      <c r="AMN64" s="395">
        <f ca="1">IF(ALX64&lt;&gt;"",SUMPRODUCT((AMI63:AMI66=AMI64)*(AMD63:AMD66=AMD64)*(AMB63:AMB66=AMB64)*(AMF63:AMF66=AMF64)*(AMG63:AMG66&gt;AMG64)),"")</f>
        <v>0</v>
      </c>
      <c r="AMO64" s="395">
        <f ca="1">IF(ALX64&lt;&gt;"",SUMPRODUCT((AMI63:AMI66=AMI64)*(AMD63:AMD66=AMD64)*(AMB63:AMB66=AMB64)*(AMF63:AMF66=AMF64)*(AMG63:AMG66=AMG64)*(AMH63:AMH66&gt;AMH64)),"")</f>
        <v>2</v>
      </c>
      <c r="AMP64" s="395">
        <f t="shared" ref="AMP64:AMP66" ca="1" si="7648">IF(ALX64&lt;&gt;"",SUM(AMJ64:AMO64),"")</f>
        <v>3</v>
      </c>
      <c r="AMQ64" s="395" t="str">
        <f ca="1">IF(AMR12&lt;&gt;"",SUMPRODUCT((AMY11:AMY14=AMY12)*(AMX11:AMX14=AMX12)*(AMV11:AMV14=AMV12)*(AMW11:AMW14=AMW12)),"")</f>
        <v/>
      </c>
      <c r="AMR64" s="395" t="str">
        <f ca="1">IF(AND(AMQ64&lt;&gt;"",AMQ64&gt;1),AMR12,"")</f>
        <v/>
      </c>
      <c r="AMS64" s="395">
        <f ca="1">SUMPRODUCT((APC3:APC54=AMR64)*(APF3:APF54=AMR65)*(APG3:APG54="W"))+SUMPRODUCT((APC3:APC54=AMR64)*(APF3:APF54=AMR66)*(APG3:APG54="W"))+SUMPRODUCT((APC3:APC54=AMR64)*(APF3:APF54=AMR67)*(APG3:APG54="W"))+SUMPRODUCT((APC3:APC54=AMR65)*(APF3:APF54=AMR64)*(APH3:APH54="W"))+SUMPRODUCT((APC3:APC54=AMR66)*(APF3:APF54=AMR64)*(APH3:APH54="W"))+SUMPRODUCT((APC3:APC54=AMR67)*(APF3:APF54=AMR64)*(APH3:APH54="W"))</f>
        <v>0</v>
      </c>
      <c r="AMT64" s="395">
        <f ca="1">SUMPRODUCT((APC3:APC54=AMR64)*(APF3:APF54=AMR65)*(APG3:APG54="D"))+SUMPRODUCT((APC3:APC54=AMR64)*(APF3:APF54=AMR66)*(APG3:APG54="D"))+SUMPRODUCT((APC3:APC54=AMR64)*(APF3:APF54=AMR67)*(APG3:APG54="D"))+SUMPRODUCT((APC3:APC54=AMR65)*(APF3:APF54=AMR64)*(APG3:APG54="D"))+SUMPRODUCT((APC3:APC54=AMR66)*(APF3:APF54=AMR64)*(APG3:APG54="D"))+SUMPRODUCT((APC3:APC54=AMR67)*(APF3:APF54=AMR64)*(APG3:APG54="D"))</f>
        <v>0</v>
      </c>
      <c r="AMU64" s="395">
        <f ca="1">SUMPRODUCT((APC3:APC54=AMR64)*(APF3:APF54=AMR65)*(APG3:APG54="L"))+SUMPRODUCT((APC3:APC54=AMR64)*(APF3:APF54=AMR66)*(APG3:APG54="L"))+SUMPRODUCT((APC3:APC54=AMR64)*(APF3:APF54=AMR67)*(APG3:APG54="L"))+SUMPRODUCT((APC3:APC54=AMR65)*(APF3:APF54=AMR64)*(APH3:APH54="L"))+SUMPRODUCT((APC3:APC54=AMR66)*(APF3:APF54=AMR64)*(APH3:APH54="L"))+SUMPRODUCT((APC3:APC54=AMR67)*(APF3:APF54=AMR64)*(APH3:APH54="L"))</f>
        <v>0</v>
      </c>
      <c r="AMV64" s="395">
        <f ca="1">SUMPRODUCT((APC3:APC54=AMR64)*(APF3:APF54=AMR65)*APD3:APD54)+SUMPRODUCT((APC3:APC54=AMR64)*(APF3:APF54=AMR66)*APD3:APD54)+SUMPRODUCT((APC3:APC54=AMR64)*(APF3:APF54=AMR67)*APD3:APD54)+SUMPRODUCT((APC3:APC54=AMR64)*(APF3:APF54=AMR63)*APD3:APD54)+SUMPRODUCT((APC3:APC54=AMR65)*(APF3:APF54=AMR64)*APE3:APE54)+SUMPRODUCT((APC3:APC54=AMR66)*(APF3:APF54=AMR64)*APE3:APE54)+SUMPRODUCT((APC3:APC54=AMR67)*(APF3:APF54=AMR64)*APE3:APE54)+SUMPRODUCT((APC3:APC54=AMR63)*(APF3:APF54=AMR64)*APE3:APE54)</f>
        <v>0</v>
      </c>
      <c r="AMW64" s="395">
        <f ca="1">SUMPRODUCT((APC3:APC54=AMR64)*(APF3:APF54=AMR65)*APE3:APE54)+SUMPRODUCT((APC3:APC54=AMR64)*(APF3:APF54=AMR66)*APE3:APE54)+SUMPRODUCT((APC3:APC54=AMR64)*(APF3:APF54=AMR67)*APE3:APE54)+SUMPRODUCT((APC3:APC54=AMR64)*(APF3:APF54=AMR63)*APE3:APE54)+SUMPRODUCT((APC3:APC54=AMR65)*(APF3:APF54=AMR64)*APD3:APD54)+SUMPRODUCT((APC3:APC54=AMR66)*(APF3:APF54=AMR64)*APD3:APD54)+SUMPRODUCT((APC3:APC54=AMR67)*(APF3:APF54=AMR64)*APD3:APD54)+SUMPRODUCT((APC3:APC54=AMR63)*(APF3:APF54=AMR64)*APD3:APD54)</f>
        <v>0</v>
      </c>
      <c r="AMX64" s="395">
        <f ca="1">AMV64-AMW64+1000</f>
        <v>1000</v>
      </c>
      <c r="AMY64" s="395" t="str">
        <f t="shared" ref="AMY64:AMY66" ca="1" si="7649">IF(AMR64&lt;&gt;"",AMS64*3+AMT64*1,"")</f>
        <v/>
      </c>
      <c r="AMZ64" s="395" t="str">
        <f ca="1">IF(AMR64&lt;&gt;"",VLOOKUP(AMR64,ALE4:ALK52,7,FALSE),"")</f>
        <v/>
      </c>
      <c r="ANA64" s="395" t="str">
        <f ca="1">IF(AMR64&lt;&gt;"",VLOOKUP(AMR64,ALE4:ALK52,5,FALSE),"")</f>
        <v/>
      </c>
      <c r="ANB64" s="395" t="str">
        <f ca="1">IF(AMR64&lt;&gt;"",VLOOKUP(AMR64,ALE4:ALM52,9,FALSE),"")</f>
        <v/>
      </c>
      <c r="ANC64" s="395" t="str">
        <f t="shared" ref="ANC64:ANC66" ca="1" si="7650">AMY64</f>
        <v/>
      </c>
      <c r="AND64" s="395" t="str">
        <f ca="1">IF(AMR64&lt;&gt;"",RANK(ANC64,ANC63:ANC66),"")</f>
        <v/>
      </c>
      <c r="ANE64" s="395" t="str">
        <f ca="1">IF(AMR64&lt;&gt;"",SUMPRODUCT((ANC63:ANC66=ANC64)*(AMX63:AMX66&gt;AMX64)),"")</f>
        <v/>
      </c>
      <c r="ANF64" s="395" t="str">
        <f ca="1">IF(AMR64&lt;&gt;"",SUMPRODUCT((ANC63:ANC66=ANC64)*(AMX63:AMX66=AMX64)*(AMV63:AMV66&gt;AMV64)),"")</f>
        <v/>
      </c>
      <c r="ANG64" s="395" t="str">
        <f ca="1">IF(AMR64&lt;&gt;"",SUMPRODUCT((ANC63:ANC66=ANC64)*(AMX63:AMX66=AMX64)*(AMV63:AMV66=AMV64)*(AMZ63:AMZ66&gt;AMZ64)),"")</f>
        <v/>
      </c>
      <c r="ANH64" s="395" t="str">
        <f ca="1">IF(AMR64&lt;&gt;"",SUMPRODUCT((ANC63:ANC66=ANC64)*(AMX63:AMX66=AMX64)*(AMV63:AMV66=AMV64)*(AMZ63:AMZ66=AMZ64)*(ANA63:ANA66&gt;ANA64)),"")</f>
        <v/>
      </c>
      <c r="ANI64" s="395" t="str">
        <f ca="1">IF(AMR64&lt;&gt;"",SUMPRODUCT((ANC63:ANC66=ANC64)*(AMX63:AMX66=AMX64)*(AMV63:AMV66=AMV64)*(AMZ63:AMZ66=AMZ64)*(ANA63:ANA66=ANA64)*(ANB63:ANB66&gt;ANB64)),"")</f>
        <v/>
      </c>
      <c r="ANJ64" s="395" t="str">
        <f ca="1">IF(AMR64&lt;&gt;"",SUM(AND64:ANI64)+1,"")</f>
        <v/>
      </c>
      <c r="APR64" s="395">
        <f ca="1">IF(COUNTIF(APR11:APR14,4)=4,1,SUMPRODUCT((APR11:APR14=APR12)*(APQ11:APQ14=APQ12)*(APO11:APO14&gt;APO12))+1)</f>
        <v>1</v>
      </c>
      <c r="AQC64" s="395">
        <f ca="1">IF(AQD12&lt;&gt;"",SUMPRODUCT((AQK11:AQK14=AQK12)*(AQJ11:AQJ14=AQJ12)*(AQH11:AQH14=AQH12)*(AQI11:AQI14=AQI12)),"")</f>
        <v>4</v>
      </c>
      <c r="AQD64" s="395" t="str">
        <f ca="1">IF(AND(AQC64&lt;&gt;"",AQC64&gt;1),AQD12,"")</f>
        <v>Botafogo</v>
      </c>
      <c r="AQE64" s="395">
        <f ca="1">SUMPRODUCT((ATI3:ATI54=AQD64)*(ATL3:ATL54=AQD65)*(ATM3:ATM54="W"))+SUMPRODUCT((ATI3:ATI54=AQD64)*(ATL3:ATL54=AQD66)*(ATM3:ATM54="W"))+SUMPRODUCT((ATI3:ATI54=AQD64)*(ATL3:ATL54=AQD67)*(ATM3:ATM54="W"))+SUMPRODUCT((ATI3:ATI54=AQD64)*(ATL3:ATL54=AQD63)*(ATM3:ATM54="W"))+SUMPRODUCT((ATI3:ATI54=AQD65)*(ATL3:ATL54=AQD64)*(ATN3:ATN54="W"))+SUMPRODUCT((ATI3:ATI54=AQD66)*(ATL3:ATL54=AQD64)*(ATN3:ATN54="W"))+SUMPRODUCT((ATI3:ATI54=AQD67)*(ATL3:ATL54=AQD64)*(ATN3:ATN54="W"))+SUMPRODUCT((ATI3:ATI54=AQD63)*(ATL3:ATL54=AQD64)*(ATN3:ATN54="W"))</f>
        <v>0</v>
      </c>
      <c r="AQF64" s="395">
        <f ca="1">SUMPRODUCT((ATI3:ATI54=AQD64)*(ATL3:ATL54=AQD65)*(ATM3:ATM54="D"))+SUMPRODUCT((ATI3:ATI54=AQD64)*(ATL3:ATL54=AQD66)*(ATM3:ATM54="D"))+SUMPRODUCT((ATI3:ATI54=AQD64)*(ATL3:ATL54=AQD67)*(ATM3:ATM54="D"))+SUMPRODUCT((ATI3:ATI54=AQD64)*(ATL3:ATL54=AQD63)*(ATM3:ATM54="D"))+SUMPRODUCT((ATI3:ATI54=AQD65)*(ATL3:ATL54=AQD64)*(ATM3:ATM54="D"))+SUMPRODUCT((ATI3:ATI54=AQD66)*(ATL3:ATL54=AQD64)*(ATM3:ATM54="D"))+SUMPRODUCT((ATI3:ATI54=AQD67)*(ATL3:ATL54=AQD64)*(ATM3:ATM54="D"))+SUMPRODUCT((ATI3:ATI54=AQD63)*(ATL3:ATL54=AQD64)*(ATM3:ATM54="D"))</f>
        <v>0</v>
      </c>
      <c r="AQG64" s="395">
        <f ca="1">SUMPRODUCT((ATI3:ATI54=AQD64)*(ATL3:ATL54=AQD65)*(ATM3:ATM54="L"))+SUMPRODUCT((ATI3:ATI54=AQD64)*(ATL3:ATL54=AQD66)*(ATM3:ATM54="L"))+SUMPRODUCT((ATI3:ATI54=AQD64)*(ATL3:ATL54=AQD67)*(ATM3:ATM54="L"))+SUMPRODUCT((ATI3:ATI54=AQD64)*(ATL3:ATL54=AQD63)*(ATM3:ATM54="L"))+SUMPRODUCT((ATI3:ATI54=AQD65)*(ATL3:ATL54=AQD64)*(ATN3:ATN54="L"))+SUMPRODUCT((ATI3:ATI54=AQD66)*(ATL3:ATL54=AQD64)*(ATN3:ATN54="L"))+SUMPRODUCT((ATI3:ATI54=AQD67)*(ATL3:ATL54=AQD64)*(ATN3:ATN54="L"))+SUMPRODUCT((ATI3:ATI54=AQD63)*(ATL3:ATL54=AQD64)*(ATN3:ATN54="L"))</f>
        <v>0</v>
      </c>
      <c r="AQH64" s="395">
        <f ca="1">SUMPRODUCT((ATI3:ATI54=AQD64)*(ATL3:ATL54=AQD65)*ATJ3:ATJ54)+SUMPRODUCT((ATI3:ATI54=AQD64)*(ATL3:ATL54=AQD66)*ATJ3:ATJ54)+SUMPRODUCT((ATI3:ATI54=AQD64)*(ATL3:ATL54=AQD67)*ATJ3:ATJ54)+SUMPRODUCT((ATI3:ATI54=AQD64)*(ATL3:ATL54=AQD63)*ATJ3:ATJ54)+SUMPRODUCT((ATI3:ATI54=AQD65)*(ATL3:ATL54=AQD64)*ATK3:ATK54)+SUMPRODUCT((ATI3:ATI54=AQD66)*(ATL3:ATL54=AQD64)*ATK3:ATK54)+SUMPRODUCT((ATI3:ATI54=AQD67)*(ATL3:ATL54=AQD64)*ATK3:ATK54)+SUMPRODUCT((ATI3:ATI54=AQD63)*(ATL3:ATL54=AQD64)*ATK3:ATK54)</f>
        <v>0</v>
      </c>
      <c r="AQI64" s="395">
        <f ca="1">SUMPRODUCT((ATI3:ATI54=AQD64)*(ATL3:ATL54=AQD65)*ATK3:ATK54)+SUMPRODUCT((ATI3:ATI54=AQD64)*(ATL3:ATL54=AQD66)*ATK3:ATK54)+SUMPRODUCT((ATI3:ATI54=AQD64)*(ATL3:ATL54=AQD67)*ATK3:ATK54)+SUMPRODUCT((ATI3:ATI54=AQD64)*(ATL3:ATL54=AQD63)*ATK3:ATK54)+SUMPRODUCT((ATI3:ATI54=AQD65)*(ATL3:ATL54=AQD64)*ATJ3:ATJ54)+SUMPRODUCT((ATI3:ATI54=AQD66)*(ATL3:ATL54=AQD64)*ATJ3:ATJ54)+SUMPRODUCT((ATI3:ATI54=AQD67)*(ATL3:ATL54=AQD64)*ATJ3:ATJ54)+SUMPRODUCT((ATI3:ATI54=AQD63)*(ATL3:ATL54=AQD64)*ATJ3:ATJ54)</f>
        <v>0</v>
      </c>
      <c r="AQJ64" s="395">
        <f ca="1">AQH64-AQI64+1000</f>
        <v>1000</v>
      </c>
      <c r="AQK64" s="395">
        <f t="shared" ca="1" si="7610"/>
        <v>0</v>
      </c>
      <c r="AQL64" s="395">
        <f ca="1">IF(AQD64&lt;&gt;"",VLOOKUP(AQD64,APK4:APQ52,7,FALSE),"")</f>
        <v>1000</v>
      </c>
      <c r="AQM64" s="395">
        <f ca="1">IF(AQD64&lt;&gt;"",VLOOKUP(AQD64,APK4:APQ52,5,FALSE),"")</f>
        <v>0</v>
      </c>
      <c r="AQN64" s="395">
        <f ca="1">IF(AQD64&lt;&gt;"",VLOOKUP(AQD64,APK4:APS52,9,FALSE),"")</f>
        <v>15</v>
      </c>
      <c r="AQO64" s="395">
        <f t="shared" ref="AQO64:AQO66" ca="1" si="7651">AQK64</f>
        <v>0</v>
      </c>
      <c r="AQP64" s="395">
        <f ca="1">IF(AQD64&lt;&gt;"",RANK(AQO64,AQO63:AQO66),"")</f>
        <v>1</v>
      </c>
      <c r="AQQ64" s="395">
        <f ca="1">IF(AQD64&lt;&gt;"",SUMPRODUCT((AQO63:AQO66=AQO64)*(AQJ63:AQJ66&gt;AQJ64)),"")</f>
        <v>0</v>
      </c>
      <c r="AQR64" s="395">
        <f ca="1">IF(AQD64&lt;&gt;"",SUMPRODUCT((AQO63:AQO66=AQO64)*(AQJ63:AQJ66=AQJ64)*(AQH63:AQH66&gt;AQH64)),"")</f>
        <v>0</v>
      </c>
      <c r="AQS64" s="395">
        <f ca="1">IF(AQD64&lt;&gt;"",SUMPRODUCT((AQO63:AQO66=AQO64)*(AQJ63:AQJ66=AQJ64)*(AQH63:AQH66=AQH64)*(AQL63:AQL66&gt;AQL64)),"")</f>
        <v>0</v>
      </c>
      <c r="AQT64" s="395">
        <f ca="1">IF(AQD64&lt;&gt;"",SUMPRODUCT((AQO63:AQO66=AQO64)*(AQJ63:AQJ66=AQJ64)*(AQH63:AQH66=AQH64)*(AQL63:AQL66=AQL64)*(AQM63:AQM66&gt;AQM64)),"")</f>
        <v>0</v>
      </c>
      <c r="AQU64" s="395">
        <f ca="1">IF(AQD64&lt;&gt;"",SUMPRODUCT((AQO63:AQO66=AQO64)*(AQJ63:AQJ66=AQJ64)*(AQH63:AQH66=AQH64)*(AQL63:AQL66=AQL64)*(AQM63:AQM66=AQM64)*(AQN63:AQN66&gt;AQN64)),"")</f>
        <v>2</v>
      </c>
      <c r="AQV64" s="395">
        <f t="shared" ref="AQV64:AQV66" ca="1" si="7652">IF(AQD64&lt;&gt;"",SUM(AQP64:AQU64),"")</f>
        <v>3</v>
      </c>
      <c r="AQW64" s="395" t="str">
        <f ca="1">IF(AQX12&lt;&gt;"",SUMPRODUCT((ARE11:ARE14=ARE12)*(ARD11:ARD14=ARD12)*(ARB11:ARB14=ARB12)*(ARC11:ARC14=ARC12)),"")</f>
        <v/>
      </c>
      <c r="AQX64" s="395" t="str">
        <f ca="1">IF(AND(AQW64&lt;&gt;"",AQW64&gt;1),AQX12,"")</f>
        <v/>
      </c>
      <c r="AQY64" s="395">
        <f ca="1">SUMPRODUCT((ATI3:ATI54=AQX64)*(ATL3:ATL54=AQX65)*(ATM3:ATM54="W"))+SUMPRODUCT((ATI3:ATI54=AQX64)*(ATL3:ATL54=AQX66)*(ATM3:ATM54="W"))+SUMPRODUCT((ATI3:ATI54=AQX64)*(ATL3:ATL54=AQX67)*(ATM3:ATM54="W"))+SUMPRODUCT((ATI3:ATI54=AQX65)*(ATL3:ATL54=AQX64)*(ATN3:ATN54="W"))+SUMPRODUCT((ATI3:ATI54=AQX66)*(ATL3:ATL54=AQX64)*(ATN3:ATN54="W"))+SUMPRODUCT((ATI3:ATI54=AQX67)*(ATL3:ATL54=AQX64)*(ATN3:ATN54="W"))</f>
        <v>0</v>
      </c>
      <c r="AQZ64" s="395">
        <f ca="1">SUMPRODUCT((ATI3:ATI54=AQX64)*(ATL3:ATL54=AQX65)*(ATM3:ATM54="D"))+SUMPRODUCT((ATI3:ATI54=AQX64)*(ATL3:ATL54=AQX66)*(ATM3:ATM54="D"))+SUMPRODUCT((ATI3:ATI54=AQX64)*(ATL3:ATL54=AQX67)*(ATM3:ATM54="D"))+SUMPRODUCT((ATI3:ATI54=AQX65)*(ATL3:ATL54=AQX64)*(ATM3:ATM54="D"))+SUMPRODUCT((ATI3:ATI54=AQX66)*(ATL3:ATL54=AQX64)*(ATM3:ATM54="D"))+SUMPRODUCT((ATI3:ATI54=AQX67)*(ATL3:ATL54=AQX64)*(ATM3:ATM54="D"))</f>
        <v>0</v>
      </c>
      <c r="ARA64" s="395">
        <f ca="1">SUMPRODUCT((ATI3:ATI54=AQX64)*(ATL3:ATL54=AQX65)*(ATM3:ATM54="L"))+SUMPRODUCT((ATI3:ATI54=AQX64)*(ATL3:ATL54=AQX66)*(ATM3:ATM54="L"))+SUMPRODUCT((ATI3:ATI54=AQX64)*(ATL3:ATL54=AQX67)*(ATM3:ATM54="L"))+SUMPRODUCT((ATI3:ATI54=AQX65)*(ATL3:ATL54=AQX64)*(ATN3:ATN54="L"))+SUMPRODUCT((ATI3:ATI54=AQX66)*(ATL3:ATL54=AQX64)*(ATN3:ATN54="L"))+SUMPRODUCT((ATI3:ATI54=AQX67)*(ATL3:ATL54=AQX64)*(ATN3:ATN54="L"))</f>
        <v>0</v>
      </c>
      <c r="ARB64" s="395">
        <f ca="1">SUMPRODUCT((ATI3:ATI54=AQX64)*(ATL3:ATL54=AQX65)*ATJ3:ATJ54)+SUMPRODUCT((ATI3:ATI54=AQX64)*(ATL3:ATL54=AQX66)*ATJ3:ATJ54)+SUMPRODUCT((ATI3:ATI54=AQX64)*(ATL3:ATL54=AQX67)*ATJ3:ATJ54)+SUMPRODUCT((ATI3:ATI54=AQX64)*(ATL3:ATL54=AQX63)*ATJ3:ATJ54)+SUMPRODUCT((ATI3:ATI54=AQX65)*(ATL3:ATL54=AQX64)*ATK3:ATK54)+SUMPRODUCT((ATI3:ATI54=AQX66)*(ATL3:ATL54=AQX64)*ATK3:ATK54)+SUMPRODUCT((ATI3:ATI54=AQX67)*(ATL3:ATL54=AQX64)*ATK3:ATK54)+SUMPRODUCT((ATI3:ATI54=AQX63)*(ATL3:ATL54=AQX64)*ATK3:ATK54)</f>
        <v>0</v>
      </c>
      <c r="ARC64" s="395">
        <f ca="1">SUMPRODUCT((ATI3:ATI54=AQX64)*(ATL3:ATL54=AQX65)*ATK3:ATK54)+SUMPRODUCT((ATI3:ATI54=AQX64)*(ATL3:ATL54=AQX66)*ATK3:ATK54)+SUMPRODUCT((ATI3:ATI54=AQX64)*(ATL3:ATL54=AQX67)*ATK3:ATK54)+SUMPRODUCT((ATI3:ATI54=AQX64)*(ATL3:ATL54=AQX63)*ATK3:ATK54)+SUMPRODUCT((ATI3:ATI54=AQX65)*(ATL3:ATL54=AQX64)*ATJ3:ATJ54)+SUMPRODUCT((ATI3:ATI54=AQX66)*(ATL3:ATL54=AQX64)*ATJ3:ATJ54)+SUMPRODUCT((ATI3:ATI54=AQX67)*(ATL3:ATL54=AQX64)*ATJ3:ATJ54)+SUMPRODUCT((ATI3:ATI54=AQX63)*(ATL3:ATL54=AQX64)*ATJ3:ATJ54)</f>
        <v>0</v>
      </c>
      <c r="ARD64" s="395">
        <f ca="1">ARB64-ARC64+1000</f>
        <v>1000</v>
      </c>
      <c r="ARE64" s="395" t="str">
        <f t="shared" ref="ARE64:ARE66" ca="1" si="7653">IF(AQX64&lt;&gt;"",AQY64*3+AQZ64*1,"")</f>
        <v/>
      </c>
      <c r="ARF64" s="395" t="str">
        <f ca="1">IF(AQX64&lt;&gt;"",VLOOKUP(AQX64,APK4:APQ52,7,FALSE),"")</f>
        <v/>
      </c>
      <c r="ARG64" s="395" t="str">
        <f ca="1">IF(AQX64&lt;&gt;"",VLOOKUP(AQX64,APK4:APQ52,5,FALSE),"")</f>
        <v/>
      </c>
      <c r="ARH64" s="395" t="str">
        <f ca="1">IF(AQX64&lt;&gt;"",VLOOKUP(AQX64,APK4:APS52,9,FALSE),"")</f>
        <v/>
      </c>
      <c r="ARI64" s="395" t="str">
        <f t="shared" ref="ARI64:ARI66" ca="1" si="7654">ARE64</f>
        <v/>
      </c>
      <c r="ARJ64" s="395" t="str">
        <f ca="1">IF(AQX64&lt;&gt;"",RANK(ARI64,ARI63:ARI66),"")</f>
        <v/>
      </c>
      <c r="ARK64" s="395" t="str">
        <f ca="1">IF(AQX64&lt;&gt;"",SUMPRODUCT((ARI63:ARI66=ARI64)*(ARD63:ARD66&gt;ARD64)),"")</f>
        <v/>
      </c>
      <c r="ARL64" s="395" t="str">
        <f ca="1">IF(AQX64&lt;&gt;"",SUMPRODUCT((ARI63:ARI66=ARI64)*(ARD63:ARD66=ARD64)*(ARB63:ARB66&gt;ARB64)),"")</f>
        <v/>
      </c>
      <c r="ARM64" s="395" t="str">
        <f ca="1">IF(AQX64&lt;&gt;"",SUMPRODUCT((ARI63:ARI66=ARI64)*(ARD63:ARD66=ARD64)*(ARB63:ARB66=ARB64)*(ARF63:ARF66&gt;ARF64)),"")</f>
        <v/>
      </c>
      <c r="ARN64" s="395" t="str">
        <f ca="1">IF(AQX64&lt;&gt;"",SUMPRODUCT((ARI63:ARI66=ARI64)*(ARD63:ARD66=ARD64)*(ARB63:ARB66=ARB64)*(ARF63:ARF66=ARF64)*(ARG63:ARG66&gt;ARG64)),"")</f>
        <v/>
      </c>
      <c r="ARO64" s="395" t="str">
        <f ca="1">IF(AQX64&lt;&gt;"",SUMPRODUCT((ARI63:ARI66=ARI64)*(ARD63:ARD66=ARD64)*(ARB63:ARB66=ARB64)*(ARF63:ARF66=ARF64)*(ARG63:ARG66=ARG64)*(ARH63:ARH66&gt;ARH64)),"")</f>
        <v/>
      </c>
      <c r="ARP64" s="395" t="str">
        <f ca="1">IF(AQX64&lt;&gt;"",SUM(ARJ64:ARO64)+1,"")</f>
        <v/>
      </c>
    </row>
    <row r="65" spans="7:1160" x14ac:dyDescent="0.25">
      <c r="G65" s="395">
        <v>1</v>
      </c>
      <c r="H65" s="395">
        <v>1</v>
      </c>
      <c r="I65" s="395">
        <v>1</v>
      </c>
      <c r="J65" s="395">
        <f>IF(COUNTIF(J11:J14,4)=4,1,SUMPRODUCT((J11:J14=J13)*(I11:I14=I13)*(G11:G14&gt;G13))+1)</f>
        <v>2</v>
      </c>
      <c r="U65" s="395" t="str">
        <f>IF(V13&lt;&gt;"",SUMPRODUCT((AC11:AC14=AC13)*(AB11:AB14=AB13)*(Z11:Z14=Z13)*(AA11:AA14=AA13)),"")</f>
        <v/>
      </c>
      <c r="V65" s="395" t="str">
        <f>IF(AND(U65&lt;&gt;"",U65&gt;1),V13,"")</f>
        <v/>
      </c>
      <c r="W65" s="395">
        <f>SUMPRODUCT((DA3:DA54=V65)*(DD3:DD54=V66)*(DE3:DE54="W"))+SUMPRODUCT((DA3:DA54=V65)*(DD3:DD54=V67)*(DE3:DE54="W"))+SUMPRODUCT((DA3:DA54=V65)*(DD3:DD54=V63)*(DE3:DE54="W"))+SUMPRODUCT((DA3:DA54=V65)*(DD3:DD54=V64)*(DE3:DE54="W"))+SUMPRODUCT((DA3:DA54=V66)*(DD3:DD54=V65)*(DF3:DF54="W"))+SUMPRODUCT((DA3:DA54=V67)*(DD3:DD54=V65)*(DF3:DF54="W"))+SUMPRODUCT((DA3:DA54=V63)*(DD3:DD54=V65)*(DF3:DF54="W"))+SUMPRODUCT((DA3:DA54=V64)*(DD3:DD54=V65)*(DF3:DF54="W"))</f>
        <v>0</v>
      </c>
      <c r="X65" s="395">
        <f>SUMPRODUCT((DA3:DA54=V65)*(DD3:DD54=V66)*(DE3:DE54="D"))+SUMPRODUCT((DA3:DA54=V65)*(DD3:DD54=V67)*(DE3:DE54="D"))+SUMPRODUCT((DA3:DA54=V65)*(DD3:DD54=V63)*(DE3:DE54="D"))+SUMPRODUCT((DA3:DA54=V65)*(DD3:DD54=V64)*(DE3:DE54="D"))+SUMPRODUCT((DA3:DA54=V66)*(DD3:DD54=V65)*(DE3:DE54="D"))+SUMPRODUCT((DA3:DA54=V67)*(DD3:DD54=V65)*(DE3:DE54="D"))+SUMPRODUCT((DA3:DA54=V63)*(DD3:DD54=V65)*(DE3:DE54="D"))+SUMPRODUCT((DA3:DA54=V64)*(DD3:DD54=V65)*(DE3:DE54="D"))</f>
        <v>0</v>
      </c>
      <c r="Y65" s="395">
        <f>SUMPRODUCT((DA3:DA54=V65)*(DD3:DD54=V66)*(DE3:DE54="L"))+SUMPRODUCT((DA3:DA54=V65)*(DD3:DD54=V67)*(DE3:DE54="L"))+SUMPRODUCT((DA3:DA54=V65)*(DD3:DD54=V63)*(DE3:DE54="L"))+SUMPRODUCT((DA3:DA54=V65)*(DD3:DD54=V64)*(DE3:DE54="L"))+SUMPRODUCT((DA3:DA54=V66)*(DD3:DD54=V65)*(DF3:DF54="L"))+SUMPRODUCT((DA3:DA54=V67)*(DD3:DD54=V65)*(DF3:DF54="L"))+SUMPRODUCT((DA3:DA54=V63)*(DD3:DD54=V65)*(DF3:DF54="L"))+SUMPRODUCT((DA3:DA54=V64)*(DD3:DD54=V65)*(DF3:DF54="L"))</f>
        <v>0</v>
      </c>
      <c r="Z65" s="395">
        <f>SUMPRODUCT((DA3:DA54=V65)*(DD3:DD54=V66)*DB3:DB54)+SUMPRODUCT((DA3:DA54=V65)*(DD3:DD54=V67)*DB3:DB54)+SUMPRODUCT((DA3:DA54=V65)*(DD3:DD54=V63)*DB3:DB54)+SUMPRODUCT((DA3:DA54=V65)*(DD3:DD54=V64)*DB3:DB54)+SUMPRODUCT((DA3:DA54=V66)*(DD3:DD54=V65)*DC3:DC54)+SUMPRODUCT((DA3:DA54=V67)*(DD3:DD54=V65)*DC3:DC54)+SUMPRODUCT((DA3:DA54=V63)*(DD3:DD54=V65)*DC3:DC54)+SUMPRODUCT((DA3:DA54=V64)*(DD3:DD54=V65)*DC3:DC54)</f>
        <v>0</v>
      </c>
      <c r="AA65" s="395">
        <f>SUMPRODUCT((DA3:DA54=V65)*(DD3:DD54=V66)*DC3:DC54)+SUMPRODUCT((DA3:DA54=V65)*(DD3:DD54=V67)*DC3:DC54)+SUMPRODUCT((DA3:DA54=V65)*(DD3:DD54=V63)*DC3:DC54)+SUMPRODUCT((DA3:DA54=V65)*(DD3:DD54=V64)*DC3:DC54)+SUMPRODUCT((DA3:DA54=V66)*(DD3:DD54=V65)*DB3:DB54)+SUMPRODUCT((DA3:DA54=V67)*(DD3:DD54=V65)*DB3:DB54)+SUMPRODUCT((DA3:DA54=V63)*(DD3:DD54=V65)*DB3:DB54)+SUMPRODUCT((DA3:DA54=V64)*(DD3:DD54=V65)*DB3:DB54)</f>
        <v>0</v>
      </c>
      <c r="AB65" s="395">
        <f>Z65-AA65+1000</f>
        <v>1000</v>
      </c>
      <c r="AC65" s="395" t="str">
        <f t="shared" si="7600"/>
        <v/>
      </c>
      <c r="AD65" s="395" t="str">
        <f>IF(V65&lt;&gt;"",VLOOKUP(V65,C4:I52,7,FALSE),"")</f>
        <v/>
      </c>
      <c r="AE65" s="395" t="str">
        <f>IF(V65&lt;&gt;"",VLOOKUP(V65,C4:I52,5,FALSE),"")</f>
        <v/>
      </c>
      <c r="AF65" s="395" t="str">
        <f>IF(V65&lt;&gt;"",VLOOKUP(V65,C4:K52,9,FALSE),"")</f>
        <v/>
      </c>
      <c r="AG65" s="395" t="str">
        <f t="shared" si="7611"/>
        <v/>
      </c>
      <c r="AH65" s="395" t="str">
        <f>IF(V65&lt;&gt;"",RANK(AG65,AG63:AG66),"")</f>
        <v/>
      </c>
      <c r="AI65" s="395" t="str">
        <f>IF(V65&lt;&gt;"",SUMPRODUCT((AG63:AG66=AG65)*(AB63:AB66&gt;AB65)),"")</f>
        <v/>
      </c>
      <c r="AJ65" s="395" t="str">
        <f>IF(V65&lt;&gt;"",SUMPRODUCT((AG63:AG66=AG65)*(AB63:AB66=AB65)*(Z63:Z66&gt;Z65)),"")</f>
        <v/>
      </c>
      <c r="AK65" s="395" t="str">
        <f>IF(V65&lt;&gt;"",SUMPRODUCT((AG63:AG66=AG65)*(AB63:AB66=AB65)*(Z63:Z66=Z65)*(AD63:AD66&gt;AD65)),"")</f>
        <v/>
      </c>
      <c r="AL65" s="395" t="str">
        <f>IF(V65&lt;&gt;"",SUMPRODUCT((AG63:AG66=AG65)*(AB63:AB66=AB65)*(Z63:Z66=Z65)*(AD63:AD66=AD65)*(AE63:AE66&gt;AE65)),"")</f>
        <v/>
      </c>
      <c r="AM65" s="395" t="str">
        <f>IF(V65&lt;&gt;"",SUMPRODUCT((AG63:AG66=AG65)*(AB63:AB66=AB65)*(Z63:Z66=Z65)*(AD63:AD66=AD65)*(AE63:AE66=AE65)*(AF63:AF66&gt;AF65)),"")</f>
        <v/>
      </c>
      <c r="AN65" s="395" t="str">
        <f t="shared" si="7612"/>
        <v/>
      </c>
      <c r="AO65" s="395" t="str">
        <f>IF(AP13&lt;&gt;"",SUMPRODUCT((AW11:AW14=AW13)*(AV11:AV14=AV13)*(AT11:AT14=AT13)*(AU11:AU14=AU13)),"")</f>
        <v/>
      </c>
      <c r="AP65" s="395" t="str">
        <f>IF(AND(AO65&lt;&gt;"",AO65&gt;1),AP13,"")</f>
        <v/>
      </c>
      <c r="AQ65" s="395">
        <f>SUMPRODUCT((DA3:DA54=AP65)*(DD3:DD54=AP66)*(DE3:DE54="W"))+SUMPRODUCT((DA3:DA54=AP65)*(DD3:DD54=AP67)*(DE3:DE54="W"))+SUMPRODUCT((DA3:DA54=AP65)*(DD3:DD54=AP64)*(DE3:DE54="W"))+SUMPRODUCT((DA3:DA54=AP66)*(DD3:DD54=AP65)*(DF3:DF54="W"))+SUMPRODUCT((DA3:DA54=AP67)*(DD3:DD54=AP65)*(DF3:DF54="W"))+SUMPRODUCT((DA3:DA54=AP64)*(DD3:DD54=AP65)*(DF3:DF54="W"))</f>
        <v>0</v>
      </c>
      <c r="AR65" s="395">
        <f>SUMPRODUCT((DA3:DA54=AP65)*(DD3:DD54=AP66)*(DE3:DE54="D"))+SUMPRODUCT((DA3:DA54=AP65)*(DD3:DD54=AP67)*(DE3:DE54="D"))+SUMPRODUCT((DA3:DA54=AP65)*(DD3:DD54=AP64)*(DE3:DE54="D"))+SUMPRODUCT((DA3:DA54=AP66)*(DD3:DD54=AP65)*(DE3:DE54="D"))+SUMPRODUCT((DA3:DA54=AP67)*(DD3:DD54=AP65)*(DE3:DE54="D"))+SUMPRODUCT((DA3:DA54=AP64)*(DD3:DD54=AP65)*(DE3:DE54="D"))</f>
        <v>0</v>
      </c>
      <c r="AS65" s="395">
        <f>SUMPRODUCT((DA3:DA54=AP65)*(DD3:DD54=AP66)*(DE3:DE54="L"))+SUMPRODUCT((DA3:DA54=AP65)*(DD3:DD54=AP67)*(DE3:DE54="L"))+SUMPRODUCT((DA3:DA54=AP65)*(DD3:DD54=AP64)*(DE3:DE54="L"))+SUMPRODUCT((DA3:DA54=AP66)*(DD3:DD54=AP65)*(DF3:DF54="L"))+SUMPRODUCT((DA3:DA54=AP67)*(DD3:DD54=AP65)*(DF3:DF54="L"))+SUMPRODUCT((DA3:DA54=AP64)*(DD3:DD54=AP65)*(DF3:DF54="L"))</f>
        <v>0</v>
      </c>
      <c r="AT65" s="395">
        <f>SUMPRODUCT((DA3:DA54=AP65)*(DD3:DD54=AP66)*DB3:DB54)+SUMPRODUCT((DA3:DA54=AP65)*(DD3:DD54=AP67)*DB3:DB54)+SUMPRODUCT((DA3:DA54=AP65)*(DD3:DD54=AP63)*DB3:DB54)+SUMPRODUCT((DA3:DA54=AP65)*(DD3:DD54=AP64)*DB3:DB54)+SUMPRODUCT((DA3:DA54=AP66)*(DD3:DD54=AP65)*DC3:DC54)+SUMPRODUCT((DA3:DA54=AP67)*(DD3:DD54=AP65)*DC3:DC54)+SUMPRODUCT((DA3:DA54=AP63)*(DD3:DD54=AP65)*DC3:DC54)+SUMPRODUCT((DA3:DA54=AP64)*(DD3:DD54=AP65)*DC3:DC54)</f>
        <v>0</v>
      </c>
      <c r="AU65" s="395">
        <f>SUMPRODUCT((DA3:DA54=AP65)*(DD3:DD54=AP66)*DC3:DC54)+SUMPRODUCT((DA3:DA54=AP65)*(DD3:DD54=AP67)*DC3:DC54)+SUMPRODUCT((DA3:DA54=AP65)*(DD3:DD54=AP63)*DC3:DC54)+SUMPRODUCT((DA3:DA54=AP65)*(DD3:DD54=AP64)*DC3:DC54)+SUMPRODUCT((DA3:DA54=AP66)*(DD3:DD54=AP65)*DB3:DB54)+SUMPRODUCT((DA3:DA54=AP67)*(DD3:DD54=AP65)*DB3:DB54)+SUMPRODUCT((DA3:DA54=AP63)*(DD3:DD54=AP65)*DB3:DB54)+SUMPRODUCT((DA3:DA54=AP64)*(DD3:DD54=AP65)*DB3:DB54)</f>
        <v>0</v>
      </c>
      <c r="AV65" s="395">
        <f>AT65-AU65+1000</f>
        <v>1000</v>
      </c>
      <c r="AW65" s="395" t="str">
        <f t="shared" si="7613"/>
        <v/>
      </c>
      <c r="AX65" s="395" t="str">
        <f>IF(AP65&lt;&gt;"",VLOOKUP(AP65,C4:I52,7,FALSE),"")</f>
        <v/>
      </c>
      <c r="AY65" s="395" t="str">
        <f>IF(AP65&lt;&gt;"",VLOOKUP(AP65,C4:I52,5,FALSE),"")</f>
        <v/>
      </c>
      <c r="AZ65" s="395" t="str">
        <f>IF(AP65&lt;&gt;"",VLOOKUP(AP65,C4:K52,9,FALSE),"")</f>
        <v/>
      </c>
      <c r="BA65" s="395" t="str">
        <f t="shared" si="7614"/>
        <v/>
      </c>
      <c r="BB65" s="395" t="str">
        <f>IF(AP65&lt;&gt;"",RANK(BA65,BA63:BA66),"")</f>
        <v/>
      </c>
      <c r="BC65" s="395" t="str">
        <f>IF(AP65&lt;&gt;"",SUMPRODUCT((BA63:BA66=BA65)*(AV63:AV66&gt;AV65)),"")</f>
        <v/>
      </c>
      <c r="BD65" s="395" t="str">
        <f>IF(AP65&lt;&gt;"",SUMPRODUCT((BA63:BA66=BA65)*(AV63:AV66=AV65)*(AT63:AT66&gt;AT65)),"")</f>
        <v/>
      </c>
      <c r="BE65" s="395" t="str">
        <f>IF(AP65&lt;&gt;"",SUMPRODUCT((BA63:BA66=BA65)*(AV63:AV66=AV65)*(AT63:AT66=AT65)*(AX63:AX66&gt;AX65)),"")</f>
        <v/>
      </c>
      <c r="BF65" s="395" t="str">
        <f>IF(AP65&lt;&gt;"",SUMPRODUCT((BA63:BA66=BA65)*(AV63:AV66=AV65)*(AT63:AT66=AT65)*(AX63:AX66=AX65)*(AY63:AY66&gt;AY65)),"")</f>
        <v/>
      </c>
      <c r="BG65" s="395" t="str">
        <f>IF(AP65&lt;&gt;"",SUMPRODUCT((BA63:BA66=BA65)*(AV63:AV66=AV65)*(AT63:AT66=AT65)*(AX63:AX66=AX65)*(AY63:AY66=AY65)*(AZ63:AZ66&gt;AZ65)),"")</f>
        <v/>
      </c>
      <c r="BH65" s="395" t="str">
        <f t="shared" ref="BH65:BH66" si="7655">IF(AP65&lt;&gt;"",SUM(BB65:BG65)+1,"")</f>
        <v/>
      </c>
      <c r="DP65" s="395">
        <f ca="1">IF(COUNTIF(DP11:DP14,4)=4,1,SUMPRODUCT((DP11:DP14=DP13)*(DO11:DO14=DO13)*(DM11:DM14&gt;DM13))+1)</f>
        <v>1</v>
      </c>
      <c r="EA65" s="395" t="str">
        <f ca="1">IF(EB13&lt;&gt;"",SUMPRODUCT((EI11:EI14=EI13)*(EH11:EH14=EH13)*(EF11:EF14=EF13)*(EG11:EG14=EG13)),"")</f>
        <v/>
      </c>
      <c r="EB65" s="395" t="str">
        <f ca="1">IF(AND(EA65&lt;&gt;"",EA65&gt;1),EB13,"")</f>
        <v/>
      </c>
      <c r="EC65" s="395">
        <f ca="1">SUMPRODUCT((HG3:HG54=EB65)*(HJ3:HJ54=EB66)*(HK3:HK54="W"))+SUMPRODUCT((HG3:HG54=EB65)*(HJ3:HJ54=EB67)*(HK3:HK54="W"))+SUMPRODUCT((HG3:HG54=EB65)*(HJ3:HJ54=EB63)*(HK3:HK54="W"))+SUMPRODUCT((HG3:HG54=EB65)*(HJ3:HJ54=EB64)*(HK3:HK54="W"))+SUMPRODUCT((HG3:HG54=EB66)*(HJ3:HJ54=EB65)*(HL3:HL54="W"))+SUMPRODUCT((HG3:HG54=EB67)*(HJ3:HJ54=EB65)*(HL3:HL54="W"))+SUMPRODUCT((HG3:HG54=EB63)*(HJ3:HJ54=EB65)*(HL3:HL54="W"))+SUMPRODUCT((HG3:HG54=EB64)*(HJ3:HJ54=EB65)*(HL3:HL54="W"))</f>
        <v>0</v>
      </c>
      <c r="ED65" s="395">
        <f ca="1">SUMPRODUCT((HG3:HG54=EB65)*(HJ3:HJ54=EB66)*(HK3:HK54="D"))+SUMPRODUCT((HG3:HG54=EB65)*(HJ3:HJ54=EB67)*(HK3:HK54="D"))+SUMPRODUCT((HG3:HG54=EB65)*(HJ3:HJ54=EB63)*(HK3:HK54="D"))+SUMPRODUCT((HG3:HG54=EB65)*(HJ3:HJ54=EB64)*(HK3:HK54="D"))+SUMPRODUCT((HG3:HG54=EB66)*(HJ3:HJ54=EB65)*(HK3:HK54="D"))+SUMPRODUCT((HG3:HG54=EB67)*(HJ3:HJ54=EB65)*(HK3:HK54="D"))+SUMPRODUCT((HG3:HG54=EB63)*(HJ3:HJ54=EB65)*(HK3:HK54="D"))+SUMPRODUCT((HG3:HG54=EB64)*(HJ3:HJ54=EB65)*(HK3:HK54="D"))</f>
        <v>0</v>
      </c>
      <c r="EE65" s="395">
        <f ca="1">SUMPRODUCT((HG3:HG54=EB65)*(HJ3:HJ54=EB66)*(HK3:HK54="L"))+SUMPRODUCT((HG3:HG54=EB65)*(HJ3:HJ54=EB67)*(HK3:HK54="L"))+SUMPRODUCT((HG3:HG54=EB65)*(HJ3:HJ54=EB63)*(HK3:HK54="L"))+SUMPRODUCT((HG3:HG54=EB65)*(HJ3:HJ54=EB64)*(HK3:HK54="L"))+SUMPRODUCT((HG3:HG54=EB66)*(HJ3:HJ54=EB65)*(HL3:HL54="L"))+SUMPRODUCT((HG3:HG54=EB67)*(HJ3:HJ54=EB65)*(HL3:HL54="L"))+SUMPRODUCT((HG3:HG54=EB63)*(HJ3:HJ54=EB65)*(HL3:HL54="L"))+SUMPRODUCT((HG3:HG54=EB64)*(HJ3:HJ54=EB65)*(HL3:HL54="L"))</f>
        <v>0</v>
      </c>
      <c r="EF65" s="395">
        <f ca="1">SUMPRODUCT((HG3:HG54=EB65)*(HJ3:HJ54=EB66)*HH3:HH54)+SUMPRODUCT((HG3:HG54=EB65)*(HJ3:HJ54=EB67)*HH3:HH54)+SUMPRODUCT((HG3:HG54=EB65)*(HJ3:HJ54=EB63)*HH3:HH54)+SUMPRODUCT((HG3:HG54=EB65)*(HJ3:HJ54=EB64)*HH3:HH54)+SUMPRODUCT((HG3:HG54=EB66)*(HJ3:HJ54=EB65)*HI3:HI54)+SUMPRODUCT((HG3:HG54=EB67)*(HJ3:HJ54=EB65)*HI3:HI54)+SUMPRODUCT((HG3:HG54=EB63)*(HJ3:HJ54=EB65)*HI3:HI54)+SUMPRODUCT((HG3:HG54=EB64)*(HJ3:HJ54=EB65)*HI3:HI54)</f>
        <v>0</v>
      </c>
      <c r="EG65" s="395">
        <f ca="1">SUMPRODUCT((HG3:HG54=EB65)*(HJ3:HJ54=EB66)*HI3:HI54)+SUMPRODUCT((HG3:HG54=EB65)*(HJ3:HJ54=EB67)*HI3:HI54)+SUMPRODUCT((HG3:HG54=EB65)*(HJ3:HJ54=EB63)*HI3:HI54)+SUMPRODUCT((HG3:HG54=EB65)*(HJ3:HJ54=EB64)*HI3:HI54)+SUMPRODUCT((HG3:HG54=EB66)*(HJ3:HJ54=EB65)*HH3:HH54)+SUMPRODUCT((HG3:HG54=EB67)*(HJ3:HJ54=EB65)*HH3:HH54)+SUMPRODUCT((HG3:HG54=EB63)*(HJ3:HJ54=EB65)*HH3:HH54)+SUMPRODUCT((HG3:HG54=EB64)*(HJ3:HJ54=EB65)*HH3:HH54)</f>
        <v>0</v>
      </c>
      <c r="EH65" s="395">
        <f ca="1">EF65-EG65+1000</f>
        <v>1000</v>
      </c>
      <c r="EI65" s="395" t="str">
        <f t="shared" ca="1" si="7601"/>
        <v/>
      </c>
      <c r="EJ65" s="395" t="str">
        <f ca="1">IF(EB65&lt;&gt;"",VLOOKUP(EB65,DI4:DO52,7,FALSE),"")</f>
        <v/>
      </c>
      <c r="EK65" s="395" t="str">
        <f ca="1">IF(EB65&lt;&gt;"",VLOOKUP(EB65,DI4:DO52,5,FALSE),"")</f>
        <v/>
      </c>
      <c r="EL65" s="395" t="str">
        <f ca="1">IF(EB65&lt;&gt;"",VLOOKUP(EB65,DI4:DQ52,9,FALSE),"")</f>
        <v/>
      </c>
      <c r="EM65" s="395" t="str">
        <f t="shared" ca="1" si="7615"/>
        <v/>
      </c>
      <c r="EN65" s="395" t="str">
        <f ca="1">IF(EB65&lt;&gt;"",RANK(EM65,EM63:EM66),"")</f>
        <v/>
      </c>
      <c r="EO65" s="395" t="str">
        <f ca="1">IF(EB65&lt;&gt;"",SUMPRODUCT((EM63:EM66=EM65)*(EH63:EH66&gt;EH65)),"")</f>
        <v/>
      </c>
      <c r="EP65" s="395" t="str">
        <f ca="1">IF(EB65&lt;&gt;"",SUMPRODUCT((EM63:EM66=EM65)*(EH63:EH66=EH65)*(EF63:EF66&gt;EF65)),"")</f>
        <v/>
      </c>
      <c r="EQ65" s="395" t="str">
        <f ca="1">IF(EB65&lt;&gt;"",SUMPRODUCT((EM63:EM66=EM65)*(EH63:EH66=EH65)*(EF63:EF66=EF65)*(EJ63:EJ66&gt;EJ65)),"")</f>
        <v/>
      </c>
      <c r="ER65" s="395" t="str">
        <f ca="1">IF(EB65&lt;&gt;"",SUMPRODUCT((EM63:EM66=EM65)*(EH63:EH66=EH65)*(EF63:EF66=EF65)*(EJ63:EJ66=EJ65)*(EK63:EK66&gt;EK65)),"")</f>
        <v/>
      </c>
      <c r="ES65" s="395" t="str">
        <f ca="1">IF(EB65&lt;&gt;"",SUMPRODUCT((EM63:EM66=EM65)*(EH63:EH66=EH65)*(EF63:EF66=EF65)*(EJ63:EJ66=EJ65)*(EK63:EK66=EK65)*(EL63:EL66&gt;EL65)),"")</f>
        <v/>
      </c>
      <c r="ET65" s="395" t="str">
        <f t="shared" ca="1" si="7616"/>
        <v/>
      </c>
      <c r="EU65" s="395" t="str">
        <f ca="1">IF(EV13&lt;&gt;"",SUMPRODUCT((FC11:FC14=FC13)*(FB11:FB14=FB13)*(EZ11:EZ14=EZ13)*(FA11:FA14=FA13)),"")</f>
        <v/>
      </c>
      <c r="EV65" s="395" t="str">
        <f ca="1">IF(AND(EU65&lt;&gt;"",EU65&gt;1),EV13,"")</f>
        <v/>
      </c>
      <c r="EW65" s="395">
        <f ca="1">SUMPRODUCT((HG3:HG54=EV65)*(HJ3:HJ54=EV66)*(HK3:HK54="W"))+SUMPRODUCT((HG3:HG54=EV65)*(HJ3:HJ54=EV67)*(HK3:HK54="W"))+SUMPRODUCT((HG3:HG54=EV65)*(HJ3:HJ54=EV64)*(HK3:HK54="W"))+SUMPRODUCT((HG3:HG54=EV66)*(HJ3:HJ54=EV65)*(HL3:HL54="W"))+SUMPRODUCT((HG3:HG54=EV67)*(HJ3:HJ54=EV65)*(HL3:HL54="W"))+SUMPRODUCT((HG3:HG54=EV64)*(HJ3:HJ54=EV65)*(HL3:HL54="W"))</f>
        <v>0</v>
      </c>
      <c r="EX65" s="395">
        <f ca="1">SUMPRODUCT((HG3:HG54=EV65)*(HJ3:HJ54=EV66)*(HK3:HK54="D"))+SUMPRODUCT((HG3:HG54=EV65)*(HJ3:HJ54=EV67)*(HK3:HK54="D"))+SUMPRODUCT((HG3:HG54=EV65)*(HJ3:HJ54=EV64)*(HK3:HK54="D"))+SUMPRODUCT((HG3:HG54=EV66)*(HJ3:HJ54=EV65)*(HK3:HK54="D"))+SUMPRODUCT((HG3:HG54=EV67)*(HJ3:HJ54=EV65)*(HK3:HK54="D"))+SUMPRODUCT((HG3:HG54=EV64)*(HJ3:HJ54=EV65)*(HK3:HK54="D"))</f>
        <v>0</v>
      </c>
      <c r="EY65" s="395">
        <f ca="1">SUMPRODUCT((HG3:HG54=EV65)*(HJ3:HJ54=EV66)*(HK3:HK54="L"))+SUMPRODUCT((HG3:HG54=EV65)*(HJ3:HJ54=EV67)*(HK3:HK54="L"))+SUMPRODUCT((HG3:HG54=EV65)*(HJ3:HJ54=EV64)*(HK3:HK54="L"))+SUMPRODUCT((HG3:HG54=EV66)*(HJ3:HJ54=EV65)*(HL3:HL54="L"))+SUMPRODUCT((HG3:HG54=EV67)*(HJ3:HJ54=EV65)*(HL3:HL54="L"))+SUMPRODUCT((HG3:HG54=EV64)*(HJ3:HJ54=EV65)*(HL3:HL54="L"))</f>
        <v>0</v>
      </c>
      <c r="EZ65" s="395">
        <f ca="1">SUMPRODUCT((HG3:HG54=EV65)*(HJ3:HJ54=EV66)*HH3:HH54)+SUMPRODUCT((HG3:HG54=EV65)*(HJ3:HJ54=EV67)*HH3:HH54)+SUMPRODUCT((HG3:HG54=EV65)*(HJ3:HJ54=EV63)*HH3:HH54)+SUMPRODUCT((HG3:HG54=EV65)*(HJ3:HJ54=EV64)*HH3:HH54)+SUMPRODUCT((HG3:HG54=EV66)*(HJ3:HJ54=EV65)*HI3:HI54)+SUMPRODUCT((HG3:HG54=EV67)*(HJ3:HJ54=EV65)*HI3:HI54)+SUMPRODUCT((HG3:HG54=EV63)*(HJ3:HJ54=EV65)*HI3:HI54)+SUMPRODUCT((HG3:HG54=EV64)*(HJ3:HJ54=EV65)*HI3:HI54)</f>
        <v>0</v>
      </c>
      <c r="FA65" s="395">
        <f ca="1">SUMPRODUCT((HG3:HG54=EV65)*(HJ3:HJ54=EV66)*HI3:HI54)+SUMPRODUCT((HG3:HG54=EV65)*(HJ3:HJ54=EV67)*HI3:HI54)+SUMPRODUCT((HG3:HG54=EV65)*(HJ3:HJ54=EV63)*HI3:HI54)+SUMPRODUCT((HG3:HG54=EV65)*(HJ3:HJ54=EV64)*HI3:HI54)+SUMPRODUCT((HG3:HG54=EV66)*(HJ3:HJ54=EV65)*HH3:HH54)+SUMPRODUCT((HG3:HG54=EV67)*(HJ3:HJ54=EV65)*HH3:HH54)+SUMPRODUCT((HG3:HG54=EV63)*(HJ3:HJ54=EV65)*HH3:HH54)+SUMPRODUCT((HG3:HG54=EV64)*(HJ3:HJ54=EV65)*HH3:HH54)</f>
        <v>0</v>
      </c>
      <c r="FB65" s="395">
        <f ca="1">EZ65-FA65+1000</f>
        <v>1000</v>
      </c>
      <c r="FC65" s="395" t="str">
        <f t="shared" ca="1" si="7617"/>
        <v/>
      </c>
      <c r="FD65" s="395" t="str">
        <f ca="1">IF(EV65&lt;&gt;"",VLOOKUP(EV65,DI4:DO52,7,FALSE),"")</f>
        <v/>
      </c>
      <c r="FE65" s="395" t="str">
        <f ca="1">IF(EV65&lt;&gt;"",VLOOKUP(EV65,DI4:DO52,5,FALSE),"")</f>
        <v/>
      </c>
      <c r="FF65" s="395" t="str">
        <f ca="1">IF(EV65&lt;&gt;"",VLOOKUP(EV65,DI4:DQ52,9,FALSE),"")</f>
        <v/>
      </c>
      <c r="FG65" s="395" t="str">
        <f t="shared" ca="1" si="7618"/>
        <v/>
      </c>
      <c r="FH65" s="395" t="str">
        <f ca="1">IF(EV65&lt;&gt;"",RANK(FG65,FG63:FG66),"")</f>
        <v/>
      </c>
      <c r="FI65" s="395" t="str">
        <f ca="1">IF(EV65&lt;&gt;"",SUMPRODUCT((FG63:FG66=FG65)*(FB63:FB66&gt;FB65)),"")</f>
        <v/>
      </c>
      <c r="FJ65" s="395" t="str">
        <f ca="1">IF(EV65&lt;&gt;"",SUMPRODUCT((FG63:FG66=FG65)*(FB63:FB66=FB65)*(EZ63:EZ66&gt;EZ65)),"")</f>
        <v/>
      </c>
      <c r="FK65" s="395" t="str">
        <f ca="1">IF(EV65&lt;&gt;"",SUMPRODUCT((FG63:FG66=FG65)*(FB63:FB66=FB65)*(EZ63:EZ66=EZ65)*(FD63:FD66&gt;FD65)),"")</f>
        <v/>
      </c>
      <c r="FL65" s="395" t="str">
        <f ca="1">IF(EV65&lt;&gt;"",SUMPRODUCT((FG63:FG66=FG65)*(FB63:FB66=FB65)*(EZ63:EZ66=EZ65)*(FD63:FD66=FD65)*(FE63:FE66&gt;FE65)),"")</f>
        <v/>
      </c>
      <c r="FM65" s="395" t="str">
        <f ca="1">IF(EV65&lt;&gt;"",SUMPRODUCT((FG63:FG66=FG65)*(FB63:FB66=FB65)*(EZ63:EZ66=EZ65)*(FD63:FD66=FD65)*(FE63:FE66=FE65)*(FF63:FF66&gt;FF65)),"")</f>
        <v/>
      </c>
      <c r="FN65" s="395" t="str">
        <f t="shared" ref="FN65:FN66" ca="1" si="7656">IF(EV65&lt;&gt;"",SUM(FH65:FM65)+1,"")</f>
        <v/>
      </c>
      <c r="HV65" s="395">
        <f ca="1">IF(COUNTIF(HV11:HV14,4)=4,1,SUMPRODUCT((HV11:HV14=HV13)*(HU11:HU14=HU13)*(HS11:HS14&gt;HS13))+1)</f>
        <v>1</v>
      </c>
      <c r="IG65" s="395" t="str">
        <f ca="1">IF(IH13&lt;&gt;"",SUMPRODUCT((IO11:IO14=IO13)*(IN11:IN14=IN13)*(IL11:IL14=IL13)*(IM11:IM14=IM13)),"")</f>
        <v/>
      </c>
      <c r="IH65" s="395" t="str">
        <f ca="1">IF(AND(IG65&lt;&gt;"",IG65&gt;1),IH13,"")</f>
        <v/>
      </c>
      <c r="II65" s="395">
        <f ca="1">SUMPRODUCT((LM3:LM54=IH65)*(LP3:LP54=IH66)*(LQ3:LQ54="W"))+SUMPRODUCT((LM3:LM54=IH65)*(LP3:LP54=IH67)*(LQ3:LQ54="W"))+SUMPRODUCT((LM3:LM54=IH65)*(LP3:LP54=IH63)*(LQ3:LQ54="W"))+SUMPRODUCT((LM3:LM54=IH65)*(LP3:LP54=IH64)*(LQ3:LQ54="W"))+SUMPRODUCT((LM3:LM54=IH66)*(LP3:LP54=IH65)*(LR3:LR54="W"))+SUMPRODUCT((LM3:LM54=IH67)*(LP3:LP54=IH65)*(LR3:LR54="W"))+SUMPRODUCT((LM3:LM54=IH63)*(LP3:LP54=IH65)*(LR3:LR54="W"))+SUMPRODUCT((LM3:LM54=IH64)*(LP3:LP54=IH65)*(LR3:LR54="W"))</f>
        <v>0</v>
      </c>
      <c r="IJ65" s="395">
        <f ca="1">SUMPRODUCT((LM3:LM54=IH65)*(LP3:LP54=IH66)*(LQ3:LQ54="D"))+SUMPRODUCT((LM3:LM54=IH65)*(LP3:LP54=IH67)*(LQ3:LQ54="D"))+SUMPRODUCT((LM3:LM54=IH65)*(LP3:LP54=IH63)*(LQ3:LQ54="D"))+SUMPRODUCT((LM3:LM54=IH65)*(LP3:LP54=IH64)*(LQ3:LQ54="D"))+SUMPRODUCT((LM3:LM54=IH66)*(LP3:LP54=IH65)*(LQ3:LQ54="D"))+SUMPRODUCT((LM3:LM54=IH67)*(LP3:LP54=IH65)*(LQ3:LQ54="D"))+SUMPRODUCT((LM3:LM54=IH63)*(LP3:LP54=IH65)*(LQ3:LQ54="D"))+SUMPRODUCT((LM3:LM54=IH64)*(LP3:LP54=IH65)*(LQ3:LQ54="D"))</f>
        <v>0</v>
      </c>
      <c r="IK65" s="395">
        <f ca="1">SUMPRODUCT((LM3:LM54=IH65)*(LP3:LP54=IH66)*(LQ3:LQ54="L"))+SUMPRODUCT((LM3:LM54=IH65)*(LP3:LP54=IH67)*(LQ3:LQ54="L"))+SUMPRODUCT((LM3:LM54=IH65)*(LP3:LP54=IH63)*(LQ3:LQ54="L"))+SUMPRODUCT((LM3:LM54=IH65)*(LP3:LP54=IH64)*(LQ3:LQ54="L"))+SUMPRODUCT((LM3:LM54=IH66)*(LP3:LP54=IH65)*(LR3:LR54="L"))+SUMPRODUCT((LM3:LM54=IH67)*(LP3:LP54=IH65)*(LR3:LR54="L"))+SUMPRODUCT((LM3:LM54=IH63)*(LP3:LP54=IH65)*(LR3:LR54="L"))+SUMPRODUCT((LM3:LM54=IH64)*(LP3:LP54=IH65)*(LR3:LR54="L"))</f>
        <v>0</v>
      </c>
      <c r="IL65" s="395">
        <f ca="1">SUMPRODUCT((LM3:LM54=IH65)*(LP3:LP54=IH66)*LN3:LN54)+SUMPRODUCT((LM3:LM54=IH65)*(LP3:LP54=IH67)*LN3:LN54)+SUMPRODUCT((LM3:LM54=IH65)*(LP3:LP54=IH63)*LN3:LN54)+SUMPRODUCT((LM3:LM54=IH65)*(LP3:LP54=IH64)*LN3:LN54)+SUMPRODUCT((LM3:LM54=IH66)*(LP3:LP54=IH65)*LO3:LO54)+SUMPRODUCT((LM3:LM54=IH67)*(LP3:LP54=IH65)*LO3:LO54)+SUMPRODUCT((LM3:LM54=IH63)*(LP3:LP54=IH65)*LO3:LO54)+SUMPRODUCT((LM3:LM54=IH64)*(LP3:LP54=IH65)*LO3:LO54)</f>
        <v>0</v>
      </c>
      <c r="IM65" s="395">
        <f ca="1">SUMPRODUCT((LM3:LM54=IH65)*(LP3:LP54=IH66)*LO3:LO54)+SUMPRODUCT((LM3:LM54=IH65)*(LP3:LP54=IH67)*LO3:LO54)+SUMPRODUCT((LM3:LM54=IH65)*(LP3:LP54=IH63)*LO3:LO54)+SUMPRODUCT((LM3:LM54=IH65)*(LP3:LP54=IH64)*LO3:LO54)+SUMPRODUCT((LM3:LM54=IH66)*(LP3:LP54=IH65)*LN3:LN54)+SUMPRODUCT((LM3:LM54=IH67)*(LP3:LP54=IH65)*LN3:LN54)+SUMPRODUCT((LM3:LM54=IH63)*(LP3:LP54=IH65)*LN3:LN54)+SUMPRODUCT((LM3:LM54=IH64)*(LP3:LP54=IH65)*LN3:LN54)</f>
        <v>0</v>
      </c>
      <c r="IN65" s="395">
        <f ca="1">IL65-IM65+1000</f>
        <v>1000</v>
      </c>
      <c r="IO65" s="395" t="str">
        <f t="shared" ca="1" si="7602"/>
        <v/>
      </c>
      <c r="IP65" s="395" t="str">
        <f ca="1">IF(IH65&lt;&gt;"",VLOOKUP(IH65,HO4:HU52,7,FALSE),"")</f>
        <v/>
      </c>
      <c r="IQ65" s="395" t="str">
        <f ca="1">IF(IH65&lt;&gt;"",VLOOKUP(IH65,HO4:HU52,5,FALSE),"")</f>
        <v/>
      </c>
      <c r="IR65" s="395" t="str">
        <f ca="1">IF(IH65&lt;&gt;"",VLOOKUP(IH65,HO4:HW52,9,FALSE),"")</f>
        <v/>
      </c>
      <c r="IS65" s="395" t="str">
        <f t="shared" ca="1" si="7619"/>
        <v/>
      </c>
      <c r="IT65" s="395" t="str">
        <f ca="1">IF(IH65&lt;&gt;"",RANK(IS65,IS63:IS66),"")</f>
        <v/>
      </c>
      <c r="IU65" s="395" t="str">
        <f ca="1">IF(IH65&lt;&gt;"",SUMPRODUCT((IS63:IS66=IS65)*(IN63:IN66&gt;IN65)),"")</f>
        <v/>
      </c>
      <c r="IV65" s="395" t="str">
        <f ca="1">IF(IH65&lt;&gt;"",SUMPRODUCT((IS63:IS66=IS65)*(IN63:IN66=IN65)*(IL63:IL66&gt;IL65)),"")</f>
        <v/>
      </c>
      <c r="IW65" s="395" t="str">
        <f ca="1">IF(IH65&lt;&gt;"",SUMPRODUCT((IS63:IS66=IS65)*(IN63:IN66=IN65)*(IL63:IL66=IL65)*(IP63:IP66&gt;IP65)),"")</f>
        <v/>
      </c>
      <c r="IX65" s="395" t="str">
        <f ca="1">IF(IH65&lt;&gt;"",SUMPRODUCT((IS63:IS66=IS65)*(IN63:IN66=IN65)*(IL63:IL66=IL65)*(IP63:IP66=IP65)*(IQ63:IQ66&gt;IQ65)),"")</f>
        <v/>
      </c>
      <c r="IY65" s="395" t="str">
        <f ca="1">IF(IH65&lt;&gt;"",SUMPRODUCT((IS63:IS66=IS65)*(IN63:IN66=IN65)*(IL63:IL66=IL65)*(IP63:IP66=IP65)*(IQ63:IQ66=IQ65)*(IR63:IR66&gt;IR65)),"")</f>
        <v/>
      </c>
      <c r="IZ65" s="395" t="str">
        <f t="shared" ca="1" si="7620"/>
        <v/>
      </c>
      <c r="JA65" s="395">
        <f ca="1">IF(JB13&lt;&gt;"",SUMPRODUCT((JI11:JI14=JI13)*(JH11:JH14=JH13)*(JF11:JF14=JF13)*(JG11:JG14=JG13)),"")</f>
        <v>1</v>
      </c>
      <c r="JB65" s="395" t="str">
        <f ca="1">IF(AND(JA65&lt;&gt;"",JA65&gt;1),JB13,"")</f>
        <v/>
      </c>
      <c r="JC65" s="395">
        <f ca="1">SUMPRODUCT((LM3:LM54=JB65)*(LP3:LP54=JB66)*(LQ3:LQ54="W"))+SUMPRODUCT((LM3:LM54=JB65)*(LP3:LP54=JB67)*(LQ3:LQ54="W"))+SUMPRODUCT((LM3:LM54=JB65)*(LP3:LP54=JB64)*(LQ3:LQ54="W"))+SUMPRODUCT((LM3:LM54=JB66)*(LP3:LP54=JB65)*(LR3:LR54="W"))+SUMPRODUCT((LM3:LM54=JB67)*(LP3:LP54=JB65)*(LR3:LR54="W"))+SUMPRODUCT((LM3:LM54=JB64)*(LP3:LP54=JB65)*(LR3:LR54="W"))</f>
        <v>0</v>
      </c>
      <c r="JD65" s="395">
        <f ca="1">SUMPRODUCT((LM3:LM54=JB65)*(LP3:LP54=JB66)*(LQ3:LQ54="D"))+SUMPRODUCT((LM3:LM54=JB65)*(LP3:LP54=JB67)*(LQ3:LQ54="D"))+SUMPRODUCT((LM3:LM54=JB65)*(LP3:LP54=JB64)*(LQ3:LQ54="D"))+SUMPRODUCT((LM3:LM54=JB66)*(LP3:LP54=JB65)*(LQ3:LQ54="D"))+SUMPRODUCT((LM3:LM54=JB67)*(LP3:LP54=JB65)*(LQ3:LQ54="D"))+SUMPRODUCT((LM3:LM54=JB64)*(LP3:LP54=JB65)*(LQ3:LQ54="D"))</f>
        <v>0</v>
      </c>
      <c r="JE65" s="395">
        <f ca="1">SUMPRODUCT((LM3:LM54=JB65)*(LP3:LP54=JB66)*(LQ3:LQ54="L"))+SUMPRODUCT((LM3:LM54=JB65)*(LP3:LP54=JB67)*(LQ3:LQ54="L"))+SUMPRODUCT((LM3:LM54=JB65)*(LP3:LP54=JB64)*(LQ3:LQ54="L"))+SUMPRODUCT((LM3:LM54=JB66)*(LP3:LP54=JB65)*(LR3:LR54="L"))+SUMPRODUCT((LM3:LM54=JB67)*(LP3:LP54=JB65)*(LR3:LR54="L"))+SUMPRODUCT((LM3:LM54=JB64)*(LP3:LP54=JB65)*(LR3:LR54="L"))</f>
        <v>0</v>
      </c>
      <c r="JF65" s="395">
        <f ca="1">SUMPRODUCT((LM3:LM54=JB65)*(LP3:LP54=JB66)*LN3:LN54)+SUMPRODUCT((LM3:LM54=JB65)*(LP3:LP54=JB67)*LN3:LN54)+SUMPRODUCT((LM3:LM54=JB65)*(LP3:LP54=JB63)*LN3:LN54)+SUMPRODUCT((LM3:LM54=JB65)*(LP3:LP54=JB64)*LN3:LN54)+SUMPRODUCT((LM3:LM54=JB66)*(LP3:LP54=JB65)*LO3:LO54)+SUMPRODUCT((LM3:LM54=JB67)*(LP3:LP54=JB65)*LO3:LO54)+SUMPRODUCT((LM3:LM54=JB63)*(LP3:LP54=JB65)*LO3:LO54)+SUMPRODUCT((LM3:LM54=JB64)*(LP3:LP54=JB65)*LO3:LO54)</f>
        <v>0</v>
      </c>
      <c r="JG65" s="395">
        <f ca="1">SUMPRODUCT((LM3:LM54=JB65)*(LP3:LP54=JB66)*LO3:LO54)+SUMPRODUCT((LM3:LM54=JB65)*(LP3:LP54=JB67)*LO3:LO54)+SUMPRODUCT((LM3:LM54=JB65)*(LP3:LP54=JB63)*LO3:LO54)+SUMPRODUCT((LM3:LM54=JB65)*(LP3:LP54=JB64)*LO3:LO54)+SUMPRODUCT((LM3:LM54=JB66)*(LP3:LP54=JB65)*LN3:LN54)+SUMPRODUCT((LM3:LM54=JB67)*(LP3:LP54=JB65)*LN3:LN54)+SUMPRODUCT((LM3:LM54=JB63)*(LP3:LP54=JB65)*LN3:LN54)+SUMPRODUCT((LM3:LM54=JB64)*(LP3:LP54=JB65)*LN3:LN54)</f>
        <v>0</v>
      </c>
      <c r="JH65" s="395">
        <f ca="1">JF65-JG65+1000</f>
        <v>1000</v>
      </c>
      <c r="JI65" s="395" t="str">
        <f t="shared" ca="1" si="7621"/>
        <v/>
      </c>
      <c r="JJ65" s="395" t="str">
        <f ca="1">IF(JB65&lt;&gt;"",VLOOKUP(JB65,HO4:HU52,7,FALSE),"")</f>
        <v/>
      </c>
      <c r="JK65" s="395" t="str">
        <f ca="1">IF(JB65&lt;&gt;"",VLOOKUP(JB65,HO4:HU52,5,FALSE),"")</f>
        <v/>
      </c>
      <c r="JL65" s="395" t="str">
        <f ca="1">IF(JB65&lt;&gt;"",VLOOKUP(JB65,HO4:HW52,9,FALSE),"")</f>
        <v/>
      </c>
      <c r="JM65" s="395" t="str">
        <f t="shared" ca="1" si="7622"/>
        <v/>
      </c>
      <c r="JN65" s="395" t="str">
        <f ca="1">IF(JB65&lt;&gt;"",RANK(JM65,JM63:JM66),"")</f>
        <v/>
      </c>
      <c r="JO65" s="395" t="str">
        <f ca="1">IF(JB65&lt;&gt;"",SUMPRODUCT((JM63:JM66=JM65)*(JH63:JH66&gt;JH65)),"")</f>
        <v/>
      </c>
      <c r="JP65" s="395" t="str">
        <f ca="1">IF(JB65&lt;&gt;"",SUMPRODUCT((JM63:JM66=JM65)*(JH63:JH66=JH65)*(JF63:JF66&gt;JF65)),"")</f>
        <v/>
      </c>
      <c r="JQ65" s="395" t="str">
        <f ca="1">IF(JB65&lt;&gt;"",SUMPRODUCT((JM63:JM66=JM65)*(JH63:JH66=JH65)*(JF63:JF66=JF65)*(JJ63:JJ66&gt;JJ65)),"")</f>
        <v/>
      </c>
      <c r="JR65" s="395" t="str">
        <f ca="1">IF(JB65&lt;&gt;"",SUMPRODUCT((JM63:JM66=JM65)*(JH63:JH66=JH65)*(JF63:JF66=JF65)*(JJ63:JJ66=JJ65)*(JK63:JK66&gt;JK65)),"")</f>
        <v/>
      </c>
      <c r="JS65" s="395" t="str">
        <f ca="1">IF(JB65&lt;&gt;"",SUMPRODUCT((JM63:JM66=JM65)*(JH63:JH66=JH65)*(JF63:JF66=JF65)*(JJ63:JJ66=JJ65)*(JK63:JK66=JK65)*(JL63:JL66&gt;JL65)),"")</f>
        <v/>
      </c>
      <c r="JT65" s="395" t="str">
        <f t="shared" ref="JT65:JT66" ca="1" si="7657">IF(JB65&lt;&gt;"",SUM(JN65:JS65)+1,"")</f>
        <v/>
      </c>
      <c r="MB65" s="395">
        <f ca="1">IF(COUNTIF(MB11:MB14,4)=4,1,SUMPRODUCT((MB11:MB14=MB13)*(MA11:MA14=MA13)*(LY11:LY14&gt;LY13))+1)</f>
        <v>1</v>
      </c>
      <c r="MM65" s="395" t="str">
        <f ca="1">IF(MN13&lt;&gt;"",SUMPRODUCT((MU11:MU14=MU13)*(MT11:MT14=MT13)*(MR11:MR14=MR13)*(MS11:MS14=MS13)),"")</f>
        <v/>
      </c>
      <c r="MN65" s="395" t="str">
        <f ca="1">IF(AND(MM65&lt;&gt;"",MM65&gt;1),MN13,"")</f>
        <v/>
      </c>
      <c r="MO65" s="395">
        <f ca="1">SUMPRODUCT((PS3:PS54=MN65)*(PV3:PV54=MN66)*(PW3:PW54="W"))+SUMPRODUCT((PS3:PS54=MN65)*(PV3:PV54=MN67)*(PW3:PW54="W"))+SUMPRODUCT((PS3:PS54=MN65)*(PV3:PV54=MN63)*(PW3:PW54="W"))+SUMPRODUCT((PS3:PS54=MN65)*(PV3:PV54=MN64)*(PW3:PW54="W"))+SUMPRODUCT((PS3:PS54=MN66)*(PV3:PV54=MN65)*(PX3:PX54="W"))+SUMPRODUCT((PS3:PS54=MN67)*(PV3:PV54=MN65)*(PX3:PX54="W"))+SUMPRODUCT((PS3:PS54=MN63)*(PV3:PV54=MN65)*(PX3:PX54="W"))+SUMPRODUCT((PS3:PS54=MN64)*(PV3:PV54=MN65)*(PX3:PX54="W"))</f>
        <v>0</v>
      </c>
      <c r="MP65" s="395">
        <f ca="1">SUMPRODUCT((PS3:PS54=MN65)*(PV3:PV54=MN66)*(PW3:PW54="D"))+SUMPRODUCT((PS3:PS54=MN65)*(PV3:PV54=MN67)*(PW3:PW54="D"))+SUMPRODUCT((PS3:PS54=MN65)*(PV3:PV54=MN63)*(PW3:PW54="D"))+SUMPRODUCT((PS3:PS54=MN65)*(PV3:PV54=MN64)*(PW3:PW54="D"))+SUMPRODUCT((PS3:PS54=MN66)*(PV3:PV54=MN65)*(PW3:PW54="D"))+SUMPRODUCT((PS3:PS54=MN67)*(PV3:PV54=MN65)*(PW3:PW54="D"))+SUMPRODUCT((PS3:PS54=MN63)*(PV3:PV54=MN65)*(PW3:PW54="D"))+SUMPRODUCT((PS3:PS54=MN64)*(PV3:PV54=MN65)*(PW3:PW54="D"))</f>
        <v>0</v>
      </c>
      <c r="MQ65" s="395">
        <f ca="1">SUMPRODUCT((PS3:PS54=MN65)*(PV3:PV54=MN66)*(PW3:PW54="L"))+SUMPRODUCT((PS3:PS54=MN65)*(PV3:PV54=MN67)*(PW3:PW54="L"))+SUMPRODUCT((PS3:PS54=MN65)*(PV3:PV54=MN63)*(PW3:PW54="L"))+SUMPRODUCT((PS3:PS54=MN65)*(PV3:PV54=MN64)*(PW3:PW54="L"))+SUMPRODUCT((PS3:PS54=MN66)*(PV3:PV54=MN65)*(PX3:PX54="L"))+SUMPRODUCT((PS3:PS54=MN67)*(PV3:PV54=MN65)*(PX3:PX54="L"))+SUMPRODUCT((PS3:PS54=MN63)*(PV3:PV54=MN65)*(PX3:PX54="L"))+SUMPRODUCT((PS3:PS54=MN64)*(PV3:PV54=MN65)*(PX3:PX54="L"))</f>
        <v>0</v>
      </c>
      <c r="MR65" s="395">
        <f ca="1">SUMPRODUCT((PS3:PS54=MN65)*(PV3:PV54=MN66)*PT3:PT54)+SUMPRODUCT((PS3:PS54=MN65)*(PV3:PV54=MN67)*PT3:PT54)+SUMPRODUCT((PS3:PS54=MN65)*(PV3:PV54=MN63)*PT3:PT54)+SUMPRODUCT((PS3:PS54=MN65)*(PV3:PV54=MN64)*PT3:PT54)+SUMPRODUCT((PS3:PS54=MN66)*(PV3:PV54=MN65)*PU3:PU54)+SUMPRODUCT((PS3:PS54=MN67)*(PV3:PV54=MN65)*PU3:PU54)+SUMPRODUCT((PS3:PS54=MN63)*(PV3:PV54=MN65)*PU3:PU54)+SUMPRODUCT((PS3:PS54=MN64)*(PV3:PV54=MN65)*PU3:PU54)</f>
        <v>0</v>
      </c>
      <c r="MS65" s="395">
        <f ca="1">SUMPRODUCT((PS3:PS54=MN65)*(PV3:PV54=MN66)*PU3:PU54)+SUMPRODUCT((PS3:PS54=MN65)*(PV3:PV54=MN67)*PU3:PU54)+SUMPRODUCT((PS3:PS54=MN65)*(PV3:PV54=MN63)*PU3:PU54)+SUMPRODUCT((PS3:PS54=MN65)*(PV3:PV54=MN64)*PU3:PU54)+SUMPRODUCT((PS3:PS54=MN66)*(PV3:PV54=MN65)*PT3:PT54)+SUMPRODUCT((PS3:PS54=MN67)*(PV3:PV54=MN65)*PT3:PT54)+SUMPRODUCT((PS3:PS54=MN63)*(PV3:PV54=MN65)*PT3:PT54)+SUMPRODUCT((PS3:PS54=MN64)*(PV3:PV54=MN65)*PT3:PT54)</f>
        <v>0</v>
      </c>
      <c r="MT65" s="395">
        <f ca="1">MR65-MS65+1000</f>
        <v>1000</v>
      </c>
      <c r="MU65" s="395" t="str">
        <f t="shared" ca="1" si="7603"/>
        <v/>
      </c>
      <c r="MV65" s="395" t="str">
        <f ca="1">IF(MN65&lt;&gt;"",VLOOKUP(MN65,LU4:MA52,7,FALSE),"")</f>
        <v/>
      </c>
      <c r="MW65" s="395" t="str">
        <f ca="1">IF(MN65&lt;&gt;"",VLOOKUP(MN65,LU4:MA52,5,FALSE),"")</f>
        <v/>
      </c>
      <c r="MX65" s="395" t="str">
        <f ca="1">IF(MN65&lt;&gt;"",VLOOKUP(MN65,LU4:MC52,9,FALSE),"")</f>
        <v/>
      </c>
      <c r="MY65" s="395" t="str">
        <f t="shared" ca="1" si="7623"/>
        <v/>
      </c>
      <c r="MZ65" s="395" t="str">
        <f ca="1">IF(MN65&lt;&gt;"",RANK(MY65,MY63:MY66),"")</f>
        <v/>
      </c>
      <c r="NA65" s="395" t="str">
        <f ca="1">IF(MN65&lt;&gt;"",SUMPRODUCT((MY63:MY66=MY65)*(MT63:MT66&gt;MT65)),"")</f>
        <v/>
      </c>
      <c r="NB65" s="395" t="str">
        <f ca="1">IF(MN65&lt;&gt;"",SUMPRODUCT((MY63:MY66=MY65)*(MT63:MT66=MT65)*(MR63:MR66&gt;MR65)),"")</f>
        <v/>
      </c>
      <c r="NC65" s="395" t="str">
        <f ca="1">IF(MN65&lt;&gt;"",SUMPRODUCT((MY63:MY66=MY65)*(MT63:MT66=MT65)*(MR63:MR66=MR65)*(MV63:MV66&gt;MV65)),"")</f>
        <v/>
      </c>
      <c r="ND65" s="395" t="str">
        <f ca="1">IF(MN65&lt;&gt;"",SUMPRODUCT((MY63:MY66=MY65)*(MT63:MT66=MT65)*(MR63:MR66=MR65)*(MV63:MV66=MV65)*(MW63:MW66&gt;MW65)),"")</f>
        <v/>
      </c>
      <c r="NE65" s="395" t="str">
        <f ca="1">IF(MN65&lt;&gt;"",SUMPRODUCT((MY63:MY66=MY65)*(MT63:MT66=MT65)*(MR63:MR66=MR65)*(MV63:MV66=MV65)*(MW63:MW66=MW65)*(MX63:MX66&gt;MX65)),"")</f>
        <v/>
      </c>
      <c r="NF65" s="395" t="str">
        <f t="shared" ca="1" si="7624"/>
        <v/>
      </c>
      <c r="NG65" s="395">
        <f ca="1">IF(NH13&lt;&gt;"",SUMPRODUCT((NO11:NO14=NO13)*(NN11:NN14=NN13)*(NL11:NL14=NL13)*(NM11:NM14=NM13)),"")</f>
        <v>1</v>
      </c>
      <c r="NH65" s="395" t="str">
        <f ca="1">IF(AND(NG65&lt;&gt;"",NG65&gt;1),NH13,"")</f>
        <v/>
      </c>
      <c r="NI65" s="395">
        <f ca="1">SUMPRODUCT((PS3:PS54=NH65)*(PV3:PV54=NH66)*(PW3:PW54="W"))+SUMPRODUCT((PS3:PS54=NH65)*(PV3:PV54=NH67)*(PW3:PW54="W"))+SUMPRODUCT((PS3:PS54=NH65)*(PV3:PV54=NH64)*(PW3:PW54="W"))+SUMPRODUCT((PS3:PS54=NH66)*(PV3:PV54=NH65)*(PX3:PX54="W"))+SUMPRODUCT((PS3:PS54=NH67)*(PV3:PV54=NH65)*(PX3:PX54="W"))+SUMPRODUCT((PS3:PS54=NH64)*(PV3:PV54=NH65)*(PX3:PX54="W"))</f>
        <v>0</v>
      </c>
      <c r="NJ65" s="395">
        <f ca="1">SUMPRODUCT((PS3:PS54=NH65)*(PV3:PV54=NH66)*(PW3:PW54="D"))+SUMPRODUCT((PS3:PS54=NH65)*(PV3:PV54=NH67)*(PW3:PW54="D"))+SUMPRODUCT((PS3:PS54=NH65)*(PV3:PV54=NH64)*(PW3:PW54="D"))+SUMPRODUCT((PS3:PS54=NH66)*(PV3:PV54=NH65)*(PW3:PW54="D"))+SUMPRODUCT((PS3:PS54=NH67)*(PV3:PV54=NH65)*(PW3:PW54="D"))+SUMPRODUCT((PS3:PS54=NH64)*(PV3:PV54=NH65)*(PW3:PW54="D"))</f>
        <v>0</v>
      </c>
      <c r="NK65" s="395">
        <f ca="1">SUMPRODUCT((PS3:PS54=NH65)*(PV3:PV54=NH66)*(PW3:PW54="L"))+SUMPRODUCT((PS3:PS54=NH65)*(PV3:PV54=NH67)*(PW3:PW54="L"))+SUMPRODUCT((PS3:PS54=NH65)*(PV3:PV54=NH64)*(PW3:PW54="L"))+SUMPRODUCT((PS3:PS54=NH66)*(PV3:PV54=NH65)*(PX3:PX54="L"))+SUMPRODUCT((PS3:PS54=NH67)*(PV3:PV54=NH65)*(PX3:PX54="L"))+SUMPRODUCT((PS3:PS54=NH64)*(PV3:PV54=NH65)*(PX3:PX54="L"))</f>
        <v>0</v>
      </c>
      <c r="NL65" s="395">
        <f ca="1">SUMPRODUCT((PS3:PS54=NH65)*(PV3:PV54=NH66)*PT3:PT54)+SUMPRODUCT((PS3:PS54=NH65)*(PV3:PV54=NH67)*PT3:PT54)+SUMPRODUCT((PS3:PS54=NH65)*(PV3:PV54=NH63)*PT3:PT54)+SUMPRODUCT((PS3:PS54=NH65)*(PV3:PV54=NH64)*PT3:PT54)+SUMPRODUCT((PS3:PS54=NH66)*(PV3:PV54=NH65)*PU3:PU54)+SUMPRODUCT((PS3:PS54=NH67)*(PV3:PV54=NH65)*PU3:PU54)+SUMPRODUCT((PS3:PS54=NH63)*(PV3:PV54=NH65)*PU3:PU54)+SUMPRODUCT((PS3:PS54=NH64)*(PV3:PV54=NH65)*PU3:PU54)</f>
        <v>0</v>
      </c>
      <c r="NM65" s="395">
        <f ca="1">SUMPRODUCT((PS3:PS54=NH65)*(PV3:PV54=NH66)*PU3:PU54)+SUMPRODUCT((PS3:PS54=NH65)*(PV3:PV54=NH67)*PU3:PU54)+SUMPRODUCT((PS3:PS54=NH65)*(PV3:PV54=NH63)*PU3:PU54)+SUMPRODUCT((PS3:PS54=NH65)*(PV3:PV54=NH64)*PU3:PU54)+SUMPRODUCT((PS3:PS54=NH66)*(PV3:PV54=NH65)*PT3:PT54)+SUMPRODUCT((PS3:PS54=NH67)*(PV3:PV54=NH65)*PT3:PT54)+SUMPRODUCT((PS3:PS54=NH63)*(PV3:PV54=NH65)*PT3:PT54)+SUMPRODUCT((PS3:PS54=NH64)*(PV3:PV54=NH65)*PT3:PT54)</f>
        <v>0</v>
      </c>
      <c r="NN65" s="395">
        <f ca="1">NL65-NM65+1000</f>
        <v>1000</v>
      </c>
      <c r="NO65" s="395" t="str">
        <f t="shared" ca="1" si="7625"/>
        <v/>
      </c>
      <c r="NP65" s="395" t="str">
        <f ca="1">IF(NH65&lt;&gt;"",VLOOKUP(NH65,LU4:MA52,7,FALSE),"")</f>
        <v/>
      </c>
      <c r="NQ65" s="395" t="str">
        <f ca="1">IF(NH65&lt;&gt;"",VLOOKUP(NH65,LU4:MA52,5,FALSE),"")</f>
        <v/>
      </c>
      <c r="NR65" s="395" t="str">
        <f ca="1">IF(NH65&lt;&gt;"",VLOOKUP(NH65,LU4:MC52,9,FALSE),"")</f>
        <v/>
      </c>
      <c r="NS65" s="395" t="str">
        <f t="shared" ca="1" si="7626"/>
        <v/>
      </c>
      <c r="NT65" s="395" t="str">
        <f ca="1">IF(NH65&lt;&gt;"",RANK(NS65,NS63:NS66),"")</f>
        <v/>
      </c>
      <c r="NU65" s="395" t="str">
        <f ca="1">IF(NH65&lt;&gt;"",SUMPRODUCT((NS63:NS66=NS65)*(NN63:NN66&gt;NN65)),"")</f>
        <v/>
      </c>
      <c r="NV65" s="395" t="str">
        <f ca="1">IF(NH65&lt;&gt;"",SUMPRODUCT((NS63:NS66=NS65)*(NN63:NN66=NN65)*(NL63:NL66&gt;NL65)),"")</f>
        <v/>
      </c>
      <c r="NW65" s="395" t="str">
        <f ca="1">IF(NH65&lt;&gt;"",SUMPRODUCT((NS63:NS66=NS65)*(NN63:NN66=NN65)*(NL63:NL66=NL65)*(NP63:NP66&gt;NP65)),"")</f>
        <v/>
      </c>
      <c r="NX65" s="395" t="str">
        <f ca="1">IF(NH65&lt;&gt;"",SUMPRODUCT((NS63:NS66=NS65)*(NN63:NN66=NN65)*(NL63:NL66=NL65)*(NP63:NP66=NP65)*(NQ63:NQ66&gt;NQ65)),"")</f>
        <v/>
      </c>
      <c r="NY65" s="395" t="str">
        <f ca="1">IF(NH65&lt;&gt;"",SUMPRODUCT((NS63:NS66=NS65)*(NN63:NN66=NN65)*(NL63:NL66=NL65)*(NP63:NP66=NP65)*(NQ63:NQ66=NQ65)*(NR63:NR66&gt;NR65)),"")</f>
        <v/>
      </c>
      <c r="NZ65" s="395" t="str">
        <f t="shared" ref="NZ65:NZ66" ca="1" si="7658">IF(NH65&lt;&gt;"",SUM(NT65:NY65)+1,"")</f>
        <v/>
      </c>
      <c r="QH65" s="395">
        <f ca="1">IF(COUNTIF(QH11:QH14,4)=4,1,SUMPRODUCT((QH11:QH14=QH13)*(QG11:QG14=QG13)*(QE11:QE14&gt;QE13))+1)</f>
        <v>1</v>
      </c>
      <c r="QS65" s="395">
        <f ca="1">IF(QT13&lt;&gt;"",SUMPRODUCT((RA11:RA14=RA13)*(QZ11:QZ14=QZ13)*(QX11:QX14=QX13)*(QY11:QY14=QY13)),"")</f>
        <v>4</v>
      </c>
      <c r="QT65" s="395" t="str">
        <f ca="1">IF(AND(QS65&lt;&gt;"",QS65&gt;1),QT13,"")</f>
        <v>Atletico Madrid</v>
      </c>
      <c r="QU65" s="395">
        <f ca="1">SUMPRODUCT((TY3:TY54=QT65)*(UB3:UB54=QT66)*(UC3:UC54="W"))+SUMPRODUCT((TY3:TY54=QT65)*(UB3:UB54=QT67)*(UC3:UC54="W"))+SUMPRODUCT((TY3:TY54=QT65)*(UB3:UB54=QT63)*(UC3:UC54="W"))+SUMPRODUCT((TY3:TY54=QT65)*(UB3:UB54=QT64)*(UC3:UC54="W"))+SUMPRODUCT((TY3:TY54=QT66)*(UB3:UB54=QT65)*(UD3:UD54="W"))+SUMPRODUCT((TY3:TY54=QT67)*(UB3:UB54=QT65)*(UD3:UD54="W"))+SUMPRODUCT((TY3:TY54=QT63)*(UB3:UB54=QT65)*(UD3:UD54="W"))+SUMPRODUCT((TY3:TY54=QT64)*(UB3:UB54=QT65)*(UD3:UD54="W"))</f>
        <v>0</v>
      </c>
      <c r="QV65" s="395">
        <f ca="1">SUMPRODUCT((TY3:TY54=QT65)*(UB3:UB54=QT66)*(UC3:UC54="D"))+SUMPRODUCT((TY3:TY54=QT65)*(UB3:UB54=QT67)*(UC3:UC54="D"))+SUMPRODUCT((TY3:TY54=QT65)*(UB3:UB54=QT63)*(UC3:UC54="D"))+SUMPRODUCT((TY3:TY54=QT65)*(UB3:UB54=QT64)*(UC3:UC54="D"))+SUMPRODUCT((TY3:TY54=QT66)*(UB3:UB54=QT65)*(UC3:UC54="D"))+SUMPRODUCT((TY3:TY54=QT67)*(UB3:UB54=QT65)*(UC3:UC54="D"))+SUMPRODUCT((TY3:TY54=QT63)*(UB3:UB54=QT65)*(UC3:UC54="D"))+SUMPRODUCT((TY3:TY54=QT64)*(UB3:UB54=QT65)*(UC3:UC54="D"))</f>
        <v>0</v>
      </c>
      <c r="QW65" s="395">
        <f ca="1">SUMPRODUCT((TY3:TY54=QT65)*(UB3:UB54=QT66)*(UC3:UC54="L"))+SUMPRODUCT((TY3:TY54=QT65)*(UB3:UB54=QT67)*(UC3:UC54="L"))+SUMPRODUCT((TY3:TY54=QT65)*(UB3:UB54=QT63)*(UC3:UC54="L"))+SUMPRODUCT((TY3:TY54=QT65)*(UB3:UB54=QT64)*(UC3:UC54="L"))+SUMPRODUCT((TY3:TY54=QT66)*(UB3:UB54=QT65)*(UD3:UD54="L"))+SUMPRODUCT((TY3:TY54=QT67)*(UB3:UB54=QT65)*(UD3:UD54="L"))+SUMPRODUCT((TY3:TY54=QT63)*(UB3:UB54=QT65)*(UD3:UD54="L"))+SUMPRODUCT((TY3:TY54=QT64)*(UB3:UB54=QT65)*(UD3:UD54="L"))</f>
        <v>0</v>
      </c>
      <c r="QX65" s="395">
        <f ca="1">SUMPRODUCT((TY3:TY54=QT65)*(UB3:UB54=QT66)*TZ3:TZ54)+SUMPRODUCT((TY3:TY54=QT65)*(UB3:UB54=QT67)*TZ3:TZ54)+SUMPRODUCT((TY3:TY54=QT65)*(UB3:UB54=QT63)*TZ3:TZ54)+SUMPRODUCT((TY3:TY54=QT65)*(UB3:UB54=QT64)*TZ3:TZ54)+SUMPRODUCT((TY3:TY54=QT66)*(UB3:UB54=QT65)*UA3:UA54)+SUMPRODUCT((TY3:TY54=QT67)*(UB3:UB54=QT65)*UA3:UA54)+SUMPRODUCT((TY3:TY54=QT63)*(UB3:UB54=QT65)*UA3:UA54)+SUMPRODUCT((TY3:TY54=QT64)*(UB3:UB54=QT65)*UA3:UA54)</f>
        <v>0</v>
      </c>
      <c r="QY65" s="395">
        <f ca="1">SUMPRODUCT((TY3:TY54=QT65)*(UB3:UB54=QT66)*UA3:UA54)+SUMPRODUCT((TY3:TY54=QT65)*(UB3:UB54=QT67)*UA3:UA54)+SUMPRODUCT((TY3:TY54=QT65)*(UB3:UB54=QT63)*UA3:UA54)+SUMPRODUCT((TY3:TY54=QT65)*(UB3:UB54=QT64)*UA3:UA54)+SUMPRODUCT((TY3:TY54=QT66)*(UB3:UB54=QT65)*TZ3:TZ54)+SUMPRODUCT((TY3:TY54=QT67)*(UB3:UB54=QT65)*TZ3:TZ54)+SUMPRODUCT((TY3:TY54=QT63)*(UB3:UB54=QT65)*TZ3:TZ54)+SUMPRODUCT((TY3:TY54=QT64)*(UB3:UB54=QT65)*TZ3:TZ54)</f>
        <v>0</v>
      </c>
      <c r="QZ65" s="395">
        <f ca="1">QX65-QY65+1000</f>
        <v>1000</v>
      </c>
      <c r="RA65" s="395">
        <f t="shared" ca="1" si="7604"/>
        <v>0</v>
      </c>
      <c r="RB65" s="395">
        <f ca="1">IF(QT65&lt;&gt;"",VLOOKUP(QT65,QA4:QG52,7,FALSE),"")</f>
        <v>1000</v>
      </c>
      <c r="RC65" s="395">
        <f ca="1">IF(QT65&lt;&gt;"",VLOOKUP(QT65,QA4:QG52,5,FALSE),"")</f>
        <v>0</v>
      </c>
      <c r="RD65" s="395">
        <f ca="1">IF(QT65&lt;&gt;"",VLOOKUP(QT65,QA4:QI52,9,FALSE),"")</f>
        <v>23</v>
      </c>
      <c r="RE65" s="395">
        <f t="shared" ca="1" si="7627"/>
        <v>0</v>
      </c>
      <c r="RF65" s="395">
        <f ca="1">IF(QT65&lt;&gt;"",RANK(RE65,RE63:RE66),"")</f>
        <v>1</v>
      </c>
      <c r="RG65" s="395">
        <f ca="1">IF(QT65&lt;&gt;"",SUMPRODUCT((RE63:RE66=RE65)*(QZ63:QZ66&gt;QZ65)),"")</f>
        <v>0</v>
      </c>
      <c r="RH65" s="395">
        <f ca="1">IF(QT65&lt;&gt;"",SUMPRODUCT((RE63:RE66=RE65)*(QZ63:QZ66=QZ65)*(QX63:QX66&gt;QX65)),"")</f>
        <v>0</v>
      </c>
      <c r="RI65" s="395">
        <f ca="1">IF(QT65&lt;&gt;"",SUMPRODUCT((RE63:RE66=RE65)*(QZ63:QZ66=QZ65)*(QX63:QX66=QX65)*(RB63:RB66&gt;RB65)),"")</f>
        <v>0</v>
      </c>
      <c r="RJ65" s="395">
        <f ca="1">IF(QT65&lt;&gt;"",SUMPRODUCT((RE63:RE66=RE65)*(QZ63:QZ66=QZ65)*(QX63:QX66=QX65)*(RB63:RB66=RB65)*(RC63:RC66&gt;RC65)),"")</f>
        <v>0</v>
      </c>
      <c r="RK65" s="395">
        <f ca="1">IF(QT65&lt;&gt;"",SUMPRODUCT((RE63:RE66=RE65)*(QZ63:QZ66=QZ65)*(QX63:QX66=QX65)*(RB63:RB66=RB65)*(RC63:RC66=RC65)*(RD63:RD66&gt;RD65)),"")</f>
        <v>1</v>
      </c>
      <c r="RL65" s="395">
        <f t="shared" ca="1" si="7628"/>
        <v>2</v>
      </c>
      <c r="RM65" s="395" t="str">
        <f ca="1">IF(RN13&lt;&gt;"",SUMPRODUCT((RU11:RU14=RU13)*(RT11:RT14=RT13)*(RR11:RR14=RR13)*(RS11:RS14=RS13)),"")</f>
        <v/>
      </c>
      <c r="RN65" s="395" t="str">
        <f ca="1">IF(AND(RM65&lt;&gt;"",RM65&gt;1),RN13,"")</f>
        <v/>
      </c>
      <c r="RO65" s="395">
        <f ca="1">SUMPRODUCT((TY3:TY54=RN65)*(UB3:UB54=RN66)*(UC3:UC54="W"))+SUMPRODUCT((TY3:TY54=RN65)*(UB3:UB54=RN67)*(UC3:UC54="W"))+SUMPRODUCT((TY3:TY54=RN65)*(UB3:UB54=RN64)*(UC3:UC54="W"))+SUMPRODUCT((TY3:TY54=RN66)*(UB3:UB54=RN65)*(UD3:UD54="W"))+SUMPRODUCT((TY3:TY54=RN67)*(UB3:UB54=RN65)*(UD3:UD54="W"))+SUMPRODUCT((TY3:TY54=RN64)*(UB3:UB54=RN65)*(UD3:UD54="W"))</f>
        <v>0</v>
      </c>
      <c r="RP65" s="395">
        <f ca="1">SUMPRODUCT((TY3:TY54=RN65)*(UB3:UB54=RN66)*(UC3:UC54="D"))+SUMPRODUCT((TY3:TY54=RN65)*(UB3:UB54=RN67)*(UC3:UC54="D"))+SUMPRODUCT((TY3:TY54=RN65)*(UB3:UB54=RN64)*(UC3:UC54="D"))+SUMPRODUCT((TY3:TY54=RN66)*(UB3:UB54=RN65)*(UC3:UC54="D"))+SUMPRODUCT((TY3:TY54=RN67)*(UB3:UB54=RN65)*(UC3:UC54="D"))+SUMPRODUCT((TY3:TY54=RN64)*(UB3:UB54=RN65)*(UC3:UC54="D"))</f>
        <v>0</v>
      </c>
      <c r="RQ65" s="395">
        <f ca="1">SUMPRODUCT((TY3:TY54=RN65)*(UB3:UB54=RN66)*(UC3:UC54="L"))+SUMPRODUCT((TY3:TY54=RN65)*(UB3:UB54=RN67)*(UC3:UC54="L"))+SUMPRODUCT((TY3:TY54=RN65)*(UB3:UB54=RN64)*(UC3:UC54="L"))+SUMPRODUCT((TY3:TY54=RN66)*(UB3:UB54=RN65)*(UD3:UD54="L"))+SUMPRODUCT((TY3:TY54=RN67)*(UB3:UB54=RN65)*(UD3:UD54="L"))+SUMPRODUCT((TY3:TY54=RN64)*(UB3:UB54=RN65)*(UD3:UD54="L"))</f>
        <v>0</v>
      </c>
      <c r="RR65" s="395">
        <f ca="1">SUMPRODUCT((TY3:TY54=RN65)*(UB3:UB54=RN66)*TZ3:TZ54)+SUMPRODUCT((TY3:TY54=RN65)*(UB3:UB54=RN67)*TZ3:TZ54)+SUMPRODUCT((TY3:TY54=RN65)*(UB3:UB54=RN63)*TZ3:TZ54)+SUMPRODUCT((TY3:TY54=RN65)*(UB3:UB54=RN64)*TZ3:TZ54)+SUMPRODUCT((TY3:TY54=RN66)*(UB3:UB54=RN65)*UA3:UA54)+SUMPRODUCT((TY3:TY54=RN67)*(UB3:UB54=RN65)*UA3:UA54)+SUMPRODUCT((TY3:TY54=RN63)*(UB3:UB54=RN65)*UA3:UA54)+SUMPRODUCT((TY3:TY54=RN64)*(UB3:UB54=RN65)*UA3:UA54)</f>
        <v>0</v>
      </c>
      <c r="RS65" s="395">
        <f ca="1">SUMPRODUCT((TY3:TY54=RN65)*(UB3:UB54=RN66)*UA3:UA54)+SUMPRODUCT((TY3:TY54=RN65)*(UB3:UB54=RN67)*UA3:UA54)+SUMPRODUCT((TY3:TY54=RN65)*(UB3:UB54=RN63)*UA3:UA54)+SUMPRODUCT((TY3:TY54=RN65)*(UB3:UB54=RN64)*UA3:UA54)+SUMPRODUCT((TY3:TY54=RN66)*(UB3:UB54=RN65)*TZ3:TZ54)+SUMPRODUCT((TY3:TY54=RN67)*(UB3:UB54=RN65)*TZ3:TZ54)+SUMPRODUCT((TY3:TY54=RN63)*(UB3:UB54=RN65)*TZ3:TZ54)+SUMPRODUCT((TY3:TY54=RN64)*(UB3:UB54=RN65)*TZ3:TZ54)</f>
        <v>0</v>
      </c>
      <c r="RT65" s="395">
        <f ca="1">RR65-RS65+1000</f>
        <v>1000</v>
      </c>
      <c r="RU65" s="395" t="str">
        <f t="shared" ca="1" si="7629"/>
        <v/>
      </c>
      <c r="RV65" s="395" t="str">
        <f ca="1">IF(RN65&lt;&gt;"",VLOOKUP(RN65,QA4:QG52,7,FALSE),"")</f>
        <v/>
      </c>
      <c r="RW65" s="395" t="str">
        <f ca="1">IF(RN65&lt;&gt;"",VLOOKUP(RN65,QA4:QG52,5,FALSE),"")</f>
        <v/>
      </c>
      <c r="RX65" s="395" t="str">
        <f ca="1">IF(RN65&lt;&gt;"",VLOOKUP(RN65,QA4:QI52,9,FALSE),"")</f>
        <v/>
      </c>
      <c r="RY65" s="395" t="str">
        <f t="shared" ca="1" si="7630"/>
        <v/>
      </c>
      <c r="RZ65" s="395" t="str">
        <f ca="1">IF(RN65&lt;&gt;"",RANK(RY65,RY63:RY66),"")</f>
        <v/>
      </c>
      <c r="SA65" s="395" t="str">
        <f ca="1">IF(RN65&lt;&gt;"",SUMPRODUCT((RY63:RY66=RY65)*(RT63:RT66&gt;RT65)),"")</f>
        <v/>
      </c>
      <c r="SB65" s="395" t="str">
        <f ca="1">IF(RN65&lt;&gt;"",SUMPRODUCT((RY63:RY66=RY65)*(RT63:RT66=RT65)*(RR63:RR66&gt;RR65)),"")</f>
        <v/>
      </c>
      <c r="SC65" s="395" t="str">
        <f ca="1">IF(RN65&lt;&gt;"",SUMPRODUCT((RY63:RY66=RY65)*(RT63:RT66=RT65)*(RR63:RR66=RR65)*(RV63:RV66&gt;RV65)),"")</f>
        <v/>
      </c>
      <c r="SD65" s="395" t="str">
        <f ca="1">IF(RN65&lt;&gt;"",SUMPRODUCT((RY63:RY66=RY65)*(RT63:RT66=RT65)*(RR63:RR66=RR65)*(RV63:RV66=RV65)*(RW63:RW66&gt;RW65)),"")</f>
        <v/>
      </c>
      <c r="SE65" s="395" t="str">
        <f ca="1">IF(RN65&lt;&gt;"",SUMPRODUCT((RY63:RY66=RY65)*(RT63:RT66=RT65)*(RR63:RR66=RR65)*(RV63:RV66=RV65)*(RW63:RW66=RW65)*(RX63:RX66&gt;RX65)),"")</f>
        <v/>
      </c>
      <c r="SF65" s="395" t="str">
        <f t="shared" ref="SF65:SF66" ca="1" si="7659">IF(RN65&lt;&gt;"",SUM(RZ65:SE65)+1,"")</f>
        <v/>
      </c>
      <c r="UN65" s="395">
        <f ca="1">IF(COUNTIF(UN11:UN14,4)=4,1,SUMPRODUCT((UN11:UN14=UN13)*(UM11:UM14=UM13)*(UK11:UK14&gt;UK13))+1)</f>
        <v>1</v>
      </c>
      <c r="UY65" s="395">
        <f ca="1">IF(UZ13&lt;&gt;"",SUMPRODUCT((VG11:VG14=VG13)*(VF11:VF14=VF13)*(VD11:VD14=VD13)*(VE11:VE14=VE13)),"")</f>
        <v>4</v>
      </c>
      <c r="UZ65" s="395" t="str">
        <f ca="1">IF(AND(UY65&lt;&gt;"",UY65&gt;1),UZ13,"")</f>
        <v>Atletico Madrid</v>
      </c>
      <c r="VA65" s="395">
        <f ca="1">SUMPRODUCT((YE3:YE54=UZ65)*(YH3:YH54=UZ66)*(YI3:YI54="W"))+SUMPRODUCT((YE3:YE54=UZ65)*(YH3:YH54=UZ67)*(YI3:YI54="W"))+SUMPRODUCT((YE3:YE54=UZ65)*(YH3:YH54=UZ63)*(YI3:YI54="W"))+SUMPRODUCT((YE3:YE54=UZ65)*(YH3:YH54=UZ64)*(YI3:YI54="W"))+SUMPRODUCT((YE3:YE54=UZ66)*(YH3:YH54=UZ65)*(YJ3:YJ54="W"))+SUMPRODUCT((YE3:YE54=UZ67)*(YH3:YH54=UZ65)*(YJ3:YJ54="W"))+SUMPRODUCT((YE3:YE54=UZ63)*(YH3:YH54=UZ65)*(YJ3:YJ54="W"))+SUMPRODUCT((YE3:YE54=UZ64)*(YH3:YH54=UZ65)*(YJ3:YJ54="W"))</f>
        <v>0</v>
      </c>
      <c r="VB65" s="395">
        <f ca="1">SUMPRODUCT((YE3:YE54=UZ65)*(YH3:YH54=UZ66)*(YI3:YI54="D"))+SUMPRODUCT((YE3:YE54=UZ65)*(YH3:YH54=UZ67)*(YI3:YI54="D"))+SUMPRODUCT((YE3:YE54=UZ65)*(YH3:YH54=UZ63)*(YI3:YI54="D"))+SUMPRODUCT((YE3:YE54=UZ65)*(YH3:YH54=UZ64)*(YI3:YI54="D"))+SUMPRODUCT((YE3:YE54=UZ66)*(YH3:YH54=UZ65)*(YI3:YI54="D"))+SUMPRODUCT((YE3:YE54=UZ67)*(YH3:YH54=UZ65)*(YI3:YI54="D"))+SUMPRODUCT((YE3:YE54=UZ63)*(YH3:YH54=UZ65)*(YI3:YI54="D"))+SUMPRODUCT((YE3:YE54=UZ64)*(YH3:YH54=UZ65)*(YI3:YI54="D"))</f>
        <v>0</v>
      </c>
      <c r="VC65" s="395">
        <f ca="1">SUMPRODUCT((YE3:YE54=UZ65)*(YH3:YH54=UZ66)*(YI3:YI54="L"))+SUMPRODUCT((YE3:YE54=UZ65)*(YH3:YH54=UZ67)*(YI3:YI54="L"))+SUMPRODUCT((YE3:YE54=UZ65)*(YH3:YH54=UZ63)*(YI3:YI54="L"))+SUMPRODUCT((YE3:YE54=UZ65)*(YH3:YH54=UZ64)*(YI3:YI54="L"))+SUMPRODUCT((YE3:YE54=UZ66)*(YH3:YH54=UZ65)*(YJ3:YJ54="L"))+SUMPRODUCT((YE3:YE54=UZ67)*(YH3:YH54=UZ65)*(YJ3:YJ54="L"))+SUMPRODUCT((YE3:YE54=UZ63)*(YH3:YH54=UZ65)*(YJ3:YJ54="L"))+SUMPRODUCT((YE3:YE54=UZ64)*(YH3:YH54=UZ65)*(YJ3:YJ54="L"))</f>
        <v>0</v>
      </c>
      <c r="VD65" s="395">
        <f ca="1">SUMPRODUCT((YE3:YE54=UZ65)*(YH3:YH54=UZ66)*YF3:YF54)+SUMPRODUCT((YE3:YE54=UZ65)*(YH3:YH54=UZ67)*YF3:YF54)+SUMPRODUCT((YE3:YE54=UZ65)*(YH3:YH54=UZ63)*YF3:YF54)+SUMPRODUCT((YE3:YE54=UZ65)*(YH3:YH54=UZ64)*YF3:YF54)+SUMPRODUCT((YE3:YE54=UZ66)*(YH3:YH54=UZ65)*YG3:YG54)+SUMPRODUCT((YE3:YE54=UZ67)*(YH3:YH54=UZ65)*YG3:YG54)+SUMPRODUCT((YE3:YE54=UZ63)*(YH3:YH54=UZ65)*YG3:YG54)+SUMPRODUCT((YE3:YE54=UZ64)*(YH3:YH54=UZ65)*YG3:YG54)</f>
        <v>0</v>
      </c>
      <c r="VE65" s="395">
        <f ca="1">SUMPRODUCT((YE3:YE54=UZ65)*(YH3:YH54=UZ66)*YG3:YG54)+SUMPRODUCT((YE3:YE54=UZ65)*(YH3:YH54=UZ67)*YG3:YG54)+SUMPRODUCT((YE3:YE54=UZ65)*(YH3:YH54=UZ63)*YG3:YG54)+SUMPRODUCT((YE3:YE54=UZ65)*(YH3:YH54=UZ64)*YG3:YG54)+SUMPRODUCT((YE3:YE54=UZ66)*(YH3:YH54=UZ65)*YF3:YF54)+SUMPRODUCT((YE3:YE54=UZ67)*(YH3:YH54=UZ65)*YF3:YF54)+SUMPRODUCT((YE3:YE54=UZ63)*(YH3:YH54=UZ65)*YF3:YF54)+SUMPRODUCT((YE3:YE54=UZ64)*(YH3:YH54=UZ65)*YF3:YF54)</f>
        <v>0</v>
      </c>
      <c r="VF65" s="395">
        <f ca="1">VD65-VE65+1000</f>
        <v>1000</v>
      </c>
      <c r="VG65" s="395">
        <f t="shared" ca="1" si="7605"/>
        <v>0</v>
      </c>
      <c r="VH65" s="395">
        <f ca="1">IF(UZ65&lt;&gt;"",VLOOKUP(UZ65,UG4:UM52,7,FALSE),"")</f>
        <v>1000</v>
      </c>
      <c r="VI65" s="395">
        <f ca="1">IF(UZ65&lt;&gt;"",VLOOKUP(UZ65,UG4:UM52,5,FALSE),"")</f>
        <v>0</v>
      </c>
      <c r="VJ65" s="395">
        <f ca="1">IF(UZ65&lt;&gt;"",VLOOKUP(UZ65,UG4:UO52,9,FALSE),"")</f>
        <v>23</v>
      </c>
      <c r="VK65" s="395">
        <f t="shared" ca="1" si="7631"/>
        <v>0</v>
      </c>
      <c r="VL65" s="395">
        <f ca="1">IF(UZ65&lt;&gt;"",RANK(VK65,VK63:VK66),"")</f>
        <v>1</v>
      </c>
      <c r="VM65" s="395">
        <f ca="1">IF(UZ65&lt;&gt;"",SUMPRODUCT((VK63:VK66=VK65)*(VF63:VF66&gt;VF65)),"")</f>
        <v>0</v>
      </c>
      <c r="VN65" s="395">
        <f ca="1">IF(UZ65&lt;&gt;"",SUMPRODUCT((VK63:VK66=VK65)*(VF63:VF66=VF65)*(VD63:VD66&gt;VD65)),"")</f>
        <v>0</v>
      </c>
      <c r="VO65" s="395">
        <f ca="1">IF(UZ65&lt;&gt;"",SUMPRODUCT((VK63:VK66=VK65)*(VF63:VF66=VF65)*(VD63:VD66=VD65)*(VH63:VH66&gt;VH65)),"")</f>
        <v>0</v>
      </c>
      <c r="VP65" s="395">
        <f ca="1">IF(UZ65&lt;&gt;"",SUMPRODUCT((VK63:VK66=VK65)*(VF63:VF66=VF65)*(VD63:VD66=VD65)*(VH63:VH66=VH65)*(VI63:VI66&gt;VI65)),"")</f>
        <v>0</v>
      </c>
      <c r="VQ65" s="395">
        <f ca="1">IF(UZ65&lt;&gt;"",SUMPRODUCT((VK63:VK66=VK65)*(VF63:VF66=VF65)*(VD63:VD66=VD65)*(VH63:VH66=VH65)*(VI63:VI66=VI65)*(VJ63:VJ66&gt;VJ65)),"")</f>
        <v>1</v>
      </c>
      <c r="VR65" s="395">
        <f t="shared" ca="1" si="7632"/>
        <v>2</v>
      </c>
      <c r="VS65" s="395" t="str">
        <f ca="1">IF(VT13&lt;&gt;"",SUMPRODUCT((WA11:WA14=WA13)*(VZ11:VZ14=VZ13)*(VX11:VX14=VX13)*(VY11:VY14=VY13)),"")</f>
        <v/>
      </c>
      <c r="VT65" s="395" t="str">
        <f ca="1">IF(AND(VS65&lt;&gt;"",VS65&gt;1),VT13,"")</f>
        <v/>
      </c>
      <c r="VU65" s="395">
        <f ca="1">SUMPRODUCT((YE3:YE54=VT65)*(YH3:YH54=VT66)*(YI3:YI54="W"))+SUMPRODUCT((YE3:YE54=VT65)*(YH3:YH54=VT67)*(YI3:YI54="W"))+SUMPRODUCT((YE3:YE54=VT65)*(YH3:YH54=VT64)*(YI3:YI54="W"))+SUMPRODUCT((YE3:YE54=VT66)*(YH3:YH54=VT65)*(YJ3:YJ54="W"))+SUMPRODUCT((YE3:YE54=VT67)*(YH3:YH54=VT65)*(YJ3:YJ54="W"))+SUMPRODUCT((YE3:YE54=VT64)*(YH3:YH54=VT65)*(YJ3:YJ54="W"))</f>
        <v>0</v>
      </c>
      <c r="VV65" s="395">
        <f ca="1">SUMPRODUCT((YE3:YE54=VT65)*(YH3:YH54=VT66)*(YI3:YI54="D"))+SUMPRODUCT((YE3:YE54=VT65)*(YH3:YH54=VT67)*(YI3:YI54="D"))+SUMPRODUCT((YE3:YE54=VT65)*(YH3:YH54=VT64)*(YI3:YI54="D"))+SUMPRODUCT((YE3:YE54=VT66)*(YH3:YH54=VT65)*(YI3:YI54="D"))+SUMPRODUCT((YE3:YE54=VT67)*(YH3:YH54=VT65)*(YI3:YI54="D"))+SUMPRODUCT((YE3:YE54=VT64)*(YH3:YH54=VT65)*(YI3:YI54="D"))</f>
        <v>0</v>
      </c>
      <c r="VW65" s="395">
        <f ca="1">SUMPRODUCT((YE3:YE54=VT65)*(YH3:YH54=VT66)*(YI3:YI54="L"))+SUMPRODUCT((YE3:YE54=VT65)*(YH3:YH54=VT67)*(YI3:YI54="L"))+SUMPRODUCT((YE3:YE54=VT65)*(YH3:YH54=VT64)*(YI3:YI54="L"))+SUMPRODUCT((YE3:YE54=VT66)*(YH3:YH54=VT65)*(YJ3:YJ54="L"))+SUMPRODUCT((YE3:YE54=VT67)*(YH3:YH54=VT65)*(YJ3:YJ54="L"))+SUMPRODUCT((YE3:YE54=VT64)*(YH3:YH54=VT65)*(YJ3:YJ54="L"))</f>
        <v>0</v>
      </c>
      <c r="VX65" s="395">
        <f ca="1">SUMPRODUCT((YE3:YE54=VT65)*(YH3:YH54=VT66)*YF3:YF54)+SUMPRODUCT((YE3:YE54=VT65)*(YH3:YH54=VT67)*YF3:YF54)+SUMPRODUCT((YE3:YE54=VT65)*(YH3:YH54=VT63)*YF3:YF54)+SUMPRODUCT((YE3:YE54=VT65)*(YH3:YH54=VT64)*YF3:YF54)+SUMPRODUCT((YE3:YE54=VT66)*(YH3:YH54=VT65)*YG3:YG54)+SUMPRODUCT((YE3:YE54=VT67)*(YH3:YH54=VT65)*YG3:YG54)+SUMPRODUCT((YE3:YE54=VT63)*(YH3:YH54=VT65)*YG3:YG54)+SUMPRODUCT((YE3:YE54=VT64)*(YH3:YH54=VT65)*YG3:YG54)</f>
        <v>0</v>
      </c>
      <c r="VY65" s="395">
        <f ca="1">SUMPRODUCT((YE3:YE54=VT65)*(YH3:YH54=VT66)*YG3:YG54)+SUMPRODUCT((YE3:YE54=VT65)*(YH3:YH54=VT67)*YG3:YG54)+SUMPRODUCT((YE3:YE54=VT65)*(YH3:YH54=VT63)*YG3:YG54)+SUMPRODUCT((YE3:YE54=VT65)*(YH3:YH54=VT64)*YG3:YG54)+SUMPRODUCT((YE3:YE54=VT66)*(YH3:YH54=VT65)*YF3:YF54)+SUMPRODUCT((YE3:YE54=VT67)*(YH3:YH54=VT65)*YF3:YF54)+SUMPRODUCT((YE3:YE54=VT63)*(YH3:YH54=VT65)*YF3:YF54)+SUMPRODUCT((YE3:YE54=VT64)*(YH3:YH54=VT65)*YF3:YF54)</f>
        <v>0</v>
      </c>
      <c r="VZ65" s="395">
        <f ca="1">VX65-VY65+1000</f>
        <v>1000</v>
      </c>
      <c r="WA65" s="395" t="str">
        <f t="shared" ca="1" si="7633"/>
        <v/>
      </c>
      <c r="WB65" s="395" t="str">
        <f ca="1">IF(VT65&lt;&gt;"",VLOOKUP(VT65,UG4:UM52,7,FALSE),"")</f>
        <v/>
      </c>
      <c r="WC65" s="395" t="str">
        <f ca="1">IF(VT65&lt;&gt;"",VLOOKUP(VT65,UG4:UM52,5,FALSE),"")</f>
        <v/>
      </c>
      <c r="WD65" s="395" t="str">
        <f ca="1">IF(VT65&lt;&gt;"",VLOOKUP(VT65,UG4:UO52,9,FALSE),"")</f>
        <v/>
      </c>
      <c r="WE65" s="395" t="str">
        <f t="shared" ca="1" si="7634"/>
        <v/>
      </c>
      <c r="WF65" s="395" t="str">
        <f ca="1">IF(VT65&lt;&gt;"",RANK(WE65,WE63:WE66),"")</f>
        <v/>
      </c>
      <c r="WG65" s="395" t="str">
        <f ca="1">IF(VT65&lt;&gt;"",SUMPRODUCT((WE63:WE66=WE65)*(VZ63:VZ66&gt;VZ65)),"")</f>
        <v/>
      </c>
      <c r="WH65" s="395" t="str">
        <f ca="1">IF(VT65&lt;&gt;"",SUMPRODUCT((WE63:WE66=WE65)*(VZ63:VZ66=VZ65)*(VX63:VX66&gt;VX65)),"")</f>
        <v/>
      </c>
      <c r="WI65" s="395" t="str">
        <f ca="1">IF(VT65&lt;&gt;"",SUMPRODUCT((WE63:WE66=WE65)*(VZ63:VZ66=VZ65)*(VX63:VX66=VX65)*(WB63:WB66&gt;WB65)),"")</f>
        <v/>
      </c>
      <c r="WJ65" s="395" t="str">
        <f ca="1">IF(VT65&lt;&gt;"",SUMPRODUCT((WE63:WE66=WE65)*(VZ63:VZ66=VZ65)*(VX63:VX66=VX65)*(WB63:WB66=WB65)*(WC63:WC66&gt;WC65)),"")</f>
        <v/>
      </c>
      <c r="WK65" s="395" t="str">
        <f ca="1">IF(VT65&lt;&gt;"",SUMPRODUCT((WE63:WE66=WE65)*(VZ63:VZ66=VZ65)*(VX63:VX66=VX65)*(WB63:WB66=WB65)*(WC63:WC66=WC65)*(WD63:WD66&gt;WD65)),"")</f>
        <v/>
      </c>
      <c r="WL65" s="395" t="str">
        <f t="shared" ref="WL65:WL66" ca="1" si="7660">IF(VT65&lt;&gt;"",SUM(WF65:WK65)+1,"")</f>
        <v/>
      </c>
      <c r="YT65" s="395">
        <f ca="1">IF(COUNTIF(YT11:YT14,4)=4,1,SUMPRODUCT((YT11:YT14=YT13)*(YS11:YS14=YS13)*(YQ11:YQ14&gt;YQ13))+1)</f>
        <v>1</v>
      </c>
      <c r="ZE65" s="395">
        <f ca="1">IF(ZF13&lt;&gt;"",SUMPRODUCT((ZM11:ZM14=ZM13)*(ZL11:ZL14=ZL13)*(ZJ11:ZJ14=ZJ13)*(ZK11:ZK14=ZK13)),"")</f>
        <v>4</v>
      </c>
      <c r="ZF65" s="395" t="str">
        <f ca="1">IF(AND(ZE65&lt;&gt;"",ZE65&gt;1),ZF13,"")</f>
        <v>Atletico Madrid</v>
      </c>
      <c r="ZG65" s="395">
        <f ca="1">SUMPRODUCT((ACK3:ACK54=ZF65)*(ACN3:ACN54=ZF66)*(ACO3:ACO54="W"))+SUMPRODUCT((ACK3:ACK54=ZF65)*(ACN3:ACN54=ZF67)*(ACO3:ACO54="W"))+SUMPRODUCT((ACK3:ACK54=ZF65)*(ACN3:ACN54=ZF63)*(ACO3:ACO54="W"))+SUMPRODUCT((ACK3:ACK54=ZF65)*(ACN3:ACN54=ZF64)*(ACO3:ACO54="W"))+SUMPRODUCT((ACK3:ACK54=ZF66)*(ACN3:ACN54=ZF65)*(ACP3:ACP54="W"))+SUMPRODUCT((ACK3:ACK54=ZF67)*(ACN3:ACN54=ZF65)*(ACP3:ACP54="W"))+SUMPRODUCT((ACK3:ACK54=ZF63)*(ACN3:ACN54=ZF65)*(ACP3:ACP54="W"))+SUMPRODUCT((ACK3:ACK54=ZF64)*(ACN3:ACN54=ZF65)*(ACP3:ACP54="W"))</f>
        <v>0</v>
      </c>
      <c r="ZH65" s="395">
        <f ca="1">SUMPRODUCT((ACK3:ACK54=ZF65)*(ACN3:ACN54=ZF66)*(ACO3:ACO54="D"))+SUMPRODUCT((ACK3:ACK54=ZF65)*(ACN3:ACN54=ZF67)*(ACO3:ACO54="D"))+SUMPRODUCT((ACK3:ACK54=ZF65)*(ACN3:ACN54=ZF63)*(ACO3:ACO54="D"))+SUMPRODUCT((ACK3:ACK54=ZF65)*(ACN3:ACN54=ZF64)*(ACO3:ACO54="D"))+SUMPRODUCT((ACK3:ACK54=ZF66)*(ACN3:ACN54=ZF65)*(ACO3:ACO54="D"))+SUMPRODUCT((ACK3:ACK54=ZF67)*(ACN3:ACN54=ZF65)*(ACO3:ACO54="D"))+SUMPRODUCT((ACK3:ACK54=ZF63)*(ACN3:ACN54=ZF65)*(ACO3:ACO54="D"))+SUMPRODUCT((ACK3:ACK54=ZF64)*(ACN3:ACN54=ZF65)*(ACO3:ACO54="D"))</f>
        <v>0</v>
      </c>
      <c r="ZI65" s="395">
        <f ca="1">SUMPRODUCT((ACK3:ACK54=ZF65)*(ACN3:ACN54=ZF66)*(ACO3:ACO54="L"))+SUMPRODUCT((ACK3:ACK54=ZF65)*(ACN3:ACN54=ZF67)*(ACO3:ACO54="L"))+SUMPRODUCT((ACK3:ACK54=ZF65)*(ACN3:ACN54=ZF63)*(ACO3:ACO54="L"))+SUMPRODUCT((ACK3:ACK54=ZF65)*(ACN3:ACN54=ZF64)*(ACO3:ACO54="L"))+SUMPRODUCT((ACK3:ACK54=ZF66)*(ACN3:ACN54=ZF65)*(ACP3:ACP54="L"))+SUMPRODUCT((ACK3:ACK54=ZF67)*(ACN3:ACN54=ZF65)*(ACP3:ACP54="L"))+SUMPRODUCT((ACK3:ACK54=ZF63)*(ACN3:ACN54=ZF65)*(ACP3:ACP54="L"))+SUMPRODUCT((ACK3:ACK54=ZF64)*(ACN3:ACN54=ZF65)*(ACP3:ACP54="L"))</f>
        <v>0</v>
      </c>
      <c r="ZJ65" s="395">
        <f ca="1">SUMPRODUCT((ACK3:ACK54=ZF65)*(ACN3:ACN54=ZF66)*ACL3:ACL54)+SUMPRODUCT((ACK3:ACK54=ZF65)*(ACN3:ACN54=ZF67)*ACL3:ACL54)+SUMPRODUCT((ACK3:ACK54=ZF65)*(ACN3:ACN54=ZF63)*ACL3:ACL54)+SUMPRODUCT((ACK3:ACK54=ZF65)*(ACN3:ACN54=ZF64)*ACL3:ACL54)+SUMPRODUCT((ACK3:ACK54=ZF66)*(ACN3:ACN54=ZF65)*ACM3:ACM54)+SUMPRODUCT((ACK3:ACK54=ZF67)*(ACN3:ACN54=ZF65)*ACM3:ACM54)+SUMPRODUCT((ACK3:ACK54=ZF63)*(ACN3:ACN54=ZF65)*ACM3:ACM54)+SUMPRODUCT((ACK3:ACK54=ZF64)*(ACN3:ACN54=ZF65)*ACM3:ACM54)</f>
        <v>0</v>
      </c>
      <c r="ZK65" s="395">
        <f ca="1">SUMPRODUCT((ACK3:ACK54=ZF65)*(ACN3:ACN54=ZF66)*ACM3:ACM54)+SUMPRODUCT((ACK3:ACK54=ZF65)*(ACN3:ACN54=ZF67)*ACM3:ACM54)+SUMPRODUCT((ACK3:ACK54=ZF65)*(ACN3:ACN54=ZF63)*ACM3:ACM54)+SUMPRODUCT((ACK3:ACK54=ZF65)*(ACN3:ACN54=ZF64)*ACM3:ACM54)+SUMPRODUCT((ACK3:ACK54=ZF66)*(ACN3:ACN54=ZF65)*ACL3:ACL54)+SUMPRODUCT((ACK3:ACK54=ZF67)*(ACN3:ACN54=ZF65)*ACL3:ACL54)+SUMPRODUCT((ACK3:ACK54=ZF63)*(ACN3:ACN54=ZF65)*ACL3:ACL54)+SUMPRODUCT((ACK3:ACK54=ZF64)*(ACN3:ACN54=ZF65)*ACL3:ACL54)</f>
        <v>0</v>
      </c>
      <c r="ZL65" s="395">
        <f ca="1">ZJ65-ZK65+1000</f>
        <v>1000</v>
      </c>
      <c r="ZM65" s="395">
        <f t="shared" ca="1" si="7606"/>
        <v>0</v>
      </c>
      <c r="ZN65" s="395">
        <f ca="1">IF(ZF65&lt;&gt;"",VLOOKUP(ZF65,YM4:YS52,7,FALSE),"")</f>
        <v>1000</v>
      </c>
      <c r="ZO65" s="395">
        <f ca="1">IF(ZF65&lt;&gt;"",VLOOKUP(ZF65,YM4:YS52,5,FALSE),"")</f>
        <v>0</v>
      </c>
      <c r="ZP65" s="395">
        <f ca="1">IF(ZF65&lt;&gt;"",VLOOKUP(ZF65,YM4:YU52,9,FALSE),"")</f>
        <v>23</v>
      </c>
      <c r="ZQ65" s="395">
        <f t="shared" ca="1" si="7635"/>
        <v>0</v>
      </c>
      <c r="ZR65" s="395">
        <f ca="1">IF(ZF65&lt;&gt;"",RANK(ZQ65,ZQ63:ZQ66),"")</f>
        <v>1</v>
      </c>
      <c r="ZS65" s="395">
        <f ca="1">IF(ZF65&lt;&gt;"",SUMPRODUCT((ZQ63:ZQ66=ZQ65)*(ZL63:ZL66&gt;ZL65)),"")</f>
        <v>0</v>
      </c>
      <c r="ZT65" s="395">
        <f ca="1">IF(ZF65&lt;&gt;"",SUMPRODUCT((ZQ63:ZQ66=ZQ65)*(ZL63:ZL66=ZL65)*(ZJ63:ZJ66&gt;ZJ65)),"")</f>
        <v>0</v>
      </c>
      <c r="ZU65" s="395">
        <f ca="1">IF(ZF65&lt;&gt;"",SUMPRODUCT((ZQ63:ZQ66=ZQ65)*(ZL63:ZL66=ZL65)*(ZJ63:ZJ66=ZJ65)*(ZN63:ZN66&gt;ZN65)),"")</f>
        <v>0</v>
      </c>
      <c r="ZV65" s="395">
        <f ca="1">IF(ZF65&lt;&gt;"",SUMPRODUCT((ZQ63:ZQ66=ZQ65)*(ZL63:ZL66=ZL65)*(ZJ63:ZJ66=ZJ65)*(ZN63:ZN66=ZN65)*(ZO63:ZO66&gt;ZO65)),"")</f>
        <v>0</v>
      </c>
      <c r="ZW65" s="395">
        <f ca="1">IF(ZF65&lt;&gt;"",SUMPRODUCT((ZQ63:ZQ66=ZQ65)*(ZL63:ZL66=ZL65)*(ZJ63:ZJ66=ZJ65)*(ZN63:ZN66=ZN65)*(ZO63:ZO66=ZO65)*(ZP63:ZP66&gt;ZP65)),"")</f>
        <v>1</v>
      </c>
      <c r="ZX65" s="395">
        <f t="shared" ca="1" si="7636"/>
        <v>2</v>
      </c>
      <c r="ZY65" s="395" t="str">
        <f ca="1">IF(ZZ13&lt;&gt;"",SUMPRODUCT((AAG11:AAG14=AAG13)*(AAF11:AAF14=AAF13)*(AAD11:AAD14=AAD13)*(AAE11:AAE14=AAE13)),"")</f>
        <v/>
      </c>
      <c r="ZZ65" s="395" t="str">
        <f ca="1">IF(AND(ZY65&lt;&gt;"",ZY65&gt;1),ZZ13,"")</f>
        <v/>
      </c>
      <c r="AAA65" s="395">
        <f ca="1">SUMPRODUCT((ACK3:ACK54=ZZ65)*(ACN3:ACN54=ZZ66)*(ACO3:ACO54="W"))+SUMPRODUCT((ACK3:ACK54=ZZ65)*(ACN3:ACN54=ZZ67)*(ACO3:ACO54="W"))+SUMPRODUCT((ACK3:ACK54=ZZ65)*(ACN3:ACN54=ZZ64)*(ACO3:ACO54="W"))+SUMPRODUCT((ACK3:ACK54=ZZ66)*(ACN3:ACN54=ZZ65)*(ACP3:ACP54="W"))+SUMPRODUCT((ACK3:ACK54=ZZ67)*(ACN3:ACN54=ZZ65)*(ACP3:ACP54="W"))+SUMPRODUCT((ACK3:ACK54=ZZ64)*(ACN3:ACN54=ZZ65)*(ACP3:ACP54="W"))</f>
        <v>0</v>
      </c>
      <c r="AAB65" s="395">
        <f ca="1">SUMPRODUCT((ACK3:ACK54=ZZ65)*(ACN3:ACN54=ZZ66)*(ACO3:ACO54="D"))+SUMPRODUCT((ACK3:ACK54=ZZ65)*(ACN3:ACN54=ZZ67)*(ACO3:ACO54="D"))+SUMPRODUCT((ACK3:ACK54=ZZ65)*(ACN3:ACN54=ZZ64)*(ACO3:ACO54="D"))+SUMPRODUCT((ACK3:ACK54=ZZ66)*(ACN3:ACN54=ZZ65)*(ACO3:ACO54="D"))+SUMPRODUCT((ACK3:ACK54=ZZ67)*(ACN3:ACN54=ZZ65)*(ACO3:ACO54="D"))+SUMPRODUCT((ACK3:ACK54=ZZ64)*(ACN3:ACN54=ZZ65)*(ACO3:ACO54="D"))</f>
        <v>0</v>
      </c>
      <c r="AAC65" s="395">
        <f ca="1">SUMPRODUCT((ACK3:ACK54=ZZ65)*(ACN3:ACN54=ZZ66)*(ACO3:ACO54="L"))+SUMPRODUCT((ACK3:ACK54=ZZ65)*(ACN3:ACN54=ZZ67)*(ACO3:ACO54="L"))+SUMPRODUCT((ACK3:ACK54=ZZ65)*(ACN3:ACN54=ZZ64)*(ACO3:ACO54="L"))+SUMPRODUCT((ACK3:ACK54=ZZ66)*(ACN3:ACN54=ZZ65)*(ACP3:ACP54="L"))+SUMPRODUCT((ACK3:ACK54=ZZ67)*(ACN3:ACN54=ZZ65)*(ACP3:ACP54="L"))+SUMPRODUCT((ACK3:ACK54=ZZ64)*(ACN3:ACN54=ZZ65)*(ACP3:ACP54="L"))</f>
        <v>0</v>
      </c>
      <c r="AAD65" s="395">
        <f ca="1">SUMPRODUCT((ACK3:ACK54=ZZ65)*(ACN3:ACN54=ZZ66)*ACL3:ACL54)+SUMPRODUCT((ACK3:ACK54=ZZ65)*(ACN3:ACN54=ZZ67)*ACL3:ACL54)+SUMPRODUCT((ACK3:ACK54=ZZ65)*(ACN3:ACN54=ZZ63)*ACL3:ACL54)+SUMPRODUCT((ACK3:ACK54=ZZ65)*(ACN3:ACN54=ZZ64)*ACL3:ACL54)+SUMPRODUCT((ACK3:ACK54=ZZ66)*(ACN3:ACN54=ZZ65)*ACM3:ACM54)+SUMPRODUCT((ACK3:ACK54=ZZ67)*(ACN3:ACN54=ZZ65)*ACM3:ACM54)+SUMPRODUCT((ACK3:ACK54=ZZ63)*(ACN3:ACN54=ZZ65)*ACM3:ACM54)+SUMPRODUCT((ACK3:ACK54=ZZ64)*(ACN3:ACN54=ZZ65)*ACM3:ACM54)</f>
        <v>0</v>
      </c>
      <c r="AAE65" s="395">
        <f ca="1">SUMPRODUCT((ACK3:ACK54=ZZ65)*(ACN3:ACN54=ZZ66)*ACM3:ACM54)+SUMPRODUCT((ACK3:ACK54=ZZ65)*(ACN3:ACN54=ZZ67)*ACM3:ACM54)+SUMPRODUCT((ACK3:ACK54=ZZ65)*(ACN3:ACN54=ZZ63)*ACM3:ACM54)+SUMPRODUCT((ACK3:ACK54=ZZ65)*(ACN3:ACN54=ZZ64)*ACM3:ACM54)+SUMPRODUCT((ACK3:ACK54=ZZ66)*(ACN3:ACN54=ZZ65)*ACL3:ACL54)+SUMPRODUCT((ACK3:ACK54=ZZ67)*(ACN3:ACN54=ZZ65)*ACL3:ACL54)+SUMPRODUCT((ACK3:ACK54=ZZ63)*(ACN3:ACN54=ZZ65)*ACL3:ACL54)+SUMPRODUCT((ACK3:ACK54=ZZ64)*(ACN3:ACN54=ZZ65)*ACL3:ACL54)</f>
        <v>0</v>
      </c>
      <c r="AAF65" s="395">
        <f ca="1">AAD65-AAE65+1000</f>
        <v>1000</v>
      </c>
      <c r="AAG65" s="395" t="str">
        <f t="shared" ca="1" si="7637"/>
        <v/>
      </c>
      <c r="AAH65" s="395" t="str">
        <f ca="1">IF(ZZ65&lt;&gt;"",VLOOKUP(ZZ65,YM4:YS52,7,FALSE),"")</f>
        <v/>
      </c>
      <c r="AAI65" s="395" t="str">
        <f ca="1">IF(ZZ65&lt;&gt;"",VLOOKUP(ZZ65,YM4:YS52,5,FALSE),"")</f>
        <v/>
      </c>
      <c r="AAJ65" s="395" t="str">
        <f ca="1">IF(ZZ65&lt;&gt;"",VLOOKUP(ZZ65,YM4:YU52,9,FALSE),"")</f>
        <v/>
      </c>
      <c r="AAK65" s="395" t="str">
        <f t="shared" ca="1" si="7638"/>
        <v/>
      </c>
      <c r="AAL65" s="395" t="str">
        <f ca="1">IF(ZZ65&lt;&gt;"",RANK(AAK65,AAK63:AAK66),"")</f>
        <v/>
      </c>
      <c r="AAM65" s="395" t="str">
        <f ca="1">IF(ZZ65&lt;&gt;"",SUMPRODUCT((AAK63:AAK66=AAK65)*(AAF63:AAF66&gt;AAF65)),"")</f>
        <v/>
      </c>
      <c r="AAN65" s="395" t="str">
        <f ca="1">IF(ZZ65&lt;&gt;"",SUMPRODUCT((AAK63:AAK66=AAK65)*(AAF63:AAF66=AAF65)*(AAD63:AAD66&gt;AAD65)),"")</f>
        <v/>
      </c>
      <c r="AAO65" s="395" t="str">
        <f ca="1">IF(ZZ65&lt;&gt;"",SUMPRODUCT((AAK63:AAK66=AAK65)*(AAF63:AAF66=AAF65)*(AAD63:AAD66=AAD65)*(AAH63:AAH66&gt;AAH65)),"")</f>
        <v/>
      </c>
      <c r="AAP65" s="395" t="str">
        <f ca="1">IF(ZZ65&lt;&gt;"",SUMPRODUCT((AAK63:AAK66=AAK65)*(AAF63:AAF66=AAF65)*(AAD63:AAD66=AAD65)*(AAH63:AAH66=AAH65)*(AAI63:AAI66&gt;AAI65)),"")</f>
        <v/>
      </c>
      <c r="AAQ65" s="395" t="str">
        <f ca="1">IF(ZZ65&lt;&gt;"",SUMPRODUCT((AAK63:AAK66=AAK65)*(AAF63:AAF66=AAF65)*(AAD63:AAD66=AAD65)*(AAH63:AAH66=AAH65)*(AAI63:AAI66=AAI65)*(AAJ63:AAJ66&gt;AAJ65)),"")</f>
        <v/>
      </c>
      <c r="AAR65" s="395" t="str">
        <f t="shared" ref="AAR65:AAR66" ca="1" si="7661">IF(ZZ65&lt;&gt;"",SUM(AAL65:AAQ65)+1,"")</f>
        <v/>
      </c>
      <c r="ACZ65" s="395">
        <f ca="1">IF(COUNTIF(ACZ11:ACZ14,4)=4,1,SUMPRODUCT((ACZ11:ACZ14=ACZ13)*(ACY11:ACY14=ACY13)*(ACW11:ACW14&gt;ACW13))+1)</f>
        <v>1</v>
      </c>
      <c r="ADK65" s="395">
        <f ca="1">IF(ADL13&lt;&gt;"",SUMPRODUCT((ADS11:ADS14=ADS13)*(ADR11:ADR14=ADR13)*(ADP11:ADP14=ADP13)*(ADQ11:ADQ14=ADQ13)),"")</f>
        <v>4</v>
      </c>
      <c r="ADL65" s="395" t="str">
        <f ca="1">IF(AND(ADK65&lt;&gt;"",ADK65&gt;1),ADL13,"")</f>
        <v>Atletico Madrid</v>
      </c>
      <c r="ADM65" s="395">
        <f ca="1">SUMPRODUCT((AGQ3:AGQ54=ADL65)*(AGT3:AGT54=ADL66)*(AGU3:AGU54="W"))+SUMPRODUCT((AGQ3:AGQ54=ADL65)*(AGT3:AGT54=ADL67)*(AGU3:AGU54="W"))+SUMPRODUCT((AGQ3:AGQ54=ADL65)*(AGT3:AGT54=ADL63)*(AGU3:AGU54="W"))+SUMPRODUCT((AGQ3:AGQ54=ADL65)*(AGT3:AGT54=ADL64)*(AGU3:AGU54="W"))+SUMPRODUCT((AGQ3:AGQ54=ADL66)*(AGT3:AGT54=ADL65)*(AGV3:AGV54="W"))+SUMPRODUCT((AGQ3:AGQ54=ADL67)*(AGT3:AGT54=ADL65)*(AGV3:AGV54="W"))+SUMPRODUCT((AGQ3:AGQ54=ADL63)*(AGT3:AGT54=ADL65)*(AGV3:AGV54="W"))+SUMPRODUCT((AGQ3:AGQ54=ADL64)*(AGT3:AGT54=ADL65)*(AGV3:AGV54="W"))</f>
        <v>0</v>
      </c>
      <c r="ADN65" s="395">
        <f ca="1">SUMPRODUCT((AGQ3:AGQ54=ADL65)*(AGT3:AGT54=ADL66)*(AGU3:AGU54="D"))+SUMPRODUCT((AGQ3:AGQ54=ADL65)*(AGT3:AGT54=ADL67)*(AGU3:AGU54="D"))+SUMPRODUCT((AGQ3:AGQ54=ADL65)*(AGT3:AGT54=ADL63)*(AGU3:AGU54="D"))+SUMPRODUCT((AGQ3:AGQ54=ADL65)*(AGT3:AGT54=ADL64)*(AGU3:AGU54="D"))+SUMPRODUCT((AGQ3:AGQ54=ADL66)*(AGT3:AGT54=ADL65)*(AGU3:AGU54="D"))+SUMPRODUCT((AGQ3:AGQ54=ADL67)*(AGT3:AGT54=ADL65)*(AGU3:AGU54="D"))+SUMPRODUCT((AGQ3:AGQ54=ADL63)*(AGT3:AGT54=ADL65)*(AGU3:AGU54="D"))+SUMPRODUCT((AGQ3:AGQ54=ADL64)*(AGT3:AGT54=ADL65)*(AGU3:AGU54="D"))</f>
        <v>0</v>
      </c>
      <c r="ADO65" s="395">
        <f ca="1">SUMPRODUCT((AGQ3:AGQ54=ADL65)*(AGT3:AGT54=ADL66)*(AGU3:AGU54="L"))+SUMPRODUCT((AGQ3:AGQ54=ADL65)*(AGT3:AGT54=ADL67)*(AGU3:AGU54="L"))+SUMPRODUCT((AGQ3:AGQ54=ADL65)*(AGT3:AGT54=ADL63)*(AGU3:AGU54="L"))+SUMPRODUCT((AGQ3:AGQ54=ADL65)*(AGT3:AGT54=ADL64)*(AGU3:AGU54="L"))+SUMPRODUCT((AGQ3:AGQ54=ADL66)*(AGT3:AGT54=ADL65)*(AGV3:AGV54="L"))+SUMPRODUCT((AGQ3:AGQ54=ADL67)*(AGT3:AGT54=ADL65)*(AGV3:AGV54="L"))+SUMPRODUCT((AGQ3:AGQ54=ADL63)*(AGT3:AGT54=ADL65)*(AGV3:AGV54="L"))+SUMPRODUCT((AGQ3:AGQ54=ADL64)*(AGT3:AGT54=ADL65)*(AGV3:AGV54="L"))</f>
        <v>0</v>
      </c>
      <c r="ADP65" s="395">
        <f ca="1">SUMPRODUCT((AGQ3:AGQ54=ADL65)*(AGT3:AGT54=ADL66)*AGR3:AGR54)+SUMPRODUCT((AGQ3:AGQ54=ADL65)*(AGT3:AGT54=ADL67)*AGR3:AGR54)+SUMPRODUCT((AGQ3:AGQ54=ADL65)*(AGT3:AGT54=ADL63)*AGR3:AGR54)+SUMPRODUCT((AGQ3:AGQ54=ADL65)*(AGT3:AGT54=ADL64)*AGR3:AGR54)+SUMPRODUCT((AGQ3:AGQ54=ADL66)*(AGT3:AGT54=ADL65)*AGS3:AGS54)+SUMPRODUCT((AGQ3:AGQ54=ADL67)*(AGT3:AGT54=ADL65)*AGS3:AGS54)+SUMPRODUCT((AGQ3:AGQ54=ADL63)*(AGT3:AGT54=ADL65)*AGS3:AGS54)+SUMPRODUCT((AGQ3:AGQ54=ADL64)*(AGT3:AGT54=ADL65)*AGS3:AGS54)</f>
        <v>0</v>
      </c>
      <c r="ADQ65" s="395">
        <f ca="1">SUMPRODUCT((AGQ3:AGQ54=ADL65)*(AGT3:AGT54=ADL66)*AGS3:AGS54)+SUMPRODUCT((AGQ3:AGQ54=ADL65)*(AGT3:AGT54=ADL67)*AGS3:AGS54)+SUMPRODUCT((AGQ3:AGQ54=ADL65)*(AGT3:AGT54=ADL63)*AGS3:AGS54)+SUMPRODUCT((AGQ3:AGQ54=ADL65)*(AGT3:AGT54=ADL64)*AGS3:AGS54)+SUMPRODUCT((AGQ3:AGQ54=ADL66)*(AGT3:AGT54=ADL65)*AGR3:AGR54)+SUMPRODUCT((AGQ3:AGQ54=ADL67)*(AGT3:AGT54=ADL65)*AGR3:AGR54)+SUMPRODUCT((AGQ3:AGQ54=ADL63)*(AGT3:AGT54=ADL65)*AGR3:AGR54)+SUMPRODUCT((AGQ3:AGQ54=ADL64)*(AGT3:AGT54=ADL65)*AGR3:AGR54)</f>
        <v>0</v>
      </c>
      <c r="ADR65" s="395">
        <f ca="1">ADP65-ADQ65+1000</f>
        <v>1000</v>
      </c>
      <c r="ADS65" s="395">
        <f t="shared" ca="1" si="7607"/>
        <v>0</v>
      </c>
      <c r="ADT65" s="395">
        <f ca="1">IF(ADL65&lt;&gt;"",VLOOKUP(ADL65,ACS4:ACY52,7,FALSE),"")</f>
        <v>1000</v>
      </c>
      <c r="ADU65" s="395">
        <f ca="1">IF(ADL65&lt;&gt;"",VLOOKUP(ADL65,ACS4:ACY52,5,FALSE),"")</f>
        <v>0</v>
      </c>
      <c r="ADV65" s="395">
        <f ca="1">IF(ADL65&lt;&gt;"",VLOOKUP(ADL65,ACS4:ADA52,9,FALSE),"")</f>
        <v>23</v>
      </c>
      <c r="ADW65" s="395">
        <f t="shared" ca="1" si="7639"/>
        <v>0</v>
      </c>
      <c r="ADX65" s="395">
        <f ca="1">IF(ADL65&lt;&gt;"",RANK(ADW65,ADW63:ADW66),"")</f>
        <v>1</v>
      </c>
      <c r="ADY65" s="395">
        <f ca="1">IF(ADL65&lt;&gt;"",SUMPRODUCT((ADW63:ADW66=ADW65)*(ADR63:ADR66&gt;ADR65)),"")</f>
        <v>0</v>
      </c>
      <c r="ADZ65" s="395">
        <f ca="1">IF(ADL65&lt;&gt;"",SUMPRODUCT((ADW63:ADW66=ADW65)*(ADR63:ADR66=ADR65)*(ADP63:ADP66&gt;ADP65)),"")</f>
        <v>0</v>
      </c>
      <c r="AEA65" s="395">
        <f ca="1">IF(ADL65&lt;&gt;"",SUMPRODUCT((ADW63:ADW66=ADW65)*(ADR63:ADR66=ADR65)*(ADP63:ADP66=ADP65)*(ADT63:ADT66&gt;ADT65)),"")</f>
        <v>0</v>
      </c>
      <c r="AEB65" s="395">
        <f ca="1">IF(ADL65&lt;&gt;"",SUMPRODUCT((ADW63:ADW66=ADW65)*(ADR63:ADR66=ADR65)*(ADP63:ADP66=ADP65)*(ADT63:ADT66=ADT65)*(ADU63:ADU66&gt;ADU65)),"")</f>
        <v>0</v>
      </c>
      <c r="AEC65" s="395">
        <f ca="1">IF(ADL65&lt;&gt;"",SUMPRODUCT((ADW63:ADW66=ADW65)*(ADR63:ADR66=ADR65)*(ADP63:ADP66=ADP65)*(ADT63:ADT66=ADT65)*(ADU63:ADU66=ADU65)*(ADV63:ADV66&gt;ADV65)),"")</f>
        <v>1</v>
      </c>
      <c r="AED65" s="395">
        <f t="shared" ca="1" si="7640"/>
        <v>2</v>
      </c>
      <c r="AEE65" s="395" t="str">
        <f ca="1">IF(AEF13&lt;&gt;"",SUMPRODUCT((AEM11:AEM14=AEM13)*(AEL11:AEL14=AEL13)*(AEJ11:AEJ14=AEJ13)*(AEK11:AEK14=AEK13)),"")</f>
        <v/>
      </c>
      <c r="AEF65" s="395" t="str">
        <f ca="1">IF(AND(AEE65&lt;&gt;"",AEE65&gt;1),AEF13,"")</f>
        <v/>
      </c>
      <c r="AEG65" s="395">
        <f ca="1">SUMPRODUCT((AGQ3:AGQ54=AEF65)*(AGT3:AGT54=AEF66)*(AGU3:AGU54="W"))+SUMPRODUCT((AGQ3:AGQ54=AEF65)*(AGT3:AGT54=AEF67)*(AGU3:AGU54="W"))+SUMPRODUCT((AGQ3:AGQ54=AEF65)*(AGT3:AGT54=AEF64)*(AGU3:AGU54="W"))+SUMPRODUCT((AGQ3:AGQ54=AEF66)*(AGT3:AGT54=AEF65)*(AGV3:AGV54="W"))+SUMPRODUCT((AGQ3:AGQ54=AEF67)*(AGT3:AGT54=AEF65)*(AGV3:AGV54="W"))+SUMPRODUCT((AGQ3:AGQ54=AEF64)*(AGT3:AGT54=AEF65)*(AGV3:AGV54="W"))</f>
        <v>0</v>
      </c>
      <c r="AEH65" s="395">
        <f ca="1">SUMPRODUCT((AGQ3:AGQ54=AEF65)*(AGT3:AGT54=AEF66)*(AGU3:AGU54="D"))+SUMPRODUCT((AGQ3:AGQ54=AEF65)*(AGT3:AGT54=AEF67)*(AGU3:AGU54="D"))+SUMPRODUCT((AGQ3:AGQ54=AEF65)*(AGT3:AGT54=AEF64)*(AGU3:AGU54="D"))+SUMPRODUCT((AGQ3:AGQ54=AEF66)*(AGT3:AGT54=AEF65)*(AGU3:AGU54="D"))+SUMPRODUCT((AGQ3:AGQ54=AEF67)*(AGT3:AGT54=AEF65)*(AGU3:AGU54="D"))+SUMPRODUCT((AGQ3:AGQ54=AEF64)*(AGT3:AGT54=AEF65)*(AGU3:AGU54="D"))</f>
        <v>0</v>
      </c>
      <c r="AEI65" s="395">
        <f ca="1">SUMPRODUCT((AGQ3:AGQ54=AEF65)*(AGT3:AGT54=AEF66)*(AGU3:AGU54="L"))+SUMPRODUCT((AGQ3:AGQ54=AEF65)*(AGT3:AGT54=AEF67)*(AGU3:AGU54="L"))+SUMPRODUCT((AGQ3:AGQ54=AEF65)*(AGT3:AGT54=AEF64)*(AGU3:AGU54="L"))+SUMPRODUCT((AGQ3:AGQ54=AEF66)*(AGT3:AGT54=AEF65)*(AGV3:AGV54="L"))+SUMPRODUCT((AGQ3:AGQ54=AEF67)*(AGT3:AGT54=AEF65)*(AGV3:AGV54="L"))+SUMPRODUCT((AGQ3:AGQ54=AEF64)*(AGT3:AGT54=AEF65)*(AGV3:AGV54="L"))</f>
        <v>0</v>
      </c>
      <c r="AEJ65" s="395">
        <f ca="1">SUMPRODUCT((AGQ3:AGQ54=AEF65)*(AGT3:AGT54=AEF66)*AGR3:AGR54)+SUMPRODUCT((AGQ3:AGQ54=AEF65)*(AGT3:AGT54=AEF67)*AGR3:AGR54)+SUMPRODUCT((AGQ3:AGQ54=AEF65)*(AGT3:AGT54=AEF63)*AGR3:AGR54)+SUMPRODUCT((AGQ3:AGQ54=AEF65)*(AGT3:AGT54=AEF64)*AGR3:AGR54)+SUMPRODUCT((AGQ3:AGQ54=AEF66)*(AGT3:AGT54=AEF65)*AGS3:AGS54)+SUMPRODUCT((AGQ3:AGQ54=AEF67)*(AGT3:AGT54=AEF65)*AGS3:AGS54)+SUMPRODUCT((AGQ3:AGQ54=AEF63)*(AGT3:AGT54=AEF65)*AGS3:AGS54)+SUMPRODUCT((AGQ3:AGQ54=AEF64)*(AGT3:AGT54=AEF65)*AGS3:AGS54)</f>
        <v>0</v>
      </c>
      <c r="AEK65" s="395">
        <f ca="1">SUMPRODUCT((AGQ3:AGQ54=AEF65)*(AGT3:AGT54=AEF66)*AGS3:AGS54)+SUMPRODUCT((AGQ3:AGQ54=AEF65)*(AGT3:AGT54=AEF67)*AGS3:AGS54)+SUMPRODUCT((AGQ3:AGQ54=AEF65)*(AGT3:AGT54=AEF63)*AGS3:AGS54)+SUMPRODUCT((AGQ3:AGQ54=AEF65)*(AGT3:AGT54=AEF64)*AGS3:AGS54)+SUMPRODUCT((AGQ3:AGQ54=AEF66)*(AGT3:AGT54=AEF65)*AGR3:AGR54)+SUMPRODUCT((AGQ3:AGQ54=AEF67)*(AGT3:AGT54=AEF65)*AGR3:AGR54)+SUMPRODUCT((AGQ3:AGQ54=AEF63)*(AGT3:AGT54=AEF65)*AGR3:AGR54)+SUMPRODUCT((AGQ3:AGQ54=AEF64)*(AGT3:AGT54=AEF65)*AGR3:AGR54)</f>
        <v>0</v>
      </c>
      <c r="AEL65" s="395">
        <f ca="1">AEJ65-AEK65+1000</f>
        <v>1000</v>
      </c>
      <c r="AEM65" s="395" t="str">
        <f t="shared" ca="1" si="7641"/>
        <v/>
      </c>
      <c r="AEN65" s="395" t="str">
        <f ca="1">IF(AEF65&lt;&gt;"",VLOOKUP(AEF65,ACS4:ACY52,7,FALSE),"")</f>
        <v/>
      </c>
      <c r="AEO65" s="395" t="str">
        <f ca="1">IF(AEF65&lt;&gt;"",VLOOKUP(AEF65,ACS4:ACY52,5,FALSE),"")</f>
        <v/>
      </c>
      <c r="AEP65" s="395" t="str">
        <f ca="1">IF(AEF65&lt;&gt;"",VLOOKUP(AEF65,ACS4:ADA52,9,FALSE),"")</f>
        <v/>
      </c>
      <c r="AEQ65" s="395" t="str">
        <f t="shared" ca="1" si="7642"/>
        <v/>
      </c>
      <c r="AER65" s="395" t="str">
        <f ca="1">IF(AEF65&lt;&gt;"",RANK(AEQ65,AEQ63:AEQ66),"")</f>
        <v/>
      </c>
      <c r="AES65" s="395" t="str">
        <f ca="1">IF(AEF65&lt;&gt;"",SUMPRODUCT((AEQ63:AEQ66=AEQ65)*(AEL63:AEL66&gt;AEL65)),"")</f>
        <v/>
      </c>
      <c r="AET65" s="395" t="str">
        <f ca="1">IF(AEF65&lt;&gt;"",SUMPRODUCT((AEQ63:AEQ66=AEQ65)*(AEL63:AEL66=AEL65)*(AEJ63:AEJ66&gt;AEJ65)),"")</f>
        <v/>
      </c>
      <c r="AEU65" s="395" t="str">
        <f ca="1">IF(AEF65&lt;&gt;"",SUMPRODUCT((AEQ63:AEQ66=AEQ65)*(AEL63:AEL66=AEL65)*(AEJ63:AEJ66=AEJ65)*(AEN63:AEN66&gt;AEN65)),"")</f>
        <v/>
      </c>
      <c r="AEV65" s="395" t="str">
        <f ca="1">IF(AEF65&lt;&gt;"",SUMPRODUCT((AEQ63:AEQ66=AEQ65)*(AEL63:AEL66=AEL65)*(AEJ63:AEJ66=AEJ65)*(AEN63:AEN66=AEN65)*(AEO63:AEO66&gt;AEO65)),"")</f>
        <v/>
      </c>
      <c r="AEW65" s="395" t="str">
        <f ca="1">IF(AEF65&lt;&gt;"",SUMPRODUCT((AEQ63:AEQ66=AEQ65)*(AEL63:AEL66=AEL65)*(AEJ63:AEJ66=AEJ65)*(AEN63:AEN66=AEN65)*(AEO63:AEO66=AEO65)*(AEP63:AEP66&gt;AEP65)),"")</f>
        <v/>
      </c>
      <c r="AEX65" s="395" t="str">
        <f t="shared" ref="AEX65:AEX66" ca="1" si="7662">IF(AEF65&lt;&gt;"",SUM(AER65:AEW65)+1,"")</f>
        <v/>
      </c>
      <c r="AHF65" s="395">
        <f ca="1">IF(COUNTIF(AHF11:AHF14,4)=4,1,SUMPRODUCT((AHF11:AHF14=AHF13)*(AHE11:AHE14=AHE13)*(AHC11:AHC14&gt;AHC13))+1)</f>
        <v>1</v>
      </c>
      <c r="AHQ65" s="395">
        <f ca="1">IF(AHR13&lt;&gt;"",SUMPRODUCT((AHY11:AHY14=AHY13)*(AHX11:AHX14=AHX13)*(AHV11:AHV14=AHV13)*(AHW11:AHW14=AHW13)),"")</f>
        <v>4</v>
      </c>
      <c r="AHR65" s="395" t="str">
        <f ca="1">IF(AND(AHQ65&lt;&gt;"",AHQ65&gt;1),AHR13,"")</f>
        <v>Atletico Madrid</v>
      </c>
      <c r="AHS65" s="395">
        <f ca="1">SUMPRODUCT((AKW3:AKW54=AHR65)*(AKZ3:AKZ54=AHR66)*(ALA3:ALA54="W"))+SUMPRODUCT((AKW3:AKW54=AHR65)*(AKZ3:AKZ54=AHR67)*(ALA3:ALA54="W"))+SUMPRODUCT((AKW3:AKW54=AHR65)*(AKZ3:AKZ54=AHR63)*(ALA3:ALA54="W"))+SUMPRODUCT((AKW3:AKW54=AHR65)*(AKZ3:AKZ54=AHR64)*(ALA3:ALA54="W"))+SUMPRODUCT((AKW3:AKW54=AHR66)*(AKZ3:AKZ54=AHR65)*(ALB3:ALB54="W"))+SUMPRODUCT((AKW3:AKW54=AHR67)*(AKZ3:AKZ54=AHR65)*(ALB3:ALB54="W"))+SUMPRODUCT((AKW3:AKW54=AHR63)*(AKZ3:AKZ54=AHR65)*(ALB3:ALB54="W"))+SUMPRODUCT((AKW3:AKW54=AHR64)*(AKZ3:AKZ54=AHR65)*(ALB3:ALB54="W"))</f>
        <v>0</v>
      </c>
      <c r="AHT65" s="395">
        <f ca="1">SUMPRODUCT((AKW3:AKW54=AHR65)*(AKZ3:AKZ54=AHR66)*(ALA3:ALA54="D"))+SUMPRODUCT((AKW3:AKW54=AHR65)*(AKZ3:AKZ54=AHR67)*(ALA3:ALA54="D"))+SUMPRODUCT((AKW3:AKW54=AHR65)*(AKZ3:AKZ54=AHR63)*(ALA3:ALA54="D"))+SUMPRODUCT((AKW3:AKW54=AHR65)*(AKZ3:AKZ54=AHR64)*(ALA3:ALA54="D"))+SUMPRODUCT((AKW3:AKW54=AHR66)*(AKZ3:AKZ54=AHR65)*(ALA3:ALA54="D"))+SUMPRODUCT((AKW3:AKW54=AHR67)*(AKZ3:AKZ54=AHR65)*(ALA3:ALA54="D"))+SUMPRODUCT((AKW3:AKW54=AHR63)*(AKZ3:AKZ54=AHR65)*(ALA3:ALA54="D"))+SUMPRODUCT((AKW3:AKW54=AHR64)*(AKZ3:AKZ54=AHR65)*(ALA3:ALA54="D"))</f>
        <v>0</v>
      </c>
      <c r="AHU65" s="395">
        <f ca="1">SUMPRODUCT((AKW3:AKW54=AHR65)*(AKZ3:AKZ54=AHR66)*(ALA3:ALA54="L"))+SUMPRODUCT((AKW3:AKW54=AHR65)*(AKZ3:AKZ54=AHR67)*(ALA3:ALA54="L"))+SUMPRODUCT((AKW3:AKW54=AHR65)*(AKZ3:AKZ54=AHR63)*(ALA3:ALA54="L"))+SUMPRODUCT((AKW3:AKW54=AHR65)*(AKZ3:AKZ54=AHR64)*(ALA3:ALA54="L"))+SUMPRODUCT((AKW3:AKW54=AHR66)*(AKZ3:AKZ54=AHR65)*(ALB3:ALB54="L"))+SUMPRODUCT((AKW3:AKW54=AHR67)*(AKZ3:AKZ54=AHR65)*(ALB3:ALB54="L"))+SUMPRODUCT((AKW3:AKW54=AHR63)*(AKZ3:AKZ54=AHR65)*(ALB3:ALB54="L"))+SUMPRODUCT((AKW3:AKW54=AHR64)*(AKZ3:AKZ54=AHR65)*(ALB3:ALB54="L"))</f>
        <v>0</v>
      </c>
      <c r="AHV65" s="395">
        <f ca="1">SUMPRODUCT((AKW3:AKW54=AHR65)*(AKZ3:AKZ54=AHR66)*AKX3:AKX54)+SUMPRODUCT((AKW3:AKW54=AHR65)*(AKZ3:AKZ54=AHR67)*AKX3:AKX54)+SUMPRODUCT((AKW3:AKW54=AHR65)*(AKZ3:AKZ54=AHR63)*AKX3:AKX54)+SUMPRODUCT((AKW3:AKW54=AHR65)*(AKZ3:AKZ54=AHR64)*AKX3:AKX54)+SUMPRODUCT((AKW3:AKW54=AHR66)*(AKZ3:AKZ54=AHR65)*AKY3:AKY54)+SUMPRODUCT((AKW3:AKW54=AHR67)*(AKZ3:AKZ54=AHR65)*AKY3:AKY54)+SUMPRODUCT((AKW3:AKW54=AHR63)*(AKZ3:AKZ54=AHR65)*AKY3:AKY54)+SUMPRODUCT((AKW3:AKW54=AHR64)*(AKZ3:AKZ54=AHR65)*AKY3:AKY54)</f>
        <v>0</v>
      </c>
      <c r="AHW65" s="395">
        <f ca="1">SUMPRODUCT((AKW3:AKW54=AHR65)*(AKZ3:AKZ54=AHR66)*AKY3:AKY54)+SUMPRODUCT((AKW3:AKW54=AHR65)*(AKZ3:AKZ54=AHR67)*AKY3:AKY54)+SUMPRODUCT((AKW3:AKW54=AHR65)*(AKZ3:AKZ54=AHR63)*AKY3:AKY54)+SUMPRODUCT((AKW3:AKW54=AHR65)*(AKZ3:AKZ54=AHR64)*AKY3:AKY54)+SUMPRODUCT((AKW3:AKW54=AHR66)*(AKZ3:AKZ54=AHR65)*AKX3:AKX54)+SUMPRODUCT((AKW3:AKW54=AHR67)*(AKZ3:AKZ54=AHR65)*AKX3:AKX54)+SUMPRODUCT((AKW3:AKW54=AHR63)*(AKZ3:AKZ54=AHR65)*AKX3:AKX54)+SUMPRODUCT((AKW3:AKW54=AHR64)*(AKZ3:AKZ54=AHR65)*AKX3:AKX54)</f>
        <v>0</v>
      </c>
      <c r="AHX65" s="395">
        <f ca="1">AHV65-AHW65+1000</f>
        <v>1000</v>
      </c>
      <c r="AHY65" s="395">
        <f t="shared" ca="1" si="7608"/>
        <v>0</v>
      </c>
      <c r="AHZ65" s="395">
        <f ca="1">IF(AHR65&lt;&gt;"",VLOOKUP(AHR65,AGY4:AHE52,7,FALSE),"")</f>
        <v>1000</v>
      </c>
      <c r="AIA65" s="395">
        <f ca="1">IF(AHR65&lt;&gt;"",VLOOKUP(AHR65,AGY4:AHE52,5,FALSE),"")</f>
        <v>0</v>
      </c>
      <c r="AIB65" s="395">
        <f ca="1">IF(AHR65&lt;&gt;"",VLOOKUP(AHR65,AGY4:AHG52,9,FALSE),"")</f>
        <v>23</v>
      </c>
      <c r="AIC65" s="395">
        <f t="shared" ca="1" si="7643"/>
        <v>0</v>
      </c>
      <c r="AID65" s="395">
        <f ca="1">IF(AHR65&lt;&gt;"",RANK(AIC65,AIC63:AIC66),"")</f>
        <v>1</v>
      </c>
      <c r="AIE65" s="395">
        <f ca="1">IF(AHR65&lt;&gt;"",SUMPRODUCT((AIC63:AIC66=AIC65)*(AHX63:AHX66&gt;AHX65)),"")</f>
        <v>0</v>
      </c>
      <c r="AIF65" s="395">
        <f ca="1">IF(AHR65&lt;&gt;"",SUMPRODUCT((AIC63:AIC66=AIC65)*(AHX63:AHX66=AHX65)*(AHV63:AHV66&gt;AHV65)),"")</f>
        <v>0</v>
      </c>
      <c r="AIG65" s="395">
        <f ca="1">IF(AHR65&lt;&gt;"",SUMPRODUCT((AIC63:AIC66=AIC65)*(AHX63:AHX66=AHX65)*(AHV63:AHV66=AHV65)*(AHZ63:AHZ66&gt;AHZ65)),"")</f>
        <v>0</v>
      </c>
      <c r="AIH65" s="395">
        <f ca="1">IF(AHR65&lt;&gt;"",SUMPRODUCT((AIC63:AIC66=AIC65)*(AHX63:AHX66=AHX65)*(AHV63:AHV66=AHV65)*(AHZ63:AHZ66=AHZ65)*(AIA63:AIA66&gt;AIA65)),"")</f>
        <v>0</v>
      </c>
      <c r="AII65" s="395">
        <f ca="1">IF(AHR65&lt;&gt;"",SUMPRODUCT((AIC63:AIC66=AIC65)*(AHX63:AHX66=AHX65)*(AHV63:AHV66=AHV65)*(AHZ63:AHZ66=AHZ65)*(AIA63:AIA66=AIA65)*(AIB63:AIB66&gt;AIB65)),"")</f>
        <v>1</v>
      </c>
      <c r="AIJ65" s="395">
        <f t="shared" ca="1" si="7644"/>
        <v>2</v>
      </c>
      <c r="AIK65" s="395" t="str">
        <f ca="1">IF(AIL13&lt;&gt;"",SUMPRODUCT((AIS11:AIS14=AIS13)*(AIR11:AIR14=AIR13)*(AIP11:AIP14=AIP13)*(AIQ11:AIQ14=AIQ13)),"")</f>
        <v/>
      </c>
      <c r="AIL65" s="395" t="str">
        <f ca="1">IF(AND(AIK65&lt;&gt;"",AIK65&gt;1),AIL13,"")</f>
        <v/>
      </c>
      <c r="AIM65" s="395">
        <f ca="1">SUMPRODUCT((AKW3:AKW54=AIL65)*(AKZ3:AKZ54=AIL66)*(ALA3:ALA54="W"))+SUMPRODUCT((AKW3:AKW54=AIL65)*(AKZ3:AKZ54=AIL67)*(ALA3:ALA54="W"))+SUMPRODUCT((AKW3:AKW54=AIL65)*(AKZ3:AKZ54=AIL64)*(ALA3:ALA54="W"))+SUMPRODUCT((AKW3:AKW54=AIL66)*(AKZ3:AKZ54=AIL65)*(ALB3:ALB54="W"))+SUMPRODUCT((AKW3:AKW54=AIL67)*(AKZ3:AKZ54=AIL65)*(ALB3:ALB54="W"))+SUMPRODUCT((AKW3:AKW54=AIL64)*(AKZ3:AKZ54=AIL65)*(ALB3:ALB54="W"))</f>
        <v>0</v>
      </c>
      <c r="AIN65" s="395">
        <f ca="1">SUMPRODUCT((AKW3:AKW54=AIL65)*(AKZ3:AKZ54=AIL66)*(ALA3:ALA54="D"))+SUMPRODUCT((AKW3:AKW54=AIL65)*(AKZ3:AKZ54=AIL67)*(ALA3:ALA54="D"))+SUMPRODUCT((AKW3:AKW54=AIL65)*(AKZ3:AKZ54=AIL64)*(ALA3:ALA54="D"))+SUMPRODUCT((AKW3:AKW54=AIL66)*(AKZ3:AKZ54=AIL65)*(ALA3:ALA54="D"))+SUMPRODUCT((AKW3:AKW54=AIL67)*(AKZ3:AKZ54=AIL65)*(ALA3:ALA54="D"))+SUMPRODUCT((AKW3:AKW54=AIL64)*(AKZ3:AKZ54=AIL65)*(ALA3:ALA54="D"))</f>
        <v>0</v>
      </c>
      <c r="AIO65" s="395">
        <f ca="1">SUMPRODUCT((AKW3:AKW54=AIL65)*(AKZ3:AKZ54=AIL66)*(ALA3:ALA54="L"))+SUMPRODUCT((AKW3:AKW54=AIL65)*(AKZ3:AKZ54=AIL67)*(ALA3:ALA54="L"))+SUMPRODUCT((AKW3:AKW54=AIL65)*(AKZ3:AKZ54=AIL64)*(ALA3:ALA54="L"))+SUMPRODUCT((AKW3:AKW54=AIL66)*(AKZ3:AKZ54=AIL65)*(ALB3:ALB54="L"))+SUMPRODUCT((AKW3:AKW54=AIL67)*(AKZ3:AKZ54=AIL65)*(ALB3:ALB54="L"))+SUMPRODUCT((AKW3:AKW54=AIL64)*(AKZ3:AKZ54=AIL65)*(ALB3:ALB54="L"))</f>
        <v>0</v>
      </c>
      <c r="AIP65" s="395">
        <f ca="1">SUMPRODUCT((AKW3:AKW54=AIL65)*(AKZ3:AKZ54=AIL66)*AKX3:AKX54)+SUMPRODUCT((AKW3:AKW54=AIL65)*(AKZ3:AKZ54=AIL67)*AKX3:AKX54)+SUMPRODUCT((AKW3:AKW54=AIL65)*(AKZ3:AKZ54=AIL63)*AKX3:AKX54)+SUMPRODUCT((AKW3:AKW54=AIL65)*(AKZ3:AKZ54=AIL64)*AKX3:AKX54)+SUMPRODUCT((AKW3:AKW54=AIL66)*(AKZ3:AKZ54=AIL65)*AKY3:AKY54)+SUMPRODUCT((AKW3:AKW54=AIL67)*(AKZ3:AKZ54=AIL65)*AKY3:AKY54)+SUMPRODUCT((AKW3:AKW54=AIL63)*(AKZ3:AKZ54=AIL65)*AKY3:AKY54)+SUMPRODUCT((AKW3:AKW54=AIL64)*(AKZ3:AKZ54=AIL65)*AKY3:AKY54)</f>
        <v>0</v>
      </c>
      <c r="AIQ65" s="395">
        <f ca="1">SUMPRODUCT((AKW3:AKW54=AIL65)*(AKZ3:AKZ54=AIL66)*AKY3:AKY54)+SUMPRODUCT((AKW3:AKW54=AIL65)*(AKZ3:AKZ54=AIL67)*AKY3:AKY54)+SUMPRODUCT((AKW3:AKW54=AIL65)*(AKZ3:AKZ54=AIL63)*AKY3:AKY54)+SUMPRODUCT((AKW3:AKW54=AIL65)*(AKZ3:AKZ54=AIL64)*AKY3:AKY54)+SUMPRODUCT((AKW3:AKW54=AIL66)*(AKZ3:AKZ54=AIL65)*AKX3:AKX54)+SUMPRODUCT((AKW3:AKW54=AIL67)*(AKZ3:AKZ54=AIL65)*AKX3:AKX54)+SUMPRODUCT((AKW3:AKW54=AIL63)*(AKZ3:AKZ54=AIL65)*AKX3:AKX54)+SUMPRODUCT((AKW3:AKW54=AIL64)*(AKZ3:AKZ54=AIL65)*AKX3:AKX54)</f>
        <v>0</v>
      </c>
      <c r="AIR65" s="395">
        <f ca="1">AIP65-AIQ65+1000</f>
        <v>1000</v>
      </c>
      <c r="AIS65" s="395" t="str">
        <f t="shared" ca="1" si="7645"/>
        <v/>
      </c>
      <c r="AIT65" s="395" t="str">
        <f ca="1">IF(AIL65&lt;&gt;"",VLOOKUP(AIL65,AGY4:AHE52,7,FALSE),"")</f>
        <v/>
      </c>
      <c r="AIU65" s="395" t="str">
        <f ca="1">IF(AIL65&lt;&gt;"",VLOOKUP(AIL65,AGY4:AHE52,5,FALSE),"")</f>
        <v/>
      </c>
      <c r="AIV65" s="395" t="str">
        <f ca="1">IF(AIL65&lt;&gt;"",VLOOKUP(AIL65,AGY4:AHG52,9,FALSE),"")</f>
        <v/>
      </c>
      <c r="AIW65" s="395" t="str">
        <f t="shared" ca="1" si="7646"/>
        <v/>
      </c>
      <c r="AIX65" s="395" t="str">
        <f ca="1">IF(AIL65&lt;&gt;"",RANK(AIW65,AIW63:AIW66),"")</f>
        <v/>
      </c>
      <c r="AIY65" s="395" t="str">
        <f ca="1">IF(AIL65&lt;&gt;"",SUMPRODUCT((AIW63:AIW66=AIW65)*(AIR63:AIR66&gt;AIR65)),"")</f>
        <v/>
      </c>
      <c r="AIZ65" s="395" t="str">
        <f ca="1">IF(AIL65&lt;&gt;"",SUMPRODUCT((AIW63:AIW66=AIW65)*(AIR63:AIR66=AIR65)*(AIP63:AIP66&gt;AIP65)),"")</f>
        <v/>
      </c>
      <c r="AJA65" s="395" t="str">
        <f ca="1">IF(AIL65&lt;&gt;"",SUMPRODUCT((AIW63:AIW66=AIW65)*(AIR63:AIR66=AIR65)*(AIP63:AIP66=AIP65)*(AIT63:AIT66&gt;AIT65)),"")</f>
        <v/>
      </c>
      <c r="AJB65" s="395" t="str">
        <f ca="1">IF(AIL65&lt;&gt;"",SUMPRODUCT((AIW63:AIW66=AIW65)*(AIR63:AIR66=AIR65)*(AIP63:AIP66=AIP65)*(AIT63:AIT66=AIT65)*(AIU63:AIU66&gt;AIU65)),"")</f>
        <v/>
      </c>
      <c r="AJC65" s="395" t="str">
        <f ca="1">IF(AIL65&lt;&gt;"",SUMPRODUCT((AIW63:AIW66=AIW65)*(AIR63:AIR66=AIR65)*(AIP63:AIP66=AIP65)*(AIT63:AIT66=AIT65)*(AIU63:AIU66=AIU65)*(AIV63:AIV66&gt;AIV65)),"")</f>
        <v/>
      </c>
      <c r="AJD65" s="395" t="str">
        <f t="shared" ref="AJD65:AJD66" ca="1" si="7663">IF(AIL65&lt;&gt;"",SUM(AIX65:AJC65)+1,"")</f>
        <v/>
      </c>
      <c r="ALL65" s="395">
        <f ca="1">IF(COUNTIF(ALL11:ALL14,4)=4,1,SUMPRODUCT((ALL11:ALL14=ALL13)*(ALK11:ALK14=ALK13)*(ALI11:ALI14&gt;ALI13))+1)</f>
        <v>1</v>
      </c>
      <c r="ALW65" s="395">
        <f ca="1">IF(ALX13&lt;&gt;"",SUMPRODUCT((AME11:AME14=AME13)*(AMD11:AMD14=AMD13)*(AMB11:AMB14=AMB13)*(AMC11:AMC14=AMC13)),"")</f>
        <v>4</v>
      </c>
      <c r="ALX65" s="395" t="str">
        <f ca="1">IF(AND(ALW65&lt;&gt;"",ALW65&gt;1),ALX13,"")</f>
        <v>Atletico Madrid</v>
      </c>
      <c r="ALY65" s="395">
        <f ca="1">SUMPRODUCT((APC3:APC54=ALX65)*(APF3:APF54=ALX66)*(APG3:APG54="W"))+SUMPRODUCT((APC3:APC54=ALX65)*(APF3:APF54=ALX67)*(APG3:APG54="W"))+SUMPRODUCT((APC3:APC54=ALX65)*(APF3:APF54=ALX63)*(APG3:APG54="W"))+SUMPRODUCT((APC3:APC54=ALX65)*(APF3:APF54=ALX64)*(APG3:APG54="W"))+SUMPRODUCT((APC3:APC54=ALX66)*(APF3:APF54=ALX65)*(APH3:APH54="W"))+SUMPRODUCT((APC3:APC54=ALX67)*(APF3:APF54=ALX65)*(APH3:APH54="W"))+SUMPRODUCT((APC3:APC54=ALX63)*(APF3:APF54=ALX65)*(APH3:APH54="W"))+SUMPRODUCT((APC3:APC54=ALX64)*(APF3:APF54=ALX65)*(APH3:APH54="W"))</f>
        <v>0</v>
      </c>
      <c r="ALZ65" s="395">
        <f ca="1">SUMPRODUCT((APC3:APC54=ALX65)*(APF3:APF54=ALX66)*(APG3:APG54="D"))+SUMPRODUCT((APC3:APC54=ALX65)*(APF3:APF54=ALX67)*(APG3:APG54="D"))+SUMPRODUCT((APC3:APC54=ALX65)*(APF3:APF54=ALX63)*(APG3:APG54="D"))+SUMPRODUCT((APC3:APC54=ALX65)*(APF3:APF54=ALX64)*(APG3:APG54="D"))+SUMPRODUCT((APC3:APC54=ALX66)*(APF3:APF54=ALX65)*(APG3:APG54="D"))+SUMPRODUCT((APC3:APC54=ALX67)*(APF3:APF54=ALX65)*(APG3:APG54="D"))+SUMPRODUCT((APC3:APC54=ALX63)*(APF3:APF54=ALX65)*(APG3:APG54="D"))+SUMPRODUCT((APC3:APC54=ALX64)*(APF3:APF54=ALX65)*(APG3:APG54="D"))</f>
        <v>0</v>
      </c>
      <c r="AMA65" s="395">
        <f ca="1">SUMPRODUCT((APC3:APC54=ALX65)*(APF3:APF54=ALX66)*(APG3:APG54="L"))+SUMPRODUCT((APC3:APC54=ALX65)*(APF3:APF54=ALX67)*(APG3:APG54="L"))+SUMPRODUCT((APC3:APC54=ALX65)*(APF3:APF54=ALX63)*(APG3:APG54="L"))+SUMPRODUCT((APC3:APC54=ALX65)*(APF3:APF54=ALX64)*(APG3:APG54="L"))+SUMPRODUCT((APC3:APC54=ALX66)*(APF3:APF54=ALX65)*(APH3:APH54="L"))+SUMPRODUCT((APC3:APC54=ALX67)*(APF3:APF54=ALX65)*(APH3:APH54="L"))+SUMPRODUCT((APC3:APC54=ALX63)*(APF3:APF54=ALX65)*(APH3:APH54="L"))+SUMPRODUCT((APC3:APC54=ALX64)*(APF3:APF54=ALX65)*(APH3:APH54="L"))</f>
        <v>0</v>
      </c>
      <c r="AMB65" s="395">
        <f ca="1">SUMPRODUCT((APC3:APC54=ALX65)*(APF3:APF54=ALX66)*APD3:APD54)+SUMPRODUCT((APC3:APC54=ALX65)*(APF3:APF54=ALX67)*APD3:APD54)+SUMPRODUCT((APC3:APC54=ALX65)*(APF3:APF54=ALX63)*APD3:APD54)+SUMPRODUCT((APC3:APC54=ALX65)*(APF3:APF54=ALX64)*APD3:APD54)+SUMPRODUCT((APC3:APC54=ALX66)*(APF3:APF54=ALX65)*APE3:APE54)+SUMPRODUCT((APC3:APC54=ALX67)*(APF3:APF54=ALX65)*APE3:APE54)+SUMPRODUCT((APC3:APC54=ALX63)*(APF3:APF54=ALX65)*APE3:APE54)+SUMPRODUCT((APC3:APC54=ALX64)*(APF3:APF54=ALX65)*APE3:APE54)</f>
        <v>0</v>
      </c>
      <c r="AMC65" s="395">
        <f ca="1">SUMPRODUCT((APC3:APC54=ALX65)*(APF3:APF54=ALX66)*APE3:APE54)+SUMPRODUCT((APC3:APC54=ALX65)*(APF3:APF54=ALX67)*APE3:APE54)+SUMPRODUCT((APC3:APC54=ALX65)*(APF3:APF54=ALX63)*APE3:APE54)+SUMPRODUCT((APC3:APC54=ALX65)*(APF3:APF54=ALX64)*APE3:APE54)+SUMPRODUCT((APC3:APC54=ALX66)*(APF3:APF54=ALX65)*APD3:APD54)+SUMPRODUCT((APC3:APC54=ALX67)*(APF3:APF54=ALX65)*APD3:APD54)+SUMPRODUCT((APC3:APC54=ALX63)*(APF3:APF54=ALX65)*APD3:APD54)+SUMPRODUCT((APC3:APC54=ALX64)*(APF3:APF54=ALX65)*APD3:APD54)</f>
        <v>0</v>
      </c>
      <c r="AMD65" s="395">
        <f ca="1">AMB65-AMC65+1000</f>
        <v>1000</v>
      </c>
      <c r="AME65" s="395">
        <f t="shared" ca="1" si="7609"/>
        <v>0</v>
      </c>
      <c r="AMF65" s="395">
        <f ca="1">IF(ALX65&lt;&gt;"",VLOOKUP(ALX65,ALE4:ALK52,7,FALSE),"")</f>
        <v>1000</v>
      </c>
      <c r="AMG65" s="395">
        <f ca="1">IF(ALX65&lt;&gt;"",VLOOKUP(ALX65,ALE4:ALK52,5,FALSE),"")</f>
        <v>0</v>
      </c>
      <c r="AMH65" s="395">
        <f ca="1">IF(ALX65&lt;&gt;"",VLOOKUP(ALX65,ALE4:ALM52,9,FALSE),"")</f>
        <v>23</v>
      </c>
      <c r="AMI65" s="395">
        <f t="shared" ca="1" si="7647"/>
        <v>0</v>
      </c>
      <c r="AMJ65" s="395">
        <f ca="1">IF(ALX65&lt;&gt;"",RANK(AMI65,AMI63:AMI66),"")</f>
        <v>1</v>
      </c>
      <c r="AMK65" s="395">
        <f ca="1">IF(ALX65&lt;&gt;"",SUMPRODUCT((AMI63:AMI66=AMI65)*(AMD63:AMD66&gt;AMD65)),"")</f>
        <v>0</v>
      </c>
      <c r="AML65" s="395">
        <f ca="1">IF(ALX65&lt;&gt;"",SUMPRODUCT((AMI63:AMI66=AMI65)*(AMD63:AMD66=AMD65)*(AMB63:AMB66&gt;AMB65)),"")</f>
        <v>0</v>
      </c>
      <c r="AMM65" s="395">
        <f ca="1">IF(ALX65&lt;&gt;"",SUMPRODUCT((AMI63:AMI66=AMI65)*(AMD63:AMD66=AMD65)*(AMB63:AMB66=AMB65)*(AMF63:AMF66&gt;AMF65)),"")</f>
        <v>0</v>
      </c>
      <c r="AMN65" s="395">
        <f ca="1">IF(ALX65&lt;&gt;"",SUMPRODUCT((AMI63:AMI66=AMI65)*(AMD63:AMD66=AMD65)*(AMB63:AMB66=AMB65)*(AMF63:AMF66=AMF65)*(AMG63:AMG66&gt;AMG65)),"")</f>
        <v>0</v>
      </c>
      <c r="AMO65" s="395">
        <f ca="1">IF(ALX65&lt;&gt;"",SUMPRODUCT((AMI63:AMI66=AMI65)*(AMD63:AMD66=AMD65)*(AMB63:AMB66=AMB65)*(AMF63:AMF66=AMF65)*(AMG63:AMG66=AMG65)*(AMH63:AMH66&gt;AMH65)),"")</f>
        <v>1</v>
      </c>
      <c r="AMP65" s="395">
        <f t="shared" ca="1" si="7648"/>
        <v>2</v>
      </c>
      <c r="AMQ65" s="395" t="str">
        <f ca="1">IF(AMR13&lt;&gt;"",SUMPRODUCT((AMY11:AMY14=AMY13)*(AMX11:AMX14=AMX13)*(AMV11:AMV14=AMV13)*(AMW11:AMW14=AMW13)),"")</f>
        <v/>
      </c>
      <c r="AMR65" s="395" t="str">
        <f ca="1">IF(AND(AMQ65&lt;&gt;"",AMQ65&gt;1),AMR13,"")</f>
        <v/>
      </c>
      <c r="AMS65" s="395">
        <f ca="1">SUMPRODUCT((APC3:APC54=AMR65)*(APF3:APF54=AMR66)*(APG3:APG54="W"))+SUMPRODUCT((APC3:APC54=AMR65)*(APF3:APF54=AMR67)*(APG3:APG54="W"))+SUMPRODUCT((APC3:APC54=AMR65)*(APF3:APF54=AMR64)*(APG3:APG54="W"))+SUMPRODUCT((APC3:APC54=AMR66)*(APF3:APF54=AMR65)*(APH3:APH54="W"))+SUMPRODUCT((APC3:APC54=AMR67)*(APF3:APF54=AMR65)*(APH3:APH54="W"))+SUMPRODUCT((APC3:APC54=AMR64)*(APF3:APF54=AMR65)*(APH3:APH54="W"))</f>
        <v>0</v>
      </c>
      <c r="AMT65" s="395">
        <f ca="1">SUMPRODUCT((APC3:APC54=AMR65)*(APF3:APF54=AMR66)*(APG3:APG54="D"))+SUMPRODUCT((APC3:APC54=AMR65)*(APF3:APF54=AMR67)*(APG3:APG54="D"))+SUMPRODUCT((APC3:APC54=AMR65)*(APF3:APF54=AMR64)*(APG3:APG54="D"))+SUMPRODUCT((APC3:APC54=AMR66)*(APF3:APF54=AMR65)*(APG3:APG54="D"))+SUMPRODUCT((APC3:APC54=AMR67)*(APF3:APF54=AMR65)*(APG3:APG54="D"))+SUMPRODUCT((APC3:APC54=AMR64)*(APF3:APF54=AMR65)*(APG3:APG54="D"))</f>
        <v>0</v>
      </c>
      <c r="AMU65" s="395">
        <f ca="1">SUMPRODUCT((APC3:APC54=AMR65)*(APF3:APF54=AMR66)*(APG3:APG54="L"))+SUMPRODUCT((APC3:APC54=AMR65)*(APF3:APF54=AMR67)*(APG3:APG54="L"))+SUMPRODUCT((APC3:APC54=AMR65)*(APF3:APF54=AMR64)*(APG3:APG54="L"))+SUMPRODUCT((APC3:APC54=AMR66)*(APF3:APF54=AMR65)*(APH3:APH54="L"))+SUMPRODUCT((APC3:APC54=AMR67)*(APF3:APF54=AMR65)*(APH3:APH54="L"))+SUMPRODUCT((APC3:APC54=AMR64)*(APF3:APF54=AMR65)*(APH3:APH54="L"))</f>
        <v>0</v>
      </c>
      <c r="AMV65" s="395">
        <f ca="1">SUMPRODUCT((APC3:APC54=AMR65)*(APF3:APF54=AMR66)*APD3:APD54)+SUMPRODUCT((APC3:APC54=AMR65)*(APF3:APF54=AMR67)*APD3:APD54)+SUMPRODUCT((APC3:APC54=AMR65)*(APF3:APF54=AMR63)*APD3:APD54)+SUMPRODUCT((APC3:APC54=AMR65)*(APF3:APF54=AMR64)*APD3:APD54)+SUMPRODUCT((APC3:APC54=AMR66)*(APF3:APF54=AMR65)*APE3:APE54)+SUMPRODUCT((APC3:APC54=AMR67)*(APF3:APF54=AMR65)*APE3:APE54)+SUMPRODUCT((APC3:APC54=AMR63)*(APF3:APF54=AMR65)*APE3:APE54)+SUMPRODUCT((APC3:APC54=AMR64)*(APF3:APF54=AMR65)*APE3:APE54)</f>
        <v>0</v>
      </c>
      <c r="AMW65" s="395">
        <f ca="1">SUMPRODUCT((APC3:APC54=AMR65)*(APF3:APF54=AMR66)*APE3:APE54)+SUMPRODUCT((APC3:APC54=AMR65)*(APF3:APF54=AMR67)*APE3:APE54)+SUMPRODUCT((APC3:APC54=AMR65)*(APF3:APF54=AMR63)*APE3:APE54)+SUMPRODUCT((APC3:APC54=AMR65)*(APF3:APF54=AMR64)*APE3:APE54)+SUMPRODUCT((APC3:APC54=AMR66)*(APF3:APF54=AMR65)*APD3:APD54)+SUMPRODUCT((APC3:APC54=AMR67)*(APF3:APF54=AMR65)*APD3:APD54)+SUMPRODUCT((APC3:APC54=AMR63)*(APF3:APF54=AMR65)*APD3:APD54)+SUMPRODUCT((APC3:APC54=AMR64)*(APF3:APF54=AMR65)*APD3:APD54)</f>
        <v>0</v>
      </c>
      <c r="AMX65" s="395">
        <f ca="1">AMV65-AMW65+1000</f>
        <v>1000</v>
      </c>
      <c r="AMY65" s="395" t="str">
        <f t="shared" ca="1" si="7649"/>
        <v/>
      </c>
      <c r="AMZ65" s="395" t="str">
        <f ca="1">IF(AMR65&lt;&gt;"",VLOOKUP(AMR65,ALE4:ALK52,7,FALSE),"")</f>
        <v/>
      </c>
      <c r="ANA65" s="395" t="str">
        <f ca="1">IF(AMR65&lt;&gt;"",VLOOKUP(AMR65,ALE4:ALK52,5,FALSE),"")</f>
        <v/>
      </c>
      <c r="ANB65" s="395" t="str">
        <f ca="1">IF(AMR65&lt;&gt;"",VLOOKUP(AMR65,ALE4:ALM52,9,FALSE),"")</f>
        <v/>
      </c>
      <c r="ANC65" s="395" t="str">
        <f t="shared" ca="1" si="7650"/>
        <v/>
      </c>
      <c r="AND65" s="395" t="str">
        <f ca="1">IF(AMR65&lt;&gt;"",RANK(ANC65,ANC63:ANC66),"")</f>
        <v/>
      </c>
      <c r="ANE65" s="395" t="str">
        <f ca="1">IF(AMR65&lt;&gt;"",SUMPRODUCT((ANC63:ANC66=ANC65)*(AMX63:AMX66&gt;AMX65)),"")</f>
        <v/>
      </c>
      <c r="ANF65" s="395" t="str">
        <f ca="1">IF(AMR65&lt;&gt;"",SUMPRODUCT((ANC63:ANC66=ANC65)*(AMX63:AMX66=AMX65)*(AMV63:AMV66&gt;AMV65)),"")</f>
        <v/>
      </c>
      <c r="ANG65" s="395" t="str">
        <f ca="1">IF(AMR65&lt;&gt;"",SUMPRODUCT((ANC63:ANC66=ANC65)*(AMX63:AMX66=AMX65)*(AMV63:AMV66=AMV65)*(AMZ63:AMZ66&gt;AMZ65)),"")</f>
        <v/>
      </c>
      <c r="ANH65" s="395" t="str">
        <f ca="1">IF(AMR65&lt;&gt;"",SUMPRODUCT((ANC63:ANC66=ANC65)*(AMX63:AMX66=AMX65)*(AMV63:AMV66=AMV65)*(AMZ63:AMZ66=AMZ65)*(ANA63:ANA66&gt;ANA65)),"")</f>
        <v/>
      </c>
      <c r="ANI65" s="395" t="str">
        <f ca="1">IF(AMR65&lt;&gt;"",SUMPRODUCT((ANC63:ANC66=ANC65)*(AMX63:AMX66=AMX65)*(AMV63:AMV66=AMV65)*(AMZ63:AMZ66=AMZ65)*(ANA63:ANA66=ANA65)*(ANB63:ANB66&gt;ANB65)),"")</f>
        <v/>
      </c>
      <c r="ANJ65" s="395" t="str">
        <f t="shared" ref="ANJ65:ANJ66" ca="1" si="7664">IF(AMR65&lt;&gt;"",SUM(AND65:ANI65)+1,"")</f>
        <v/>
      </c>
      <c r="APR65" s="395">
        <f ca="1">IF(COUNTIF(APR11:APR14,4)=4,1,SUMPRODUCT((APR11:APR14=APR13)*(APQ11:APQ14=APQ13)*(APO11:APO14&gt;APO13))+1)</f>
        <v>1</v>
      </c>
      <c r="AQC65" s="395">
        <f ca="1">IF(AQD13&lt;&gt;"",SUMPRODUCT((AQK11:AQK14=AQK13)*(AQJ11:AQJ14=AQJ13)*(AQH11:AQH14=AQH13)*(AQI11:AQI14=AQI13)),"")</f>
        <v>4</v>
      </c>
      <c r="AQD65" s="395" t="str">
        <f ca="1">IF(AND(AQC65&lt;&gt;"",AQC65&gt;1),AQD13,"")</f>
        <v>Atletico Madrid</v>
      </c>
      <c r="AQE65" s="395">
        <f ca="1">SUMPRODUCT((ATI3:ATI54=AQD65)*(ATL3:ATL54=AQD66)*(ATM3:ATM54="W"))+SUMPRODUCT((ATI3:ATI54=AQD65)*(ATL3:ATL54=AQD67)*(ATM3:ATM54="W"))+SUMPRODUCT((ATI3:ATI54=AQD65)*(ATL3:ATL54=AQD63)*(ATM3:ATM54="W"))+SUMPRODUCT((ATI3:ATI54=AQD65)*(ATL3:ATL54=AQD64)*(ATM3:ATM54="W"))+SUMPRODUCT((ATI3:ATI54=AQD66)*(ATL3:ATL54=AQD65)*(ATN3:ATN54="W"))+SUMPRODUCT((ATI3:ATI54=AQD67)*(ATL3:ATL54=AQD65)*(ATN3:ATN54="W"))+SUMPRODUCT((ATI3:ATI54=AQD63)*(ATL3:ATL54=AQD65)*(ATN3:ATN54="W"))+SUMPRODUCT((ATI3:ATI54=AQD64)*(ATL3:ATL54=AQD65)*(ATN3:ATN54="W"))</f>
        <v>0</v>
      </c>
      <c r="AQF65" s="395">
        <f ca="1">SUMPRODUCT((ATI3:ATI54=AQD65)*(ATL3:ATL54=AQD66)*(ATM3:ATM54="D"))+SUMPRODUCT((ATI3:ATI54=AQD65)*(ATL3:ATL54=AQD67)*(ATM3:ATM54="D"))+SUMPRODUCT((ATI3:ATI54=AQD65)*(ATL3:ATL54=AQD63)*(ATM3:ATM54="D"))+SUMPRODUCT((ATI3:ATI54=AQD65)*(ATL3:ATL54=AQD64)*(ATM3:ATM54="D"))+SUMPRODUCT((ATI3:ATI54=AQD66)*(ATL3:ATL54=AQD65)*(ATM3:ATM54="D"))+SUMPRODUCT((ATI3:ATI54=AQD67)*(ATL3:ATL54=AQD65)*(ATM3:ATM54="D"))+SUMPRODUCT((ATI3:ATI54=AQD63)*(ATL3:ATL54=AQD65)*(ATM3:ATM54="D"))+SUMPRODUCT((ATI3:ATI54=AQD64)*(ATL3:ATL54=AQD65)*(ATM3:ATM54="D"))</f>
        <v>0</v>
      </c>
      <c r="AQG65" s="395">
        <f ca="1">SUMPRODUCT((ATI3:ATI54=AQD65)*(ATL3:ATL54=AQD66)*(ATM3:ATM54="L"))+SUMPRODUCT((ATI3:ATI54=AQD65)*(ATL3:ATL54=AQD67)*(ATM3:ATM54="L"))+SUMPRODUCT((ATI3:ATI54=AQD65)*(ATL3:ATL54=AQD63)*(ATM3:ATM54="L"))+SUMPRODUCT((ATI3:ATI54=AQD65)*(ATL3:ATL54=AQD64)*(ATM3:ATM54="L"))+SUMPRODUCT((ATI3:ATI54=AQD66)*(ATL3:ATL54=AQD65)*(ATN3:ATN54="L"))+SUMPRODUCT((ATI3:ATI54=AQD67)*(ATL3:ATL54=AQD65)*(ATN3:ATN54="L"))+SUMPRODUCT((ATI3:ATI54=AQD63)*(ATL3:ATL54=AQD65)*(ATN3:ATN54="L"))+SUMPRODUCT((ATI3:ATI54=AQD64)*(ATL3:ATL54=AQD65)*(ATN3:ATN54="L"))</f>
        <v>0</v>
      </c>
      <c r="AQH65" s="395">
        <f ca="1">SUMPRODUCT((ATI3:ATI54=AQD65)*(ATL3:ATL54=AQD66)*ATJ3:ATJ54)+SUMPRODUCT((ATI3:ATI54=AQD65)*(ATL3:ATL54=AQD67)*ATJ3:ATJ54)+SUMPRODUCT((ATI3:ATI54=AQD65)*(ATL3:ATL54=AQD63)*ATJ3:ATJ54)+SUMPRODUCT((ATI3:ATI54=AQD65)*(ATL3:ATL54=AQD64)*ATJ3:ATJ54)+SUMPRODUCT((ATI3:ATI54=AQD66)*(ATL3:ATL54=AQD65)*ATK3:ATK54)+SUMPRODUCT((ATI3:ATI54=AQD67)*(ATL3:ATL54=AQD65)*ATK3:ATK54)+SUMPRODUCT((ATI3:ATI54=AQD63)*(ATL3:ATL54=AQD65)*ATK3:ATK54)+SUMPRODUCT((ATI3:ATI54=AQD64)*(ATL3:ATL54=AQD65)*ATK3:ATK54)</f>
        <v>0</v>
      </c>
      <c r="AQI65" s="395">
        <f ca="1">SUMPRODUCT((ATI3:ATI54=AQD65)*(ATL3:ATL54=AQD66)*ATK3:ATK54)+SUMPRODUCT((ATI3:ATI54=AQD65)*(ATL3:ATL54=AQD67)*ATK3:ATK54)+SUMPRODUCT((ATI3:ATI54=AQD65)*(ATL3:ATL54=AQD63)*ATK3:ATK54)+SUMPRODUCT((ATI3:ATI54=AQD65)*(ATL3:ATL54=AQD64)*ATK3:ATK54)+SUMPRODUCT((ATI3:ATI54=AQD66)*(ATL3:ATL54=AQD65)*ATJ3:ATJ54)+SUMPRODUCT((ATI3:ATI54=AQD67)*(ATL3:ATL54=AQD65)*ATJ3:ATJ54)+SUMPRODUCT((ATI3:ATI54=AQD63)*(ATL3:ATL54=AQD65)*ATJ3:ATJ54)+SUMPRODUCT((ATI3:ATI54=AQD64)*(ATL3:ATL54=AQD65)*ATJ3:ATJ54)</f>
        <v>0</v>
      </c>
      <c r="AQJ65" s="395">
        <f ca="1">AQH65-AQI65+1000</f>
        <v>1000</v>
      </c>
      <c r="AQK65" s="395">
        <f t="shared" ca="1" si="7610"/>
        <v>0</v>
      </c>
      <c r="AQL65" s="395">
        <f ca="1">IF(AQD65&lt;&gt;"",VLOOKUP(AQD65,APK4:APQ52,7,FALSE),"")</f>
        <v>1000</v>
      </c>
      <c r="AQM65" s="395">
        <f ca="1">IF(AQD65&lt;&gt;"",VLOOKUP(AQD65,APK4:APQ52,5,FALSE),"")</f>
        <v>0</v>
      </c>
      <c r="AQN65" s="395">
        <f ca="1">IF(AQD65&lt;&gt;"",VLOOKUP(AQD65,APK4:APS52,9,FALSE),"")</f>
        <v>23</v>
      </c>
      <c r="AQO65" s="395">
        <f t="shared" ca="1" si="7651"/>
        <v>0</v>
      </c>
      <c r="AQP65" s="395">
        <f ca="1">IF(AQD65&lt;&gt;"",RANK(AQO65,AQO63:AQO66),"")</f>
        <v>1</v>
      </c>
      <c r="AQQ65" s="395">
        <f ca="1">IF(AQD65&lt;&gt;"",SUMPRODUCT((AQO63:AQO66=AQO65)*(AQJ63:AQJ66&gt;AQJ65)),"")</f>
        <v>0</v>
      </c>
      <c r="AQR65" s="395">
        <f ca="1">IF(AQD65&lt;&gt;"",SUMPRODUCT((AQO63:AQO66=AQO65)*(AQJ63:AQJ66=AQJ65)*(AQH63:AQH66&gt;AQH65)),"")</f>
        <v>0</v>
      </c>
      <c r="AQS65" s="395">
        <f ca="1">IF(AQD65&lt;&gt;"",SUMPRODUCT((AQO63:AQO66=AQO65)*(AQJ63:AQJ66=AQJ65)*(AQH63:AQH66=AQH65)*(AQL63:AQL66&gt;AQL65)),"")</f>
        <v>0</v>
      </c>
      <c r="AQT65" s="395">
        <f ca="1">IF(AQD65&lt;&gt;"",SUMPRODUCT((AQO63:AQO66=AQO65)*(AQJ63:AQJ66=AQJ65)*(AQH63:AQH66=AQH65)*(AQL63:AQL66=AQL65)*(AQM63:AQM66&gt;AQM65)),"")</f>
        <v>0</v>
      </c>
      <c r="AQU65" s="395">
        <f ca="1">IF(AQD65&lt;&gt;"",SUMPRODUCT((AQO63:AQO66=AQO65)*(AQJ63:AQJ66=AQJ65)*(AQH63:AQH66=AQH65)*(AQL63:AQL66=AQL65)*(AQM63:AQM66=AQM65)*(AQN63:AQN66&gt;AQN65)),"")</f>
        <v>1</v>
      </c>
      <c r="AQV65" s="395">
        <f t="shared" ca="1" si="7652"/>
        <v>2</v>
      </c>
      <c r="AQW65" s="395" t="str">
        <f ca="1">IF(AQX13&lt;&gt;"",SUMPRODUCT((ARE11:ARE14=ARE13)*(ARD11:ARD14=ARD13)*(ARB11:ARB14=ARB13)*(ARC11:ARC14=ARC13)),"")</f>
        <v/>
      </c>
      <c r="AQX65" s="395" t="str">
        <f ca="1">IF(AND(AQW65&lt;&gt;"",AQW65&gt;1),AQX13,"")</f>
        <v/>
      </c>
      <c r="AQY65" s="395">
        <f ca="1">SUMPRODUCT((ATI3:ATI54=AQX65)*(ATL3:ATL54=AQX66)*(ATM3:ATM54="W"))+SUMPRODUCT((ATI3:ATI54=AQX65)*(ATL3:ATL54=AQX67)*(ATM3:ATM54="W"))+SUMPRODUCT((ATI3:ATI54=AQX65)*(ATL3:ATL54=AQX64)*(ATM3:ATM54="W"))+SUMPRODUCT((ATI3:ATI54=AQX66)*(ATL3:ATL54=AQX65)*(ATN3:ATN54="W"))+SUMPRODUCT((ATI3:ATI54=AQX67)*(ATL3:ATL54=AQX65)*(ATN3:ATN54="W"))+SUMPRODUCT((ATI3:ATI54=AQX64)*(ATL3:ATL54=AQX65)*(ATN3:ATN54="W"))</f>
        <v>0</v>
      </c>
      <c r="AQZ65" s="395">
        <f ca="1">SUMPRODUCT((ATI3:ATI54=AQX65)*(ATL3:ATL54=AQX66)*(ATM3:ATM54="D"))+SUMPRODUCT((ATI3:ATI54=AQX65)*(ATL3:ATL54=AQX67)*(ATM3:ATM54="D"))+SUMPRODUCT((ATI3:ATI54=AQX65)*(ATL3:ATL54=AQX64)*(ATM3:ATM54="D"))+SUMPRODUCT((ATI3:ATI54=AQX66)*(ATL3:ATL54=AQX65)*(ATM3:ATM54="D"))+SUMPRODUCT((ATI3:ATI54=AQX67)*(ATL3:ATL54=AQX65)*(ATM3:ATM54="D"))+SUMPRODUCT((ATI3:ATI54=AQX64)*(ATL3:ATL54=AQX65)*(ATM3:ATM54="D"))</f>
        <v>0</v>
      </c>
      <c r="ARA65" s="395">
        <f ca="1">SUMPRODUCT((ATI3:ATI54=AQX65)*(ATL3:ATL54=AQX66)*(ATM3:ATM54="L"))+SUMPRODUCT((ATI3:ATI54=AQX65)*(ATL3:ATL54=AQX67)*(ATM3:ATM54="L"))+SUMPRODUCT((ATI3:ATI54=AQX65)*(ATL3:ATL54=AQX64)*(ATM3:ATM54="L"))+SUMPRODUCT((ATI3:ATI54=AQX66)*(ATL3:ATL54=AQX65)*(ATN3:ATN54="L"))+SUMPRODUCT((ATI3:ATI54=AQX67)*(ATL3:ATL54=AQX65)*(ATN3:ATN54="L"))+SUMPRODUCT((ATI3:ATI54=AQX64)*(ATL3:ATL54=AQX65)*(ATN3:ATN54="L"))</f>
        <v>0</v>
      </c>
      <c r="ARB65" s="395">
        <f ca="1">SUMPRODUCT((ATI3:ATI54=AQX65)*(ATL3:ATL54=AQX66)*ATJ3:ATJ54)+SUMPRODUCT((ATI3:ATI54=AQX65)*(ATL3:ATL54=AQX67)*ATJ3:ATJ54)+SUMPRODUCT((ATI3:ATI54=AQX65)*(ATL3:ATL54=AQX63)*ATJ3:ATJ54)+SUMPRODUCT((ATI3:ATI54=AQX65)*(ATL3:ATL54=AQX64)*ATJ3:ATJ54)+SUMPRODUCT((ATI3:ATI54=AQX66)*(ATL3:ATL54=AQX65)*ATK3:ATK54)+SUMPRODUCT((ATI3:ATI54=AQX67)*(ATL3:ATL54=AQX65)*ATK3:ATK54)+SUMPRODUCT((ATI3:ATI54=AQX63)*(ATL3:ATL54=AQX65)*ATK3:ATK54)+SUMPRODUCT((ATI3:ATI54=AQX64)*(ATL3:ATL54=AQX65)*ATK3:ATK54)</f>
        <v>0</v>
      </c>
      <c r="ARC65" s="395">
        <f ca="1">SUMPRODUCT((ATI3:ATI54=AQX65)*(ATL3:ATL54=AQX66)*ATK3:ATK54)+SUMPRODUCT((ATI3:ATI54=AQX65)*(ATL3:ATL54=AQX67)*ATK3:ATK54)+SUMPRODUCT((ATI3:ATI54=AQX65)*(ATL3:ATL54=AQX63)*ATK3:ATK54)+SUMPRODUCT((ATI3:ATI54=AQX65)*(ATL3:ATL54=AQX64)*ATK3:ATK54)+SUMPRODUCT((ATI3:ATI54=AQX66)*(ATL3:ATL54=AQX65)*ATJ3:ATJ54)+SUMPRODUCT((ATI3:ATI54=AQX67)*(ATL3:ATL54=AQX65)*ATJ3:ATJ54)+SUMPRODUCT((ATI3:ATI54=AQX63)*(ATL3:ATL54=AQX65)*ATJ3:ATJ54)+SUMPRODUCT((ATI3:ATI54=AQX64)*(ATL3:ATL54=AQX65)*ATJ3:ATJ54)</f>
        <v>0</v>
      </c>
      <c r="ARD65" s="395">
        <f ca="1">ARB65-ARC65+1000</f>
        <v>1000</v>
      </c>
      <c r="ARE65" s="395" t="str">
        <f t="shared" ca="1" si="7653"/>
        <v/>
      </c>
      <c r="ARF65" s="395" t="str">
        <f ca="1">IF(AQX65&lt;&gt;"",VLOOKUP(AQX65,APK4:APQ52,7,FALSE),"")</f>
        <v/>
      </c>
      <c r="ARG65" s="395" t="str">
        <f ca="1">IF(AQX65&lt;&gt;"",VLOOKUP(AQX65,APK4:APQ52,5,FALSE),"")</f>
        <v/>
      </c>
      <c r="ARH65" s="395" t="str">
        <f ca="1">IF(AQX65&lt;&gt;"",VLOOKUP(AQX65,APK4:APS52,9,FALSE),"")</f>
        <v/>
      </c>
      <c r="ARI65" s="395" t="str">
        <f t="shared" ca="1" si="7654"/>
        <v/>
      </c>
      <c r="ARJ65" s="395" t="str">
        <f ca="1">IF(AQX65&lt;&gt;"",RANK(ARI65,ARI63:ARI66),"")</f>
        <v/>
      </c>
      <c r="ARK65" s="395" t="str">
        <f ca="1">IF(AQX65&lt;&gt;"",SUMPRODUCT((ARI63:ARI66=ARI65)*(ARD63:ARD66&gt;ARD65)),"")</f>
        <v/>
      </c>
      <c r="ARL65" s="395" t="str">
        <f ca="1">IF(AQX65&lt;&gt;"",SUMPRODUCT((ARI63:ARI66=ARI65)*(ARD63:ARD66=ARD65)*(ARB63:ARB66&gt;ARB65)),"")</f>
        <v/>
      </c>
      <c r="ARM65" s="395" t="str">
        <f ca="1">IF(AQX65&lt;&gt;"",SUMPRODUCT((ARI63:ARI66=ARI65)*(ARD63:ARD66=ARD65)*(ARB63:ARB66=ARB65)*(ARF63:ARF66&gt;ARF65)),"")</f>
        <v/>
      </c>
      <c r="ARN65" s="395" t="str">
        <f ca="1">IF(AQX65&lt;&gt;"",SUMPRODUCT((ARI63:ARI66=ARI65)*(ARD63:ARD66=ARD65)*(ARB63:ARB66=ARB65)*(ARF63:ARF66=ARF65)*(ARG63:ARG66&gt;ARG65)),"")</f>
        <v/>
      </c>
      <c r="ARO65" s="395" t="str">
        <f ca="1">IF(AQX65&lt;&gt;"",SUMPRODUCT((ARI63:ARI66=ARI65)*(ARD63:ARD66=ARD65)*(ARB63:ARB66=ARB65)*(ARF63:ARF66=ARF65)*(ARG63:ARG66=ARG65)*(ARH63:ARH66&gt;ARH65)),"")</f>
        <v/>
      </c>
      <c r="ARP65" s="395" t="str">
        <f t="shared" ref="ARP65:ARP66" ca="1" si="7665">IF(AQX65&lt;&gt;"",SUM(ARJ65:ARO65)+1,"")</f>
        <v/>
      </c>
    </row>
    <row r="66" spans="7:1160" x14ac:dyDescent="0.25">
      <c r="G66" s="395">
        <v>1</v>
      </c>
      <c r="H66" s="395">
        <v>1</v>
      </c>
      <c r="I66" s="395">
        <v>1</v>
      </c>
      <c r="J66" s="395">
        <f>IF(COUNTIF(J11:J14,4)=4,1,SUMPRODUCT((J11:J14=J14)*(I11:I14=I14)*(G11:G14&gt;G14))+1)</f>
        <v>1</v>
      </c>
      <c r="U66" s="395" t="str">
        <f>IF(V14&lt;&gt;"",SUMPRODUCT((AC11:AC14=AC14)*(AB11:AB14=AB14)*(Z11:Z14=Z14)*(AA11:AA14=AA14)),"")</f>
        <v/>
      </c>
      <c r="V66" s="395" t="str">
        <f>IF(AND(U66&lt;&gt;"",U66&gt;1),V14,"")</f>
        <v/>
      </c>
      <c r="W66" s="395">
        <f>SUMPRODUCT((DA3:DA54=V66)*(DD3:DD54=V67)*(DE3:DE54="W"))+SUMPRODUCT((DA3:DA54=V66)*(DD3:DD54=V63)*(DE3:DE54="W"))+SUMPRODUCT((DA3:DA54=V66)*(DD3:DD54=V64)*(DE3:DE54="W"))+SUMPRODUCT((DA3:DA54=V66)*(DD3:DD54=V65)*(DE3:DE54="W"))+SUMPRODUCT((DA3:DA54=V67)*(DD3:DD54=V66)*(DF3:DF54="W"))+SUMPRODUCT((DA3:DA54=V63)*(DD3:DD54=V66)*(DF3:DF54="W"))+SUMPRODUCT((DA3:DA54=V64)*(DD3:DD54=V66)*(DF3:DF54="W"))+SUMPRODUCT((DA3:DA54=V65)*(DD3:DD54=V66)*(DF3:DF54="W"))</f>
        <v>0</v>
      </c>
      <c r="X66" s="395">
        <f>SUMPRODUCT((DA3:DA54=V66)*(DD3:DD54=V67)*(DE3:DE54="D"))+SUMPRODUCT((DA3:DA54=V66)*(DD3:DD54=V63)*(DE3:DE54="D"))+SUMPRODUCT((DA3:DA54=V66)*(DD3:DD54=V64)*(DE3:DE54="D"))+SUMPRODUCT((DA3:DA54=V66)*(DD3:DD54=V65)*(DE3:DE54="D"))+SUMPRODUCT((DA3:DA54=V67)*(DD3:DD54=V66)*(DE3:DE54="D"))+SUMPRODUCT((DA3:DA54=V63)*(DD3:DD54=V66)*(DE3:DE54="D"))+SUMPRODUCT((DA3:DA54=V64)*(DD3:DD54=V66)*(DE3:DE54="D"))+SUMPRODUCT((DA3:DA54=V65)*(DD3:DD54=V66)*(DE3:DE54="D"))</f>
        <v>0</v>
      </c>
      <c r="Y66" s="395">
        <f>SUMPRODUCT((DA3:DA54=V66)*(DD3:DD54=V67)*(DE3:DE54="L"))+SUMPRODUCT((DA3:DA54=V66)*(DD3:DD54=V63)*(DE3:DE54="L"))+SUMPRODUCT((DA3:DA54=V66)*(DD3:DD54=V64)*(DE3:DE54="L"))+SUMPRODUCT((DA3:DA54=V66)*(DD3:DD54=V65)*(DE3:DE54="L"))+SUMPRODUCT((DA3:DA54=V67)*(DD3:DD54=V66)*(DF3:DF54="L"))+SUMPRODUCT((DA3:DA54=V63)*(DD3:DD54=V66)*(DF3:DF54="L"))+SUMPRODUCT((DA3:DA54=V64)*(DD3:DD54=V66)*(DF3:DF54="L"))+SUMPRODUCT((DA3:DA54=V65)*(DD3:DD54=V66)*(DF3:DF54="L"))</f>
        <v>0</v>
      </c>
      <c r="Z66" s="395">
        <f>SUMPRODUCT((DA3:DA54=V66)*(DD3:DD54=V67)*DB3:DB54)+SUMPRODUCT((DA3:DA54=V66)*(DD3:DD54=V63)*DB3:DB54)+SUMPRODUCT((DA3:DA54=V66)*(DD3:DD54=V64)*DB3:DB54)+SUMPRODUCT((DA3:DA54=V66)*(DD3:DD54=V65)*DB3:DB54)+SUMPRODUCT((DA3:DA54=V67)*(DD3:DD54=V66)*DC3:DC54)+SUMPRODUCT((DA3:DA54=V63)*(DD3:DD54=V66)*DC3:DC54)+SUMPRODUCT((DA3:DA54=V64)*(DD3:DD54=V66)*DC3:DC54)+SUMPRODUCT((DA3:DA54=V65)*(DD3:DD54=V66)*DC3:DC54)</f>
        <v>0</v>
      </c>
      <c r="AA66" s="395">
        <f>SUMPRODUCT((DA3:DA54=V66)*(DD3:DD54=V67)*DC3:DC54)+SUMPRODUCT((DA3:DA54=V66)*(DD3:DD54=V63)*DC3:DC54)+SUMPRODUCT((DA3:DA54=V66)*(DD3:DD54=V64)*DC3:DC54)+SUMPRODUCT((DA3:DA54=V66)*(DD3:DD54=V65)*DC3:DC54)+SUMPRODUCT((DA3:DA54=V67)*(DD3:DD54=V66)*DB3:DB54)+SUMPRODUCT((DA3:DA54=V63)*(DD3:DD54=V66)*DB3:DB54)+SUMPRODUCT((DA3:DA54=V64)*(DD3:DD54=V66)*DB3:DB54)+SUMPRODUCT((DA3:DA54=V65)*(DD3:DD54=V66)*DB3:DB54)</f>
        <v>0</v>
      </c>
      <c r="AB66" s="395">
        <f>Z66-AA66+1000</f>
        <v>1000</v>
      </c>
      <c r="AC66" s="395" t="str">
        <f t="shared" si="7600"/>
        <v/>
      </c>
      <c r="AD66" s="395" t="str">
        <f>IF(V66&lt;&gt;"",VLOOKUP(V66,C4:I52,7,FALSE),"")</f>
        <v/>
      </c>
      <c r="AE66" s="395" t="str">
        <f>IF(V66&lt;&gt;"",VLOOKUP(V66,C4:I52,5,FALSE),"")</f>
        <v/>
      </c>
      <c r="AF66" s="395" t="str">
        <f>IF(V66&lt;&gt;"",VLOOKUP(V66,C4:K52,9,FALSE),"")</f>
        <v/>
      </c>
      <c r="AG66" s="395" t="str">
        <f t="shared" si="7611"/>
        <v/>
      </c>
      <c r="AH66" s="395" t="str">
        <f>IF(V66&lt;&gt;"",RANK(AG66,AG63:AG66),"")</f>
        <v/>
      </c>
      <c r="AI66" s="395" t="str">
        <f>IF(V66&lt;&gt;"",SUMPRODUCT((AG63:AG66=AG66)*(AB63:AB66&gt;AB66)),"")</f>
        <v/>
      </c>
      <c r="AJ66" s="395" t="str">
        <f>IF(V66&lt;&gt;"",SUMPRODUCT((AG63:AG66=AG66)*(AB63:AB66=AB66)*(Z63:Z66&gt;Z66)),"")</f>
        <v/>
      </c>
      <c r="AK66" s="395" t="str">
        <f>IF(V66&lt;&gt;"",SUMPRODUCT((AG63:AG66=AG66)*(AB63:AB66=AB66)*(Z63:Z66=Z66)*(AD63:AD66&gt;AD66)),"")</f>
        <v/>
      </c>
      <c r="AL66" s="395" t="str">
        <f>IF(V66&lt;&gt;"",SUMPRODUCT((AG63:AG66=AG66)*(AB63:AB66=AB66)*(Z63:Z66=Z66)*(AD63:AD66=AD66)*(AE63:AE66&gt;AE66)),"")</f>
        <v/>
      </c>
      <c r="AM66" s="395" t="str">
        <f>IF(V66&lt;&gt;"",SUMPRODUCT((AG63:AG66=AG66)*(AB63:AB66=AB66)*(Z63:Z66=Z66)*(AD63:AD66=AD66)*(AE63:AE66=AE66)*(AF63:AF66&gt;AF66)),"")</f>
        <v/>
      </c>
      <c r="AN66" s="395" t="str">
        <f t="shared" si="7612"/>
        <v/>
      </c>
      <c r="AO66" s="395" t="str">
        <f>IF(AP14&lt;&gt;"",SUMPRODUCT((AW11:AW14=AW14)*(AV11:AV14=AV14)*(AT11:AT14=AT14)*(AU11:AU14=AU14)),"")</f>
        <v/>
      </c>
      <c r="AP66" s="395" t="str">
        <f>IF(AND(AO66&lt;&gt;"",AO66&gt;1),AP14,"")</f>
        <v/>
      </c>
      <c r="AQ66" s="395" t="str">
        <f>IF(AP66&lt;&gt;"",SUMPRODUCT((DA3:DA54=AP66)*(DD3:DD54=AP67)*(DE3:DE54="W"))+SUMPRODUCT((DA3:DA54=AP66)*(DD3:DD54=AP64)*(DE3:DE54="W"))+SUMPRODUCT((DA3:DA54=AP66)*(DD3:DD54=AP65)*(DE3:DE54="W"))+SUMPRODUCT((DA3:DA54=AP67)*(DD3:DD54=AP66)*(DF3:DF54="W"))+SUMPRODUCT((DA3:DA54=AP64)*(DD3:DD54=AP66)*(DF3:DF54="W"))+SUMPRODUCT((DA3:DA54=AP65)*(DD3:DD54=AP66)*(DF3:DF54="W")),"")</f>
        <v/>
      </c>
      <c r="AR66" s="395" t="str">
        <f>IF(AP66&lt;&gt;"",SUMPRODUCT((DA3:DA54=AP66)*(DD3:DD54=AP67)*(DE3:DE54="D"))+SUMPRODUCT((DA3:DA54=AP66)*(DD3:DD54=AP64)*(DE3:DE54="D"))+SUMPRODUCT((DA3:DA54=AP66)*(DD3:DD54=AP65)*(DE3:DE54="D"))+SUMPRODUCT((DA3:DA54=AP67)*(DD3:DD54=AP66)*(DE3:DE54="D"))+SUMPRODUCT((DA3:DA54=AP64)*(DD3:DD54=AP66)*(DE3:DE54="D"))+SUMPRODUCT((DA3:DA54=AP65)*(DD3:DD54=AP66)*(DE3:DE54="D")),"")</f>
        <v/>
      </c>
      <c r="AS66" s="395" t="str">
        <f>IF(AP66&lt;&gt;"",SUMPRODUCT((DA3:DA54=AP66)*(DD3:DD54=AP67)*(DE3:DE54="L"))+SUMPRODUCT((DA3:DA54=AP66)*(DD3:DD54=AP64)*(DE3:DE54="L"))+SUMPRODUCT((DA3:DA54=AP66)*(DD3:DD54=AP65)*(DE3:DE54="L"))+SUMPRODUCT((DA3:DA54=AP67)*(DD3:DD54=AP66)*(DF3:DF54="L"))+SUMPRODUCT((DA3:DA54=AP64)*(DD3:DD54=AP66)*(DF3:DF54="L"))+SUMPRODUCT((DA3:DA54=AP65)*(DD3:DD54=AP66)*(DF3:DF54="L")),"")</f>
        <v/>
      </c>
      <c r="AT66" s="395">
        <f>SUMPRODUCT((DA3:DA54=AP66)*(DD3:DD54=AP67)*DB3:DB54)+SUMPRODUCT((DA3:DA54=AP66)*(DD3:DD54=AP63)*DB3:DB54)+SUMPRODUCT((DA3:DA54=AP66)*(DD3:DD54=AP64)*DB3:DB54)+SUMPRODUCT((DA3:DA54=AP66)*(DD3:DD54=AP65)*DB3:DB54)+SUMPRODUCT((DA3:DA54=AP67)*(DD3:DD54=AP66)*DC3:DC54)+SUMPRODUCT((DA3:DA54=AP63)*(DD3:DD54=AP66)*DC3:DC54)+SUMPRODUCT((DA3:DA54=AP64)*(DD3:DD54=AP66)*DC3:DC54)+SUMPRODUCT((DA3:DA54=AP65)*(DD3:DD54=AP66)*DC3:DC54)</f>
        <v>0</v>
      </c>
      <c r="AU66" s="395">
        <f>SUMPRODUCT((DA3:DA54=AP66)*(DD3:DD54=AP67)*DC3:DC54)+SUMPRODUCT((DA3:DA54=AP66)*(DD3:DD54=AP63)*DC3:DC54)+SUMPRODUCT((DA3:DA54=AP66)*(DD3:DD54=AP64)*DC3:DC54)+SUMPRODUCT((DA3:DA54=AP66)*(DD3:DD54=AP65)*DC3:DC54)+SUMPRODUCT((DA3:DA54=AP67)*(DD3:DD54=AP66)*DB3:DB54)+SUMPRODUCT((DA3:DA54=AP63)*(DD3:DD54=AP66)*DB3:DB54)+SUMPRODUCT((DA3:DA54=AP64)*(DD3:DD54=AP66)*DB3:DB54)+SUMPRODUCT((DA3:DA54=AP65)*(DD3:DD54=AP66)*DB3:DB54)</f>
        <v>0</v>
      </c>
      <c r="AV66" s="395">
        <f>AT66-AU66+1000</f>
        <v>1000</v>
      </c>
      <c r="AW66" s="395" t="str">
        <f t="shared" si="7613"/>
        <v/>
      </c>
      <c r="AX66" s="395" t="str">
        <f>IF(AP66&lt;&gt;"",VLOOKUP(AP66,C4:I52,7,FALSE),"")</f>
        <v/>
      </c>
      <c r="AY66" s="395" t="str">
        <f>IF(AP66&lt;&gt;"",VLOOKUP(AP66,C4:I52,5,FALSE),"")</f>
        <v/>
      </c>
      <c r="AZ66" s="395" t="str">
        <f>IF(AP66&lt;&gt;"",VLOOKUP(AP66,C4:K52,9,FALSE),"")</f>
        <v/>
      </c>
      <c r="BA66" s="395" t="str">
        <f t="shared" si="7614"/>
        <v/>
      </c>
      <c r="BB66" s="395" t="str">
        <f>IF(AP66&lt;&gt;"",RANK(BA66,BA63:BA66),"")</f>
        <v/>
      </c>
      <c r="BC66" s="395" t="str">
        <f>IF(AP66&lt;&gt;"",SUMPRODUCT((BA63:BA66=BA66)*(AV63:AV66&gt;AV66)),"")</f>
        <v/>
      </c>
      <c r="BD66" s="395" t="str">
        <f>IF(AP66&lt;&gt;"",SUMPRODUCT((BA63:BA66=BA66)*(AV63:AV66=AV66)*(AT63:AT66&gt;AT66)),"")</f>
        <v/>
      </c>
      <c r="BE66" s="395" t="str">
        <f>IF(AP66&lt;&gt;"",SUMPRODUCT((BA63:BA66=BA66)*(AV63:AV66=AV66)*(AT63:AT66=AT66)*(AX63:AX66&gt;AX66)),"")</f>
        <v/>
      </c>
      <c r="BF66" s="395" t="str">
        <f>IF(AP66&lt;&gt;"",SUMPRODUCT((BA63:BA66=BA66)*(AV63:AV66=AV66)*(AT63:AT66=AT66)*(AX63:AX66=AX66)*(AY63:AY66&gt;AY66)),"")</f>
        <v/>
      </c>
      <c r="BG66" s="395" t="str">
        <f>IF(AP66&lt;&gt;"",SUMPRODUCT((BA63:BA66=BA66)*(AV63:AV66=AV66)*(AT63:AT66=AT66)*(AX63:AX66=AX66)*(AY63:AY66=AY66)*(AZ63:AZ66&gt;AZ66)),"")</f>
        <v/>
      </c>
      <c r="BH66" s="395" t="str">
        <f t="shared" si="7655"/>
        <v/>
      </c>
      <c r="DP66" s="395">
        <f ca="1">IF(COUNTIF(DP11:DP14,4)=4,1,SUMPRODUCT((DP11:DP14=DP14)*(DO11:DO14=DO14)*(DM11:DM14&gt;DM14))+1)</f>
        <v>1</v>
      </c>
      <c r="EA66" s="395" t="str">
        <f ca="1">IF(EB14&lt;&gt;"",SUMPRODUCT((EI11:EI14=EI14)*(EH11:EH14=EH14)*(EF11:EF14=EF14)*(EG11:EG14=EG14)),"")</f>
        <v/>
      </c>
      <c r="EB66" s="395" t="str">
        <f ca="1">IF(AND(EA66&lt;&gt;"",EA66&gt;1),EB14,"")</f>
        <v/>
      </c>
      <c r="EC66" s="395">
        <f ca="1">SUMPRODUCT((HG3:HG54=EB66)*(HJ3:HJ54=EB67)*(HK3:HK54="W"))+SUMPRODUCT((HG3:HG54=EB66)*(HJ3:HJ54=EB63)*(HK3:HK54="W"))+SUMPRODUCT((HG3:HG54=EB66)*(HJ3:HJ54=EB64)*(HK3:HK54="W"))+SUMPRODUCT((HG3:HG54=EB66)*(HJ3:HJ54=EB65)*(HK3:HK54="W"))+SUMPRODUCT((HG3:HG54=EB67)*(HJ3:HJ54=EB66)*(HL3:HL54="W"))+SUMPRODUCT((HG3:HG54=EB63)*(HJ3:HJ54=EB66)*(HL3:HL54="W"))+SUMPRODUCT((HG3:HG54=EB64)*(HJ3:HJ54=EB66)*(HL3:HL54="W"))+SUMPRODUCT((HG3:HG54=EB65)*(HJ3:HJ54=EB66)*(HL3:HL54="W"))</f>
        <v>0</v>
      </c>
      <c r="ED66" s="395">
        <f ca="1">SUMPRODUCT((HG3:HG54=EB66)*(HJ3:HJ54=EB67)*(HK3:HK54="D"))+SUMPRODUCT((HG3:HG54=EB66)*(HJ3:HJ54=EB63)*(HK3:HK54="D"))+SUMPRODUCT((HG3:HG54=EB66)*(HJ3:HJ54=EB64)*(HK3:HK54="D"))+SUMPRODUCT((HG3:HG54=EB66)*(HJ3:HJ54=EB65)*(HK3:HK54="D"))+SUMPRODUCT((HG3:HG54=EB67)*(HJ3:HJ54=EB66)*(HK3:HK54="D"))+SUMPRODUCT((HG3:HG54=EB63)*(HJ3:HJ54=EB66)*(HK3:HK54="D"))+SUMPRODUCT((HG3:HG54=EB64)*(HJ3:HJ54=EB66)*(HK3:HK54="D"))+SUMPRODUCT((HG3:HG54=EB65)*(HJ3:HJ54=EB66)*(HK3:HK54="D"))</f>
        <v>0</v>
      </c>
      <c r="EE66" s="395">
        <f ca="1">SUMPRODUCT((HG3:HG54=EB66)*(HJ3:HJ54=EB67)*(HK3:HK54="L"))+SUMPRODUCT((HG3:HG54=EB66)*(HJ3:HJ54=EB63)*(HK3:HK54="L"))+SUMPRODUCT((HG3:HG54=EB66)*(HJ3:HJ54=EB64)*(HK3:HK54="L"))+SUMPRODUCT((HG3:HG54=EB66)*(HJ3:HJ54=EB65)*(HK3:HK54="L"))+SUMPRODUCT((HG3:HG54=EB67)*(HJ3:HJ54=EB66)*(HL3:HL54="L"))+SUMPRODUCT((HG3:HG54=EB63)*(HJ3:HJ54=EB66)*(HL3:HL54="L"))+SUMPRODUCT((HG3:HG54=EB64)*(HJ3:HJ54=EB66)*(HL3:HL54="L"))+SUMPRODUCT((HG3:HG54=EB65)*(HJ3:HJ54=EB66)*(HL3:HL54="L"))</f>
        <v>0</v>
      </c>
      <c r="EF66" s="395">
        <f ca="1">SUMPRODUCT((HG3:HG54=EB66)*(HJ3:HJ54=EB67)*HH3:HH54)+SUMPRODUCT((HG3:HG54=EB66)*(HJ3:HJ54=EB63)*HH3:HH54)+SUMPRODUCT((HG3:HG54=EB66)*(HJ3:HJ54=EB64)*HH3:HH54)+SUMPRODUCT((HG3:HG54=EB66)*(HJ3:HJ54=EB65)*HH3:HH54)+SUMPRODUCT((HG3:HG54=EB67)*(HJ3:HJ54=EB66)*HI3:HI54)+SUMPRODUCT((HG3:HG54=EB63)*(HJ3:HJ54=EB66)*HI3:HI54)+SUMPRODUCT((HG3:HG54=EB64)*(HJ3:HJ54=EB66)*HI3:HI54)+SUMPRODUCT((HG3:HG54=EB65)*(HJ3:HJ54=EB66)*HI3:HI54)</f>
        <v>0</v>
      </c>
      <c r="EG66" s="395">
        <f ca="1">SUMPRODUCT((HG3:HG54=EB66)*(HJ3:HJ54=EB67)*HI3:HI54)+SUMPRODUCT((HG3:HG54=EB66)*(HJ3:HJ54=EB63)*HI3:HI54)+SUMPRODUCT((HG3:HG54=EB66)*(HJ3:HJ54=EB64)*HI3:HI54)+SUMPRODUCT((HG3:HG54=EB66)*(HJ3:HJ54=EB65)*HI3:HI54)+SUMPRODUCT((HG3:HG54=EB67)*(HJ3:HJ54=EB66)*HH3:HH54)+SUMPRODUCT((HG3:HG54=EB63)*(HJ3:HJ54=EB66)*HH3:HH54)+SUMPRODUCT((HG3:HG54=EB64)*(HJ3:HJ54=EB66)*HH3:HH54)+SUMPRODUCT((HG3:HG54=EB65)*(HJ3:HJ54=EB66)*HH3:HH54)</f>
        <v>0</v>
      </c>
      <c r="EH66" s="395">
        <f ca="1">EF66-EG66+1000</f>
        <v>1000</v>
      </c>
      <c r="EI66" s="395" t="str">
        <f t="shared" ca="1" si="7601"/>
        <v/>
      </c>
      <c r="EJ66" s="395" t="str">
        <f ca="1">IF(EB66&lt;&gt;"",VLOOKUP(EB66,DI4:DO52,7,FALSE),"")</f>
        <v/>
      </c>
      <c r="EK66" s="395" t="str">
        <f ca="1">IF(EB66&lt;&gt;"",VLOOKUP(EB66,DI4:DO52,5,FALSE),"")</f>
        <v/>
      </c>
      <c r="EL66" s="395" t="str">
        <f ca="1">IF(EB66&lt;&gt;"",VLOOKUP(EB66,DI4:DQ52,9,FALSE),"")</f>
        <v/>
      </c>
      <c r="EM66" s="395" t="str">
        <f t="shared" ca="1" si="7615"/>
        <v/>
      </c>
      <c r="EN66" s="395" t="str">
        <f ca="1">IF(EB66&lt;&gt;"",RANK(EM66,EM63:EM66),"")</f>
        <v/>
      </c>
      <c r="EO66" s="395" t="str">
        <f ca="1">IF(EB66&lt;&gt;"",SUMPRODUCT((EM63:EM66=EM66)*(EH63:EH66&gt;EH66)),"")</f>
        <v/>
      </c>
      <c r="EP66" s="395" t="str">
        <f ca="1">IF(EB66&lt;&gt;"",SUMPRODUCT((EM63:EM66=EM66)*(EH63:EH66=EH66)*(EF63:EF66&gt;EF66)),"")</f>
        <v/>
      </c>
      <c r="EQ66" s="395" t="str">
        <f ca="1">IF(EB66&lt;&gt;"",SUMPRODUCT((EM63:EM66=EM66)*(EH63:EH66=EH66)*(EF63:EF66=EF66)*(EJ63:EJ66&gt;EJ66)),"")</f>
        <v/>
      </c>
      <c r="ER66" s="395" t="str">
        <f ca="1">IF(EB66&lt;&gt;"",SUMPRODUCT((EM63:EM66=EM66)*(EH63:EH66=EH66)*(EF63:EF66=EF66)*(EJ63:EJ66=EJ66)*(EK63:EK66&gt;EK66)),"")</f>
        <v/>
      </c>
      <c r="ES66" s="395" t="str">
        <f ca="1">IF(EB66&lt;&gt;"",SUMPRODUCT((EM63:EM66=EM66)*(EH63:EH66=EH66)*(EF63:EF66=EF66)*(EJ63:EJ66=EJ66)*(EK63:EK66=EK66)*(EL63:EL66&gt;EL66)),"")</f>
        <v/>
      </c>
      <c r="ET66" s="395" t="str">
        <f t="shared" ca="1" si="7616"/>
        <v/>
      </c>
      <c r="EU66" s="395" t="str">
        <f ca="1">IF(EV14&lt;&gt;"",SUMPRODUCT((FC11:FC14=FC14)*(FB11:FB14=FB14)*(EZ11:EZ14=EZ14)*(FA11:FA14=FA14)),"")</f>
        <v/>
      </c>
      <c r="EV66" s="395" t="str">
        <f ca="1">IF(AND(EU66&lt;&gt;"",EU66&gt;1),EV14,"")</f>
        <v/>
      </c>
      <c r="EW66" s="395" t="str">
        <f ca="1">IF(EV66&lt;&gt;"",SUMPRODUCT((HG3:HG54=EV66)*(HJ3:HJ54=EV67)*(HK3:HK54="W"))+SUMPRODUCT((HG3:HG54=EV66)*(HJ3:HJ54=EV64)*(HK3:HK54="W"))+SUMPRODUCT((HG3:HG54=EV66)*(HJ3:HJ54=EV65)*(HK3:HK54="W"))+SUMPRODUCT((HG3:HG54=EV67)*(HJ3:HJ54=EV66)*(HL3:HL54="W"))+SUMPRODUCT((HG3:HG54=EV64)*(HJ3:HJ54=EV66)*(HL3:HL54="W"))+SUMPRODUCT((HG3:HG54=EV65)*(HJ3:HJ54=EV66)*(HL3:HL54="W")),"")</f>
        <v/>
      </c>
      <c r="EX66" s="395" t="str">
        <f ca="1">IF(EV66&lt;&gt;"",SUMPRODUCT((HG3:HG54=EV66)*(HJ3:HJ54=EV67)*(HK3:HK54="D"))+SUMPRODUCT((HG3:HG54=EV66)*(HJ3:HJ54=EV64)*(HK3:HK54="D"))+SUMPRODUCT((HG3:HG54=EV66)*(HJ3:HJ54=EV65)*(HK3:HK54="D"))+SUMPRODUCT((HG3:HG54=EV67)*(HJ3:HJ54=EV66)*(HK3:HK54="D"))+SUMPRODUCT((HG3:HG54=EV64)*(HJ3:HJ54=EV66)*(HK3:HK54="D"))+SUMPRODUCT((HG3:HG54=EV65)*(HJ3:HJ54=EV66)*(HK3:HK54="D")),"")</f>
        <v/>
      </c>
      <c r="EY66" s="395" t="str">
        <f ca="1">IF(EV66&lt;&gt;"",SUMPRODUCT((HG3:HG54=EV66)*(HJ3:HJ54=EV67)*(HK3:HK54="L"))+SUMPRODUCT((HG3:HG54=EV66)*(HJ3:HJ54=EV64)*(HK3:HK54="L"))+SUMPRODUCT((HG3:HG54=EV66)*(HJ3:HJ54=EV65)*(HK3:HK54="L"))+SUMPRODUCT((HG3:HG54=EV67)*(HJ3:HJ54=EV66)*(HL3:HL54="L"))+SUMPRODUCT((HG3:HG54=EV64)*(HJ3:HJ54=EV66)*(HL3:HL54="L"))+SUMPRODUCT((HG3:HG54=EV65)*(HJ3:HJ54=EV66)*(HL3:HL54="L")),"")</f>
        <v/>
      </c>
      <c r="EZ66" s="395">
        <f ca="1">SUMPRODUCT((HG3:HG54=EV66)*(HJ3:HJ54=EV67)*HH3:HH54)+SUMPRODUCT((HG3:HG54=EV66)*(HJ3:HJ54=EV63)*HH3:HH54)+SUMPRODUCT((HG3:HG54=EV66)*(HJ3:HJ54=EV64)*HH3:HH54)+SUMPRODUCT((HG3:HG54=EV66)*(HJ3:HJ54=EV65)*HH3:HH54)+SUMPRODUCT((HG3:HG54=EV67)*(HJ3:HJ54=EV66)*HI3:HI54)+SUMPRODUCT((HG3:HG54=EV63)*(HJ3:HJ54=EV66)*HI3:HI54)+SUMPRODUCT((HG3:HG54=EV64)*(HJ3:HJ54=EV66)*HI3:HI54)+SUMPRODUCT((HG3:HG54=EV65)*(HJ3:HJ54=EV66)*HI3:HI54)</f>
        <v>0</v>
      </c>
      <c r="FA66" s="395">
        <f ca="1">SUMPRODUCT((HG3:HG54=EV66)*(HJ3:HJ54=EV67)*HI3:HI54)+SUMPRODUCT((HG3:HG54=EV66)*(HJ3:HJ54=EV63)*HI3:HI54)+SUMPRODUCT((HG3:HG54=EV66)*(HJ3:HJ54=EV64)*HI3:HI54)+SUMPRODUCT((HG3:HG54=EV66)*(HJ3:HJ54=EV65)*HI3:HI54)+SUMPRODUCT((HG3:HG54=EV67)*(HJ3:HJ54=EV66)*HH3:HH54)+SUMPRODUCT((HG3:HG54=EV63)*(HJ3:HJ54=EV66)*HH3:HH54)+SUMPRODUCT((HG3:HG54=EV64)*(HJ3:HJ54=EV66)*HH3:HH54)+SUMPRODUCT((HG3:HG54=EV65)*(HJ3:HJ54=EV66)*HH3:HH54)</f>
        <v>0</v>
      </c>
      <c r="FB66" s="395">
        <f ca="1">EZ66-FA66+1000</f>
        <v>1000</v>
      </c>
      <c r="FC66" s="395" t="str">
        <f t="shared" ca="1" si="7617"/>
        <v/>
      </c>
      <c r="FD66" s="395" t="str">
        <f ca="1">IF(EV66&lt;&gt;"",VLOOKUP(EV66,DI4:DO52,7,FALSE),"")</f>
        <v/>
      </c>
      <c r="FE66" s="395" t="str">
        <f ca="1">IF(EV66&lt;&gt;"",VLOOKUP(EV66,DI4:DO52,5,FALSE),"")</f>
        <v/>
      </c>
      <c r="FF66" s="395" t="str">
        <f ca="1">IF(EV66&lt;&gt;"",VLOOKUP(EV66,DI4:DQ52,9,FALSE),"")</f>
        <v/>
      </c>
      <c r="FG66" s="395" t="str">
        <f t="shared" ca="1" si="7618"/>
        <v/>
      </c>
      <c r="FH66" s="395" t="str">
        <f ca="1">IF(EV66&lt;&gt;"",RANK(FG66,FG63:FG66),"")</f>
        <v/>
      </c>
      <c r="FI66" s="395" t="str">
        <f ca="1">IF(EV66&lt;&gt;"",SUMPRODUCT((FG63:FG66=FG66)*(FB63:FB66&gt;FB66)),"")</f>
        <v/>
      </c>
      <c r="FJ66" s="395" t="str">
        <f ca="1">IF(EV66&lt;&gt;"",SUMPRODUCT((FG63:FG66=FG66)*(FB63:FB66=FB66)*(EZ63:EZ66&gt;EZ66)),"")</f>
        <v/>
      </c>
      <c r="FK66" s="395" t="str">
        <f ca="1">IF(EV66&lt;&gt;"",SUMPRODUCT((FG63:FG66=FG66)*(FB63:FB66=FB66)*(EZ63:EZ66=EZ66)*(FD63:FD66&gt;FD66)),"")</f>
        <v/>
      </c>
      <c r="FL66" s="395" t="str">
        <f ca="1">IF(EV66&lt;&gt;"",SUMPRODUCT((FG63:FG66=FG66)*(FB63:FB66=FB66)*(EZ63:EZ66=EZ66)*(FD63:FD66=FD66)*(FE63:FE66&gt;FE66)),"")</f>
        <v/>
      </c>
      <c r="FM66" s="395" t="str">
        <f ca="1">IF(EV66&lt;&gt;"",SUMPRODUCT((FG63:FG66=FG66)*(FB63:FB66=FB66)*(EZ63:EZ66=EZ66)*(FD63:FD66=FD66)*(FE63:FE66=FE66)*(FF63:FF66&gt;FF66)),"")</f>
        <v/>
      </c>
      <c r="FN66" s="395" t="str">
        <f t="shared" ca="1" si="7656"/>
        <v/>
      </c>
      <c r="HV66" s="395">
        <f ca="1">IF(COUNTIF(HV11:HV14,4)=4,1,SUMPRODUCT((HV11:HV14=HV14)*(HU11:HU14=HU14)*(HS11:HS14&gt;HS14))+1)</f>
        <v>1</v>
      </c>
      <c r="IG66" s="395" t="str">
        <f ca="1">IF(IH14&lt;&gt;"",SUMPRODUCT((IO11:IO14=IO14)*(IN11:IN14=IN14)*(IL11:IL14=IL14)*(IM11:IM14=IM14)),"")</f>
        <v/>
      </c>
      <c r="IH66" s="395" t="str">
        <f ca="1">IF(AND(IG66&lt;&gt;"",IG66&gt;1),IH14,"")</f>
        <v/>
      </c>
      <c r="II66" s="395">
        <f ca="1">SUMPRODUCT((LM3:LM54=IH66)*(LP3:LP54=IH67)*(LQ3:LQ54="W"))+SUMPRODUCT((LM3:LM54=IH66)*(LP3:LP54=IH63)*(LQ3:LQ54="W"))+SUMPRODUCT((LM3:LM54=IH66)*(LP3:LP54=IH64)*(LQ3:LQ54="W"))+SUMPRODUCT((LM3:LM54=IH66)*(LP3:LP54=IH65)*(LQ3:LQ54="W"))+SUMPRODUCT((LM3:LM54=IH67)*(LP3:LP54=IH66)*(LR3:LR54="W"))+SUMPRODUCT((LM3:LM54=IH63)*(LP3:LP54=IH66)*(LR3:LR54="W"))+SUMPRODUCT((LM3:LM54=IH64)*(LP3:LP54=IH66)*(LR3:LR54="W"))+SUMPRODUCT((LM3:LM54=IH65)*(LP3:LP54=IH66)*(LR3:LR54="W"))</f>
        <v>0</v>
      </c>
      <c r="IJ66" s="395">
        <f ca="1">SUMPRODUCT((LM3:LM54=IH66)*(LP3:LP54=IH67)*(LQ3:LQ54="D"))+SUMPRODUCT((LM3:LM54=IH66)*(LP3:LP54=IH63)*(LQ3:LQ54="D"))+SUMPRODUCT((LM3:LM54=IH66)*(LP3:LP54=IH64)*(LQ3:LQ54="D"))+SUMPRODUCT((LM3:LM54=IH66)*(LP3:LP54=IH65)*(LQ3:LQ54="D"))+SUMPRODUCT((LM3:LM54=IH67)*(LP3:LP54=IH66)*(LQ3:LQ54="D"))+SUMPRODUCT((LM3:LM54=IH63)*(LP3:LP54=IH66)*(LQ3:LQ54="D"))+SUMPRODUCT((LM3:LM54=IH64)*(LP3:LP54=IH66)*(LQ3:LQ54="D"))+SUMPRODUCT((LM3:LM54=IH65)*(LP3:LP54=IH66)*(LQ3:LQ54="D"))</f>
        <v>0</v>
      </c>
      <c r="IK66" s="395">
        <f ca="1">SUMPRODUCT((LM3:LM54=IH66)*(LP3:LP54=IH67)*(LQ3:LQ54="L"))+SUMPRODUCT((LM3:LM54=IH66)*(LP3:LP54=IH63)*(LQ3:LQ54="L"))+SUMPRODUCT((LM3:LM54=IH66)*(LP3:LP54=IH64)*(LQ3:LQ54="L"))+SUMPRODUCT((LM3:LM54=IH66)*(LP3:LP54=IH65)*(LQ3:LQ54="L"))+SUMPRODUCT((LM3:LM54=IH67)*(LP3:LP54=IH66)*(LR3:LR54="L"))+SUMPRODUCT((LM3:LM54=IH63)*(LP3:LP54=IH66)*(LR3:LR54="L"))+SUMPRODUCT((LM3:LM54=IH64)*(LP3:LP54=IH66)*(LR3:LR54="L"))+SUMPRODUCT((LM3:LM54=IH65)*(LP3:LP54=IH66)*(LR3:LR54="L"))</f>
        <v>0</v>
      </c>
      <c r="IL66" s="395">
        <f ca="1">SUMPRODUCT((LM3:LM54=IH66)*(LP3:LP54=IH67)*LN3:LN54)+SUMPRODUCT((LM3:LM54=IH66)*(LP3:LP54=IH63)*LN3:LN54)+SUMPRODUCT((LM3:LM54=IH66)*(LP3:LP54=IH64)*LN3:LN54)+SUMPRODUCT((LM3:LM54=IH66)*(LP3:LP54=IH65)*LN3:LN54)+SUMPRODUCT((LM3:LM54=IH67)*(LP3:LP54=IH66)*LO3:LO54)+SUMPRODUCT((LM3:LM54=IH63)*(LP3:LP54=IH66)*LO3:LO54)+SUMPRODUCT((LM3:LM54=IH64)*(LP3:LP54=IH66)*LO3:LO54)+SUMPRODUCT((LM3:LM54=IH65)*(LP3:LP54=IH66)*LO3:LO54)</f>
        <v>0</v>
      </c>
      <c r="IM66" s="395">
        <f ca="1">SUMPRODUCT((LM3:LM54=IH66)*(LP3:LP54=IH67)*LO3:LO54)+SUMPRODUCT((LM3:LM54=IH66)*(LP3:LP54=IH63)*LO3:LO54)+SUMPRODUCT((LM3:LM54=IH66)*(LP3:LP54=IH64)*LO3:LO54)+SUMPRODUCT((LM3:LM54=IH66)*(LP3:LP54=IH65)*LO3:LO54)+SUMPRODUCT((LM3:LM54=IH67)*(LP3:LP54=IH66)*LN3:LN54)+SUMPRODUCT((LM3:LM54=IH63)*(LP3:LP54=IH66)*LN3:LN54)+SUMPRODUCT((LM3:LM54=IH64)*(LP3:LP54=IH66)*LN3:LN54)+SUMPRODUCT((LM3:LM54=IH65)*(LP3:LP54=IH66)*LN3:LN54)</f>
        <v>0</v>
      </c>
      <c r="IN66" s="395">
        <f ca="1">IL66-IM66+1000</f>
        <v>1000</v>
      </c>
      <c r="IO66" s="395" t="str">
        <f t="shared" ca="1" si="7602"/>
        <v/>
      </c>
      <c r="IP66" s="395" t="str">
        <f ca="1">IF(IH66&lt;&gt;"",VLOOKUP(IH66,HO4:HU52,7,FALSE),"")</f>
        <v/>
      </c>
      <c r="IQ66" s="395" t="str">
        <f ca="1">IF(IH66&lt;&gt;"",VLOOKUP(IH66,HO4:HU52,5,FALSE),"")</f>
        <v/>
      </c>
      <c r="IR66" s="395" t="str">
        <f ca="1">IF(IH66&lt;&gt;"",VLOOKUP(IH66,HO4:HW52,9,FALSE),"")</f>
        <v/>
      </c>
      <c r="IS66" s="395" t="str">
        <f t="shared" ca="1" si="7619"/>
        <v/>
      </c>
      <c r="IT66" s="395" t="str">
        <f ca="1">IF(IH66&lt;&gt;"",RANK(IS66,IS63:IS66),"")</f>
        <v/>
      </c>
      <c r="IU66" s="395" t="str">
        <f ca="1">IF(IH66&lt;&gt;"",SUMPRODUCT((IS63:IS66=IS66)*(IN63:IN66&gt;IN66)),"")</f>
        <v/>
      </c>
      <c r="IV66" s="395" t="str">
        <f ca="1">IF(IH66&lt;&gt;"",SUMPRODUCT((IS63:IS66=IS66)*(IN63:IN66=IN66)*(IL63:IL66&gt;IL66)),"")</f>
        <v/>
      </c>
      <c r="IW66" s="395" t="str">
        <f ca="1">IF(IH66&lt;&gt;"",SUMPRODUCT((IS63:IS66=IS66)*(IN63:IN66=IN66)*(IL63:IL66=IL66)*(IP63:IP66&gt;IP66)),"")</f>
        <v/>
      </c>
      <c r="IX66" s="395" t="str">
        <f ca="1">IF(IH66&lt;&gt;"",SUMPRODUCT((IS63:IS66=IS66)*(IN63:IN66=IN66)*(IL63:IL66=IL66)*(IP63:IP66=IP66)*(IQ63:IQ66&gt;IQ66)),"")</f>
        <v/>
      </c>
      <c r="IY66" s="395" t="str">
        <f ca="1">IF(IH66&lt;&gt;"",SUMPRODUCT((IS63:IS66=IS66)*(IN63:IN66=IN66)*(IL63:IL66=IL66)*(IP63:IP66=IP66)*(IQ63:IQ66=IQ66)*(IR63:IR66&gt;IR66)),"")</f>
        <v/>
      </c>
      <c r="IZ66" s="395" t="str">
        <f t="shared" ca="1" si="7620"/>
        <v/>
      </c>
      <c r="JA66" s="395" t="str">
        <f ca="1">IF(JB14&lt;&gt;"",SUMPRODUCT((JI11:JI14=JI14)*(JH11:JH14=JH14)*(JF11:JF14=JF14)*(JG11:JG14=JG14)),"")</f>
        <v/>
      </c>
      <c r="JB66" s="395" t="str">
        <f ca="1">IF(AND(JA66&lt;&gt;"",JA66&gt;1),JB14,"")</f>
        <v/>
      </c>
      <c r="JC66" s="395" t="str">
        <f ca="1">IF(JB66&lt;&gt;"",SUMPRODUCT((LM3:LM54=JB66)*(LP3:LP54=JB67)*(LQ3:LQ54="W"))+SUMPRODUCT((LM3:LM54=JB66)*(LP3:LP54=JB64)*(LQ3:LQ54="W"))+SUMPRODUCT((LM3:LM54=JB66)*(LP3:LP54=JB65)*(LQ3:LQ54="W"))+SUMPRODUCT((LM3:LM54=JB67)*(LP3:LP54=JB66)*(LR3:LR54="W"))+SUMPRODUCT((LM3:LM54=JB64)*(LP3:LP54=JB66)*(LR3:LR54="W"))+SUMPRODUCT((LM3:LM54=JB65)*(LP3:LP54=JB66)*(LR3:LR54="W")),"")</f>
        <v/>
      </c>
      <c r="JD66" s="395" t="str">
        <f ca="1">IF(JB66&lt;&gt;"",SUMPRODUCT((LM3:LM54=JB66)*(LP3:LP54=JB67)*(LQ3:LQ54="D"))+SUMPRODUCT((LM3:LM54=JB66)*(LP3:LP54=JB64)*(LQ3:LQ54="D"))+SUMPRODUCT((LM3:LM54=JB66)*(LP3:LP54=JB65)*(LQ3:LQ54="D"))+SUMPRODUCT((LM3:LM54=JB67)*(LP3:LP54=JB66)*(LQ3:LQ54="D"))+SUMPRODUCT((LM3:LM54=JB64)*(LP3:LP54=JB66)*(LQ3:LQ54="D"))+SUMPRODUCT((LM3:LM54=JB65)*(LP3:LP54=JB66)*(LQ3:LQ54="D")),"")</f>
        <v/>
      </c>
      <c r="JE66" s="395" t="str">
        <f ca="1">IF(JB66&lt;&gt;"",SUMPRODUCT((LM3:LM54=JB66)*(LP3:LP54=JB67)*(LQ3:LQ54="L"))+SUMPRODUCT((LM3:LM54=JB66)*(LP3:LP54=JB64)*(LQ3:LQ54="L"))+SUMPRODUCT((LM3:LM54=JB66)*(LP3:LP54=JB65)*(LQ3:LQ54="L"))+SUMPRODUCT((LM3:LM54=JB67)*(LP3:LP54=JB66)*(LR3:LR54="L"))+SUMPRODUCT((LM3:LM54=JB64)*(LP3:LP54=JB66)*(LR3:LR54="L"))+SUMPRODUCT((LM3:LM54=JB65)*(LP3:LP54=JB66)*(LR3:LR54="L")),"")</f>
        <v/>
      </c>
      <c r="JF66" s="395">
        <f ca="1">SUMPRODUCT((LM3:LM54=JB66)*(LP3:LP54=JB67)*LN3:LN54)+SUMPRODUCT((LM3:LM54=JB66)*(LP3:LP54=JB63)*LN3:LN54)+SUMPRODUCT((LM3:LM54=JB66)*(LP3:LP54=JB64)*LN3:LN54)+SUMPRODUCT((LM3:LM54=JB66)*(LP3:LP54=JB65)*LN3:LN54)+SUMPRODUCT((LM3:LM54=JB67)*(LP3:LP54=JB66)*LO3:LO54)+SUMPRODUCT((LM3:LM54=JB63)*(LP3:LP54=JB66)*LO3:LO54)+SUMPRODUCT((LM3:LM54=JB64)*(LP3:LP54=JB66)*LO3:LO54)+SUMPRODUCT((LM3:LM54=JB65)*(LP3:LP54=JB66)*LO3:LO54)</f>
        <v>0</v>
      </c>
      <c r="JG66" s="395">
        <f ca="1">SUMPRODUCT((LM3:LM54=JB66)*(LP3:LP54=JB67)*LO3:LO54)+SUMPRODUCT((LM3:LM54=JB66)*(LP3:LP54=JB63)*LO3:LO54)+SUMPRODUCT((LM3:LM54=JB66)*(LP3:LP54=JB64)*LO3:LO54)+SUMPRODUCT((LM3:LM54=JB66)*(LP3:LP54=JB65)*LO3:LO54)+SUMPRODUCT((LM3:LM54=JB67)*(LP3:LP54=JB66)*LN3:LN54)+SUMPRODUCT((LM3:LM54=JB63)*(LP3:LP54=JB66)*LN3:LN54)+SUMPRODUCT((LM3:LM54=JB64)*(LP3:LP54=JB66)*LN3:LN54)+SUMPRODUCT((LM3:LM54=JB65)*(LP3:LP54=JB66)*LN3:LN54)</f>
        <v>0</v>
      </c>
      <c r="JH66" s="395">
        <f ca="1">JF66-JG66+1000</f>
        <v>1000</v>
      </c>
      <c r="JI66" s="395" t="str">
        <f t="shared" ca="1" si="7621"/>
        <v/>
      </c>
      <c r="JJ66" s="395" t="str">
        <f ca="1">IF(JB66&lt;&gt;"",VLOOKUP(JB66,HO4:HU52,7,FALSE),"")</f>
        <v/>
      </c>
      <c r="JK66" s="395" t="str">
        <f ca="1">IF(JB66&lt;&gt;"",VLOOKUP(JB66,HO4:HU52,5,FALSE),"")</f>
        <v/>
      </c>
      <c r="JL66" s="395" t="str">
        <f ca="1">IF(JB66&lt;&gt;"",VLOOKUP(JB66,HO4:HW52,9,FALSE),"")</f>
        <v/>
      </c>
      <c r="JM66" s="395" t="str">
        <f t="shared" ca="1" si="7622"/>
        <v/>
      </c>
      <c r="JN66" s="395" t="str">
        <f ca="1">IF(JB66&lt;&gt;"",RANK(JM66,JM63:JM66),"")</f>
        <v/>
      </c>
      <c r="JO66" s="395" t="str">
        <f ca="1">IF(JB66&lt;&gt;"",SUMPRODUCT((JM63:JM66=JM66)*(JH63:JH66&gt;JH66)),"")</f>
        <v/>
      </c>
      <c r="JP66" s="395" t="str">
        <f ca="1">IF(JB66&lt;&gt;"",SUMPRODUCT((JM63:JM66=JM66)*(JH63:JH66=JH66)*(JF63:JF66&gt;JF66)),"")</f>
        <v/>
      </c>
      <c r="JQ66" s="395" t="str">
        <f ca="1">IF(JB66&lt;&gt;"",SUMPRODUCT((JM63:JM66=JM66)*(JH63:JH66=JH66)*(JF63:JF66=JF66)*(JJ63:JJ66&gt;JJ66)),"")</f>
        <v/>
      </c>
      <c r="JR66" s="395" t="str">
        <f ca="1">IF(JB66&lt;&gt;"",SUMPRODUCT((JM63:JM66=JM66)*(JH63:JH66=JH66)*(JF63:JF66=JF66)*(JJ63:JJ66=JJ66)*(JK63:JK66&gt;JK66)),"")</f>
        <v/>
      </c>
      <c r="JS66" s="395" t="str">
        <f ca="1">IF(JB66&lt;&gt;"",SUMPRODUCT((JM63:JM66=JM66)*(JH63:JH66=JH66)*(JF63:JF66=JF66)*(JJ63:JJ66=JJ66)*(JK63:JK66=JK66)*(JL63:JL66&gt;JL66)),"")</f>
        <v/>
      </c>
      <c r="JT66" s="395" t="str">
        <f t="shared" ca="1" si="7657"/>
        <v/>
      </c>
      <c r="MB66" s="395">
        <f ca="1">IF(COUNTIF(MB11:MB14,4)=4,1,SUMPRODUCT((MB11:MB14=MB14)*(MA11:MA14=MA14)*(LY11:LY14&gt;LY14))+1)</f>
        <v>1</v>
      </c>
      <c r="MM66" s="395" t="str">
        <f ca="1">IF(MN14&lt;&gt;"",SUMPRODUCT((MU11:MU14=MU14)*(MT11:MT14=MT14)*(MR11:MR14=MR14)*(MS11:MS14=MS14)),"")</f>
        <v/>
      </c>
      <c r="MN66" s="395" t="str">
        <f ca="1">IF(AND(MM66&lt;&gt;"",MM66&gt;1),MN14,"")</f>
        <v/>
      </c>
      <c r="MO66" s="395">
        <f ca="1">SUMPRODUCT((PS3:PS54=MN66)*(PV3:PV54=MN67)*(PW3:PW54="W"))+SUMPRODUCT((PS3:PS54=MN66)*(PV3:PV54=MN63)*(PW3:PW54="W"))+SUMPRODUCT((PS3:PS54=MN66)*(PV3:PV54=MN64)*(PW3:PW54="W"))+SUMPRODUCT((PS3:PS54=MN66)*(PV3:PV54=MN65)*(PW3:PW54="W"))+SUMPRODUCT((PS3:PS54=MN67)*(PV3:PV54=MN66)*(PX3:PX54="W"))+SUMPRODUCT((PS3:PS54=MN63)*(PV3:PV54=MN66)*(PX3:PX54="W"))+SUMPRODUCT((PS3:PS54=MN64)*(PV3:PV54=MN66)*(PX3:PX54="W"))+SUMPRODUCT((PS3:PS54=MN65)*(PV3:PV54=MN66)*(PX3:PX54="W"))</f>
        <v>0</v>
      </c>
      <c r="MP66" s="395">
        <f ca="1">SUMPRODUCT((PS3:PS54=MN66)*(PV3:PV54=MN67)*(PW3:PW54="D"))+SUMPRODUCT((PS3:PS54=MN66)*(PV3:PV54=MN63)*(PW3:PW54="D"))+SUMPRODUCT((PS3:PS54=MN66)*(PV3:PV54=MN64)*(PW3:PW54="D"))+SUMPRODUCT((PS3:PS54=MN66)*(PV3:PV54=MN65)*(PW3:PW54="D"))+SUMPRODUCT((PS3:PS54=MN67)*(PV3:PV54=MN66)*(PW3:PW54="D"))+SUMPRODUCT((PS3:PS54=MN63)*(PV3:PV54=MN66)*(PW3:PW54="D"))+SUMPRODUCT((PS3:PS54=MN64)*(PV3:PV54=MN66)*(PW3:PW54="D"))+SUMPRODUCT((PS3:PS54=MN65)*(PV3:PV54=MN66)*(PW3:PW54="D"))</f>
        <v>0</v>
      </c>
      <c r="MQ66" s="395">
        <f ca="1">SUMPRODUCT((PS3:PS54=MN66)*(PV3:PV54=MN67)*(PW3:PW54="L"))+SUMPRODUCT((PS3:PS54=MN66)*(PV3:PV54=MN63)*(PW3:PW54="L"))+SUMPRODUCT((PS3:PS54=MN66)*(PV3:PV54=MN64)*(PW3:PW54="L"))+SUMPRODUCT((PS3:PS54=MN66)*(PV3:PV54=MN65)*(PW3:PW54="L"))+SUMPRODUCT((PS3:PS54=MN67)*(PV3:PV54=MN66)*(PX3:PX54="L"))+SUMPRODUCT((PS3:PS54=MN63)*(PV3:PV54=MN66)*(PX3:PX54="L"))+SUMPRODUCT((PS3:PS54=MN64)*(PV3:PV54=MN66)*(PX3:PX54="L"))+SUMPRODUCT((PS3:PS54=MN65)*(PV3:PV54=MN66)*(PX3:PX54="L"))</f>
        <v>0</v>
      </c>
      <c r="MR66" s="395">
        <f ca="1">SUMPRODUCT((PS3:PS54=MN66)*(PV3:PV54=MN67)*PT3:PT54)+SUMPRODUCT((PS3:PS54=MN66)*(PV3:PV54=MN63)*PT3:PT54)+SUMPRODUCT((PS3:PS54=MN66)*(PV3:PV54=MN64)*PT3:PT54)+SUMPRODUCT((PS3:PS54=MN66)*(PV3:PV54=MN65)*PT3:PT54)+SUMPRODUCT((PS3:PS54=MN67)*(PV3:PV54=MN66)*PU3:PU54)+SUMPRODUCT((PS3:PS54=MN63)*(PV3:PV54=MN66)*PU3:PU54)+SUMPRODUCT((PS3:PS54=MN64)*(PV3:PV54=MN66)*PU3:PU54)+SUMPRODUCT((PS3:PS54=MN65)*(PV3:PV54=MN66)*PU3:PU54)</f>
        <v>0</v>
      </c>
      <c r="MS66" s="395">
        <f ca="1">SUMPRODUCT((PS3:PS54=MN66)*(PV3:PV54=MN67)*PU3:PU54)+SUMPRODUCT((PS3:PS54=MN66)*(PV3:PV54=MN63)*PU3:PU54)+SUMPRODUCT((PS3:PS54=MN66)*(PV3:PV54=MN64)*PU3:PU54)+SUMPRODUCT((PS3:PS54=MN66)*(PV3:PV54=MN65)*PU3:PU54)+SUMPRODUCT((PS3:PS54=MN67)*(PV3:PV54=MN66)*PT3:PT54)+SUMPRODUCT((PS3:PS54=MN63)*(PV3:PV54=MN66)*PT3:PT54)+SUMPRODUCT((PS3:PS54=MN64)*(PV3:PV54=MN66)*PT3:PT54)+SUMPRODUCT((PS3:PS54=MN65)*(PV3:PV54=MN66)*PT3:PT54)</f>
        <v>0</v>
      </c>
      <c r="MT66" s="395">
        <f ca="1">MR66-MS66+1000</f>
        <v>1000</v>
      </c>
      <c r="MU66" s="395" t="str">
        <f t="shared" ca="1" si="7603"/>
        <v/>
      </c>
      <c r="MV66" s="395" t="str">
        <f ca="1">IF(MN66&lt;&gt;"",VLOOKUP(MN66,LU4:MA52,7,FALSE),"")</f>
        <v/>
      </c>
      <c r="MW66" s="395" t="str">
        <f ca="1">IF(MN66&lt;&gt;"",VLOOKUP(MN66,LU4:MA52,5,FALSE),"")</f>
        <v/>
      </c>
      <c r="MX66" s="395" t="str">
        <f ca="1">IF(MN66&lt;&gt;"",VLOOKUP(MN66,LU4:MC52,9,FALSE),"")</f>
        <v/>
      </c>
      <c r="MY66" s="395" t="str">
        <f t="shared" ca="1" si="7623"/>
        <v/>
      </c>
      <c r="MZ66" s="395" t="str">
        <f ca="1">IF(MN66&lt;&gt;"",RANK(MY66,MY63:MY66),"")</f>
        <v/>
      </c>
      <c r="NA66" s="395" t="str">
        <f ca="1">IF(MN66&lt;&gt;"",SUMPRODUCT((MY63:MY66=MY66)*(MT63:MT66&gt;MT66)),"")</f>
        <v/>
      </c>
      <c r="NB66" s="395" t="str">
        <f ca="1">IF(MN66&lt;&gt;"",SUMPRODUCT((MY63:MY66=MY66)*(MT63:MT66=MT66)*(MR63:MR66&gt;MR66)),"")</f>
        <v/>
      </c>
      <c r="NC66" s="395" t="str">
        <f ca="1">IF(MN66&lt;&gt;"",SUMPRODUCT((MY63:MY66=MY66)*(MT63:MT66=MT66)*(MR63:MR66=MR66)*(MV63:MV66&gt;MV66)),"")</f>
        <v/>
      </c>
      <c r="ND66" s="395" t="str">
        <f ca="1">IF(MN66&lt;&gt;"",SUMPRODUCT((MY63:MY66=MY66)*(MT63:MT66=MT66)*(MR63:MR66=MR66)*(MV63:MV66=MV66)*(MW63:MW66&gt;MW66)),"")</f>
        <v/>
      </c>
      <c r="NE66" s="395" t="str">
        <f ca="1">IF(MN66&lt;&gt;"",SUMPRODUCT((MY63:MY66=MY66)*(MT63:MT66=MT66)*(MR63:MR66=MR66)*(MV63:MV66=MV66)*(MW63:MW66=MW66)*(MX63:MX66&gt;MX66)),"")</f>
        <v/>
      </c>
      <c r="NF66" s="395" t="str">
        <f t="shared" ca="1" si="7624"/>
        <v/>
      </c>
      <c r="NG66" s="395" t="str">
        <f ca="1">IF(NH14&lt;&gt;"",SUMPRODUCT((NO11:NO14=NO14)*(NN11:NN14=NN14)*(NL11:NL14=NL14)*(NM11:NM14=NM14)),"")</f>
        <v/>
      </c>
      <c r="NH66" s="395" t="str">
        <f ca="1">IF(AND(NG66&lt;&gt;"",NG66&gt;1),NH14,"")</f>
        <v/>
      </c>
      <c r="NI66" s="395" t="str">
        <f ca="1">IF(NH66&lt;&gt;"",SUMPRODUCT((PS3:PS54=NH66)*(PV3:PV54=NH67)*(PW3:PW54="W"))+SUMPRODUCT((PS3:PS54=NH66)*(PV3:PV54=NH64)*(PW3:PW54="W"))+SUMPRODUCT((PS3:PS54=NH66)*(PV3:PV54=NH65)*(PW3:PW54="W"))+SUMPRODUCT((PS3:PS54=NH67)*(PV3:PV54=NH66)*(PX3:PX54="W"))+SUMPRODUCT((PS3:PS54=NH64)*(PV3:PV54=NH66)*(PX3:PX54="W"))+SUMPRODUCT((PS3:PS54=NH65)*(PV3:PV54=NH66)*(PX3:PX54="W")),"")</f>
        <v/>
      </c>
      <c r="NJ66" s="395" t="str">
        <f ca="1">IF(NH66&lt;&gt;"",SUMPRODUCT((PS3:PS54=NH66)*(PV3:PV54=NH67)*(PW3:PW54="D"))+SUMPRODUCT((PS3:PS54=NH66)*(PV3:PV54=NH64)*(PW3:PW54="D"))+SUMPRODUCT((PS3:PS54=NH66)*(PV3:PV54=NH65)*(PW3:PW54="D"))+SUMPRODUCT((PS3:PS54=NH67)*(PV3:PV54=NH66)*(PW3:PW54="D"))+SUMPRODUCT((PS3:PS54=NH64)*(PV3:PV54=NH66)*(PW3:PW54="D"))+SUMPRODUCT((PS3:PS54=NH65)*(PV3:PV54=NH66)*(PW3:PW54="D")),"")</f>
        <v/>
      </c>
      <c r="NK66" s="395" t="str">
        <f ca="1">IF(NH66&lt;&gt;"",SUMPRODUCT((PS3:PS54=NH66)*(PV3:PV54=NH67)*(PW3:PW54="L"))+SUMPRODUCT((PS3:PS54=NH66)*(PV3:PV54=NH64)*(PW3:PW54="L"))+SUMPRODUCT((PS3:PS54=NH66)*(PV3:PV54=NH65)*(PW3:PW54="L"))+SUMPRODUCT((PS3:PS54=NH67)*(PV3:PV54=NH66)*(PX3:PX54="L"))+SUMPRODUCT((PS3:PS54=NH64)*(PV3:PV54=NH66)*(PX3:PX54="L"))+SUMPRODUCT((PS3:PS54=NH65)*(PV3:PV54=NH66)*(PX3:PX54="L")),"")</f>
        <v/>
      </c>
      <c r="NL66" s="395">
        <f ca="1">SUMPRODUCT((PS3:PS54=NH66)*(PV3:PV54=NH67)*PT3:PT54)+SUMPRODUCT((PS3:PS54=NH66)*(PV3:PV54=NH63)*PT3:PT54)+SUMPRODUCT((PS3:PS54=NH66)*(PV3:PV54=NH64)*PT3:PT54)+SUMPRODUCT((PS3:PS54=NH66)*(PV3:PV54=NH65)*PT3:PT54)+SUMPRODUCT((PS3:PS54=NH67)*(PV3:PV54=NH66)*PU3:PU54)+SUMPRODUCT((PS3:PS54=NH63)*(PV3:PV54=NH66)*PU3:PU54)+SUMPRODUCT((PS3:PS54=NH64)*(PV3:PV54=NH66)*PU3:PU54)+SUMPRODUCT((PS3:PS54=NH65)*(PV3:PV54=NH66)*PU3:PU54)</f>
        <v>0</v>
      </c>
      <c r="NM66" s="395">
        <f ca="1">SUMPRODUCT((PS3:PS54=NH66)*(PV3:PV54=NH67)*PU3:PU54)+SUMPRODUCT((PS3:PS54=NH66)*(PV3:PV54=NH63)*PU3:PU54)+SUMPRODUCT((PS3:PS54=NH66)*(PV3:PV54=NH64)*PU3:PU54)+SUMPRODUCT((PS3:PS54=NH66)*(PV3:PV54=NH65)*PU3:PU54)+SUMPRODUCT((PS3:PS54=NH67)*(PV3:PV54=NH66)*PT3:PT54)+SUMPRODUCT((PS3:PS54=NH63)*(PV3:PV54=NH66)*PT3:PT54)+SUMPRODUCT((PS3:PS54=NH64)*(PV3:PV54=NH66)*PT3:PT54)+SUMPRODUCT((PS3:PS54=NH65)*(PV3:PV54=NH66)*PT3:PT54)</f>
        <v>0</v>
      </c>
      <c r="NN66" s="395">
        <f ca="1">NL66-NM66+1000</f>
        <v>1000</v>
      </c>
      <c r="NO66" s="395" t="str">
        <f t="shared" ca="1" si="7625"/>
        <v/>
      </c>
      <c r="NP66" s="395" t="str">
        <f ca="1">IF(NH66&lt;&gt;"",VLOOKUP(NH66,LU4:MA52,7,FALSE),"")</f>
        <v/>
      </c>
      <c r="NQ66" s="395" t="str">
        <f ca="1">IF(NH66&lt;&gt;"",VLOOKUP(NH66,LU4:MA52,5,FALSE),"")</f>
        <v/>
      </c>
      <c r="NR66" s="395" t="str">
        <f ca="1">IF(NH66&lt;&gt;"",VLOOKUP(NH66,LU4:MC52,9,FALSE),"")</f>
        <v/>
      </c>
      <c r="NS66" s="395" t="str">
        <f t="shared" ca="1" si="7626"/>
        <v/>
      </c>
      <c r="NT66" s="395" t="str">
        <f ca="1">IF(NH66&lt;&gt;"",RANK(NS66,NS63:NS66),"")</f>
        <v/>
      </c>
      <c r="NU66" s="395" t="str">
        <f ca="1">IF(NH66&lt;&gt;"",SUMPRODUCT((NS63:NS66=NS66)*(NN63:NN66&gt;NN66)),"")</f>
        <v/>
      </c>
      <c r="NV66" s="395" t="str">
        <f ca="1">IF(NH66&lt;&gt;"",SUMPRODUCT((NS63:NS66=NS66)*(NN63:NN66=NN66)*(NL63:NL66&gt;NL66)),"")</f>
        <v/>
      </c>
      <c r="NW66" s="395" t="str">
        <f ca="1">IF(NH66&lt;&gt;"",SUMPRODUCT((NS63:NS66=NS66)*(NN63:NN66=NN66)*(NL63:NL66=NL66)*(NP63:NP66&gt;NP66)),"")</f>
        <v/>
      </c>
      <c r="NX66" s="395" t="str">
        <f ca="1">IF(NH66&lt;&gt;"",SUMPRODUCT((NS63:NS66=NS66)*(NN63:NN66=NN66)*(NL63:NL66=NL66)*(NP63:NP66=NP66)*(NQ63:NQ66&gt;NQ66)),"")</f>
        <v/>
      </c>
      <c r="NY66" s="395" t="str">
        <f ca="1">IF(NH66&lt;&gt;"",SUMPRODUCT((NS63:NS66=NS66)*(NN63:NN66=NN66)*(NL63:NL66=NL66)*(NP63:NP66=NP66)*(NQ63:NQ66=NQ66)*(NR63:NR66&gt;NR66)),"")</f>
        <v/>
      </c>
      <c r="NZ66" s="395" t="str">
        <f t="shared" ca="1" si="7658"/>
        <v/>
      </c>
      <c r="QH66" s="395">
        <f ca="1">IF(COUNTIF(QH11:QH14,4)=4,1,SUMPRODUCT((QH11:QH14=QH14)*(QG11:QG14=QG14)*(QE11:QE14&gt;QE14))+1)</f>
        <v>1</v>
      </c>
      <c r="QS66" s="395">
        <f ca="1">IF(QT14&lt;&gt;"",SUMPRODUCT((RA11:RA14=RA14)*(QZ11:QZ14=QZ14)*(QX11:QX14=QX14)*(QY11:QY14=QY14)),"")</f>
        <v>4</v>
      </c>
      <c r="QT66" s="395" t="str">
        <f ca="1">IF(AND(QS66&lt;&gt;"",QS66&gt;1),QT14,"")</f>
        <v>Paris Saint-Germain</v>
      </c>
      <c r="QU66" s="395">
        <f ca="1">SUMPRODUCT((TY3:TY54=QT66)*(UB3:UB54=QT67)*(UC3:UC54="W"))+SUMPRODUCT((TY3:TY54=QT66)*(UB3:UB54=QT63)*(UC3:UC54="W"))+SUMPRODUCT((TY3:TY54=QT66)*(UB3:UB54=QT64)*(UC3:UC54="W"))+SUMPRODUCT((TY3:TY54=QT66)*(UB3:UB54=QT65)*(UC3:UC54="W"))+SUMPRODUCT((TY3:TY54=QT67)*(UB3:UB54=QT66)*(UD3:UD54="W"))+SUMPRODUCT((TY3:TY54=QT63)*(UB3:UB54=QT66)*(UD3:UD54="W"))+SUMPRODUCT((TY3:TY54=QT64)*(UB3:UB54=QT66)*(UD3:UD54="W"))+SUMPRODUCT((TY3:TY54=QT65)*(UB3:UB54=QT66)*(UD3:UD54="W"))</f>
        <v>0</v>
      </c>
      <c r="QV66" s="395">
        <f ca="1">SUMPRODUCT((TY3:TY54=QT66)*(UB3:UB54=QT67)*(UC3:UC54="D"))+SUMPRODUCT((TY3:TY54=QT66)*(UB3:UB54=QT63)*(UC3:UC54="D"))+SUMPRODUCT((TY3:TY54=QT66)*(UB3:UB54=QT64)*(UC3:UC54="D"))+SUMPRODUCT((TY3:TY54=QT66)*(UB3:UB54=QT65)*(UC3:UC54="D"))+SUMPRODUCT((TY3:TY54=QT67)*(UB3:UB54=QT66)*(UC3:UC54="D"))+SUMPRODUCT((TY3:TY54=QT63)*(UB3:UB54=QT66)*(UC3:UC54="D"))+SUMPRODUCT((TY3:TY54=QT64)*(UB3:UB54=QT66)*(UC3:UC54="D"))+SUMPRODUCT((TY3:TY54=QT65)*(UB3:UB54=QT66)*(UC3:UC54="D"))</f>
        <v>0</v>
      </c>
      <c r="QW66" s="395">
        <f ca="1">SUMPRODUCT((TY3:TY54=QT66)*(UB3:UB54=QT67)*(UC3:UC54="L"))+SUMPRODUCT((TY3:TY54=QT66)*(UB3:UB54=QT63)*(UC3:UC54="L"))+SUMPRODUCT((TY3:TY54=QT66)*(UB3:UB54=QT64)*(UC3:UC54="L"))+SUMPRODUCT((TY3:TY54=QT66)*(UB3:UB54=QT65)*(UC3:UC54="L"))+SUMPRODUCT((TY3:TY54=QT67)*(UB3:UB54=QT66)*(UD3:UD54="L"))+SUMPRODUCT((TY3:TY54=QT63)*(UB3:UB54=QT66)*(UD3:UD54="L"))+SUMPRODUCT((TY3:TY54=QT64)*(UB3:UB54=QT66)*(UD3:UD54="L"))+SUMPRODUCT((TY3:TY54=QT65)*(UB3:UB54=QT66)*(UD3:UD54="L"))</f>
        <v>0</v>
      </c>
      <c r="QX66" s="395">
        <f ca="1">SUMPRODUCT((TY3:TY54=QT66)*(UB3:UB54=QT67)*TZ3:TZ54)+SUMPRODUCT((TY3:TY54=QT66)*(UB3:UB54=QT63)*TZ3:TZ54)+SUMPRODUCT((TY3:TY54=QT66)*(UB3:UB54=QT64)*TZ3:TZ54)+SUMPRODUCT((TY3:TY54=QT66)*(UB3:UB54=QT65)*TZ3:TZ54)+SUMPRODUCT((TY3:TY54=QT67)*(UB3:UB54=QT66)*UA3:UA54)+SUMPRODUCT((TY3:TY54=QT63)*(UB3:UB54=QT66)*UA3:UA54)+SUMPRODUCT((TY3:TY54=QT64)*(UB3:UB54=QT66)*UA3:UA54)+SUMPRODUCT((TY3:TY54=QT65)*(UB3:UB54=QT66)*UA3:UA54)</f>
        <v>0</v>
      </c>
      <c r="QY66" s="395">
        <f ca="1">SUMPRODUCT((TY3:TY54=QT66)*(UB3:UB54=QT67)*UA3:UA54)+SUMPRODUCT((TY3:TY54=QT66)*(UB3:UB54=QT63)*UA3:UA54)+SUMPRODUCT((TY3:TY54=QT66)*(UB3:UB54=QT64)*UA3:UA54)+SUMPRODUCT((TY3:TY54=QT66)*(UB3:UB54=QT65)*UA3:UA54)+SUMPRODUCT((TY3:TY54=QT67)*(UB3:UB54=QT66)*TZ3:TZ54)+SUMPRODUCT((TY3:TY54=QT63)*(UB3:UB54=QT66)*TZ3:TZ54)+SUMPRODUCT((TY3:TY54=QT64)*(UB3:UB54=QT66)*TZ3:TZ54)+SUMPRODUCT((TY3:TY54=QT65)*(UB3:UB54=QT66)*TZ3:TZ54)</f>
        <v>0</v>
      </c>
      <c r="QZ66" s="395">
        <f ca="1">QX66-QY66+1000</f>
        <v>1000</v>
      </c>
      <c r="RA66" s="395">
        <f t="shared" ca="1" si="7604"/>
        <v>0</v>
      </c>
      <c r="RB66" s="395">
        <f ca="1">IF(QT66&lt;&gt;"",VLOOKUP(QT66,QA4:QG52,7,FALSE),"")</f>
        <v>1000</v>
      </c>
      <c r="RC66" s="395">
        <f ca="1">IF(QT66&lt;&gt;"",VLOOKUP(QT66,QA4:QG52,5,FALSE),"")</f>
        <v>0</v>
      </c>
      <c r="RD66" s="395">
        <f ca="1">IF(QT66&lt;&gt;"",VLOOKUP(QT66,QA4:QI52,9,FALSE),"")</f>
        <v>29</v>
      </c>
      <c r="RE66" s="395">
        <f t="shared" ca="1" si="7627"/>
        <v>0</v>
      </c>
      <c r="RF66" s="395">
        <f ca="1">IF(QT66&lt;&gt;"",RANK(RE66,RE63:RE66),"")</f>
        <v>1</v>
      </c>
      <c r="RG66" s="395">
        <f ca="1">IF(QT66&lt;&gt;"",SUMPRODUCT((RE63:RE66=RE66)*(QZ63:QZ66&gt;QZ66)),"")</f>
        <v>0</v>
      </c>
      <c r="RH66" s="395">
        <f ca="1">IF(QT66&lt;&gt;"",SUMPRODUCT((RE63:RE66=RE66)*(QZ63:QZ66=QZ66)*(QX63:QX66&gt;QX66)),"")</f>
        <v>0</v>
      </c>
      <c r="RI66" s="395">
        <f ca="1">IF(QT66&lt;&gt;"",SUMPRODUCT((RE63:RE66=RE66)*(QZ63:QZ66=QZ66)*(QX63:QX66=QX66)*(RB63:RB66&gt;RB66)),"")</f>
        <v>0</v>
      </c>
      <c r="RJ66" s="395">
        <f ca="1">IF(QT66&lt;&gt;"",SUMPRODUCT((RE63:RE66=RE66)*(QZ63:QZ66=QZ66)*(QX63:QX66=QX66)*(RB63:RB66=RB66)*(RC63:RC66&gt;RC66)),"")</f>
        <v>0</v>
      </c>
      <c r="RK66" s="395">
        <f ca="1">IF(QT66&lt;&gt;"",SUMPRODUCT((RE63:RE66=RE66)*(QZ63:QZ66=QZ66)*(QX63:QX66=QX66)*(RB63:RB66=RB66)*(RC63:RC66=RC66)*(RD63:RD66&gt;RD66)),"")</f>
        <v>0</v>
      </c>
      <c r="RL66" s="395">
        <f t="shared" ca="1" si="7628"/>
        <v>1</v>
      </c>
      <c r="RM66" s="395" t="str">
        <f ca="1">IF(RN14&lt;&gt;"",SUMPRODUCT((RU11:RU14=RU14)*(RT11:RT14=RT14)*(RR11:RR14=RR14)*(RS11:RS14=RS14)),"")</f>
        <v/>
      </c>
      <c r="RN66" s="395" t="str">
        <f ca="1">IF(AND(RM66&lt;&gt;"",RM66&gt;1),RN14,"")</f>
        <v/>
      </c>
      <c r="RO66" s="395" t="str">
        <f ca="1">IF(RN66&lt;&gt;"",SUMPRODUCT((TY3:TY54=RN66)*(UB3:UB54=RN67)*(UC3:UC54="W"))+SUMPRODUCT((TY3:TY54=RN66)*(UB3:UB54=RN64)*(UC3:UC54="W"))+SUMPRODUCT((TY3:TY54=RN66)*(UB3:UB54=RN65)*(UC3:UC54="W"))+SUMPRODUCT((TY3:TY54=RN67)*(UB3:UB54=RN66)*(UD3:UD54="W"))+SUMPRODUCT((TY3:TY54=RN64)*(UB3:UB54=RN66)*(UD3:UD54="W"))+SUMPRODUCT((TY3:TY54=RN65)*(UB3:UB54=RN66)*(UD3:UD54="W")),"")</f>
        <v/>
      </c>
      <c r="RP66" s="395" t="str">
        <f ca="1">IF(RN66&lt;&gt;"",SUMPRODUCT((TY3:TY54=RN66)*(UB3:UB54=RN67)*(UC3:UC54="D"))+SUMPRODUCT((TY3:TY54=RN66)*(UB3:UB54=RN64)*(UC3:UC54="D"))+SUMPRODUCT((TY3:TY54=RN66)*(UB3:UB54=RN65)*(UC3:UC54="D"))+SUMPRODUCT((TY3:TY54=RN67)*(UB3:UB54=RN66)*(UC3:UC54="D"))+SUMPRODUCT((TY3:TY54=RN64)*(UB3:UB54=RN66)*(UC3:UC54="D"))+SUMPRODUCT((TY3:TY54=RN65)*(UB3:UB54=RN66)*(UC3:UC54="D")),"")</f>
        <v/>
      </c>
      <c r="RQ66" s="395" t="str">
        <f ca="1">IF(RN66&lt;&gt;"",SUMPRODUCT((TY3:TY54=RN66)*(UB3:UB54=RN67)*(UC3:UC54="L"))+SUMPRODUCT((TY3:TY54=RN66)*(UB3:UB54=RN64)*(UC3:UC54="L"))+SUMPRODUCT((TY3:TY54=RN66)*(UB3:UB54=RN65)*(UC3:UC54="L"))+SUMPRODUCT((TY3:TY54=RN67)*(UB3:UB54=RN66)*(UD3:UD54="L"))+SUMPRODUCT((TY3:TY54=RN64)*(UB3:UB54=RN66)*(UD3:UD54="L"))+SUMPRODUCT((TY3:TY54=RN65)*(UB3:UB54=RN66)*(UD3:UD54="L")),"")</f>
        <v/>
      </c>
      <c r="RR66" s="395">
        <f ca="1">SUMPRODUCT((TY3:TY54=RN66)*(UB3:UB54=RN67)*TZ3:TZ54)+SUMPRODUCT((TY3:TY54=RN66)*(UB3:UB54=RN63)*TZ3:TZ54)+SUMPRODUCT((TY3:TY54=RN66)*(UB3:UB54=RN64)*TZ3:TZ54)+SUMPRODUCT((TY3:TY54=RN66)*(UB3:UB54=RN65)*TZ3:TZ54)+SUMPRODUCT((TY3:TY54=RN67)*(UB3:UB54=RN66)*UA3:UA54)+SUMPRODUCT((TY3:TY54=RN63)*(UB3:UB54=RN66)*UA3:UA54)+SUMPRODUCT((TY3:TY54=RN64)*(UB3:UB54=RN66)*UA3:UA54)+SUMPRODUCT((TY3:TY54=RN65)*(UB3:UB54=RN66)*UA3:UA54)</f>
        <v>0</v>
      </c>
      <c r="RS66" s="395">
        <f ca="1">SUMPRODUCT((TY3:TY54=RN66)*(UB3:UB54=RN67)*UA3:UA54)+SUMPRODUCT((TY3:TY54=RN66)*(UB3:UB54=RN63)*UA3:UA54)+SUMPRODUCT((TY3:TY54=RN66)*(UB3:UB54=RN64)*UA3:UA54)+SUMPRODUCT((TY3:TY54=RN66)*(UB3:UB54=RN65)*UA3:UA54)+SUMPRODUCT((TY3:TY54=RN67)*(UB3:UB54=RN66)*TZ3:TZ54)+SUMPRODUCT((TY3:TY54=RN63)*(UB3:UB54=RN66)*TZ3:TZ54)+SUMPRODUCT((TY3:TY54=RN64)*(UB3:UB54=RN66)*TZ3:TZ54)+SUMPRODUCT((TY3:TY54=RN65)*(UB3:UB54=RN66)*TZ3:TZ54)</f>
        <v>0</v>
      </c>
      <c r="RT66" s="395">
        <f ca="1">RR66-RS66+1000</f>
        <v>1000</v>
      </c>
      <c r="RU66" s="395" t="str">
        <f t="shared" ca="1" si="7629"/>
        <v/>
      </c>
      <c r="RV66" s="395" t="str">
        <f ca="1">IF(RN66&lt;&gt;"",VLOOKUP(RN66,QA4:QG52,7,FALSE),"")</f>
        <v/>
      </c>
      <c r="RW66" s="395" t="str">
        <f ca="1">IF(RN66&lt;&gt;"",VLOOKUP(RN66,QA4:QG52,5,FALSE),"")</f>
        <v/>
      </c>
      <c r="RX66" s="395" t="str">
        <f ca="1">IF(RN66&lt;&gt;"",VLOOKUP(RN66,QA4:QI52,9,FALSE),"")</f>
        <v/>
      </c>
      <c r="RY66" s="395" t="str">
        <f t="shared" ca="1" si="7630"/>
        <v/>
      </c>
      <c r="RZ66" s="395" t="str">
        <f ca="1">IF(RN66&lt;&gt;"",RANK(RY66,RY63:RY66),"")</f>
        <v/>
      </c>
      <c r="SA66" s="395" t="str">
        <f ca="1">IF(RN66&lt;&gt;"",SUMPRODUCT((RY63:RY66=RY66)*(RT63:RT66&gt;RT66)),"")</f>
        <v/>
      </c>
      <c r="SB66" s="395" t="str">
        <f ca="1">IF(RN66&lt;&gt;"",SUMPRODUCT((RY63:RY66=RY66)*(RT63:RT66=RT66)*(RR63:RR66&gt;RR66)),"")</f>
        <v/>
      </c>
      <c r="SC66" s="395" t="str">
        <f ca="1">IF(RN66&lt;&gt;"",SUMPRODUCT((RY63:RY66=RY66)*(RT63:RT66=RT66)*(RR63:RR66=RR66)*(RV63:RV66&gt;RV66)),"")</f>
        <v/>
      </c>
      <c r="SD66" s="395" t="str">
        <f ca="1">IF(RN66&lt;&gt;"",SUMPRODUCT((RY63:RY66=RY66)*(RT63:RT66=RT66)*(RR63:RR66=RR66)*(RV63:RV66=RV66)*(RW63:RW66&gt;RW66)),"")</f>
        <v/>
      </c>
      <c r="SE66" s="395" t="str">
        <f ca="1">IF(RN66&lt;&gt;"",SUMPRODUCT((RY63:RY66=RY66)*(RT63:RT66=RT66)*(RR63:RR66=RR66)*(RV63:RV66=RV66)*(RW63:RW66=RW66)*(RX63:RX66&gt;RX66)),"")</f>
        <v/>
      </c>
      <c r="SF66" s="395" t="str">
        <f t="shared" ca="1" si="7659"/>
        <v/>
      </c>
      <c r="UN66" s="395">
        <f ca="1">IF(COUNTIF(UN11:UN14,4)=4,1,SUMPRODUCT((UN11:UN14=UN14)*(UM11:UM14=UM14)*(UK11:UK14&gt;UK14))+1)</f>
        <v>1</v>
      </c>
      <c r="UY66" s="395">
        <f ca="1">IF(UZ14&lt;&gt;"",SUMPRODUCT((VG11:VG14=VG14)*(VF11:VF14=VF14)*(VD11:VD14=VD14)*(VE11:VE14=VE14)),"")</f>
        <v>4</v>
      </c>
      <c r="UZ66" s="395" t="str">
        <f ca="1">IF(AND(UY66&lt;&gt;"",UY66&gt;1),UZ14,"")</f>
        <v>Paris Saint-Germain</v>
      </c>
      <c r="VA66" s="395">
        <f ca="1">SUMPRODUCT((YE3:YE54=UZ66)*(YH3:YH54=UZ67)*(YI3:YI54="W"))+SUMPRODUCT((YE3:YE54=UZ66)*(YH3:YH54=UZ63)*(YI3:YI54="W"))+SUMPRODUCT((YE3:YE54=UZ66)*(YH3:YH54=UZ64)*(YI3:YI54="W"))+SUMPRODUCT((YE3:YE54=UZ66)*(YH3:YH54=UZ65)*(YI3:YI54="W"))+SUMPRODUCT((YE3:YE54=UZ67)*(YH3:YH54=UZ66)*(YJ3:YJ54="W"))+SUMPRODUCT((YE3:YE54=UZ63)*(YH3:YH54=UZ66)*(YJ3:YJ54="W"))+SUMPRODUCT((YE3:YE54=UZ64)*(YH3:YH54=UZ66)*(YJ3:YJ54="W"))+SUMPRODUCT((YE3:YE54=UZ65)*(YH3:YH54=UZ66)*(YJ3:YJ54="W"))</f>
        <v>0</v>
      </c>
      <c r="VB66" s="395">
        <f ca="1">SUMPRODUCT((YE3:YE54=UZ66)*(YH3:YH54=UZ67)*(YI3:YI54="D"))+SUMPRODUCT((YE3:YE54=UZ66)*(YH3:YH54=UZ63)*(YI3:YI54="D"))+SUMPRODUCT((YE3:YE54=UZ66)*(YH3:YH54=UZ64)*(YI3:YI54="D"))+SUMPRODUCT((YE3:YE54=UZ66)*(YH3:YH54=UZ65)*(YI3:YI54="D"))+SUMPRODUCT((YE3:YE54=UZ67)*(YH3:YH54=UZ66)*(YI3:YI54="D"))+SUMPRODUCT((YE3:YE54=UZ63)*(YH3:YH54=UZ66)*(YI3:YI54="D"))+SUMPRODUCT((YE3:YE54=UZ64)*(YH3:YH54=UZ66)*(YI3:YI54="D"))+SUMPRODUCT((YE3:YE54=UZ65)*(YH3:YH54=UZ66)*(YI3:YI54="D"))</f>
        <v>0</v>
      </c>
      <c r="VC66" s="395">
        <f ca="1">SUMPRODUCT((YE3:YE54=UZ66)*(YH3:YH54=UZ67)*(YI3:YI54="L"))+SUMPRODUCT((YE3:YE54=UZ66)*(YH3:YH54=UZ63)*(YI3:YI54="L"))+SUMPRODUCT((YE3:YE54=UZ66)*(YH3:YH54=UZ64)*(YI3:YI54="L"))+SUMPRODUCT((YE3:YE54=UZ66)*(YH3:YH54=UZ65)*(YI3:YI54="L"))+SUMPRODUCT((YE3:YE54=UZ67)*(YH3:YH54=UZ66)*(YJ3:YJ54="L"))+SUMPRODUCT((YE3:YE54=UZ63)*(YH3:YH54=UZ66)*(YJ3:YJ54="L"))+SUMPRODUCT((YE3:YE54=UZ64)*(YH3:YH54=UZ66)*(YJ3:YJ54="L"))+SUMPRODUCT((YE3:YE54=UZ65)*(YH3:YH54=UZ66)*(YJ3:YJ54="L"))</f>
        <v>0</v>
      </c>
      <c r="VD66" s="395">
        <f ca="1">SUMPRODUCT((YE3:YE54=UZ66)*(YH3:YH54=UZ67)*YF3:YF54)+SUMPRODUCT((YE3:YE54=UZ66)*(YH3:YH54=UZ63)*YF3:YF54)+SUMPRODUCT((YE3:YE54=UZ66)*(YH3:YH54=UZ64)*YF3:YF54)+SUMPRODUCT((YE3:YE54=UZ66)*(YH3:YH54=UZ65)*YF3:YF54)+SUMPRODUCT((YE3:YE54=UZ67)*(YH3:YH54=UZ66)*YG3:YG54)+SUMPRODUCT((YE3:YE54=UZ63)*(YH3:YH54=UZ66)*YG3:YG54)+SUMPRODUCT((YE3:YE54=UZ64)*(YH3:YH54=UZ66)*YG3:YG54)+SUMPRODUCT((YE3:YE54=UZ65)*(YH3:YH54=UZ66)*YG3:YG54)</f>
        <v>0</v>
      </c>
      <c r="VE66" s="395">
        <f ca="1">SUMPRODUCT((YE3:YE54=UZ66)*(YH3:YH54=UZ67)*YG3:YG54)+SUMPRODUCT((YE3:YE54=UZ66)*(YH3:YH54=UZ63)*YG3:YG54)+SUMPRODUCT((YE3:YE54=UZ66)*(YH3:YH54=UZ64)*YG3:YG54)+SUMPRODUCT((YE3:YE54=UZ66)*(YH3:YH54=UZ65)*YG3:YG54)+SUMPRODUCT((YE3:YE54=UZ67)*(YH3:YH54=UZ66)*YF3:YF54)+SUMPRODUCT((YE3:YE54=UZ63)*(YH3:YH54=UZ66)*YF3:YF54)+SUMPRODUCT((YE3:YE54=UZ64)*(YH3:YH54=UZ66)*YF3:YF54)+SUMPRODUCT((YE3:YE54=UZ65)*(YH3:YH54=UZ66)*YF3:YF54)</f>
        <v>0</v>
      </c>
      <c r="VF66" s="395">
        <f ca="1">VD66-VE66+1000</f>
        <v>1000</v>
      </c>
      <c r="VG66" s="395">
        <f t="shared" ca="1" si="7605"/>
        <v>0</v>
      </c>
      <c r="VH66" s="395">
        <f ca="1">IF(UZ66&lt;&gt;"",VLOOKUP(UZ66,UG4:UM52,7,FALSE),"")</f>
        <v>1000</v>
      </c>
      <c r="VI66" s="395">
        <f ca="1">IF(UZ66&lt;&gt;"",VLOOKUP(UZ66,UG4:UM52,5,FALSE),"")</f>
        <v>0</v>
      </c>
      <c r="VJ66" s="395">
        <f ca="1">IF(UZ66&lt;&gt;"",VLOOKUP(UZ66,UG4:UO52,9,FALSE),"")</f>
        <v>29</v>
      </c>
      <c r="VK66" s="395">
        <f t="shared" ca="1" si="7631"/>
        <v>0</v>
      </c>
      <c r="VL66" s="395">
        <f ca="1">IF(UZ66&lt;&gt;"",RANK(VK66,VK63:VK66),"")</f>
        <v>1</v>
      </c>
      <c r="VM66" s="395">
        <f ca="1">IF(UZ66&lt;&gt;"",SUMPRODUCT((VK63:VK66=VK66)*(VF63:VF66&gt;VF66)),"")</f>
        <v>0</v>
      </c>
      <c r="VN66" s="395">
        <f ca="1">IF(UZ66&lt;&gt;"",SUMPRODUCT((VK63:VK66=VK66)*(VF63:VF66=VF66)*(VD63:VD66&gt;VD66)),"")</f>
        <v>0</v>
      </c>
      <c r="VO66" s="395">
        <f ca="1">IF(UZ66&lt;&gt;"",SUMPRODUCT((VK63:VK66=VK66)*(VF63:VF66=VF66)*(VD63:VD66=VD66)*(VH63:VH66&gt;VH66)),"")</f>
        <v>0</v>
      </c>
      <c r="VP66" s="395">
        <f ca="1">IF(UZ66&lt;&gt;"",SUMPRODUCT((VK63:VK66=VK66)*(VF63:VF66=VF66)*(VD63:VD66=VD66)*(VH63:VH66=VH66)*(VI63:VI66&gt;VI66)),"")</f>
        <v>0</v>
      </c>
      <c r="VQ66" s="395">
        <f ca="1">IF(UZ66&lt;&gt;"",SUMPRODUCT((VK63:VK66=VK66)*(VF63:VF66=VF66)*(VD63:VD66=VD66)*(VH63:VH66=VH66)*(VI63:VI66=VI66)*(VJ63:VJ66&gt;VJ66)),"")</f>
        <v>0</v>
      </c>
      <c r="VR66" s="395">
        <f t="shared" ca="1" si="7632"/>
        <v>1</v>
      </c>
      <c r="VS66" s="395" t="str">
        <f ca="1">IF(VT14&lt;&gt;"",SUMPRODUCT((WA11:WA14=WA14)*(VZ11:VZ14=VZ14)*(VX11:VX14=VX14)*(VY11:VY14=VY14)),"")</f>
        <v/>
      </c>
      <c r="VT66" s="395" t="str">
        <f ca="1">IF(AND(VS66&lt;&gt;"",VS66&gt;1),VT14,"")</f>
        <v/>
      </c>
      <c r="VU66" s="395" t="str">
        <f ca="1">IF(VT66&lt;&gt;"",SUMPRODUCT((YE3:YE54=VT66)*(YH3:YH54=VT67)*(YI3:YI54="W"))+SUMPRODUCT((YE3:YE54=VT66)*(YH3:YH54=VT64)*(YI3:YI54="W"))+SUMPRODUCT((YE3:YE54=VT66)*(YH3:YH54=VT65)*(YI3:YI54="W"))+SUMPRODUCT((YE3:YE54=VT67)*(YH3:YH54=VT66)*(YJ3:YJ54="W"))+SUMPRODUCT((YE3:YE54=VT64)*(YH3:YH54=VT66)*(YJ3:YJ54="W"))+SUMPRODUCT((YE3:YE54=VT65)*(YH3:YH54=VT66)*(YJ3:YJ54="W")),"")</f>
        <v/>
      </c>
      <c r="VV66" s="395" t="str">
        <f ca="1">IF(VT66&lt;&gt;"",SUMPRODUCT((YE3:YE54=VT66)*(YH3:YH54=VT67)*(YI3:YI54="D"))+SUMPRODUCT((YE3:YE54=VT66)*(YH3:YH54=VT64)*(YI3:YI54="D"))+SUMPRODUCT((YE3:YE54=VT66)*(YH3:YH54=VT65)*(YI3:YI54="D"))+SUMPRODUCT((YE3:YE54=VT67)*(YH3:YH54=VT66)*(YI3:YI54="D"))+SUMPRODUCT((YE3:YE54=VT64)*(YH3:YH54=VT66)*(YI3:YI54="D"))+SUMPRODUCT((YE3:YE54=VT65)*(YH3:YH54=VT66)*(YI3:YI54="D")),"")</f>
        <v/>
      </c>
      <c r="VW66" s="395" t="str">
        <f ca="1">IF(VT66&lt;&gt;"",SUMPRODUCT((YE3:YE54=VT66)*(YH3:YH54=VT67)*(YI3:YI54="L"))+SUMPRODUCT((YE3:YE54=VT66)*(YH3:YH54=VT64)*(YI3:YI54="L"))+SUMPRODUCT((YE3:YE54=VT66)*(YH3:YH54=VT65)*(YI3:YI54="L"))+SUMPRODUCT((YE3:YE54=VT67)*(YH3:YH54=VT66)*(YJ3:YJ54="L"))+SUMPRODUCT((YE3:YE54=VT64)*(YH3:YH54=VT66)*(YJ3:YJ54="L"))+SUMPRODUCT((YE3:YE54=VT65)*(YH3:YH54=VT66)*(YJ3:YJ54="L")),"")</f>
        <v/>
      </c>
      <c r="VX66" s="395">
        <f ca="1">SUMPRODUCT((YE3:YE54=VT66)*(YH3:YH54=VT67)*YF3:YF54)+SUMPRODUCT((YE3:YE54=VT66)*(YH3:YH54=VT63)*YF3:YF54)+SUMPRODUCT((YE3:YE54=VT66)*(YH3:YH54=VT64)*YF3:YF54)+SUMPRODUCT((YE3:YE54=VT66)*(YH3:YH54=VT65)*YF3:YF54)+SUMPRODUCT((YE3:YE54=VT67)*(YH3:YH54=VT66)*YG3:YG54)+SUMPRODUCT((YE3:YE54=VT63)*(YH3:YH54=VT66)*YG3:YG54)+SUMPRODUCT((YE3:YE54=VT64)*(YH3:YH54=VT66)*YG3:YG54)+SUMPRODUCT((YE3:YE54=VT65)*(YH3:YH54=VT66)*YG3:YG54)</f>
        <v>0</v>
      </c>
      <c r="VY66" s="395">
        <f ca="1">SUMPRODUCT((YE3:YE54=VT66)*(YH3:YH54=VT67)*YG3:YG54)+SUMPRODUCT((YE3:YE54=VT66)*(YH3:YH54=VT63)*YG3:YG54)+SUMPRODUCT((YE3:YE54=VT66)*(YH3:YH54=VT64)*YG3:YG54)+SUMPRODUCT((YE3:YE54=VT66)*(YH3:YH54=VT65)*YG3:YG54)+SUMPRODUCT((YE3:YE54=VT67)*(YH3:YH54=VT66)*YF3:YF54)+SUMPRODUCT((YE3:YE54=VT63)*(YH3:YH54=VT66)*YF3:YF54)+SUMPRODUCT((YE3:YE54=VT64)*(YH3:YH54=VT66)*YF3:YF54)+SUMPRODUCT((YE3:YE54=VT65)*(YH3:YH54=VT66)*YF3:YF54)</f>
        <v>0</v>
      </c>
      <c r="VZ66" s="395">
        <f ca="1">VX66-VY66+1000</f>
        <v>1000</v>
      </c>
      <c r="WA66" s="395" t="str">
        <f t="shared" ca="1" si="7633"/>
        <v/>
      </c>
      <c r="WB66" s="395" t="str">
        <f ca="1">IF(VT66&lt;&gt;"",VLOOKUP(VT66,UG4:UM52,7,FALSE),"")</f>
        <v/>
      </c>
      <c r="WC66" s="395" t="str">
        <f ca="1">IF(VT66&lt;&gt;"",VLOOKUP(VT66,UG4:UM52,5,FALSE),"")</f>
        <v/>
      </c>
      <c r="WD66" s="395" t="str">
        <f ca="1">IF(VT66&lt;&gt;"",VLOOKUP(VT66,UG4:UO52,9,FALSE),"")</f>
        <v/>
      </c>
      <c r="WE66" s="395" t="str">
        <f t="shared" ca="1" si="7634"/>
        <v/>
      </c>
      <c r="WF66" s="395" t="str">
        <f ca="1">IF(VT66&lt;&gt;"",RANK(WE66,WE63:WE66),"")</f>
        <v/>
      </c>
      <c r="WG66" s="395" t="str">
        <f ca="1">IF(VT66&lt;&gt;"",SUMPRODUCT((WE63:WE66=WE66)*(VZ63:VZ66&gt;VZ66)),"")</f>
        <v/>
      </c>
      <c r="WH66" s="395" t="str">
        <f ca="1">IF(VT66&lt;&gt;"",SUMPRODUCT((WE63:WE66=WE66)*(VZ63:VZ66=VZ66)*(VX63:VX66&gt;VX66)),"")</f>
        <v/>
      </c>
      <c r="WI66" s="395" t="str">
        <f ca="1">IF(VT66&lt;&gt;"",SUMPRODUCT((WE63:WE66=WE66)*(VZ63:VZ66=VZ66)*(VX63:VX66=VX66)*(WB63:WB66&gt;WB66)),"")</f>
        <v/>
      </c>
      <c r="WJ66" s="395" t="str">
        <f ca="1">IF(VT66&lt;&gt;"",SUMPRODUCT((WE63:WE66=WE66)*(VZ63:VZ66=VZ66)*(VX63:VX66=VX66)*(WB63:WB66=WB66)*(WC63:WC66&gt;WC66)),"")</f>
        <v/>
      </c>
      <c r="WK66" s="395" t="str">
        <f ca="1">IF(VT66&lt;&gt;"",SUMPRODUCT((WE63:WE66=WE66)*(VZ63:VZ66=VZ66)*(VX63:VX66=VX66)*(WB63:WB66=WB66)*(WC63:WC66=WC66)*(WD63:WD66&gt;WD66)),"")</f>
        <v/>
      </c>
      <c r="WL66" s="395" t="str">
        <f t="shared" ca="1" si="7660"/>
        <v/>
      </c>
      <c r="YT66" s="395">
        <f ca="1">IF(COUNTIF(YT11:YT14,4)=4,1,SUMPRODUCT((YT11:YT14=YT14)*(YS11:YS14=YS14)*(YQ11:YQ14&gt;YQ14))+1)</f>
        <v>1</v>
      </c>
      <c r="ZE66" s="395">
        <f ca="1">IF(ZF14&lt;&gt;"",SUMPRODUCT((ZM11:ZM14=ZM14)*(ZL11:ZL14=ZL14)*(ZJ11:ZJ14=ZJ14)*(ZK11:ZK14=ZK14)),"")</f>
        <v>4</v>
      </c>
      <c r="ZF66" s="395" t="str">
        <f ca="1">IF(AND(ZE66&lt;&gt;"",ZE66&gt;1),ZF14,"")</f>
        <v>Paris Saint-Germain</v>
      </c>
      <c r="ZG66" s="395">
        <f ca="1">SUMPRODUCT((ACK3:ACK54=ZF66)*(ACN3:ACN54=ZF67)*(ACO3:ACO54="W"))+SUMPRODUCT((ACK3:ACK54=ZF66)*(ACN3:ACN54=ZF63)*(ACO3:ACO54="W"))+SUMPRODUCT((ACK3:ACK54=ZF66)*(ACN3:ACN54=ZF64)*(ACO3:ACO54="W"))+SUMPRODUCT((ACK3:ACK54=ZF66)*(ACN3:ACN54=ZF65)*(ACO3:ACO54="W"))+SUMPRODUCT((ACK3:ACK54=ZF67)*(ACN3:ACN54=ZF66)*(ACP3:ACP54="W"))+SUMPRODUCT((ACK3:ACK54=ZF63)*(ACN3:ACN54=ZF66)*(ACP3:ACP54="W"))+SUMPRODUCT((ACK3:ACK54=ZF64)*(ACN3:ACN54=ZF66)*(ACP3:ACP54="W"))+SUMPRODUCT((ACK3:ACK54=ZF65)*(ACN3:ACN54=ZF66)*(ACP3:ACP54="W"))</f>
        <v>0</v>
      </c>
      <c r="ZH66" s="395">
        <f ca="1">SUMPRODUCT((ACK3:ACK54=ZF66)*(ACN3:ACN54=ZF67)*(ACO3:ACO54="D"))+SUMPRODUCT((ACK3:ACK54=ZF66)*(ACN3:ACN54=ZF63)*(ACO3:ACO54="D"))+SUMPRODUCT((ACK3:ACK54=ZF66)*(ACN3:ACN54=ZF64)*(ACO3:ACO54="D"))+SUMPRODUCT((ACK3:ACK54=ZF66)*(ACN3:ACN54=ZF65)*(ACO3:ACO54="D"))+SUMPRODUCT((ACK3:ACK54=ZF67)*(ACN3:ACN54=ZF66)*(ACO3:ACO54="D"))+SUMPRODUCT((ACK3:ACK54=ZF63)*(ACN3:ACN54=ZF66)*(ACO3:ACO54="D"))+SUMPRODUCT((ACK3:ACK54=ZF64)*(ACN3:ACN54=ZF66)*(ACO3:ACO54="D"))+SUMPRODUCT((ACK3:ACK54=ZF65)*(ACN3:ACN54=ZF66)*(ACO3:ACO54="D"))</f>
        <v>0</v>
      </c>
      <c r="ZI66" s="395">
        <f ca="1">SUMPRODUCT((ACK3:ACK54=ZF66)*(ACN3:ACN54=ZF67)*(ACO3:ACO54="L"))+SUMPRODUCT((ACK3:ACK54=ZF66)*(ACN3:ACN54=ZF63)*(ACO3:ACO54="L"))+SUMPRODUCT((ACK3:ACK54=ZF66)*(ACN3:ACN54=ZF64)*(ACO3:ACO54="L"))+SUMPRODUCT((ACK3:ACK54=ZF66)*(ACN3:ACN54=ZF65)*(ACO3:ACO54="L"))+SUMPRODUCT((ACK3:ACK54=ZF67)*(ACN3:ACN54=ZF66)*(ACP3:ACP54="L"))+SUMPRODUCT((ACK3:ACK54=ZF63)*(ACN3:ACN54=ZF66)*(ACP3:ACP54="L"))+SUMPRODUCT((ACK3:ACK54=ZF64)*(ACN3:ACN54=ZF66)*(ACP3:ACP54="L"))+SUMPRODUCT((ACK3:ACK54=ZF65)*(ACN3:ACN54=ZF66)*(ACP3:ACP54="L"))</f>
        <v>0</v>
      </c>
      <c r="ZJ66" s="395">
        <f ca="1">SUMPRODUCT((ACK3:ACK54=ZF66)*(ACN3:ACN54=ZF67)*ACL3:ACL54)+SUMPRODUCT((ACK3:ACK54=ZF66)*(ACN3:ACN54=ZF63)*ACL3:ACL54)+SUMPRODUCT((ACK3:ACK54=ZF66)*(ACN3:ACN54=ZF64)*ACL3:ACL54)+SUMPRODUCT((ACK3:ACK54=ZF66)*(ACN3:ACN54=ZF65)*ACL3:ACL54)+SUMPRODUCT((ACK3:ACK54=ZF67)*(ACN3:ACN54=ZF66)*ACM3:ACM54)+SUMPRODUCT((ACK3:ACK54=ZF63)*(ACN3:ACN54=ZF66)*ACM3:ACM54)+SUMPRODUCT((ACK3:ACK54=ZF64)*(ACN3:ACN54=ZF66)*ACM3:ACM54)+SUMPRODUCT((ACK3:ACK54=ZF65)*(ACN3:ACN54=ZF66)*ACM3:ACM54)</f>
        <v>0</v>
      </c>
      <c r="ZK66" s="395">
        <f ca="1">SUMPRODUCT((ACK3:ACK54=ZF66)*(ACN3:ACN54=ZF67)*ACM3:ACM54)+SUMPRODUCT((ACK3:ACK54=ZF66)*(ACN3:ACN54=ZF63)*ACM3:ACM54)+SUMPRODUCT((ACK3:ACK54=ZF66)*(ACN3:ACN54=ZF64)*ACM3:ACM54)+SUMPRODUCT((ACK3:ACK54=ZF66)*(ACN3:ACN54=ZF65)*ACM3:ACM54)+SUMPRODUCT((ACK3:ACK54=ZF67)*(ACN3:ACN54=ZF66)*ACL3:ACL54)+SUMPRODUCT((ACK3:ACK54=ZF63)*(ACN3:ACN54=ZF66)*ACL3:ACL54)+SUMPRODUCT((ACK3:ACK54=ZF64)*(ACN3:ACN54=ZF66)*ACL3:ACL54)+SUMPRODUCT((ACK3:ACK54=ZF65)*(ACN3:ACN54=ZF66)*ACL3:ACL54)</f>
        <v>0</v>
      </c>
      <c r="ZL66" s="395">
        <f ca="1">ZJ66-ZK66+1000</f>
        <v>1000</v>
      </c>
      <c r="ZM66" s="395">
        <f t="shared" ca="1" si="7606"/>
        <v>0</v>
      </c>
      <c r="ZN66" s="395">
        <f ca="1">IF(ZF66&lt;&gt;"",VLOOKUP(ZF66,YM4:YS52,7,FALSE),"")</f>
        <v>1000</v>
      </c>
      <c r="ZO66" s="395">
        <f ca="1">IF(ZF66&lt;&gt;"",VLOOKUP(ZF66,YM4:YS52,5,FALSE),"")</f>
        <v>0</v>
      </c>
      <c r="ZP66" s="395">
        <f ca="1">IF(ZF66&lt;&gt;"",VLOOKUP(ZF66,YM4:YU52,9,FALSE),"")</f>
        <v>29</v>
      </c>
      <c r="ZQ66" s="395">
        <f t="shared" ca="1" si="7635"/>
        <v>0</v>
      </c>
      <c r="ZR66" s="395">
        <f ca="1">IF(ZF66&lt;&gt;"",RANK(ZQ66,ZQ63:ZQ66),"")</f>
        <v>1</v>
      </c>
      <c r="ZS66" s="395">
        <f ca="1">IF(ZF66&lt;&gt;"",SUMPRODUCT((ZQ63:ZQ66=ZQ66)*(ZL63:ZL66&gt;ZL66)),"")</f>
        <v>0</v>
      </c>
      <c r="ZT66" s="395">
        <f ca="1">IF(ZF66&lt;&gt;"",SUMPRODUCT((ZQ63:ZQ66=ZQ66)*(ZL63:ZL66=ZL66)*(ZJ63:ZJ66&gt;ZJ66)),"")</f>
        <v>0</v>
      </c>
      <c r="ZU66" s="395">
        <f ca="1">IF(ZF66&lt;&gt;"",SUMPRODUCT((ZQ63:ZQ66=ZQ66)*(ZL63:ZL66=ZL66)*(ZJ63:ZJ66=ZJ66)*(ZN63:ZN66&gt;ZN66)),"")</f>
        <v>0</v>
      </c>
      <c r="ZV66" s="395">
        <f ca="1">IF(ZF66&lt;&gt;"",SUMPRODUCT((ZQ63:ZQ66=ZQ66)*(ZL63:ZL66=ZL66)*(ZJ63:ZJ66=ZJ66)*(ZN63:ZN66=ZN66)*(ZO63:ZO66&gt;ZO66)),"")</f>
        <v>0</v>
      </c>
      <c r="ZW66" s="395">
        <f ca="1">IF(ZF66&lt;&gt;"",SUMPRODUCT((ZQ63:ZQ66=ZQ66)*(ZL63:ZL66=ZL66)*(ZJ63:ZJ66=ZJ66)*(ZN63:ZN66=ZN66)*(ZO63:ZO66=ZO66)*(ZP63:ZP66&gt;ZP66)),"")</f>
        <v>0</v>
      </c>
      <c r="ZX66" s="395">
        <f t="shared" ca="1" si="7636"/>
        <v>1</v>
      </c>
      <c r="ZY66" s="395" t="str">
        <f ca="1">IF(ZZ14&lt;&gt;"",SUMPRODUCT((AAG11:AAG14=AAG14)*(AAF11:AAF14=AAF14)*(AAD11:AAD14=AAD14)*(AAE11:AAE14=AAE14)),"")</f>
        <v/>
      </c>
      <c r="ZZ66" s="395" t="str">
        <f ca="1">IF(AND(ZY66&lt;&gt;"",ZY66&gt;1),ZZ14,"")</f>
        <v/>
      </c>
      <c r="AAA66" s="395" t="str">
        <f ca="1">IF(ZZ66&lt;&gt;"",SUMPRODUCT((ACK3:ACK54=ZZ66)*(ACN3:ACN54=ZZ67)*(ACO3:ACO54="W"))+SUMPRODUCT((ACK3:ACK54=ZZ66)*(ACN3:ACN54=ZZ64)*(ACO3:ACO54="W"))+SUMPRODUCT((ACK3:ACK54=ZZ66)*(ACN3:ACN54=ZZ65)*(ACO3:ACO54="W"))+SUMPRODUCT((ACK3:ACK54=ZZ67)*(ACN3:ACN54=ZZ66)*(ACP3:ACP54="W"))+SUMPRODUCT((ACK3:ACK54=ZZ64)*(ACN3:ACN54=ZZ66)*(ACP3:ACP54="W"))+SUMPRODUCT((ACK3:ACK54=ZZ65)*(ACN3:ACN54=ZZ66)*(ACP3:ACP54="W")),"")</f>
        <v/>
      </c>
      <c r="AAB66" s="395" t="str">
        <f ca="1">IF(ZZ66&lt;&gt;"",SUMPRODUCT((ACK3:ACK54=ZZ66)*(ACN3:ACN54=ZZ67)*(ACO3:ACO54="D"))+SUMPRODUCT((ACK3:ACK54=ZZ66)*(ACN3:ACN54=ZZ64)*(ACO3:ACO54="D"))+SUMPRODUCT((ACK3:ACK54=ZZ66)*(ACN3:ACN54=ZZ65)*(ACO3:ACO54="D"))+SUMPRODUCT((ACK3:ACK54=ZZ67)*(ACN3:ACN54=ZZ66)*(ACO3:ACO54="D"))+SUMPRODUCT((ACK3:ACK54=ZZ64)*(ACN3:ACN54=ZZ66)*(ACO3:ACO54="D"))+SUMPRODUCT((ACK3:ACK54=ZZ65)*(ACN3:ACN54=ZZ66)*(ACO3:ACO54="D")),"")</f>
        <v/>
      </c>
      <c r="AAC66" s="395" t="str">
        <f ca="1">IF(ZZ66&lt;&gt;"",SUMPRODUCT((ACK3:ACK54=ZZ66)*(ACN3:ACN54=ZZ67)*(ACO3:ACO54="L"))+SUMPRODUCT((ACK3:ACK54=ZZ66)*(ACN3:ACN54=ZZ64)*(ACO3:ACO54="L"))+SUMPRODUCT((ACK3:ACK54=ZZ66)*(ACN3:ACN54=ZZ65)*(ACO3:ACO54="L"))+SUMPRODUCT((ACK3:ACK54=ZZ67)*(ACN3:ACN54=ZZ66)*(ACP3:ACP54="L"))+SUMPRODUCT((ACK3:ACK54=ZZ64)*(ACN3:ACN54=ZZ66)*(ACP3:ACP54="L"))+SUMPRODUCT((ACK3:ACK54=ZZ65)*(ACN3:ACN54=ZZ66)*(ACP3:ACP54="L")),"")</f>
        <v/>
      </c>
      <c r="AAD66" s="395">
        <f ca="1">SUMPRODUCT((ACK3:ACK54=ZZ66)*(ACN3:ACN54=ZZ67)*ACL3:ACL54)+SUMPRODUCT((ACK3:ACK54=ZZ66)*(ACN3:ACN54=ZZ63)*ACL3:ACL54)+SUMPRODUCT((ACK3:ACK54=ZZ66)*(ACN3:ACN54=ZZ64)*ACL3:ACL54)+SUMPRODUCT((ACK3:ACK54=ZZ66)*(ACN3:ACN54=ZZ65)*ACL3:ACL54)+SUMPRODUCT((ACK3:ACK54=ZZ67)*(ACN3:ACN54=ZZ66)*ACM3:ACM54)+SUMPRODUCT((ACK3:ACK54=ZZ63)*(ACN3:ACN54=ZZ66)*ACM3:ACM54)+SUMPRODUCT((ACK3:ACK54=ZZ64)*(ACN3:ACN54=ZZ66)*ACM3:ACM54)+SUMPRODUCT((ACK3:ACK54=ZZ65)*(ACN3:ACN54=ZZ66)*ACM3:ACM54)</f>
        <v>0</v>
      </c>
      <c r="AAE66" s="395">
        <f ca="1">SUMPRODUCT((ACK3:ACK54=ZZ66)*(ACN3:ACN54=ZZ67)*ACM3:ACM54)+SUMPRODUCT((ACK3:ACK54=ZZ66)*(ACN3:ACN54=ZZ63)*ACM3:ACM54)+SUMPRODUCT((ACK3:ACK54=ZZ66)*(ACN3:ACN54=ZZ64)*ACM3:ACM54)+SUMPRODUCT((ACK3:ACK54=ZZ66)*(ACN3:ACN54=ZZ65)*ACM3:ACM54)+SUMPRODUCT((ACK3:ACK54=ZZ67)*(ACN3:ACN54=ZZ66)*ACL3:ACL54)+SUMPRODUCT((ACK3:ACK54=ZZ63)*(ACN3:ACN54=ZZ66)*ACL3:ACL54)+SUMPRODUCT((ACK3:ACK54=ZZ64)*(ACN3:ACN54=ZZ66)*ACL3:ACL54)+SUMPRODUCT((ACK3:ACK54=ZZ65)*(ACN3:ACN54=ZZ66)*ACL3:ACL54)</f>
        <v>0</v>
      </c>
      <c r="AAF66" s="395">
        <f ca="1">AAD66-AAE66+1000</f>
        <v>1000</v>
      </c>
      <c r="AAG66" s="395" t="str">
        <f t="shared" ca="1" si="7637"/>
        <v/>
      </c>
      <c r="AAH66" s="395" t="str">
        <f ca="1">IF(ZZ66&lt;&gt;"",VLOOKUP(ZZ66,YM4:YS52,7,FALSE),"")</f>
        <v/>
      </c>
      <c r="AAI66" s="395" t="str">
        <f ca="1">IF(ZZ66&lt;&gt;"",VLOOKUP(ZZ66,YM4:YS52,5,FALSE),"")</f>
        <v/>
      </c>
      <c r="AAJ66" s="395" t="str">
        <f ca="1">IF(ZZ66&lt;&gt;"",VLOOKUP(ZZ66,YM4:YU52,9,FALSE),"")</f>
        <v/>
      </c>
      <c r="AAK66" s="395" t="str">
        <f t="shared" ca="1" si="7638"/>
        <v/>
      </c>
      <c r="AAL66" s="395" t="str">
        <f ca="1">IF(ZZ66&lt;&gt;"",RANK(AAK66,AAK63:AAK66),"")</f>
        <v/>
      </c>
      <c r="AAM66" s="395" t="str">
        <f ca="1">IF(ZZ66&lt;&gt;"",SUMPRODUCT((AAK63:AAK66=AAK66)*(AAF63:AAF66&gt;AAF66)),"")</f>
        <v/>
      </c>
      <c r="AAN66" s="395" t="str">
        <f ca="1">IF(ZZ66&lt;&gt;"",SUMPRODUCT((AAK63:AAK66=AAK66)*(AAF63:AAF66=AAF66)*(AAD63:AAD66&gt;AAD66)),"")</f>
        <v/>
      </c>
      <c r="AAO66" s="395" t="str">
        <f ca="1">IF(ZZ66&lt;&gt;"",SUMPRODUCT((AAK63:AAK66=AAK66)*(AAF63:AAF66=AAF66)*(AAD63:AAD66=AAD66)*(AAH63:AAH66&gt;AAH66)),"")</f>
        <v/>
      </c>
      <c r="AAP66" s="395" t="str">
        <f ca="1">IF(ZZ66&lt;&gt;"",SUMPRODUCT((AAK63:AAK66=AAK66)*(AAF63:AAF66=AAF66)*(AAD63:AAD66=AAD66)*(AAH63:AAH66=AAH66)*(AAI63:AAI66&gt;AAI66)),"")</f>
        <v/>
      </c>
      <c r="AAQ66" s="395" t="str">
        <f ca="1">IF(ZZ66&lt;&gt;"",SUMPRODUCT((AAK63:AAK66=AAK66)*(AAF63:AAF66=AAF66)*(AAD63:AAD66=AAD66)*(AAH63:AAH66=AAH66)*(AAI63:AAI66=AAI66)*(AAJ63:AAJ66&gt;AAJ66)),"")</f>
        <v/>
      </c>
      <c r="AAR66" s="395" t="str">
        <f t="shared" ca="1" si="7661"/>
        <v/>
      </c>
      <c r="ACZ66" s="395">
        <f ca="1">IF(COUNTIF(ACZ11:ACZ14,4)=4,1,SUMPRODUCT((ACZ11:ACZ14=ACZ14)*(ACY11:ACY14=ACY14)*(ACW11:ACW14&gt;ACW14))+1)</f>
        <v>1</v>
      </c>
      <c r="ADK66" s="395">
        <f ca="1">IF(ADL14&lt;&gt;"",SUMPRODUCT((ADS11:ADS14=ADS14)*(ADR11:ADR14=ADR14)*(ADP11:ADP14=ADP14)*(ADQ11:ADQ14=ADQ14)),"")</f>
        <v>4</v>
      </c>
      <c r="ADL66" s="395" t="str">
        <f ca="1">IF(AND(ADK66&lt;&gt;"",ADK66&gt;1),ADL14,"")</f>
        <v>Paris Saint-Germain</v>
      </c>
      <c r="ADM66" s="395">
        <f ca="1">SUMPRODUCT((AGQ3:AGQ54=ADL66)*(AGT3:AGT54=ADL67)*(AGU3:AGU54="W"))+SUMPRODUCT((AGQ3:AGQ54=ADL66)*(AGT3:AGT54=ADL63)*(AGU3:AGU54="W"))+SUMPRODUCT((AGQ3:AGQ54=ADL66)*(AGT3:AGT54=ADL64)*(AGU3:AGU54="W"))+SUMPRODUCT((AGQ3:AGQ54=ADL66)*(AGT3:AGT54=ADL65)*(AGU3:AGU54="W"))+SUMPRODUCT((AGQ3:AGQ54=ADL67)*(AGT3:AGT54=ADL66)*(AGV3:AGV54="W"))+SUMPRODUCT((AGQ3:AGQ54=ADL63)*(AGT3:AGT54=ADL66)*(AGV3:AGV54="W"))+SUMPRODUCT((AGQ3:AGQ54=ADL64)*(AGT3:AGT54=ADL66)*(AGV3:AGV54="W"))+SUMPRODUCT((AGQ3:AGQ54=ADL65)*(AGT3:AGT54=ADL66)*(AGV3:AGV54="W"))</f>
        <v>0</v>
      </c>
      <c r="ADN66" s="395">
        <f ca="1">SUMPRODUCT((AGQ3:AGQ54=ADL66)*(AGT3:AGT54=ADL67)*(AGU3:AGU54="D"))+SUMPRODUCT((AGQ3:AGQ54=ADL66)*(AGT3:AGT54=ADL63)*(AGU3:AGU54="D"))+SUMPRODUCT((AGQ3:AGQ54=ADL66)*(AGT3:AGT54=ADL64)*(AGU3:AGU54="D"))+SUMPRODUCT((AGQ3:AGQ54=ADL66)*(AGT3:AGT54=ADL65)*(AGU3:AGU54="D"))+SUMPRODUCT((AGQ3:AGQ54=ADL67)*(AGT3:AGT54=ADL66)*(AGU3:AGU54="D"))+SUMPRODUCT((AGQ3:AGQ54=ADL63)*(AGT3:AGT54=ADL66)*(AGU3:AGU54="D"))+SUMPRODUCT((AGQ3:AGQ54=ADL64)*(AGT3:AGT54=ADL66)*(AGU3:AGU54="D"))+SUMPRODUCT((AGQ3:AGQ54=ADL65)*(AGT3:AGT54=ADL66)*(AGU3:AGU54="D"))</f>
        <v>0</v>
      </c>
      <c r="ADO66" s="395">
        <f ca="1">SUMPRODUCT((AGQ3:AGQ54=ADL66)*(AGT3:AGT54=ADL67)*(AGU3:AGU54="L"))+SUMPRODUCT((AGQ3:AGQ54=ADL66)*(AGT3:AGT54=ADL63)*(AGU3:AGU54="L"))+SUMPRODUCT((AGQ3:AGQ54=ADL66)*(AGT3:AGT54=ADL64)*(AGU3:AGU54="L"))+SUMPRODUCT((AGQ3:AGQ54=ADL66)*(AGT3:AGT54=ADL65)*(AGU3:AGU54="L"))+SUMPRODUCT((AGQ3:AGQ54=ADL67)*(AGT3:AGT54=ADL66)*(AGV3:AGV54="L"))+SUMPRODUCT((AGQ3:AGQ54=ADL63)*(AGT3:AGT54=ADL66)*(AGV3:AGV54="L"))+SUMPRODUCT((AGQ3:AGQ54=ADL64)*(AGT3:AGT54=ADL66)*(AGV3:AGV54="L"))+SUMPRODUCT((AGQ3:AGQ54=ADL65)*(AGT3:AGT54=ADL66)*(AGV3:AGV54="L"))</f>
        <v>0</v>
      </c>
      <c r="ADP66" s="395">
        <f ca="1">SUMPRODUCT((AGQ3:AGQ54=ADL66)*(AGT3:AGT54=ADL67)*AGR3:AGR54)+SUMPRODUCT((AGQ3:AGQ54=ADL66)*(AGT3:AGT54=ADL63)*AGR3:AGR54)+SUMPRODUCT((AGQ3:AGQ54=ADL66)*(AGT3:AGT54=ADL64)*AGR3:AGR54)+SUMPRODUCT((AGQ3:AGQ54=ADL66)*(AGT3:AGT54=ADL65)*AGR3:AGR54)+SUMPRODUCT((AGQ3:AGQ54=ADL67)*(AGT3:AGT54=ADL66)*AGS3:AGS54)+SUMPRODUCT((AGQ3:AGQ54=ADL63)*(AGT3:AGT54=ADL66)*AGS3:AGS54)+SUMPRODUCT((AGQ3:AGQ54=ADL64)*(AGT3:AGT54=ADL66)*AGS3:AGS54)+SUMPRODUCT((AGQ3:AGQ54=ADL65)*(AGT3:AGT54=ADL66)*AGS3:AGS54)</f>
        <v>0</v>
      </c>
      <c r="ADQ66" s="395">
        <f ca="1">SUMPRODUCT((AGQ3:AGQ54=ADL66)*(AGT3:AGT54=ADL67)*AGS3:AGS54)+SUMPRODUCT((AGQ3:AGQ54=ADL66)*(AGT3:AGT54=ADL63)*AGS3:AGS54)+SUMPRODUCT((AGQ3:AGQ54=ADL66)*(AGT3:AGT54=ADL64)*AGS3:AGS54)+SUMPRODUCT((AGQ3:AGQ54=ADL66)*(AGT3:AGT54=ADL65)*AGS3:AGS54)+SUMPRODUCT((AGQ3:AGQ54=ADL67)*(AGT3:AGT54=ADL66)*AGR3:AGR54)+SUMPRODUCT((AGQ3:AGQ54=ADL63)*(AGT3:AGT54=ADL66)*AGR3:AGR54)+SUMPRODUCT((AGQ3:AGQ54=ADL64)*(AGT3:AGT54=ADL66)*AGR3:AGR54)+SUMPRODUCT((AGQ3:AGQ54=ADL65)*(AGT3:AGT54=ADL66)*AGR3:AGR54)</f>
        <v>0</v>
      </c>
      <c r="ADR66" s="395">
        <f ca="1">ADP66-ADQ66+1000</f>
        <v>1000</v>
      </c>
      <c r="ADS66" s="395">
        <f t="shared" ca="1" si="7607"/>
        <v>0</v>
      </c>
      <c r="ADT66" s="395">
        <f ca="1">IF(ADL66&lt;&gt;"",VLOOKUP(ADL66,ACS4:ACY52,7,FALSE),"")</f>
        <v>1000</v>
      </c>
      <c r="ADU66" s="395">
        <f ca="1">IF(ADL66&lt;&gt;"",VLOOKUP(ADL66,ACS4:ACY52,5,FALSE),"")</f>
        <v>0</v>
      </c>
      <c r="ADV66" s="395">
        <f ca="1">IF(ADL66&lt;&gt;"",VLOOKUP(ADL66,ACS4:ADA52,9,FALSE),"")</f>
        <v>29</v>
      </c>
      <c r="ADW66" s="395">
        <f t="shared" ca="1" si="7639"/>
        <v>0</v>
      </c>
      <c r="ADX66" s="395">
        <f ca="1">IF(ADL66&lt;&gt;"",RANK(ADW66,ADW63:ADW66),"")</f>
        <v>1</v>
      </c>
      <c r="ADY66" s="395">
        <f ca="1">IF(ADL66&lt;&gt;"",SUMPRODUCT((ADW63:ADW66=ADW66)*(ADR63:ADR66&gt;ADR66)),"")</f>
        <v>0</v>
      </c>
      <c r="ADZ66" s="395">
        <f ca="1">IF(ADL66&lt;&gt;"",SUMPRODUCT((ADW63:ADW66=ADW66)*(ADR63:ADR66=ADR66)*(ADP63:ADP66&gt;ADP66)),"")</f>
        <v>0</v>
      </c>
      <c r="AEA66" s="395">
        <f ca="1">IF(ADL66&lt;&gt;"",SUMPRODUCT((ADW63:ADW66=ADW66)*(ADR63:ADR66=ADR66)*(ADP63:ADP66=ADP66)*(ADT63:ADT66&gt;ADT66)),"")</f>
        <v>0</v>
      </c>
      <c r="AEB66" s="395">
        <f ca="1">IF(ADL66&lt;&gt;"",SUMPRODUCT((ADW63:ADW66=ADW66)*(ADR63:ADR66=ADR66)*(ADP63:ADP66=ADP66)*(ADT63:ADT66=ADT66)*(ADU63:ADU66&gt;ADU66)),"")</f>
        <v>0</v>
      </c>
      <c r="AEC66" s="395">
        <f ca="1">IF(ADL66&lt;&gt;"",SUMPRODUCT((ADW63:ADW66=ADW66)*(ADR63:ADR66=ADR66)*(ADP63:ADP66=ADP66)*(ADT63:ADT66=ADT66)*(ADU63:ADU66=ADU66)*(ADV63:ADV66&gt;ADV66)),"")</f>
        <v>0</v>
      </c>
      <c r="AED66" s="395">
        <f t="shared" ca="1" si="7640"/>
        <v>1</v>
      </c>
      <c r="AEE66" s="395" t="str">
        <f ca="1">IF(AEF14&lt;&gt;"",SUMPRODUCT((AEM11:AEM14=AEM14)*(AEL11:AEL14=AEL14)*(AEJ11:AEJ14=AEJ14)*(AEK11:AEK14=AEK14)),"")</f>
        <v/>
      </c>
      <c r="AEF66" s="395" t="str">
        <f ca="1">IF(AND(AEE66&lt;&gt;"",AEE66&gt;1),AEF14,"")</f>
        <v/>
      </c>
      <c r="AEG66" s="395" t="str">
        <f ca="1">IF(AEF66&lt;&gt;"",SUMPRODUCT((AGQ3:AGQ54=AEF66)*(AGT3:AGT54=AEF67)*(AGU3:AGU54="W"))+SUMPRODUCT((AGQ3:AGQ54=AEF66)*(AGT3:AGT54=AEF64)*(AGU3:AGU54="W"))+SUMPRODUCT((AGQ3:AGQ54=AEF66)*(AGT3:AGT54=AEF65)*(AGU3:AGU54="W"))+SUMPRODUCT((AGQ3:AGQ54=AEF67)*(AGT3:AGT54=AEF66)*(AGV3:AGV54="W"))+SUMPRODUCT((AGQ3:AGQ54=AEF64)*(AGT3:AGT54=AEF66)*(AGV3:AGV54="W"))+SUMPRODUCT((AGQ3:AGQ54=AEF65)*(AGT3:AGT54=AEF66)*(AGV3:AGV54="W")),"")</f>
        <v/>
      </c>
      <c r="AEH66" s="395" t="str">
        <f ca="1">IF(AEF66&lt;&gt;"",SUMPRODUCT((AGQ3:AGQ54=AEF66)*(AGT3:AGT54=AEF67)*(AGU3:AGU54="D"))+SUMPRODUCT((AGQ3:AGQ54=AEF66)*(AGT3:AGT54=AEF64)*(AGU3:AGU54="D"))+SUMPRODUCT((AGQ3:AGQ54=AEF66)*(AGT3:AGT54=AEF65)*(AGU3:AGU54="D"))+SUMPRODUCT((AGQ3:AGQ54=AEF67)*(AGT3:AGT54=AEF66)*(AGU3:AGU54="D"))+SUMPRODUCT((AGQ3:AGQ54=AEF64)*(AGT3:AGT54=AEF66)*(AGU3:AGU54="D"))+SUMPRODUCT((AGQ3:AGQ54=AEF65)*(AGT3:AGT54=AEF66)*(AGU3:AGU54="D")),"")</f>
        <v/>
      </c>
      <c r="AEI66" s="395" t="str">
        <f ca="1">IF(AEF66&lt;&gt;"",SUMPRODUCT((AGQ3:AGQ54=AEF66)*(AGT3:AGT54=AEF67)*(AGU3:AGU54="L"))+SUMPRODUCT((AGQ3:AGQ54=AEF66)*(AGT3:AGT54=AEF64)*(AGU3:AGU54="L"))+SUMPRODUCT((AGQ3:AGQ54=AEF66)*(AGT3:AGT54=AEF65)*(AGU3:AGU54="L"))+SUMPRODUCT((AGQ3:AGQ54=AEF67)*(AGT3:AGT54=AEF66)*(AGV3:AGV54="L"))+SUMPRODUCT((AGQ3:AGQ54=AEF64)*(AGT3:AGT54=AEF66)*(AGV3:AGV54="L"))+SUMPRODUCT((AGQ3:AGQ54=AEF65)*(AGT3:AGT54=AEF66)*(AGV3:AGV54="L")),"")</f>
        <v/>
      </c>
      <c r="AEJ66" s="395">
        <f ca="1">SUMPRODUCT((AGQ3:AGQ54=AEF66)*(AGT3:AGT54=AEF67)*AGR3:AGR54)+SUMPRODUCT((AGQ3:AGQ54=AEF66)*(AGT3:AGT54=AEF63)*AGR3:AGR54)+SUMPRODUCT((AGQ3:AGQ54=AEF66)*(AGT3:AGT54=AEF64)*AGR3:AGR54)+SUMPRODUCT((AGQ3:AGQ54=AEF66)*(AGT3:AGT54=AEF65)*AGR3:AGR54)+SUMPRODUCT((AGQ3:AGQ54=AEF67)*(AGT3:AGT54=AEF66)*AGS3:AGS54)+SUMPRODUCT((AGQ3:AGQ54=AEF63)*(AGT3:AGT54=AEF66)*AGS3:AGS54)+SUMPRODUCT((AGQ3:AGQ54=AEF64)*(AGT3:AGT54=AEF66)*AGS3:AGS54)+SUMPRODUCT((AGQ3:AGQ54=AEF65)*(AGT3:AGT54=AEF66)*AGS3:AGS54)</f>
        <v>0</v>
      </c>
      <c r="AEK66" s="395">
        <f ca="1">SUMPRODUCT((AGQ3:AGQ54=AEF66)*(AGT3:AGT54=AEF67)*AGS3:AGS54)+SUMPRODUCT((AGQ3:AGQ54=AEF66)*(AGT3:AGT54=AEF63)*AGS3:AGS54)+SUMPRODUCT((AGQ3:AGQ54=AEF66)*(AGT3:AGT54=AEF64)*AGS3:AGS54)+SUMPRODUCT((AGQ3:AGQ54=AEF66)*(AGT3:AGT54=AEF65)*AGS3:AGS54)+SUMPRODUCT((AGQ3:AGQ54=AEF67)*(AGT3:AGT54=AEF66)*AGR3:AGR54)+SUMPRODUCT((AGQ3:AGQ54=AEF63)*(AGT3:AGT54=AEF66)*AGR3:AGR54)+SUMPRODUCT((AGQ3:AGQ54=AEF64)*(AGT3:AGT54=AEF66)*AGR3:AGR54)+SUMPRODUCT((AGQ3:AGQ54=AEF65)*(AGT3:AGT54=AEF66)*AGR3:AGR54)</f>
        <v>0</v>
      </c>
      <c r="AEL66" s="395">
        <f ca="1">AEJ66-AEK66+1000</f>
        <v>1000</v>
      </c>
      <c r="AEM66" s="395" t="str">
        <f t="shared" ca="1" si="7641"/>
        <v/>
      </c>
      <c r="AEN66" s="395" t="str">
        <f ca="1">IF(AEF66&lt;&gt;"",VLOOKUP(AEF66,ACS4:ACY52,7,FALSE),"")</f>
        <v/>
      </c>
      <c r="AEO66" s="395" t="str">
        <f ca="1">IF(AEF66&lt;&gt;"",VLOOKUP(AEF66,ACS4:ACY52,5,FALSE),"")</f>
        <v/>
      </c>
      <c r="AEP66" s="395" t="str">
        <f ca="1">IF(AEF66&lt;&gt;"",VLOOKUP(AEF66,ACS4:ADA52,9,FALSE),"")</f>
        <v/>
      </c>
      <c r="AEQ66" s="395" t="str">
        <f t="shared" ca="1" si="7642"/>
        <v/>
      </c>
      <c r="AER66" s="395" t="str">
        <f ca="1">IF(AEF66&lt;&gt;"",RANK(AEQ66,AEQ63:AEQ66),"")</f>
        <v/>
      </c>
      <c r="AES66" s="395" t="str">
        <f ca="1">IF(AEF66&lt;&gt;"",SUMPRODUCT((AEQ63:AEQ66=AEQ66)*(AEL63:AEL66&gt;AEL66)),"")</f>
        <v/>
      </c>
      <c r="AET66" s="395" t="str">
        <f ca="1">IF(AEF66&lt;&gt;"",SUMPRODUCT((AEQ63:AEQ66=AEQ66)*(AEL63:AEL66=AEL66)*(AEJ63:AEJ66&gt;AEJ66)),"")</f>
        <v/>
      </c>
      <c r="AEU66" s="395" t="str">
        <f ca="1">IF(AEF66&lt;&gt;"",SUMPRODUCT((AEQ63:AEQ66=AEQ66)*(AEL63:AEL66=AEL66)*(AEJ63:AEJ66=AEJ66)*(AEN63:AEN66&gt;AEN66)),"")</f>
        <v/>
      </c>
      <c r="AEV66" s="395" t="str">
        <f ca="1">IF(AEF66&lt;&gt;"",SUMPRODUCT((AEQ63:AEQ66=AEQ66)*(AEL63:AEL66=AEL66)*(AEJ63:AEJ66=AEJ66)*(AEN63:AEN66=AEN66)*(AEO63:AEO66&gt;AEO66)),"")</f>
        <v/>
      </c>
      <c r="AEW66" s="395" t="str">
        <f ca="1">IF(AEF66&lt;&gt;"",SUMPRODUCT((AEQ63:AEQ66=AEQ66)*(AEL63:AEL66=AEL66)*(AEJ63:AEJ66=AEJ66)*(AEN63:AEN66=AEN66)*(AEO63:AEO66=AEO66)*(AEP63:AEP66&gt;AEP66)),"")</f>
        <v/>
      </c>
      <c r="AEX66" s="395" t="str">
        <f t="shared" ca="1" si="7662"/>
        <v/>
      </c>
      <c r="AHF66" s="395">
        <f ca="1">IF(COUNTIF(AHF11:AHF14,4)=4,1,SUMPRODUCT((AHF11:AHF14=AHF14)*(AHE11:AHE14=AHE14)*(AHC11:AHC14&gt;AHC14))+1)</f>
        <v>1</v>
      </c>
      <c r="AHQ66" s="395">
        <f ca="1">IF(AHR14&lt;&gt;"",SUMPRODUCT((AHY11:AHY14=AHY14)*(AHX11:AHX14=AHX14)*(AHV11:AHV14=AHV14)*(AHW11:AHW14=AHW14)),"")</f>
        <v>4</v>
      </c>
      <c r="AHR66" s="395" t="str">
        <f ca="1">IF(AND(AHQ66&lt;&gt;"",AHQ66&gt;1),AHR14,"")</f>
        <v>Paris Saint-Germain</v>
      </c>
      <c r="AHS66" s="395">
        <f ca="1">SUMPRODUCT((AKW3:AKW54=AHR66)*(AKZ3:AKZ54=AHR67)*(ALA3:ALA54="W"))+SUMPRODUCT((AKW3:AKW54=AHR66)*(AKZ3:AKZ54=AHR63)*(ALA3:ALA54="W"))+SUMPRODUCT((AKW3:AKW54=AHR66)*(AKZ3:AKZ54=AHR64)*(ALA3:ALA54="W"))+SUMPRODUCT((AKW3:AKW54=AHR66)*(AKZ3:AKZ54=AHR65)*(ALA3:ALA54="W"))+SUMPRODUCT((AKW3:AKW54=AHR67)*(AKZ3:AKZ54=AHR66)*(ALB3:ALB54="W"))+SUMPRODUCT((AKW3:AKW54=AHR63)*(AKZ3:AKZ54=AHR66)*(ALB3:ALB54="W"))+SUMPRODUCT((AKW3:AKW54=AHR64)*(AKZ3:AKZ54=AHR66)*(ALB3:ALB54="W"))+SUMPRODUCT((AKW3:AKW54=AHR65)*(AKZ3:AKZ54=AHR66)*(ALB3:ALB54="W"))</f>
        <v>0</v>
      </c>
      <c r="AHT66" s="395">
        <f ca="1">SUMPRODUCT((AKW3:AKW54=AHR66)*(AKZ3:AKZ54=AHR67)*(ALA3:ALA54="D"))+SUMPRODUCT((AKW3:AKW54=AHR66)*(AKZ3:AKZ54=AHR63)*(ALA3:ALA54="D"))+SUMPRODUCT((AKW3:AKW54=AHR66)*(AKZ3:AKZ54=AHR64)*(ALA3:ALA54="D"))+SUMPRODUCT((AKW3:AKW54=AHR66)*(AKZ3:AKZ54=AHR65)*(ALA3:ALA54="D"))+SUMPRODUCT((AKW3:AKW54=AHR67)*(AKZ3:AKZ54=AHR66)*(ALA3:ALA54="D"))+SUMPRODUCT((AKW3:AKW54=AHR63)*(AKZ3:AKZ54=AHR66)*(ALA3:ALA54="D"))+SUMPRODUCT((AKW3:AKW54=AHR64)*(AKZ3:AKZ54=AHR66)*(ALA3:ALA54="D"))+SUMPRODUCT((AKW3:AKW54=AHR65)*(AKZ3:AKZ54=AHR66)*(ALA3:ALA54="D"))</f>
        <v>0</v>
      </c>
      <c r="AHU66" s="395">
        <f ca="1">SUMPRODUCT((AKW3:AKW54=AHR66)*(AKZ3:AKZ54=AHR67)*(ALA3:ALA54="L"))+SUMPRODUCT((AKW3:AKW54=AHR66)*(AKZ3:AKZ54=AHR63)*(ALA3:ALA54="L"))+SUMPRODUCT((AKW3:AKW54=AHR66)*(AKZ3:AKZ54=AHR64)*(ALA3:ALA54="L"))+SUMPRODUCT((AKW3:AKW54=AHR66)*(AKZ3:AKZ54=AHR65)*(ALA3:ALA54="L"))+SUMPRODUCT((AKW3:AKW54=AHR67)*(AKZ3:AKZ54=AHR66)*(ALB3:ALB54="L"))+SUMPRODUCT((AKW3:AKW54=AHR63)*(AKZ3:AKZ54=AHR66)*(ALB3:ALB54="L"))+SUMPRODUCT((AKW3:AKW54=AHR64)*(AKZ3:AKZ54=AHR66)*(ALB3:ALB54="L"))+SUMPRODUCT((AKW3:AKW54=AHR65)*(AKZ3:AKZ54=AHR66)*(ALB3:ALB54="L"))</f>
        <v>0</v>
      </c>
      <c r="AHV66" s="395">
        <f ca="1">SUMPRODUCT((AKW3:AKW54=AHR66)*(AKZ3:AKZ54=AHR67)*AKX3:AKX54)+SUMPRODUCT((AKW3:AKW54=AHR66)*(AKZ3:AKZ54=AHR63)*AKX3:AKX54)+SUMPRODUCT((AKW3:AKW54=AHR66)*(AKZ3:AKZ54=AHR64)*AKX3:AKX54)+SUMPRODUCT((AKW3:AKW54=AHR66)*(AKZ3:AKZ54=AHR65)*AKX3:AKX54)+SUMPRODUCT((AKW3:AKW54=AHR67)*(AKZ3:AKZ54=AHR66)*AKY3:AKY54)+SUMPRODUCT((AKW3:AKW54=AHR63)*(AKZ3:AKZ54=AHR66)*AKY3:AKY54)+SUMPRODUCT((AKW3:AKW54=AHR64)*(AKZ3:AKZ54=AHR66)*AKY3:AKY54)+SUMPRODUCT((AKW3:AKW54=AHR65)*(AKZ3:AKZ54=AHR66)*AKY3:AKY54)</f>
        <v>0</v>
      </c>
      <c r="AHW66" s="395">
        <f ca="1">SUMPRODUCT((AKW3:AKW54=AHR66)*(AKZ3:AKZ54=AHR67)*AKY3:AKY54)+SUMPRODUCT((AKW3:AKW54=AHR66)*(AKZ3:AKZ54=AHR63)*AKY3:AKY54)+SUMPRODUCT((AKW3:AKW54=AHR66)*(AKZ3:AKZ54=AHR64)*AKY3:AKY54)+SUMPRODUCT((AKW3:AKW54=AHR66)*(AKZ3:AKZ54=AHR65)*AKY3:AKY54)+SUMPRODUCT((AKW3:AKW54=AHR67)*(AKZ3:AKZ54=AHR66)*AKX3:AKX54)+SUMPRODUCT((AKW3:AKW54=AHR63)*(AKZ3:AKZ54=AHR66)*AKX3:AKX54)+SUMPRODUCT((AKW3:AKW54=AHR64)*(AKZ3:AKZ54=AHR66)*AKX3:AKX54)+SUMPRODUCT((AKW3:AKW54=AHR65)*(AKZ3:AKZ54=AHR66)*AKX3:AKX54)</f>
        <v>0</v>
      </c>
      <c r="AHX66" s="395">
        <f ca="1">AHV66-AHW66+1000</f>
        <v>1000</v>
      </c>
      <c r="AHY66" s="395">
        <f t="shared" ca="1" si="7608"/>
        <v>0</v>
      </c>
      <c r="AHZ66" s="395">
        <f ca="1">IF(AHR66&lt;&gt;"",VLOOKUP(AHR66,AGY4:AHE52,7,FALSE),"")</f>
        <v>1000</v>
      </c>
      <c r="AIA66" s="395">
        <f ca="1">IF(AHR66&lt;&gt;"",VLOOKUP(AHR66,AGY4:AHE52,5,FALSE),"")</f>
        <v>0</v>
      </c>
      <c r="AIB66" s="395">
        <f ca="1">IF(AHR66&lt;&gt;"",VLOOKUP(AHR66,AGY4:AHG52,9,FALSE),"")</f>
        <v>29</v>
      </c>
      <c r="AIC66" s="395">
        <f t="shared" ca="1" si="7643"/>
        <v>0</v>
      </c>
      <c r="AID66" s="395">
        <f ca="1">IF(AHR66&lt;&gt;"",RANK(AIC66,AIC63:AIC66),"")</f>
        <v>1</v>
      </c>
      <c r="AIE66" s="395">
        <f ca="1">IF(AHR66&lt;&gt;"",SUMPRODUCT((AIC63:AIC66=AIC66)*(AHX63:AHX66&gt;AHX66)),"")</f>
        <v>0</v>
      </c>
      <c r="AIF66" s="395">
        <f ca="1">IF(AHR66&lt;&gt;"",SUMPRODUCT((AIC63:AIC66=AIC66)*(AHX63:AHX66=AHX66)*(AHV63:AHV66&gt;AHV66)),"")</f>
        <v>0</v>
      </c>
      <c r="AIG66" s="395">
        <f ca="1">IF(AHR66&lt;&gt;"",SUMPRODUCT((AIC63:AIC66=AIC66)*(AHX63:AHX66=AHX66)*(AHV63:AHV66=AHV66)*(AHZ63:AHZ66&gt;AHZ66)),"")</f>
        <v>0</v>
      </c>
      <c r="AIH66" s="395">
        <f ca="1">IF(AHR66&lt;&gt;"",SUMPRODUCT((AIC63:AIC66=AIC66)*(AHX63:AHX66=AHX66)*(AHV63:AHV66=AHV66)*(AHZ63:AHZ66=AHZ66)*(AIA63:AIA66&gt;AIA66)),"")</f>
        <v>0</v>
      </c>
      <c r="AII66" s="395">
        <f ca="1">IF(AHR66&lt;&gt;"",SUMPRODUCT((AIC63:AIC66=AIC66)*(AHX63:AHX66=AHX66)*(AHV63:AHV66=AHV66)*(AHZ63:AHZ66=AHZ66)*(AIA63:AIA66=AIA66)*(AIB63:AIB66&gt;AIB66)),"")</f>
        <v>0</v>
      </c>
      <c r="AIJ66" s="395">
        <f t="shared" ca="1" si="7644"/>
        <v>1</v>
      </c>
      <c r="AIK66" s="395" t="str">
        <f ca="1">IF(AIL14&lt;&gt;"",SUMPRODUCT((AIS11:AIS14=AIS14)*(AIR11:AIR14=AIR14)*(AIP11:AIP14=AIP14)*(AIQ11:AIQ14=AIQ14)),"")</f>
        <v/>
      </c>
      <c r="AIL66" s="395" t="str">
        <f ca="1">IF(AND(AIK66&lt;&gt;"",AIK66&gt;1),AIL14,"")</f>
        <v/>
      </c>
      <c r="AIM66" s="395" t="str">
        <f ca="1">IF(AIL66&lt;&gt;"",SUMPRODUCT((AKW3:AKW54=AIL66)*(AKZ3:AKZ54=AIL67)*(ALA3:ALA54="W"))+SUMPRODUCT((AKW3:AKW54=AIL66)*(AKZ3:AKZ54=AIL64)*(ALA3:ALA54="W"))+SUMPRODUCT((AKW3:AKW54=AIL66)*(AKZ3:AKZ54=AIL65)*(ALA3:ALA54="W"))+SUMPRODUCT((AKW3:AKW54=AIL67)*(AKZ3:AKZ54=AIL66)*(ALB3:ALB54="W"))+SUMPRODUCT((AKW3:AKW54=AIL64)*(AKZ3:AKZ54=AIL66)*(ALB3:ALB54="W"))+SUMPRODUCT((AKW3:AKW54=AIL65)*(AKZ3:AKZ54=AIL66)*(ALB3:ALB54="W")),"")</f>
        <v/>
      </c>
      <c r="AIN66" s="395" t="str">
        <f ca="1">IF(AIL66&lt;&gt;"",SUMPRODUCT((AKW3:AKW54=AIL66)*(AKZ3:AKZ54=AIL67)*(ALA3:ALA54="D"))+SUMPRODUCT((AKW3:AKW54=AIL66)*(AKZ3:AKZ54=AIL64)*(ALA3:ALA54="D"))+SUMPRODUCT((AKW3:AKW54=AIL66)*(AKZ3:AKZ54=AIL65)*(ALA3:ALA54="D"))+SUMPRODUCT((AKW3:AKW54=AIL67)*(AKZ3:AKZ54=AIL66)*(ALA3:ALA54="D"))+SUMPRODUCT((AKW3:AKW54=AIL64)*(AKZ3:AKZ54=AIL66)*(ALA3:ALA54="D"))+SUMPRODUCT((AKW3:AKW54=AIL65)*(AKZ3:AKZ54=AIL66)*(ALA3:ALA54="D")),"")</f>
        <v/>
      </c>
      <c r="AIO66" s="395" t="str">
        <f ca="1">IF(AIL66&lt;&gt;"",SUMPRODUCT((AKW3:AKW54=AIL66)*(AKZ3:AKZ54=AIL67)*(ALA3:ALA54="L"))+SUMPRODUCT((AKW3:AKW54=AIL66)*(AKZ3:AKZ54=AIL64)*(ALA3:ALA54="L"))+SUMPRODUCT((AKW3:AKW54=AIL66)*(AKZ3:AKZ54=AIL65)*(ALA3:ALA54="L"))+SUMPRODUCT((AKW3:AKW54=AIL67)*(AKZ3:AKZ54=AIL66)*(ALB3:ALB54="L"))+SUMPRODUCT((AKW3:AKW54=AIL64)*(AKZ3:AKZ54=AIL66)*(ALB3:ALB54="L"))+SUMPRODUCT((AKW3:AKW54=AIL65)*(AKZ3:AKZ54=AIL66)*(ALB3:ALB54="L")),"")</f>
        <v/>
      </c>
      <c r="AIP66" s="395">
        <f ca="1">SUMPRODUCT((AKW3:AKW54=AIL66)*(AKZ3:AKZ54=AIL67)*AKX3:AKX54)+SUMPRODUCT((AKW3:AKW54=AIL66)*(AKZ3:AKZ54=AIL63)*AKX3:AKX54)+SUMPRODUCT((AKW3:AKW54=AIL66)*(AKZ3:AKZ54=AIL64)*AKX3:AKX54)+SUMPRODUCT((AKW3:AKW54=AIL66)*(AKZ3:AKZ54=AIL65)*AKX3:AKX54)+SUMPRODUCT((AKW3:AKW54=AIL67)*(AKZ3:AKZ54=AIL66)*AKY3:AKY54)+SUMPRODUCT((AKW3:AKW54=AIL63)*(AKZ3:AKZ54=AIL66)*AKY3:AKY54)+SUMPRODUCT((AKW3:AKW54=AIL64)*(AKZ3:AKZ54=AIL66)*AKY3:AKY54)+SUMPRODUCT((AKW3:AKW54=AIL65)*(AKZ3:AKZ54=AIL66)*AKY3:AKY54)</f>
        <v>0</v>
      </c>
      <c r="AIQ66" s="395">
        <f ca="1">SUMPRODUCT((AKW3:AKW54=AIL66)*(AKZ3:AKZ54=AIL67)*AKY3:AKY54)+SUMPRODUCT((AKW3:AKW54=AIL66)*(AKZ3:AKZ54=AIL63)*AKY3:AKY54)+SUMPRODUCT((AKW3:AKW54=AIL66)*(AKZ3:AKZ54=AIL64)*AKY3:AKY54)+SUMPRODUCT((AKW3:AKW54=AIL66)*(AKZ3:AKZ54=AIL65)*AKY3:AKY54)+SUMPRODUCT((AKW3:AKW54=AIL67)*(AKZ3:AKZ54=AIL66)*AKX3:AKX54)+SUMPRODUCT((AKW3:AKW54=AIL63)*(AKZ3:AKZ54=AIL66)*AKX3:AKX54)+SUMPRODUCT((AKW3:AKW54=AIL64)*(AKZ3:AKZ54=AIL66)*AKX3:AKX54)+SUMPRODUCT((AKW3:AKW54=AIL65)*(AKZ3:AKZ54=AIL66)*AKX3:AKX54)</f>
        <v>0</v>
      </c>
      <c r="AIR66" s="395">
        <f ca="1">AIP66-AIQ66+1000</f>
        <v>1000</v>
      </c>
      <c r="AIS66" s="395" t="str">
        <f t="shared" ca="1" si="7645"/>
        <v/>
      </c>
      <c r="AIT66" s="395" t="str">
        <f ca="1">IF(AIL66&lt;&gt;"",VLOOKUP(AIL66,AGY4:AHE52,7,FALSE),"")</f>
        <v/>
      </c>
      <c r="AIU66" s="395" t="str">
        <f ca="1">IF(AIL66&lt;&gt;"",VLOOKUP(AIL66,AGY4:AHE52,5,FALSE),"")</f>
        <v/>
      </c>
      <c r="AIV66" s="395" t="str">
        <f ca="1">IF(AIL66&lt;&gt;"",VLOOKUP(AIL66,AGY4:AHG52,9,FALSE),"")</f>
        <v/>
      </c>
      <c r="AIW66" s="395" t="str">
        <f t="shared" ca="1" si="7646"/>
        <v/>
      </c>
      <c r="AIX66" s="395" t="str">
        <f ca="1">IF(AIL66&lt;&gt;"",RANK(AIW66,AIW63:AIW66),"")</f>
        <v/>
      </c>
      <c r="AIY66" s="395" t="str">
        <f ca="1">IF(AIL66&lt;&gt;"",SUMPRODUCT((AIW63:AIW66=AIW66)*(AIR63:AIR66&gt;AIR66)),"")</f>
        <v/>
      </c>
      <c r="AIZ66" s="395" t="str">
        <f ca="1">IF(AIL66&lt;&gt;"",SUMPRODUCT((AIW63:AIW66=AIW66)*(AIR63:AIR66=AIR66)*(AIP63:AIP66&gt;AIP66)),"")</f>
        <v/>
      </c>
      <c r="AJA66" s="395" t="str">
        <f ca="1">IF(AIL66&lt;&gt;"",SUMPRODUCT((AIW63:AIW66=AIW66)*(AIR63:AIR66=AIR66)*(AIP63:AIP66=AIP66)*(AIT63:AIT66&gt;AIT66)),"")</f>
        <v/>
      </c>
      <c r="AJB66" s="395" t="str">
        <f ca="1">IF(AIL66&lt;&gt;"",SUMPRODUCT((AIW63:AIW66=AIW66)*(AIR63:AIR66=AIR66)*(AIP63:AIP66=AIP66)*(AIT63:AIT66=AIT66)*(AIU63:AIU66&gt;AIU66)),"")</f>
        <v/>
      </c>
      <c r="AJC66" s="395" t="str">
        <f ca="1">IF(AIL66&lt;&gt;"",SUMPRODUCT((AIW63:AIW66=AIW66)*(AIR63:AIR66=AIR66)*(AIP63:AIP66=AIP66)*(AIT63:AIT66=AIT66)*(AIU63:AIU66=AIU66)*(AIV63:AIV66&gt;AIV66)),"")</f>
        <v/>
      </c>
      <c r="AJD66" s="395" t="str">
        <f t="shared" ca="1" si="7663"/>
        <v/>
      </c>
      <c r="ALL66" s="395">
        <f ca="1">IF(COUNTIF(ALL11:ALL14,4)=4,1,SUMPRODUCT((ALL11:ALL14=ALL14)*(ALK11:ALK14=ALK14)*(ALI11:ALI14&gt;ALI14))+1)</f>
        <v>1</v>
      </c>
      <c r="ALW66" s="395">
        <f ca="1">IF(ALX14&lt;&gt;"",SUMPRODUCT((AME11:AME14=AME14)*(AMD11:AMD14=AMD14)*(AMB11:AMB14=AMB14)*(AMC11:AMC14=AMC14)),"")</f>
        <v>4</v>
      </c>
      <c r="ALX66" s="395" t="str">
        <f ca="1">IF(AND(ALW66&lt;&gt;"",ALW66&gt;1),ALX14,"")</f>
        <v>Paris Saint-Germain</v>
      </c>
      <c r="ALY66" s="395">
        <f ca="1">SUMPRODUCT((APC3:APC54=ALX66)*(APF3:APF54=ALX67)*(APG3:APG54="W"))+SUMPRODUCT((APC3:APC54=ALX66)*(APF3:APF54=ALX63)*(APG3:APG54="W"))+SUMPRODUCT((APC3:APC54=ALX66)*(APF3:APF54=ALX64)*(APG3:APG54="W"))+SUMPRODUCT((APC3:APC54=ALX66)*(APF3:APF54=ALX65)*(APG3:APG54="W"))+SUMPRODUCT((APC3:APC54=ALX67)*(APF3:APF54=ALX66)*(APH3:APH54="W"))+SUMPRODUCT((APC3:APC54=ALX63)*(APF3:APF54=ALX66)*(APH3:APH54="W"))+SUMPRODUCT((APC3:APC54=ALX64)*(APF3:APF54=ALX66)*(APH3:APH54="W"))+SUMPRODUCT((APC3:APC54=ALX65)*(APF3:APF54=ALX66)*(APH3:APH54="W"))</f>
        <v>0</v>
      </c>
      <c r="ALZ66" s="395">
        <f ca="1">SUMPRODUCT((APC3:APC54=ALX66)*(APF3:APF54=ALX67)*(APG3:APG54="D"))+SUMPRODUCT((APC3:APC54=ALX66)*(APF3:APF54=ALX63)*(APG3:APG54="D"))+SUMPRODUCT((APC3:APC54=ALX66)*(APF3:APF54=ALX64)*(APG3:APG54="D"))+SUMPRODUCT((APC3:APC54=ALX66)*(APF3:APF54=ALX65)*(APG3:APG54="D"))+SUMPRODUCT((APC3:APC54=ALX67)*(APF3:APF54=ALX66)*(APG3:APG54="D"))+SUMPRODUCT((APC3:APC54=ALX63)*(APF3:APF54=ALX66)*(APG3:APG54="D"))+SUMPRODUCT((APC3:APC54=ALX64)*(APF3:APF54=ALX66)*(APG3:APG54="D"))+SUMPRODUCT((APC3:APC54=ALX65)*(APF3:APF54=ALX66)*(APG3:APG54="D"))</f>
        <v>0</v>
      </c>
      <c r="AMA66" s="395">
        <f ca="1">SUMPRODUCT((APC3:APC54=ALX66)*(APF3:APF54=ALX67)*(APG3:APG54="L"))+SUMPRODUCT((APC3:APC54=ALX66)*(APF3:APF54=ALX63)*(APG3:APG54="L"))+SUMPRODUCT((APC3:APC54=ALX66)*(APF3:APF54=ALX64)*(APG3:APG54="L"))+SUMPRODUCT((APC3:APC54=ALX66)*(APF3:APF54=ALX65)*(APG3:APG54="L"))+SUMPRODUCT((APC3:APC54=ALX67)*(APF3:APF54=ALX66)*(APH3:APH54="L"))+SUMPRODUCT((APC3:APC54=ALX63)*(APF3:APF54=ALX66)*(APH3:APH54="L"))+SUMPRODUCT((APC3:APC54=ALX64)*(APF3:APF54=ALX66)*(APH3:APH54="L"))+SUMPRODUCT((APC3:APC54=ALX65)*(APF3:APF54=ALX66)*(APH3:APH54="L"))</f>
        <v>0</v>
      </c>
      <c r="AMB66" s="395">
        <f ca="1">SUMPRODUCT((APC3:APC54=ALX66)*(APF3:APF54=ALX67)*APD3:APD54)+SUMPRODUCT((APC3:APC54=ALX66)*(APF3:APF54=ALX63)*APD3:APD54)+SUMPRODUCT((APC3:APC54=ALX66)*(APF3:APF54=ALX64)*APD3:APD54)+SUMPRODUCT((APC3:APC54=ALX66)*(APF3:APF54=ALX65)*APD3:APD54)+SUMPRODUCT((APC3:APC54=ALX67)*(APF3:APF54=ALX66)*APE3:APE54)+SUMPRODUCT((APC3:APC54=ALX63)*(APF3:APF54=ALX66)*APE3:APE54)+SUMPRODUCT((APC3:APC54=ALX64)*(APF3:APF54=ALX66)*APE3:APE54)+SUMPRODUCT((APC3:APC54=ALX65)*(APF3:APF54=ALX66)*APE3:APE54)</f>
        <v>0</v>
      </c>
      <c r="AMC66" s="395">
        <f ca="1">SUMPRODUCT((APC3:APC54=ALX66)*(APF3:APF54=ALX67)*APE3:APE54)+SUMPRODUCT((APC3:APC54=ALX66)*(APF3:APF54=ALX63)*APE3:APE54)+SUMPRODUCT((APC3:APC54=ALX66)*(APF3:APF54=ALX64)*APE3:APE54)+SUMPRODUCT((APC3:APC54=ALX66)*(APF3:APF54=ALX65)*APE3:APE54)+SUMPRODUCT((APC3:APC54=ALX67)*(APF3:APF54=ALX66)*APD3:APD54)+SUMPRODUCT((APC3:APC54=ALX63)*(APF3:APF54=ALX66)*APD3:APD54)+SUMPRODUCT((APC3:APC54=ALX64)*(APF3:APF54=ALX66)*APD3:APD54)+SUMPRODUCT((APC3:APC54=ALX65)*(APF3:APF54=ALX66)*APD3:APD54)</f>
        <v>0</v>
      </c>
      <c r="AMD66" s="395">
        <f ca="1">AMB66-AMC66+1000</f>
        <v>1000</v>
      </c>
      <c r="AME66" s="395">
        <f t="shared" ca="1" si="7609"/>
        <v>0</v>
      </c>
      <c r="AMF66" s="395">
        <f ca="1">IF(ALX66&lt;&gt;"",VLOOKUP(ALX66,ALE4:ALK52,7,FALSE),"")</f>
        <v>1000</v>
      </c>
      <c r="AMG66" s="395">
        <f ca="1">IF(ALX66&lt;&gt;"",VLOOKUP(ALX66,ALE4:ALK52,5,FALSE),"")</f>
        <v>0</v>
      </c>
      <c r="AMH66" s="395">
        <f ca="1">IF(ALX66&lt;&gt;"",VLOOKUP(ALX66,ALE4:ALM52,9,FALSE),"")</f>
        <v>29</v>
      </c>
      <c r="AMI66" s="395">
        <f t="shared" ca="1" si="7647"/>
        <v>0</v>
      </c>
      <c r="AMJ66" s="395">
        <f ca="1">IF(ALX66&lt;&gt;"",RANK(AMI66,AMI63:AMI66),"")</f>
        <v>1</v>
      </c>
      <c r="AMK66" s="395">
        <f ca="1">IF(ALX66&lt;&gt;"",SUMPRODUCT((AMI63:AMI66=AMI66)*(AMD63:AMD66&gt;AMD66)),"")</f>
        <v>0</v>
      </c>
      <c r="AML66" s="395">
        <f ca="1">IF(ALX66&lt;&gt;"",SUMPRODUCT((AMI63:AMI66=AMI66)*(AMD63:AMD66=AMD66)*(AMB63:AMB66&gt;AMB66)),"")</f>
        <v>0</v>
      </c>
      <c r="AMM66" s="395">
        <f ca="1">IF(ALX66&lt;&gt;"",SUMPRODUCT((AMI63:AMI66=AMI66)*(AMD63:AMD66=AMD66)*(AMB63:AMB66=AMB66)*(AMF63:AMF66&gt;AMF66)),"")</f>
        <v>0</v>
      </c>
      <c r="AMN66" s="395">
        <f ca="1">IF(ALX66&lt;&gt;"",SUMPRODUCT((AMI63:AMI66=AMI66)*(AMD63:AMD66=AMD66)*(AMB63:AMB66=AMB66)*(AMF63:AMF66=AMF66)*(AMG63:AMG66&gt;AMG66)),"")</f>
        <v>0</v>
      </c>
      <c r="AMO66" s="395">
        <f ca="1">IF(ALX66&lt;&gt;"",SUMPRODUCT((AMI63:AMI66=AMI66)*(AMD63:AMD66=AMD66)*(AMB63:AMB66=AMB66)*(AMF63:AMF66=AMF66)*(AMG63:AMG66=AMG66)*(AMH63:AMH66&gt;AMH66)),"")</f>
        <v>0</v>
      </c>
      <c r="AMP66" s="395">
        <f t="shared" ca="1" si="7648"/>
        <v>1</v>
      </c>
      <c r="AMQ66" s="395" t="str">
        <f ca="1">IF(AMR14&lt;&gt;"",SUMPRODUCT((AMY11:AMY14=AMY14)*(AMX11:AMX14=AMX14)*(AMV11:AMV14=AMV14)*(AMW11:AMW14=AMW14)),"")</f>
        <v/>
      </c>
      <c r="AMR66" s="395" t="str">
        <f ca="1">IF(AND(AMQ66&lt;&gt;"",AMQ66&gt;1),AMR14,"")</f>
        <v/>
      </c>
      <c r="AMS66" s="395" t="str">
        <f ca="1">IF(AMR66&lt;&gt;"",SUMPRODUCT((APC3:APC54=AMR66)*(APF3:APF54=AMR67)*(APG3:APG54="W"))+SUMPRODUCT((APC3:APC54=AMR66)*(APF3:APF54=AMR64)*(APG3:APG54="W"))+SUMPRODUCT((APC3:APC54=AMR66)*(APF3:APF54=AMR65)*(APG3:APG54="W"))+SUMPRODUCT((APC3:APC54=AMR67)*(APF3:APF54=AMR66)*(APH3:APH54="W"))+SUMPRODUCT((APC3:APC54=AMR64)*(APF3:APF54=AMR66)*(APH3:APH54="W"))+SUMPRODUCT((APC3:APC54=AMR65)*(APF3:APF54=AMR66)*(APH3:APH54="W")),"")</f>
        <v/>
      </c>
      <c r="AMT66" s="395" t="str">
        <f ca="1">IF(AMR66&lt;&gt;"",SUMPRODUCT((APC3:APC54=AMR66)*(APF3:APF54=AMR67)*(APG3:APG54="D"))+SUMPRODUCT((APC3:APC54=AMR66)*(APF3:APF54=AMR64)*(APG3:APG54="D"))+SUMPRODUCT((APC3:APC54=AMR66)*(APF3:APF54=AMR65)*(APG3:APG54="D"))+SUMPRODUCT((APC3:APC54=AMR67)*(APF3:APF54=AMR66)*(APG3:APG54="D"))+SUMPRODUCT((APC3:APC54=AMR64)*(APF3:APF54=AMR66)*(APG3:APG54="D"))+SUMPRODUCT((APC3:APC54=AMR65)*(APF3:APF54=AMR66)*(APG3:APG54="D")),"")</f>
        <v/>
      </c>
      <c r="AMU66" s="395" t="str">
        <f ca="1">IF(AMR66&lt;&gt;"",SUMPRODUCT((APC3:APC54=AMR66)*(APF3:APF54=AMR67)*(APG3:APG54="L"))+SUMPRODUCT((APC3:APC54=AMR66)*(APF3:APF54=AMR64)*(APG3:APG54="L"))+SUMPRODUCT((APC3:APC54=AMR66)*(APF3:APF54=AMR65)*(APG3:APG54="L"))+SUMPRODUCT((APC3:APC54=AMR67)*(APF3:APF54=AMR66)*(APH3:APH54="L"))+SUMPRODUCT((APC3:APC54=AMR64)*(APF3:APF54=AMR66)*(APH3:APH54="L"))+SUMPRODUCT((APC3:APC54=AMR65)*(APF3:APF54=AMR66)*(APH3:APH54="L")),"")</f>
        <v/>
      </c>
      <c r="AMV66" s="395">
        <f ca="1">SUMPRODUCT((APC3:APC54=AMR66)*(APF3:APF54=AMR67)*APD3:APD54)+SUMPRODUCT((APC3:APC54=AMR66)*(APF3:APF54=AMR63)*APD3:APD54)+SUMPRODUCT((APC3:APC54=AMR66)*(APF3:APF54=AMR64)*APD3:APD54)+SUMPRODUCT((APC3:APC54=AMR66)*(APF3:APF54=AMR65)*APD3:APD54)+SUMPRODUCT((APC3:APC54=AMR67)*(APF3:APF54=AMR66)*APE3:APE54)+SUMPRODUCT((APC3:APC54=AMR63)*(APF3:APF54=AMR66)*APE3:APE54)+SUMPRODUCT((APC3:APC54=AMR64)*(APF3:APF54=AMR66)*APE3:APE54)+SUMPRODUCT((APC3:APC54=AMR65)*(APF3:APF54=AMR66)*APE3:APE54)</f>
        <v>0</v>
      </c>
      <c r="AMW66" s="395">
        <f ca="1">SUMPRODUCT((APC3:APC54=AMR66)*(APF3:APF54=AMR67)*APE3:APE54)+SUMPRODUCT((APC3:APC54=AMR66)*(APF3:APF54=AMR63)*APE3:APE54)+SUMPRODUCT((APC3:APC54=AMR66)*(APF3:APF54=AMR64)*APE3:APE54)+SUMPRODUCT((APC3:APC54=AMR66)*(APF3:APF54=AMR65)*APE3:APE54)+SUMPRODUCT((APC3:APC54=AMR67)*(APF3:APF54=AMR66)*APD3:APD54)+SUMPRODUCT((APC3:APC54=AMR63)*(APF3:APF54=AMR66)*APD3:APD54)+SUMPRODUCT((APC3:APC54=AMR64)*(APF3:APF54=AMR66)*APD3:APD54)+SUMPRODUCT((APC3:APC54=AMR65)*(APF3:APF54=AMR66)*APD3:APD54)</f>
        <v>0</v>
      </c>
      <c r="AMX66" s="395">
        <f ca="1">AMV66-AMW66+1000</f>
        <v>1000</v>
      </c>
      <c r="AMY66" s="395" t="str">
        <f t="shared" ca="1" si="7649"/>
        <v/>
      </c>
      <c r="AMZ66" s="395" t="str">
        <f ca="1">IF(AMR66&lt;&gt;"",VLOOKUP(AMR66,ALE4:ALK52,7,FALSE),"")</f>
        <v/>
      </c>
      <c r="ANA66" s="395" t="str">
        <f ca="1">IF(AMR66&lt;&gt;"",VLOOKUP(AMR66,ALE4:ALK52,5,FALSE),"")</f>
        <v/>
      </c>
      <c r="ANB66" s="395" t="str">
        <f ca="1">IF(AMR66&lt;&gt;"",VLOOKUP(AMR66,ALE4:ALM52,9,FALSE),"")</f>
        <v/>
      </c>
      <c r="ANC66" s="395" t="str">
        <f t="shared" ca="1" si="7650"/>
        <v/>
      </c>
      <c r="AND66" s="395" t="str">
        <f ca="1">IF(AMR66&lt;&gt;"",RANK(ANC66,ANC63:ANC66),"")</f>
        <v/>
      </c>
      <c r="ANE66" s="395" t="str">
        <f ca="1">IF(AMR66&lt;&gt;"",SUMPRODUCT((ANC63:ANC66=ANC66)*(AMX63:AMX66&gt;AMX66)),"")</f>
        <v/>
      </c>
      <c r="ANF66" s="395" t="str">
        <f ca="1">IF(AMR66&lt;&gt;"",SUMPRODUCT((ANC63:ANC66=ANC66)*(AMX63:AMX66=AMX66)*(AMV63:AMV66&gt;AMV66)),"")</f>
        <v/>
      </c>
      <c r="ANG66" s="395" t="str">
        <f ca="1">IF(AMR66&lt;&gt;"",SUMPRODUCT((ANC63:ANC66=ANC66)*(AMX63:AMX66=AMX66)*(AMV63:AMV66=AMV66)*(AMZ63:AMZ66&gt;AMZ66)),"")</f>
        <v/>
      </c>
      <c r="ANH66" s="395" t="str">
        <f ca="1">IF(AMR66&lt;&gt;"",SUMPRODUCT((ANC63:ANC66=ANC66)*(AMX63:AMX66=AMX66)*(AMV63:AMV66=AMV66)*(AMZ63:AMZ66=AMZ66)*(ANA63:ANA66&gt;ANA66)),"")</f>
        <v/>
      </c>
      <c r="ANI66" s="395" t="str">
        <f ca="1">IF(AMR66&lt;&gt;"",SUMPRODUCT((ANC63:ANC66=ANC66)*(AMX63:AMX66=AMX66)*(AMV63:AMV66=AMV66)*(AMZ63:AMZ66=AMZ66)*(ANA63:ANA66=ANA66)*(ANB63:ANB66&gt;ANB66)),"")</f>
        <v/>
      </c>
      <c r="ANJ66" s="395" t="str">
        <f t="shared" ca="1" si="7664"/>
        <v/>
      </c>
      <c r="APR66" s="395">
        <f ca="1">IF(COUNTIF(APR11:APR14,4)=4,1,SUMPRODUCT((APR11:APR14=APR14)*(APQ11:APQ14=APQ14)*(APO11:APO14&gt;APO14))+1)</f>
        <v>1</v>
      </c>
      <c r="AQC66" s="395">
        <f ca="1">IF(AQD14&lt;&gt;"",SUMPRODUCT((AQK11:AQK14=AQK14)*(AQJ11:AQJ14=AQJ14)*(AQH11:AQH14=AQH14)*(AQI11:AQI14=AQI14)),"")</f>
        <v>4</v>
      </c>
      <c r="AQD66" s="395" t="str">
        <f ca="1">IF(AND(AQC66&lt;&gt;"",AQC66&gt;1),AQD14,"")</f>
        <v>Paris Saint-Germain</v>
      </c>
      <c r="AQE66" s="395">
        <f ca="1">SUMPRODUCT((ATI3:ATI54=AQD66)*(ATL3:ATL54=AQD67)*(ATM3:ATM54="W"))+SUMPRODUCT((ATI3:ATI54=AQD66)*(ATL3:ATL54=AQD63)*(ATM3:ATM54="W"))+SUMPRODUCT((ATI3:ATI54=AQD66)*(ATL3:ATL54=AQD64)*(ATM3:ATM54="W"))+SUMPRODUCT((ATI3:ATI54=AQD66)*(ATL3:ATL54=AQD65)*(ATM3:ATM54="W"))+SUMPRODUCT((ATI3:ATI54=AQD67)*(ATL3:ATL54=AQD66)*(ATN3:ATN54="W"))+SUMPRODUCT((ATI3:ATI54=AQD63)*(ATL3:ATL54=AQD66)*(ATN3:ATN54="W"))+SUMPRODUCT((ATI3:ATI54=AQD64)*(ATL3:ATL54=AQD66)*(ATN3:ATN54="W"))+SUMPRODUCT((ATI3:ATI54=AQD65)*(ATL3:ATL54=AQD66)*(ATN3:ATN54="W"))</f>
        <v>0</v>
      </c>
      <c r="AQF66" s="395">
        <f ca="1">SUMPRODUCT((ATI3:ATI54=AQD66)*(ATL3:ATL54=AQD67)*(ATM3:ATM54="D"))+SUMPRODUCT((ATI3:ATI54=AQD66)*(ATL3:ATL54=AQD63)*(ATM3:ATM54="D"))+SUMPRODUCT((ATI3:ATI54=AQD66)*(ATL3:ATL54=AQD64)*(ATM3:ATM54="D"))+SUMPRODUCT((ATI3:ATI54=AQD66)*(ATL3:ATL54=AQD65)*(ATM3:ATM54="D"))+SUMPRODUCT((ATI3:ATI54=AQD67)*(ATL3:ATL54=AQD66)*(ATM3:ATM54="D"))+SUMPRODUCT((ATI3:ATI54=AQD63)*(ATL3:ATL54=AQD66)*(ATM3:ATM54="D"))+SUMPRODUCT((ATI3:ATI54=AQD64)*(ATL3:ATL54=AQD66)*(ATM3:ATM54="D"))+SUMPRODUCT((ATI3:ATI54=AQD65)*(ATL3:ATL54=AQD66)*(ATM3:ATM54="D"))</f>
        <v>0</v>
      </c>
      <c r="AQG66" s="395">
        <f ca="1">SUMPRODUCT((ATI3:ATI54=AQD66)*(ATL3:ATL54=AQD67)*(ATM3:ATM54="L"))+SUMPRODUCT((ATI3:ATI54=AQD66)*(ATL3:ATL54=AQD63)*(ATM3:ATM54="L"))+SUMPRODUCT((ATI3:ATI54=AQD66)*(ATL3:ATL54=AQD64)*(ATM3:ATM54="L"))+SUMPRODUCT((ATI3:ATI54=AQD66)*(ATL3:ATL54=AQD65)*(ATM3:ATM54="L"))+SUMPRODUCT((ATI3:ATI54=AQD67)*(ATL3:ATL54=AQD66)*(ATN3:ATN54="L"))+SUMPRODUCT((ATI3:ATI54=AQD63)*(ATL3:ATL54=AQD66)*(ATN3:ATN54="L"))+SUMPRODUCT((ATI3:ATI54=AQD64)*(ATL3:ATL54=AQD66)*(ATN3:ATN54="L"))+SUMPRODUCT((ATI3:ATI54=AQD65)*(ATL3:ATL54=AQD66)*(ATN3:ATN54="L"))</f>
        <v>0</v>
      </c>
      <c r="AQH66" s="395">
        <f ca="1">SUMPRODUCT((ATI3:ATI54=AQD66)*(ATL3:ATL54=AQD67)*ATJ3:ATJ54)+SUMPRODUCT((ATI3:ATI54=AQD66)*(ATL3:ATL54=AQD63)*ATJ3:ATJ54)+SUMPRODUCT((ATI3:ATI54=AQD66)*(ATL3:ATL54=AQD64)*ATJ3:ATJ54)+SUMPRODUCT((ATI3:ATI54=AQD66)*(ATL3:ATL54=AQD65)*ATJ3:ATJ54)+SUMPRODUCT((ATI3:ATI54=AQD67)*(ATL3:ATL54=AQD66)*ATK3:ATK54)+SUMPRODUCT((ATI3:ATI54=AQD63)*(ATL3:ATL54=AQD66)*ATK3:ATK54)+SUMPRODUCT((ATI3:ATI54=AQD64)*(ATL3:ATL54=AQD66)*ATK3:ATK54)+SUMPRODUCT((ATI3:ATI54=AQD65)*(ATL3:ATL54=AQD66)*ATK3:ATK54)</f>
        <v>0</v>
      </c>
      <c r="AQI66" s="395">
        <f ca="1">SUMPRODUCT((ATI3:ATI54=AQD66)*(ATL3:ATL54=AQD67)*ATK3:ATK54)+SUMPRODUCT((ATI3:ATI54=AQD66)*(ATL3:ATL54=AQD63)*ATK3:ATK54)+SUMPRODUCT((ATI3:ATI54=AQD66)*(ATL3:ATL54=AQD64)*ATK3:ATK54)+SUMPRODUCT((ATI3:ATI54=AQD66)*(ATL3:ATL54=AQD65)*ATK3:ATK54)+SUMPRODUCT((ATI3:ATI54=AQD67)*(ATL3:ATL54=AQD66)*ATJ3:ATJ54)+SUMPRODUCT((ATI3:ATI54=AQD63)*(ATL3:ATL54=AQD66)*ATJ3:ATJ54)+SUMPRODUCT((ATI3:ATI54=AQD64)*(ATL3:ATL54=AQD66)*ATJ3:ATJ54)+SUMPRODUCT((ATI3:ATI54=AQD65)*(ATL3:ATL54=AQD66)*ATJ3:ATJ54)</f>
        <v>0</v>
      </c>
      <c r="AQJ66" s="395">
        <f ca="1">AQH66-AQI66+1000</f>
        <v>1000</v>
      </c>
      <c r="AQK66" s="395">
        <f t="shared" ca="1" si="7610"/>
        <v>0</v>
      </c>
      <c r="AQL66" s="395">
        <f ca="1">IF(AQD66&lt;&gt;"",VLOOKUP(AQD66,APK4:APQ52,7,FALSE),"")</f>
        <v>1000</v>
      </c>
      <c r="AQM66" s="395">
        <f ca="1">IF(AQD66&lt;&gt;"",VLOOKUP(AQD66,APK4:APQ52,5,FALSE),"")</f>
        <v>0</v>
      </c>
      <c r="AQN66" s="395">
        <f ca="1">IF(AQD66&lt;&gt;"",VLOOKUP(AQD66,APK4:APS52,9,FALSE),"")</f>
        <v>29</v>
      </c>
      <c r="AQO66" s="395">
        <f t="shared" ca="1" si="7651"/>
        <v>0</v>
      </c>
      <c r="AQP66" s="395">
        <f ca="1">IF(AQD66&lt;&gt;"",RANK(AQO66,AQO63:AQO66),"")</f>
        <v>1</v>
      </c>
      <c r="AQQ66" s="395">
        <f ca="1">IF(AQD66&lt;&gt;"",SUMPRODUCT((AQO63:AQO66=AQO66)*(AQJ63:AQJ66&gt;AQJ66)),"")</f>
        <v>0</v>
      </c>
      <c r="AQR66" s="395">
        <f ca="1">IF(AQD66&lt;&gt;"",SUMPRODUCT((AQO63:AQO66=AQO66)*(AQJ63:AQJ66=AQJ66)*(AQH63:AQH66&gt;AQH66)),"")</f>
        <v>0</v>
      </c>
      <c r="AQS66" s="395">
        <f ca="1">IF(AQD66&lt;&gt;"",SUMPRODUCT((AQO63:AQO66=AQO66)*(AQJ63:AQJ66=AQJ66)*(AQH63:AQH66=AQH66)*(AQL63:AQL66&gt;AQL66)),"")</f>
        <v>0</v>
      </c>
      <c r="AQT66" s="395">
        <f ca="1">IF(AQD66&lt;&gt;"",SUMPRODUCT((AQO63:AQO66=AQO66)*(AQJ63:AQJ66=AQJ66)*(AQH63:AQH66=AQH66)*(AQL63:AQL66=AQL66)*(AQM63:AQM66&gt;AQM66)),"")</f>
        <v>0</v>
      </c>
      <c r="AQU66" s="395">
        <f ca="1">IF(AQD66&lt;&gt;"",SUMPRODUCT((AQO63:AQO66=AQO66)*(AQJ63:AQJ66=AQJ66)*(AQH63:AQH66=AQH66)*(AQL63:AQL66=AQL66)*(AQM63:AQM66=AQM66)*(AQN63:AQN66&gt;AQN66)),"")</f>
        <v>0</v>
      </c>
      <c r="AQV66" s="395">
        <f t="shared" ca="1" si="7652"/>
        <v>1</v>
      </c>
      <c r="AQW66" s="395" t="str">
        <f ca="1">IF(AQX14&lt;&gt;"",SUMPRODUCT((ARE11:ARE14=ARE14)*(ARD11:ARD14=ARD14)*(ARB11:ARB14=ARB14)*(ARC11:ARC14=ARC14)),"")</f>
        <v/>
      </c>
      <c r="AQX66" s="395" t="str">
        <f ca="1">IF(AND(AQW66&lt;&gt;"",AQW66&gt;1),AQX14,"")</f>
        <v/>
      </c>
      <c r="AQY66" s="395" t="str">
        <f ca="1">IF(AQX66&lt;&gt;"",SUMPRODUCT((ATI3:ATI54=AQX66)*(ATL3:ATL54=AQX67)*(ATM3:ATM54="W"))+SUMPRODUCT((ATI3:ATI54=AQX66)*(ATL3:ATL54=AQX64)*(ATM3:ATM54="W"))+SUMPRODUCT((ATI3:ATI54=AQX66)*(ATL3:ATL54=AQX65)*(ATM3:ATM54="W"))+SUMPRODUCT((ATI3:ATI54=AQX67)*(ATL3:ATL54=AQX66)*(ATN3:ATN54="W"))+SUMPRODUCT((ATI3:ATI54=AQX64)*(ATL3:ATL54=AQX66)*(ATN3:ATN54="W"))+SUMPRODUCT((ATI3:ATI54=AQX65)*(ATL3:ATL54=AQX66)*(ATN3:ATN54="W")),"")</f>
        <v/>
      </c>
      <c r="AQZ66" s="395" t="str">
        <f ca="1">IF(AQX66&lt;&gt;"",SUMPRODUCT((ATI3:ATI54=AQX66)*(ATL3:ATL54=AQX67)*(ATM3:ATM54="D"))+SUMPRODUCT((ATI3:ATI54=AQX66)*(ATL3:ATL54=AQX64)*(ATM3:ATM54="D"))+SUMPRODUCT((ATI3:ATI54=AQX66)*(ATL3:ATL54=AQX65)*(ATM3:ATM54="D"))+SUMPRODUCT((ATI3:ATI54=AQX67)*(ATL3:ATL54=AQX66)*(ATM3:ATM54="D"))+SUMPRODUCT((ATI3:ATI54=AQX64)*(ATL3:ATL54=AQX66)*(ATM3:ATM54="D"))+SUMPRODUCT((ATI3:ATI54=AQX65)*(ATL3:ATL54=AQX66)*(ATM3:ATM54="D")),"")</f>
        <v/>
      </c>
      <c r="ARA66" s="395" t="str">
        <f ca="1">IF(AQX66&lt;&gt;"",SUMPRODUCT((ATI3:ATI54=AQX66)*(ATL3:ATL54=AQX67)*(ATM3:ATM54="L"))+SUMPRODUCT((ATI3:ATI54=AQX66)*(ATL3:ATL54=AQX64)*(ATM3:ATM54="L"))+SUMPRODUCT((ATI3:ATI54=AQX66)*(ATL3:ATL54=AQX65)*(ATM3:ATM54="L"))+SUMPRODUCT((ATI3:ATI54=AQX67)*(ATL3:ATL54=AQX66)*(ATN3:ATN54="L"))+SUMPRODUCT((ATI3:ATI54=AQX64)*(ATL3:ATL54=AQX66)*(ATN3:ATN54="L"))+SUMPRODUCT((ATI3:ATI54=AQX65)*(ATL3:ATL54=AQX66)*(ATN3:ATN54="L")),"")</f>
        <v/>
      </c>
      <c r="ARB66" s="395">
        <f ca="1">SUMPRODUCT((ATI3:ATI54=AQX66)*(ATL3:ATL54=AQX67)*ATJ3:ATJ54)+SUMPRODUCT((ATI3:ATI54=AQX66)*(ATL3:ATL54=AQX63)*ATJ3:ATJ54)+SUMPRODUCT((ATI3:ATI54=AQX66)*(ATL3:ATL54=AQX64)*ATJ3:ATJ54)+SUMPRODUCT((ATI3:ATI54=AQX66)*(ATL3:ATL54=AQX65)*ATJ3:ATJ54)+SUMPRODUCT((ATI3:ATI54=AQX67)*(ATL3:ATL54=AQX66)*ATK3:ATK54)+SUMPRODUCT((ATI3:ATI54=AQX63)*(ATL3:ATL54=AQX66)*ATK3:ATK54)+SUMPRODUCT((ATI3:ATI54=AQX64)*(ATL3:ATL54=AQX66)*ATK3:ATK54)+SUMPRODUCT((ATI3:ATI54=AQX65)*(ATL3:ATL54=AQX66)*ATK3:ATK54)</f>
        <v>0</v>
      </c>
      <c r="ARC66" s="395">
        <f ca="1">SUMPRODUCT((ATI3:ATI54=AQX66)*(ATL3:ATL54=AQX67)*ATK3:ATK54)+SUMPRODUCT((ATI3:ATI54=AQX66)*(ATL3:ATL54=AQX63)*ATK3:ATK54)+SUMPRODUCT((ATI3:ATI54=AQX66)*(ATL3:ATL54=AQX64)*ATK3:ATK54)+SUMPRODUCT((ATI3:ATI54=AQX66)*(ATL3:ATL54=AQX65)*ATK3:ATK54)+SUMPRODUCT((ATI3:ATI54=AQX67)*(ATL3:ATL54=AQX66)*ATJ3:ATJ54)+SUMPRODUCT((ATI3:ATI54=AQX63)*(ATL3:ATL54=AQX66)*ATJ3:ATJ54)+SUMPRODUCT((ATI3:ATI54=AQX64)*(ATL3:ATL54=AQX66)*ATJ3:ATJ54)+SUMPRODUCT((ATI3:ATI54=AQX65)*(ATL3:ATL54=AQX66)*ATJ3:ATJ54)</f>
        <v>0</v>
      </c>
      <c r="ARD66" s="395">
        <f ca="1">ARB66-ARC66+1000</f>
        <v>1000</v>
      </c>
      <c r="ARE66" s="395" t="str">
        <f t="shared" ca="1" si="7653"/>
        <v/>
      </c>
      <c r="ARF66" s="395" t="str">
        <f ca="1">IF(AQX66&lt;&gt;"",VLOOKUP(AQX66,APK4:APQ52,7,FALSE),"")</f>
        <v/>
      </c>
      <c r="ARG66" s="395" t="str">
        <f ca="1">IF(AQX66&lt;&gt;"",VLOOKUP(AQX66,APK4:APQ52,5,FALSE),"")</f>
        <v/>
      </c>
      <c r="ARH66" s="395" t="str">
        <f ca="1">IF(AQX66&lt;&gt;"",VLOOKUP(AQX66,APK4:APS52,9,FALSE),"")</f>
        <v/>
      </c>
      <c r="ARI66" s="395" t="str">
        <f t="shared" ca="1" si="7654"/>
        <v/>
      </c>
      <c r="ARJ66" s="395" t="str">
        <f ca="1">IF(AQX66&lt;&gt;"",RANK(ARI66,ARI63:ARI66),"")</f>
        <v/>
      </c>
      <c r="ARK66" s="395" t="str">
        <f ca="1">IF(AQX66&lt;&gt;"",SUMPRODUCT((ARI63:ARI66=ARI66)*(ARD63:ARD66&gt;ARD66)),"")</f>
        <v/>
      </c>
      <c r="ARL66" s="395" t="str">
        <f ca="1">IF(AQX66&lt;&gt;"",SUMPRODUCT((ARI63:ARI66=ARI66)*(ARD63:ARD66=ARD66)*(ARB63:ARB66&gt;ARB66)),"")</f>
        <v/>
      </c>
      <c r="ARM66" s="395" t="str">
        <f ca="1">IF(AQX66&lt;&gt;"",SUMPRODUCT((ARI63:ARI66=ARI66)*(ARD63:ARD66=ARD66)*(ARB63:ARB66=ARB66)*(ARF63:ARF66&gt;ARF66)),"")</f>
        <v/>
      </c>
      <c r="ARN66" s="395" t="str">
        <f ca="1">IF(AQX66&lt;&gt;"",SUMPRODUCT((ARI63:ARI66=ARI66)*(ARD63:ARD66=ARD66)*(ARB63:ARB66=ARB66)*(ARF63:ARF66=ARF66)*(ARG63:ARG66&gt;ARG66)),"")</f>
        <v/>
      </c>
      <c r="ARO66" s="395" t="str">
        <f ca="1">IF(AQX66&lt;&gt;"",SUMPRODUCT((ARI63:ARI66=ARI66)*(ARD63:ARD66=ARD66)*(ARB63:ARB66=ARB66)*(ARF63:ARF66=ARF66)*(ARG63:ARG66=ARG66)*(ARH63:ARH66&gt;ARH66)),"")</f>
        <v/>
      </c>
      <c r="ARP66" s="395" t="str">
        <f t="shared" ca="1" si="7665"/>
        <v/>
      </c>
    </row>
    <row r="69" spans="7:1160" x14ac:dyDescent="0.25">
      <c r="U69" s="395">
        <f>IF(V70="",SUM(AH18:AM18),IF(V71="",SUM(AH19:AM19),IF(V72="",SUM(AH20:AM20),IF(V73="",SUM(AH21:AM21),0))))</f>
        <v>0</v>
      </c>
      <c r="AO69" s="395">
        <f>IF(AP71="",SUM(BB19:BG19),IF(AP72="",SUM(BB20:BG20),IF(AP73="",SUM(BB21:BG21),0)))</f>
        <v>0</v>
      </c>
      <c r="EA69" s="395">
        <f ca="1">IF(EB70="",SUM(EN18:ES18),IF(EB71="",SUM(EN19:ES19),IF(EB72="",SUM(EN20:ES20),IF(EB73="",SUM(EN21:ES21),0))))</f>
        <v>0</v>
      </c>
      <c r="EU69" s="395">
        <f ca="1">IF(EV71="",SUM(FH19:FM19),IF(EV72="",SUM(FH20:FM20),IF(EV73="",SUM(FH21:FM21),0)))</f>
        <v>0</v>
      </c>
      <c r="IG69" s="395">
        <f ca="1">IF(IH70="",SUM(IT18:IY18),IF(IH71="",SUM(IT19:IY19),IF(IH72="",SUM(IT20:IY20),IF(IH73="",SUM(IT21:IY21),0))))</f>
        <v>0</v>
      </c>
      <c r="JA69" s="395">
        <f ca="1">IF(JB71="",SUM(JN19:JS19),IF(JB72="",SUM(JN20:JS20),IF(JB73="",SUM(JN21:JS21),0)))</f>
        <v>0</v>
      </c>
      <c r="MM69" s="395">
        <f ca="1">IF(MN70="",SUM(MZ18:NE18),IF(MN71="",SUM(MZ19:NE19),IF(MN72="",SUM(MZ20:NE20),IF(MN73="",SUM(MZ21:NE21),0))))</f>
        <v>0</v>
      </c>
      <c r="NG69" s="395">
        <f ca="1">IF(NH71="",SUM(NT19:NY19),IF(NH72="",SUM(NT20:NY20),IF(NH73="",SUM(NT21:NY21),0)))</f>
        <v>0</v>
      </c>
      <c r="QS69" s="395">
        <f ca="1">IF(QT70="",SUM(RF18:RK18),IF(QT71="",SUM(RF19:RK19),IF(QT72="",SUM(RF20:RK20),IF(QT73="",SUM(RF21:RK21),0))))</f>
        <v>0</v>
      </c>
      <c r="RM69" s="395">
        <f ca="1">IF(RN71="",SUM(RZ19:SE19),IF(RN72="",SUM(RZ20:SE20),IF(RN73="",SUM(RZ21:SE21),0)))</f>
        <v>0</v>
      </c>
      <c r="UY69" s="395">
        <f ca="1">IF(UZ70="",SUM(VL18:VQ18),IF(UZ71="",SUM(VL19:VQ19),IF(UZ72="",SUM(VL20:VQ20),IF(UZ73="",SUM(VL21:VQ21),0))))</f>
        <v>0</v>
      </c>
      <c r="VS69" s="395">
        <f ca="1">IF(VT71="",SUM(WF19:WK19),IF(VT72="",SUM(WF20:WK20),IF(VT73="",SUM(WF21:WK21),0)))</f>
        <v>0</v>
      </c>
      <c r="ZE69" s="395">
        <f ca="1">IF(ZF70="",SUM(ZR18:ZW18),IF(ZF71="",SUM(ZR19:ZW19),IF(ZF72="",SUM(ZR20:ZW20),IF(ZF73="",SUM(ZR21:ZW21),0))))</f>
        <v>0</v>
      </c>
      <c r="ZY69" s="395">
        <f ca="1">IF(ZZ71="",SUM(AAL19:AAQ19),IF(ZZ72="",SUM(AAL20:AAQ20),IF(ZZ73="",SUM(AAL21:AAQ21),0)))</f>
        <v>0</v>
      </c>
      <c r="ADK69" s="395">
        <f ca="1">IF(ADL70="",SUM(ADX18:AEC18),IF(ADL71="",SUM(ADX19:AEC19),IF(ADL72="",SUM(ADX20:AEC20),IF(ADL73="",SUM(ADX21:AEC21),0))))</f>
        <v>0</v>
      </c>
      <c r="AEE69" s="395">
        <f ca="1">IF(AEF71="",SUM(AER19:AEW19),IF(AEF72="",SUM(AER20:AEW20),IF(AEF73="",SUM(AER21:AEW21),0)))</f>
        <v>0</v>
      </c>
      <c r="AHQ69" s="395">
        <f ca="1">IF(AHR70="",SUM(AID18:AII18),IF(AHR71="",SUM(AID19:AII19),IF(AHR72="",SUM(AID20:AII20),IF(AHR73="",SUM(AID21:AII21),0))))</f>
        <v>0</v>
      </c>
      <c r="AIK69" s="395">
        <f ca="1">IF(AIL71="",SUM(AIX19:AJC19),IF(AIL72="",SUM(AIX20:AJC20),IF(AIL73="",SUM(AIX21:AJC21),0)))</f>
        <v>0</v>
      </c>
      <c r="ALW69" s="395">
        <f ca="1">IF(ALX70="",SUM(AMJ18:AMO18),IF(ALX71="",SUM(AMJ19:AMO19),IF(ALX72="",SUM(AMJ20:AMO20),IF(ALX73="",SUM(AMJ21:AMO21),0))))</f>
        <v>0</v>
      </c>
      <c r="AMQ69" s="395">
        <f ca="1">IF(AMR71="",SUM(AND19:ANI19),IF(AMR72="",SUM(AND20:ANI20),IF(AMR73="",SUM(AND21:ANI21),0)))</f>
        <v>0</v>
      </c>
      <c r="AQC69" s="395">
        <f ca="1">IF(AQD70="",SUM(AQP18:AQU18),IF(AQD71="",SUM(AQP19:AQU19),IF(AQD72="",SUM(AQP20:AQU20),IF(AQD73="",SUM(AQP21:AQU21),0))))</f>
        <v>0</v>
      </c>
      <c r="AQW69" s="395">
        <f ca="1">IF(AQX71="",SUM(ARJ19:ARO19),IF(AQX72="",SUM(ARJ20:ARO20),IF(AQX73="",SUM(ARJ21:ARO21),0)))</f>
        <v>0</v>
      </c>
    </row>
    <row r="70" spans="7:1160" x14ac:dyDescent="0.25">
      <c r="G70" s="395">
        <v>1</v>
      </c>
      <c r="H70" s="395">
        <v>1</v>
      </c>
      <c r="I70" s="395">
        <v>1</v>
      </c>
      <c r="J70" s="395">
        <f>IF(COUNTIF(J18:J21,4)=4,1,SUMPRODUCT((J18:J21=J18)*(I18:I21=I18)*(G18:G21&gt;G18))+1)</f>
        <v>1</v>
      </c>
      <c r="U70" s="395">
        <f>IF(V18&lt;&gt;"",SUMPRODUCT((AC18:AC21=AC18)*(AB18:AB21=AB18)*(Z18:Z21=Z18)*(AA18:AA21=AA18)),"")</f>
        <v>2</v>
      </c>
      <c r="V70" s="395" t="str">
        <f>IF(AND(U70&lt;&gt;"",U70&gt;1),V18,"")</f>
        <v>Benfica</v>
      </c>
      <c r="W70" s="395">
        <f>SUMPRODUCT((DA3:DA54=V70)*(DD3:DD54=V71)*(DE3:DE54="W"))+SUMPRODUCT((DA3:DA54=V70)*(DD3:DD54=V72)*(DE3:DE54="W"))+SUMPRODUCT((DA3:DA54=V70)*(DD3:DD54=V73)*(DE3:DE54="W"))+SUMPRODUCT((DA3:DA54=V70)*(DD3:DD54=V74)*(DE3:DE54="W"))+SUMPRODUCT((DA3:DA54=V71)*(DD3:DD54=V70)*(DF3:DF54="W"))+SUMPRODUCT((DA3:DA54=V72)*(DD3:DD54=V70)*(DF3:DF54="W"))+SUMPRODUCT((DA3:DA54=V73)*(DD3:DD54=V70)*(DF3:DF54="W"))+SUMPRODUCT((DA3:DA54=V74)*(DD3:DD54=V70)*(DF3:DF54="W"))</f>
        <v>0</v>
      </c>
      <c r="X70" s="395">
        <f>SUMPRODUCT((DA3:DA54=V70)*(DD3:DD54=V71)*(DE3:DE54="D"))+SUMPRODUCT((DA3:DA54=V70)*(DD3:DD54=V72)*(DE3:DE54="D"))+SUMPRODUCT((DA3:DA54=V70)*(DD3:DD54=V73)*(DE3:DE54="D"))+SUMPRODUCT((DA3:DA54=V70)*(DD3:DD54=V74)*(DE3:DE54="D"))+SUMPRODUCT((DA3:DA54=V71)*(DD3:DD54=V70)*(DE3:DE54="D"))+SUMPRODUCT((DA3:DA54=V72)*(DD3:DD54=V70)*(DE3:DE54="D"))+SUMPRODUCT((DA3:DA54=V73)*(DD3:DD54=V70)*(DE3:DE54="D"))+SUMPRODUCT((DA3:DA54=V74)*(DD3:DD54=V70)*(DE3:DE54="D"))</f>
        <v>1</v>
      </c>
      <c r="Y70" s="395">
        <f>SUMPRODUCT((DA3:DA54=V70)*(DD3:DD54=V71)*(DE3:DE54="L"))+SUMPRODUCT((DA3:DA54=V70)*(DD3:DD54=V72)*(DE3:DE54="L"))+SUMPRODUCT((DA3:DA54=V70)*(DD3:DD54=V73)*(DE3:DE54="L"))+SUMPRODUCT((DA3:DA54=V70)*(DD3:DD54=V74)*(DE3:DE54="L"))+SUMPRODUCT((DA3:DA54=V71)*(DD3:DD54=V70)*(DF3:DF54="L"))+SUMPRODUCT((DA3:DA54=V72)*(DD3:DD54=V70)*(DF3:DF54="L"))+SUMPRODUCT((DA3:DA54=V73)*(DD3:DD54=V70)*(DF3:DF54="L"))+SUMPRODUCT((DA3:DA54=V74)*(DD3:DD54=V70)*(DF3:DF54="L"))</f>
        <v>0</v>
      </c>
      <c r="Z70" s="395">
        <f>SUMPRODUCT((DA3:DA54=V70)*(DD3:DD54=V71)*DB3:DB54)+SUMPRODUCT((DA3:DA54=V70)*(DD3:DD54=V72)*DB3:DB54)+SUMPRODUCT((DA3:DA54=V70)*(DD3:DD54=V73)*DB3:DB54)+SUMPRODUCT((DA3:DA54=V70)*(DD3:DD54=V74)*DB3:DB54)+SUMPRODUCT((DA3:DA54=V71)*(DD3:DD54=V70)*DC3:DC54)+SUMPRODUCT((DA3:DA54=V72)*(DD3:DD54=V70)*DC3:DC54)+SUMPRODUCT((DA3:DA54=V73)*(DD3:DD54=V70)*DC3:DC54)+SUMPRODUCT((DA3:DA54=V74)*(DD3:DD54=V70)*DC3:DC54)</f>
        <v>1</v>
      </c>
      <c r="AA70" s="395">
        <f>SUMPRODUCT((DA3:DA54=V70)*(DD3:DD54=V71)*DC3:DC54)+SUMPRODUCT((DA3:DA54=V70)*(DD3:DD54=V72)*DC3:DC54)+SUMPRODUCT((DA3:DA54=V70)*(DD3:DD54=V73)*DC3:DC54)+SUMPRODUCT((DA3:DA54=V70)*(DD3:DD54=V74)*DC3:DC54)+SUMPRODUCT((DA3:DA54=V71)*(DD3:DD54=V70)*DB3:DB54)+SUMPRODUCT((DA3:DA54=V72)*(DD3:DD54=V70)*DB3:DB54)+SUMPRODUCT((DA3:DA54=V73)*(DD3:DD54=V70)*DB3:DB54)+SUMPRODUCT((DA3:DA54=V74)*(DD3:DD54=V70)*DB3:DB54)</f>
        <v>1</v>
      </c>
      <c r="AB70" s="395">
        <f>Z70-AA70+1000</f>
        <v>1000</v>
      </c>
      <c r="AC70" s="395">
        <f>IF(V70&lt;&gt;"",W70*3+X70*1,"")</f>
        <v>1</v>
      </c>
      <c r="AD70" s="395">
        <f>IF(V70&lt;&gt;"",VLOOKUP(V70,C4:I52,7,FALSE),"")</f>
        <v>1003</v>
      </c>
      <c r="AE70" s="395">
        <f>IF(V70&lt;&gt;"",VLOOKUP(V70,C4:I52,5,FALSE),"")</f>
        <v>5</v>
      </c>
      <c r="AF70" s="395">
        <f>IF(V70&lt;&gt;"",VLOOKUP(V70,C4:K52,9,FALSE),"")</f>
        <v>22</v>
      </c>
      <c r="AG70" s="395">
        <f>AC70</f>
        <v>1</v>
      </c>
      <c r="AH70" s="395">
        <f>IF(V70&lt;&gt;"",RANK(AG70,AG70:AG73),"")</f>
        <v>1</v>
      </c>
      <c r="AI70" s="395">
        <f>IF(V70&lt;&gt;"",SUMPRODUCT((AG70:AG73=AG70)*(AB70:AB73&gt;AB70)),"")</f>
        <v>0</v>
      </c>
      <c r="AJ70" s="395">
        <f>IF(V70&lt;&gt;"",SUMPRODUCT((AG70:AG73=AG70)*(AB70:AB73=AB70)*(Z70:Z73&gt;Z70)),"")</f>
        <v>0</v>
      </c>
      <c r="AK70" s="395">
        <f>IF(V70&lt;&gt;"",SUMPRODUCT((AG70:AG73=AG70)*(AB70:AB73=AB70)*(Z70:Z73=Z70)*(AD70:AD73&gt;AD70)),"")</f>
        <v>0</v>
      </c>
      <c r="AL70" s="395">
        <f>IF(V70&lt;&gt;"",SUMPRODUCT((AG70:AG73=AG70)*(AB70:AB73=AB70)*(Z70:Z73=Z70)*(AD70:AD73=AD70)*(AE70:AE73&gt;AE70)),"")</f>
        <v>0</v>
      </c>
      <c r="AM70" s="395">
        <f>IF(V70&lt;&gt;"",SUMPRODUCT((AG70:AG73=AG70)*(AB70:AB73=AB70)*(Z70:Z73=Z70)*(AD70:AD73=AD70)*(AE70:AE73=AE70)*(AF70:AF73&gt;AF70)),"")</f>
        <v>1</v>
      </c>
      <c r="AN70" s="395">
        <f>IF(V70&lt;&gt;"",SUM(AH70:AM70),"")</f>
        <v>2</v>
      </c>
      <c r="DP70" s="395">
        <f ca="1">IF(COUNTIF(DP18:DP21,4)=4,1,SUMPRODUCT((DP18:DP21=DP18)*(DO18:DO21=DO18)*(DM18:DM21&gt;DM18))+1)</f>
        <v>1</v>
      </c>
      <c r="EA70" s="395" t="str">
        <f ca="1">IF(EB18&lt;&gt;"",SUMPRODUCT((EI18:EI21=EI18)*(EH18:EH21=EH18)*(EF18:EF21=EF18)*(EG18:EG21=EG18)),"")</f>
        <v/>
      </c>
      <c r="EB70" s="395" t="str">
        <f ca="1">IF(AND(EA70&lt;&gt;"",EA70&gt;1),EB18,"")</f>
        <v/>
      </c>
      <c r="EC70" s="395">
        <f ca="1">SUMPRODUCT((HG3:HG54=EB70)*(HJ3:HJ54=EB71)*(HK3:HK54="W"))+SUMPRODUCT((HG3:HG54=EB70)*(HJ3:HJ54=EB72)*(HK3:HK54="W"))+SUMPRODUCT((HG3:HG54=EB70)*(HJ3:HJ54=EB73)*(HK3:HK54="W"))+SUMPRODUCT((HG3:HG54=EB70)*(HJ3:HJ54=EB74)*(HK3:HK54="W"))+SUMPRODUCT((HG3:HG54=EB71)*(HJ3:HJ54=EB70)*(HL3:HL54="W"))+SUMPRODUCT((HG3:HG54=EB72)*(HJ3:HJ54=EB70)*(HL3:HL54="W"))+SUMPRODUCT((HG3:HG54=EB73)*(HJ3:HJ54=EB70)*(HL3:HL54="W"))+SUMPRODUCT((HG3:HG54=EB74)*(HJ3:HJ54=EB70)*(HL3:HL54="W"))</f>
        <v>0</v>
      </c>
      <c r="ED70" s="395">
        <f ca="1">SUMPRODUCT((HG3:HG54=EB70)*(HJ3:HJ54=EB71)*(HK3:HK54="D"))+SUMPRODUCT((HG3:HG54=EB70)*(HJ3:HJ54=EB72)*(HK3:HK54="D"))+SUMPRODUCT((HG3:HG54=EB70)*(HJ3:HJ54=EB73)*(HK3:HK54="D"))+SUMPRODUCT((HG3:HG54=EB70)*(HJ3:HJ54=EB74)*(HK3:HK54="D"))+SUMPRODUCT((HG3:HG54=EB71)*(HJ3:HJ54=EB70)*(HK3:HK54="D"))+SUMPRODUCT((HG3:HG54=EB72)*(HJ3:HJ54=EB70)*(HK3:HK54="D"))+SUMPRODUCT((HG3:HG54=EB73)*(HJ3:HJ54=EB70)*(HK3:HK54="D"))+SUMPRODUCT((HG3:HG54=EB74)*(HJ3:HJ54=EB70)*(HK3:HK54="D"))</f>
        <v>0</v>
      </c>
      <c r="EE70" s="395">
        <f ca="1">SUMPRODUCT((HG3:HG54=EB70)*(HJ3:HJ54=EB71)*(HK3:HK54="L"))+SUMPRODUCT((HG3:HG54=EB70)*(HJ3:HJ54=EB72)*(HK3:HK54="L"))+SUMPRODUCT((HG3:HG54=EB70)*(HJ3:HJ54=EB73)*(HK3:HK54="L"))+SUMPRODUCT((HG3:HG54=EB70)*(HJ3:HJ54=EB74)*(HK3:HK54="L"))+SUMPRODUCT((HG3:HG54=EB71)*(HJ3:HJ54=EB70)*(HL3:HL54="L"))+SUMPRODUCT((HG3:HG54=EB72)*(HJ3:HJ54=EB70)*(HL3:HL54="L"))+SUMPRODUCT((HG3:HG54=EB73)*(HJ3:HJ54=EB70)*(HL3:HL54="L"))+SUMPRODUCT((HG3:HG54=EB74)*(HJ3:HJ54=EB70)*(HL3:HL54="L"))</f>
        <v>0</v>
      </c>
      <c r="EF70" s="395">
        <f ca="1">SUMPRODUCT((HG3:HG54=EB70)*(HJ3:HJ54=EB71)*HH3:HH54)+SUMPRODUCT((HG3:HG54=EB70)*(HJ3:HJ54=EB72)*HH3:HH54)+SUMPRODUCT((HG3:HG54=EB70)*(HJ3:HJ54=EB73)*HH3:HH54)+SUMPRODUCT((HG3:HG54=EB70)*(HJ3:HJ54=EB74)*HH3:HH54)+SUMPRODUCT((HG3:HG54=EB71)*(HJ3:HJ54=EB70)*HI3:HI54)+SUMPRODUCT((HG3:HG54=EB72)*(HJ3:HJ54=EB70)*HI3:HI54)+SUMPRODUCT((HG3:HG54=EB73)*(HJ3:HJ54=EB70)*HI3:HI54)+SUMPRODUCT((HG3:HG54=EB74)*(HJ3:HJ54=EB70)*HI3:HI54)</f>
        <v>0</v>
      </c>
      <c r="EG70" s="395">
        <f ca="1">SUMPRODUCT((HG3:HG54=EB70)*(HJ3:HJ54=EB71)*HI3:HI54)+SUMPRODUCT((HG3:HG54=EB70)*(HJ3:HJ54=EB72)*HI3:HI54)+SUMPRODUCT((HG3:HG54=EB70)*(HJ3:HJ54=EB73)*HI3:HI54)+SUMPRODUCT((HG3:HG54=EB70)*(HJ3:HJ54=EB74)*HI3:HI54)+SUMPRODUCT((HG3:HG54=EB71)*(HJ3:HJ54=EB70)*HH3:HH54)+SUMPRODUCT((HG3:HG54=EB72)*(HJ3:HJ54=EB70)*HH3:HH54)+SUMPRODUCT((HG3:HG54=EB73)*(HJ3:HJ54=EB70)*HH3:HH54)+SUMPRODUCT((HG3:HG54=EB74)*(HJ3:HJ54=EB70)*HH3:HH54)</f>
        <v>0</v>
      </c>
      <c r="EH70" s="395">
        <f ca="1">EF70-EG70+1000</f>
        <v>1000</v>
      </c>
      <c r="EI70" s="395" t="str">
        <f ca="1">IF(EB70&lt;&gt;"",EC70*3+ED70*1,"")</f>
        <v/>
      </c>
      <c r="EJ70" s="395" t="str">
        <f ca="1">IF(EB70&lt;&gt;"",VLOOKUP(EB70,DI4:DO52,7,FALSE),"")</f>
        <v/>
      </c>
      <c r="EK70" s="395" t="str">
        <f ca="1">IF(EB70&lt;&gt;"",VLOOKUP(EB70,DI4:DO52,5,FALSE),"")</f>
        <v/>
      </c>
      <c r="EL70" s="395" t="str">
        <f ca="1">IF(EB70&lt;&gt;"",VLOOKUP(EB70,DI4:DQ52,9,FALSE),"")</f>
        <v/>
      </c>
      <c r="EM70" s="395" t="str">
        <f ca="1">EI70</f>
        <v/>
      </c>
      <c r="EN70" s="395" t="str">
        <f ca="1">IF(EB70&lt;&gt;"",RANK(EM70,EM70:EM73),"")</f>
        <v/>
      </c>
      <c r="EO70" s="395" t="str">
        <f ca="1">IF(EB70&lt;&gt;"",SUMPRODUCT((EM70:EM73=EM70)*(EH70:EH73&gt;EH70)),"")</f>
        <v/>
      </c>
      <c r="EP70" s="395" t="str">
        <f ca="1">IF(EB70&lt;&gt;"",SUMPRODUCT((EM70:EM73=EM70)*(EH70:EH73=EH70)*(EF70:EF73&gt;EF70)),"")</f>
        <v/>
      </c>
      <c r="EQ70" s="395" t="str">
        <f ca="1">IF(EB70&lt;&gt;"",SUMPRODUCT((EM70:EM73=EM70)*(EH70:EH73=EH70)*(EF70:EF73=EF70)*(EJ70:EJ73&gt;EJ70)),"")</f>
        <v/>
      </c>
      <c r="ER70" s="395" t="str">
        <f ca="1">IF(EB70&lt;&gt;"",SUMPRODUCT((EM70:EM73=EM70)*(EH70:EH73=EH70)*(EF70:EF73=EF70)*(EJ70:EJ73=EJ70)*(EK70:EK73&gt;EK70)),"")</f>
        <v/>
      </c>
      <c r="ES70" s="395" t="str">
        <f ca="1">IF(EB70&lt;&gt;"",SUMPRODUCT((EM70:EM73=EM70)*(EH70:EH73=EH70)*(EF70:EF73=EF70)*(EJ70:EJ73=EJ70)*(EK70:EK73=EK70)*(EL70:EL73&gt;EL70)),"")</f>
        <v/>
      </c>
      <c r="ET70" s="395" t="str">
        <f ca="1">IF(EB70&lt;&gt;"",SUM(EN70:ES70),"")</f>
        <v/>
      </c>
      <c r="HV70" s="395">
        <f ca="1">IF(COUNTIF(HV18:HV21,4)=4,1,SUMPRODUCT((HV18:HV21=HV18)*(HU18:HU21=HU18)*(HS18:HS21&gt;HS18))+1)</f>
        <v>1</v>
      </c>
      <c r="IG70" s="395" t="str">
        <f ca="1">IF(IH18&lt;&gt;"",SUMPRODUCT((IO18:IO21=IO18)*(IN18:IN21=IN18)*(IL18:IL21=IL18)*(IM18:IM21=IM18)),"")</f>
        <v/>
      </c>
      <c r="IH70" s="395" t="str">
        <f ca="1">IF(AND(IG70&lt;&gt;"",IG70&gt;1),IH18,"")</f>
        <v/>
      </c>
      <c r="II70" s="395">
        <f ca="1">SUMPRODUCT((LM3:LM54=IH70)*(LP3:LP54=IH71)*(LQ3:LQ54="W"))+SUMPRODUCT((LM3:LM54=IH70)*(LP3:LP54=IH72)*(LQ3:LQ54="W"))+SUMPRODUCT((LM3:LM54=IH70)*(LP3:LP54=IH73)*(LQ3:LQ54="W"))+SUMPRODUCT((LM3:LM54=IH70)*(LP3:LP54=IH74)*(LQ3:LQ54="W"))+SUMPRODUCT((LM3:LM54=IH71)*(LP3:LP54=IH70)*(LR3:LR54="W"))+SUMPRODUCT((LM3:LM54=IH72)*(LP3:LP54=IH70)*(LR3:LR54="W"))+SUMPRODUCT((LM3:LM54=IH73)*(LP3:LP54=IH70)*(LR3:LR54="W"))+SUMPRODUCT((LM3:LM54=IH74)*(LP3:LP54=IH70)*(LR3:LR54="W"))</f>
        <v>0</v>
      </c>
      <c r="IJ70" s="395">
        <f ca="1">SUMPRODUCT((LM3:LM54=IH70)*(LP3:LP54=IH71)*(LQ3:LQ54="D"))+SUMPRODUCT((LM3:LM54=IH70)*(LP3:LP54=IH72)*(LQ3:LQ54="D"))+SUMPRODUCT((LM3:LM54=IH70)*(LP3:LP54=IH73)*(LQ3:LQ54="D"))+SUMPRODUCT((LM3:LM54=IH70)*(LP3:LP54=IH74)*(LQ3:LQ54="D"))+SUMPRODUCT((LM3:LM54=IH71)*(LP3:LP54=IH70)*(LQ3:LQ54="D"))+SUMPRODUCT((LM3:LM54=IH72)*(LP3:LP54=IH70)*(LQ3:LQ54="D"))+SUMPRODUCT((LM3:LM54=IH73)*(LP3:LP54=IH70)*(LQ3:LQ54="D"))+SUMPRODUCT((LM3:LM54=IH74)*(LP3:LP54=IH70)*(LQ3:LQ54="D"))</f>
        <v>0</v>
      </c>
      <c r="IK70" s="395">
        <f ca="1">SUMPRODUCT((LM3:LM54=IH70)*(LP3:LP54=IH71)*(LQ3:LQ54="L"))+SUMPRODUCT((LM3:LM54=IH70)*(LP3:LP54=IH72)*(LQ3:LQ54="L"))+SUMPRODUCT((LM3:LM54=IH70)*(LP3:LP54=IH73)*(LQ3:LQ54="L"))+SUMPRODUCT((LM3:LM54=IH70)*(LP3:LP54=IH74)*(LQ3:LQ54="L"))+SUMPRODUCT((LM3:LM54=IH71)*(LP3:LP54=IH70)*(LR3:LR54="L"))+SUMPRODUCT((LM3:LM54=IH72)*(LP3:LP54=IH70)*(LR3:LR54="L"))+SUMPRODUCT((LM3:LM54=IH73)*(LP3:LP54=IH70)*(LR3:LR54="L"))+SUMPRODUCT((LM3:LM54=IH74)*(LP3:LP54=IH70)*(LR3:LR54="L"))</f>
        <v>0</v>
      </c>
      <c r="IL70" s="395">
        <f ca="1">SUMPRODUCT((LM3:LM54=IH70)*(LP3:LP54=IH71)*LN3:LN54)+SUMPRODUCT((LM3:LM54=IH70)*(LP3:LP54=IH72)*LN3:LN54)+SUMPRODUCT((LM3:LM54=IH70)*(LP3:LP54=IH73)*LN3:LN54)+SUMPRODUCT((LM3:LM54=IH70)*(LP3:LP54=IH74)*LN3:LN54)+SUMPRODUCT((LM3:LM54=IH71)*(LP3:LP54=IH70)*LO3:LO54)+SUMPRODUCT((LM3:LM54=IH72)*(LP3:LP54=IH70)*LO3:LO54)+SUMPRODUCT((LM3:LM54=IH73)*(LP3:LP54=IH70)*LO3:LO54)+SUMPRODUCT((LM3:LM54=IH74)*(LP3:LP54=IH70)*LO3:LO54)</f>
        <v>0</v>
      </c>
      <c r="IM70" s="395">
        <f ca="1">SUMPRODUCT((LM3:LM54=IH70)*(LP3:LP54=IH71)*LO3:LO54)+SUMPRODUCT((LM3:LM54=IH70)*(LP3:LP54=IH72)*LO3:LO54)+SUMPRODUCT((LM3:LM54=IH70)*(LP3:LP54=IH73)*LO3:LO54)+SUMPRODUCT((LM3:LM54=IH70)*(LP3:LP54=IH74)*LO3:LO54)+SUMPRODUCT((LM3:LM54=IH71)*(LP3:LP54=IH70)*LN3:LN54)+SUMPRODUCT((LM3:LM54=IH72)*(LP3:LP54=IH70)*LN3:LN54)+SUMPRODUCT((LM3:LM54=IH73)*(LP3:LP54=IH70)*LN3:LN54)+SUMPRODUCT((LM3:LM54=IH74)*(LP3:LP54=IH70)*LN3:LN54)</f>
        <v>0</v>
      </c>
      <c r="IN70" s="395">
        <f ca="1">IL70-IM70+1000</f>
        <v>1000</v>
      </c>
      <c r="IO70" s="395" t="str">
        <f ca="1">IF(IH70&lt;&gt;"",II70*3+IJ70*1,"")</f>
        <v/>
      </c>
      <c r="IP70" s="395" t="str">
        <f ca="1">IF(IH70&lt;&gt;"",VLOOKUP(IH70,HO4:HU52,7,FALSE),"")</f>
        <v/>
      </c>
      <c r="IQ70" s="395" t="str">
        <f ca="1">IF(IH70&lt;&gt;"",VLOOKUP(IH70,HO4:HU52,5,FALSE),"")</f>
        <v/>
      </c>
      <c r="IR70" s="395" t="str">
        <f ca="1">IF(IH70&lt;&gt;"",VLOOKUP(IH70,HO4:HW52,9,FALSE),"")</f>
        <v/>
      </c>
      <c r="IS70" s="395" t="str">
        <f ca="1">IO70</f>
        <v/>
      </c>
      <c r="IT70" s="395" t="str">
        <f ca="1">IF(IH70&lt;&gt;"",RANK(IS70,IS70:IS73),"")</f>
        <v/>
      </c>
      <c r="IU70" s="395" t="str">
        <f ca="1">IF(IH70&lt;&gt;"",SUMPRODUCT((IS70:IS73=IS70)*(IN70:IN73&gt;IN70)),"")</f>
        <v/>
      </c>
      <c r="IV70" s="395" t="str">
        <f ca="1">IF(IH70&lt;&gt;"",SUMPRODUCT((IS70:IS73=IS70)*(IN70:IN73=IN70)*(IL70:IL73&gt;IL70)),"")</f>
        <v/>
      </c>
      <c r="IW70" s="395" t="str">
        <f ca="1">IF(IH70&lt;&gt;"",SUMPRODUCT((IS70:IS73=IS70)*(IN70:IN73=IN70)*(IL70:IL73=IL70)*(IP70:IP73&gt;IP70)),"")</f>
        <v/>
      </c>
      <c r="IX70" s="395" t="str">
        <f ca="1">IF(IH70&lt;&gt;"",SUMPRODUCT((IS70:IS73=IS70)*(IN70:IN73=IN70)*(IL70:IL73=IL70)*(IP70:IP73=IP70)*(IQ70:IQ73&gt;IQ70)),"")</f>
        <v/>
      </c>
      <c r="IY70" s="395" t="str">
        <f ca="1">IF(IH70&lt;&gt;"",SUMPRODUCT((IS70:IS73=IS70)*(IN70:IN73=IN70)*(IL70:IL73=IL70)*(IP70:IP73=IP70)*(IQ70:IQ73=IQ70)*(IR70:IR73&gt;IR70)),"")</f>
        <v/>
      </c>
      <c r="IZ70" s="395" t="str">
        <f ca="1">IF(IH70&lt;&gt;"",SUM(IT70:IY70),"")</f>
        <v/>
      </c>
      <c r="MB70" s="395">
        <f ca="1">IF(COUNTIF(MB18:MB21,4)=4,1,SUMPRODUCT((MB18:MB21=MB18)*(MA18:MA21=MA18)*(LY18:LY21&gt;LY18))+1)</f>
        <v>1</v>
      </c>
      <c r="MM70" s="395" t="str">
        <f ca="1">IF(MN18&lt;&gt;"",SUMPRODUCT((MU18:MU21=MU18)*(MT18:MT21=MT18)*(MR18:MR21=MR18)*(MS18:MS21=MS18)),"")</f>
        <v/>
      </c>
      <c r="MN70" s="395" t="str">
        <f ca="1">IF(AND(MM70&lt;&gt;"",MM70&gt;1),MN18,"")</f>
        <v/>
      </c>
      <c r="MO70" s="395">
        <f ca="1">SUMPRODUCT((PS3:PS54=MN70)*(PV3:PV54=MN71)*(PW3:PW54="W"))+SUMPRODUCT((PS3:PS54=MN70)*(PV3:PV54=MN72)*(PW3:PW54="W"))+SUMPRODUCT((PS3:PS54=MN70)*(PV3:PV54=MN73)*(PW3:PW54="W"))+SUMPRODUCT((PS3:PS54=MN70)*(PV3:PV54=MN74)*(PW3:PW54="W"))+SUMPRODUCT((PS3:PS54=MN71)*(PV3:PV54=MN70)*(PX3:PX54="W"))+SUMPRODUCT((PS3:PS54=MN72)*(PV3:PV54=MN70)*(PX3:PX54="W"))+SUMPRODUCT((PS3:PS54=MN73)*(PV3:PV54=MN70)*(PX3:PX54="W"))+SUMPRODUCT((PS3:PS54=MN74)*(PV3:PV54=MN70)*(PX3:PX54="W"))</f>
        <v>0</v>
      </c>
      <c r="MP70" s="395">
        <f ca="1">SUMPRODUCT((PS3:PS54=MN70)*(PV3:PV54=MN71)*(PW3:PW54="D"))+SUMPRODUCT((PS3:PS54=MN70)*(PV3:PV54=MN72)*(PW3:PW54="D"))+SUMPRODUCT((PS3:PS54=MN70)*(PV3:PV54=MN73)*(PW3:PW54="D"))+SUMPRODUCT((PS3:PS54=MN70)*(PV3:PV54=MN74)*(PW3:PW54="D"))+SUMPRODUCT((PS3:PS54=MN71)*(PV3:PV54=MN70)*(PW3:PW54="D"))+SUMPRODUCT((PS3:PS54=MN72)*(PV3:PV54=MN70)*(PW3:PW54="D"))+SUMPRODUCT((PS3:PS54=MN73)*(PV3:PV54=MN70)*(PW3:PW54="D"))+SUMPRODUCT((PS3:PS54=MN74)*(PV3:PV54=MN70)*(PW3:PW54="D"))</f>
        <v>0</v>
      </c>
      <c r="MQ70" s="395">
        <f ca="1">SUMPRODUCT((PS3:PS54=MN70)*(PV3:PV54=MN71)*(PW3:PW54="L"))+SUMPRODUCT((PS3:PS54=MN70)*(PV3:PV54=MN72)*(PW3:PW54="L"))+SUMPRODUCT((PS3:PS54=MN70)*(PV3:PV54=MN73)*(PW3:PW54="L"))+SUMPRODUCT((PS3:PS54=MN70)*(PV3:PV54=MN74)*(PW3:PW54="L"))+SUMPRODUCT((PS3:PS54=MN71)*(PV3:PV54=MN70)*(PX3:PX54="L"))+SUMPRODUCT((PS3:PS54=MN72)*(PV3:PV54=MN70)*(PX3:PX54="L"))+SUMPRODUCT((PS3:PS54=MN73)*(PV3:PV54=MN70)*(PX3:PX54="L"))+SUMPRODUCT((PS3:PS54=MN74)*(PV3:PV54=MN70)*(PX3:PX54="L"))</f>
        <v>0</v>
      </c>
      <c r="MR70" s="395">
        <f ca="1">SUMPRODUCT((PS3:PS54=MN70)*(PV3:PV54=MN71)*PT3:PT54)+SUMPRODUCT((PS3:PS54=MN70)*(PV3:PV54=MN72)*PT3:PT54)+SUMPRODUCT((PS3:PS54=MN70)*(PV3:PV54=MN73)*PT3:PT54)+SUMPRODUCT((PS3:PS54=MN70)*(PV3:PV54=MN74)*PT3:PT54)+SUMPRODUCT((PS3:PS54=MN71)*(PV3:PV54=MN70)*PU3:PU54)+SUMPRODUCT((PS3:PS54=MN72)*(PV3:PV54=MN70)*PU3:PU54)+SUMPRODUCT((PS3:PS54=MN73)*(PV3:PV54=MN70)*PU3:PU54)+SUMPRODUCT((PS3:PS54=MN74)*(PV3:PV54=MN70)*PU3:PU54)</f>
        <v>0</v>
      </c>
      <c r="MS70" s="395">
        <f ca="1">SUMPRODUCT((PS3:PS54=MN70)*(PV3:PV54=MN71)*PU3:PU54)+SUMPRODUCT((PS3:PS54=MN70)*(PV3:PV54=MN72)*PU3:PU54)+SUMPRODUCT((PS3:PS54=MN70)*(PV3:PV54=MN73)*PU3:PU54)+SUMPRODUCT((PS3:PS54=MN70)*(PV3:PV54=MN74)*PU3:PU54)+SUMPRODUCT((PS3:PS54=MN71)*(PV3:PV54=MN70)*PT3:PT54)+SUMPRODUCT((PS3:PS54=MN72)*(PV3:PV54=MN70)*PT3:PT54)+SUMPRODUCT((PS3:PS54=MN73)*(PV3:PV54=MN70)*PT3:PT54)+SUMPRODUCT((PS3:PS54=MN74)*(PV3:PV54=MN70)*PT3:PT54)</f>
        <v>0</v>
      </c>
      <c r="MT70" s="395">
        <f ca="1">MR70-MS70+1000</f>
        <v>1000</v>
      </c>
      <c r="MU70" s="395" t="str">
        <f ca="1">IF(MN70&lt;&gt;"",MO70*3+MP70*1,"")</f>
        <v/>
      </c>
      <c r="MV70" s="395" t="str">
        <f ca="1">IF(MN70&lt;&gt;"",VLOOKUP(MN70,LU4:MA52,7,FALSE),"")</f>
        <v/>
      </c>
      <c r="MW70" s="395" t="str">
        <f ca="1">IF(MN70&lt;&gt;"",VLOOKUP(MN70,LU4:MA52,5,FALSE),"")</f>
        <v/>
      </c>
      <c r="MX70" s="395" t="str">
        <f ca="1">IF(MN70&lt;&gt;"",VLOOKUP(MN70,LU4:MC52,9,FALSE),"")</f>
        <v/>
      </c>
      <c r="MY70" s="395" t="str">
        <f ca="1">MU70</f>
        <v/>
      </c>
      <c r="MZ70" s="395" t="str">
        <f ca="1">IF(MN70&lt;&gt;"",RANK(MY70,MY70:MY73),"")</f>
        <v/>
      </c>
      <c r="NA70" s="395" t="str">
        <f ca="1">IF(MN70&lt;&gt;"",SUMPRODUCT((MY70:MY73=MY70)*(MT70:MT73&gt;MT70)),"")</f>
        <v/>
      </c>
      <c r="NB70" s="395" t="str">
        <f ca="1">IF(MN70&lt;&gt;"",SUMPRODUCT((MY70:MY73=MY70)*(MT70:MT73=MT70)*(MR70:MR73&gt;MR70)),"")</f>
        <v/>
      </c>
      <c r="NC70" s="395" t="str">
        <f ca="1">IF(MN70&lt;&gt;"",SUMPRODUCT((MY70:MY73=MY70)*(MT70:MT73=MT70)*(MR70:MR73=MR70)*(MV70:MV73&gt;MV70)),"")</f>
        <v/>
      </c>
      <c r="ND70" s="395" t="str">
        <f ca="1">IF(MN70&lt;&gt;"",SUMPRODUCT((MY70:MY73=MY70)*(MT70:MT73=MT70)*(MR70:MR73=MR70)*(MV70:MV73=MV70)*(MW70:MW73&gt;MW70)),"")</f>
        <v/>
      </c>
      <c r="NE70" s="395" t="str">
        <f ca="1">IF(MN70&lt;&gt;"",SUMPRODUCT((MY70:MY73=MY70)*(MT70:MT73=MT70)*(MR70:MR73=MR70)*(MV70:MV73=MV70)*(MW70:MW73=MW70)*(MX70:MX73&gt;MX70)),"")</f>
        <v/>
      </c>
      <c r="NF70" s="395" t="str">
        <f ca="1">IF(MN70&lt;&gt;"",SUM(MZ70:NE70),"")</f>
        <v/>
      </c>
      <c r="QH70" s="395">
        <f ca="1">IF(COUNTIF(QH18:QH21,4)=4,1,SUMPRODUCT((QH18:QH21=QH18)*(QG18:QG21=QG18)*(QE18:QE21&gt;QE18))+1)</f>
        <v>1</v>
      </c>
      <c r="QS70" s="395">
        <f ca="1">IF(QT18&lt;&gt;"",SUMPRODUCT((RA18:RA21=RA18)*(QZ18:QZ21=QZ18)*(QX18:QX21=QX18)*(QY18:QY21=QY18)),"")</f>
        <v>4</v>
      </c>
      <c r="QT70" s="395" t="str">
        <f ca="1">IF(AND(QS70&lt;&gt;"",QS70&gt;1),QT18,"")</f>
        <v>Auckland City</v>
      </c>
      <c r="QU70" s="395">
        <f ca="1">SUMPRODUCT((TY3:TY54=QT70)*(UB3:UB54=QT71)*(UC3:UC54="W"))+SUMPRODUCT((TY3:TY54=QT70)*(UB3:UB54=QT72)*(UC3:UC54="W"))+SUMPRODUCT((TY3:TY54=QT70)*(UB3:UB54=QT73)*(UC3:UC54="W"))+SUMPRODUCT((TY3:TY54=QT70)*(UB3:UB54=QT74)*(UC3:UC54="W"))+SUMPRODUCT((TY3:TY54=QT71)*(UB3:UB54=QT70)*(UD3:UD54="W"))+SUMPRODUCT((TY3:TY54=QT72)*(UB3:UB54=QT70)*(UD3:UD54="W"))+SUMPRODUCT((TY3:TY54=QT73)*(UB3:UB54=QT70)*(UD3:UD54="W"))+SUMPRODUCT((TY3:TY54=QT74)*(UB3:UB54=QT70)*(UD3:UD54="W"))</f>
        <v>0</v>
      </c>
      <c r="QV70" s="395">
        <f ca="1">SUMPRODUCT((TY3:TY54=QT70)*(UB3:UB54=QT71)*(UC3:UC54="D"))+SUMPRODUCT((TY3:TY54=QT70)*(UB3:UB54=QT72)*(UC3:UC54="D"))+SUMPRODUCT((TY3:TY54=QT70)*(UB3:UB54=QT73)*(UC3:UC54="D"))+SUMPRODUCT((TY3:TY54=QT70)*(UB3:UB54=QT74)*(UC3:UC54="D"))+SUMPRODUCT((TY3:TY54=QT71)*(UB3:UB54=QT70)*(UC3:UC54="D"))+SUMPRODUCT((TY3:TY54=QT72)*(UB3:UB54=QT70)*(UC3:UC54="D"))+SUMPRODUCT((TY3:TY54=QT73)*(UB3:UB54=QT70)*(UC3:UC54="D"))+SUMPRODUCT((TY3:TY54=QT74)*(UB3:UB54=QT70)*(UC3:UC54="D"))</f>
        <v>0</v>
      </c>
      <c r="QW70" s="395">
        <f ca="1">SUMPRODUCT((TY3:TY54=QT70)*(UB3:UB54=QT71)*(UC3:UC54="L"))+SUMPRODUCT((TY3:TY54=QT70)*(UB3:UB54=QT72)*(UC3:UC54="L"))+SUMPRODUCT((TY3:TY54=QT70)*(UB3:UB54=QT73)*(UC3:UC54="L"))+SUMPRODUCT((TY3:TY54=QT70)*(UB3:UB54=QT74)*(UC3:UC54="L"))+SUMPRODUCT((TY3:TY54=QT71)*(UB3:UB54=QT70)*(UD3:UD54="L"))+SUMPRODUCT((TY3:TY54=QT72)*(UB3:UB54=QT70)*(UD3:UD54="L"))+SUMPRODUCT((TY3:TY54=QT73)*(UB3:UB54=QT70)*(UD3:UD54="L"))+SUMPRODUCT((TY3:TY54=QT74)*(UB3:UB54=QT70)*(UD3:UD54="L"))</f>
        <v>0</v>
      </c>
      <c r="QX70" s="395">
        <f ca="1">SUMPRODUCT((TY3:TY54=QT70)*(UB3:UB54=QT71)*TZ3:TZ54)+SUMPRODUCT((TY3:TY54=QT70)*(UB3:UB54=QT72)*TZ3:TZ54)+SUMPRODUCT((TY3:TY54=QT70)*(UB3:UB54=QT73)*TZ3:TZ54)+SUMPRODUCT((TY3:TY54=QT70)*(UB3:UB54=QT74)*TZ3:TZ54)+SUMPRODUCT((TY3:TY54=QT71)*(UB3:UB54=QT70)*UA3:UA54)+SUMPRODUCT((TY3:TY54=QT72)*(UB3:UB54=QT70)*UA3:UA54)+SUMPRODUCT((TY3:TY54=QT73)*(UB3:UB54=QT70)*UA3:UA54)+SUMPRODUCT((TY3:TY54=QT74)*(UB3:UB54=QT70)*UA3:UA54)</f>
        <v>0</v>
      </c>
      <c r="QY70" s="395">
        <f ca="1">SUMPRODUCT((TY3:TY54=QT70)*(UB3:UB54=QT71)*UA3:UA54)+SUMPRODUCT((TY3:TY54=QT70)*(UB3:UB54=QT72)*UA3:UA54)+SUMPRODUCT((TY3:TY54=QT70)*(UB3:UB54=QT73)*UA3:UA54)+SUMPRODUCT((TY3:TY54=QT70)*(UB3:UB54=QT74)*UA3:UA54)+SUMPRODUCT((TY3:TY54=QT71)*(UB3:UB54=QT70)*TZ3:TZ54)+SUMPRODUCT((TY3:TY54=QT72)*(UB3:UB54=QT70)*TZ3:TZ54)+SUMPRODUCT((TY3:TY54=QT73)*(UB3:UB54=QT70)*TZ3:TZ54)+SUMPRODUCT((TY3:TY54=QT74)*(UB3:UB54=QT70)*TZ3:TZ54)</f>
        <v>0</v>
      </c>
      <c r="QZ70" s="395">
        <f ca="1">QX70-QY70+1000</f>
        <v>1000</v>
      </c>
      <c r="RA70" s="395">
        <f ca="1">IF(QT70&lt;&gt;"",QU70*3+QV70*1,"")</f>
        <v>0</v>
      </c>
      <c r="RB70" s="395">
        <f ca="1">IF(QT70&lt;&gt;"",VLOOKUP(QT70,QA4:QG52,7,FALSE),"")</f>
        <v>1000</v>
      </c>
      <c r="RC70" s="395">
        <f ca="1">IF(QT70&lt;&gt;"",VLOOKUP(QT70,QA4:QG52,5,FALSE),"")</f>
        <v>0</v>
      </c>
      <c r="RD70" s="395">
        <f ca="1">IF(QT70&lt;&gt;"",VLOOKUP(QT70,QA4:QI52,9,FALSE),"")</f>
        <v>6</v>
      </c>
      <c r="RE70" s="395">
        <f ca="1">RA70</f>
        <v>0</v>
      </c>
      <c r="RF70" s="395">
        <f ca="1">IF(QT70&lt;&gt;"",RANK(RE70,RE70:RE73),"")</f>
        <v>1</v>
      </c>
      <c r="RG70" s="395">
        <f ca="1">IF(QT70&lt;&gt;"",SUMPRODUCT((RE70:RE73=RE70)*(QZ70:QZ73&gt;QZ70)),"")</f>
        <v>0</v>
      </c>
      <c r="RH70" s="395">
        <f ca="1">IF(QT70&lt;&gt;"",SUMPRODUCT((RE70:RE73=RE70)*(QZ70:QZ73=QZ70)*(QX70:QX73&gt;QX70)),"")</f>
        <v>0</v>
      </c>
      <c r="RI70" s="395">
        <f ca="1">IF(QT70&lt;&gt;"",SUMPRODUCT((RE70:RE73=RE70)*(QZ70:QZ73=QZ70)*(QX70:QX73=QX70)*(RB70:RB73&gt;RB70)),"")</f>
        <v>0</v>
      </c>
      <c r="RJ70" s="395">
        <f ca="1">IF(QT70&lt;&gt;"",SUMPRODUCT((RE70:RE73=RE70)*(QZ70:QZ73=QZ70)*(QX70:QX73=QX70)*(RB70:RB73=RB70)*(RC70:RC73&gt;RC70)),"")</f>
        <v>0</v>
      </c>
      <c r="RK70" s="395">
        <f ca="1">IF(QT70&lt;&gt;"",SUMPRODUCT((RE70:RE73=RE70)*(QZ70:QZ73=QZ70)*(QX70:QX73=QX70)*(RB70:RB73=RB70)*(RC70:RC73=RC70)*(RD70:RD73&gt;RD70)),"")</f>
        <v>3</v>
      </c>
      <c r="RL70" s="395">
        <f ca="1">IF(QT70&lt;&gt;"",SUM(RF70:RK70),"")</f>
        <v>4</v>
      </c>
      <c r="UN70" s="395">
        <f ca="1">IF(COUNTIF(UN18:UN21,4)=4,1,SUMPRODUCT((UN18:UN21=UN18)*(UM18:UM21=UM18)*(UK18:UK21&gt;UK18))+1)</f>
        <v>1</v>
      </c>
      <c r="UY70" s="395">
        <f ca="1">IF(UZ18&lt;&gt;"",SUMPRODUCT((VG18:VG21=VG18)*(VF18:VF21=VF18)*(VD18:VD21=VD18)*(VE18:VE21=VE18)),"")</f>
        <v>4</v>
      </c>
      <c r="UZ70" s="395" t="str">
        <f ca="1">IF(AND(UY70&lt;&gt;"",UY70&gt;1),UZ18,"")</f>
        <v>Auckland City</v>
      </c>
      <c r="VA70" s="395">
        <f ca="1">SUMPRODUCT((YE3:YE54=UZ70)*(YH3:YH54=UZ71)*(YI3:YI54="W"))+SUMPRODUCT((YE3:YE54=UZ70)*(YH3:YH54=UZ72)*(YI3:YI54="W"))+SUMPRODUCT((YE3:YE54=UZ70)*(YH3:YH54=UZ73)*(YI3:YI54="W"))+SUMPRODUCT((YE3:YE54=UZ70)*(YH3:YH54=UZ74)*(YI3:YI54="W"))+SUMPRODUCT((YE3:YE54=UZ71)*(YH3:YH54=UZ70)*(YJ3:YJ54="W"))+SUMPRODUCT((YE3:YE54=UZ72)*(YH3:YH54=UZ70)*(YJ3:YJ54="W"))+SUMPRODUCT((YE3:YE54=UZ73)*(YH3:YH54=UZ70)*(YJ3:YJ54="W"))+SUMPRODUCT((YE3:YE54=UZ74)*(YH3:YH54=UZ70)*(YJ3:YJ54="W"))</f>
        <v>0</v>
      </c>
      <c r="VB70" s="395">
        <f ca="1">SUMPRODUCT((YE3:YE54=UZ70)*(YH3:YH54=UZ71)*(YI3:YI54="D"))+SUMPRODUCT((YE3:YE54=UZ70)*(YH3:YH54=UZ72)*(YI3:YI54="D"))+SUMPRODUCT((YE3:YE54=UZ70)*(YH3:YH54=UZ73)*(YI3:YI54="D"))+SUMPRODUCT((YE3:YE54=UZ70)*(YH3:YH54=UZ74)*(YI3:YI54="D"))+SUMPRODUCT((YE3:YE54=UZ71)*(YH3:YH54=UZ70)*(YI3:YI54="D"))+SUMPRODUCT((YE3:YE54=UZ72)*(YH3:YH54=UZ70)*(YI3:YI54="D"))+SUMPRODUCT((YE3:YE54=UZ73)*(YH3:YH54=UZ70)*(YI3:YI54="D"))+SUMPRODUCT((YE3:YE54=UZ74)*(YH3:YH54=UZ70)*(YI3:YI54="D"))</f>
        <v>0</v>
      </c>
      <c r="VC70" s="395">
        <f ca="1">SUMPRODUCT((YE3:YE54=UZ70)*(YH3:YH54=UZ71)*(YI3:YI54="L"))+SUMPRODUCT((YE3:YE54=UZ70)*(YH3:YH54=UZ72)*(YI3:YI54="L"))+SUMPRODUCT((YE3:YE54=UZ70)*(YH3:YH54=UZ73)*(YI3:YI54="L"))+SUMPRODUCT((YE3:YE54=UZ70)*(YH3:YH54=UZ74)*(YI3:YI54="L"))+SUMPRODUCT((YE3:YE54=UZ71)*(YH3:YH54=UZ70)*(YJ3:YJ54="L"))+SUMPRODUCT((YE3:YE54=UZ72)*(YH3:YH54=UZ70)*(YJ3:YJ54="L"))+SUMPRODUCT((YE3:YE54=UZ73)*(YH3:YH54=UZ70)*(YJ3:YJ54="L"))+SUMPRODUCT((YE3:YE54=UZ74)*(YH3:YH54=UZ70)*(YJ3:YJ54="L"))</f>
        <v>0</v>
      </c>
      <c r="VD70" s="395">
        <f ca="1">SUMPRODUCT((YE3:YE54=UZ70)*(YH3:YH54=UZ71)*YF3:YF54)+SUMPRODUCT((YE3:YE54=UZ70)*(YH3:YH54=UZ72)*YF3:YF54)+SUMPRODUCT((YE3:YE54=UZ70)*(YH3:YH54=UZ73)*YF3:YF54)+SUMPRODUCT((YE3:YE54=UZ70)*(YH3:YH54=UZ74)*YF3:YF54)+SUMPRODUCT((YE3:YE54=UZ71)*(YH3:YH54=UZ70)*YG3:YG54)+SUMPRODUCT((YE3:YE54=UZ72)*(YH3:YH54=UZ70)*YG3:YG54)+SUMPRODUCT((YE3:YE54=UZ73)*(YH3:YH54=UZ70)*YG3:YG54)+SUMPRODUCT((YE3:YE54=UZ74)*(YH3:YH54=UZ70)*YG3:YG54)</f>
        <v>0</v>
      </c>
      <c r="VE70" s="395">
        <f ca="1">SUMPRODUCT((YE3:YE54=UZ70)*(YH3:YH54=UZ71)*YG3:YG54)+SUMPRODUCT((YE3:YE54=UZ70)*(YH3:YH54=UZ72)*YG3:YG54)+SUMPRODUCT((YE3:YE54=UZ70)*(YH3:YH54=UZ73)*YG3:YG54)+SUMPRODUCT((YE3:YE54=UZ70)*(YH3:YH54=UZ74)*YG3:YG54)+SUMPRODUCT((YE3:YE54=UZ71)*(YH3:YH54=UZ70)*YF3:YF54)+SUMPRODUCT((YE3:YE54=UZ72)*(YH3:YH54=UZ70)*YF3:YF54)+SUMPRODUCT((YE3:YE54=UZ73)*(YH3:YH54=UZ70)*YF3:YF54)+SUMPRODUCT((YE3:YE54=UZ74)*(YH3:YH54=UZ70)*YF3:YF54)</f>
        <v>0</v>
      </c>
      <c r="VF70" s="395">
        <f ca="1">VD70-VE70+1000</f>
        <v>1000</v>
      </c>
      <c r="VG70" s="395">
        <f ca="1">IF(UZ70&lt;&gt;"",VA70*3+VB70*1,"")</f>
        <v>0</v>
      </c>
      <c r="VH70" s="395">
        <f ca="1">IF(UZ70&lt;&gt;"",VLOOKUP(UZ70,UG4:UM52,7,FALSE),"")</f>
        <v>1000</v>
      </c>
      <c r="VI70" s="395">
        <f ca="1">IF(UZ70&lt;&gt;"",VLOOKUP(UZ70,UG4:UM52,5,FALSE),"")</f>
        <v>0</v>
      </c>
      <c r="VJ70" s="395">
        <f ca="1">IF(UZ70&lt;&gt;"",VLOOKUP(UZ70,UG4:UO52,9,FALSE),"")</f>
        <v>6</v>
      </c>
      <c r="VK70" s="395">
        <f ca="1">VG70</f>
        <v>0</v>
      </c>
      <c r="VL70" s="395">
        <f ca="1">IF(UZ70&lt;&gt;"",RANK(VK70,VK70:VK73),"")</f>
        <v>1</v>
      </c>
      <c r="VM70" s="395">
        <f ca="1">IF(UZ70&lt;&gt;"",SUMPRODUCT((VK70:VK73=VK70)*(VF70:VF73&gt;VF70)),"")</f>
        <v>0</v>
      </c>
      <c r="VN70" s="395">
        <f ca="1">IF(UZ70&lt;&gt;"",SUMPRODUCT((VK70:VK73=VK70)*(VF70:VF73=VF70)*(VD70:VD73&gt;VD70)),"")</f>
        <v>0</v>
      </c>
      <c r="VO70" s="395">
        <f ca="1">IF(UZ70&lt;&gt;"",SUMPRODUCT((VK70:VK73=VK70)*(VF70:VF73=VF70)*(VD70:VD73=VD70)*(VH70:VH73&gt;VH70)),"")</f>
        <v>0</v>
      </c>
      <c r="VP70" s="395">
        <f ca="1">IF(UZ70&lt;&gt;"",SUMPRODUCT((VK70:VK73=VK70)*(VF70:VF73=VF70)*(VD70:VD73=VD70)*(VH70:VH73=VH70)*(VI70:VI73&gt;VI70)),"")</f>
        <v>0</v>
      </c>
      <c r="VQ70" s="395">
        <f ca="1">IF(UZ70&lt;&gt;"",SUMPRODUCT((VK70:VK73=VK70)*(VF70:VF73=VF70)*(VD70:VD73=VD70)*(VH70:VH73=VH70)*(VI70:VI73=VI70)*(VJ70:VJ73&gt;VJ70)),"")</f>
        <v>3</v>
      </c>
      <c r="VR70" s="395">
        <f ca="1">IF(UZ70&lt;&gt;"",SUM(VL70:VQ70),"")</f>
        <v>4</v>
      </c>
      <c r="YT70" s="395">
        <f ca="1">IF(COUNTIF(YT18:YT21,4)=4,1,SUMPRODUCT((YT18:YT21=YT18)*(YS18:YS21=YS18)*(YQ18:YQ21&gt;YQ18))+1)</f>
        <v>1</v>
      </c>
      <c r="ZE70" s="395">
        <f ca="1">IF(ZF18&lt;&gt;"",SUMPRODUCT((ZM18:ZM21=ZM18)*(ZL18:ZL21=ZL18)*(ZJ18:ZJ21=ZJ18)*(ZK18:ZK21=ZK18)),"")</f>
        <v>4</v>
      </c>
      <c r="ZF70" s="395" t="str">
        <f ca="1">IF(AND(ZE70&lt;&gt;"",ZE70&gt;1),ZF18,"")</f>
        <v>Auckland City</v>
      </c>
      <c r="ZG70" s="395">
        <f ca="1">SUMPRODUCT((ACK3:ACK54=ZF70)*(ACN3:ACN54=ZF71)*(ACO3:ACO54="W"))+SUMPRODUCT((ACK3:ACK54=ZF70)*(ACN3:ACN54=ZF72)*(ACO3:ACO54="W"))+SUMPRODUCT((ACK3:ACK54=ZF70)*(ACN3:ACN54=ZF73)*(ACO3:ACO54="W"))+SUMPRODUCT((ACK3:ACK54=ZF70)*(ACN3:ACN54=ZF74)*(ACO3:ACO54="W"))+SUMPRODUCT((ACK3:ACK54=ZF71)*(ACN3:ACN54=ZF70)*(ACP3:ACP54="W"))+SUMPRODUCT((ACK3:ACK54=ZF72)*(ACN3:ACN54=ZF70)*(ACP3:ACP54="W"))+SUMPRODUCT((ACK3:ACK54=ZF73)*(ACN3:ACN54=ZF70)*(ACP3:ACP54="W"))+SUMPRODUCT((ACK3:ACK54=ZF74)*(ACN3:ACN54=ZF70)*(ACP3:ACP54="W"))</f>
        <v>0</v>
      </c>
      <c r="ZH70" s="395">
        <f ca="1">SUMPRODUCT((ACK3:ACK54=ZF70)*(ACN3:ACN54=ZF71)*(ACO3:ACO54="D"))+SUMPRODUCT((ACK3:ACK54=ZF70)*(ACN3:ACN54=ZF72)*(ACO3:ACO54="D"))+SUMPRODUCT((ACK3:ACK54=ZF70)*(ACN3:ACN54=ZF73)*(ACO3:ACO54="D"))+SUMPRODUCT((ACK3:ACK54=ZF70)*(ACN3:ACN54=ZF74)*(ACO3:ACO54="D"))+SUMPRODUCT((ACK3:ACK54=ZF71)*(ACN3:ACN54=ZF70)*(ACO3:ACO54="D"))+SUMPRODUCT((ACK3:ACK54=ZF72)*(ACN3:ACN54=ZF70)*(ACO3:ACO54="D"))+SUMPRODUCT((ACK3:ACK54=ZF73)*(ACN3:ACN54=ZF70)*(ACO3:ACO54="D"))+SUMPRODUCT((ACK3:ACK54=ZF74)*(ACN3:ACN54=ZF70)*(ACO3:ACO54="D"))</f>
        <v>0</v>
      </c>
      <c r="ZI70" s="395">
        <f ca="1">SUMPRODUCT((ACK3:ACK54=ZF70)*(ACN3:ACN54=ZF71)*(ACO3:ACO54="L"))+SUMPRODUCT((ACK3:ACK54=ZF70)*(ACN3:ACN54=ZF72)*(ACO3:ACO54="L"))+SUMPRODUCT((ACK3:ACK54=ZF70)*(ACN3:ACN54=ZF73)*(ACO3:ACO54="L"))+SUMPRODUCT((ACK3:ACK54=ZF70)*(ACN3:ACN54=ZF74)*(ACO3:ACO54="L"))+SUMPRODUCT((ACK3:ACK54=ZF71)*(ACN3:ACN54=ZF70)*(ACP3:ACP54="L"))+SUMPRODUCT((ACK3:ACK54=ZF72)*(ACN3:ACN54=ZF70)*(ACP3:ACP54="L"))+SUMPRODUCT((ACK3:ACK54=ZF73)*(ACN3:ACN54=ZF70)*(ACP3:ACP54="L"))+SUMPRODUCT((ACK3:ACK54=ZF74)*(ACN3:ACN54=ZF70)*(ACP3:ACP54="L"))</f>
        <v>0</v>
      </c>
      <c r="ZJ70" s="395">
        <f ca="1">SUMPRODUCT((ACK3:ACK54=ZF70)*(ACN3:ACN54=ZF71)*ACL3:ACL54)+SUMPRODUCT((ACK3:ACK54=ZF70)*(ACN3:ACN54=ZF72)*ACL3:ACL54)+SUMPRODUCT((ACK3:ACK54=ZF70)*(ACN3:ACN54=ZF73)*ACL3:ACL54)+SUMPRODUCT((ACK3:ACK54=ZF70)*(ACN3:ACN54=ZF74)*ACL3:ACL54)+SUMPRODUCT((ACK3:ACK54=ZF71)*(ACN3:ACN54=ZF70)*ACM3:ACM54)+SUMPRODUCT((ACK3:ACK54=ZF72)*(ACN3:ACN54=ZF70)*ACM3:ACM54)+SUMPRODUCT((ACK3:ACK54=ZF73)*(ACN3:ACN54=ZF70)*ACM3:ACM54)+SUMPRODUCT((ACK3:ACK54=ZF74)*(ACN3:ACN54=ZF70)*ACM3:ACM54)</f>
        <v>0</v>
      </c>
      <c r="ZK70" s="395">
        <f ca="1">SUMPRODUCT((ACK3:ACK54=ZF70)*(ACN3:ACN54=ZF71)*ACM3:ACM54)+SUMPRODUCT((ACK3:ACK54=ZF70)*(ACN3:ACN54=ZF72)*ACM3:ACM54)+SUMPRODUCT((ACK3:ACK54=ZF70)*(ACN3:ACN54=ZF73)*ACM3:ACM54)+SUMPRODUCT((ACK3:ACK54=ZF70)*(ACN3:ACN54=ZF74)*ACM3:ACM54)+SUMPRODUCT((ACK3:ACK54=ZF71)*(ACN3:ACN54=ZF70)*ACL3:ACL54)+SUMPRODUCT((ACK3:ACK54=ZF72)*(ACN3:ACN54=ZF70)*ACL3:ACL54)+SUMPRODUCT((ACK3:ACK54=ZF73)*(ACN3:ACN54=ZF70)*ACL3:ACL54)+SUMPRODUCT((ACK3:ACK54=ZF74)*(ACN3:ACN54=ZF70)*ACL3:ACL54)</f>
        <v>0</v>
      </c>
      <c r="ZL70" s="395">
        <f ca="1">ZJ70-ZK70+1000</f>
        <v>1000</v>
      </c>
      <c r="ZM70" s="395">
        <f ca="1">IF(ZF70&lt;&gt;"",ZG70*3+ZH70*1,"")</f>
        <v>0</v>
      </c>
      <c r="ZN70" s="395">
        <f ca="1">IF(ZF70&lt;&gt;"",VLOOKUP(ZF70,YM4:YS52,7,FALSE),"")</f>
        <v>1000</v>
      </c>
      <c r="ZO70" s="395">
        <f ca="1">IF(ZF70&lt;&gt;"",VLOOKUP(ZF70,YM4:YS52,5,FALSE),"")</f>
        <v>0</v>
      </c>
      <c r="ZP70" s="395">
        <f ca="1">IF(ZF70&lt;&gt;"",VLOOKUP(ZF70,YM4:YU52,9,FALSE),"")</f>
        <v>6</v>
      </c>
      <c r="ZQ70" s="395">
        <f ca="1">ZM70</f>
        <v>0</v>
      </c>
      <c r="ZR70" s="395">
        <f ca="1">IF(ZF70&lt;&gt;"",RANK(ZQ70,ZQ70:ZQ73),"")</f>
        <v>1</v>
      </c>
      <c r="ZS70" s="395">
        <f ca="1">IF(ZF70&lt;&gt;"",SUMPRODUCT((ZQ70:ZQ73=ZQ70)*(ZL70:ZL73&gt;ZL70)),"")</f>
        <v>0</v>
      </c>
      <c r="ZT70" s="395">
        <f ca="1">IF(ZF70&lt;&gt;"",SUMPRODUCT((ZQ70:ZQ73=ZQ70)*(ZL70:ZL73=ZL70)*(ZJ70:ZJ73&gt;ZJ70)),"")</f>
        <v>0</v>
      </c>
      <c r="ZU70" s="395">
        <f ca="1">IF(ZF70&lt;&gt;"",SUMPRODUCT((ZQ70:ZQ73=ZQ70)*(ZL70:ZL73=ZL70)*(ZJ70:ZJ73=ZJ70)*(ZN70:ZN73&gt;ZN70)),"")</f>
        <v>0</v>
      </c>
      <c r="ZV70" s="395">
        <f ca="1">IF(ZF70&lt;&gt;"",SUMPRODUCT((ZQ70:ZQ73=ZQ70)*(ZL70:ZL73=ZL70)*(ZJ70:ZJ73=ZJ70)*(ZN70:ZN73=ZN70)*(ZO70:ZO73&gt;ZO70)),"")</f>
        <v>0</v>
      </c>
      <c r="ZW70" s="395">
        <f ca="1">IF(ZF70&lt;&gt;"",SUMPRODUCT((ZQ70:ZQ73=ZQ70)*(ZL70:ZL73=ZL70)*(ZJ70:ZJ73=ZJ70)*(ZN70:ZN73=ZN70)*(ZO70:ZO73=ZO70)*(ZP70:ZP73&gt;ZP70)),"")</f>
        <v>3</v>
      </c>
      <c r="ZX70" s="395">
        <f ca="1">IF(ZF70&lt;&gt;"",SUM(ZR70:ZW70),"")</f>
        <v>4</v>
      </c>
      <c r="ACZ70" s="395">
        <f ca="1">IF(COUNTIF(ACZ18:ACZ21,4)=4,1,SUMPRODUCT((ACZ18:ACZ21=ACZ18)*(ACY18:ACY21=ACY18)*(ACW18:ACW21&gt;ACW18))+1)</f>
        <v>1</v>
      </c>
      <c r="ADK70" s="395">
        <f ca="1">IF(ADL18&lt;&gt;"",SUMPRODUCT((ADS18:ADS21=ADS18)*(ADR18:ADR21=ADR18)*(ADP18:ADP21=ADP18)*(ADQ18:ADQ21=ADQ18)),"")</f>
        <v>4</v>
      </c>
      <c r="ADL70" s="395" t="str">
        <f ca="1">IF(AND(ADK70&lt;&gt;"",ADK70&gt;1),ADL18,"")</f>
        <v>Auckland City</v>
      </c>
      <c r="ADM70" s="395">
        <f ca="1">SUMPRODUCT((AGQ3:AGQ54=ADL70)*(AGT3:AGT54=ADL71)*(AGU3:AGU54="W"))+SUMPRODUCT((AGQ3:AGQ54=ADL70)*(AGT3:AGT54=ADL72)*(AGU3:AGU54="W"))+SUMPRODUCT((AGQ3:AGQ54=ADL70)*(AGT3:AGT54=ADL73)*(AGU3:AGU54="W"))+SUMPRODUCT((AGQ3:AGQ54=ADL70)*(AGT3:AGT54=ADL74)*(AGU3:AGU54="W"))+SUMPRODUCT((AGQ3:AGQ54=ADL71)*(AGT3:AGT54=ADL70)*(AGV3:AGV54="W"))+SUMPRODUCT((AGQ3:AGQ54=ADL72)*(AGT3:AGT54=ADL70)*(AGV3:AGV54="W"))+SUMPRODUCT((AGQ3:AGQ54=ADL73)*(AGT3:AGT54=ADL70)*(AGV3:AGV54="W"))+SUMPRODUCT((AGQ3:AGQ54=ADL74)*(AGT3:AGT54=ADL70)*(AGV3:AGV54="W"))</f>
        <v>0</v>
      </c>
      <c r="ADN70" s="395">
        <f ca="1">SUMPRODUCT((AGQ3:AGQ54=ADL70)*(AGT3:AGT54=ADL71)*(AGU3:AGU54="D"))+SUMPRODUCT((AGQ3:AGQ54=ADL70)*(AGT3:AGT54=ADL72)*(AGU3:AGU54="D"))+SUMPRODUCT((AGQ3:AGQ54=ADL70)*(AGT3:AGT54=ADL73)*(AGU3:AGU54="D"))+SUMPRODUCT((AGQ3:AGQ54=ADL70)*(AGT3:AGT54=ADL74)*(AGU3:AGU54="D"))+SUMPRODUCT((AGQ3:AGQ54=ADL71)*(AGT3:AGT54=ADL70)*(AGU3:AGU54="D"))+SUMPRODUCT((AGQ3:AGQ54=ADL72)*(AGT3:AGT54=ADL70)*(AGU3:AGU54="D"))+SUMPRODUCT((AGQ3:AGQ54=ADL73)*(AGT3:AGT54=ADL70)*(AGU3:AGU54="D"))+SUMPRODUCT((AGQ3:AGQ54=ADL74)*(AGT3:AGT54=ADL70)*(AGU3:AGU54="D"))</f>
        <v>0</v>
      </c>
      <c r="ADO70" s="395">
        <f ca="1">SUMPRODUCT((AGQ3:AGQ54=ADL70)*(AGT3:AGT54=ADL71)*(AGU3:AGU54="L"))+SUMPRODUCT((AGQ3:AGQ54=ADL70)*(AGT3:AGT54=ADL72)*(AGU3:AGU54="L"))+SUMPRODUCT((AGQ3:AGQ54=ADL70)*(AGT3:AGT54=ADL73)*(AGU3:AGU54="L"))+SUMPRODUCT((AGQ3:AGQ54=ADL70)*(AGT3:AGT54=ADL74)*(AGU3:AGU54="L"))+SUMPRODUCT((AGQ3:AGQ54=ADL71)*(AGT3:AGT54=ADL70)*(AGV3:AGV54="L"))+SUMPRODUCT((AGQ3:AGQ54=ADL72)*(AGT3:AGT54=ADL70)*(AGV3:AGV54="L"))+SUMPRODUCT((AGQ3:AGQ54=ADL73)*(AGT3:AGT54=ADL70)*(AGV3:AGV54="L"))+SUMPRODUCT((AGQ3:AGQ54=ADL74)*(AGT3:AGT54=ADL70)*(AGV3:AGV54="L"))</f>
        <v>0</v>
      </c>
      <c r="ADP70" s="395">
        <f ca="1">SUMPRODUCT((AGQ3:AGQ54=ADL70)*(AGT3:AGT54=ADL71)*AGR3:AGR54)+SUMPRODUCT((AGQ3:AGQ54=ADL70)*(AGT3:AGT54=ADL72)*AGR3:AGR54)+SUMPRODUCT((AGQ3:AGQ54=ADL70)*(AGT3:AGT54=ADL73)*AGR3:AGR54)+SUMPRODUCT((AGQ3:AGQ54=ADL70)*(AGT3:AGT54=ADL74)*AGR3:AGR54)+SUMPRODUCT((AGQ3:AGQ54=ADL71)*(AGT3:AGT54=ADL70)*AGS3:AGS54)+SUMPRODUCT((AGQ3:AGQ54=ADL72)*(AGT3:AGT54=ADL70)*AGS3:AGS54)+SUMPRODUCT((AGQ3:AGQ54=ADL73)*(AGT3:AGT54=ADL70)*AGS3:AGS54)+SUMPRODUCT((AGQ3:AGQ54=ADL74)*(AGT3:AGT54=ADL70)*AGS3:AGS54)</f>
        <v>0</v>
      </c>
      <c r="ADQ70" s="395">
        <f ca="1">SUMPRODUCT((AGQ3:AGQ54=ADL70)*(AGT3:AGT54=ADL71)*AGS3:AGS54)+SUMPRODUCT((AGQ3:AGQ54=ADL70)*(AGT3:AGT54=ADL72)*AGS3:AGS54)+SUMPRODUCT((AGQ3:AGQ54=ADL70)*(AGT3:AGT54=ADL73)*AGS3:AGS54)+SUMPRODUCT((AGQ3:AGQ54=ADL70)*(AGT3:AGT54=ADL74)*AGS3:AGS54)+SUMPRODUCT((AGQ3:AGQ54=ADL71)*(AGT3:AGT54=ADL70)*AGR3:AGR54)+SUMPRODUCT((AGQ3:AGQ54=ADL72)*(AGT3:AGT54=ADL70)*AGR3:AGR54)+SUMPRODUCT((AGQ3:AGQ54=ADL73)*(AGT3:AGT54=ADL70)*AGR3:AGR54)+SUMPRODUCT((AGQ3:AGQ54=ADL74)*(AGT3:AGT54=ADL70)*AGR3:AGR54)</f>
        <v>0</v>
      </c>
      <c r="ADR70" s="395">
        <f ca="1">ADP70-ADQ70+1000</f>
        <v>1000</v>
      </c>
      <c r="ADS70" s="395">
        <f ca="1">IF(ADL70&lt;&gt;"",ADM70*3+ADN70*1,"")</f>
        <v>0</v>
      </c>
      <c r="ADT70" s="395">
        <f ca="1">IF(ADL70&lt;&gt;"",VLOOKUP(ADL70,ACS4:ACY52,7,FALSE),"")</f>
        <v>1000</v>
      </c>
      <c r="ADU70" s="395">
        <f ca="1">IF(ADL70&lt;&gt;"",VLOOKUP(ADL70,ACS4:ACY52,5,FALSE),"")</f>
        <v>0</v>
      </c>
      <c r="ADV70" s="395">
        <f ca="1">IF(ADL70&lt;&gt;"",VLOOKUP(ADL70,ACS4:ADA52,9,FALSE),"")</f>
        <v>6</v>
      </c>
      <c r="ADW70" s="395">
        <f ca="1">ADS70</f>
        <v>0</v>
      </c>
      <c r="ADX70" s="395">
        <f ca="1">IF(ADL70&lt;&gt;"",RANK(ADW70,ADW70:ADW73),"")</f>
        <v>1</v>
      </c>
      <c r="ADY70" s="395">
        <f ca="1">IF(ADL70&lt;&gt;"",SUMPRODUCT((ADW70:ADW73=ADW70)*(ADR70:ADR73&gt;ADR70)),"")</f>
        <v>0</v>
      </c>
      <c r="ADZ70" s="395">
        <f ca="1">IF(ADL70&lt;&gt;"",SUMPRODUCT((ADW70:ADW73=ADW70)*(ADR70:ADR73=ADR70)*(ADP70:ADP73&gt;ADP70)),"")</f>
        <v>0</v>
      </c>
      <c r="AEA70" s="395">
        <f ca="1">IF(ADL70&lt;&gt;"",SUMPRODUCT((ADW70:ADW73=ADW70)*(ADR70:ADR73=ADR70)*(ADP70:ADP73=ADP70)*(ADT70:ADT73&gt;ADT70)),"")</f>
        <v>0</v>
      </c>
      <c r="AEB70" s="395">
        <f ca="1">IF(ADL70&lt;&gt;"",SUMPRODUCT((ADW70:ADW73=ADW70)*(ADR70:ADR73=ADR70)*(ADP70:ADP73=ADP70)*(ADT70:ADT73=ADT70)*(ADU70:ADU73&gt;ADU70)),"")</f>
        <v>0</v>
      </c>
      <c r="AEC70" s="395">
        <f ca="1">IF(ADL70&lt;&gt;"",SUMPRODUCT((ADW70:ADW73=ADW70)*(ADR70:ADR73=ADR70)*(ADP70:ADP73=ADP70)*(ADT70:ADT73=ADT70)*(ADU70:ADU73=ADU70)*(ADV70:ADV73&gt;ADV70)),"")</f>
        <v>3</v>
      </c>
      <c r="AED70" s="395">
        <f ca="1">IF(ADL70&lt;&gt;"",SUM(ADX70:AEC70),"")</f>
        <v>4</v>
      </c>
      <c r="AHF70" s="395">
        <f ca="1">IF(COUNTIF(AHF18:AHF21,4)=4,1,SUMPRODUCT((AHF18:AHF21=AHF18)*(AHE18:AHE21=AHE18)*(AHC18:AHC21&gt;AHC18))+1)</f>
        <v>1</v>
      </c>
      <c r="AHQ70" s="395">
        <f ca="1">IF(AHR18&lt;&gt;"",SUMPRODUCT((AHY18:AHY21=AHY18)*(AHX18:AHX21=AHX18)*(AHV18:AHV21=AHV18)*(AHW18:AHW21=AHW18)),"")</f>
        <v>4</v>
      </c>
      <c r="AHR70" s="395" t="str">
        <f ca="1">IF(AND(AHQ70&lt;&gt;"",AHQ70&gt;1),AHR18,"")</f>
        <v>Auckland City</v>
      </c>
      <c r="AHS70" s="395">
        <f ca="1">SUMPRODUCT((AKW3:AKW54=AHR70)*(AKZ3:AKZ54=AHR71)*(ALA3:ALA54="W"))+SUMPRODUCT((AKW3:AKW54=AHR70)*(AKZ3:AKZ54=AHR72)*(ALA3:ALA54="W"))+SUMPRODUCT((AKW3:AKW54=AHR70)*(AKZ3:AKZ54=AHR73)*(ALA3:ALA54="W"))+SUMPRODUCT((AKW3:AKW54=AHR70)*(AKZ3:AKZ54=AHR74)*(ALA3:ALA54="W"))+SUMPRODUCT((AKW3:AKW54=AHR71)*(AKZ3:AKZ54=AHR70)*(ALB3:ALB54="W"))+SUMPRODUCT((AKW3:AKW54=AHR72)*(AKZ3:AKZ54=AHR70)*(ALB3:ALB54="W"))+SUMPRODUCT((AKW3:AKW54=AHR73)*(AKZ3:AKZ54=AHR70)*(ALB3:ALB54="W"))+SUMPRODUCT((AKW3:AKW54=AHR74)*(AKZ3:AKZ54=AHR70)*(ALB3:ALB54="W"))</f>
        <v>0</v>
      </c>
      <c r="AHT70" s="395">
        <f ca="1">SUMPRODUCT((AKW3:AKW54=AHR70)*(AKZ3:AKZ54=AHR71)*(ALA3:ALA54="D"))+SUMPRODUCT((AKW3:AKW54=AHR70)*(AKZ3:AKZ54=AHR72)*(ALA3:ALA54="D"))+SUMPRODUCT((AKW3:AKW54=AHR70)*(AKZ3:AKZ54=AHR73)*(ALA3:ALA54="D"))+SUMPRODUCT((AKW3:AKW54=AHR70)*(AKZ3:AKZ54=AHR74)*(ALA3:ALA54="D"))+SUMPRODUCT((AKW3:AKW54=AHR71)*(AKZ3:AKZ54=AHR70)*(ALA3:ALA54="D"))+SUMPRODUCT((AKW3:AKW54=AHR72)*(AKZ3:AKZ54=AHR70)*(ALA3:ALA54="D"))+SUMPRODUCT((AKW3:AKW54=AHR73)*(AKZ3:AKZ54=AHR70)*(ALA3:ALA54="D"))+SUMPRODUCT((AKW3:AKW54=AHR74)*(AKZ3:AKZ54=AHR70)*(ALA3:ALA54="D"))</f>
        <v>0</v>
      </c>
      <c r="AHU70" s="395">
        <f ca="1">SUMPRODUCT((AKW3:AKW54=AHR70)*(AKZ3:AKZ54=AHR71)*(ALA3:ALA54="L"))+SUMPRODUCT((AKW3:AKW54=AHR70)*(AKZ3:AKZ54=AHR72)*(ALA3:ALA54="L"))+SUMPRODUCT((AKW3:AKW54=AHR70)*(AKZ3:AKZ54=AHR73)*(ALA3:ALA54="L"))+SUMPRODUCT((AKW3:AKW54=AHR70)*(AKZ3:AKZ54=AHR74)*(ALA3:ALA54="L"))+SUMPRODUCT((AKW3:AKW54=AHR71)*(AKZ3:AKZ54=AHR70)*(ALB3:ALB54="L"))+SUMPRODUCT((AKW3:AKW54=AHR72)*(AKZ3:AKZ54=AHR70)*(ALB3:ALB54="L"))+SUMPRODUCT((AKW3:AKW54=AHR73)*(AKZ3:AKZ54=AHR70)*(ALB3:ALB54="L"))+SUMPRODUCT((AKW3:AKW54=AHR74)*(AKZ3:AKZ54=AHR70)*(ALB3:ALB54="L"))</f>
        <v>0</v>
      </c>
      <c r="AHV70" s="395">
        <f ca="1">SUMPRODUCT((AKW3:AKW54=AHR70)*(AKZ3:AKZ54=AHR71)*AKX3:AKX54)+SUMPRODUCT((AKW3:AKW54=AHR70)*(AKZ3:AKZ54=AHR72)*AKX3:AKX54)+SUMPRODUCT((AKW3:AKW54=AHR70)*(AKZ3:AKZ54=AHR73)*AKX3:AKX54)+SUMPRODUCT((AKW3:AKW54=AHR70)*(AKZ3:AKZ54=AHR74)*AKX3:AKX54)+SUMPRODUCT((AKW3:AKW54=AHR71)*(AKZ3:AKZ54=AHR70)*AKY3:AKY54)+SUMPRODUCT((AKW3:AKW54=AHR72)*(AKZ3:AKZ54=AHR70)*AKY3:AKY54)+SUMPRODUCT((AKW3:AKW54=AHR73)*(AKZ3:AKZ54=AHR70)*AKY3:AKY54)+SUMPRODUCT((AKW3:AKW54=AHR74)*(AKZ3:AKZ54=AHR70)*AKY3:AKY54)</f>
        <v>0</v>
      </c>
      <c r="AHW70" s="395">
        <f ca="1">SUMPRODUCT((AKW3:AKW54=AHR70)*(AKZ3:AKZ54=AHR71)*AKY3:AKY54)+SUMPRODUCT((AKW3:AKW54=AHR70)*(AKZ3:AKZ54=AHR72)*AKY3:AKY54)+SUMPRODUCT((AKW3:AKW54=AHR70)*(AKZ3:AKZ54=AHR73)*AKY3:AKY54)+SUMPRODUCT((AKW3:AKW54=AHR70)*(AKZ3:AKZ54=AHR74)*AKY3:AKY54)+SUMPRODUCT((AKW3:AKW54=AHR71)*(AKZ3:AKZ54=AHR70)*AKX3:AKX54)+SUMPRODUCT((AKW3:AKW54=AHR72)*(AKZ3:AKZ54=AHR70)*AKX3:AKX54)+SUMPRODUCT((AKW3:AKW54=AHR73)*(AKZ3:AKZ54=AHR70)*AKX3:AKX54)+SUMPRODUCT((AKW3:AKW54=AHR74)*(AKZ3:AKZ54=AHR70)*AKX3:AKX54)</f>
        <v>0</v>
      </c>
      <c r="AHX70" s="395">
        <f ca="1">AHV70-AHW70+1000</f>
        <v>1000</v>
      </c>
      <c r="AHY70" s="395">
        <f ca="1">IF(AHR70&lt;&gt;"",AHS70*3+AHT70*1,"")</f>
        <v>0</v>
      </c>
      <c r="AHZ70" s="395">
        <f ca="1">IF(AHR70&lt;&gt;"",VLOOKUP(AHR70,AGY4:AHE52,7,FALSE),"")</f>
        <v>1000</v>
      </c>
      <c r="AIA70" s="395">
        <f ca="1">IF(AHR70&lt;&gt;"",VLOOKUP(AHR70,AGY4:AHE52,5,FALSE),"")</f>
        <v>0</v>
      </c>
      <c r="AIB70" s="395">
        <f ca="1">IF(AHR70&lt;&gt;"",VLOOKUP(AHR70,AGY4:AHG52,9,FALSE),"")</f>
        <v>6</v>
      </c>
      <c r="AIC70" s="395">
        <f ca="1">AHY70</f>
        <v>0</v>
      </c>
      <c r="AID70" s="395">
        <f ca="1">IF(AHR70&lt;&gt;"",RANK(AIC70,AIC70:AIC73),"")</f>
        <v>1</v>
      </c>
      <c r="AIE70" s="395">
        <f ca="1">IF(AHR70&lt;&gt;"",SUMPRODUCT((AIC70:AIC73=AIC70)*(AHX70:AHX73&gt;AHX70)),"")</f>
        <v>0</v>
      </c>
      <c r="AIF70" s="395">
        <f ca="1">IF(AHR70&lt;&gt;"",SUMPRODUCT((AIC70:AIC73=AIC70)*(AHX70:AHX73=AHX70)*(AHV70:AHV73&gt;AHV70)),"")</f>
        <v>0</v>
      </c>
      <c r="AIG70" s="395">
        <f ca="1">IF(AHR70&lt;&gt;"",SUMPRODUCT((AIC70:AIC73=AIC70)*(AHX70:AHX73=AHX70)*(AHV70:AHV73=AHV70)*(AHZ70:AHZ73&gt;AHZ70)),"")</f>
        <v>0</v>
      </c>
      <c r="AIH70" s="395">
        <f ca="1">IF(AHR70&lt;&gt;"",SUMPRODUCT((AIC70:AIC73=AIC70)*(AHX70:AHX73=AHX70)*(AHV70:AHV73=AHV70)*(AHZ70:AHZ73=AHZ70)*(AIA70:AIA73&gt;AIA70)),"")</f>
        <v>0</v>
      </c>
      <c r="AII70" s="395">
        <f ca="1">IF(AHR70&lt;&gt;"",SUMPRODUCT((AIC70:AIC73=AIC70)*(AHX70:AHX73=AHX70)*(AHV70:AHV73=AHV70)*(AHZ70:AHZ73=AHZ70)*(AIA70:AIA73=AIA70)*(AIB70:AIB73&gt;AIB70)),"")</f>
        <v>3</v>
      </c>
      <c r="AIJ70" s="395">
        <f ca="1">IF(AHR70&lt;&gt;"",SUM(AID70:AII70),"")</f>
        <v>4</v>
      </c>
      <c r="ALL70" s="395">
        <f ca="1">IF(COUNTIF(ALL18:ALL21,4)=4,1,SUMPRODUCT((ALL18:ALL21=ALL18)*(ALK18:ALK21=ALK18)*(ALI18:ALI21&gt;ALI18))+1)</f>
        <v>1</v>
      </c>
      <c r="ALW70" s="395">
        <f ca="1">IF(ALX18&lt;&gt;"",SUMPRODUCT((AME18:AME21=AME18)*(AMD18:AMD21=AMD18)*(AMB18:AMB21=AMB18)*(AMC18:AMC21=AMC18)),"")</f>
        <v>4</v>
      </c>
      <c r="ALX70" s="395" t="str">
        <f ca="1">IF(AND(ALW70&lt;&gt;"",ALW70&gt;1),ALX18,"")</f>
        <v>Auckland City</v>
      </c>
      <c r="ALY70" s="395">
        <f ca="1">SUMPRODUCT((APC3:APC54=ALX70)*(APF3:APF54=ALX71)*(APG3:APG54="W"))+SUMPRODUCT((APC3:APC54=ALX70)*(APF3:APF54=ALX72)*(APG3:APG54="W"))+SUMPRODUCT((APC3:APC54=ALX70)*(APF3:APF54=ALX73)*(APG3:APG54="W"))+SUMPRODUCT((APC3:APC54=ALX70)*(APF3:APF54=ALX74)*(APG3:APG54="W"))+SUMPRODUCT((APC3:APC54=ALX71)*(APF3:APF54=ALX70)*(APH3:APH54="W"))+SUMPRODUCT((APC3:APC54=ALX72)*(APF3:APF54=ALX70)*(APH3:APH54="W"))+SUMPRODUCT((APC3:APC54=ALX73)*(APF3:APF54=ALX70)*(APH3:APH54="W"))+SUMPRODUCT((APC3:APC54=ALX74)*(APF3:APF54=ALX70)*(APH3:APH54="W"))</f>
        <v>0</v>
      </c>
      <c r="ALZ70" s="395">
        <f ca="1">SUMPRODUCT((APC3:APC54=ALX70)*(APF3:APF54=ALX71)*(APG3:APG54="D"))+SUMPRODUCT((APC3:APC54=ALX70)*(APF3:APF54=ALX72)*(APG3:APG54="D"))+SUMPRODUCT((APC3:APC54=ALX70)*(APF3:APF54=ALX73)*(APG3:APG54="D"))+SUMPRODUCT((APC3:APC54=ALX70)*(APF3:APF54=ALX74)*(APG3:APG54="D"))+SUMPRODUCT((APC3:APC54=ALX71)*(APF3:APF54=ALX70)*(APG3:APG54="D"))+SUMPRODUCT((APC3:APC54=ALX72)*(APF3:APF54=ALX70)*(APG3:APG54="D"))+SUMPRODUCT((APC3:APC54=ALX73)*(APF3:APF54=ALX70)*(APG3:APG54="D"))+SUMPRODUCT((APC3:APC54=ALX74)*(APF3:APF54=ALX70)*(APG3:APG54="D"))</f>
        <v>0</v>
      </c>
      <c r="AMA70" s="395">
        <f ca="1">SUMPRODUCT((APC3:APC54=ALX70)*(APF3:APF54=ALX71)*(APG3:APG54="L"))+SUMPRODUCT((APC3:APC54=ALX70)*(APF3:APF54=ALX72)*(APG3:APG54="L"))+SUMPRODUCT((APC3:APC54=ALX70)*(APF3:APF54=ALX73)*(APG3:APG54="L"))+SUMPRODUCT((APC3:APC54=ALX70)*(APF3:APF54=ALX74)*(APG3:APG54="L"))+SUMPRODUCT((APC3:APC54=ALX71)*(APF3:APF54=ALX70)*(APH3:APH54="L"))+SUMPRODUCT((APC3:APC54=ALX72)*(APF3:APF54=ALX70)*(APH3:APH54="L"))+SUMPRODUCT((APC3:APC54=ALX73)*(APF3:APF54=ALX70)*(APH3:APH54="L"))+SUMPRODUCT((APC3:APC54=ALX74)*(APF3:APF54=ALX70)*(APH3:APH54="L"))</f>
        <v>0</v>
      </c>
      <c r="AMB70" s="395">
        <f ca="1">SUMPRODUCT((APC3:APC54=ALX70)*(APF3:APF54=ALX71)*APD3:APD54)+SUMPRODUCT((APC3:APC54=ALX70)*(APF3:APF54=ALX72)*APD3:APD54)+SUMPRODUCT((APC3:APC54=ALX70)*(APF3:APF54=ALX73)*APD3:APD54)+SUMPRODUCT((APC3:APC54=ALX70)*(APF3:APF54=ALX74)*APD3:APD54)+SUMPRODUCT((APC3:APC54=ALX71)*(APF3:APF54=ALX70)*APE3:APE54)+SUMPRODUCT((APC3:APC54=ALX72)*(APF3:APF54=ALX70)*APE3:APE54)+SUMPRODUCT((APC3:APC54=ALX73)*(APF3:APF54=ALX70)*APE3:APE54)+SUMPRODUCT((APC3:APC54=ALX74)*(APF3:APF54=ALX70)*APE3:APE54)</f>
        <v>0</v>
      </c>
      <c r="AMC70" s="395">
        <f ca="1">SUMPRODUCT((APC3:APC54=ALX70)*(APF3:APF54=ALX71)*APE3:APE54)+SUMPRODUCT((APC3:APC54=ALX70)*(APF3:APF54=ALX72)*APE3:APE54)+SUMPRODUCT((APC3:APC54=ALX70)*(APF3:APF54=ALX73)*APE3:APE54)+SUMPRODUCT((APC3:APC54=ALX70)*(APF3:APF54=ALX74)*APE3:APE54)+SUMPRODUCT((APC3:APC54=ALX71)*(APF3:APF54=ALX70)*APD3:APD54)+SUMPRODUCT((APC3:APC54=ALX72)*(APF3:APF54=ALX70)*APD3:APD54)+SUMPRODUCT((APC3:APC54=ALX73)*(APF3:APF54=ALX70)*APD3:APD54)+SUMPRODUCT((APC3:APC54=ALX74)*(APF3:APF54=ALX70)*APD3:APD54)</f>
        <v>0</v>
      </c>
      <c r="AMD70" s="395">
        <f ca="1">AMB70-AMC70+1000</f>
        <v>1000</v>
      </c>
      <c r="AME70" s="395">
        <f ca="1">IF(ALX70&lt;&gt;"",ALY70*3+ALZ70*1,"")</f>
        <v>0</v>
      </c>
      <c r="AMF70" s="395">
        <f ca="1">IF(ALX70&lt;&gt;"",VLOOKUP(ALX70,ALE4:ALK52,7,FALSE),"")</f>
        <v>1000</v>
      </c>
      <c r="AMG70" s="395">
        <f ca="1">IF(ALX70&lt;&gt;"",VLOOKUP(ALX70,ALE4:ALK52,5,FALSE),"")</f>
        <v>0</v>
      </c>
      <c r="AMH70" s="395">
        <f ca="1">IF(ALX70&lt;&gt;"",VLOOKUP(ALX70,ALE4:ALM52,9,FALSE),"")</f>
        <v>6</v>
      </c>
      <c r="AMI70" s="395">
        <f ca="1">AME70</f>
        <v>0</v>
      </c>
      <c r="AMJ70" s="395">
        <f ca="1">IF(ALX70&lt;&gt;"",RANK(AMI70,AMI70:AMI73),"")</f>
        <v>1</v>
      </c>
      <c r="AMK70" s="395">
        <f ca="1">IF(ALX70&lt;&gt;"",SUMPRODUCT((AMI70:AMI73=AMI70)*(AMD70:AMD73&gt;AMD70)),"")</f>
        <v>0</v>
      </c>
      <c r="AML70" s="395">
        <f ca="1">IF(ALX70&lt;&gt;"",SUMPRODUCT((AMI70:AMI73=AMI70)*(AMD70:AMD73=AMD70)*(AMB70:AMB73&gt;AMB70)),"")</f>
        <v>0</v>
      </c>
      <c r="AMM70" s="395">
        <f ca="1">IF(ALX70&lt;&gt;"",SUMPRODUCT((AMI70:AMI73=AMI70)*(AMD70:AMD73=AMD70)*(AMB70:AMB73=AMB70)*(AMF70:AMF73&gt;AMF70)),"")</f>
        <v>0</v>
      </c>
      <c r="AMN70" s="395">
        <f ca="1">IF(ALX70&lt;&gt;"",SUMPRODUCT((AMI70:AMI73=AMI70)*(AMD70:AMD73=AMD70)*(AMB70:AMB73=AMB70)*(AMF70:AMF73=AMF70)*(AMG70:AMG73&gt;AMG70)),"")</f>
        <v>0</v>
      </c>
      <c r="AMO70" s="395">
        <f ca="1">IF(ALX70&lt;&gt;"",SUMPRODUCT((AMI70:AMI73=AMI70)*(AMD70:AMD73=AMD70)*(AMB70:AMB73=AMB70)*(AMF70:AMF73=AMF70)*(AMG70:AMG73=AMG70)*(AMH70:AMH73&gt;AMH70)),"")</f>
        <v>3</v>
      </c>
      <c r="AMP70" s="395">
        <f ca="1">IF(ALX70&lt;&gt;"",SUM(AMJ70:AMO70),"")</f>
        <v>4</v>
      </c>
      <c r="APR70" s="395">
        <f ca="1">IF(COUNTIF(APR18:APR21,4)=4,1,SUMPRODUCT((APR18:APR21=APR18)*(APQ18:APQ21=APQ18)*(APO18:APO21&gt;APO18))+1)</f>
        <v>1</v>
      </c>
      <c r="AQC70" s="395">
        <f ca="1">IF(AQD18&lt;&gt;"",SUMPRODUCT((AQK18:AQK21=AQK18)*(AQJ18:AQJ21=AQJ18)*(AQH18:AQH21=AQH18)*(AQI18:AQI21=AQI18)),"")</f>
        <v>4</v>
      </c>
      <c r="AQD70" s="395" t="str">
        <f ca="1">IF(AND(AQC70&lt;&gt;"",AQC70&gt;1),AQD18,"")</f>
        <v>Auckland City</v>
      </c>
      <c r="AQE70" s="395">
        <f ca="1">SUMPRODUCT((ATI3:ATI54=AQD70)*(ATL3:ATL54=AQD71)*(ATM3:ATM54="W"))+SUMPRODUCT((ATI3:ATI54=AQD70)*(ATL3:ATL54=AQD72)*(ATM3:ATM54="W"))+SUMPRODUCT((ATI3:ATI54=AQD70)*(ATL3:ATL54=AQD73)*(ATM3:ATM54="W"))+SUMPRODUCT((ATI3:ATI54=AQD70)*(ATL3:ATL54=AQD74)*(ATM3:ATM54="W"))+SUMPRODUCT((ATI3:ATI54=AQD71)*(ATL3:ATL54=AQD70)*(ATN3:ATN54="W"))+SUMPRODUCT((ATI3:ATI54=AQD72)*(ATL3:ATL54=AQD70)*(ATN3:ATN54="W"))+SUMPRODUCT((ATI3:ATI54=AQD73)*(ATL3:ATL54=AQD70)*(ATN3:ATN54="W"))+SUMPRODUCT((ATI3:ATI54=AQD74)*(ATL3:ATL54=AQD70)*(ATN3:ATN54="W"))</f>
        <v>0</v>
      </c>
      <c r="AQF70" s="395">
        <f ca="1">SUMPRODUCT((ATI3:ATI54=AQD70)*(ATL3:ATL54=AQD71)*(ATM3:ATM54="D"))+SUMPRODUCT((ATI3:ATI54=AQD70)*(ATL3:ATL54=AQD72)*(ATM3:ATM54="D"))+SUMPRODUCT((ATI3:ATI54=AQD70)*(ATL3:ATL54=AQD73)*(ATM3:ATM54="D"))+SUMPRODUCT((ATI3:ATI54=AQD70)*(ATL3:ATL54=AQD74)*(ATM3:ATM54="D"))+SUMPRODUCT((ATI3:ATI54=AQD71)*(ATL3:ATL54=AQD70)*(ATM3:ATM54="D"))+SUMPRODUCT((ATI3:ATI54=AQD72)*(ATL3:ATL54=AQD70)*(ATM3:ATM54="D"))+SUMPRODUCT((ATI3:ATI54=AQD73)*(ATL3:ATL54=AQD70)*(ATM3:ATM54="D"))+SUMPRODUCT((ATI3:ATI54=AQD74)*(ATL3:ATL54=AQD70)*(ATM3:ATM54="D"))</f>
        <v>0</v>
      </c>
      <c r="AQG70" s="395">
        <f ca="1">SUMPRODUCT((ATI3:ATI54=AQD70)*(ATL3:ATL54=AQD71)*(ATM3:ATM54="L"))+SUMPRODUCT((ATI3:ATI54=AQD70)*(ATL3:ATL54=AQD72)*(ATM3:ATM54="L"))+SUMPRODUCT((ATI3:ATI54=AQD70)*(ATL3:ATL54=AQD73)*(ATM3:ATM54="L"))+SUMPRODUCT((ATI3:ATI54=AQD70)*(ATL3:ATL54=AQD74)*(ATM3:ATM54="L"))+SUMPRODUCT((ATI3:ATI54=AQD71)*(ATL3:ATL54=AQD70)*(ATN3:ATN54="L"))+SUMPRODUCT((ATI3:ATI54=AQD72)*(ATL3:ATL54=AQD70)*(ATN3:ATN54="L"))+SUMPRODUCT((ATI3:ATI54=AQD73)*(ATL3:ATL54=AQD70)*(ATN3:ATN54="L"))+SUMPRODUCT((ATI3:ATI54=AQD74)*(ATL3:ATL54=AQD70)*(ATN3:ATN54="L"))</f>
        <v>0</v>
      </c>
      <c r="AQH70" s="395">
        <f ca="1">SUMPRODUCT((ATI3:ATI54=AQD70)*(ATL3:ATL54=AQD71)*ATJ3:ATJ54)+SUMPRODUCT((ATI3:ATI54=AQD70)*(ATL3:ATL54=AQD72)*ATJ3:ATJ54)+SUMPRODUCT((ATI3:ATI54=AQD70)*(ATL3:ATL54=AQD73)*ATJ3:ATJ54)+SUMPRODUCT((ATI3:ATI54=AQD70)*(ATL3:ATL54=AQD74)*ATJ3:ATJ54)+SUMPRODUCT((ATI3:ATI54=AQD71)*(ATL3:ATL54=AQD70)*ATK3:ATK54)+SUMPRODUCT((ATI3:ATI54=AQD72)*(ATL3:ATL54=AQD70)*ATK3:ATK54)+SUMPRODUCT((ATI3:ATI54=AQD73)*(ATL3:ATL54=AQD70)*ATK3:ATK54)+SUMPRODUCT((ATI3:ATI54=AQD74)*(ATL3:ATL54=AQD70)*ATK3:ATK54)</f>
        <v>0</v>
      </c>
      <c r="AQI70" s="395">
        <f ca="1">SUMPRODUCT((ATI3:ATI54=AQD70)*(ATL3:ATL54=AQD71)*ATK3:ATK54)+SUMPRODUCT((ATI3:ATI54=AQD70)*(ATL3:ATL54=AQD72)*ATK3:ATK54)+SUMPRODUCT((ATI3:ATI54=AQD70)*(ATL3:ATL54=AQD73)*ATK3:ATK54)+SUMPRODUCT((ATI3:ATI54=AQD70)*(ATL3:ATL54=AQD74)*ATK3:ATK54)+SUMPRODUCT((ATI3:ATI54=AQD71)*(ATL3:ATL54=AQD70)*ATJ3:ATJ54)+SUMPRODUCT((ATI3:ATI54=AQD72)*(ATL3:ATL54=AQD70)*ATJ3:ATJ54)+SUMPRODUCT((ATI3:ATI54=AQD73)*(ATL3:ATL54=AQD70)*ATJ3:ATJ54)+SUMPRODUCT((ATI3:ATI54=AQD74)*(ATL3:ATL54=AQD70)*ATJ3:ATJ54)</f>
        <v>0</v>
      </c>
      <c r="AQJ70" s="395">
        <f ca="1">AQH70-AQI70+1000</f>
        <v>1000</v>
      </c>
      <c r="AQK70" s="395">
        <f ca="1">IF(AQD70&lt;&gt;"",AQE70*3+AQF70*1,"")</f>
        <v>0</v>
      </c>
      <c r="AQL70" s="395">
        <f ca="1">IF(AQD70&lt;&gt;"",VLOOKUP(AQD70,APK4:APQ52,7,FALSE),"")</f>
        <v>1000</v>
      </c>
      <c r="AQM70" s="395">
        <f ca="1">IF(AQD70&lt;&gt;"",VLOOKUP(AQD70,APK4:APQ52,5,FALSE),"")</f>
        <v>0</v>
      </c>
      <c r="AQN70" s="395">
        <f ca="1">IF(AQD70&lt;&gt;"",VLOOKUP(AQD70,APK4:APS52,9,FALSE),"")</f>
        <v>6</v>
      </c>
      <c r="AQO70" s="395">
        <f ca="1">AQK70</f>
        <v>0</v>
      </c>
      <c r="AQP70" s="395">
        <f ca="1">IF(AQD70&lt;&gt;"",RANK(AQO70,AQO70:AQO73),"")</f>
        <v>1</v>
      </c>
      <c r="AQQ70" s="395">
        <f ca="1">IF(AQD70&lt;&gt;"",SUMPRODUCT((AQO70:AQO73=AQO70)*(AQJ70:AQJ73&gt;AQJ70)),"")</f>
        <v>0</v>
      </c>
      <c r="AQR70" s="395">
        <f ca="1">IF(AQD70&lt;&gt;"",SUMPRODUCT((AQO70:AQO73=AQO70)*(AQJ70:AQJ73=AQJ70)*(AQH70:AQH73&gt;AQH70)),"")</f>
        <v>0</v>
      </c>
      <c r="AQS70" s="395">
        <f ca="1">IF(AQD70&lt;&gt;"",SUMPRODUCT((AQO70:AQO73=AQO70)*(AQJ70:AQJ73=AQJ70)*(AQH70:AQH73=AQH70)*(AQL70:AQL73&gt;AQL70)),"")</f>
        <v>0</v>
      </c>
      <c r="AQT70" s="395">
        <f ca="1">IF(AQD70&lt;&gt;"",SUMPRODUCT((AQO70:AQO73=AQO70)*(AQJ70:AQJ73=AQJ70)*(AQH70:AQH73=AQH70)*(AQL70:AQL73=AQL70)*(AQM70:AQM73&gt;AQM70)),"")</f>
        <v>0</v>
      </c>
      <c r="AQU70" s="395">
        <f ca="1">IF(AQD70&lt;&gt;"",SUMPRODUCT((AQO70:AQO73=AQO70)*(AQJ70:AQJ73=AQJ70)*(AQH70:AQH73=AQH70)*(AQL70:AQL73=AQL70)*(AQM70:AQM73=AQM70)*(AQN70:AQN73&gt;AQN70)),"")</f>
        <v>3</v>
      </c>
      <c r="AQV70" s="395">
        <f ca="1">IF(AQD70&lt;&gt;"",SUM(AQP70:AQU70),"")</f>
        <v>4</v>
      </c>
    </row>
    <row r="71" spans="7:1160" x14ac:dyDescent="0.25">
      <c r="G71" s="395">
        <v>1</v>
      </c>
      <c r="H71" s="395">
        <v>1</v>
      </c>
      <c r="I71" s="395">
        <v>1</v>
      </c>
      <c r="J71" s="395">
        <f>IF(COUNTIF(J18:J21,4)=4,1,SUMPRODUCT((J18:J21=J19)*(I18:I21=I19)*(G18:G21&gt;G19))+1)</f>
        <v>1</v>
      </c>
      <c r="U71" s="395">
        <f>IF(V19&lt;&gt;"",SUMPRODUCT((AC18:AC21=AC19)*(AB18:AB21=AB19)*(Z18:Z21=Z19)*(AA18:AA21=AA19)),"")</f>
        <v>2</v>
      </c>
      <c r="V71" s="395" t="str">
        <f>IF(AND(U71&lt;&gt;"",U71&gt;1),V19,"")</f>
        <v>Bayern Munich</v>
      </c>
      <c r="W71" s="395">
        <f>SUMPRODUCT((DA3:DA54=V71)*(DD3:DD54=V72)*(DE3:DE54="W"))+SUMPRODUCT((DA3:DA54=V71)*(DD3:DD54=V73)*(DE3:DE54="W"))+SUMPRODUCT((DA3:DA54=V71)*(DD3:DD54=V74)*(DE3:DE54="W"))+SUMPRODUCT((DA3:DA54=V71)*(DD3:DD54=V70)*(DE3:DE54="W"))+SUMPRODUCT((DA3:DA54=V72)*(DD3:DD54=V71)*(DF3:DF54="W"))+SUMPRODUCT((DA3:DA54=V73)*(DD3:DD54=V71)*(DF3:DF54="W"))+SUMPRODUCT((DA3:DA54=V74)*(DD3:DD54=V71)*(DF3:DF54="W"))+SUMPRODUCT((DA3:DA54=V70)*(DD3:DD54=V71)*(DF3:DF54="W"))</f>
        <v>0</v>
      </c>
      <c r="X71" s="395">
        <f>SUMPRODUCT((DA3:DA54=V71)*(DD3:DD54=V72)*(DE3:DE54="D"))+SUMPRODUCT((DA3:DA54=V71)*(DD3:DD54=V73)*(DE3:DE54="D"))+SUMPRODUCT((DA3:DA54=V71)*(DD3:DD54=V74)*(DE3:DE54="D"))+SUMPRODUCT((DA3:DA54=V71)*(DD3:DD54=V70)*(DE3:DE54="D"))+SUMPRODUCT((DA3:DA54=V72)*(DD3:DD54=V71)*(DE3:DE54="D"))+SUMPRODUCT((DA3:DA54=V73)*(DD3:DD54=V71)*(DE3:DE54="D"))+SUMPRODUCT((DA3:DA54=V74)*(DD3:DD54=V71)*(DE3:DE54="D"))+SUMPRODUCT((DA3:DA54=V70)*(DD3:DD54=V71)*(DE3:DE54="D"))</f>
        <v>1</v>
      </c>
      <c r="Y71" s="395">
        <f>SUMPRODUCT((DA3:DA54=V71)*(DD3:DD54=V72)*(DE3:DE54="L"))+SUMPRODUCT((DA3:DA54=V71)*(DD3:DD54=V73)*(DE3:DE54="L"))+SUMPRODUCT((DA3:DA54=V71)*(DD3:DD54=V74)*(DE3:DE54="L"))+SUMPRODUCT((DA3:DA54=V71)*(DD3:DD54=V70)*(DE3:DE54="L"))+SUMPRODUCT((DA3:DA54=V72)*(DD3:DD54=V71)*(DF3:DF54="L"))+SUMPRODUCT((DA3:DA54=V73)*(DD3:DD54=V71)*(DF3:DF54="L"))+SUMPRODUCT((DA3:DA54=V74)*(DD3:DD54=V71)*(DF3:DF54="L"))+SUMPRODUCT((DA3:DA54=V70)*(DD3:DD54=V71)*(DF3:DF54="L"))</f>
        <v>0</v>
      </c>
      <c r="Z71" s="395">
        <f>SUMPRODUCT((DA3:DA54=V71)*(DD3:DD54=V72)*DB3:DB54)+SUMPRODUCT((DA3:DA54=V71)*(DD3:DD54=V73)*DB3:DB54)+SUMPRODUCT((DA3:DA54=V71)*(DD3:DD54=V74)*DB3:DB54)+SUMPRODUCT((DA3:DA54=V71)*(DD3:DD54=V70)*DB3:DB54)+SUMPRODUCT((DA3:DA54=V72)*(DD3:DD54=V71)*DC3:DC54)+SUMPRODUCT((DA3:DA54=V73)*(DD3:DD54=V71)*DC3:DC54)+SUMPRODUCT((DA3:DA54=V74)*(DD3:DD54=V71)*DC3:DC54)+SUMPRODUCT((DA3:DA54=V70)*(DD3:DD54=V71)*DC3:DC54)</f>
        <v>1</v>
      </c>
      <c r="AA71" s="395">
        <f>SUMPRODUCT((DA3:DA54=V71)*(DD3:DD54=V72)*DC3:DC54)+SUMPRODUCT((DA3:DA54=V71)*(DD3:DD54=V73)*DC3:DC54)+SUMPRODUCT((DA3:DA54=V71)*(DD3:DD54=V74)*DC3:DC54)+SUMPRODUCT((DA3:DA54=V71)*(DD3:DD54=V70)*DC3:DC54)+SUMPRODUCT((DA3:DA54=V72)*(DD3:DD54=V71)*DB3:DB54)+SUMPRODUCT((DA3:DA54=V73)*(DD3:DD54=V71)*DB3:DB54)+SUMPRODUCT((DA3:DA54=V74)*(DD3:DD54=V71)*DB3:DB54)+SUMPRODUCT((DA3:DA54=V70)*(DD3:DD54=V71)*DB3:DB54)</f>
        <v>1</v>
      </c>
      <c r="AB71" s="395">
        <f>Z71-AA71+1000</f>
        <v>1000</v>
      </c>
      <c r="AC71" s="395">
        <f t="shared" ref="AC71:AC73" si="7666">IF(V71&lt;&gt;"",W71*3+X71*1,"")</f>
        <v>1</v>
      </c>
      <c r="AD71" s="395">
        <f>IF(V71&lt;&gt;"",VLOOKUP(V71,C4:I52,7,FALSE),"")</f>
        <v>1003</v>
      </c>
      <c r="AE71" s="395">
        <f>IF(V71&lt;&gt;"",VLOOKUP(V71,C4:I52,5,FALSE),"")</f>
        <v>5</v>
      </c>
      <c r="AF71" s="395">
        <f>IF(V71&lt;&gt;"",VLOOKUP(V71,C4:K52,9,FALSE),"")</f>
        <v>30</v>
      </c>
      <c r="AG71" s="395">
        <f t="shared" ref="AG71:AG73" si="7667">AC71</f>
        <v>1</v>
      </c>
      <c r="AH71" s="395">
        <f>IF(V71&lt;&gt;"",RANK(AG71,AG70:AG73),"")</f>
        <v>1</v>
      </c>
      <c r="AI71" s="395">
        <f>IF(V71&lt;&gt;"",SUMPRODUCT((AG70:AG73=AG71)*(AB70:AB73&gt;AB71)),"")</f>
        <v>0</v>
      </c>
      <c r="AJ71" s="395">
        <f>IF(V71&lt;&gt;"",SUMPRODUCT((AG70:AG73=AG71)*(AB70:AB73=AB71)*(Z70:Z73&gt;Z71)),"")</f>
        <v>0</v>
      </c>
      <c r="AK71" s="395">
        <f>IF(V71&lt;&gt;"",SUMPRODUCT((AG70:AG73=AG71)*(AB70:AB73=AB71)*(Z70:Z73=Z71)*(AD70:AD73&gt;AD71)),"")</f>
        <v>0</v>
      </c>
      <c r="AL71" s="395">
        <f>IF(V71&lt;&gt;"",SUMPRODUCT((AG70:AG73=AG71)*(AB70:AB73=AB71)*(Z70:Z73=Z71)*(AD70:AD73=AD71)*(AE70:AE73&gt;AE71)),"")</f>
        <v>0</v>
      </c>
      <c r="AM71" s="395">
        <f>IF(V71&lt;&gt;"",SUMPRODUCT((AG70:AG73=AG71)*(AB70:AB73=AB71)*(Z70:Z73=Z71)*(AD70:AD73=AD71)*(AE70:AE73=AE71)*(AF70:AF73&gt;AF71)),"")</f>
        <v>0</v>
      </c>
      <c r="AN71" s="395">
        <f>IF(V71&lt;&gt;"",SUM(AH71:AM71),"")</f>
        <v>1</v>
      </c>
      <c r="AO71" s="395" t="str">
        <f>IF(AP19&lt;&gt;"",SUMPRODUCT((AW18:AW21=AW19)*(AV18:AV21=AV19)*(AT18:AT21=AT19)*(AU18:AU21=AU19)),"")</f>
        <v/>
      </c>
      <c r="AP71" s="395" t="str">
        <f>IF(AND(AO71&lt;&gt;"",AO71&gt;1),AP19,"")</f>
        <v/>
      </c>
      <c r="AQ71" s="395">
        <f>SUMPRODUCT((DA3:DA54=AP71)*(DD3:DD54=AP72)*(DE3:DE54="W"))+SUMPRODUCT((DA3:DA54=AP71)*(DD3:DD54=AP73)*(DE3:DE54="W"))+SUMPRODUCT((DA3:DA54=AP71)*(DD3:DD54=AP74)*(DE3:DE54="W"))+SUMPRODUCT((DA3:DA54=AP72)*(DD3:DD54=AP71)*(DF3:DF54="W"))+SUMPRODUCT((DA3:DA54=AP73)*(DD3:DD54=AP71)*(DF3:DF54="W"))+SUMPRODUCT((DA3:DA54=AP74)*(DD3:DD54=AP71)*(DF3:DF54="W"))</f>
        <v>0</v>
      </c>
      <c r="AR71" s="395">
        <f>SUMPRODUCT((DA3:DA54=AP71)*(DD3:DD54=AP72)*(DE3:DE54="D"))+SUMPRODUCT((DA3:DA54=AP71)*(DD3:DD54=AP73)*(DE3:DE54="D"))+SUMPRODUCT((DA3:DA54=AP71)*(DD3:DD54=AP74)*(DE3:DE54="D"))+SUMPRODUCT((DA3:DA54=AP72)*(DD3:DD54=AP71)*(DE3:DE54="D"))+SUMPRODUCT((DA3:DA54=AP73)*(DD3:DD54=AP71)*(DE3:DE54="D"))+SUMPRODUCT((DA3:DA54=AP74)*(DD3:DD54=AP71)*(DE3:DE54="D"))</f>
        <v>0</v>
      </c>
      <c r="AS71" s="395">
        <f>SUMPRODUCT((DA3:DA54=AP71)*(DD3:DD54=AP72)*(DE3:DE54="L"))+SUMPRODUCT((DA3:DA54=AP71)*(DD3:DD54=AP73)*(DE3:DE54="L"))+SUMPRODUCT((DA3:DA54=AP71)*(DD3:DD54=AP74)*(DE3:DE54="L"))+SUMPRODUCT((DA3:DA54=AP72)*(DD3:DD54=AP71)*(DF3:DF54="L"))+SUMPRODUCT((DA3:DA54=AP73)*(DD3:DD54=AP71)*(DF3:DF54="L"))+SUMPRODUCT((DA3:DA54=AP74)*(DD3:DD54=AP71)*(DF3:DF54="L"))</f>
        <v>0</v>
      </c>
      <c r="AT71" s="395">
        <f>SUMPRODUCT((DA3:DA54=AP71)*(DD3:DD54=AP72)*DB3:DB54)+SUMPRODUCT((DA3:DA54=AP71)*(DD3:DD54=AP73)*DB3:DB54)+SUMPRODUCT((DA3:DA54=AP71)*(DD3:DD54=AP74)*DB3:DB54)+SUMPRODUCT((DA3:DA54=AP71)*(DD3:DD54=AP70)*DB3:DB54)+SUMPRODUCT((DA3:DA54=AP72)*(DD3:DD54=AP71)*DC3:DC54)+SUMPRODUCT((DA3:DA54=AP73)*(DD3:DD54=AP71)*DC3:DC54)+SUMPRODUCT((DA3:DA54=AP74)*(DD3:DD54=AP71)*DC3:DC54)+SUMPRODUCT((DA3:DA54=AP70)*(DD3:DD54=AP71)*DC3:DC54)</f>
        <v>0</v>
      </c>
      <c r="AU71" s="395">
        <f>SUMPRODUCT((DA3:DA54=AP71)*(DD3:DD54=AP72)*DC3:DC54)+SUMPRODUCT((DA3:DA54=AP71)*(DD3:DD54=AP73)*DC3:DC54)+SUMPRODUCT((DA3:DA54=AP71)*(DD3:DD54=AP74)*DC3:DC54)+SUMPRODUCT((DA3:DA54=AP71)*(DD3:DD54=AP70)*DC3:DC54)+SUMPRODUCT((DA3:DA54=AP72)*(DD3:DD54=AP71)*DB3:DB54)+SUMPRODUCT((DA3:DA54=AP73)*(DD3:DD54=AP71)*DB3:DB54)+SUMPRODUCT((DA3:DA54=AP74)*(DD3:DD54=AP71)*DB3:DB54)+SUMPRODUCT((DA3:DA54=AP70)*(DD3:DD54=AP71)*DB3:DB54)</f>
        <v>0</v>
      </c>
      <c r="AV71" s="395">
        <f>AT71-AU71+1000</f>
        <v>1000</v>
      </c>
      <c r="AW71" s="395" t="str">
        <f t="shared" ref="AW71:AW73" si="7668">IF(AP71&lt;&gt;"",AQ71*3+AR71*1,"")</f>
        <v/>
      </c>
      <c r="AX71" s="395" t="str">
        <f>IF(AP71&lt;&gt;"",VLOOKUP(AP71,C4:I52,7,FALSE),"")</f>
        <v/>
      </c>
      <c r="AY71" s="395" t="str">
        <f>IF(AP71&lt;&gt;"",VLOOKUP(AP71,C4:I52,5,FALSE),"")</f>
        <v/>
      </c>
      <c r="AZ71" s="395" t="str">
        <f>IF(AP71&lt;&gt;"",VLOOKUP(AP71,C4:K52,9,FALSE),"")</f>
        <v/>
      </c>
      <c r="BA71" s="395" t="str">
        <f t="shared" ref="BA71:BA73" si="7669">AW71</f>
        <v/>
      </c>
      <c r="BB71" s="395" t="str">
        <f>IF(AP71&lt;&gt;"",RANK(BA71,BA70:BA73),"")</f>
        <v/>
      </c>
      <c r="BC71" s="395" t="str">
        <f>IF(AP71&lt;&gt;"",SUMPRODUCT((BA70:BA73=BA71)*(AV70:AV73&gt;AV71)),"")</f>
        <v/>
      </c>
      <c r="BD71" s="395" t="str">
        <f>IF(AP71&lt;&gt;"",SUMPRODUCT((BA70:BA73=BA71)*(AV70:AV73=AV71)*(AT70:AT73&gt;AT71)),"")</f>
        <v/>
      </c>
      <c r="BE71" s="395" t="str">
        <f>IF(AP71&lt;&gt;"",SUMPRODUCT((BA70:BA73=BA71)*(AV70:AV73=AV71)*(AT70:AT73=AT71)*(AX70:AX73&gt;AX71)),"")</f>
        <v/>
      </c>
      <c r="BF71" s="395" t="str">
        <f>IF(AP71&lt;&gt;"",SUMPRODUCT((BA70:BA73=BA71)*(AV70:AV73=AV71)*(AT70:AT73=AT71)*(AX70:AX73=AX71)*(AY70:AY73&gt;AY71)),"")</f>
        <v/>
      </c>
      <c r="BG71" s="395" t="str">
        <f>IF(AP71&lt;&gt;"",SUMPRODUCT((BA70:BA73=BA71)*(AV70:AV73=AV71)*(AT70:AT73=AT71)*(AX70:AX73=AX71)*(AY70:AY73=AY71)*(AZ70:AZ73&gt;AZ71)),"")</f>
        <v/>
      </c>
      <c r="BH71" s="395" t="str">
        <f>IF(AP71&lt;&gt;"",SUM(BB71:BG71)+1,"")</f>
        <v/>
      </c>
      <c r="DP71" s="395">
        <f ca="1">IF(COUNTIF(DP18:DP21,4)=4,1,SUMPRODUCT((DP18:DP21=DP19)*(DO18:DO21=DO19)*(DM18:DM21&gt;DM19))+1)</f>
        <v>1</v>
      </c>
      <c r="EA71" s="395" t="str">
        <f ca="1">IF(EB19&lt;&gt;"",SUMPRODUCT((EI18:EI21=EI19)*(EH18:EH21=EH19)*(EF18:EF21=EF19)*(EG18:EG21=EG19)),"")</f>
        <v/>
      </c>
      <c r="EB71" s="395" t="str">
        <f ca="1">IF(AND(EA71&lt;&gt;"",EA71&gt;1),EB19,"")</f>
        <v/>
      </c>
      <c r="EC71" s="395">
        <f ca="1">SUMPRODUCT((HG3:HG54=EB71)*(HJ3:HJ54=EB72)*(HK3:HK54="W"))+SUMPRODUCT((HG3:HG54=EB71)*(HJ3:HJ54=EB73)*(HK3:HK54="W"))+SUMPRODUCT((HG3:HG54=EB71)*(HJ3:HJ54=EB74)*(HK3:HK54="W"))+SUMPRODUCT((HG3:HG54=EB71)*(HJ3:HJ54=EB70)*(HK3:HK54="W"))+SUMPRODUCT((HG3:HG54=EB72)*(HJ3:HJ54=EB71)*(HL3:HL54="W"))+SUMPRODUCT((HG3:HG54=EB73)*(HJ3:HJ54=EB71)*(HL3:HL54="W"))+SUMPRODUCT((HG3:HG54=EB74)*(HJ3:HJ54=EB71)*(HL3:HL54="W"))+SUMPRODUCT((HG3:HG54=EB70)*(HJ3:HJ54=EB71)*(HL3:HL54="W"))</f>
        <v>0</v>
      </c>
      <c r="ED71" s="395">
        <f ca="1">SUMPRODUCT((HG3:HG54=EB71)*(HJ3:HJ54=EB72)*(HK3:HK54="D"))+SUMPRODUCT((HG3:HG54=EB71)*(HJ3:HJ54=EB73)*(HK3:HK54="D"))+SUMPRODUCT((HG3:HG54=EB71)*(HJ3:HJ54=EB74)*(HK3:HK54="D"))+SUMPRODUCT((HG3:HG54=EB71)*(HJ3:HJ54=EB70)*(HK3:HK54="D"))+SUMPRODUCT((HG3:HG54=EB72)*(HJ3:HJ54=EB71)*(HK3:HK54="D"))+SUMPRODUCT((HG3:HG54=EB73)*(HJ3:HJ54=EB71)*(HK3:HK54="D"))+SUMPRODUCT((HG3:HG54=EB74)*(HJ3:HJ54=EB71)*(HK3:HK54="D"))+SUMPRODUCT((HG3:HG54=EB70)*(HJ3:HJ54=EB71)*(HK3:HK54="D"))</f>
        <v>0</v>
      </c>
      <c r="EE71" s="395">
        <f ca="1">SUMPRODUCT((HG3:HG54=EB71)*(HJ3:HJ54=EB72)*(HK3:HK54="L"))+SUMPRODUCT((HG3:HG54=EB71)*(HJ3:HJ54=EB73)*(HK3:HK54="L"))+SUMPRODUCT((HG3:HG54=EB71)*(HJ3:HJ54=EB74)*(HK3:HK54="L"))+SUMPRODUCT((HG3:HG54=EB71)*(HJ3:HJ54=EB70)*(HK3:HK54="L"))+SUMPRODUCT((HG3:HG54=EB72)*(HJ3:HJ54=EB71)*(HL3:HL54="L"))+SUMPRODUCT((HG3:HG54=EB73)*(HJ3:HJ54=EB71)*(HL3:HL54="L"))+SUMPRODUCT((HG3:HG54=EB74)*(HJ3:HJ54=EB71)*(HL3:HL54="L"))+SUMPRODUCT((HG3:HG54=EB70)*(HJ3:HJ54=EB71)*(HL3:HL54="L"))</f>
        <v>0</v>
      </c>
      <c r="EF71" s="395">
        <f ca="1">SUMPRODUCT((HG3:HG54=EB71)*(HJ3:HJ54=EB72)*HH3:HH54)+SUMPRODUCT((HG3:HG54=EB71)*(HJ3:HJ54=EB73)*HH3:HH54)+SUMPRODUCT((HG3:HG54=EB71)*(HJ3:HJ54=EB74)*HH3:HH54)+SUMPRODUCT((HG3:HG54=EB71)*(HJ3:HJ54=EB70)*HH3:HH54)+SUMPRODUCT((HG3:HG54=EB72)*(HJ3:HJ54=EB71)*HI3:HI54)+SUMPRODUCT((HG3:HG54=EB73)*(HJ3:HJ54=EB71)*HI3:HI54)+SUMPRODUCT((HG3:HG54=EB74)*(HJ3:HJ54=EB71)*HI3:HI54)+SUMPRODUCT((HG3:HG54=EB70)*(HJ3:HJ54=EB71)*HI3:HI54)</f>
        <v>0</v>
      </c>
      <c r="EG71" s="395">
        <f ca="1">SUMPRODUCT((HG3:HG54=EB71)*(HJ3:HJ54=EB72)*HI3:HI54)+SUMPRODUCT((HG3:HG54=EB71)*(HJ3:HJ54=EB73)*HI3:HI54)+SUMPRODUCT((HG3:HG54=EB71)*(HJ3:HJ54=EB74)*HI3:HI54)+SUMPRODUCT((HG3:HG54=EB71)*(HJ3:HJ54=EB70)*HI3:HI54)+SUMPRODUCT((HG3:HG54=EB72)*(HJ3:HJ54=EB71)*HH3:HH54)+SUMPRODUCT((HG3:HG54=EB73)*(HJ3:HJ54=EB71)*HH3:HH54)+SUMPRODUCT((HG3:HG54=EB74)*(HJ3:HJ54=EB71)*HH3:HH54)+SUMPRODUCT((HG3:HG54=EB70)*(HJ3:HJ54=EB71)*HH3:HH54)</f>
        <v>0</v>
      </c>
      <c r="EH71" s="395">
        <f ca="1">EF71-EG71+1000</f>
        <v>1000</v>
      </c>
      <c r="EI71" s="395" t="str">
        <f t="shared" ref="EI71:EI73" ca="1" si="7670">IF(EB71&lt;&gt;"",EC71*3+ED71*1,"")</f>
        <v/>
      </c>
      <c r="EJ71" s="395" t="str">
        <f ca="1">IF(EB71&lt;&gt;"",VLOOKUP(EB71,DI4:DO52,7,FALSE),"")</f>
        <v/>
      </c>
      <c r="EK71" s="395" t="str">
        <f ca="1">IF(EB71&lt;&gt;"",VLOOKUP(EB71,DI4:DO52,5,FALSE),"")</f>
        <v/>
      </c>
      <c r="EL71" s="395" t="str">
        <f ca="1">IF(EB71&lt;&gt;"",VLOOKUP(EB71,DI4:DQ52,9,FALSE),"")</f>
        <v/>
      </c>
      <c r="EM71" s="395" t="str">
        <f t="shared" ref="EM71:EM73" ca="1" si="7671">EI71</f>
        <v/>
      </c>
      <c r="EN71" s="395" t="str">
        <f ca="1">IF(EB71&lt;&gt;"",RANK(EM71,EM70:EM73),"")</f>
        <v/>
      </c>
      <c r="EO71" s="395" t="str">
        <f ca="1">IF(EB71&lt;&gt;"",SUMPRODUCT((EM70:EM73=EM71)*(EH70:EH73&gt;EH71)),"")</f>
        <v/>
      </c>
      <c r="EP71" s="395" t="str">
        <f ca="1">IF(EB71&lt;&gt;"",SUMPRODUCT((EM70:EM73=EM71)*(EH70:EH73=EH71)*(EF70:EF73&gt;EF71)),"")</f>
        <v/>
      </c>
      <c r="EQ71" s="395" t="str">
        <f ca="1">IF(EB71&lt;&gt;"",SUMPRODUCT((EM70:EM73=EM71)*(EH70:EH73=EH71)*(EF70:EF73=EF71)*(EJ70:EJ73&gt;EJ71)),"")</f>
        <v/>
      </c>
      <c r="ER71" s="395" t="str">
        <f ca="1">IF(EB71&lt;&gt;"",SUMPRODUCT((EM70:EM73=EM71)*(EH70:EH73=EH71)*(EF70:EF73=EF71)*(EJ70:EJ73=EJ71)*(EK70:EK73&gt;EK71)),"")</f>
        <v/>
      </c>
      <c r="ES71" s="395" t="str">
        <f ca="1">IF(EB71&lt;&gt;"",SUMPRODUCT((EM70:EM73=EM71)*(EH70:EH73=EH71)*(EF70:EF73=EF71)*(EJ70:EJ73=EJ71)*(EK70:EK73=EK71)*(EL70:EL73&gt;EL71)),"")</f>
        <v/>
      </c>
      <c r="ET71" s="395" t="str">
        <f ca="1">IF(EB71&lt;&gt;"",SUM(EN71:ES71),"")</f>
        <v/>
      </c>
      <c r="EU71" s="395" t="str">
        <f ca="1">IF(EV19&lt;&gt;"",SUMPRODUCT((FC18:FC21=FC19)*(FB18:FB21=FB19)*(EZ18:EZ21=EZ19)*(FA18:FA21=FA19)),"")</f>
        <v/>
      </c>
      <c r="EV71" s="395" t="str">
        <f ca="1">IF(AND(EU71&lt;&gt;"",EU71&gt;1),EV19,"")</f>
        <v/>
      </c>
      <c r="EW71" s="395">
        <f ca="1">SUMPRODUCT((HG3:HG54=EV71)*(HJ3:HJ54=EV72)*(HK3:HK54="W"))+SUMPRODUCT((HG3:HG54=EV71)*(HJ3:HJ54=EV73)*(HK3:HK54="W"))+SUMPRODUCT((HG3:HG54=EV71)*(HJ3:HJ54=EV74)*(HK3:HK54="W"))+SUMPRODUCT((HG3:HG54=EV72)*(HJ3:HJ54=EV71)*(HL3:HL54="W"))+SUMPRODUCT((HG3:HG54=EV73)*(HJ3:HJ54=EV71)*(HL3:HL54="W"))+SUMPRODUCT((HG3:HG54=EV74)*(HJ3:HJ54=EV71)*(HL3:HL54="W"))</f>
        <v>0</v>
      </c>
      <c r="EX71" s="395">
        <f ca="1">SUMPRODUCT((HG3:HG54=EV71)*(HJ3:HJ54=EV72)*(HK3:HK54="D"))+SUMPRODUCT((HG3:HG54=EV71)*(HJ3:HJ54=EV73)*(HK3:HK54="D"))+SUMPRODUCT((HG3:HG54=EV71)*(HJ3:HJ54=EV74)*(HK3:HK54="D"))+SUMPRODUCT((HG3:HG54=EV72)*(HJ3:HJ54=EV71)*(HK3:HK54="D"))+SUMPRODUCT((HG3:HG54=EV73)*(HJ3:HJ54=EV71)*(HK3:HK54="D"))+SUMPRODUCT((HG3:HG54=EV74)*(HJ3:HJ54=EV71)*(HK3:HK54="D"))</f>
        <v>0</v>
      </c>
      <c r="EY71" s="395">
        <f ca="1">SUMPRODUCT((HG3:HG54=EV71)*(HJ3:HJ54=EV72)*(HK3:HK54="L"))+SUMPRODUCT((HG3:HG54=EV71)*(HJ3:HJ54=EV73)*(HK3:HK54="L"))+SUMPRODUCT((HG3:HG54=EV71)*(HJ3:HJ54=EV74)*(HK3:HK54="L"))+SUMPRODUCT((HG3:HG54=EV72)*(HJ3:HJ54=EV71)*(HL3:HL54="L"))+SUMPRODUCT((HG3:HG54=EV73)*(HJ3:HJ54=EV71)*(HL3:HL54="L"))+SUMPRODUCT((HG3:HG54=EV74)*(HJ3:HJ54=EV71)*(HL3:HL54="L"))</f>
        <v>0</v>
      </c>
      <c r="EZ71" s="395">
        <f ca="1">SUMPRODUCT((HG3:HG54=EV71)*(HJ3:HJ54=EV72)*HH3:HH54)+SUMPRODUCT((HG3:HG54=EV71)*(HJ3:HJ54=EV73)*HH3:HH54)+SUMPRODUCT((HG3:HG54=EV71)*(HJ3:HJ54=EV74)*HH3:HH54)+SUMPRODUCT((HG3:HG54=EV71)*(HJ3:HJ54=EV70)*HH3:HH54)+SUMPRODUCT((HG3:HG54=EV72)*(HJ3:HJ54=EV71)*HI3:HI54)+SUMPRODUCT((HG3:HG54=EV73)*(HJ3:HJ54=EV71)*HI3:HI54)+SUMPRODUCT((HG3:HG54=EV74)*(HJ3:HJ54=EV71)*HI3:HI54)+SUMPRODUCT((HG3:HG54=EV70)*(HJ3:HJ54=EV71)*HI3:HI54)</f>
        <v>0</v>
      </c>
      <c r="FA71" s="395">
        <f ca="1">SUMPRODUCT((HG3:HG54=EV71)*(HJ3:HJ54=EV72)*HI3:HI54)+SUMPRODUCT((HG3:HG54=EV71)*(HJ3:HJ54=EV73)*HI3:HI54)+SUMPRODUCT((HG3:HG54=EV71)*(HJ3:HJ54=EV74)*HI3:HI54)+SUMPRODUCT((HG3:HG54=EV71)*(HJ3:HJ54=EV70)*HI3:HI54)+SUMPRODUCT((HG3:HG54=EV72)*(HJ3:HJ54=EV71)*HH3:HH54)+SUMPRODUCT((HG3:HG54=EV73)*(HJ3:HJ54=EV71)*HH3:HH54)+SUMPRODUCT((HG3:HG54=EV74)*(HJ3:HJ54=EV71)*HH3:HH54)+SUMPRODUCT((HG3:HG54=EV70)*(HJ3:HJ54=EV71)*HH3:HH54)</f>
        <v>0</v>
      </c>
      <c r="FB71" s="395">
        <f ca="1">EZ71-FA71+1000</f>
        <v>1000</v>
      </c>
      <c r="FC71" s="395" t="str">
        <f t="shared" ref="FC71:FC73" ca="1" si="7672">IF(EV71&lt;&gt;"",EW71*3+EX71*1,"")</f>
        <v/>
      </c>
      <c r="FD71" s="395" t="str">
        <f ca="1">IF(EV71&lt;&gt;"",VLOOKUP(EV71,DI4:DO52,7,FALSE),"")</f>
        <v/>
      </c>
      <c r="FE71" s="395" t="str">
        <f ca="1">IF(EV71&lt;&gt;"",VLOOKUP(EV71,DI4:DO52,5,FALSE),"")</f>
        <v/>
      </c>
      <c r="FF71" s="395" t="str">
        <f ca="1">IF(EV71&lt;&gt;"",VLOOKUP(EV71,DI4:DQ52,9,FALSE),"")</f>
        <v/>
      </c>
      <c r="FG71" s="395" t="str">
        <f t="shared" ref="FG71:FG73" ca="1" si="7673">FC71</f>
        <v/>
      </c>
      <c r="FH71" s="395" t="str">
        <f ca="1">IF(EV71&lt;&gt;"",RANK(FG71,FG70:FG73),"")</f>
        <v/>
      </c>
      <c r="FI71" s="395" t="str">
        <f ca="1">IF(EV71&lt;&gt;"",SUMPRODUCT((FG70:FG73=FG71)*(FB70:FB73&gt;FB71)),"")</f>
        <v/>
      </c>
      <c r="FJ71" s="395" t="str">
        <f ca="1">IF(EV71&lt;&gt;"",SUMPRODUCT((FG70:FG73=FG71)*(FB70:FB73=FB71)*(EZ70:EZ73&gt;EZ71)),"")</f>
        <v/>
      </c>
      <c r="FK71" s="395" t="str">
        <f ca="1">IF(EV71&lt;&gt;"",SUMPRODUCT((FG70:FG73=FG71)*(FB70:FB73=FB71)*(EZ70:EZ73=EZ71)*(FD70:FD73&gt;FD71)),"")</f>
        <v/>
      </c>
      <c r="FL71" s="395" t="str">
        <f ca="1">IF(EV71&lt;&gt;"",SUMPRODUCT((FG70:FG73=FG71)*(FB70:FB73=FB71)*(EZ70:EZ73=EZ71)*(FD70:FD73=FD71)*(FE70:FE73&gt;FE71)),"")</f>
        <v/>
      </c>
      <c r="FM71" s="395" t="str">
        <f ca="1">IF(EV71&lt;&gt;"",SUMPRODUCT((FG70:FG73=FG71)*(FB70:FB73=FB71)*(EZ70:EZ73=EZ71)*(FD70:FD73=FD71)*(FE70:FE73=FE71)*(FF70:FF73&gt;FF71)),"")</f>
        <v/>
      </c>
      <c r="FN71" s="395" t="str">
        <f ca="1">IF(EV71&lt;&gt;"",SUM(FH71:FM71)+1,"")</f>
        <v/>
      </c>
      <c r="HV71" s="395">
        <f ca="1">IF(COUNTIF(HV18:HV21,4)=4,1,SUMPRODUCT((HV18:HV21=HV19)*(HU18:HU21=HU19)*(HS18:HS21&gt;HS19))+1)</f>
        <v>1</v>
      </c>
      <c r="IG71" s="395" t="str">
        <f ca="1">IF(IH19&lt;&gt;"",SUMPRODUCT((IO18:IO21=IO19)*(IN18:IN21=IN19)*(IL18:IL21=IL19)*(IM18:IM21=IM19)),"")</f>
        <v/>
      </c>
      <c r="IH71" s="395" t="str">
        <f ca="1">IF(AND(IG71&lt;&gt;"",IG71&gt;1),IH19,"")</f>
        <v/>
      </c>
      <c r="II71" s="395">
        <f ca="1">SUMPRODUCT((LM3:LM54=IH71)*(LP3:LP54=IH72)*(LQ3:LQ54="W"))+SUMPRODUCT((LM3:LM54=IH71)*(LP3:LP54=IH73)*(LQ3:LQ54="W"))+SUMPRODUCT((LM3:LM54=IH71)*(LP3:LP54=IH74)*(LQ3:LQ54="W"))+SUMPRODUCT((LM3:LM54=IH71)*(LP3:LP54=IH70)*(LQ3:LQ54="W"))+SUMPRODUCT((LM3:LM54=IH72)*(LP3:LP54=IH71)*(LR3:LR54="W"))+SUMPRODUCT((LM3:LM54=IH73)*(LP3:LP54=IH71)*(LR3:LR54="W"))+SUMPRODUCT((LM3:LM54=IH74)*(LP3:LP54=IH71)*(LR3:LR54="W"))+SUMPRODUCT((LM3:LM54=IH70)*(LP3:LP54=IH71)*(LR3:LR54="W"))</f>
        <v>0</v>
      </c>
      <c r="IJ71" s="395">
        <f ca="1">SUMPRODUCT((LM3:LM54=IH71)*(LP3:LP54=IH72)*(LQ3:LQ54="D"))+SUMPRODUCT((LM3:LM54=IH71)*(LP3:LP54=IH73)*(LQ3:LQ54="D"))+SUMPRODUCT((LM3:LM54=IH71)*(LP3:LP54=IH74)*(LQ3:LQ54="D"))+SUMPRODUCT((LM3:LM54=IH71)*(LP3:LP54=IH70)*(LQ3:LQ54="D"))+SUMPRODUCT((LM3:LM54=IH72)*(LP3:LP54=IH71)*(LQ3:LQ54="D"))+SUMPRODUCT((LM3:LM54=IH73)*(LP3:LP54=IH71)*(LQ3:LQ54="D"))+SUMPRODUCT((LM3:LM54=IH74)*(LP3:LP54=IH71)*(LQ3:LQ54="D"))+SUMPRODUCT((LM3:LM54=IH70)*(LP3:LP54=IH71)*(LQ3:LQ54="D"))</f>
        <v>0</v>
      </c>
      <c r="IK71" s="395">
        <f ca="1">SUMPRODUCT((LM3:LM54=IH71)*(LP3:LP54=IH72)*(LQ3:LQ54="L"))+SUMPRODUCT((LM3:LM54=IH71)*(LP3:LP54=IH73)*(LQ3:LQ54="L"))+SUMPRODUCT((LM3:LM54=IH71)*(LP3:LP54=IH74)*(LQ3:LQ54="L"))+SUMPRODUCT((LM3:LM54=IH71)*(LP3:LP54=IH70)*(LQ3:LQ54="L"))+SUMPRODUCT((LM3:LM54=IH72)*(LP3:LP54=IH71)*(LR3:LR54="L"))+SUMPRODUCT((LM3:LM54=IH73)*(LP3:LP54=IH71)*(LR3:LR54="L"))+SUMPRODUCT((LM3:LM54=IH74)*(LP3:LP54=IH71)*(LR3:LR54="L"))+SUMPRODUCT((LM3:LM54=IH70)*(LP3:LP54=IH71)*(LR3:LR54="L"))</f>
        <v>0</v>
      </c>
      <c r="IL71" s="395">
        <f ca="1">SUMPRODUCT((LM3:LM54=IH71)*(LP3:LP54=IH72)*LN3:LN54)+SUMPRODUCT((LM3:LM54=IH71)*(LP3:LP54=IH73)*LN3:LN54)+SUMPRODUCT((LM3:LM54=IH71)*(LP3:LP54=IH74)*LN3:LN54)+SUMPRODUCT((LM3:LM54=IH71)*(LP3:LP54=IH70)*LN3:LN54)+SUMPRODUCT((LM3:LM54=IH72)*(LP3:LP54=IH71)*LO3:LO54)+SUMPRODUCT((LM3:LM54=IH73)*(LP3:LP54=IH71)*LO3:LO54)+SUMPRODUCT((LM3:LM54=IH74)*(LP3:LP54=IH71)*LO3:LO54)+SUMPRODUCT((LM3:LM54=IH70)*(LP3:LP54=IH71)*LO3:LO54)</f>
        <v>0</v>
      </c>
      <c r="IM71" s="395">
        <f ca="1">SUMPRODUCT((LM3:LM54=IH71)*(LP3:LP54=IH72)*LO3:LO54)+SUMPRODUCT((LM3:LM54=IH71)*(LP3:LP54=IH73)*LO3:LO54)+SUMPRODUCT((LM3:LM54=IH71)*(LP3:LP54=IH74)*LO3:LO54)+SUMPRODUCT((LM3:LM54=IH71)*(LP3:LP54=IH70)*LO3:LO54)+SUMPRODUCT((LM3:LM54=IH72)*(LP3:LP54=IH71)*LN3:LN54)+SUMPRODUCT((LM3:LM54=IH73)*(LP3:LP54=IH71)*LN3:LN54)+SUMPRODUCT((LM3:LM54=IH74)*(LP3:LP54=IH71)*LN3:LN54)+SUMPRODUCT((LM3:LM54=IH70)*(LP3:LP54=IH71)*LN3:LN54)</f>
        <v>0</v>
      </c>
      <c r="IN71" s="395">
        <f ca="1">IL71-IM71+1000</f>
        <v>1000</v>
      </c>
      <c r="IO71" s="395" t="str">
        <f t="shared" ref="IO71:IO73" ca="1" si="7674">IF(IH71&lt;&gt;"",II71*3+IJ71*1,"")</f>
        <v/>
      </c>
      <c r="IP71" s="395" t="str">
        <f ca="1">IF(IH71&lt;&gt;"",VLOOKUP(IH71,HO4:HU52,7,FALSE),"")</f>
        <v/>
      </c>
      <c r="IQ71" s="395" t="str">
        <f ca="1">IF(IH71&lt;&gt;"",VLOOKUP(IH71,HO4:HU52,5,FALSE),"")</f>
        <v/>
      </c>
      <c r="IR71" s="395" t="str">
        <f ca="1">IF(IH71&lt;&gt;"",VLOOKUP(IH71,HO4:HW52,9,FALSE),"")</f>
        <v/>
      </c>
      <c r="IS71" s="395" t="str">
        <f t="shared" ref="IS71:IS73" ca="1" si="7675">IO71</f>
        <v/>
      </c>
      <c r="IT71" s="395" t="str">
        <f ca="1">IF(IH71&lt;&gt;"",RANK(IS71,IS70:IS73),"")</f>
        <v/>
      </c>
      <c r="IU71" s="395" t="str">
        <f ca="1">IF(IH71&lt;&gt;"",SUMPRODUCT((IS70:IS73=IS71)*(IN70:IN73&gt;IN71)),"")</f>
        <v/>
      </c>
      <c r="IV71" s="395" t="str">
        <f ca="1">IF(IH71&lt;&gt;"",SUMPRODUCT((IS70:IS73=IS71)*(IN70:IN73=IN71)*(IL70:IL73&gt;IL71)),"")</f>
        <v/>
      </c>
      <c r="IW71" s="395" t="str">
        <f ca="1">IF(IH71&lt;&gt;"",SUMPRODUCT((IS70:IS73=IS71)*(IN70:IN73=IN71)*(IL70:IL73=IL71)*(IP70:IP73&gt;IP71)),"")</f>
        <v/>
      </c>
      <c r="IX71" s="395" t="str">
        <f ca="1">IF(IH71&lt;&gt;"",SUMPRODUCT((IS70:IS73=IS71)*(IN70:IN73=IN71)*(IL70:IL73=IL71)*(IP70:IP73=IP71)*(IQ70:IQ73&gt;IQ71)),"")</f>
        <v/>
      </c>
      <c r="IY71" s="395" t="str">
        <f ca="1">IF(IH71&lt;&gt;"",SUMPRODUCT((IS70:IS73=IS71)*(IN70:IN73=IN71)*(IL70:IL73=IL71)*(IP70:IP73=IP71)*(IQ70:IQ73=IQ71)*(IR70:IR73&gt;IR71)),"")</f>
        <v/>
      </c>
      <c r="IZ71" s="395" t="str">
        <f ca="1">IF(IH71&lt;&gt;"",SUM(IT71:IY71),"")</f>
        <v/>
      </c>
      <c r="JA71" s="395">
        <f ca="1">IF(JB19&lt;&gt;"",SUMPRODUCT((JI18:JI21=JI19)*(JH18:JH21=JH19)*(JF18:JF21=JF19)*(JG18:JG21=JG19)),"")</f>
        <v>2</v>
      </c>
      <c r="JB71" s="395" t="str">
        <f ca="1">IF(AND(JA71&lt;&gt;"",JA71&gt;1),JB19,"")</f>
        <v>Boca Juniors</v>
      </c>
      <c r="JC71" s="395">
        <f ca="1">SUMPRODUCT((LM3:LM54=JB71)*(LP3:LP54=JB72)*(LQ3:LQ54="W"))+SUMPRODUCT((LM3:LM54=JB71)*(LP3:LP54=JB73)*(LQ3:LQ54="W"))+SUMPRODUCT((LM3:LM54=JB71)*(LP3:LP54=JB74)*(LQ3:LQ54="W"))+SUMPRODUCT((LM3:LM54=JB72)*(LP3:LP54=JB71)*(LR3:LR54="W"))+SUMPRODUCT((LM3:LM54=JB73)*(LP3:LP54=JB71)*(LR3:LR54="W"))+SUMPRODUCT((LM3:LM54=JB74)*(LP3:LP54=JB71)*(LR3:LR54="W"))</f>
        <v>0</v>
      </c>
      <c r="JD71" s="395">
        <f ca="1">SUMPRODUCT((LM3:LM54=JB71)*(LP3:LP54=JB72)*(LQ3:LQ54="D"))+SUMPRODUCT((LM3:LM54=JB71)*(LP3:LP54=JB73)*(LQ3:LQ54="D"))+SUMPRODUCT((LM3:LM54=JB71)*(LP3:LP54=JB74)*(LQ3:LQ54="D"))+SUMPRODUCT((LM3:LM54=JB72)*(LP3:LP54=JB71)*(LQ3:LQ54="D"))+SUMPRODUCT((LM3:LM54=JB73)*(LP3:LP54=JB71)*(LQ3:LQ54="D"))+SUMPRODUCT((LM3:LM54=JB74)*(LP3:LP54=JB71)*(LQ3:LQ54="D"))</f>
        <v>1</v>
      </c>
      <c r="JE71" s="395">
        <f ca="1">SUMPRODUCT((LM3:LM54=JB71)*(LP3:LP54=JB72)*(LQ3:LQ54="L"))+SUMPRODUCT((LM3:LM54=JB71)*(LP3:LP54=JB73)*(LQ3:LQ54="L"))+SUMPRODUCT((LM3:LM54=JB71)*(LP3:LP54=JB74)*(LQ3:LQ54="L"))+SUMPRODUCT((LM3:LM54=JB72)*(LP3:LP54=JB71)*(LR3:LR54="L"))+SUMPRODUCT((LM3:LM54=JB73)*(LP3:LP54=JB71)*(LR3:LR54="L"))+SUMPRODUCT((LM3:LM54=JB74)*(LP3:LP54=JB71)*(LR3:LR54="L"))</f>
        <v>0</v>
      </c>
      <c r="JF71" s="395">
        <f ca="1">SUMPRODUCT((LM3:LM54=JB71)*(LP3:LP54=JB72)*LN3:LN54)+SUMPRODUCT((LM3:LM54=JB71)*(LP3:LP54=JB73)*LN3:LN54)+SUMPRODUCT((LM3:LM54=JB71)*(LP3:LP54=JB74)*LN3:LN54)+SUMPRODUCT((LM3:LM54=JB71)*(LP3:LP54=JB70)*LN3:LN54)+SUMPRODUCT((LM3:LM54=JB72)*(LP3:LP54=JB71)*LO3:LO54)+SUMPRODUCT((LM3:LM54=JB73)*(LP3:LP54=JB71)*LO3:LO54)+SUMPRODUCT((LM3:LM54=JB74)*(LP3:LP54=JB71)*LO3:LO54)+SUMPRODUCT((LM3:LM54=JB70)*(LP3:LP54=JB71)*LO3:LO54)</f>
        <v>2</v>
      </c>
      <c r="JG71" s="395">
        <f ca="1">SUMPRODUCT((LM3:LM54=JB71)*(LP3:LP54=JB72)*LO3:LO54)+SUMPRODUCT((LM3:LM54=JB71)*(LP3:LP54=JB73)*LO3:LO54)+SUMPRODUCT((LM3:LM54=JB71)*(LP3:LP54=JB74)*LO3:LO54)+SUMPRODUCT((LM3:LM54=JB71)*(LP3:LP54=JB70)*LO3:LO54)+SUMPRODUCT((LM3:LM54=JB72)*(LP3:LP54=JB71)*LN3:LN54)+SUMPRODUCT((LM3:LM54=JB73)*(LP3:LP54=JB71)*LN3:LN54)+SUMPRODUCT((LM3:LM54=JB74)*(LP3:LP54=JB71)*LN3:LN54)+SUMPRODUCT((LM3:LM54=JB70)*(LP3:LP54=JB71)*LN3:LN54)</f>
        <v>2</v>
      </c>
      <c r="JH71" s="395">
        <f ca="1">JF71-JG71+1000</f>
        <v>1000</v>
      </c>
      <c r="JI71" s="395">
        <f t="shared" ref="JI71:JI73" ca="1" si="7676">IF(JB71&lt;&gt;"",JC71*3+JD71*1,"")</f>
        <v>1</v>
      </c>
      <c r="JJ71" s="395">
        <f ca="1">IF(JB71&lt;&gt;"",VLOOKUP(JB71,HO4:HU52,7,FALSE),"")</f>
        <v>1000</v>
      </c>
      <c r="JK71" s="395">
        <f ca="1">IF(JB71&lt;&gt;"",VLOOKUP(JB71,HO4:HU52,5,FALSE),"")</f>
        <v>5</v>
      </c>
      <c r="JL71" s="395">
        <f ca="1">IF(JB71&lt;&gt;"",VLOOKUP(JB71,HO4:HW52,9,FALSE),"")</f>
        <v>14</v>
      </c>
      <c r="JM71" s="395">
        <f t="shared" ref="JM71:JM73" ca="1" si="7677">JI71</f>
        <v>1</v>
      </c>
      <c r="JN71" s="395">
        <f ca="1">IF(JB71&lt;&gt;"",RANK(JM71,JM70:JM73),"")</f>
        <v>1</v>
      </c>
      <c r="JO71" s="395">
        <f ca="1">IF(JB71&lt;&gt;"",SUMPRODUCT((JM70:JM73=JM71)*(JH70:JH73&gt;JH71)),"")</f>
        <v>0</v>
      </c>
      <c r="JP71" s="395">
        <f ca="1">IF(JB71&lt;&gt;"",SUMPRODUCT((JM70:JM73=JM71)*(JH70:JH73=JH71)*(JF70:JF73&gt;JF71)),"")</f>
        <v>0</v>
      </c>
      <c r="JQ71" s="395">
        <f ca="1">IF(JB71&lt;&gt;"",SUMPRODUCT((JM70:JM73=JM71)*(JH70:JH73=JH71)*(JF70:JF73=JF71)*(JJ70:JJ73&gt;JJ71)),"")</f>
        <v>0</v>
      </c>
      <c r="JR71" s="395">
        <f ca="1">IF(JB71&lt;&gt;"",SUMPRODUCT((JM70:JM73=JM71)*(JH70:JH73=JH71)*(JF70:JF73=JF71)*(JJ70:JJ73=JJ71)*(JK70:JK73&gt;JK71)),"")</f>
        <v>0</v>
      </c>
      <c r="JS71" s="395">
        <f ca="1">IF(JB71&lt;&gt;"",SUMPRODUCT((JM70:JM73=JM71)*(JH70:JH73=JH71)*(JF70:JF73=JF71)*(JJ70:JJ73=JJ71)*(JK70:JK73=JK71)*(JL70:JL73&gt;JL71)),"")</f>
        <v>0</v>
      </c>
      <c r="JT71" s="395">
        <f ca="1">IF(JB71&lt;&gt;"",SUM(JN71:JS71)+1,"")</f>
        <v>2</v>
      </c>
      <c r="MB71" s="395">
        <f ca="1">IF(COUNTIF(MB18:MB21,4)=4,1,SUMPRODUCT((MB18:MB21=MB19)*(MA18:MA21=MA19)*(LY18:LY21&gt;LY19))+1)</f>
        <v>1</v>
      </c>
      <c r="MM71" s="395" t="str">
        <f ca="1">IF(MN19&lt;&gt;"",SUMPRODUCT((MU18:MU21=MU19)*(MT18:MT21=MT19)*(MR18:MR21=MR19)*(MS18:MS21=MS19)),"")</f>
        <v/>
      </c>
      <c r="MN71" s="395" t="str">
        <f ca="1">IF(AND(MM71&lt;&gt;"",MM71&gt;1),MN19,"")</f>
        <v/>
      </c>
      <c r="MO71" s="395">
        <f ca="1">SUMPRODUCT((PS3:PS54=MN71)*(PV3:PV54=MN72)*(PW3:PW54="W"))+SUMPRODUCT((PS3:PS54=MN71)*(PV3:PV54=MN73)*(PW3:PW54="W"))+SUMPRODUCT((PS3:PS54=MN71)*(PV3:PV54=MN74)*(PW3:PW54="W"))+SUMPRODUCT((PS3:PS54=MN71)*(PV3:PV54=MN70)*(PW3:PW54="W"))+SUMPRODUCT((PS3:PS54=MN72)*(PV3:PV54=MN71)*(PX3:PX54="W"))+SUMPRODUCT((PS3:PS54=MN73)*(PV3:PV54=MN71)*(PX3:PX54="W"))+SUMPRODUCT((PS3:PS54=MN74)*(PV3:PV54=MN71)*(PX3:PX54="W"))+SUMPRODUCT((PS3:PS54=MN70)*(PV3:PV54=MN71)*(PX3:PX54="W"))</f>
        <v>0</v>
      </c>
      <c r="MP71" s="395">
        <f ca="1">SUMPRODUCT((PS3:PS54=MN71)*(PV3:PV54=MN72)*(PW3:PW54="D"))+SUMPRODUCT((PS3:PS54=MN71)*(PV3:PV54=MN73)*(PW3:PW54="D"))+SUMPRODUCT((PS3:PS54=MN71)*(PV3:PV54=MN74)*(PW3:PW54="D"))+SUMPRODUCT((PS3:PS54=MN71)*(PV3:PV54=MN70)*(PW3:PW54="D"))+SUMPRODUCT((PS3:PS54=MN72)*(PV3:PV54=MN71)*(PW3:PW54="D"))+SUMPRODUCT((PS3:PS54=MN73)*(PV3:PV54=MN71)*(PW3:PW54="D"))+SUMPRODUCT((PS3:PS54=MN74)*(PV3:PV54=MN71)*(PW3:PW54="D"))+SUMPRODUCT((PS3:PS54=MN70)*(PV3:PV54=MN71)*(PW3:PW54="D"))</f>
        <v>0</v>
      </c>
      <c r="MQ71" s="395">
        <f ca="1">SUMPRODUCT((PS3:PS54=MN71)*(PV3:PV54=MN72)*(PW3:PW54="L"))+SUMPRODUCT((PS3:PS54=MN71)*(PV3:PV54=MN73)*(PW3:PW54="L"))+SUMPRODUCT((PS3:PS54=MN71)*(PV3:PV54=MN74)*(PW3:PW54="L"))+SUMPRODUCT((PS3:PS54=MN71)*(PV3:PV54=MN70)*(PW3:PW54="L"))+SUMPRODUCT((PS3:PS54=MN72)*(PV3:PV54=MN71)*(PX3:PX54="L"))+SUMPRODUCT((PS3:PS54=MN73)*(PV3:PV54=MN71)*(PX3:PX54="L"))+SUMPRODUCT((PS3:PS54=MN74)*(PV3:PV54=MN71)*(PX3:PX54="L"))+SUMPRODUCT((PS3:PS54=MN70)*(PV3:PV54=MN71)*(PX3:PX54="L"))</f>
        <v>0</v>
      </c>
      <c r="MR71" s="395">
        <f ca="1">SUMPRODUCT((PS3:PS54=MN71)*(PV3:PV54=MN72)*PT3:PT54)+SUMPRODUCT((PS3:PS54=MN71)*(PV3:PV54=MN73)*PT3:PT54)+SUMPRODUCT((PS3:PS54=MN71)*(PV3:PV54=MN74)*PT3:PT54)+SUMPRODUCT((PS3:PS54=MN71)*(PV3:PV54=MN70)*PT3:PT54)+SUMPRODUCT((PS3:PS54=MN72)*(PV3:PV54=MN71)*PU3:PU54)+SUMPRODUCT((PS3:PS54=MN73)*(PV3:PV54=MN71)*PU3:PU54)+SUMPRODUCT((PS3:PS54=MN74)*(PV3:PV54=MN71)*PU3:PU54)+SUMPRODUCT((PS3:PS54=MN70)*(PV3:PV54=MN71)*PU3:PU54)</f>
        <v>0</v>
      </c>
      <c r="MS71" s="395">
        <f ca="1">SUMPRODUCT((PS3:PS54=MN71)*(PV3:PV54=MN72)*PU3:PU54)+SUMPRODUCT((PS3:PS54=MN71)*(PV3:PV54=MN73)*PU3:PU54)+SUMPRODUCT((PS3:PS54=MN71)*(PV3:PV54=MN74)*PU3:PU54)+SUMPRODUCT((PS3:PS54=MN71)*(PV3:PV54=MN70)*PU3:PU54)+SUMPRODUCT((PS3:PS54=MN72)*(PV3:PV54=MN71)*PT3:PT54)+SUMPRODUCT((PS3:PS54=MN73)*(PV3:PV54=MN71)*PT3:PT54)+SUMPRODUCT((PS3:PS54=MN74)*(PV3:PV54=MN71)*PT3:PT54)+SUMPRODUCT((PS3:PS54=MN70)*(PV3:PV54=MN71)*PT3:PT54)</f>
        <v>0</v>
      </c>
      <c r="MT71" s="395">
        <f ca="1">MR71-MS71+1000</f>
        <v>1000</v>
      </c>
      <c r="MU71" s="395" t="str">
        <f t="shared" ref="MU71:MU73" ca="1" si="7678">IF(MN71&lt;&gt;"",MO71*3+MP71*1,"")</f>
        <v/>
      </c>
      <c r="MV71" s="395" t="str">
        <f ca="1">IF(MN71&lt;&gt;"",VLOOKUP(MN71,LU4:MA52,7,FALSE),"")</f>
        <v/>
      </c>
      <c r="MW71" s="395" t="str">
        <f ca="1">IF(MN71&lt;&gt;"",VLOOKUP(MN71,LU4:MA52,5,FALSE),"")</f>
        <v/>
      </c>
      <c r="MX71" s="395" t="str">
        <f ca="1">IF(MN71&lt;&gt;"",VLOOKUP(MN71,LU4:MC52,9,FALSE),"")</f>
        <v/>
      </c>
      <c r="MY71" s="395" t="str">
        <f t="shared" ref="MY71:MY73" ca="1" si="7679">MU71</f>
        <v/>
      </c>
      <c r="MZ71" s="395" t="str">
        <f ca="1">IF(MN71&lt;&gt;"",RANK(MY71,MY70:MY73),"")</f>
        <v/>
      </c>
      <c r="NA71" s="395" t="str">
        <f ca="1">IF(MN71&lt;&gt;"",SUMPRODUCT((MY70:MY73=MY71)*(MT70:MT73&gt;MT71)),"")</f>
        <v/>
      </c>
      <c r="NB71" s="395" t="str">
        <f ca="1">IF(MN71&lt;&gt;"",SUMPRODUCT((MY70:MY73=MY71)*(MT70:MT73=MT71)*(MR70:MR73&gt;MR71)),"")</f>
        <v/>
      </c>
      <c r="NC71" s="395" t="str">
        <f ca="1">IF(MN71&lt;&gt;"",SUMPRODUCT((MY70:MY73=MY71)*(MT70:MT73=MT71)*(MR70:MR73=MR71)*(MV70:MV73&gt;MV71)),"")</f>
        <v/>
      </c>
      <c r="ND71" s="395" t="str">
        <f ca="1">IF(MN71&lt;&gt;"",SUMPRODUCT((MY70:MY73=MY71)*(MT70:MT73=MT71)*(MR70:MR73=MR71)*(MV70:MV73=MV71)*(MW70:MW73&gt;MW71)),"")</f>
        <v/>
      </c>
      <c r="NE71" s="395" t="str">
        <f ca="1">IF(MN71&lt;&gt;"",SUMPRODUCT((MY70:MY73=MY71)*(MT70:MT73=MT71)*(MR70:MR73=MR71)*(MV70:MV73=MV71)*(MW70:MW73=MW71)*(MX70:MX73&gt;MX71)),"")</f>
        <v/>
      </c>
      <c r="NF71" s="395" t="str">
        <f ca="1">IF(MN71&lt;&gt;"",SUM(MZ71:NE71),"")</f>
        <v/>
      </c>
      <c r="NG71" s="395">
        <f ca="1">IF(NH19&lt;&gt;"",SUMPRODUCT((NO18:NO21=NO19)*(NN18:NN21=NN19)*(NL18:NL21=NL19)*(NM18:NM21=NM19)),"")</f>
        <v>2</v>
      </c>
      <c r="NH71" s="395" t="str">
        <f ca="1">IF(AND(NG71&lt;&gt;"",NG71&gt;1),NH19,"")</f>
        <v>Benfica</v>
      </c>
      <c r="NI71" s="395">
        <f ca="1">SUMPRODUCT((PS3:PS54=NH71)*(PV3:PV54=NH72)*(PW3:PW54="W"))+SUMPRODUCT((PS3:PS54=NH71)*(PV3:PV54=NH73)*(PW3:PW54="W"))+SUMPRODUCT((PS3:PS54=NH71)*(PV3:PV54=NH74)*(PW3:PW54="W"))+SUMPRODUCT((PS3:PS54=NH72)*(PV3:PV54=NH71)*(PX3:PX54="W"))+SUMPRODUCT((PS3:PS54=NH73)*(PV3:PV54=NH71)*(PX3:PX54="W"))+SUMPRODUCT((PS3:PS54=NH74)*(PV3:PV54=NH71)*(PX3:PX54="W"))</f>
        <v>0</v>
      </c>
      <c r="NJ71" s="395">
        <f ca="1">SUMPRODUCT((PS3:PS54=NH71)*(PV3:PV54=NH72)*(PW3:PW54="D"))+SUMPRODUCT((PS3:PS54=NH71)*(PV3:PV54=NH73)*(PW3:PW54="D"))+SUMPRODUCT((PS3:PS54=NH71)*(PV3:PV54=NH74)*(PW3:PW54="D"))+SUMPRODUCT((PS3:PS54=NH72)*(PV3:PV54=NH71)*(PW3:PW54="D"))+SUMPRODUCT((PS3:PS54=NH73)*(PV3:PV54=NH71)*(PW3:PW54="D"))+SUMPRODUCT((PS3:PS54=NH74)*(PV3:PV54=NH71)*(PW3:PW54="D"))</f>
        <v>1</v>
      </c>
      <c r="NK71" s="395">
        <f ca="1">SUMPRODUCT((PS3:PS54=NH71)*(PV3:PV54=NH72)*(PW3:PW54="L"))+SUMPRODUCT((PS3:PS54=NH71)*(PV3:PV54=NH73)*(PW3:PW54="L"))+SUMPRODUCT((PS3:PS54=NH71)*(PV3:PV54=NH74)*(PW3:PW54="L"))+SUMPRODUCT((PS3:PS54=NH72)*(PV3:PV54=NH71)*(PX3:PX54="L"))+SUMPRODUCT((PS3:PS54=NH73)*(PV3:PV54=NH71)*(PX3:PX54="L"))+SUMPRODUCT((PS3:PS54=NH74)*(PV3:PV54=NH71)*(PX3:PX54="L"))</f>
        <v>0</v>
      </c>
      <c r="NL71" s="395">
        <f ca="1">SUMPRODUCT((PS3:PS54=NH71)*(PV3:PV54=NH72)*PT3:PT54)+SUMPRODUCT((PS3:PS54=NH71)*(PV3:PV54=NH73)*PT3:PT54)+SUMPRODUCT((PS3:PS54=NH71)*(PV3:PV54=NH74)*PT3:PT54)+SUMPRODUCT((PS3:PS54=NH71)*(PV3:PV54=NH70)*PT3:PT54)+SUMPRODUCT((PS3:PS54=NH72)*(PV3:PV54=NH71)*PU3:PU54)+SUMPRODUCT((PS3:PS54=NH73)*(PV3:PV54=NH71)*PU3:PU54)+SUMPRODUCT((PS3:PS54=NH74)*(PV3:PV54=NH71)*PU3:PU54)+SUMPRODUCT((PS3:PS54=NH70)*(PV3:PV54=NH71)*PU3:PU54)</f>
        <v>3</v>
      </c>
      <c r="NM71" s="395">
        <f ca="1">SUMPRODUCT((PS3:PS54=NH71)*(PV3:PV54=NH72)*PU3:PU54)+SUMPRODUCT((PS3:PS54=NH71)*(PV3:PV54=NH73)*PU3:PU54)+SUMPRODUCT((PS3:PS54=NH71)*(PV3:PV54=NH74)*PU3:PU54)+SUMPRODUCT((PS3:PS54=NH71)*(PV3:PV54=NH70)*PU3:PU54)+SUMPRODUCT((PS3:PS54=NH72)*(PV3:PV54=NH71)*PT3:PT54)+SUMPRODUCT((PS3:PS54=NH73)*(PV3:PV54=NH71)*PT3:PT54)+SUMPRODUCT((PS3:PS54=NH74)*(PV3:PV54=NH71)*PT3:PT54)+SUMPRODUCT((PS3:PS54=NH70)*(PV3:PV54=NH71)*PT3:PT54)</f>
        <v>3</v>
      </c>
      <c r="NN71" s="395">
        <f ca="1">NL71-NM71+1000</f>
        <v>1000</v>
      </c>
      <c r="NO71" s="395">
        <f t="shared" ref="NO71:NO73" ca="1" si="7680">IF(NH71&lt;&gt;"",NI71*3+NJ71*1,"")</f>
        <v>1</v>
      </c>
      <c r="NP71" s="395">
        <f ca="1">IF(NH71&lt;&gt;"",VLOOKUP(NH71,LU4:MA52,7,FALSE),"")</f>
        <v>1000</v>
      </c>
      <c r="NQ71" s="395">
        <f ca="1">IF(NH71&lt;&gt;"",VLOOKUP(NH71,LU4:MA52,5,FALSE),"")</f>
        <v>4</v>
      </c>
      <c r="NR71" s="395">
        <f ca="1">IF(NH71&lt;&gt;"",VLOOKUP(NH71,LU4:MC52,9,FALSE),"")</f>
        <v>22</v>
      </c>
      <c r="NS71" s="395">
        <f t="shared" ref="NS71:NS73" ca="1" si="7681">NO71</f>
        <v>1</v>
      </c>
      <c r="NT71" s="395">
        <f ca="1">IF(NH71&lt;&gt;"",RANK(NS71,NS70:NS73),"")</f>
        <v>1</v>
      </c>
      <c r="NU71" s="395">
        <f ca="1">IF(NH71&lt;&gt;"",SUMPRODUCT((NS70:NS73=NS71)*(NN70:NN73&gt;NN71)),"")</f>
        <v>0</v>
      </c>
      <c r="NV71" s="395">
        <f ca="1">IF(NH71&lt;&gt;"",SUMPRODUCT((NS70:NS73=NS71)*(NN70:NN73=NN71)*(NL70:NL73&gt;NL71)),"")</f>
        <v>0</v>
      </c>
      <c r="NW71" s="395">
        <f ca="1">IF(NH71&lt;&gt;"",SUMPRODUCT((NS70:NS73=NS71)*(NN70:NN73=NN71)*(NL70:NL73=NL71)*(NP70:NP73&gt;NP71)),"")</f>
        <v>0</v>
      </c>
      <c r="NX71" s="395">
        <f ca="1">IF(NH71&lt;&gt;"",SUMPRODUCT((NS70:NS73=NS71)*(NN70:NN73=NN71)*(NL70:NL73=NL71)*(NP70:NP73=NP71)*(NQ70:NQ73&gt;NQ71)),"")</f>
        <v>0</v>
      </c>
      <c r="NY71" s="395">
        <f ca="1">IF(NH71&lt;&gt;"",SUMPRODUCT((NS70:NS73=NS71)*(NN70:NN73=NN71)*(NL70:NL73=NL71)*(NP70:NP73=NP71)*(NQ70:NQ73=NQ71)*(NR70:NR73&gt;NR71)),"")</f>
        <v>0</v>
      </c>
      <c r="NZ71" s="395">
        <f ca="1">IF(NH71&lt;&gt;"",SUM(NT71:NY71)+1,"")</f>
        <v>2</v>
      </c>
      <c r="QH71" s="395">
        <f ca="1">IF(COUNTIF(QH18:QH21,4)=4,1,SUMPRODUCT((QH18:QH21=QH19)*(QG18:QG21=QG19)*(QE18:QE21&gt;QE19))+1)</f>
        <v>1</v>
      </c>
      <c r="QS71" s="395">
        <f ca="1">IF(QT19&lt;&gt;"",SUMPRODUCT((RA18:RA21=RA19)*(QZ18:QZ21=QZ19)*(QX18:QX21=QX19)*(QY18:QY21=QY19)),"")</f>
        <v>4</v>
      </c>
      <c r="QT71" s="395" t="str">
        <f ca="1">IF(AND(QS71&lt;&gt;"",QS71&gt;1),QT19,"")</f>
        <v>Boca Juniors</v>
      </c>
      <c r="QU71" s="395">
        <f ca="1">SUMPRODUCT((TY3:TY54=QT71)*(UB3:UB54=QT72)*(UC3:UC54="W"))+SUMPRODUCT((TY3:TY54=QT71)*(UB3:UB54=QT73)*(UC3:UC54="W"))+SUMPRODUCT((TY3:TY54=QT71)*(UB3:UB54=QT74)*(UC3:UC54="W"))+SUMPRODUCT((TY3:TY54=QT71)*(UB3:UB54=QT70)*(UC3:UC54="W"))+SUMPRODUCT((TY3:TY54=QT72)*(UB3:UB54=QT71)*(UD3:UD54="W"))+SUMPRODUCT((TY3:TY54=QT73)*(UB3:UB54=QT71)*(UD3:UD54="W"))+SUMPRODUCT((TY3:TY54=QT74)*(UB3:UB54=QT71)*(UD3:UD54="W"))+SUMPRODUCT((TY3:TY54=QT70)*(UB3:UB54=QT71)*(UD3:UD54="W"))</f>
        <v>0</v>
      </c>
      <c r="QV71" s="395">
        <f ca="1">SUMPRODUCT((TY3:TY54=QT71)*(UB3:UB54=QT72)*(UC3:UC54="D"))+SUMPRODUCT((TY3:TY54=QT71)*(UB3:UB54=QT73)*(UC3:UC54="D"))+SUMPRODUCT((TY3:TY54=QT71)*(UB3:UB54=QT74)*(UC3:UC54="D"))+SUMPRODUCT((TY3:TY54=QT71)*(UB3:UB54=QT70)*(UC3:UC54="D"))+SUMPRODUCT((TY3:TY54=QT72)*(UB3:UB54=QT71)*(UC3:UC54="D"))+SUMPRODUCT((TY3:TY54=QT73)*(UB3:UB54=QT71)*(UC3:UC54="D"))+SUMPRODUCT((TY3:TY54=QT74)*(UB3:UB54=QT71)*(UC3:UC54="D"))+SUMPRODUCT((TY3:TY54=QT70)*(UB3:UB54=QT71)*(UC3:UC54="D"))</f>
        <v>0</v>
      </c>
      <c r="QW71" s="395">
        <f ca="1">SUMPRODUCT((TY3:TY54=QT71)*(UB3:UB54=QT72)*(UC3:UC54="L"))+SUMPRODUCT((TY3:TY54=QT71)*(UB3:UB54=QT73)*(UC3:UC54="L"))+SUMPRODUCT((TY3:TY54=QT71)*(UB3:UB54=QT74)*(UC3:UC54="L"))+SUMPRODUCT((TY3:TY54=QT71)*(UB3:UB54=QT70)*(UC3:UC54="L"))+SUMPRODUCT((TY3:TY54=QT72)*(UB3:UB54=QT71)*(UD3:UD54="L"))+SUMPRODUCT((TY3:TY54=QT73)*(UB3:UB54=QT71)*(UD3:UD54="L"))+SUMPRODUCT((TY3:TY54=QT74)*(UB3:UB54=QT71)*(UD3:UD54="L"))+SUMPRODUCT((TY3:TY54=QT70)*(UB3:UB54=QT71)*(UD3:UD54="L"))</f>
        <v>0</v>
      </c>
      <c r="QX71" s="395">
        <f ca="1">SUMPRODUCT((TY3:TY54=QT71)*(UB3:UB54=QT72)*TZ3:TZ54)+SUMPRODUCT((TY3:TY54=QT71)*(UB3:UB54=QT73)*TZ3:TZ54)+SUMPRODUCT((TY3:TY54=QT71)*(UB3:UB54=QT74)*TZ3:TZ54)+SUMPRODUCT((TY3:TY54=QT71)*(UB3:UB54=QT70)*TZ3:TZ54)+SUMPRODUCT((TY3:TY54=QT72)*(UB3:UB54=QT71)*UA3:UA54)+SUMPRODUCT((TY3:TY54=QT73)*(UB3:UB54=QT71)*UA3:UA54)+SUMPRODUCT((TY3:TY54=QT74)*(UB3:UB54=QT71)*UA3:UA54)+SUMPRODUCT((TY3:TY54=QT70)*(UB3:UB54=QT71)*UA3:UA54)</f>
        <v>0</v>
      </c>
      <c r="QY71" s="395">
        <f ca="1">SUMPRODUCT((TY3:TY54=QT71)*(UB3:UB54=QT72)*UA3:UA54)+SUMPRODUCT((TY3:TY54=QT71)*(UB3:UB54=QT73)*UA3:UA54)+SUMPRODUCT((TY3:TY54=QT71)*(UB3:UB54=QT74)*UA3:UA54)+SUMPRODUCT((TY3:TY54=QT71)*(UB3:UB54=QT70)*UA3:UA54)+SUMPRODUCT((TY3:TY54=QT72)*(UB3:UB54=QT71)*TZ3:TZ54)+SUMPRODUCT((TY3:TY54=QT73)*(UB3:UB54=QT71)*TZ3:TZ54)+SUMPRODUCT((TY3:TY54=QT74)*(UB3:UB54=QT71)*TZ3:TZ54)+SUMPRODUCT((TY3:TY54=QT70)*(UB3:UB54=QT71)*TZ3:TZ54)</f>
        <v>0</v>
      </c>
      <c r="QZ71" s="395">
        <f ca="1">QX71-QY71+1000</f>
        <v>1000</v>
      </c>
      <c r="RA71" s="395">
        <f t="shared" ref="RA71:RA73" ca="1" si="7682">IF(QT71&lt;&gt;"",QU71*3+QV71*1,"")</f>
        <v>0</v>
      </c>
      <c r="RB71" s="395">
        <f ca="1">IF(QT71&lt;&gt;"",VLOOKUP(QT71,QA4:QG52,7,FALSE),"")</f>
        <v>1000</v>
      </c>
      <c r="RC71" s="395">
        <f ca="1">IF(QT71&lt;&gt;"",VLOOKUP(QT71,QA4:QG52,5,FALSE),"")</f>
        <v>0</v>
      </c>
      <c r="RD71" s="395">
        <f ca="1">IF(QT71&lt;&gt;"",VLOOKUP(QT71,QA4:QI52,9,FALSE),"")</f>
        <v>14</v>
      </c>
      <c r="RE71" s="395">
        <f t="shared" ref="RE71:RE73" ca="1" si="7683">RA71</f>
        <v>0</v>
      </c>
      <c r="RF71" s="395">
        <f ca="1">IF(QT71&lt;&gt;"",RANK(RE71,RE70:RE73),"")</f>
        <v>1</v>
      </c>
      <c r="RG71" s="395">
        <f ca="1">IF(QT71&lt;&gt;"",SUMPRODUCT((RE70:RE73=RE71)*(QZ70:QZ73&gt;QZ71)),"")</f>
        <v>0</v>
      </c>
      <c r="RH71" s="395">
        <f ca="1">IF(QT71&lt;&gt;"",SUMPRODUCT((RE70:RE73=RE71)*(QZ70:QZ73=QZ71)*(QX70:QX73&gt;QX71)),"")</f>
        <v>0</v>
      </c>
      <c r="RI71" s="395">
        <f ca="1">IF(QT71&lt;&gt;"",SUMPRODUCT((RE70:RE73=RE71)*(QZ70:QZ73=QZ71)*(QX70:QX73=QX71)*(RB70:RB73&gt;RB71)),"")</f>
        <v>0</v>
      </c>
      <c r="RJ71" s="395">
        <f ca="1">IF(QT71&lt;&gt;"",SUMPRODUCT((RE70:RE73=RE71)*(QZ70:QZ73=QZ71)*(QX70:QX73=QX71)*(RB70:RB73=RB71)*(RC70:RC73&gt;RC71)),"")</f>
        <v>0</v>
      </c>
      <c r="RK71" s="395">
        <f ca="1">IF(QT71&lt;&gt;"",SUMPRODUCT((RE70:RE73=RE71)*(QZ70:QZ73=QZ71)*(QX70:QX73=QX71)*(RB70:RB73=RB71)*(RC70:RC73=RC71)*(RD70:RD73&gt;RD71)),"")</f>
        <v>2</v>
      </c>
      <c r="RL71" s="395">
        <f ca="1">IF(QT71&lt;&gt;"",SUM(RF71:RK71),"")</f>
        <v>3</v>
      </c>
      <c r="RM71" s="395" t="str">
        <f ca="1">IF(RN19&lt;&gt;"",SUMPRODUCT((RU18:RU21=RU19)*(RT18:RT21=RT19)*(RR18:RR21=RR19)*(RS18:RS21=RS19)),"")</f>
        <v/>
      </c>
      <c r="RN71" s="395" t="str">
        <f ca="1">IF(AND(RM71&lt;&gt;"",RM71&gt;1),RN19,"")</f>
        <v/>
      </c>
      <c r="RO71" s="395">
        <f ca="1">SUMPRODUCT((TY3:TY54=RN71)*(UB3:UB54=RN72)*(UC3:UC54="W"))+SUMPRODUCT((TY3:TY54=RN71)*(UB3:UB54=RN73)*(UC3:UC54="W"))+SUMPRODUCT((TY3:TY54=RN71)*(UB3:UB54=RN74)*(UC3:UC54="W"))+SUMPRODUCT((TY3:TY54=RN72)*(UB3:UB54=RN71)*(UD3:UD54="W"))+SUMPRODUCT((TY3:TY54=RN73)*(UB3:UB54=RN71)*(UD3:UD54="W"))+SUMPRODUCT((TY3:TY54=RN74)*(UB3:UB54=RN71)*(UD3:UD54="W"))</f>
        <v>0</v>
      </c>
      <c r="RP71" s="395">
        <f ca="1">SUMPRODUCT((TY3:TY54=RN71)*(UB3:UB54=RN72)*(UC3:UC54="D"))+SUMPRODUCT((TY3:TY54=RN71)*(UB3:UB54=RN73)*(UC3:UC54="D"))+SUMPRODUCT((TY3:TY54=RN71)*(UB3:UB54=RN74)*(UC3:UC54="D"))+SUMPRODUCT((TY3:TY54=RN72)*(UB3:UB54=RN71)*(UC3:UC54="D"))+SUMPRODUCT((TY3:TY54=RN73)*(UB3:UB54=RN71)*(UC3:UC54="D"))+SUMPRODUCT((TY3:TY54=RN74)*(UB3:UB54=RN71)*(UC3:UC54="D"))</f>
        <v>0</v>
      </c>
      <c r="RQ71" s="395">
        <f ca="1">SUMPRODUCT((TY3:TY54=RN71)*(UB3:UB54=RN72)*(UC3:UC54="L"))+SUMPRODUCT((TY3:TY54=RN71)*(UB3:UB54=RN73)*(UC3:UC54="L"))+SUMPRODUCT((TY3:TY54=RN71)*(UB3:UB54=RN74)*(UC3:UC54="L"))+SUMPRODUCT((TY3:TY54=RN72)*(UB3:UB54=RN71)*(UD3:UD54="L"))+SUMPRODUCT((TY3:TY54=RN73)*(UB3:UB54=RN71)*(UD3:UD54="L"))+SUMPRODUCT((TY3:TY54=RN74)*(UB3:UB54=RN71)*(UD3:UD54="L"))</f>
        <v>0</v>
      </c>
      <c r="RR71" s="395">
        <f ca="1">SUMPRODUCT((TY3:TY54=RN71)*(UB3:UB54=RN72)*TZ3:TZ54)+SUMPRODUCT((TY3:TY54=RN71)*(UB3:UB54=RN73)*TZ3:TZ54)+SUMPRODUCT((TY3:TY54=RN71)*(UB3:UB54=RN74)*TZ3:TZ54)+SUMPRODUCT((TY3:TY54=RN71)*(UB3:UB54=RN70)*TZ3:TZ54)+SUMPRODUCT((TY3:TY54=RN72)*(UB3:UB54=RN71)*UA3:UA54)+SUMPRODUCT((TY3:TY54=RN73)*(UB3:UB54=RN71)*UA3:UA54)+SUMPRODUCT((TY3:TY54=RN74)*(UB3:UB54=RN71)*UA3:UA54)+SUMPRODUCT((TY3:TY54=RN70)*(UB3:UB54=RN71)*UA3:UA54)</f>
        <v>0</v>
      </c>
      <c r="RS71" s="395">
        <f ca="1">SUMPRODUCT((TY3:TY54=RN71)*(UB3:UB54=RN72)*UA3:UA54)+SUMPRODUCT((TY3:TY54=RN71)*(UB3:UB54=RN73)*UA3:UA54)+SUMPRODUCT((TY3:TY54=RN71)*(UB3:UB54=RN74)*UA3:UA54)+SUMPRODUCT((TY3:TY54=RN71)*(UB3:UB54=RN70)*UA3:UA54)+SUMPRODUCT((TY3:TY54=RN72)*(UB3:UB54=RN71)*TZ3:TZ54)+SUMPRODUCT((TY3:TY54=RN73)*(UB3:UB54=RN71)*TZ3:TZ54)+SUMPRODUCT((TY3:TY54=RN74)*(UB3:UB54=RN71)*TZ3:TZ54)+SUMPRODUCT((TY3:TY54=RN70)*(UB3:UB54=RN71)*TZ3:TZ54)</f>
        <v>0</v>
      </c>
      <c r="RT71" s="395">
        <f ca="1">RR71-RS71+1000</f>
        <v>1000</v>
      </c>
      <c r="RU71" s="395" t="str">
        <f t="shared" ref="RU71:RU73" ca="1" si="7684">IF(RN71&lt;&gt;"",RO71*3+RP71*1,"")</f>
        <v/>
      </c>
      <c r="RV71" s="395" t="str">
        <f ca="1">IF(RN71&lt;&gt;"",VLOOKUP(RN71,QA4:QG52,7,FALSE),"")</f>
        <v/>
      </c>
      <c r="RW71" s="395" t="str">
        <f ca="1">IF(RN71&lt;&gt;"",VLOOKUP(RN71,QA4:QG52,5,FALSE),"")</f>
        <v/>
      </c>
      <c r="RX71" s="395" t="str">
        <f ca="1">IF(RN71&lt;&gt;"",VLOOKUP(RN71,QA4:QI52,9,FALSE),"")</f>
        <v/>
      </c>
      <c r="RY71" s="395" t="str">
        <f t="shared" ref="RY71:RY73" ca="1" si="7685">RU71</f>
        <v/>
      </c>
      <c r="RZ71" s="395" t="str">
        <f ca="1">IF(RN71&lt;&gt;"",RANK(RY71,RY70:RY73),"")</f>
        <v/>
      </c>
      <c r="SA71" s="395" t="str">
        <f ca="1">IF(RN71&lt;&gt;"",SUMPRODUCT((RY70:RY73=RY71)*(RT70:RT73&gt;RT71)),"")</f>
        <v/>
      </c>
      <c r="SB71" s="395" t="str">
        <f ca="1">IF(RN71&lt;&gt;"",SUMPRODUCT((RY70:RY73=RY71)*(RT70:RT73=RT71)*(RR70:RR73&gt;RR71)),"")</f>
        <v/>
      </c>
      <c r="SC71" s="395" t="str">
        <f ca="1">IF(RN71&lt;&gt;"",SUMPRODUCT((RY70:RY73=RY71)*(RT70:RT73=RT71)*(RR70:RR73=RR71)*(RV70:RV73&gt;RV71)),"")</f>
        <v/>
      </c>
      <c r="SD71" s="395" t="str">
        <f ca="1">IF(RN71&lt;&gt;"",SUMPRODUCT((RY70:RY73=RY71)*(RT70:RT73=RT71)*(RR70:RR73=RR71)*(RV70:RV73=RV71)*(RW70:RW73&gt;RW71)),"")</f>
        <v/>
      </c>
      <c r="SE71" s="395" t="str">
        <f ca="1">IF(RN71&lt;&gt;"",SUMPRODUCT((RY70:RY73=RY71)*(RT70:RT73=RT71)*(RR70:RR73=RR71)*(RV70:RV73=RV71)*(RW70:RW73=RW71)*(RX70:RX73&gt;RX71)),"")</f>
        <v/>
      </c>
      <c r="SF71" s="395" t="str">
        <f ca="1">IF(RN71&lt;&gt;"",SUM(RZ71:SE71)+1,"")</f>
        <v/>
      </c>
      <c r="UN71" s="395">
        <f ca="1">IF(COUNTIF(UN18:UN21,4)=4,1,SUMPRODUCT((UN18:UN21=UN19)*(UM18:UM21=UM19)*(UK18:UK21&gt;UK19))+1)</f>
        <v>1</v>
      </c>
      <c r="UY71" s="395">
        <f ca="1">IF(UZ19&lt;&gt;"",SUMPRODUCT((VG18:VG21=VG19)*(VF18:VF21=VF19)*(VD18:VD21=VD19)*(VE18:VE21=VE19)),"")</f>
        <v>4</v>
      </c>
      <c r="UZ71" s="395" t="str">
        <f ca="1">IF(AND(UY71&lt;&gt;"",UY71&gt;1),UZ19,"")</f>
        <v>Boca Juniors</v>
      </c>
      <c r="VA71" s="395">
        <f ca="1">SUMPRODUCT((YE3:YE54=UZ71)*(YH3:YH54=UZ72)*(YI3:YI54="W"))+SUMPRODUCT((YE3:YE54=UZ71)*(YH3:YH54=UZ73)*(YI3:YI54="W"))+SUMPRODUCT((YE3:YE54=UZ71)*(YH3:YH54=UZ74)*(YI3:YI54="W"))+SUMPRODUCT((YE3:YE54=UZ71)*(YH3:YH54=UZ70)*(YI3:YI54="W"))+SUMPRODUCT((YE3:YE54=UZ72)*(YH3:YH54=UZ71)*(YJ3:YJ54="W"))+SUMPRODUCT((YE3:YE54=UZ73)*(YH3:YH54=UZ71)*(YJ3:YJ54="W"))+SUMPRODUCT((YE3:YE54=UZ74)*(YH3:YH54=UZ71)*(YJ3:YJ54="W"))+SUMPRODUCT((YE3:YE54=UZ70)*(YH3:YH54=UZ71)*(YJ3:YJ54="W"))</f>
        <v>0</v>
      </c>
      <c r="VB71" s="395">
        <f ca="1">SUMPRODUCT((YE3:YE54=UZ71)*(YH3:YH54=UZ72)*(YI3:YI54="D"))+SUMPRODUCT((YE3:YE54=UZ71)*(YH3:YH54=UZ73)*(YI3:YI54="D"))+SUMPRODUCT((YE3:YE54=UZ71)*(YH3:YH54=UZ74)*(YI3:YI54="D"))+SUMPRODUCT((YE3:YE54=UZ71)*(YH3:YH54=UZ70)*(YI3:YI54="D"))+SUMPRODUCT((YE3:YE54=UZ72)*(YH3:YH54=UZ71)*(YI3:YI54="D"))+SUMPRODUCT((YE3:YE54=UZ73)*(YH3:YH54=UZ71)*(YI3:YI54="D"))+SUMPRODUCT((YE3:YE54=UZ74)*(YH3:YH54=UZ71)*(YI3:YI54="D"))+SUMPRODUCT((YE3:YE54=UZ70)*(YH3:YH54=UZ71)*(YI3:YI54="D"))</f>
        <v>0</v>
      </c>
      <c r="VC71" s="395">
        <f ca="1">SUMPRODUCT((YE3:YE54=UZ71)*(YH3:YH54=UZ72)*(YI3:YI54="L"))+SUMPRODUCT((YE3:YE54=UZ71)*(YH3:YH54=UZ73)*(YI3:YI54="L"))+SUMPRODUCT((YE3:YE54=UZ71)*(YH3:YH54=UZ74)*(YI3:YI54="L"))+SUMPRODUCT((YE3:YE54=UZ71)*(YH3:YH54=UZ70)*(YI3:YI54="L"))+SUMPRODUCT((YE3:YE54=UZ72)*(YH3:YH54=UZ71)*(YJ3:YJ54="L"))+SUMPRODUCT((YE3:YE54=UZ73)*(YH3:YH54=UZ71)*(YJ3:YJ54="L"))+SUMPRODUCT((YE3:YE54=UZ74)*(YH3:YH54=UZ71)*(YJ3:YJ54="L"))+SUMPRODUCT((YE3:YE54=UZ70)*(YH3:YH54=UZ71)*(YJ3:YJ54="L"))</f>
        <v>0</v>
      </c>
      <c r="VD71" s="395">
        <f ca="1">SUMPRODUCT((YE3:YE54=UZ71)*(YH3:YH54=UZ72)*YF3:YF54)+SUMPRODUCT((YE3:YE54=UZ71)*(YH3:YH54=UZ73)*YF3:YF54)+SUMPRODUCT((YE3:YE54=UZ71)*(YH3:YH54=UZ74)*YF3:YF54)+SUMPRODUCT((YE3:YE54=UZ71)*(YH3:YH54=UZ70)*YF3:YF54)+SUMPRODUCT((YE3:YE54=UZ72)*(YH3:YH54=UZ71)*YG3:YG54)+SUMPRODUCT((YE3:YE54=UZ73)*(YH3:YH54=UZ71)*YG3:YG54)+SUMPRODUCT((YE3:YE54=UZ74)*(YH3:YH54=UZ71)*YG3:YG54)+SUMPRODUCT((YE3:YE54=UZ70)*(YH3:YH54=UZ71)*YG3:YG54)</f>
        <v>0</v>
      </c>
      <c r="VE71" s="395">
        <f ca="1">SUMPRODUCT((YE3:YE54=UZ71)*(YH3:YH54=UZ72)*YG3:YG54)+SUMPRODUCT((YE3:YE54=UZ71)*(YH3:YH54=UZ73)*YG3:YG54)+SUMPRODUCT((YE3:YE54=UZ71)*(YH3:YH54=UZ74)*YG3:YG54)+SUMPRODUCT((YE3:YE54=UZ71)*(YH3:YH54=UZ70)*YG3:YG54)+SUMPRODUCT((YE3:YE54=UZ72)*(YH3:YH54=UZ71)*YF3:YF54)+SUMPRODUCT((YE3:YE54=UZ73)*(YH3:YH54=UZ71)*YF3:YF54)+SUMPRODUCT((YE3:YE54=UZ74)*(YH3:YH54=UZ71)*YF3:YF54)+SUMPRODUCT((YE3:YE54=UZ70)*(YH3:YH54=UZ71)*YF3:YF54)</f>
        <v>0</v>
      </c>
      <c r="VF71" s="395">
        <f ca="1">VD71-VE71+1000</f>
        <v>1000</v>
      </c>
      <c r="VG71" s="395">
        <f t="shared" ref="VG71:VG73" ca="1" si="7686">IF(UZ71&lt;&gt;"",VA71*3+VB71*1,"")</f>
        <v>0</v>
      </c>
      <c r="VH71" s="395">
        <f ca="1">IF(UZ71&lt;&gt;"",VLOOKUP(UZ71,UG4:UM52,7,FALSE),"")</f>
        <v>1000</v>
      </c>
      <c r="VI71" s="395">
        <f ca="1">IF(UZ71&lt;&gt;"",VLOOKUP(UZ71,UG4:UM52,5,FALSE),"")</f>
        <v>0</v>
      </c>
      <c r="VJ71" s="395">
        <f ca="1">IF(UZ71&lt;&gt;"",VLOOKUP(UZ71,UG4:UO52,9,FALSE),"")</f>
        <v>14</v>
      </c>
      <c r="VK71" s="395">
        <f t="shared" ref="VK71:VK73" ca="1" si="7687">VG71</f>
        <v>0</v>
      </c>
      <c r="VL71" s="395">
        <f ca="1">IF(UZ71&lt;&gt;"",RANK(VK71,VK70:VK73),"")</f>
        <v>1</v>
      </c>
      <c r="VM71" s="395">
        <f ca="1">IF(UZ71&lt;&gt;"",SUMPRODUCT((VK70:VK73=VK71)*(VF70:VF73&gt;VF71)),"")</f>
        <v>0</v>
      </c>
      <c r="VN71" s="395">
        <f ca="1">IF(UZ71&lt;&gt;"",SUMPRODUCT((VK70:VK73=VK71)*(VF70:VF73=VF71)*(VD70:VD73&gt;VD71)),"")</f>
        <v>0</v>
      </c>
      <c r="VO71" s="395">
        <f ca="1">IF(UZ71&lt;&gt;"",SUMPRODUCT((VK70:VK73=VK71)*(VF70:VF73=VF71)*(VD70:VD73=VD71)*(VH70:VH73&gt;VH71)),"")</f>
        <v>0</v>
      </c>
      <c r="VP71" s="395">
        <f ca="1">IF(UZ71&lt;&gt;"",SUMPRODUCT((VK70:VK73=VK71)*(VF70:VF73=VF71)*(VD70:VD73=VD71)*(VH70:VH73=VH71)*(VI70:VI73&gt;VI71)),"")</f>
        <v>0</v>
      </c>
      <c r="VQ71" s="395">
        <f ca="1">IF(UZ71&lt;&gt;"",SUMPRODUCT((VK70:VK73=VK71)*(VF70:VF73=VF71)*(VD70:VD73=VD71)*(VH70:VH73=VH71)*(VI70:VI73=VI71)*(VJ70:VJ73&gt;VJ71)),"")</f>
        <v>2</v>
      </c>
      <c r="VR71" s="395">
        <f ca="1">IF(UZ71&lt;&gt;"",SUM(VL71:VQ71),"")</f>
        <v>3</v>
      </c>
      <c r="VS71" s="395" t="str">
        <f ca="1">IF(VT19&lt;&gt;"",SUMPRODUCT((WA18:WA21=WA19)*(VZ18:VZ21=VZ19)*(VX18:VX21=VX19)*(VY18:VY21=VY19)),"")</f>
        <v/>
      </c>
      <c r="VT71" s="395" t="str">
        <f ca="1">IF(AND(VS71&lt;&gt;"",VS71&gt;1),VT19,"")</f>
        <v/>
      </c>
      <c r="VU71" s="395">
        <f ca="1">SUMPRODUCT((YE3:YE54=VT71)*(YH3:YH54=VT72)*(YI3:YI54="W"))+SUMPRODUCT((YE3:YE54=VT71)*(YH3:YH54=VT73)*(YI3:YI54="W"))+SUMPRODUCT((YE3:YE54=VT71)*(YH3:YH54=VT74)*(YI3:YI54="W"))+SUMPRODUCT((YE3:YE54=VT72)*(YH3:YH54=VT71)*(YJ3:YJ54="W"))+SUMPRODUCT((YE3:YE54=VT73)*(YH3:YH54=VT71)*(YJ3:YJ54="W"))+SUMPRODUCT((YE3:YE54=VT74)*(YH3:YH54=VT71)*(YJ3:YJ54="W"))</f>
        <v>0</v>
      </c>
      <c r="VV71" s="395">
        <f ca="1">SUMPRODUCT((YE3:YE54=VT71)*(YH3:YH54=VT72)*(YI3:YI54="D"))+SUMPRODUCT((YE3:YE54=VT71)*(YH3:YH54=VT73)*(YI3:YI54="D"))+SUMPRODUCT((YE3:YE54=VT71)*(YH3:YH54=VT74)*(YI3:YI54="D"))+SUMPRODUCT((YE3:YE54=VT72)*(YH3:YH54=VT71)*(YI3:YI54="D"))+SUMPRODUCT((YE3:YE54=VT73)*(YH3:YH54=VT71)*(YI3:YI54="D"))+SUMPRODUCT((YE3:YE54=VT74)*(YH3:YH54=VT71)*(YI3:YI54="D"))</f>
        <v>0</v>
      </c>
      <c r="VW71" s="395">
        <f ca="1">SUMPRODUCT((YE3:YE54=VT71)*(YH3:YH54=VT72)*(YI3:YI54="L"))+SUMPRODUCT((YE3:YE54=VT71)*(YH3:YH54=VT73)*(YI3:YI54="L"))+SUMPRODUCT((YE3:YE54=VT71)*(YH3:YH54=VT74)*(YI3:YI54="L"))+SUMPRODUCT((YE3:YE54=VT72)*(YH3:YH54=VT71)*(YJ3:YJ54="L"))+SUMPRODUCT((YE3:YE54=VT73)*(YH3:YH54=VT71)*(YJ3:YJ54="L"))+SUMPRODUCT((YE3:YE54=VT74)*(YH3:YH54=VT71)*(YJ3:YJ54="L"))</f>
        <v>0</v>
      </c>
      <c r="VX71" s="395">
        <f ca="1">SUMPRODUCT((YE3:YE54=VT71)*(YH3:YH54=VT72)*YF3:YF54)+SUMPRODUCT((YE3:YE54=VT71)*(YH3:YH54=VT73)*YF3:YF54)+SUMPRODUCT((YE3:YE54=VT71)*(YH3:YH54=VT74)*YF3:YF54)+SUMPRODUCT((YE3:YE54=VT71)*(YH3:YH54=VT70)*YF3:YF54)+SUMPRODUCT((YE3:YE54=VT72)*(YH3:YH54=VT71)*YG3:YG54)+SUMPRODUCT((YE3:YE54=VT73)*(YH3:YH54=VT71)*YG3:YG54)+SUMPRODUCT((YE3:YE54=VT74)*(YH3:YH54=VT71)*YG3:YG54)+SUMPRODUCT((YE3:YE54=VT70)*(YH3:YH54=VT71)*YG3:YG54)</f>
        <v>0</v>
      </c>
      <c r="VY71" s="395">
        <f ca="1">SUMPRODUCT((YE3:YE54=VT71)*(YH3:YH54=VT72)*YG3:YG54)+SUMPRODUCT((YE3:YE54=VT71)*(YH3:YH54=VT73)*YG3:YG54)+SUMPRODUCT((YE3:YE54=VT71)*(YH3:YH54=VT74)*YG3:YG54)+SUMPRODUCT((YE3:YE54=VT71)*(YH3:YH54=VT70)*YG3:YG54)+SUMPRODUCT((YE3:YE54=VT72)*(YH3:YH54=VT71)*YF3:YF54)+SUMPRODUCT((YE3:YE54=VT73)*(YH3:YH54=VT71)*YF3:YF54)+SUMPRODUCT((YE3:YE54=VT74)*(YH3:YH54=VT71)*YF3:YF54)+SUMPRODUCT((YE3:YE54=VT70)*(YH3:YH54=VT71)*YF3:YF54)</f>
        <v>0</v>
      </c>
      <c r="VZ71" s="395">
        <f ca="1">VX71-VY71+1000</f>
        <v>1000</v>
      </c>
      <c r="WA71" s="395" t="str">
        <f t="shared" ref="WA71:WA73" ca="1" si="7688">IF(VT71&lt;&gt;"",VU71*3+VV71*1,"")</f>
        <v/>
      </c>
      <c r="WB71" s="395" t="str">
        <f ca="1">IF(VT71&lt;&gt;"",VLOOKUP(VT71,UG4:UM52,7,FALSE),"")</f>
        <v/>
      </c>
      <c r="WC71" s="395" t="str">
        <f ca="1">IF(VT71&lt;&gt;"",VLOOKUP(VT71,UG4:UM52,5,FALSE),"")</f>
        <v/>
      </c>
      <c r="WD71" s="395" t="str">
        <f ca="1">IF(VT71&lt;&gt;"",VLOOKUP(VT71,UG4:UO52,9,FALSE),"")</f>
        <v/>
      </c>
      <c r="WE71" s="395" t="str">
        <f t="shared" ref="WE71:WE73" ca="1" si="7689">WA71</f>
        <v/>
      </c>
      <c r="WF71" s="395" t="str">
        <f ca="1">IF(VT71&lt;&gt;"",RANK(WE71,WE70:WE73),"")</f>
        <v/>
      </c>
      <c r="WG71" s="395" t="str">
        <f ca="1">IF(VT71&lt;&gt;"",SUMPRODUCT((WE70:WE73=WE71)*(VZ70:VZ73&gt;VZ71)),"")</f>
        <v/>
      </c>
      <c r="WH71" s="395" t="str">
        <f ca="1">IF(VT71&lt;&gt;"",SUMPRODUCT((WE70:WE73=WE71)*(VZ70:VZ73=VZ71)*(VX70:VX73&gt;VX71)),"")</f>
        <v/>
      </c>
      <c r="WI71" s="395" t="str">
        <f ca="1">IF(VT71&lt;&gt;"",SUMPRODUCT((WE70:WE73=WE71)*(VZ70:VZ73=VZ71)*(VX70:VX73=VX71)*(WB70:WB73&gt;WB71)),"")</f>
        <v/>
      </c>
      <c r="WJ71" s="395" t="str">
        <f ca="1">IF(VT71&lt;&gt;"",SUMPRODUCT((WE70:WE73=WE71)*(VZ70:VZ73=VZ71)*(VX70:VX73=VX71)*(WB70:WB73=WB71)*(WC70:WC73&gt;WC71)),"")</f>
        <v/>
      </c>
      <c r="WK71" s="395" t="str">
        <f ca="1">IF(VT71&lt;&gt;"",SUMPRODUCT((WE70:WE73=WE71)*(VZ70:VZ73=VZ71)*(VX70:VX73=VX71)*(WB70:WB73=WB71)*(WC70:WC73=WC71)*(WD70:WD73&gt;WD71)),"")</f>
        <v/>
      </c>
      <c r="WL71" s="395" t="str">
        <f ca="1">IF(VT71&lt;&gt;"",SUM(WF71:WK71)+1,"")</f>
        <v/>
      </c>
      <c r="YT71" s="395">
        <f ca="1">IF(COUNTIF(YT18:YT21,4)=4,1,SUMPRODUCT((YT18:YT21=YT19)*(YS18:YS21=YS19)*(YQ18:YQ21&gt;YQ19))+1)</f>
        <v>1</v>
      </c>
      <c r="ZE71" s="395">
        <f ca="1">IF(ZF19&lt;&gt;"",SUMPRODUCT((ZM18:ZM21=ZM19)*(ZL18:ZL21=ZL19)*(ZJ18:ZJ21=ZJ19)*(ZK18:ZK21=ZK19)),"")</f>
        <v>4</v>
      </c>
      <c r="ZF71" s="395" t="str">
        <f ca="1">IF(AND(ZE71&lt;&gt;"",ZE71&gt;1),ZF19,"")</f>
        <v>Boca Juniors</v>
      </c>
      <c r="ZG71" s="395">
        <f ca="1">SUMPRODUCT((ACK3:ACK54=ZF71)*(ACN3:ACN54=ZF72)*(ACO3:ACO54="W"))+SUMPRODUCT((ACK3:ACK54=ZF71)*(ACN3:ACN54=ZF73)*(ACO3:ACO54="W"))+SUMPRODUCT((ACK3:ACK54=ZF71)*(ACN3:ACN54=ZF74)*(ACO3:ACO54="W"))+SUMPRODUCT((ACK3:ACK54=ZF71)*(ACN3:ACN54=ZF70)*(ACO3:ACO54="W"))+SUMPRODUCT((ACK3:ACK54=ZF72)*(ACN3:ACN54=ZF71)*(ACP3:ACP54="W"))+SUMPRODUCT((ACK3:ACK54=ZF73)*(ACN3:ACN54=ZF71)*(ACP3:ACP54="W"))+SUMPRODUCT((ACK3:ACK54=ZF74)*(ACN3:ACN54=ZF71)*(ACP3:ACP54="W"))+SUMPRODUCT((ACK3:ACK54=ZF70)*(ACN3:ACN54=ZF71)*(ACP3:ACP54="W"))</f>
        <v>0</v>
      </c>
      <c r="ZH71" s="395">
        <f ca="1">SUMPRODUCT((ACK3:ACK54=ZF71)*(ACN3:ACN54=ZF72)*(ACO3:ACO54="D"))+SUMPRODUCT((ACK3:ACK54=ZF71)*(ACN3:ACN54=ZF73)*(ACO3:ACO54="D"))+SUMPRODUCT((ACK3:ACK54=ZF71)*(ACN3:ACN54=ZF74)*(ACO3:ACO54="D"))+SUMPRODUCT((ACK3:ACK54=ZF71)*(ACN3:ACN54=ZF70)*(ACO3:ACO54="D"))+SUMPRODUCT((ACK3:ACK54=ZF72)*(ACN3:ACN54=ZF71)*(ACO3:ACO54="D"))+SUMPRODUCT((ACK3:ACK54=ZF73)*(ACN3:ACN54=ZF71)*(ACO3:ACO54="D"))+SUMPRODUCT((ACK3:ACK54=ZF74)*(ACN3:ACN54=ZF71)*(ACO3:ACO54="D"))+SUMPRODUCT((ACK3:ACK54=ZF70)*(ACN3:ACN54=ZF71)*(ACO3:ACO54="D"))</f>
        <v>0</v>
      </c>
      <c r="ZI71" s="395">
        <f ca="1">SUMPRODUCT((ACK3:ACK54=ZF71)*(ACN3:ACN54=ZF72)*(ACO3:ACO54="L"))+SUMPRODUCT((ACK3:ACK54=ZF71)*(ACN3:ACN54=ZF73)*(ACO3:ACO54="L"))+SUMPRODUCT((ACK3:ACK54=ZF71)*(ACN3:ACN54=ZF74)*(ACO3:ACO54="L"))+SUMPRODUCT((ACK3:ACK54=ZF71)*(ACN3:ACN54=ZF70)*(ACO3:ACO54="L"))+SUMPRODUCT((ACK3:ACK54=ZF72)*(ACN3:ACN54=ZF71)*(ACP3:ACP54="L"))+SUMPRODUCT((ACK3:ACK54=ZF73)*(ACN3:ACN54=ZF71)*(ACP3:ACP54="L"))+SUMPRODUCT((ACK3:ACK54=ZF74)*(ACN3:ACN54=ZF71)*(ACP3:ACP54="L"))+SUMPRODUCT((ACK3:ACK54=ZF70)*(ACN3:ACN54=ZF71)*(ACP3:ACP54="L"))</f>
        <v>0</v>
      </c>
      <c r="ZJ71" s="395">
        <f ca="1">SUMPRODUCT((ACK3:ACK54=ZF71)*(ACN3:ACN54=ZF72)*ACL3:ACL54)+SUMPRODUCT((ACK3:ACK54=ZF71)*(ACN3:ACN54=ZF73)*ACL3:ACL54)+SUMPRODUCT((ACK3:ACK54=ZF71)*(ACN3:ACN54=ZF74)*ACL3:ACL54)+SUMPRODUCT((ACK3:ACK54=ZF71)*(ACN3:ACN54=ZF70)*ACL3:ACL54)+SUMPRODUCT((ACK3:ACK54=ZF72)*(ACN3:ACN54=ZF71)*ACM3:ACM54)+SUMPRODUCT((ACK3:ACK54=ZF73)*(ACN3:ACN54=ZF71)*ACM3:ACM54)+SUMPRODUCT((ACK3:ACK54=ZF74)*(ACN3:ACN54=ZF71)*ACM3:ACM54)+SUMPRODUCT((ACK3:ACK54=ZF70)*(ACN3:ACN54=ZF71)*ACM3:ACM54)</f>
        <v>0</v>
      </c>
      <c r="ZK71" s="395">
        <f ca="1">SUMPRODUCT((ACK3:ACK54=ZF71)*(ACN3:ACN54=ZF72)*ACM3:ACM54)+SUMPRODUCT((ACK3:ACK54=ZF71)*(ACN3:ACN54=ZF73)*ACM3:ACM54)+SUMPRODUCT((ACK3:ACK54=ZF71)*(ACN3:ACN54=ZF74)*ACM3:ACM54)+SUMPRODUCT((ACK3:ACK54=ZF71)*(ACN3:ACN54=ZF70)*ACM3:ACM54)+SUMPRODUCT((ACK3:ACK54=ZF72)*(ACN3:ACN54=ZF71)*ACL3:ACL54)+SUMPRODUCT((ACK3:ACK54=ZF73)*(ACN3:ACN54=ZF71)*ACL3:ACL54)+SUMPRODUCT((ACK3:ACK54=ZF74)*(ACN3:ACN54=ZF71)*ACL3:ACL54)+SUMPRODUCT((ACK3:ACK54=ZF70)*(ACN3:ACN54=ZF71)*ACL3:ACL54)</f>
        <v>0</v>
      </c>
      <c r="ZL71" s="395">
        <f ca="1">ZJ71-ZK71+1000</f>
        <v>1000</v>
      </c>
      <c r="ZM71" s="395">
        <f t="shared" ref="ZM71:ZM73" ca="1" si="7690">IF(ZF71&lt;&gt;"",ZG71*3+ZH71*1,"")</f>
        <v>0</v>
      </c>
      <c r="ZN71" s="395">
        <f ca="1">IF(ZF71&lt;&gt;"",VLOOKUP(ZF71,YM4:YS52,7,FALSE),"")</f>
        <v>1000</v>
      </c>
      <c r="ZO71" s="395">
        <f ca="1">IF(ZF71&lt;&gt;"",VLOOKUP(ZF71,YM4:YS52,5,FALSE),"")</f>
        <v>0</v>
      </c>
      <c r="ZP71" s="395">
        <f ca="1">IF(ZF71&lt;&gt;"",VLOOKUP(ZF71,YM4:YU52,9,FALSE),"")</f>
        <v>14</v>
      </c>
      <c r="ZQ71" s="395">
        <f t="shared" ref="ZQ71:ZQ73" ca="1" si="7691">ZM71</f>
        <v>0</v>
      </c>
      <c r="ZR71" s="395">
        <f ca="1">IF(ZF71&lt;&gt;"",RANK(ZQ71,ZQ70:ZQ73),"")</f>
        <v>1</v>
      </c>
      <c r="ZS71" s="395">
        <f ca="1">IF(ZF71&lt;&gt;"",SUMPRODUCT((ZQ70:ZQ73=ZQ71)*(ZL70:ZL73&gt;ZL71)),"")</f>
        <v>0</v>
      </c>
      <c r="ZT71" s="395">
        <f ca="1">IF(ZF71&lt;&gt;"",SUMPRODUCT((ZQ70:ZQ73=ZQ71)*(ZL70:ZL73=ZL71)*(ZJ70:ZJ73&gt;ZJ71)),"")</f>
        <v>0</v>
      </c>
      <c r="ZU71" s="395">
        <f ca="1">IF(ZF71&lt;&gt;"",SUMPRODUCT((ZQ70:ZQ73=ZQ71)*(ZL70:ZL73=ZL71)*(ZJ70:ZJ73=ZJ71)*(ZN70:ZN73&gt;ZN71)),"")</f>
        <v>0</v>
      </c>
      <c r="ZV71" s="395">
        <f ca="1">IF(ZF71&lt;&gt;"",SUMPRODUCT((ZQ70:ZQ73=ZQ71)*(ZL70:ZL73=ZL71)*(ZJ70:ZJ73=ZJ71)*(ZN70:ZN73=ZN71)*(ZO70:ZO73&gt;ZO71)),"")</f>
        <v>0</v>
      </c>
      <c r="ZW71" s="395">
        <f ca="1">IF(ZF71&lt;&gt;"",SUMPRODUCT((ZQ70:ZQ73=ZQ71)*(ZL70:ZL73=ZL71)*(ZJ70:ZJ73=ZJ71)*(ZN70:ZN73=ZN71)*(ZO70:ZO73=ZO71)*(ZP70:ZP73&gt;ZP71)),"")</f>
        <v>2</v>
      </c>
      <c r="ZX71" s="395">
        <f ca="1">IF(ZF71&lt;&gt;"",SUM(ZR71:ZW71),"")</f>
        <v>3</v>
      </c>
      <c r="ZY71" s="395" t="str">
        <f ca="1">IF(ZZ19&lt;&gt;"",SUMPRODUCT((AAG18:AAG21=AAG19)*(AAF18:AAF21=AAF19)*(AAD18:AAD21=AAD19)*(AAE18:AAE21=AAE19)),"")</f>
        <v/>
      </c>
      <c r="ZZ71" s="395" t="str">
        <f ca="1">IF(AND(ZY71&lt;&gt;"",ZY71&gt;1),ZZ19,"")</f>
        <v/>
      </c>
      <c r="AAA71" s="395">
        <f ca="1">SUMPRODUCT((ACK3:ACK54=ZZ71)*(ACN3:ACN54=ZZ72)*(ACO3:ACO54="W"))+SUMPRODUCT((ACK3:ACK54=ZZ71)*(ACN3:ACN54=ZZ73)*(ACO3:ACO54="W"))+SUMPRODUCT((ACK3:ACK54=ZZ71)*(ACN3:ACN54=ZZ74)*(ACO3:ACO54="W"))+SUMPRODUCT((ACK3:ACK54=ZZ72)*(ACN3:ACN54=ZZ71)*(ACP3:ACP54="W"))+SUMPRODUCT((ACK3:ACK54=ZZ73)*(ACN3:ACN54=ZZ71)*(ACP3:ACP54="W"))+SUMPRODUCT((ACK3:ACK54=ZZ74)*(ACN3:ACN54=ZZ71)*(ACP3:ACP54="W"))</f>
        <v>0</v>
      </c>
      <c r="AAB71" s="395">
        <f ca="1">SUMPRODUCT((ACK3:ACK54=ZZ71)*(ACN3:ACN54=ZZ72)*(ACO3:ACO54="D"))+SUMPRODUCT((ACK3:ACK54=ZZ71)*(ACN3:ACN54=ZZ73)*(ACO3:ACO54="D"))+SUMPRODUCT((ACK3:ACK54=ZZ71)*(ACN3:ACN54=ZZ74)*(ACO3:ACO54="D"))+SUMPRODUCT((ACK3:ACK54=ZZ72)*(ACN3:ACN54=ZZ71)*(ACO3:ACO54="D"))+SUMPRODUCT((ACK3:ACK54=ZZ73)*(ACN3:ACN54=ZZ71)*(ACO3:ACO54="D"))+SUMPRODUCT((ACK3:ACK54=ZZ74)*(ACN3:ACN54=ZZ71)*(ACO3:ACO54="D"))</f>
        <v>0</v>
      </c>
      <c r="AAC71" s="395">
        <f ca="1">SUMPRODUCT((ACK3:ACK54=ZZ71)*(ACN3:ACN54=ZZ72)*(ACO3:ACO54="L"))+SUMPRODUCT((ACK3:ACK54=ZZ71)*(ACN3:ACN54=ZZ73)*(ACO3:ACO54="L"))+SUMPRODUCT((ACK3:ACK54=ZZ71)*(ACN3:ACN54=ZZ74)*(ACO3:ACO54="L"))+SUMPRODUCT((ACK3:ACK54=ZZ72)*(ACN3:ACN54=ZZ71)*(ACP3:ACP54="L"))+SUMPRODUCT((ACK3:ACK54=ZZ73)*(ACN3:ACN54=ZZ71)*(ACP3:ACP54="L"))+SUMPRODUCT((ACK3:ACK54=ZZ74)*(ACN3:ACN54=ZZ71)*(ACP3:ACP54="L"))</f>
        <v>0</v>
      </c>
      <c r="AAD71" s="395">
        <f ca="1">SUMPRODUCT((ACK3:ACK54=ZZ71)*(ACN3:ACN54=ZZ72)*ACL3:ACL54)+SUMPRODUCT((ACK3:ACK54=ZZ71)*(ACN3:ACN54=ZZ73)*ACL3:ACL54)+SUMPRODUCT((ACK3:ACK54=ZZ71)*(ACN3:ACN54=ZZ74)*ACL3:ACL54)+SUMPRODUCT((ACK3:ACK54=ZZ71)*(ACN3:ACN54=ZZ70)*ACL3:ACL54)+SUMPRODUCT((ACK3:ACK54=ZZ72)*(ACN3:ACN54=ZZ71)*ACM3:ACM54)+SUMPRODUCT((ACK3:ACK54=ZZ73)*(ACN3:ACN54=ZZ71)*ACM3:ACM54)+SUMPRODUCT((ACK3:ACK54=ZZ74)*(ACN3:ACN54=ZZ71)*ACM3:ACM54)+SUMPRODUCT((ACK3:ACK54=ZZ70)*(ACN3:ACN54=ZZ71)*ACM3:ACM54)</f>
        <v>0</v>
      </c>
      <c r="AAE71" s="395">
        <f ca="1">SUMPRODUCT((ACK3:ACK54=ZZ71)*(ACN3:ACN54=ZZ72)*ACM3:ACM54)+SUMPRODUCT((ACK3:ACK54=ZZ71)*(ACN3:ACN54=ZZ73)*ACM3:ACM54)+SUMPRODUCT((ACK3:ACK54=ZZ71)*(ACN3:ACN54=ZZ74)*ACM3:ACM54)+SUMPRODUCT((ACK3:ACK54=ZZ71)*(ACN3:ACN54=ZZ70)*ACM3:ACM54)+SUMPRODUCT((ACK3:ACK54=ZZ72)*(ACN3:ACN54=ZZ71)*ACL3:ACL54)+SUMPRODUCT((ACK3:ACK54=ZZ73)*(ACN3:ACN54=ZZ71)*ACL3:ACL54)+SUMPRODUCT((ACK3:ACK54=ZZ74)*(ACN3:ACN54=ZZ71)*ACL3:ACL54)+SUMPRODUCT((ACK3:ACK54=ZZ70)*(ACN3:ACN54=ZZ71)*ACL3:ACL54)</f>
        <v>0</v>
      </c>
      <c r="AAF71" s="395">
        <f ca="1">AAD71-AAE71+1000</f>
        <v>1000</v>
      </c>
      <c r="AAG71" s="395" t="str">
        <f t="shared" ref="AAG71:AAG73" ca="1" si="7692">IF(ZZ71&lt;&gt;"",AAA71*3+AAB71*1,"")</f>
        <v/>
      </c>
      <c r="AAH71" s="395" t="str">
        <f ca="1">IF(ZZ71&lt;&gt;"",VLOOKUP(ZZ71,YM4:YS52,7,FALSE),"")</f>
        <v/>
      </c>
      <c r="AAI71" s="395" t="str">
        <f ca="1">IF(ZZ71&lt;&gt;"",VLOOKUP(ZZ71,YM4:YS52,5,FALSE),"")</f>
        <v/>
      </c>
      <c r="AAJ71" s="395" t="str">
        <f ca="1">IF(ZZ71&lt;&gt;"",VLOOKUP(ZZ71,YM4:YU52,9,FALSE),"")</f>
        <v/>
      </c>
      <c r="AAK71" s="395" t="str">
        <f t="shared" ref="AAK71:AAK73" ca="1" si="7693">AAG71</f>
        <v/>
      </c>
      <c r="AAL71" s="395" t="str">
        <f ca="1">IF(ZZ71&lt;&gt;"",RANK(AAK71,AAK70:AAK73),"")</f>
        <v/>
      </c>
      <c r="AAM71" s="395" t="str">
        <f ca="1">IF(ZZ71&lt;&gt;"",SUMPRODUCT((AAK70:AAK73=AAK71)*(AAF70:AAF73&gt;AAF71)),"")</f>
        <v/>
      </c>
      <c r="AAN71" s="395" t="str">
        <f ca="1">IF(ZZ71&lt;&gt;"",SUMPRODUCT((AAK70:AAK73=AAK71)*(AAF70:AAF73=AAF71)*(AAD70:AAD73&gt;AAD71)),"")</f>
        <v/>
      </c>
      <c r="AAO71" s="395" t="str">
        <f ca="1">IF(ZZ71&lt;&gt;"",SUMPRODUCT((AAK70:AAK73=AAK71)*(AAF70:AAF73=AAF71)*(AAD70:AAD73=AAD71)*(AAH70:AAH73&gt;AAH71)),"")</f>
        <v/>
      </c>
      <c r="AAP71" s="395" t="str">
        <f ca="1">IF(ZZ71&lt;&gt;"",SUMPRODUCT((AAK70:AAK73=AAK71)*(AAF70:AAF73=AAF71)*(AAD70:AAD73=AAD71)*(AAH70:AAH73=AAH71)*(AAI70:AAI73&gt;AAI71)),"")</f>
        <v/>
      </c>
      <c r="AAQ71" s="395" t="str">
        <f ca="1">IF(ZZ71&lt;&gt;"",SUMPRODUCT((AAK70:AAK73=AAK71)*(AAF70:AAF73=AAF71)*(AAD70:AAD73=AAD71)*(AAH70:AAH73=AAH71)*(AAI70:AAI73=AAI71)*(AAJ70:AAJ73&gt;AAJ71)),"")</f>
        <v/>
      </c>
      <c r="AAR71" s="395" t="str">
        <f ca="1">IF(ZZ71&lt;&gt;"",SUM(AAL71:AAQ71)+1,"")</f>
        <v/>
      </c>
      <c r="ACZ71" s="395">
        <f ca="1">IF(COUNTIF(ACZ18:ACZ21,4)=4,1,SUMPRODUCT((ACZ18:ACZ21=ACZ19)*(ACY18:ACY21=ACY19)*(ACW18:ACW21&gt;ACW19))+1)</f>
        <v>1</v>
      </c>
      <c r="ADK71" s="395">
        <f ca="1">IF(ADL19&lt;&gt;"",SUMPRODUCT((ADS18:ADS21=ADS19)*(ADR18:ADR21=ADR19)*(ADP18:ADP21=ADP19)*(ADQ18:ADQ21=ADQ19)),"")</f>
        <v>4</v>
      </c>
      <c r="ADL71" s="395" t="str">
        <f ca="1">IF(AND(ADK71&lt;&gt;"",ADK71&gt;1),ADL19,"")</f>
        <v>Boca Juniors</v>
      </c>
      <c r="ADM71" s="395">
        <f ca="1">SUMPRODUCT((AGQ3:AGQ54=ADL71)*(AGT3:AGT54=ADL72)*(AGU3:AGU54="W"))+SUMPRODUCT((AGQ3:AGQ54=ADL71)*(AGT3:AGT54=ADL73)*(AGU3:AGU54="W"))+SUMPRODUCT((AGQ3:AGQ54=ADL71)*(AGT3:AGT54=ADL74)*(AGU3:AGU54="W"))+SUMPRODUCT((AGQ3:AGQ54=ADL71)*(AGT3:AGT54=ADL70)*(AGU3:AGU54="W"))+SUMPRODUCT((AGQ3:AGQ54=ADL72)*(AGT3:AGT54=ADL71)*(AGV3:AGV54="W"))+SUMPRODUCT((AGQ3:AGQ54=ADL73)*(AGT3:AGT54=ADL71)*(AGV3:AGV54="W"))+SUMPRODUCT((AGQ3:AGQ54=ADL74)*(AGT3:AGT54=ADL71)*(AGV3:AGV54="W"))+SUMPRODUCT((AGQ3:AGQ54=ADL70)*(AGT3:AGT54=ADL71)*(AGV3:AGV54="W"))</f>
        <v>0</v>
      </c>
      <c r="ADN71" s="395">
        <f ca="1">SUMPRODUCT((AGQ3:AGQ54=ADL71)*(AGT3:AGT54=ADL72)*(AGU3:AGU54="D"))+SUMPRODUCT((AGQ3:AGQ54=ADL71)*(AGT3:AGT54=ADL73)*(AGU3:AGU54="D"))+SUMPRODUCT((AGQ3:AGQ54=ADL71)*(AGT3:AGT54=ADL74)*(AGU3:AGU54="D"))+SUMPRODUCT((AGQ3:AGQ54=ADL71)*(AGT3:AGT54=ADL70)*(AGU3:AGU54="D"))+SUMPRODUCT((AGQ3:AGQ54=ADL72)*(AGT3:AGT54=ADL71)*(AGU3:AGU54="D"))+SUMPRODUCT((AGQ3:AGQ54=ADL73)*(AGT3:AGT54=ADL71)*(AGU3:AGU54="D"))+SUMPRODUCT((AGQ3:AGQ54=ADL74)*(AGT3:AGT54=ADL71)*(AGU3:AGU54="D"))+SUMPRODUCT((AGQ3:AGQ54=ADL70)*(AGT3:AGT54=ADL71)*(AGU3:AGU54="D"))</f>
        <v>0</v>
      </c>
      <c r="ADO71" s="395">
        <f ca="1">SUMPRODUCT((AGQ3:AGQ54=ADL71)*(AGT3:AGT54=ADL72)*(AGU3:AGU54="L"))+SUMPRODUCT((AGQ3:AGQ54=ADL71)*(AGT3:AGT54=ADL73)*(AGU3:AGU54="L"))+SUMPRODUCT((AGQ3:AGQ54=ADL71)*(AGT3:AGT54=ADL74)*(AGU3:AGU54="L"))+SUMPRODUCT((AGQ3:AGQ54=ADL71)*(AGT3:AGT54=ADL70)*(AGU3:AGU54="L"))+SUMPRODUCT((AGQ3:AGQ54=ADL72)*(AGT3:AGT54=ADL71)*(AGV3:AGV54="L"))+SUMPRODUCT((AGQ3:AGQ54=ADL73)*(AGT3:AGT54=ADL71)*(AGV3:AGV54="L"))+SUMPRODUCT((AGQ3:AGQ54=ADL74)*(AGT3:AGT54=ADL71)*(AGV3:AGV54="L"))+SUMPRODUCT((AGQ3:AGQ54=ADL70)*(AGT3:AGT54=ADL71)*(AGV3:AGV54="L"))</f>
        <v>0</v>
      </c>
      <c r="ADP71" s="395">
        <f ca="1">SUMPRODUCT((AGQ3:AGQ54=ADL71)*(AGT3:AGT54=ADL72)*AGR3:AGR54)+SUMPRODUCT((AGQ3:AGQ54=ADL71)*(AGT3:AGT54=ADL73)*AGR3:AGR54)+SUMPRODUCT((AGQ3:AGQ54=ADL71)*(AGT3:AGT54=ADL74)*AGR3:AGR54)+SUMPRODUCT((AGQ3:AGQ54=ADL71)*(AGT3:AGT54=ADL70)*AGR3:AGR54)+SUMPRODUCT((AGQ3:AGQ54=ADL72)*(AGT3:AGT54=ADL71)*AGS3:AGS54)+SUMPRODUCT((AGQ3:AGQ54=ADL73)*(AGT3:AGT54=ADL71)*AGS3:AGS54)+SUMPRODUCT((AGQ3:AGQ54=ADL74)*(AGT3:AGT54=ADL71)*AGS3:AGS54)+SUMPRODUCT((AGQ3:AGQ54=ADL70)*(AGT3:AGT54=ADL71)*AGS3:AGS54)</f>
        <v>0</v>
      </c>
      <c r="ADQ71" s="395">
        <f ca="1">SUMPRODUCT((AGQ3:AGQ54=ADL71)*(AGT3:AGT54=ADL72)*AGS3:AGS54)+SUMPRODUCT((AGQ3:AGQ54=ADL71)*(AGT3:AGT54=ADL73)*AGS3:AGS54)+SUMPRODUCT((AGQ3:AGQ54=ADL71)*(AGT3:AGT54=ADL74)*AGS3:AGS54)+SUMPRODUCT((AGQ3:AGQ54=ADL71)*(AGT3:AGT54=ADL70)*AGS3:AGS54)+SUMPRODUCT((AGQ3:AGQ54=ADL72)*(AGT3:AGT54=ADL71)*AGR3:AGR54)+SUMPRODUCT((AGQ3:AGQ54=ADL73)*(AGT3:AGT54=ADL71)*AGR3:AGR54)+SUMPRODUCT((AGQ3:AGQ54=ADL74)*(AGT3:AGT54=ADL71)*AGR3:AGR54)+SUMPRODUCT((AGQ3:AGQ54=ADL70)*(AGT3:AGT54=ADL71)*AGR3:AGR54)</f>
        <v>0</v>
      </c>
      <c r="ADR71" s="395">
        <f ca="1">ADP71-ADQ71+1000</f>
        <v>1000</v>
      </c>
      <c r="ADS71" s="395">
        <f t="shared" ref="ADS71:ADS73" ca="1" si="7694">IF(ADL71&lt;&gt;"",ADM71*3+ADN71*1,"")</f>
        <v>0</v>
      </c>
      <c r="ADT71" s="395">
        <f ca="1">IF(ADL71&lt;&gt;"",VLOOKUP(ADL71,ACS4:ACY52,7,FALSE),"")</f>
        <v>1000</v>
      </c>
      <c r="ADU71" s="395">
        <f ca="1">IF(ADL71&lt;&gt;"",VLOOKUP(ADL71,ACS4:ACY52,5,FALSE),"")</f>
        <v>0</v>
      </c>
      <c r="ADV71" s="395">
        <f ca="1">IF(ADL71&lt;&gt;"",VLOOKUP(ADL71,ACS4:ADA52,9,FALSE),"")</f>
        <v>14</v>
      </c>
      <c r="ADW71" s="395">
        <f t="shared" ref="ADW71:ADW73" ca="1" si="7695">ADS71</f>
        <v>0</v>
      </c>
      <c r="ADX71" s="395">
        <f ca="1">IF(ADL71&lt;&gt;"",RANK(ADW71,ADW70:ADW73),"")</f>
        <v>1</v>
      </c>
      <c r="ADY71" s="395">
        <f ca="1">IF(ADL71&lt;&gt;"",SUMPRODUCT((ADW70:ADW73=ADW71)*(ADR70:ADR73&gt;ADR71)),"")</f>
        <v>0</v>
      </c>
      <c r="ADZ71" s="395">
        <f ca="1">IF(ADL71&lt;&gt;"",SUMPRODUCT((ADW70:ADW73=ADW71)*(ADR70:ADR73=ADR71)*(ADP70:ADP73&gt;ADP71)),"")</f>
        <v>0</v>
      </c>
      <c r="AEA71" s="395">
        <f ca="1">IF(ADL71&lt;&gt;"",SUMPRODUCT((ADW70:ADW73=ADW71)*(ADR70:ADR73=ADR71)*(ADP70:ADP73=ADP71)*(ADT70:ADT73&gt;ADT71)),"")</f>
        <v>0</v>
      </c>
      <c r="AEB71" s="395">
        <f ca="1">IF(ADL71&lt;&gt;"",SUMPRODUCT((ADW70:ADW73=ADW71)*(ADR70:ADR73=ADR71)*(ADP70:ADP73=ADP71)*(ADT70:ADT73=ADT71)*(ADU70:ADU73&gt;ADU71)),"")</f>
        <v>0</v>
      </c>
      <c r="AEC71" s="395">
        <f ca="1">IF(ADL71&lt;&gt;"",SUMPRODUCT((ADW70:ADW73=ADW71)*(ADR70:ADR73=ADR71)*(ADP70:ADP73=ADP71)*(ADT70:ADT73=ADT71)*(ADU70:ADU73=ADU71)*(ADV70:ADV73&gt;ADV71)),"")</f>
        <v>2</v>
      </c>
      <c r="AED71" s="395">
        <f ca="1">IF(ADL71&lt;&gt;"",SUM(ADX71:AEC71),"")</f>
        <v>3</v>
      </c>
      <c r="AEE71" s="395" t="str">
        <f ca="1">IF(AEF19&lt;&gt;"",SUMPRODUCT((AEM18:AEM21=AEM19)*(AEL18:AEL21=AEL19)*(AEJ18:AEJ21=AEJ19)*(AEK18:AEK21=AEK19)),"")</f>
        <v/>
      </c>
      <c r="AEF71" s="395" t="str">
        <f ca="1">IF(AND(AEE71&lt;&gt;"",AEE71&gt;1),AEF19,"")</f>
        <v/>
      </c>
      <c r="AEG71" s="395">
        <f ca="1">SUMPRODUCT((AGQ3:AGQ54=AEF71)*(AGT3:AGT54=AEF72)*(AGU3:AGU54="W"))+SUMPRODUCT((AGQ3:AGQ54=AEF71)*(AGT3:AGT54=AEF73)*(AGU3:AGU54="W"))+SUMPRODUCT((AGQ3:AGQ54=AEF71)*(AGT3:AGT54=AEF74)*(AGU3:AGU54="W"))+SUMPRODUCT((AGQ3:AGQ54=AEF72)*(AGT3:AGT54=AEF71)*(AGV3:AGV54="W"))+SUMPRODUCT((AGQ3:AGQ54=AEF73)*(AGT3:AGT54=AEF71)*(AGV3:AGV54="W"))+SUMPRODUCT((AGQ3:AGQ54=AEF74)*(AGT3:AGT54=AEF71)*(AGV3:AGV54="W"))</f>
        <v>0</v>
      </c>
      <c r="AEH71" s="395">
        <f ca="1">SUMPRODUCT((AGQ3:AGQ54=AEF71)*(AGT3:AGT54=AEF72)*(AGU3:AGU54="D"))+SUMPRODUCT((AGQ3:AGQ54=AEF71)*(AGT3:AGT54=AEF73)*(AGU3:AGU54="D"))+SUMPRODUCT((AGQ3:AGQ54=AEF71)*(AGT3:AGT54=AEF74)*(AGU3:AGU54="D"))+SUMPRODUCT((AGQ3:AGQ54=AEF72)*(AGT3:AGT54=AEF71)*(AGU3:AGU54="D"))+SUMPRODUCT((AGQ3:AGQ54=AEF73)*(AGT3:AGT54=AEF71)*(AGU3:AGU54="D"))+SUMPRODUCT((AGQ3:AGQ54=AEF74)*(AGT3:AGT54=AEF71)*(AGU3:AGU54="D"))</f>
        <v>0</v>
      </c>
      <c r="AEI71" s="395">
        <f ca="1">SUMPRODUCT((AGQ3:AGQ54=AEF71)*(AGT3:AGT54=AEF72)*(AGU3:AGU54="L"))+SUMPRODUCT((AGQ3:AGQ54=AEF71)*(AGT3:AGT54=AEF73)*(AGU3:AGU54="L"))+SUMPRODUCT((AGQ3:AGQ54=AEF71)*(AGT3:AGT54=AEF74)*(AGU3:AGU54="L"))+SUMPRODUCT((AGQ3:AGQ54=AEF72)*(AGT3:AGT54=AEF71)*(AGV3:AGV54="L"))+SUMPRODUCT((AGQ3:AGQ54=AEF73)*(AGT3:AGT54=AEF71)*(AGV3:AGV54="L"))+SUMPRODUCT((AGQ3:AGQ54=AEF74)*(AGT3:AGT54=AEF71)*(AGV3:AGV54="L"))</f>
        <v>0</v>
      </c>
      <c r="AEJ71" s="395">
        <f ca="1">SUMPRODUCT((AGQ3:AGQ54=AEF71)*(AGT3:AGT54=AEF72)*AGR3:AGR54)+SUMPRODUCT((AGQ3:AGQ54=AEF71)*(AGT3:AGT54=AEF73)*AGR3:AGR54)+SUMPRODUCT((AGQ3:AGQ54=AEF71)*(AGT3:AGT54=AEF74)*AGR3:AGR54)+SUMPRODUCT((AGQ3:AGQ54=AEF71)*(AGT3:AGT54=AEF70)*AGR3:AGR54)+SUMPRODUCT((AGQ3:AGQ54=AEF72)*(AGT3:AGT54=AEF71)*AGS3:AGS54)+SUMPRODUCT((AGQ3:AGQ54=AEF73)*(AGT3:AGT54=AEF71)*AGS3:AGS54)+SUMPRODUCT((AGQ3:AGQ54=AEF74)*(AGT3:AGT54=AEF71)*AGS3:AGS54)+SUMPRODUCT((AGQ3:AGQ54=AEF70)*(AGT3:AGT54=AEF71)*AGS3:AGS54)</f>
        <v>0</v>
      </c>
      <c r="AEK71" s="395">
        <f ca="1">SUMPRODUCT((AGQ3:AGQ54=AEF71)*(AGT3:AGT54=AEF72)*AGS3:AGS54)+SUMPRODUCT((AGQ3:AGQ54=AEF71)*(AGT3:AGT54=AEF73)*AGS3:AGS54)+SUMPRODUCT((AGQ3:AGQ54=AEF71)*(AGT3:AGT54=AEF74)*AGS3:AGS54)+SUMPRODUCT((AGQ3:AGQ54=AEF71)*(AGT3:AGT54=AEF70)*AGS3:AGS54)+SUMPRODUCT((AGQ3:AGQ54=AEF72)*(AGT3:AGT54=AEF71)*AGR3:AGR54)+SUMPRODUCT((AGQ3:AGQ54=AEF73)*(AGT3:AGT54=AEF71)*AGR3:AGR54)+SUMPRODUCT((AGQ3:AGQ54=AEF74)*(AGT3:AGT54=AEF71)*AGR3:AGR54)+SUMPRODUCT((AGQ3:AGQ54=AEF70)*(AGT3:AGT54=AEF71)*AGR3:AGR54)</f>
        <v>0</v>
      </c>
      <c r="AEL71" s="395">
        <f ca="1">AEJ71-AEK71+1000</f>
        <v>1000</v>
      </c>
      <c r="AEM71" s="395" t="str">
        <f t="shared" ref="AEM71:AEM73" ca="1" si="7696">IF(AEF71&lt;&gt;"",AEG71*3+AEH71*1,"")</f>
        <v/>
      </c>
      <c r="AEN71" s="395" t="str">
        <f ca="1">IF(AEF71&lt;&gt;"",VLOOKUP(AEF71,ACS4:ACY52,7,FALSE),"")</f>
        <v/>
      </c>
      <c r="AEO71" s="395" t="str">
        <f ca="1">IF(AEF71&lt;&gt;"",VLOOKUP(AEF71,ACS4:ACY52,5,FALSE),"")</f>
        <v/>
      </c>
      <c r="AEP71" s="395" t="str">
        <f ca="1">IF(AEF71&lt;&gt;"",VLOOKUP(AEF71,ACS4:ADA52,9,FALSE),"")</f>
        <v/>
      </c>
      <c r="AEQ71" s="395" t="str">
        <f t="shared" ref="AEQ71:AEQ73" ca="1" si="7697">AEM71</f>
        <v/>
      </c>
      <c r="AER71" s="395" t="str">
        <f ca="1">IF(AEF71&lt;&gt;"",RANK(AEQ71,AEQ70:AEQ73),"")</f>
        <v/>
      </c>
      <c r="AES71" s="395" t="str">
        <f ca="1">IF(AEF71&lt;&gt;"",SUMPRODUCT((AEQ70:AEQ73=AEQ71)*(AEL70:AEL73&gt;AEL71)),"")</f>
        <v/>
      </c>
      <c r="AET71" s="395" t="str">
        <f ca="1">IF(AEF71&lt;&gt;"",SUMPRODUCT((AEQ70:AEQ73=AEQ71)*(AEL70:AEL73=AEL71)*(AEJ70:AEJ73&gt;AEJ71)),"")</f>
        <v/>
      </c>
      <c r="AEU71" s="395" t="str">
        <f ca="1">IF(AEF71&lt;&gt;"",SUMPRODUCT((AEQ70:AEQ73=AEQ71)*(AEL70:AEL73=AEL71)*(AEJ70:AEJ73=AEJ71)*(AEN70:AEN73&gt;AEN71)),"")</f>
        <v/>
      </c>
      <c r="AEV71" s="395" t="str">
        <f ca="1">IF(AEF71&lt;&gt;"",SUMPRODUCT((AEQ70:AEQ73=AEQ71)*(AEL70:AEL73=AEL71)*(AEJ70:AEJ73=AEJ71)*(AEN70:AEN73=AEN71)*(AEO70:AEO73&gt;AEO71)),"")</f>
        <v/>
      </c>
      <c r="AEW71" s="395" t="str">
        <f ca="1">IF(AEF71&lt;&gt;"",SUMPRODUCT((AEQ70:AEQ73=AEQ71)*(AEL70:AEL73=AEL71)*(AEJ70:AEJ73=AEJ71)*(AEN70:AEN73=AEN71)*(AEO70:AEO73=AEO71)*(AEP70:AEP73&gt;AEP71)),"")</f>
        <v/>
      </c>
      <c r="AEX71" s="395" t="str">
        <f ca="1">IF(AEF71&lt;&gt;"",SUM(AER71:AEW71)+1,"")</f>
        <v/>
      </c>
      <c r="AHF71" s="395">
        <f ca="1">IF(COUNTIF(AHF18:AHF21,4)=4,1,SUMPRODUCT((AHF18:AHF21=AHF19)*(AHE18:AHE21=AHE19)*(AHC18:AHC21&gt;AHC19))+1)</f>
        <v>1</v>
      </c>
      <c r="AHQ71" s="395">
        <f ca="1">IF(AHR19&lt;&gt;"",SUMPRODUCT((AHY18:AHY21=AHY19)*(AHX18:AHX21=AHX19)*(AHV18:AHV21=AHV19)*(AHW18:AHW21=AHW19)),"")</f>
        <v>4</v>
      </c>
      <c r="AHR71" s="395" t="str">
        <f ca="1">IF(AND(AHQ71&lt;&gt;"",AHQ71&gt;1),AHR19,"")</f>
        <v>Boca Juniors</v>
      </c>
      <c r="AHS71" s="395">
        <f ca="1">SUMPRODUCT((AKW3:AKW54=AHR71)*(AKZ3:AKZ54=AHR72)*(ALA3:ALA54="W"))+SUMPRODUCT((AKW3:AKW54=AHR71)*(AKZ3:AKZ54=AHR73)*(ALA3:ALA54="W"))+SUMPRODUCT((AKW3:AKW54=AHR71)*(AKZ3:AKZ54=AHR74)*(ALA3:ALA54="W"))+SUMPRODUCT((AKW3:AKW54=AHR71)*(AKZ3:AKZ54=AHR70)*(ALA3:ALA54="W"))+SUMPRODUCT((AKW3:AKW54=AHR72)*(AKZ3:AKZ54=AHR71)*(ALB3:ALB54="W"))+SUMPRODUCT((AKW3:AKW54=AHR73)*(AKZ3:AKZ54=AHR71)*(ALB3:ALB54="W"))+SUMPRODUCT((AKW3:AKW54=AHR74)*(AKZ3:AKZ54=AHR71)*(ALB3:ALB54="W"))+SUMPRODUCT((AKW3:AKW54=AHR70)*(AKZ3:AKZ54=AHR71)*(ALB3:ALB54="W"))</f>
        <v>0</v>
      </c>
      <c r="AHT71" s="395">
        <f ca="1">SUMPRODUCT((AKW3:AKW54=AHR71)*(AKZ3:AKZ54=AHR72)*(ALA3:ALA54="D"))+SUMPRODUCT((AKW3:AKW54=AHR71)*(AKZ3:AKZ54=AHR73)*(ALA3:ALA54="D"))+SUMPRODUCT((AKW3:AKW54=AHR71)*(AKZ3:AKZ54=AHR74)*(ALA3:ALA54="D"))+SUMPRODUCT((AKW3:AKW54=AHR71)*(AKZ3:AKZ54=AHR70)*(ALA3:ALA54="D"))+SUMPRODUCT((AKW3:AKW54=AHR72)*(AKZ3:AKZ54=AHR71)*(ALA3:ALA54="D"))+SUMPRODUCT((AKW3:AKW54=AHR73)*(AKZ3:AKZ54=AHR71)*(ALA3:ALA54="D"))+SUMPRODUCT((AKW3:AKW54=AHR74)*(AKZ3:AKZ54=AHR71)*(ALA3:ALA54="D"))+SUMPRODUCT((AKW3:AKW54=AHR70)*(AKZ3:AKZ54=AHR71)*(ALA3:ALA54="D"))</f>
        <v>0</v>
      </c>
      <c r="AHU71" s="395">
        <f ca="1">SUMPRODUCT((AKW3:AKW54=AHR71)*(AKZ3:AKZ54=AHR72)*(ALA3:ALA54="L"))+SUMPRODUCT((AKW3:AKW54=AHR71)*(AKZ3:AKZ54=AHR73)*(ALA3:ALA54="L"))+SUMPRODUCT((AKW3:AKW54=AHR71)*(AKZ3:AKZ54=AHR74)*(ALA3:ALA54="L"))+SUMPRODUCT((AKW3:AKW54=AHR71)*(AKZ3:AKZ54=AHR70)*(ALA3:ALA54="L"))+SUMPRODUCT((AKW3:AKW54=AHR72)*(AKZ3:AKZ54=AHR71)*(ALB3:ALB54="L"))+SUMPRODUCT((AKW3:AKW54=AHR73)*(AKZ3:AKZ54=AHR71)*(ALB3:ALB54="L"))+SUMPRODUCT((AKW3:AKW54=AHR74)*(AKZ3:AKZ54=AHR71)*(ALB3:ALB54="L"))+SUMPRODUCT((AKW3:AKW54=AHR70)*(AKZ3:AKZ54=AHR71)*(ALB3:ALB54="L"))</f>
        <v>0</v>
      </c>
      <c r="AHV71" s="395">
        <f ca="1">SUMPRODUCT((AKW3:AKW54=AHR71)*(AKZ3:AKZ54=AHR72)*AKX3:AKX54)+SUMPRODUCT((AKW3:AKW54=AHR71)*(AKZ3:AKZ54=AHR73)*AKX3:AKX54)+SUMPRODUCT((AKW3:AKW54=AHR71)*(AKZ3:AKZ54=AHR74)*AKX3:AKX54)+SUMPRODUCT((AKW3:AKW54=AHR71)*(AKZ3:AKZ54=AHR70)*AKX3:AKX54)+SUMPRODUCT((AKW3:AKW54=AHR72)*(AKZ3:AKZ54=AHR71)*AKY3:AKY54)+SUMPRODUCT((AKW3:AKW54=AHR73)*(AKZ3:AKZ54=AHR71)*AKY3:AKY54)+SUMPRODUCT((AKW3:AKW54=AHR74)*(AKZ3:AKZ54=AHR71)*AKY3:AKY54)+SUMPRODUCT((AKW3:AKW54=AHR70)*(AKZ3:AKZ54=AHR71)*AKY3:AKY54)</f>
        <v>0</v>
      </c>
      <c r="AHW71" s="395">
        <f ca="1">SUMPRODUCT((AKW3:AKW54=AHR71)*(AKZ3:AKZ54=AHR72)*AKY3:AKY54)+SUMPRODUCT((AKW3:AKW54=AHR71)*(AKZ3:AKZ54=AHR73)*AKY3:AKY54)+SUMPRODUCT((AKW3:AKW54=AHR71)*(AKZ3:AKZ54=AHR74)*AKY3:AKY54)+SUMPRODUCT((AKW3:AKW54=AHR71)*(AKZ3:AKZ54=AHR70)*AKY3:AKY54)+SUMPRODUCT((AKW3:AKW54=AHR72)*(AKZ3:AKZ54=AHR71)*AKX3:AKX54)+SUMPRODUCT((AKW3:AKW54=AHR73)*(AKZ3:AKZ54=AHR71)*AKX3:AKX54)+SUMPRODUCT((AKW3:AKW54=AHR74)*(AKZ3:AKZ54=AHR71)*AKX3:AKX54)+SUMPRODUCT((AKW3:AKW54=AHR70)*(AKZ3:AKZ54=AHR71)*AKX3:AKX54)</f>
        <v>0</v>
      </c>
      <c r="AHX71" s="395">
        <f ca="1">AHV71-AHW71+1000</f>
        <v>1000</v>
      </c>
      <c r="AHY71" s="395">
        <f t="shared" ref="AHY71:AHY73" ca="1" si="7698">IF(AHR71&lt;&gt;"",AHS71*3+AHT71*1,"")</f>
        <v>0</v>
      </c>
      <c r="AHZ71" s="395">
        <f ca="1">IF(AHR71&lt;&gt;"",VLOOKUP(AHR71,AGY4:AHE52,7,FALSE),"")</f>
        <v>1000</v>
      </c>
      <c r="AIA71" s="395">
        <f ca="1">IF(AHR71&lt;&gt;"",VLOOKUP(AHR71,AGY4:AHE52,5,FALSE),"")</f>
        <v>0</v>
      </c>
      <c r="AIB71" s="395">
        <f ca="1">IF(AHR71&lt;&gt;"",VLOOKUP(AHR71,AGY4:AHG52,9,FALSE),"")</f>
        <v>14</v>
      </c>
      <c r="AIC71" s="395">
        <f t="shared" ref="AIC71:AIC73" ca="1" si="7699">AHY71</f>
        <v>0</v>
      </c>
      <c r="AID71" s="395">
        <f ca="1">IF(AHR71&lt;&gt;"",RANK(AIC71,AIC70:AIC73),"")</f>
        <v>1</v>
      </c>
      <c r="AIE71" s="395">
        <f ca="1">IF(AHR71&lt;&gt;"",SUMPRODUCT((AIC70:AIC73=AIC71)*(AHX70:AHX73&gt;AHX71)),"")</f>
        <v>0</v>
      </c>
      <c r="AIF71" s="395">
        <f ca="1">IF(AHR71&lt;&gt;"",SUMPRODUCT((AIC70:AIC73=AIC71)*(AHX70:AHX73=AHX71)*(AHV70:AHV73&gt;AHV71)),"")</f>
        <v>0</v>
      </c>
      <c r="AIG71" s="395">
        <f ca="1">IF(AHR71&lt;&gt;"",SUMPRODUCT((AIC70:AIC73=AIC71)*(AHX70:AHX73=AHX71)*(AHV70:AHV73=AHV71)*(AHZ70:AHZ73&gt;AHZ71)),"")</f>
        <v>0</v>
      </c>
      <c r="AIH71" s="395">
        <f ca="1">IF(AHR71&lt;&gt;"",SUMPRODUCT((AIC70:AIC73=AIC71)*(AHX70:AHX73=AHX71)*(AHV70:AHV73=AHV71)*(AHZ70:AHZ73=AHZ71)*(AIA70:AIA73&gt;AIA71)),"")</f>
        <v>0</v>
      </c>
      <c r="AII71" s="395">
        <f ca="1">IF(AHR71&lt;&gt;"",SUMPRODUCT((AIC70:AIC73=AIC71)*(AHX70:AHX73=AHX71)*(AHV70:AHV73=AHV71)*(AHZ70:AHZ73=AHZ71)*(AIA70:AIA73=AIA71)*(AIB70:AIB73&gt;AIB71)),"")</f>
        <v>2</v>
      </c>
      <c r="AIJ71" s="395">
        <f ca="1">IF(AHR71&lt;&gt;"",SUM(AID71:AII71),"")</f>
        <v>3</v>
      </c>
      <c r="AIK71" s="395" t="str">
        <f ca="1">IF(AIL19&lt;&gt;"",SUMPRODUCT((AIS18:AIS21=AIS19)*(AIR18:AIR21=AIR19)*(AIP18:AIP21=AIP19)*(AIQ18:AIQ21=AIQ19)),"")</f>
        <v/>
      </c>
      <c r="AIL71" s="395" t="str">
        <f ca="1">IF(AND(AIK71&lt;&gt;"",AIK71&gt;1),AIL19,"")</f>
        <v/>
      </c>
      <c r="AIM71" s="395">
        <f ca="1">SUMPRODUCT((AKW3:AKW54=AIL71)*(AKZ3:AKZ54=AIL72)*(ALA3:ALA54="W"))+SUMPRODUCT((AKW3:AKW54=AIL71)*(AKZ3:AKZ54=AIL73)*(ALA3:ALA54="W"))+SUMPRODUCT((AKW3:AKW54=AIL71)*(AKZ3:AKZ54=AIL74)*(ALA3:ALA54="W"))+SUMPRODUCT((AKW3:AKW54=AIL72)*(AKZ3:AKZ54=AIL71)*(ALB3:ALB54="W"))+SUMPRODUCT((AKW3:AKW54=AIL73)*(AKZ3:AKZ54=AIL71)*(ALB3:ALB54="W"))+SUMPRODUCT((AKW3:AKW54=AIL74)*(AKZ3:AKZ54=AIL71)*(ALB3:ALB54="W"))</f>
        <v>0</v>
      </c>
      <c r="AIN71" s="395">
        <f ca="1">SUMPRODUCT((AKW3:AKW54=AIL71)*(AKZ3:AKZ54=AIL72)*(ALA3:ALA54="D"))+SUMPRODUCT((AKW3:AKW54=AIL71)*(AKZ3:AKZ54=AIL73)*(ALA3:ALA54="D"))+SUMPRODUCT((AKW3:AKW54=AIL71)*(AKZ3:AKZ54=AIL74)*(ALA3:ALA54="D"))+SUMPRODUCT((AKW3:AKW54=AIL72)*(AKZ3:AKZ54=AIL71)*(ALA3:ALA54="D"))+SUMPRODUCT((AKW3:AKW54=AIL73)*(AKZ3:AKZ54=AIL71)*(ALA3:ALA54="D"))+SUMPRODUCT((AKW3:AKW54=AIL74)*(AKZ3:AKZ54=AIL71)*(ALA3:ALA54="D"))</f>
        <v>0</v>
      </c>
      <c r="AIO71" s="395">
        <f ca="1">SUMPRODUCT((AKW3:AKW54=AIL71)*(AKZ3:AKZ54=AIL72)*(ALA3:ALA54="L"))+SUMPRODUCT((AKW3:AKW54=AIL71)*(AKZ3:AKZ54=AIL73)*(ALA3:ALA54="L"))+SUMPRODUCT((AKW3:AKW54=AIL71)*(AKZ3:AKZ54=AIL74)*(ALA3:ALA54="L"))+SUMPRODUCT((AKW3:AKW54=AIL72)*(AKZ3:AKZ54=AIL71)*(ALB3:ALB54="L"))+SUMPRODUCT((AKW3:AKW54=AIL73)*(AKZ3:AKZ54=AIL71)*(ALB3:ALB54="L"))+SUMPRODUCT((AKW3:AKW54=AIL74)*(AKZ3:AKZ54=AIL71)*(ALB3:ALB54="L"))</f>
        <v>0</v>
      </c>
      <c r="AIP71" s="395">
        <f ca="1">SUMPRODUCT((AKW3:AKW54=AIL71)*(AKZ3:AKZ54=AIL72)*AKX3:AKX54)+SUMPRODUCT((AKW3:AKW54=AIL71)*(AKZ3:AKZ54=AIL73)*AKX3:AKX54)+SUMPRODUCT((AKW3:AKW54=AIL71)*(AKZ3:AKZ54=AIL74)*AKX3:AKX54)+SUMPRODUCT((AKW3:AKW54=AIL71)*(AKZ3:AKZ54=AIL70)*AKX3:AKX54)+SUMPRODUCT((AKW3:AKW54=AIL72)*(AKZ3:AKZ54=AIL71)*AKY3:AKY54)+SUMPRODUCT((AKW3:AKW54=AIL73)*(AKZ3:AKZ54=AIL71)*AKY3:AKY54)+SUMPRODUCT((AKW3:AKW54=AIL74)*(AKZ3:AKZ54=AIL71)*AKY3:AKY54)+SUMPRODUCT((AKW3:AKW54=AIL70)*(AKZ3:AKZ54=AIL71)*AKY3:AKY54)</f>
        <v>0</v>
      </c>
      <c r="AIQ71" s="395">
        <f ca="1">SUMPRODUCT((AKW3:AKW54=AIL71)*(AKZ3:AKZ54=AIL72)*AKY3:AKY54)+SUMPRODUCT((AKW3:AKW54=AIL71)*(AKZ3:AKZ54=AIL73)*AKY3:AKY54)+SUMPRODUCT((AKW3:AKW54=AIL71)*(AKZ3:AKZ54=AIL74)*AKY3:AKY54)+SUMPRODUCT((AKW3:AKW54=AIL71)*(AKZ3:AKZ54=AIL70)*AKY3:AKY54)+SUMPRODUCT((AKW3:AKW54=AIL72)*(AKZ3:AKZ54=AIL71)*AKX3:AKX54)+SUMPRODUCT((AKW3:AKW54=AIL73)*(AKZ3:AKZ54=AIL71)*AKX3:AKX54)+SUMPRODUCT((AKW3:AKW54=AIL74)*(AKZ3:AKZ54=AIL71)*AKX3:AKX54)+SUMPRODUCT((AKW3:AKW54=AIL70)*(AKZ3:AKZ54=AIL71)*AKX3:AKX54)</f>
        <v>0</v>
      </c>
      <c r="AIR71" s="395">
        <f ca="1">AIP71-AIQ71+1000</f>
        <v>1000</v>
      </c>
      <c r="AIS71" s="395" t="str">
        <f t="shared" ref="AIS71:AIS73" ca="1" si="7700">IF(AIL71&lt;&gt;"",AIM71*3+AIN71*1,"")</f>
        <v/>
      </c>
      <c r="AIT71" s="395" t="str">
        <f ca="1">IF(AIL71&lt;&gt;"",VLOOKUP(AIL71,AGY4:AHE52,7,FALSE),"")</f>
        <v/>
      </c>
      <c r="AIU71" s="395" t="str">
        <f ca="1">IF(AIL71&lt;&gt;"",VLOOKUP(AIL71,AGY4:AHE52,5,FALSE),"")</f>
        <v/>
      </c>
      <c r="AIV71" s="395" t="str">
        <f ca="1">IF(AIL71&lt;&gt;"",VLOOKUP(AIL71,AGY4:AHG52,9,FALSE),"")</f>
        <v/>
      </c>
      <c r="AIW71" s="395" t="str">
        <f t="shared" ref="AIW71:AIW73" ca="1" si="7701">AIS71</f>
        <v/>
      </c>
      <c r="AIX71" s="395" t="str">
        <f ca="1">IF(AIL71&lt;&gt;"",RANK(AIW71,AIW70:AIW73),"")</f>
        <v/>
      </c>
      <c r="AIY71" s="395" t="str">
        <f ca="1">IF(AIL71&lt;&gt;"",SUMPRODUCT((AIW70:AIW73=AIW71)*(AIR70:AIR73&gt;AIR71)),"")</f>
        <v/>
      </c>
      <c r="AIZ71" s="395" t="str">
        <f ca="1">IF(AIL71&lt;&gt;"",SUMPRODUCT((AIW70:AIW73=AIW71)*(AIR70:AIR73=AIR71)*(AIP70:AIP73&gt;AIP71)),"")</f>
        <v/>
      </c>
      <c r="AJA71" s="395" t="str">
        <f ca="1">IF(AIL71&lt;&gt;"",SUMPRODUCT((AIW70:AIW73=AIW71)*(AIR70:AIR73=AIR71)*(AIP70:AIP73=AIP71)*(AIT70:AIT73&gt;AIT71)),"")</f>
        <v/>
      </c>
      <c r="AJB71" s="395" t="str">
        <f ca="1">IF(AIL71&lt;&gt;"",SUMPRODUCT((AIW70:AIW73=AIW71)*(AIR70:AIR73=AIR71)*(AIP70:AIP73=AIP71)*(AIT70:AIT73=AIT71)*(AIU70:AIU73&gt;AIU71)),"")</f>
        <v/>
      </c>
      <c r="AJC71" s="395" t="str">
        <f ca="1">IF(AIL71&lt;&gt;"",SUMPRODUCT((AIW70:AIW73=AIW71)*(AIR70:AIR73=AIR71)*(AIP70:AIP73=AIP71)*(AIT70:AIT73=AIT71)*(AIU70:AIU73=AIU71)*(AIV70:AIV73&gt;AIV71)),"")</f>
        <v/>
      </c>
      <c r="AJD71" s="395" t="str">
        <f ca="1">IF(AIL71&lt;&gt;"",SUM(AIX71:AJC71)+1,"")</f>
        <v/>
      </c>
      <c r="ALL71" s="395">
        <f ca="1">IF(COUNTIF(ALL18:ALL21,4)=4,1,SUMPRODUCT((ALL18:ALL21=ALL19)*(ALK18:ALK21=ALK19)*(ALI18:ALI21&gt;ALI19))+1)</f>
        <v>1</v>
      </c>
      <c r="ALW71" s="395">
        <f ca="1">IF(ALX19&lt;&gt;"",SUMPRODUCT((AME18:AME21=AME19)*(AMD18:AMD21=AMD19)*(AMB18:AMB21=AMB19)*(AMC18:AMC21=AMC19)),"")</f>
        <v>4</v>
      </c>
      <c r="ALX71" s="395" t="str">
        <f ca="1">IF(AND(ALW71&lt;&gt;"",ALW71&gt;1),ALX19,"")</f>
        <v>Boca Juniors</v>
      </c>
      <c r="ALY71" s="395">
        <f ca="1">SUMPRODUCT((APC3:APC54=ALX71)*(APF3:APF54=ALX72)*(APG3:APG54="W"))+SUMPRODUCT((APC3:APC54=ALX71)*(APF3:APF54=ALX73)*(APG3:APG54="W"))+SUMPRODUCT((APC3:APC54=ALX71)*(APF3:APF54=ALX74)*(APG3:APG54="W"))+SUMPRODUCT((APC3:APC54=ALX71)*(APF3:APF54=ALX70)*(APG3:APG54="W"))+SUMPRODUCT((APC3:APC54=ALX72)*(APF3:APF54=ALX71)*(APH3:APH54="W"))+SUMPRODUCT((APC3:APC54=ALX73)*(APF3:APF54=ALX71)*(APH3:APH54="W"))+SUMPRODUCT((APC3:APC54=ALX74)*(APF3:APF54=ALX71)*(APH3:APH54="W"))+SUMPRODUCT((APC3:APC54=ALX70)*(APF3:APF54=ALX71)*(APH3:APH54="W"))</f>
        <v>0</v>
      </c>
      <c r="ALZ71" s="395">
        <f ca="1">SUMPRODUCT((APC3:APC54=ALX71)*(APF3:APF54=ALX72)*(APG3:APG54="D"))+SUMPRODUCT((APC3:APC54=ALX71)*(APF3:APF54=ALX73)*(APG3:APG54="D"))+SUMPRODUCT((APC3:APC54=ALX71)*(APF3:APF54=ALX74)*(APG3:APG54="D"))+SUMPRODUCT((APC3:APC54=ALX71)*(APF3:APF54=ALX70)*(APG3:APG54="D"))+SUMPRODUCT((APC3:APC54=ALX72)*(APF3:APF54=ALX71)*(APG3:APG54="D"))+SUMPRODUCT((APC3:APC54=ALX73)*(APF3:APF54=ALX71)*(APG3:APG54="D"))+SUMPRODUCT((APC3:APC54=ALX74)*(APF3:APF54=ALX71)*(APG3:APG54="D"))+SUMPRODUCT((APC3:APC54=ALX70)*(APF3:APF54=ALX71)*(APG3:APG54="D"))</f>
        <v>0</v>
      </c>
      <c r="AMA71" s="395">
        <f ca="1">SUMPRODUCT((APC3:APC54=ALX71)*(APF3:APF54=ALX72)*(APG3:APG54="L"))+SUMPRODUCT((APC3:APC54=ALX71)*(APF3:APF54=ALX73)*(APG3:APG54="L"))+SUMPRODUCT((APC3:APC54=ALX71)*(APF3:APF54=ALX74)*(APG3:APG54="L"))+SUMPRODUCT((APC3:APC54=ALX71)*(APF3:APF54=ALX70)*(APG3:APG54="L"))+SUMPRODUCT((APC3:APC54=ALX72)*(APF3:APF54=ALX71)*(APH3:APH54="L"))+SUMPRODUCT((APC3:APC54=ALX73)*(APF3:APF54=ALX71)*(APH3:APH54="L"))+SUMPRODUCT((APC3:APC54=ALX74)*(APF3:APF54=ALX71)*(APH3:APH54="L"))+SUMPRODUCT((APC3:APC54=ALX70)*(APF3:APF54=ALX71)*(APH3:APH54="L"))</f>
        <v>0</v>
      </c>
      <c r="AMB71" s="395">
        <f ca="1">SUMPRODUCT((APC3:APC54=ALX71)*(APF3:APF54=ALX72)*APD3:APD54)+SUMPRODUCT((APC3:APC54=ALX71)*(APF3:APF54=ALX73)*APD3:APD54)+SUMPRODUCT((APC3:APC54=ALX71)*(APF3:APF54=ALX74)*APD3:APD54)+SUMPRODUCT((APC3:APC54=ALX71)*(APF3:APF54=ALX70)*APD3:APD54)+SUMPRODUCT((APC3:APC54=ALX72)*(APF3:APF54=ALX71)*APE3:APE54)+SUMPRODUCT((APC3:APC54=ALX73)*(APF3:APF54=ALX71)*APE3:APE54)+SUMPRODUCT((APC3:APC54=ALX74)*(APF3:APF54=ALX71)*APE3:APE54)+SUMPRODUCT((APC3:APC54=ALX70)*(APF3:APF54=ALX71)*APE3:APE54)</f>
        <v>0</v>
      </c>
      <c r="AMC71" s="395">
        <f ca="1">SUMPRODUCT((APC3:APC54=ALX71)*(APF3:APF54=ALX72)*APE3:APE54)+SUMPRODUCT((APC3:APC54=ALX71)*(APF3:APF54=ALX73)*APE3:APE54)+SUMPRODUCT((APC3:APC54=ALX71)*(APF3:APF54=ALX74)*APE3:APE54)+SUMPRODUCT((APC3:APC54=ALX71)*(APF3:APF54=ALX70)*APE3:APE54)+SUMPRODUCT((APC3:APC54=ALX72)*(APF3:APF54=ALX71)*APD3:APD54)+SUMPRODUCT((APC3:APC54=ALX73)*(APF3:APF54=ALX71)*APD3:APD54)+SUMPRODUCT((APC3:APC54=ALX74)*(APF3:APF54=ALX71)*APD3:APD54)+SUMPRODUCT((APC3:APC54=ALX70)*(APF3:APF54=ALX71)*APD3:APD54)</f>
        <v>0</v>
      </c>
      <c r="AMD71" s="395">
        <f ca="1">AMB71-AMC71+1000</f>
        <v>1000</v>
      </c>
      <c r="AME71" s="395">
        <f t="shared" ref="AME71:AME73" ca="1" si="7702">IF(ALX71&lt;&gt;"",ALY71*3+ALZ71*1,"")</f>
        <v>0</v>
      </c>
      <c r="AMF71" s="395">
        <f ca="1">IF(ALX71&lt;&gt;"",VLOOKUP(ALX71,ALE4:ALK52,7,FALSE),"")</f>
        <v>1000</v>
      </c>
      <c r="AMG71" s="395">
        <f ca="1">IF(ALX71&lt;&gt;"",VLOOKUP(ALX71,ALE4:ALK52,5,FALSE),"")</f>
        <v>0</v>
      </c>
      <c r="AMH71" s="395">
        <f ca="1">IF(ALX71&lt;&gt;"",VLOOKUP(ALX71,ALE4:ALM52,9,FALSE),"")</f>
        <v>14</v>
      </c>
      <c r="AMI71" s="395">
        <f t="shared" ref="AMI71:AMI73" ca="1" si="7703">AME71</f>
        <v>0</v>
      </c>
      <c r="AMJ71" s="395">
        <f ca="1">IF(ALX71&lt;&gt;"",RANK(AMI71,AMI70:AMI73),"")</f>
        <v>1</v>
      </c>
      <c r="AMK71" s="395">
        <f ca="1">IF(ALX71&lt;&gt;"",SUMPRODUCT((AMI70:AMI73=AMI71)*(AMD70:AMD73&gt;AMD71)),"")</f>
        <v>0</v>
      </c>
      <c r="AML71" s="395">
        <f ca="1">IF(ALX71&lt;&gt;"",SUMPRODUCT((AMI70:AMI73=AMI71)*(AMD70:AMD73=AMD71)*(AMB70:AMB73&gt;AMB71)),"")</f>
        <v>0</v>
      </c>
      <c r="AMM71" s="395">
        <f ca="1">IF(ALX71&lt;&gt;"",SUMPRODUCT((AMI70:AMI73=AMI71)*(AMD70:AMD73=AMD71)*(AMB70:AMB73=AMB71)*(AMF70:AMF73&gt;AMF71)),"")</f>
        <v>0</v>
      </c>
      <c r="AMN71" s="395">
        <f ca="1">IF(ALX71&lt;&gt;"",SUMPRODUCT((AMI70:AMI73=AMI71)*(AMD70:AMD73=AMD71)*(AMB70:AMB73=AMB71)*(AMF70:AMF73=AMF71)*(AMG70:AMG73&gt;AMG71)),"")</f>
        <v>0</v>
      </c>
      <c r="AMO71" s="395">
        <f ca="1">IF(ALX71&lt;&gt;"",SUMPRODUCT((AMI70:AMI73=AMI71)*(AMD70:AMD73=AMD71)*(AMB70:AMB73=AMB71)*(AMF70:AMF73=AMF71)*(AMG70:AMG73=AMG71)*(AMH70:AMH73&gt;AMH71)),"")</f>
        <v>2</v>
      </c>
      <c r="AMP71" s="395">
        <f ca="1">IF(ALX71&lt;&gt;"",SUM(AMJ71:AMO71),"")</f>
        <v>3</v>
      </c>
      <c r="AMQ71" s="395" t="str">
        <f ca="1">IF(AMR19&lt;&gt;"",SUMPRODUCT((AMY18:AMY21=AMY19)*(AMX18:AMX21=AMX19)*(AMV18:AMV21=AMV19)*(AMW18:AMW21=AMW19)),"")</f>
        <v/>
      </c>
      <c r="AMR71" s="395" t="str">
        <f ca="1">IF(AND(AMQ71&lt;&gt;"",AMQ71&gt;1),AMR19,"")</f>
        <v/>
      </c>
      <c r="AMS71" s="395">
        <f ca="1">SUMPRODUCT((APC3:APC54=AMR71)*(APF3:APF54=AMR72)*(APG3:APG54="W"))+SUMPRODUCT((APC3:APC54=AMR71)*(APF3:APF54=AMR73)*(APG3:APG54="W"))+SUMPRODUCT((APC3:APC54=AMR71)*(APF3:APF54=AMR74)*(APG3:APG54="W"))+SUMPRODUCT((APC3:APC54=AMR72)*(APF3:APF54=AMR71)*(APH3:APH54="W"))+SUMPRODUCT((APC3:APC54=AMR73)*(APF3:APF54=AMR71)*(APH3:APH54="W"))+SUMPRODUCT((APC3:APC54=AMR74)*(APF3:APF54=AMR71)*(APH3:APH54="W"))</f>
        <v>0</v>
      </c>
      <c r="AMT71" s="395">
        <f ca="1">SUMPRODUCT((APC3:APC54=AMR71)*(APF3:APF54=AMR72)*(APG3:APG54="D"))+SUMPRODUCT((APC3:APC54=AMR71)*(APF3:APF54=AMR73)*(APG3:APG54="D"))+SUMPRODUCT((APC3:APC54=AMR71)*(APF3:APF54=AMR74)*(APG3:APG54="D"))+SUMPRODUCT((APC3:APC54=AMR72)*(APF3:APF54=AMR71)*(APG3:APG54="D"))+SUMPRODUCT((APC3:APC54=AMR73)*(APF3:APF54=AMR71)*(APG3:APG54="D"))+SUMPRODUCT((APC3:APC54=AMR74)*(APF3:APF54=AMR71)*(APG3:APG54="D"))</f>
        <v>0</v>
      </c>
      <c r="AMU71" s="395">
        <f ca="1">SUMPRODUCT((APC3:APC54=AMR71)*(APF3:APF54=AMR72)*(APG3:APG54="L"))+SUMPRODUCT((APC3:APC54=AMR71)*(APF3:APF54=AMR73)*(APG3:APG54="L"))+SUMPRODUCT((APC3:APC54=AMR71)*(APF3:APF54=AMR74)*(APG3:APG54="L"))+SUMPRODUCT((APC3:APC54=AMR72)*(APF3:APF54=AMR71)*(APH3:APH54="L"))+SUMPRODUCT((APC3:APC54=AMR73)*(APF3:APF54=AMR71)*(APH3:APH54="L"))+SUMPRODUCT((APC3:APC54=AMR74)*(APF3:APF54=AMR71)*(APH3:APH54="L"))</f>
        <v>0</v>
      </c>
      <c r="AMV71" s="395">
        <f ca="1">SUMPRODUCT((APC3:APC54=AMR71)*(APF3:APF54=AMR72)*APD3:APD54)+SUMPRODUCT((APC3:APC54=AMR71)*(APF3:APF54=AMR73)*APD3:APD54)+SUMPRODUCT((APC3:APC54=AMR71)*(APF3:APF54=AMR74)*APD3:APD54)+SUMPRODUCT((APC3:APC54=AMR71)*(APF3:APF54=AMR70)*APD3:APD54)+SUMPRODUCT((APC3:APC54=AMR72)*(APF3:APF54=AMR71)*APE3:APE54)+SUMPRODUCT((APC3:APC54=AMR73)*(APF3:APF54=AMR71)*APE3:APE54)+SUMPRODUCT((APC3:APC54=AMR74)*(APF3:APF54=AMR71)*APE3:APE54)+SUMPRODUCT((APC3:APC54=AMR70)*(APF3:APF54=AMR71)*APE3:APE54)</f>
        <v>0</v>
      </c>
      <c r="AMW71" s="395">
        <f ca="1">SUMPRODUCT((APC3:APC54=AMR71)*(APF3:APF54=AMR72)*APE3:APE54)+SUMPRODUCT((APC3:APC54=AMR71)*(APF3:APF54=AMR73)*APE3:APE54)+SUMPRODUCT((APC3:APC54=AMR71)*(APF3:APF54=AMR74)*APE3:APE54)+SUMPRODUCT((APC3:APC54=AMR71)*(APF3:APF54=AMR70)*APE3:APE54)+SUMPRODUCT((APC3:APC54=AMR72)*(APF3:APF54=AMR71)*APD3:APD54)+SUMPRODUCT((APC3:APC54=AMR73)*(APF3:APF54=AMR71)*APD3:APD54)+SUMPRODUCT((APC3:APC54=AMR74)*(APF3:APF54=AMR71)*APD3:APD54)+SUMPRODUCT((APC3:APC54=AMR70)*(APF3:APF54=AMR71)*APD3:APD54)</f>
        <v>0</v>
      </c>
      <c r="AMX71" s="395">
        <f ca="1">AMV71-AMW71+1000</f>
        <v>1000</v>
      </c>
      <c r="AMY71" s="395" t="str">
        <f t="shared" ref="AMY71:AMY73" ca="1" si="7704">IF(AMR71&lt;&gt;"",AMS71*3+AMT71*1,"")</f>
        <v/>
      </c>
      <c r="AMZ71" s="395" t="str">
        <f ca="1">IF(AMR71&lt;&gt;"",VLOOKUP(AMR71,ALE4:ALK52,7,FALSE),"")</f>
        <v/>
      </c>
      <c r="ANA71" s="395" t="str">
        <f ca="1">IF(AMR71&lt;&gt;"",VLOOKUP(AMR71,ALE4:ALK52,5,FALSE),"")</f>
        <v/>
      </c>
      <c r="ANB71" s="395" t="str">
        <f ca="1">IF(AMR71&lt;&gt;"",VLOOKUP(AMR71,ALE4:ALM52,9,FALSE),"")</f>
        <v/>
      </c>
      <c r="ANC71" s="395" t="str">
        <f t="shared" ref="ANC71:ANC73" ca="1" si="7705">AMY71</f>
        <v/>
      </c>
      <c r="AND71" s="395" t="str">
        <f ca="1">IF(AMR71&lt;&gt;"",RANK(ANC71,ANC70:ANC73),"")</f>
        <v/>
      </c>
      <c r="ANE71" s="395" t="str">
        <f ca="1">IF(AMR71&lt;&gt;"",SUMPRODUCT((ANC70:ANC73=ANC71)*(AMX70:AMX73&gt;AMX71)),"")</f>
        <v/>
      </c>
      <c r="ANF71" s="395" t="str">
        <f ca="1">IF(AMR71&lt;&gt;"",SUMPRODUCT((ANC70:ANC73=ANC71)*(AMX70:AMX73=AMX71)*(AMV70:AMV73&gt;AMV71)),"")</f>
        <v/>
      </c>
      <c r="ANG71" s="395" t="str">
        <f ca="1">IF(AMR71&lt;&gt;"",SUMPRODUCT((ANC70:ANC73=ANC71)*(AMX70:AMX73=AMX71)*(AMV70:AMV73=AMV71)*(AMZ70:AMZ73&gt;AMZ71)),"")</f>
        <v/>
      </c>
      <c r="ANH71" s="395" t="str">
        <f ca="1">IF(AMR71&lt;&gt;"",SUMPRODUCT((ANC70:ANC73=ANC71)*(AMX70:AMX73=AMX71)*(AMV70:AMV73=AMV71)*(AMZ70:AMZ73=AMZ71)*(ANA70:ANA73&gt;ANA71)),"")</f>
        <v/>
      </c>
      <c r="ANI71" s="395" t="str">
        <f ca="1">IF(AMR71&lt;&gt;"",SUMPRODUCT((ANC70:ANC73=ANC71)*(AMX70:AMX73=AMX71)*(AMV70:AMV73=AMV71)*(AMZ70:AMZ73=AMZ71)*(ANA70:ANA73=ANA71)*(ANB70:ANB73&gt;ANB71)),"")</f>
        <v/>
      </c>
      <c r="ANJ71" s="395" t="str">
        <f ca="1">IF(AMR71&lt;&gt;"",SUM(AND71:ANI71)+1,"")</f>
        <v/>
      </c>
      <c r="APR71" s="395">
        <f ca="1">IF(COUNTIF(APR18:APR21,4)=4,1,SUMPRODUCT((APR18:APR21=APR19)*(APQ18:APQ21=APQ19)*(APO18:APO21&gt;APO19))+1)</f>
        <v>1</v>
      </c>
      <c r="AQC71" s="395">
        <f ca="1">IF(AQD19&lt;&gt;"",SUMPRODUCT((AQK18:AQK21=AQK19)*(AQJ18:AQJ21=AQJ19)*(AQH18:AQH21=AQH19)*(AQI18:AQI21=AQI19)),"")</f>
        <v>4</v>
      </c>
      <c r="AQD71" s="395" t="str">
        <f ca="1">IF(AND(AQC71&lt;&gt;"",AQC71&gt;1),AQD19,"")</f>
        <v>Boca Juniors</v>
      </c>
      <c r="AQE71" s="395">
        <f ca="1">SUMPRODUCT((ATI3:ATI54=AQD71)*(ATL3:ATL54=AQD72)*(ATM3:ATM54="W"))+SUMPRODUCT((ATI3:ATI54=AQD71)*(ATL3:ATL54=AQD73)*(ATM3:ATM54="W"))+SUMPRODUCT((ATI3:ATI54=AQD71)*(ATL3:ATL54=AQD74)*(ATM3:ATM54="W"))+SUMPRODUCT((ATI3:ATI54=AQD71)*(ATL3:ATL54=AQD70)*(ATM3:ATM54="W"))+SUMPRODUCT((ATI3:ATI54=AQD72)*(ATL3:ATL54=AQD71)*(ATN3:ATN54="W"))+SUMPRODUCT((ATI3:ATI54=AQD73)*(ATL3:ATL54=AQD71)*(ATN3:ATN54="W"))+SUMPRODUCT((ATI3:ATI54=AQD74)*(ATL3:ATL54=AQD71)*(ATN3:ATN54="W"))+SUMPRODUCT((ATI3:ATI54=AQD70)*(ATL3:ATL54=AQD71)*(ATN3:ATN54="W"))</f>
        <v>0</v>
      </c>
      <c r="AQF71" s="395">
        <f ca="1">SUMPRODUCT((ATI3:ATI54=AQD71)*(ATL3:ATL54=AQD72)*(ATM3:ATM54="D"))+SUMPRODUCT((ATI3:ATI54=AQD71)*(ATL3:ATL54=AQD73)*(ATM3:ATM54="D"))+SUMPRODUCT((ATI3:ATI54=AQD71)*(ATL3:ATL54=AQD74)*(ATM3:ATM54="D"))+SUMPRODUCT((ATI3:ATI54=AQD71)*(ATL3:ATL54=AQD70)*(ATM3:ATM54="D"))+SUMPRODUCT((ATI3:ATI54=AQD72)*(ATL3:ATL54=AQD71)*(ATM3:ATM54="D"))+SUMPRODUCT((ATI3:ATI54=AQD73)*(ATL3:ATL54=AQD71)*(ATM3:ATM54="D"))+SUMPRODUCT((ATI3:ATI54=AQD74)*(ATL3:ATL54=AQD71)*(ATM3:ATM54="D"))+SUMPRODUCT((ATI3:ATI54=AQD70)*(ATL3:ATL54=AQD71)*(ATM3:ATM54="D"))</f>
        <v>0</v>
      </c>
      <c r="AQG71" s="395">
        <f ca="1">SUMPRODUCT((ATI3:ATI54=AQD71)*(ATL3:ATL54=AQD72)*(ATM3:ATM54="L"))+SUMPRODUCT((ATI3:ATI54=AQD71)*(ATL3:ATL54=AQD73)*(ATM3:ATM54="L"))+SUMPRODUCT((ATI3:ATI54=AQD71)*(ATL3:ATL54=AQD74)*(ATM3:ATM54="L"))+SUMPRODUCT((ATI3:ATI54=AQD71)*(ATL3:ATL54=AQD70)*(ATM3:ATM54="L"))+SUMPRODUCT((ATI3:ATI54=AQD72)*(ATL3:ATL54=AQD71)*(ATN3:ATN54="L"))+SUMPRODUCT((ATI3:ATI54=AQD73)*(ATL3:ATL54=AQD71)*(ATN3:ATN54="L"))+SUMPRODUCT((ATI3:ATI54=AQD74)*(ATL3:ATL54=AQD71)*(ATN3:ATN54="L"))+SUMPRODUCT((ATI3:ATI54=AQD70)*(ATL3:ATL54=AQD71)*(ATN3:ATN54="L"))</f>
        <v>0</v>
      </c>
      <c r="AQH71" s="395">
        <f ca="1">SUMPRODUCT((ATI3:ATI54=AQD71)*(ATL3:ATL54=AQD72)*ATJ3:ATJ54)+SUMPRODUCT((ATI3:ATI54=AQD71)*(ATL3:ATL54=AQD73)*ATJ3:ATJ54)+SUMPRODUCT((ATI3:ATI54=AQD71)*(ATL3:ATL54=AQD74)*ATJ3:ATJ54)+SUMPRODUCT((ATI3:ATI54=AQD71)*(ATL3:ATL54=AQD70)*ATJ3:ATJ54)+SUMPRODUCT((ATI3:ATI54=AQD72)*(ATL3:ATL54=AQD71)*ATK3:ATK54)+SUMPRODUCT((ATI3:ATI54=AQD73)*(ATL3:ATL54=AQD71)*ATK3:ATK54)+SUMPRODUCT((ATI3:ATI54=AQD74)*(ATL3:ATL54=AQD71)*ATK3:ATK54)+SUMPRODUCT((ATI3:ATI54=AQD70)*(ATL3:ATL54=AQD71)*ATK3:ATK54)</f>
        <v>0</v>
      </c>
      <c r="AQI71" s="395">
        <f ca="1">SUMPRODUCT((ATI3:ATI54=AQD71)*(ATL3:ATL54=AQD72)*ATK3:ATK54)+SUMPRODUCT((ATI3:ATI54=AQD71)*(ATL3:ATL54=AQD73)*ATK3:ATK54)+SUMPRODUCT((ATI3:ATI54=AQD71)*(ATL3:ATL54=AQD74)*ATK3:ATK54)+SUMPRODUCT((ATI3:ATI54=AQD71)*(ATL3:ATL54=AQD70)*ATK3:ATK54)+SUMPRODUCT((ATI3:ATI54=AQD72)*(ATL3:ATL54=AQD71)*ATJ3:ATJ54)+SUMPRODUCT((ATI3:ATI54=AQD73)*(ATL3:ATL54=AQD71)*ATJ3:ATJ54)+SUMPRODUCT((ATI3:ATI54=AQD74)*(ATL3:ATL54=AQD71)*ATJ3:ATJ54)+SUMPRODUCT((ATI3:ATI54=AQD70)*(ATL3:ATL54=AQD71)*ATJ3:ATJ54)</f>
        <v>0</v>
      </c>
      <c r="AQJ71" s="395">
        <f ca="1">AQH71-AQI71+1000</f>
        <v>1000</v>
      </c>
      <c r="AQK71" s="395">
        <f t="shared" ref="AQK71:AQK73" ca="1" si="7706">IF(AQD71&lt;&gt;"",AQE71*3+AQF71*1,"")</f>
        <v>0</v>
      </c>
      <c r="AQL71" s="395">
        <f ca="1">IF(AQD71&lt;&gt;"",VLOOKUP(AQD71,APK4:APQ52,7,FALSE),"")</f>
        <v>1000</v>
      </c>
      <c r="AQM71" s="395">
        <f ca="1">IF(AQD71&lt;&gt;"",VLOOKUP(AQD71,APK4:APQ52,5,FALSE),"")</f>
        <v>0</v>
      </c>
      <c r="AQN71" s="395">
        <f ca="1">IF(AQD71&lt;&gt;"",VLOOKUP(AQD71,APK4:APS52,9,FALSE),"")</f>
        <v>14</v>
      </c>
      <c r="AQO71" s="395">
        <f t="shared" ref="AQO71:AQO73" ca="1" si="7707">AQK71</f>
        <v>0</v>
      </c>
      <c r="AQP71" s="395">
        <f ca="1">IF(AQD71&lt;&gt;"",RANK(AQO71,AQO70:AQO73),"")</f>
        <v>1</v>
      </c>
      <c r="AQQ71" s="395">
        <f ca="1">IF(AQD71&lt;&gt;"",SUMPRODUCT((AQO70:AQO73=AQO71)*(AQJ70:AQJ73&gt;AQJ71)),"")</f>
        <v>0</v>
      </c>
      <c r="AQR71" s="395">
        <f ca="1">IF(AQD71&lt;&gt;"",SUMPRODUCT((AQO70:AQO73=AQO71)*(AQJ70:AQJ73=AQJ71)*(AQH70:AQH73&gt;AQH71)),"")</f>
        <v>0</v>
      </c>
      <c r="AQS71" s="395">
        <f ca="1">IF(AQD71&lt;&gt;"",SUMPRODUCT((AQO70:AQO73=AQO71)*(AQJ70:AQJ73=AQJ71)*(AQH70:AQH73=AQH71)*(AQL70:AQL73&gt;AQL71)),"")</f>
        <v>0</v>
      </c>
      <c r="AQT71" s="395">
        <f ca="1">IF(AQD71&lt;&gt;"",SUMPRODUCT((AQO70:AQO73=AQO71)*(AQJ70:AQJ73=AQJ71)*(AQH70:AQH73=AQH71)*(AQL70:AQL73=AQL71)*(AQM70:AQM73&gt;AQM71)),"")</f>
        <v>0</v>
      </c>
      <c r="AQU71" s="395">
        <f ca="1">IF(AQD71&lt;&gt;"",SUMPRODUCT((AQO70:AQO73=AQO71)*(AQJ70:AQJ73=AQJ71)*(AQH70:AQH73=AQH71)*(AQL70:AQL73=AQL71)*(AQM70:AQM73=AQM71)*(AQN70:AQN73&gt;AQN71)),"")</f>
        <v>2</v>
      </c>
      <c r="AQV71" s="395">
        <f ca="1">IF(AQD71&lt;&gt;"",SUM(AQP71:AQU71),"")</f>
        <v>3</v>
      </c>
      <c r="AQW71" s="395" t="str">
        <f ca="1">IF(AQX19&lt;&gt;"",SUMPRODUCT((ARE18:ARE21=ARE19)*(ARD18:ARD21=ARD19)*(ARB18:ARB21=ARB19)*(ARC18:ARC21=ARC19)),"")</f>
        <v/>
      </c>
      <c r="AQX71" s="395" t="str">
        <f ca="1">IF(AND(AQW71&lt;&gt;"",AQW71&gt;1),AQX19,"")</f>
        <v/>
      </c>
      <c r="AQY71" s="395">
        <f ca="1">SUMPRODUCT((ATI3:ATI54=AQX71)*(ATL3:ATL54=AQX72)*(ATM3:ATM54="W"))+SUMPRODUCT((ATI3:ATI54=AQX71)*(ATL3:ATL54=AQX73)*(ATM3:ATM54="W"))+SUMPRODUCT((ATI3:ATI54=AQX71)*(ATL3:ATL54=AQX74)*(ATM3:ATM54="W"))+SUMPRODUCT((ATI3:ATI54=AQX72)*(ATL3:ATL54=AQX71)*(ATN3:ATN54="W"))+SUMPRODUCT((ATI3:ATI54=AQX73)*(ATL3:ATL54=AQX71)*(ATN3:ATN54="W"))+SUMPRODUCT((ATI3:ATI54=AQX74)*(ATL3:ATL54=AQX71)*(ATN3:ATN54="W"))</f>
        <v>0</v>
      </c>
      <c r="AQZ71" s="395">
        <f ca="1">SUMPRODUCT((ATI3:ATI54=AQX71)*(ATL3:ATL54=AQX72)*(ATM3:ATM54="D"))+SUMPRODUCT((ATI3:ATI54=AQX71)*(ATL3:ATL54=AQX73)*(ATM3:ATM54="D"))+SUMPRODUCT((ATI3:ATI54=AQX71)*(ATL3:ATL54=AQX74)*(ATM3:ATM54="D"))+SUMPRODUCT((ATI3:ATI54=AQX72)*(ATL3:ATL54=AQX71)*(ATM3:ATM54="D"))+SUMPRODUCT((ATI3:ATI54=AQX73)*(ATL3:ATL54=AQX71)*(ATM3:ATM54="D"))+SUMPRODUCT((ATI3:ATI54=AQX74)*(ATL3:ATL54=AQX71)*(ATM3:ATM54="D"))</f>
        <v>0</v>
      </c>
      <c r="ARA71" s="395">
        <f ca="1">SUMPRODUCT((ATI3:ATI54=AQX71)*(ATL3:ATL54=AQX72)*(ATM3:ATM54="L"))+SUMPRODUCT((ATI3:ATI54=AQX71)*(ATL3:ATL54=AQX73)*(ATM3:ATM54="L"))+SUMPRODUCT((ATI3:ATI54=AQX71)*(ATL3:ATL54=AQX74)*(ATM3:ATM54="L"))+SUMPRODUCT((ATI3:ATI54=AQX72)*(ATL3:ATL54=AQX71)*(ATN3:ATN54="L"))+SUMPRODUCT((ATI3:ATI54=AQX73)*(ATL3:ATL54=AQX71)*(ATN3:ATN54="L"))+SUMPRODUCT((ATI3:ATI54=AQX74)*(ATL3:ATL54=AQX71)*(ATN3:ATN54="L"))</f>
        <v>0</v>
      </c>
      <c r="ARB71" s="395">
        <f ca="1">SUMPRODUCT((ATI3:ATI54=AQX71)*(ATL3:ATL54=AQX72)*ATJ3:ATJ54)+SUMPRODUCT((ATI3:ATI54=AQX71)*(ATL3:ATL54=AQX73)*ATJ3:ATJ54)+SUMPRODUCT((ATI3:ATI54=AQX71)*(ATL3:ATL54=AQX74)*ATJ3:ATJ54)+SUMPRODUCT((ATI3:ATI54=AQX71)*(ATL3:ATL54=AQX70)*ATJ3:ATJ54)+SUMPRODUCT((ATI3:ATI54=AQX72)*(ATL3:ATL54=AQX71)*ATK3:ATK54)+SUMPRODUCT((ATI3:ATI54=AQX73)*(ATL3:ATL54=AQX71)*ATK3:ATK54)+SUMPRODUCT((ATI3:ATI54=AQX74)*(ATL3:ATL54=AQX71)*ATK3:ATK54)+SUMPRODUCT((ATI3:ATI54=AQX70)*(ATL3:ATL54=AQX71)*ATK3:ATK54)</f>
        <v>0</v>
      </c>
      <c r="ARC71" s="395">
        <f ca="1">SUMPRODUCT((ATI3:ATI54=AQX71)*(ATL3:ATL54=AQX72)*ATK3:ATK54)+SUMPRODUCT((ATI3:ATI54=AQX71)*(ATL3:ATL54=AQX73)*ATK3:ATK54)+SUMPRODUCT((ATI3:ATI54=AQX71)*(ATL3:ATL54=AQX74)*ATK3:ATK54)+SUMPRODUCT((ATI3:ATI54=AQX71)*(ATL3:ATL54=AQX70)*ATK3:ATK54)+SUMPRODUCT((ATI3:ATI54=AQX72)*(ATL3:ATL54=AQX71)*ATJ3:ATJ54)+SUMPRODUCT((ATI3:ATI54=AQX73)*(ATL3:ATL54=AQX71)*ATJ3:ATJ54)+SUMPRODUCT((ATI3:ATI54=AQX74)*(ATL3:ATL54=AQX71)*ATJ3:ATJ54)+SUMPRODUCT((ATI3:ATI54=AQX70)*(ATL3:ATL54=AQX71)*ATJ3:ATJ54)</f>
        <v>0</v>
      </c>
      <c r="ARD71" s="395">
        <f ca="1">ARB71-ARC71+1000</f>
        <v>1000</v>
      </c>
      <c r="ARE71" s="395" t="str">
        <f t="shared" ref="ARE71:ARE73" ca="1" si="7708">IF(AQX71&lt;&gt;"",AQY71*3+AQZ71*1,"")</f>
        <v/>
      </c>
      <c r="ARF71" s="395" t="str">
        <f ca="1">IF(AQX71&lt;&gt;"",VLOOKUP(AQX71,APK4:APQ52,7,FALSE),"")</f>
        <v/>
      </c>
      <c r="ARG71" s="395" t="str">
        <f ca="1">IF(AQX71&lt;&gt;"",VLOOKUP(AQX71,APK4:APQ52,5,FALSE),"")</f>
        <v/>
      </c>
      <c r="ARH71" s="395" t="str">
        <f ca="1">IF(AQX71&lt;&gt;"",VLOOKUP(AQX71,APK4:APS52,9,FALSE),"")</f>
        <v/>
      </c>
      <c r="ARI71" s="395" t="str">
        <f t="shared" ref="ARI71:ARI73" ca="1" si="7709">ARE71</f>
        <v/>
      </c>
      <c r="ARJ71" s="395" t="str">
        <f ca="1">IF(AQX71&lt;&gt;"",RANK(ARI71,ARI70:ARI73),"")</f>
        <v/>
      </c>
      <c r="ARK71" s="395" t="str">
        <f ca="1">IF(AQX71&lt;&gt;"",SUMPRODUCT((ARI70:ARI73=ARI71)*(ARD70:ARD73&gt;ARD71)),"")</f>
        <v/>
      </c>
      <c r="ARL71" s="395" t="str">
        <f ca="1">IF(AQX71&lt;&gt;"",SUMPRODUCT((ARI70:ARI73=ARI71)*(ARD70:ARD73=ARD71)*(ARB70:ARB73&gt;ARB71)),"")</f>
        <v/>
      </c>
      <c r="ARM71" s="395" t="str">
        <f ca="1">IF(AQX71&lt;&gt;"",SUMPRODUCT((ARI70:ARI73=ARI71)*(ARD70:ARD73=ARD71)*(ARB70:ARB73=ARB71)*(ARF70:ARF73&gt;ARF71)),"")</f>
        <v/>
      </c>
      <c r="ARN71" s="395" t="str">
        <f ca="1">IF(AQX71&lt;&gt;"",SUMPRODUCT((ARI70:ARI73=ARI71)*(ARD70:ARD73=ARD71)*(ARB70:ARB73=ARB71)*(ARF70:ARF73=ARF71)*(ARG70:ARG73&gt;ARG71)),"")</f>
        <v/>
      </c>
      <c r="ARO71" s="395" t="str">
        <f ca="1">IF(AQX71&lt;&gt;"",SUMPRODUCT((ARI70:ARI73=ARI71)*(ARD70:ARD73=ARD71)*(ARB70:ARB73=ARB71)*(ARF70:ARF73=ARF71)*(ARG70:ARG73=ARG71)*(ARH70:ARH73&gt;ARH71)),"")</f>
        <v/>
      </c>
      <c r="ARP71" s="395" t="str">
        <f ca="1">IF(AQX71&lt;&gt;"",SUM(ARJ71:ARO71)+1,"")</f>
        <v/>
      </c>
    </row>
    <row r="72" spans="7:1160" x14ac:dyDescent="0.25">
      <c r="G72" s="395">
        <v>1</v>
      </c>
      <c r="H72" s="395">
        <v>1</v>
      </c>
      <c r="I72" s="395">
        <v>1</v>
      </c>
      <c r="J72" s="395">
        <f>IF(COUNTIF(J18:J21,4)=4,1,SUMPRODUCT((J18:J21=J20)*(I18:I21=I20)*(G18:G21&gt;G20))+1)</f>
        <v>1</v>
      </c>
      <c r="U72" s="395" t="str">
        <f>IF(V20&lt;&gt;"",SUMPRODUCT((AC18:AC21=AC20)*(AB18:AB21=AB20)*(Z18:Z21=Z20)*(AA18:AA21=AA20)),"")</f>
        <v/>
      </c>
      <c r="V72" s="395" t="str">
        <f>IF(AND(U72&lt;&gt;"",U72&gt;1),V20,"")</f>
        <v/>
      </c>
      <c r="W72" s="395">
        <f>SUMPRODUCT((DA3:DA54=V72)*(DD3:DD54=V73)*(DE3:DE54="W"))+SUMPRODUCT((DA3:DA54=V72)*(DD3:DD54=V74)*(DE3:DE54="W"))+SUMPRODUCT((DA3:DA54=V72)*(DD3:DD54=V70)*(DE3:DE54="W"))+SUMPRODUCT((DA3:DA54=V72)*(DD3:DD54=V71)*(DE3:DE54="W"))+SUMPRODUCT((DA3:DA54=V73)*(DD3:DD54=V72)*(DF3:DF54="W"))+SUMPRODUCT((DA3:DA54=V74)*(DD3:DD54=V72)*(DF3:DF54="W"))+SUMPRODUCT((DA3:DA54=V70)*(DD3:DD54=V72)*(DF3:DF54="W"))+SUMPRODUCT((DA3:DA54=V71)*(DD3:DD54=V72)*(DF3:DF54="W"))</f>
        <v>0</v>
      </c>
      <c r="X72" s="395">
        <f>SUMPRODUCT((DA3:DA54=V72)*(DD3:DD54=V73)*(DE3:DE54="D"))+SUMPRODUCT((DA3:DA54=V72)*(DD3:DD54=V74)*(DE3:DE54="D"))+SUMPRODUCT((DA3:DA54=V72)*(DD3:DD54=V70)*(DE3:DE54="D"))+SUMPRODUCT((DA3:DA54=V72)*(DD3:DD54=V71)*(DE3:DE54="D"))+SUMPRODUCT((DA3:DA54=V73)*(DD3:DD54=V72)*(DE3:DE54="D"))+SUMPRODUCT((DA3:DA54=V74)*(DD3:DD54=V72)*(DE3:DE54="D"))+SUMPRODUCT((DA3:DA54=V70)*(DD3:DD54=V72)*(DE3:DE54="D"))+SUMPRODUCT((DA3:DA54=V71)*(DD3:DD54=V72)*(DE3:DE54="D"))</f>
        <v>0</v>
      </c>
      <c r="Y72" s="395">
        <f>SUMPRODUCT((DA3:DA54=V72)*(DD3:DD54=V73)*(DE3:DE54="L"))+SUMPRODUCT((DA3:DA54=V72)*(DD3:DD54=V74)*(DE3:DE54="L"))+SUMPRODUCT((DA3:DA54=V72)*(DD3:DD54=V70)*(DE3:DE54="L"))+SUMPRODUCT((DA3:DA54=V72)*(DD3:DD54=V71)*(DE3:DE54="L"))+SUMPRODUCT((DA3:DA54=V73)*(DD3:DD54=V72)*(DF3:DF54="L"))+SUMPRODUCT((DA3:DA54=V74)*(DD3:DD54=V72)*(DF3:DF54="L"))+SUMPRODUCT((DA3:DA54=V70)*(DD3:DD54=V72)*(DF3:DF54="L"))+SUMPRODUCT((DA3:DA54=V71)*(DD3:DD54=V72)*(DF3:DF54="L"))</f>
        <v>0</v>
      </c>
      <c r="Z72" s="395">
        <f>SUMPRODUCT((DA3:DA54=V72)*(DD3:DD54=V73)*DB3:DB54)+SUMPRODUCT((DA3:DA54=V72)*(DD3:DD54=V74)*DB3:DB54)+SUMPRODUCT((DA3:DA54=V72)*(DD3:DD54=V70)*DB3:DB54)+SUMPRODUCT((DA3:DA54=V72)*(DD3:DD54=V71)*DB3:DB54)+SUMPRODUCT((DA3:DA54=V73)*(DD3:DD54=V72)*DC3:DC54)+SUMPRODUCT((DA3:DA54=V74)*(DD3:DD54=V72)*DC3:DC54)+SUMPRODUCT((DA3:DA54=V70)*(DD3:DD54=V72)*DC3:DC54)+SUMPRODUCT((DA3:DA54=V71)*(DD3:DD54=V72)*DC3:DC54)</f>
        <v>0</v>
      </c>
      <c r="AA72" s="395">
        <f>SUMPRODUCT((DA3:DA54=V72)*(DD3:DD54=V73)*DC3:DC54)+SUMPRODUCT((DA3:DA54=V72)*(DD3:DD54=V74)*DC3:DC54)+SUMPRODUCT((DA3:DA54=V72)*(DD3:DD54=V70)*DC3:DC54)+SUMPRODUCT((DA3:DA54=V72)*(DD3:DD54=V71)*DC3:DC54)+SUMPRODUCT((DA3:DA54=V73)*(DD3:DD54=V72)*DB3:DB54)+SUMPRODUCT((DA3:DA54=V74)*(DD3:DD54=V72)*DB3:DB54)+SUMPRODUCT((DA3:DA54=V70)*(DD3:DD54=V72)*DB3:DB54)+SUMPRODUCT((DA3:DA54=V71)*(DD3:DD54=V72)*DB3:DB54)</f>
        <v>0</v>
      </c>
      <c r="AB72" s="395">
        <f>Z72-AA72+1000</f>
        <v>1000</v>
      </c>
      <c r="AC72" s="395" t="str">
        <f t="shared" si="7666"/>
        <v/>
      </c>
      <c r="AD72" s="395" t="str">
        <f>IF(V72&lt;&gt;"",VLOOKUP(V72,C4:I52,7,FALSE),"")</f>
        <v/>
      </c>
      <c r="AE72" s="395" t="str">
        <f>IF(V72&lt;&gt;"",VLOOKUP(V72,C4:I52,5,FALSE),"")</f>
        <v/>
      </c>
      <c r="AF72" s="395" t="str">
        <f>IF(V72&lt;&gt;"",VLOOKUP(V72,C4:K52,9,FALSE),"")</f>
        <v/>
      </c>
      <c r="AG72" s="395" t="str">
        <f t="shared" si="7667"/>
        <v/>
      </c>
      <c r="AH72" s="395" t="str">
        <f>IF(V72&lt;&gt;"",RANK(AG72,AG70:AG73),"")</f>
        <v/>
      </c>
      <c r="AI72" s="395" t="str">
        <f>IF(V72&lt;&gt;"",SUMPRODUCT((AG70:AG73=AG72)*(AB70:AB73&gt;AB72)),"")</f>
        <v/>
      </c>
      <c r="AJ72" s="395" t="str">
        <f>IF(V72&lt;&gt;"",SUMPRODUCT((AG70:AG73=AG72)*(AB70:AB73=AB72)*(Z70:Z73&gt;Z72)),"")</f>
        <v/>
      </c>
      <c r="AK72" s="395" t="str">
        <f>IF(V72&lt;&gt;"",SUMPRODUCT((AG70:AG73=AG72)*(AB70:AB73=AB72)*(Z70:Z73=Z72)*(AD70:AD73&gt;AD72)),"")</f>
        <v/>
      </c>
      <c r="AL72" s="395" t="str">
        <f>IF(V72&lt;&gt;"",SUMPRODUCT((AG70:AG73=AG72)*(AB70:AB73=AB72)*(Z70:Z73=Z72)*(AD70:AD73=AD72)*(AE70:AE73&gt;AE72)),"")</f>
        <v/>
      </c>
      <c r="AM72" s="395" t="str">
        <f>IF(V72&lt;&gt;"",SUMPRODUCT((AG70:AG73=AG72)*(AB70:AB73=AB72)*(Z70:Z73=Z72)*(AD70:AD73=AD72)*(AE70:AE73=AE72)*(AF70:AF73&gt;AF72)),"")</f>
        <v/>
      </c>
      <c r="AN72" s="395" t="str">
        <f>IF(V72&lt;&gt;"",SUM(AH72:AM72),"")</f>
        <v/>
      </c>
      <c r="AO72" s="395" t="str">
        <f>IF(AP20&lt;&gt;"",SUMPRODUCT((AW18:AW21=AW20)*(AV18:AV21=AV20)*(AT18:AT21=AT20)*(AU18:AU21=AU20)),"")</f>
        <v/>
      </c>
      <c r="AP72" s="395" t="str">
        <f>IF(AND(AO72&lt;&gt;"",AO72&gt;1),AP20,"")</f>
        <v/>
      </c>
      <c r="AQ72" s="395">
        <f>SUMPRODUCT((DA3:DA54=AP72)*(DD3:DD54=AP73)*(DE3:DE54="W"))+SUMPRODUCT((DA3:DA54=AP72)*(DD3:DD54=AP74)*(DE3:DE54="W"))+SUMPRODUCT((DA3:DA54=AP72)*(DD3:DD54=AP71)*(DE3:DE54="W"))+SUMPRODUCT((DA3:DA54=AP73)*(DD3:DD54=AP72)*(DF3:DF54="W"))+SUMPRODUCT((DA3:DA54=AP74)*(DD3:DD54=AP72)*(DF3:DF54="W"))+SUMPRODUCT((DA3:DA54=AP71)*(DD3:DD54=AP72)*(DF3:DF54="W"))</f>
        <v>0</v>
      </c>
      <c r="AR72" s="395">
        <f>SUMPRODUCT((DA3:DA54=AP72)*(DD3:DD54=AP73)*(DE3:DE54="D"))+SUMPRODUCT((DA3:DA54=AP72)*(DD3:DD54=AP74)*(DE3:DE54="D"))+SUMPRODUCT((DA3:DA54=AP72)*(DD3:DD54=AP71)*(DE3:DE54="D"))+SUMPRODUCT((DA3:DA54=AP73)*(DD3:DD54=AP72)*(DE3:DE54="D"))+SUMPRODUCT((DA3:DA54=AP74)*(DD3:DD54=AP72)*(DE3:DE54="D"))+SUMPRODUCT((DA3:DA54=AP71)*(DD3:DD54=AP72)*(DE3:DE54="D"))</f>
        <v>0</v>
      </c>
      <c r="AS72" s="395">
        <f>SUMPRODUCT((DA3:DA54=AP72)*(DD3:DD54=AP73)*(DE3:DE54="L"))+SUMPRODUCT((DA3:DA54=AP72)*(DD3:DD54=AP74)*(DE3:DE54="L"))+SUMPRODUCT((DA3:DA54=AP72)*(DD3:DD54=AP71)*(DE3:DE54="L"))+SUMPRODUCT((DA3:DA54=AP73)*(DD3:DD54=AP72)*(DF3:DF54="L"))+SUMPRODUCT((DA3:DA54=AP74)*(DD3:DD54=AP72)*(DF3:DF54="L"))+SUMPRODUCT((DA3:DA54=AP71)*(DD3:DD54=AP72)*(DF3:DF54="L"))</f>
        <v>0</v>
      </c>
      <c r="AT72" s="395">
        <f>SUMPRODUCT((DA3:DA54=AP72)*(DD3:DD54=AP73)*DB3:DB54)+SUMPRODUCT((DA3:DA54=AP72)*(DD3:DD54=AP74)*DB3:DB54)+SUMPRODUCT((DA3:DA54=AP72)*(DD3:DD54=AP70)*DB3:DB54)+SUMPRODUCT((DA3:DA54=AP72)*(DD3:DD54=AP71)*DB3:DB54)+SUMPRODUCT((DA3:DA54=AP73)*(DD3:DD54=AP72)*DC3:DC54)+SUMPRODUCT((DA3:DA54=AP74)*(DD3:DD54=AP72)*DC3:DC54)+SUMPRODUCT((DA3:DA54=AP70)*(DD3:DD54=AP72)*DC3:DC54)+SUMPRODUCT((DA3:DA54=AP71)*(DD3:DD54=AP72)*DC3:DC54)</f>
        <v>0</v>
      </c>
      <c r="AU72" s="395">
        <f>SUMPRODUCT((DA3:DA54=AP72)*(DD3:DD54=AP73)*DC3:DC54)+SUMPRODUCT((DA3:DA54=AP72)*(DD3:DD54=AP74)*DC3:DC54)+SUMPRODUCT((DA3:DA54=AP72)*(DD3:DD54=AP70)*DC3:DC54)+SUMPRODUCT((DA3:DA54=AP72)*(DD3:DD54=AP71)*DC3:DC54)+SUMPRODUCT((DA3:DA54=AP73)*(DD3:DD54=AP72)*DB3:DB54)+SUMPRODUCT((DA3:DA54=AP74)*(DD3:DD54=AP72)*DB3:DB54)+SUMPRODUCT((DA3:DA54=AP70)*(DD3:DD54=AP72)*DB3:DB54)+SUMPRODUCT((DA3:DA54=AP71)*(DD3:DD54=AP72)*DB3:DB54)</f>
        <v>0</v>
      </c>
      <c r="AV72" s="395">
        <f>AT72-AU72+1000</f>
        <v>1000</v>
      </c>
      <c r="AW72" s="395" t="str">
        <f t="shared" si="7668"/>
        <v/>
      </c>
      <c r="AX72" s="395" t="str">
        <f>IF(AP72&lt;&gt;"",VLOOKUP(AP72,C4:I52,7,FALSE),"")</f>
        <v/>
      </c>
      <c r="AY72" s="395" t="str">
        <f>IF(AP72&lt;&gt;"",VLOOKUP(AP72,C4:I52,5,FALSE),"")</f>
        <v/>
      </c>
      <c r="AZ72" s="395" t="str">
        <f>IF(AP72&lt;&gt;"",VLOOKUP(AP72,C4:K52,9,FALSE),"")</f>
        <v/>
      </c>
      <c r="BA72" s="395" t="str">
        <f t="shared" si="7669"/>
        <v/>
      </c>
      <c r="BB72" s="395" t="str">
        <f>IF(AP72&lt;&gt;"",RANK(BA72,BA70:BA73),"")</f>
        <v/>
      </c>
      <c r="BC72" s="395" t="str">
        <f>IF(AP72&lt;&gt;"",SUMPRODUCT((BA70:BA73=BA72)*(AV70:AV73&gt;AV72)),"")</f>
        <v/>
      </c>
      <c r="BD72" s="395" t="str">
        <f>IF(AP72&lt;&gt;"",SUMPRODUCT((BA70:BA73=BA72)*(AV70:AV73=AV72)*(AT70:AT73&gt;AT72)),"")</f>
        <v/>
      </c>
      <c r="BE72" s="395" t="str">
        <f>IF(AP72&lt;&gt;"",SUMPRODUCT((BA70:BA73=BA72)*(AV70:AV73=AV72)*(AT70:AT73=AT72)*(AX70:AX73&gt;AX72)),"")</f>
        <v/>
      </c>
      <c r="BF72" s="395" t="str">
        <f>IF(AP72&lt;&gt;"",SUMPRODUCT((BA70:BA73=BA72)*(AV70:AV73=AV72)*(AT70:AT73=AT72)*(AX70:AX73=AX72)*(AY70:AY73&gt;AY72)),"")</f>
        <v/>
      </c>
      <c r="BG72" s="395" t="str">
        <f>IF(AP72&lt;&gt;"",SUMPRODUCT((BA70:BA73=BA72)*(AV70:AV73=AV72)*(AT70:AT73=AT72)*(AX70:AX73=AX72)*(AY70:AY73=AY72)*(AZ70:AZ73&gt;AZ72)),"")</f>
        <v/>
      </c>
      <c r="BH72" s="395" t="str">
        <f t="shared" ref="BH72:BH73" si="7710">IF(AP72&lt;&gt;"",SUM(BB72:BG72)+1,"")</f>
        <v/>
      </c>
      <c r="DP72" s="395">
        <f ca="1">IF(COUNTIF(DP18:DP21,4)=4,1,SUMPRODUCT((DP18:DP21=DP20)*(DO18:DO21=DO20)*(DM18:DM21&gt;DM20))+1)</f>
        <v>1</v>
      </c>
      <c r="EA72" s="395" t="str">
        <f ca="1">IF(EB20&lt;&gt;"",SUMPRODUCT((EI18:EI21=EI20)*(EH18:EH21=EH20)*(EF18:EF21=EF20)*(EG18:EG21=EG20)),"")</f>
        <v/>
      </c>
      <c r="EB72" s="395" t="str">
        <f ca="1">IF(AND(EA72&lt;&gt;"",EA72&gt;1),EB20,"")</f>
        <v/>
      </c>
      <c r="EC72" s="395">
        <f ca="1">SUMPRODUCT((HG3:HG54=EB72)*(HJ3:HJ54=EB73)*(HK3:HK54="W"))+SUMPRODUCT((HG3:HG54=EB72)*(HJ3:HJ54=EB74)*(HK3:HK54="W"))+SUMPRODUCT((HG3:HG54=EB72)*(HJ3:HJ54=EB70)*(HK3:HK54="W"))+SUMPRODUCT((HG3:HG54=EB72)*(HJ3:HJ54=EB71)*(HK3:HK54="W"))+SUMPRODUCT((HG3:HG54=EB73)*(HJ3:HJ54=EB72)*(HL3:HL54="W"))+SUMPRODUCT((HG3:HG54=EB74)*(HJ3:HJ54=EB72)*(HL3:HL54="W"))+SUMPRODUCT((HG3:HG54=EB70)*(HJ3:HJ54=EB72)*(HL3:HL54="W"))+SUMPRODUCT((HG3:HG54=EB71)*(HJ3:HJ54=EB72)*(HL3:HL54="W"))</f>
        <v>0</v>
      </c>
      <c r="ED72" s="395">
        <f ca="1">SUMPRODUCT((HG3:HG54=EB72)*(HJ3:HJ54=EB73)*(HK3:HK54="D"))+SUMPRODUCT((HG3:HG54=EB72)*(HJ3:HJ54=EB74)*(HK3:HK54="D"))+SUMPRODUCT((HG3:HG54=EB72)*(HJ3:HJ54=EB70)*(HK3:HK54="D"))+SUMPRODUCT((HG3:HG54=EB72)*(HJ3:HJ54=EB71)*(HK3:HK54="D"))+SUMPRODUCT((HG3:HG54=EB73)*(HJ3:HJ54=EB72)*(HK3:HK54="D"))+SUMPRODUCT((HG3:HG54=EB74)*(HJ3:HJ54=EB72)*(HK3:HK54="D"))+SUMPRODUCT((HG3:HG54=EB70)*(HJ3:HJ54=EB72)*(HK3:HK54="D"))+SUMPRODUCT((HG3:HG54=EB71)*(HJ3:HJ54=EB72)*(HK3:HK54="D"))</f>
        <v>0</v>
      </c>
      <c r="EE72" s="395">
        <f ca="1">SUMPRODUCT((HG3:HG54=EB72)*(HJ3:HJ54=EB73)*(HK3:HK54="L"))+SUMPRODUCT((HG3:HG54=EB72)*(HJ3:HJ54=EB74)*(HK3:HK54="L"))+SUMPRODUCT((HG3:HG54=EB72)*(HJ3:HJ54=EB70)*(HK3:HK54="L"))+SUMPRODUCT((HG3:HG54=EB72)*(HJ3:HJ54=EB71)*(HK3:HK54="L"))+SUMPRODUCT((HG3:HG54=EB73)*(HJ3:HJ54=EB72)*(HL3:HL54="L"))+SUMPRODUCT((HG3:HG54=EB74)*(HJ3:HJ54=EB72)*(HL3:HL54="L"))+SUMPRODUCT((HG3:HG54=EB70)*(HJ3:HJ54=EB72)*(HL3:HL54="L"))+SUMPRODUCT((HG3:HG54=EB71)*(HJ3:HJ54=EB72)*(HL3:HL54="L"))</f>
        <v>0</v>
      </c>
      <c r="EF72" s="395">
        <f ca="1">SUMPRODUCT((HG3:HG54=EB72)*(HJ3:HJ54=EB73)*HH3:HH54)+SUMPRODUCT((HG3:HG54=EB72)*(HJ3:HJ54=EB74)*HH3:HH54)+SUMPRODUCT((HG3:HG54=EB72)*(HJ3:HJ54=EB70)*HH3:HH54)+SUMPRODUCT((HG3:HG54=EB72)*(HJ3:HJ54=EB71)*HH3:HH54)+SUMPRODUCT((HG3:HG54=EB73)*(HJ3:HJ54=EB72)*HI3:HI54)+SUMPRODUCT((HG3:HG54=EB74)*(HJ3:HJ54=EB72)*HI3:HI54)+SUMPRODUCT((HG3:HG54=EB70)*(HJ3:HJ54=EB72)*HI3:HI54)+SUMPRODUCT((HG3:HG54=EB71)*(HJ3:HJ54=EB72)*HI3:HI54)</f>
        <v>0</v>
      </c>
      <c r="EG72" s="395">
        <f ca="1">SUMPRODUCT((HG3:HG54=EB72)*(HJ3:HJ54=EB73)*HI3:HI54)+SUMPRODUCT((HG3:HG54=EB72)*(HJ3:HJ54=EB74)*HI3:HI54)+SUMPRODUCT((HG3:HG54=EB72)*(HJ3:HJ54=EB70)*HI3:HI54)+SUMPRODUCT((HG3:HG54=EB72)*(HJ3:HJ54=EB71)*HI3:HI54)+SUMPRODUCT((HG3:HG54=EB73)*(HJ3:HJ54=EB72)*HH3:HH54)+SUMPRODUCT((HG3:HG54=EB74)*(HJ3:HJ54=EB72)*HH3:HH54)+SUMPRODUCT((HG3:HG54=EB70)*(HJ3:HJ54=EB72)*HH3:HH54)+SUMPRODUCT((HG3:HG54=EB71)*(HJ3:HJ54=EB72)*HH3:HH54)</f>
        <v>0</v>
      </c>
      <c r="EH72" s="395">
        <f ca="1">EF72-EG72+1000</f>
        <v>1000</v>
      </c>
      <c r="EI72" s="395" t="str">
        <f t="shared" ca="1" si="7670"/>
        <v/>
      </c>
      <c r="EJ72" s="395" t="str">
        <f ca="1">IF(EB72&lt;&gt;"",VLOOKUP(EB72,DI4:DO52,7,FALSE),"")</f>
        <v/>
      </c>
      <c r="EK72" s="395" t="str">
        <f ca="1">IF(EB72&lt;&gt;"",VLOOKUP(EB72,DI4:DO52,5,FALSE),"")</f>
        <v/>
      </c>
      <c r="EL72" s="395" t="str">
        <f ca="1">IF(EB72&lt;&gt;"",VLOOKUP(EB72,DI4:DQ52,9,FALSE),"")</f>
        <v/>
      </c>
      <c r="EM72" s="395" t="str">
        <f t="shared" ca="1" si="7671"/>
        <v/>
      </c>
      <c r="EN72" s="395" t="str">
        <f ca="1">IF(EB72&lt;&gt;"",RANK(EM72,EM70:EM73),"")</f>
        <v/>
      </c>
      <c r="EO72" s="395" t="str">
        <f ca="1">IF(EB72&lt;&gt;"",SUMPRODUCT((EM70:EM73=EM72)*(EH70:EH73&gt;EH72)),"")</f>
        <v/>
      </c>
      <c r="EP72" s="395" t="str">
        <f ca="1">IF(EB72&lt;&gt;"",SUMPRODUCT((EM70:EM73=EM72)*(EH70:EH73=EH72)*(EF70:EF73&gt;EF72)),"")</f>
        <v/>
      </c>
      <c r="EQ72" s="395" t="str">
        <f ca="1">IF(EB72&lt;&gt;"",SUMPRODUCT((EM70:EM73=EM72)*(EH70:EH73=EH72)*(EF70:EF73=EF72)*(EJ70:EJ73&gt;EJ72)),"")</f>
        <v/>
      </c>
      <c r="ER72" s="395" t="str">
        <f ca="1">IF(EB72&lt;&gt;"",SUMPRODUCT((EM70:EM73=EM72)*(EH70:EH73=EH72)*(EF70:EF73=EF72)*(EJ70:EJ73=EJ72)*(EK70:EK73&gt;EK72)),"")</f>
        <v/>
      </c>
      <c r="ES72" s="395" t="str">
        <f ca="1">IF(EB72&lt;&gt;"",SUMPRODUCT((EM70:EM73=EM72)*(EH70:EH73=EH72)*(EF70:EF73=EF72)*(EJ70:EJ73=EJ72)*(EK70:EK73=EK72)*(EL70:EL73&gt;EL72)),"")</f>
        <v/>
      </c>
      <c r="ET72" s="395" t="str">
        <f ca="1">IF(EB72&lt;&gt;"",SUM(EN72:ES72),"")</f>
        <v/>
      </c>
      <c r="EU72" s="395" t="str">
        <f ca="1">IF(EV20&lt;&gt;"",SUMPRODUCT((FC18:FC21=FC20)*(FB18:FB21=FB20)*(EZ18:EZ21=EZ20)*(FA18:FA21=FA20)),"")</f>
        <v/>
      </c>
      <c r="EV72" s="395" t="str">
        <f ca="1">IF(AND(EU72&lt;&gt;"",EU72&gt;1),EV20,"")</f>
        <v/>
      </c>
      <c r="EW72" s="395">
        <f ca="1">SUMPRODUCT((HG3:HG54=EV72)*(HJ3:HJ54=EV73)*(HK3:HK54="W"))+SUMPRODUCT((HG3:HG54=EV72)*(HJ3:HJ54=EV74)*(HK3:HK54="W"))+SUMPRODUCT((HG3:HG54=EV72)*(HJ3:HJ54=EV71)*(HK3:HK54="W"))+SUMPRODUCT((HG3:HG54=EV73)*(HJ3:HJ54=EV72)*(HL3:HL54="W"))+SUMPRODUCT((HG3:HG54=EV74)*(HJ3:HJ54=EV72)*(HL3:HL54="W"))+SUMPRODUCT((HG3:HG54=EV71)*(HJ3:HJ54=EV72)*(HL3:HL54="W"))</f>
        <v>0</v>
      </c>
      <c r="EX72" s="395">
        <f ca="1">SUMPRODUCT((HG3:HG54=EV72)*(HJ3:HJ54=EV73)*(HK3:HK54="D"))+SUMPRODUCT((HG3:HG54=EV72)*(HJ3:HJ54=EV74)*(HK3:HK54="D"))+SUMPRODUCT((HG3:HG54=EV72)*(HJ3:HJ54=EV71)*(HK3:HK54="D"))+SUMPRODUCT((HG3:HG54=EV73)*(HJ3:HJ54=EV72)*(HK3:HK54="D"))+SUMPRODUCT((HG3:HG54=EV74)*(HJ3:HJ54=EV72)*(HK3:HK54="D"))+SUMPRODUCT((HG3:HG54=EV71)*(HJ3:HJ54=EV72)*(HK3:HK54="D"))</f>
        <v>0</v>
      </c>
      <c r="EY72" s="395">
        <f ca="1">SUMPRODUCT((HG3:HG54=EV72)*(HJ3:HJ54=EV73)*(HK3:HK54="L"))+SUMPRODUCT((HG3:HG54=EV72)*(HJ3:HJ54=EV74)*(HK3:HK54="L"))+SUMPRODUCT((HG3:HG54=EV72)*(HJ3:HJ54=EV71)*(HK3:HK54="L"))+SUMPRODUCT((HG3:HG54=EV73)*(HJ3:HJ54=EV72)*(HL3:HL54="L"))+SUMPRODUCT((HG3:HG54=EV74)*(HJ3:HJ54=EV72)*(HL3:HL54="L"))+SUMPRODUCT((HG3:HG54=EV71)*(HJ3:HJ54=EV72)*(HL3:HL54="L"))</f>
        <v>0</v>
      </c>
      <c r="EZ72" s="395">
        <f ca="1">SUMPRODUCT((HG3:HG54=EV72)*(HJ3:HJ54=EV73)*HH3:HH54)+SUMPRODUCT((HG3:HG54=EV72)*(HJ3:HJ54=EV74)*HH3:HH54)+SUMPRODUCT((HG3:HG54=EV72)*(HJ3:HJ54=EV70)*HH3:HH54)+SUMPRODUCT((HG3:HG54=EV72)*(HJ3:HJ54=EV71)*HH3:HH54)+SUMPRODUCT((HG3:HG54=EV73)*(HJ3:HJ54=EV72)*HI3:HI54)+SUMPRODUCT((HG3:HG54=EV74)*(HJ3:HJ54=EV72)*HI3:HI54)+SUMPRODUCT((HG3:HG54=EV70)*(HJ3:HJ54=EV72)*HI3:HI54)+SUMPRODUCT((HG3:HG54=EV71)*(HJ3:HJ54=EV72)*HI3:HI54)</f>
        <v>0</v>
      </c>
      <c r="FA72" s="395">
        <f ca="1">SUMPRODUCT((HG3:HG54=EV72)*(HJ3:HJ54=EV73)*HI3:HI54)+SUMPRODUCT((HG3:HG54=EV72)*(HJ3:HJ54=EV74)*HI3:HI54)+SUMPRODUCT((HG3:HG54=EV72)*(HJ3:HJ54=EV70)*HI3:HI54)+SUMPRODUCT((HG3:HG54=EV72)*(HJ3:HJ54=EV71)*HI3:HI54)+SUMPRODUCT((HG3:HG54=EV73)*(HJ3:HJ54=EV72)*HH3:HH54)+SUMPRODUCT((HG3:HG54=EV74)*(HJ3:HJ54=EV72)*HH3:HH54)+SUMPRODUCT((HG3:HG54=EV70)*(HJ3:HJ54=EV72)*HH3:HH54)+SUMPRODUCT((HG3:HG54=EV71)*(HJ3:HJ54=EV72)*HH3:HH54)</f>
        <v>0</v>
      </c>
      <c r="FB72" s="395">
        <f ca="1">EZ72-FA72+1000</f>
        <v>1000</v>
      </c>
      <c r="FC72" s="395" t="str">
        <f t="shared" ca="1" si="7672"/>
        <v/>
      </c>
      <c r="FD72" s="395" t="str">
        <f ca="1">IF(EV72&lt;&gt;"",VLOOKUP(EV72,DI4:DO52,7,FALSE),"")</f>
        <v/>
      </c>
      <c r="FE72" s="395" t="str">
        <f ca="1">IF(EV72&lt;&gt;"",VLOOKUP(EV72,DI4:DO52,5,FALSE),"")</f>
        <v/>
      </c>
      <c r="FF72" s="395" t="str">
        <f ca="1">IF(EV72&lt;&gt;"",VLOOKUP(EV72,DI4:DQ52,9,FALSE),"")</f>
        <v/>
      </c>
      <c r="FG72" s="395" t="str">
        <f t="shared" ca="1" si="7673"/>
        <v/>
      </c>
      <c r="FH72" s="395" t="str">
        <f ca="1">IF(EV72&lt;&gt;"",RANK(FG72,FG70:FG73),"")</f>
        <v/>
      </c>
      <c r="FI72" s="395" t="str">
        <f ca="1">IF(EV72&lt;&gt;"",SUMPRODUCT((FG70:FG73=FG72)*(FB70:FB73&gt;FB72)),"")</f>
        <v/>
      </c>
      <c r="FJ72" s="395" t="str">
        <f ca="1">IF(EV72&lt;&gt;"",SUMPRODUCT((FG70:FG73=FG72)*(FB70:FB73=FB72)*(EZ70:EZ73&gt;EZ72)),"")</f>
        <v/>
      </c>
      <c r="FK72" s="395" t="str">
        <f ca="1">IF(EV72&lt;&gt;"",SUMPRODUCT((FG70:FG73=FG72)*(FB70:FB73=FB72)*(EZ70:EZ73=EZ72)*(FD70:FD73&gt;FD72)),"")</f>
        <v/>
      </c>
      <c r="FL72" s="395" t="str">
        <f ca="1">IF(EV72&lt;&gt;"",SUMPRODUCT((FG70:FG73=FG72)*(FB70:FB73=FB72)*(EZ70:EZ73=EZ72)*(FD70:FD73=FD72)*(FE70:FE73&gt;FE72)),"")</f>
        <v/>
      </c>
      <c r="FM72" s="395" t="str">
        <f ca="1">IF(EV72&lt;&gt;"",SUMPRODUCT((FG70:FG73=FG72)*(FB70:FB73=FB72)*(EZ70:EZ73=EZ72)*(FD70:FD73=FD72)*(FE70:FE73=FE72)*(FF70:FF73&gt;FF72)),"")</f>
        <v/>
      </c>
      <c r="FN72" s="395" t="str">
        <f t="shared" ref="FN72:FN73" ca="1" si="7711">IF(EV72&lt;&gt;"",SUM(FH72:FM72)+1,"")</f>
        <v/>
      </c>
      <c r="HV72" s="395">
        <f ca="1">IF(COUNTIF(HV18:HV21,4)=4,1,SUMPRODUCT((HV18:HV21=HV20)*(HU18:HU21=HU20)*(HS18:HS21&gt;HS20))+1)</f>
        <v>1</v>
      </c>
      <c r="IG72" s="395" t="str">
        <f ca="1">IF(IH20&lt;&gt;"",SUMPRODUCT((IO18:IO21=IO20)*(IN18:IN21=IN20)*(IL18:IL21=IL20)*(IM18:IM21=IM20)),"")</f>
        <v/>
      </c>
      <c r="IH72" s="395" t="str">
        <f ca="1">IF(AND(IG72&lt;&gt;"",IG72&gt;1),IH20,"")</f>
        <v/>
      </c>
      <c r="II72" s="395">
        <f ca="1">SUMPRODUCT((LM3:LM54=IH72)*(LP3:LP54=IH73)*(LQ3:LQ54="W"))+SUMPRODUCT((LM3:LM54=IH72)*(LP3:LP54=IH74)*(LQ3:LQ54="W"))+SUMPRODUCT((LM3:LM54=IH72)*(LP3:LP54=IH70)*(LQ3:LQ54="W"))+SUMPRODUCT((LM3:LM54=IH72)*(LP3:LP54=IH71)*(LQ3:LQ54="W"))+SUMPRODUCT((LM3:LM54=IH73)*(LP3:LP54=IH72)*(LR3:LR54="W"))+SUMPRODUCT((LM3:LM54=IH74)*(LP3:LP54=IH72)*(LR3:LR54="W"))+SUMPRODUCT((LM3:LM54=IH70)*(LP3:LP54=IH72)*(LR3:LR54="W"))+SUMPRODUCT((LM3:LM54=IH71)*(LP3:LP54=IH72)*(LR3:LR54="W"))</f>
        <v>0</v>
      </c>
      <c r="IJ72" s="395">
        <f ca="1">SUMPRODUCT((LM3:LM54=IH72)*(LP3:LP54=IH73)*(LQ3:LQ54="D"))+SUMPRODUCT((LM3:LM54=IH72)*(LP3:LP54=IH74)*(LQ3:LQ54="D"))+SUMPRODUCT((LM3:LM54=IH72)*(LP3:LP54=IH70)*(LQ3:LQ54="D"))+SUMPRODUCT((LM3:LM54=IH72)*(LP3:LP54=IH71)*(LQ3:LQ54="D"))+SUMPRODUCT((LM3:LM54=IH73)*(LP3:LP54=IH72)*(LQ3:LQ54="D"))+SUMPRODUCT((LM3:LM54=IH74)*(LP3:LP54=IH72)*(LQ3:LQ54="D"))+SUMPRODUCT((LM3:LM54=IH70)*(LP3:LP54=IH72)*(LQ3:LQ54="D"))+SUMPRODUCT((LM3:LM54=IH71)*(LP3:LP54=IH72)*(LQ3:LQ54="D"))</f>
        <v>0</v>
      </c>
      <c r="IK72" s="395">
        <f ca="1">SUMPRODUCT((LM3:LM54=IH72)*(LP3:LP54=IH73)*(LQ3:LQ54="L"))+SUMPRODUCT((LM3:LM54=IH72)*(LP3:LP54=IH74)*(LQ3:LQ54="L"))+SUMPRODUCT((LM3:LM54=IH72)*(LP3:LP54=IH70)*(LQ3:LQ54="L"))+SUMPRODUCT((LM3:LM54=IH72)*(LP3:LP54=IH71)*(LQ3:LQ54="L"))+SUMPRODUCT((LM3:LM54=IH73)*(LP3:LP54=IH72)*(LR3:LR54="L"))+SUMPRODUCT((LM3:LM54=IH74)*(LP3:LP54=IH72)*(LR3:LR54="L"))+SUMPRODUCT((LM3:LM54=IH70)*(LP3:LP54=IH72)*(LR3:LR54="L"))+SUMPRODUCT((LM3:LM54=IH71)*(LP3:LP54=IH72)*(LR3:LR54="L"))</f>
        <v>0</v>
      </c>
      <c r="IL72" s="395">
        <f ca="1">SUMPRODUCT((LM3:LM54=IH72)*(LP3:LP54=IH73)*LN3:LN54)+SUMPRODUCT((LM3:LM54=IH72)*(LP3:LP54=IH74)*LN3:LN54)+SUMPRODUCT((LM3:LM54=IH72)*(LP3:LP54=IH70)*LN3:LN54)+SUMPRODUCT((LM3:LM54=IH72)*(LP3:LP54=IH71)*LN3:LN54)+SUMPRODUCT((LM3:LM54=IH73)*(LP3:LP54=IH72)*LO3:LO54)+SUMPRODUCT((LM3:LM54=IH74)*(LP3:LP54=IH72)*LO3:LO54)+SUMPRODUCT((LM3:LM54=IH70)*(LP3:LP54=IH72)*LO3:LO54)+SUMPRODUCT((LM3:LM54=IH71)*(LP3:LP54=IH72)*LO3:LO54)</f>
        <v>0</v>
      </c>
      <c r="IM72" s="395">
        <f ca="1">SUMPRODUCT((LM3:LM54=IH72)*(LP3:LP54=IH73)*LO3:LO54)+SUMPRODUCT((LM3:LM54=IH72)*(LP3:LP54=IH74)*LO3:LO54)+SUMPRODUCT((LM3:LM54=IH72)*(LP3:LP54=IH70)*LO3:LO54)+SUMPRODUCT((LM3:LM54=IH72)*(LP3:LP54=IH71)*LO3:LO54)+SUMPRODUCT((LM3:LM54=IH73)*(LP3:LP54=IH72)*LN3:LN54)+SUMPRODUCT((LM3:LM54=IH74)*(LP3:LP54=IH72)*LN3:LN54)+SUMPRODUCT((LM3:LM54=IH70)*(LP3:LP54=IH72)*LN3:LN54)+SUMPRODUCT((LM3:LM54=IH71)*(LP3:LP54=IH72)*LN3:LN54)</f>
        <v>0</v>
      </c>
      <c r="IN72" s="395">
        <f ca="1">IL72-IM72+1000</f>
        <v>1000</v>
      </c>
      <c r="IO72" s="395" t="str">
        <f t="shared" ca="1" si="7674"/>
        <v/>
      </c>
      <c r="IP72" s="395" t="str">
        <f ca="1">IF(IH72&lt;&gt;"",VLOOKUP(IH72,HO4:HU52,7,FALSE),"")</f>
        <v/>
      </c>
      <c r="IQ72" s="395" t="str">
        <f ca="1">IF(IH72&lt;&gt;"",VLOOKUP(IH72,HO4:HU52,5,FALSE),"")</f>
        <v/>
      </c>
      <c r="IR72" s="395" t="str">
        <f ca="1">IF(IH72&lt;&gt;"",VLOOKUP(IH72,HO4:HW52,9,FALSE),"")</f>
        <v/>
      </c>
      <c r="IS72" s="395" t="str">
        <f t="shared" ca="1" si="7675"/>
        <v/>
      </c>
      <c r="IT72" s="395" t="str">
        <f ca="1">IF(IH72&lt;&gt;"",RANK(IS72,IS70:IS73),"")</f>
        <v/>
      </c>
      <c r="IU72" s="395" t="str">
        <f ca="1">IF(IH72&lt;&gt;"",SUMPRODUCT((IS70:IS73=IS72)*(IN70:IN73&gt;IN72)),"")</f>
        <v/>
      </c>
      <c r="IV72" s="395" t="str">
        <f ca="1">IF(IH72&lt;&gt;"",SUMPRODUCT((IS70:IS73=IS72)*(IN70:IN73=IN72)*(IL70:IL73&gt;IL72)),"")</f>
        <v/>
      </c>
      <c r="IW72" s="395" t="str">
        <f ca="1">IF(IH72&lt;&gt;"",SUMPRODUCT((IS70:IS73=IS72)*(IN70:IN73=IN72)*(IL70:IL73=IL72)*(IP70:IP73&gt;IP72)),"")</f>
        <v/>
      </c>
      <c r="IX72" s="395" t="str">
        <f ca="1">IF(IH72&lt;&gt;"",SUMPRODUCT((IS70:IS73=IS72)*(IN70:IN73=IN72)*(IL70:IL73=IL72)*(IP70:IP73=IP72)*(IQ70:IQ73&gt;IQ72)),"")</f>
        <v/>
      </c>
      <c r="IY72" s="395" t="str">
        <f ca="1">IF(IH72&lt;&gt;"",SUMPRODUCT((IS70:IS73=IS72)*(IN70:IN73=IN72)*(IL70:IL73=IL72)*(IP70:IP73=IP72)*(IQ70:IQ73=IQ72)*(IR70:IR73&gt;IR72)),"")</f>
        <v/>
      </c>
      <c r="IZ72" s="395" t="str">
        <f ca="1">IF(IH72&lt;&gt;"",SUM(IT72:IY72),"")</f>
        <v/>
      </c>
      <c r="JA72" s="395">
        <f ca="1">IF(JB20&lt;&gt;"",SUMPRODUCT((JI18:JI21=JI20)*(JH18:JH21=JH20)*(JF18:JF21=JF20)*(JG18:JG21=JG20)),"")</f>
        <v>2</v>
      </c>
      <c r="JB72" s="395" t="str">
        <f ca="1">IF(AND(JA72&lt;&gt;"",JA72&gt;1),JB20,"")</f>
        <v>Bayern Munich</v>
      </c>
      <c r="JC72" s="395">
        <f ca="1">SUMPRODUCT((LM3:LM54=JB72)*(LP3:LP54=JB73)*(LQ3:LQ54="W"))+SUMPRODUCT((LM3:LM54=JB72)*(LP3:LP54=JB74)*(LQ3:LQ54="W"))+SUMPRODUCT((LM3:LM54=JB72)*(LP3:LP54=JB71)*(LQ3:LQ54="W"))+SUMPRODUCT((LM3:LM54=JB73)*(LP3:LP54=JB72)*(LR3:LR54="W"))+SUMPRODUCT((LM3:LM54=JB74)*(LP3:LP54=JB72)*(LR3:LR54="W"))+SUMPRODUCT((LM3:LM54=JB71)*(LP3:LP54=JB72)*(LR3:LR54="W"))</f>
        <v>0</v>
      </c>
      <c r="JD72" s="395">
        <f ca="1">SUMPRODUCT((LM3:LM54=JB72)*(LP3:LP54=JB73)*(LQ3:LQ54="D"))+SUMPRODUCT((LM3:LM54=JB72)*(LP3:LP54=JB74)*(LQ3:LQ54="D"))+SUMPRODUCT((LM3:LM54=JB72)*(LP3:LP54=JB71)*(LQ3:LQ54="D"))+SUMPRODUCT((LM3:LM54=JB73)*(LP3:LP54=JB72)*(LQ3:LQ54="D"))+SUMPRODUCT((LM3:LM54=JB74)*(LP3:LP54=JB72)*(LQ3:LQ54="D"))+SUMPRODUCT((LM3:LM54=JB71)*(LP3:LP54=JB72)*(LQ3:LQ54="D"))</f>
        <v>1</v>
      </c>
      <c r="JE72" s="395">
        <f ca="1">SUMPRODUCT((LM3:LM54=JB72)*(LP3:LP54=JB73)*(LQ3:LQ54="L"))+SUMPRODUCT((LM3:LM54=JB72)*(LP3:LP54=JB74)*(LQ3:LQ54="L"))+SUMPRODUCT((LM3:LM54=JB72)*(LP3:LP54=JB71)*(LQ3:LQ54="L"))+SUMPRODUCT((LM3:LM54=JB73)*(LP3:LP54=JB72)*(LR3:LR54="L"))+SUMPRODUCT((LM3:LM54=JB74)*(LP3:LP54=JB72)*(LR3:LR54="L"))+SUMPRODUCT((LM3:LM54=JB71)*(LP3:LP54=JB72)*(LR3:LR54="L"))</f>
        <v>0</v>
      </c>
      <c r="JF72" s="395">
        <f ca="1">SUMPRODUCT((LM3:LM54=JB72)*(LP3:LP54=JB73)*LN3:LN54)+SUMPRODUCT((LM3:LM54=JB72)*(LP3:LP54=JB74)*LN3:LN54)+SUMPRODUCT((LM3:LM54=JB72)*(LP3:LP54=JB70)*LN3:LN54)+SUMPRODUCT((LM3:LM54=JB72)*(LP3:LP54=JB71)*LN3:LN54)+SUMPRODUCT((LM3:LM54=JB73)*(LP3:LP54=JB72)*LO3:LO54)+SUMPRODUCT((LM3:LM54=JB74)*(LP3:LP54=JB72)*LO3:LO54)+SUMPRODUCT((LM3:LM54=JB70)*(LP3:LP54=JB72)*LO3:LO54)+SUMPRODUCT((LM3:LM54=JB71)*(LP3:LP54=JB72)*LO3:LO54)</f>
        <v>2</v>
      </c>
      <c r="JG72" s="395">
        <f ca="1">SUMPRODUCT((LM3:LM54=JB72)*(LP3:LP54=JB73)*LO3:LO54)+SUMPRODUCT((LM3:LM54=JB72)*(LP3:LP54=JB74)*LO3:LO54)+SUMPRODUCT((LM3:LM54=JB72)*(LP3:LP54=JB70)*LO3:LO54)+SUMPRODUCT((LM3:LM54=JB72)*(LP3:LP54=JB71)*LO3:LO54)+SUMPRODUCT((LM3:LM54=JB73)*(LP3:LP54=JB72)*LN3:LN54)+SUMPRODUCT((LM3:LM54=JB74)*(LP3:LP54=JB72)*LN3:LN54)+SUMPRODUCT((LM3:LM54=JB70)*(LP3:LP54=JB72)*LN3:LN54)+SUMPRODUCT((LM3:LM54=JB71)*(LP3:LP54=JB72)*LN3:LN54)</f>
        <v>2</v>
      </c>
      <c r="JH72" s="395">
        <f ca="1">JF72-JG72+1000</f>
        <v>1000</v>
      </c>
      <c r="JI72" s="395">
        <f t="shared" ca="1" si="7676"/>
        <v>1</v>
      </c>
      <c r="JJ72" s="395">
        <f ca="1">IF(JB72&lt;&gt;"",VLOOKUP(JB72,HO4:HU52,7,FALSE),"")</f>
        <v>998</v>
      </c>
      <c r="JK72" s="395">
        <f ca="1">IF(JB72&lt;&gt;"",VLOOKUP(JB72,HO4:HU52,5,FALSE),"")</f>
        <v>5</v>
      </c>
      <c r="JL72" s="395">
        <f ca="1">IF(JB72&lt;&gt;"",VLOOKUP(JB72,HO4:HW52,9,FALSE),"")</f>
        <v>30</v>
      </c>
      <c r="JM72" s="395">
        <f t="shared" ca="1" si="7677"/>
        <v>1</v>
      </c>
      <c r="JN72" s="395">
        <f ca="1">IF(JB72&lt;&gt;"",RANK(JM72,JM70:JM73),"")</f>
        <v>1</v>
      </c>
      <c r="JO72" s="395">
        <f ca="1">IF(JB72&lt;&gt;"",SUMPRODUCT((JM70:JM73=JM72)*(JH70:JH73&gt;JH72)),"")</f>
        <v>0</v>
      </c>
      <c r="JP72" s="395">
        <f ca="1">IF(JB72&lt;&gt;"",SUMPRODUCT((JM70:JM73=JM72)*(JH70:JH73=JH72)*(JF70:JF73&gt;JF72)),"")</f>
        <v>0</v>
      </c>
      <c r="JQ72" s="395">
        <f ca="1">IF(JB72&lt;&gt;"",SUMPRODUCT((JM70:JM73=JM72)*(JH70:JH73=JH72)*(JF70:JF73=JF72)*(JJ70:JJ73&gt;JJ72)),"")</f>
        <v>1</v>
      </c>
      <c r="JR72" s="395">
        <f ca="1">IF(JB72&lt;&gt;"",SUMPRODUCT((JM70:JM73=JM72)*(JH70:JH73=JH72)*(JF70:JF73=JF72)*(JJ70:JJ73=JJ72)*(JK70:JK73&gt;JK72)),"")</f>
        <v>0</v>
      </c>
      <c r="JS72" s="395">
        <f ca="1">IF(JB72&lt;&gt;"",SUMPRODUCT((JM70:JM73=JM72)*(JH70:JH73=JH72)*(JF70:JF73=JF72)*(JJ70:JJ73=JJ72)*(JK70:JK73=JK72)*(JL70:JL73&gt;JL72)),"")</f>
        <v>0</v>
      </c>
      <c r="JT72" s="395">
        <f t="shared" ref="JT72:JT73" ca="1" si="7712">IF(JB72&lt;&gt;"",SUM(JN72:JS72)+1,"")</f>
        <v>3</v>
      </c>
      <c r="MB72" s="395">
        <f ca="1">IF(COUNTIF(MB18:MB21,4)=4,1,SUMPRODUCT((MB18:MB21=MB20)*(MA18:MA21=MA20)*(LY18:LY21&gt;LY20))+1)</f>
        <v>1</v>
      </c>
      <c r="MM72" s="395" t="str">
        <f ca="1">IF(MN20&lt;&gt;"",SUMPRODUCT((MU18:MU21=MU20)*(MT18:MT21=MT20)*(MR18:MR21=MR20)*(MS18:MS21=MS20)),"")</f>
        <v/>
      </c>
      <c r="MN72" s="395" t="str">
        <f ca="1">IF(AND(MM72&lt;&gt;"",MM72&gt;1),MN20,"")</f>
        <v/>
      </c>
      <c r="MO72" s="395">
        <f ca="1">SUMPRODUCT((PS3:PS54=MN72)*(PV3:PV54=MN73)*(PW3:PW54="W"))+SUMPRODUCT((PS3:PS54=MN72)*(PV3:PV54=MN74)*(PW3:PW54="W"))+SUMPRODUCT((PS3:PS54=MN72)*(PV3:PV54=MN70)*(PW3:PW54="W"))+SUMPRODUCT((PS3:PS54=MN72)*(PV3:PV54=MN71)*(PW3:PW54="W"))+SUMPRODUCT((PS3:PS54=MN73)*(PV3:PV54=MN72)*(PX3:PX54="W"))+SUMPRODUCT((PS3:PS54=MN74)*(PV3:PV54=MN72)*(PX3:PX54="W"))+SUMPRODUCT((PS3:PS54=MN70)*(PV3:PV54=MN72)*(PX3:PX54="W"))+SUMPRODUCT((PS3:PS54=MN71)*(PV3:PV54=MN72)*(PX3:PX54="W"))</f>
        <v>0</v>
      </c>
      <c r="MP72" s="395">
        <f ca="1">SUMPRODUCT((PS3:PS54=MN72)*(PV3:PV54=MN73)*(PW3:PW54="D"))+SUMPRODUCT((PS3:PS54=MN72)*(PV3:PV54=MN74)*(PW3:PW54="D"))+SUMPRODUCT((PS3:PS54=MN72)*(PV3:PV54=MN70)*(PW3:PW54="D"))+SUMPRODUCT((PS3:PS54=MN72)*(PV3:PV54=MN71)*(PW3:PW54="D"))+SUMPRODUCT((PS3:PS54=MN73)*(PV3:PV54=MN72)*(PW3:PW54="D"))+SUMPRODUCT((PS3:PS54=MN74)*(PV3:PV54=MN72)*(PW3:PW54="D"))+SUMPRODUCT((PS3:PS54=MN70)*(PV3:PV54=MN72)*(PW3:PW54="D"))+SUMPRODUCT((PS3:PS54=MN71)*(PV3:PV54=MN72)*(PW3:PW54="D"))</f>
        <v>0</v>
      </c>
      <c r="MQ72" s="395">
        <f ca="1">SUMPRODUCT((PS3:PS54=MN72)*(PV3:PV54=MN73)*(PW3:PW54="L"))+SUMPRODUCT((PS3:PS54=MN72)*(PV3:PV54=MN74)*(PW3:PW54="L"))+SUMPRODUCT((PS3:PS54=MN72)*(PV3:PV54=MN70)*(PW3:PW54="L"))+SUMPRODUCT((PS3:PS54=MN72)*(PV3:PV54=MN71)*(PW3:PW54="L"))+SUMPRODUCT((PS3:PS54=MN73)*(PV3:PV54=MN72)*(PX3:PX54="L"))+SUMPRODUCT((PS3:PS54=MN74)*(PV3:PV54=MN72)*(PX3:PX54="L"))+SUMPRODUCT((PS3:PS54=MN70)*(PV3:PV54=MN72)*(PX3:PX54="L"))+SUMPRODUCT((PS3:PS54=MN71)*(PV3:PV54=MN72)*(PX3:PX54="L"))</f>
        <v>0</v>
      </c>
      <c r="MR72" s="395">
        <f ca="1">SUMPRODUCT((PS3:PS54=MN72)*(PV3:PV54=MN73)*PT3:PT54)+SUMPRODUCT((PS3:PS54=MN72)*(PV3:PV54=MN74)*PT3:PT54)+SUMPRODUCT((PS3:PS54=MN72)*(PV3:PV54=MN70)*PT3:PT54)+SUMPRODUCT((PS3:PS54=MN72)*(PV3:PV54=MN71)*PT3:PT54)+SUMPRODUCT((PS3:PS54=MN73)*(PV3:PV54=MN72)*PU3:PU54)+SUMPRODUCT((PS3:PS54=MN74)*(PV3:PV54=MN72)*PU3:PU54)+SUMPRODUCT((PS3:PS54=MN70)*(PV3:PV54=MN72)*PU3:PU54)+SUMPRODUCT((PS3:PS54=MN71)*(PV3:PV54=MN72)*PU3:PU54)</f>
        <v>0</v>
      </c>
      <c r="MS72" s="395">
        <f ca="1">SUMPRODUCT((PS3:PS54=MN72)*(PV3:PV54=MN73)*PU3:PU54)+SUMPRODUCT((PS3:PS54=MN72)*(PV3:PV54=MN74)*PU3:PU54)+SUMPRODUCT((PS3:PS54=MN72)*(PV3:PV54=MN70)*PU3:PU54)+SUMPRODUCT((PS3:PS54=MN72)*(PV3:PV54=MN71)*PU3:PU54)+SUMPRODUCT((PS3:PS54=MN73)*(PV3:PV54=MN72)*PT3:PT54)+SUMPRODUCT((PS3:PS54=MN74)*(PV3:PV54=MN72)*PT3:PT54)+SUMPRODUCT((PS3:PS54=MN70)*(PV3:PV54=MN72)*PT3:PT54)+SUMPRODUCT((PS3:PS54=MN71)*(PV3:PV54=MN72)*PT3:PT54)</f>
        <v>0</v>
      </c>
      <c r="MT72" s="395">
        <f ca="1">MR72-MS72+1000</f>
        <v>1000</v>
      </c>
      <c r="MU72" s="395" t="str">
        <f t="shared" ca="1" si="7678"/>
        <v/>
      </c>
      <c r="MV72" s="395" t="str">
        <f ca="1">IF(MN72&lt;&gt;"",VLOOKUP(MN72,LU4:MA52,7,FALSE),"")</f>
        <v/>
      </c>
      <c r="MW72" s="395" t="str">
        <f ca="1">IF(MN72&lt;&gt;"",VLOOKUP(MN72,LU4:MA52,5,FALSE),"")</f>
        <v/>
      </c>
      <c r="MX72" s="395" t="str">
        <f ca="1">IF(MN72&lt;&gt;"",VLOOKUP(MN72,LU4:MC52,9,FALSE),"")</f>
        <v/>
      </c>
      <c r="MY72" s="395" t="str">
        <f t="shared" ca="1" si="7679"/>
        <v/>
      </c>
      <c r="MZ72" s="395" t="str">
        <f ca="1">IF(MN72&lt;&gt;"",RANK(MY72,MY70:MY73),"")</f>
        <v/>
      </c>
      <c r="NA72" s="395" t="str">
        <f ca="1">IF(MN72&lt;&gt;"",SUMPRODUCT((MY70:MY73=MY72)*(MT70:MT73&gt;MT72)),"")</f>
        <v/>
      </c>
      <c r="NB72" s="395" t="str">
        <f ca="1">IF(MN72&lt;&gt;"",SUMPRODUCT((MY70:MY73=MY72)*(MT70:MT73=MT72)*(MR70:MR73&gt;MR72)),"")</f>
        <v/>
      </c>
      <c r="NC72" s="395" t="str">
        <f ca="1">IF(MN72&lt;&gt;"",SUMPRODUCT((MY70:MY73=MY72)*(MT70:MT73=MT72)*(MR70:MR73=MR72)*(MV70:MV73&gt;MV72)),"")</f>
        <v/>
      </c>
      <c r="ND72" s="395" t="str">
        <f ca="1">IF(MN72&lt;&gt;"",SUMPRODUCT((MY70:MY73=MY72)*(MT70:MT73=MT72)*(MR70:MR73=MR72)*(MV70:MV73=MV72)*(MW70:MW73&gt;MW72)),"")</f>
        <v/>
      </c>
      <c r="NE72" s="395" t="str">
        <f ca="1">IF(MN72&lt;&gt;"",SUMPRODUCT((MY70:MY73=MY72)*(MT70:MT73=MT72)*(MR70:MR73=MR72)*(MV70:MV73=MV72)*(MW70:MW73=MW72)*(MX70:MX73&gt;MX72)),"")</f>
        <v/>
      </c>
      <c r="NF72" s="395" t="str">
        <f ca="1">IF(MN72&lt;&gt;"",SUM(MZ72:NE72),"")</f>
        <v/>
      </c>
      <c r="NG72" s="395">
        <f ca="1">IF(NH20&lt;&gt;"",SUMPRODUCT((NO18:NO21=NO20)*(NN18:NN21=NN20)*(NL18:NL21=NL20)*(NM18:NM21=NM20)),"")</f>
        <v>2</v>
      </c>
      <c r="NH72" s="395" t="str">
        <f ca="1">IF(AND(NG72&lt;&gt;"",NG72&gt;1),NH20,"")</f>
        <v>Bayern Munich</v>
      </c>
      <c r="NI72" s="395">
        <f ca="1">SUMPRODUCT((PS3:PS54=NH72)*(PV3:PV54=NH73)*(PW3:PW54="W"))+SUMPRODUCT((PS3:PS54=NH72)*(PV3:PV54=NH74)*(PW3:PW54="W"))+SUMPRODUCT((PS3:PS54=NH72)*(PV3:PV54=NH71)*(PW3:PW54="W"))+SUMPRODUCT((PS3:PS54=NH73)*(PV3:PV54=NH72)*(PX3:PX54="W"))+SUMPRODUCT((PS3:PS54=NH74)*(PV3:PV54=NH72)*(PX3:PX54="W"))+SUMPRODUCT((PS3:PS54=NH71)*(PV3:PV54=NH72)*(PX3:PX54="W"))</f>
        <v>0</v>
      </c>
      <c r="NJ72" s="395">
        <f ca="1">SUMPRODUCT((PS3:PS54=NH72)*(PV3:PV54=NH73)*(PW3:PW54="D"))+SUMPRODUCT((PS3:PS54=NH72)*(PV3:PV54=NH74)*(PW3:PW54="D"))+SUMPRODUCT((PS3:PS54=NH72)*(PV3:PV54=NH71)*(PW3:PW54="D"))+SUMPRODUCT((PS3:PS54=NH73)*(PV3:PV54=NH72)*(PW3:PW54="D"))+SUMPRODUCT((PS3:PS54=NH74)*(PV3:PV54=NH72)*(PW3:PW54="D"))+SUMPRODUCT((PS3:PS54=NH71)*(PV3:PV54=NH72)*(PW3:PW54="D"))</f>
        <v>1</v>
      </c>
      <c r="NK72" s="395">
        <f ca="1">SUMPRODUCT((PS3:PS54=NH72)*(PV3:PV54=NH73)*(PW3:PW54="L"))+SUMPRODUCT((PS3:PS54=NH72)*(PV3:PV54=NH74)*(PW3:PW54="L"))+SUMPRODUCT((PS3:PS54=NH72)*(PV3:PV54=NH71)*(PW3:PW54="L"))+SUMPRODUCT((PS3:PS54=NH73)*(PV3:PV54=NH72)*(PX3:PX54="L"))+SUMPRODUCT((PS3:PS54=NH74)*(PV3:PV54=NH72)*(PX3:PX54="L"))+SUMPRODUCT((PS3:PS54=NH71)*(PV3:PV54=NH72)*(PX3:PX54="L"))</f>
        <v>0</v>
      </c>
      <c r="NL72" s="395">
        <f ca="1">SUMPRODUCT((PS3:PS54=NH72)*(PV3:PV54=NH73)*PT3:PT54)+SUMPRODUCT((PS3:PS54=NH72)*(PV3:PV54=NH74)*PT3:PT54)+SUMPRODUCT((PS3:PS54=NH72)*(PV3:PV54=NH70)*PT3:PT54)+SUMPRODUCT((PS3:PS54=NH72)*(PV3:PV54=NH71)*PT3:PT54)+SUMPRODUCT((PS3:PS54=NH73)*(PV3:PV54=NH72)*PU3:PU54)+SUMPRODUCT((PS3:PS54=NH74)*(PV3:PV54=NH72)*PU3:PU54)+SUMPRODUCT((PS3:PS54=NH70)*(PV3:PV54=NH72)*PU3:PU54)+SUMPRODUCT((PS3:PS54=NH71)*(PV3:PV54=NH72)*PU3:PU54)</f>
        <v>3</v>
      </c>
      <c r="NM72" s="395">
        <f ca="1">SUMPRODUCT((PS3:PS54=NH72)*(PV3:PV54=NH73)*PU3:PU54)+SUMPRODUCT((PS3:PS54=NH72)*(PV3:PV54=NH74)*PU3:PU54)+SUMPRODUCT((PS3:PS54=NH72)*(PV3:PV54=NH70)*PU3:PU54)+SUMPRODUCT((PS3:PS54=NH72)*(PV3:PV54=NH71)*PU3:PU54)+SUMPRODUCT((PS3:PS54=NH73)*(PV3:PV54=NH72)*PT3:PT54)+SUMPRODUCT((PS3:PS54=NH74)*(PV3:PV54=NH72)*PT3:PT54)+SUMPRODUCT((PS3:PS54=NH70)*(PV3:PV54=NH72)*PT3:PT54)+SUMPRODUCT((PS3:PS54=NH71)*(PV3:PV54=NH72)*PT3:PT54)</f>
        <v>3</v>
      </c>
      <c r="NN72" s="395">
        <f ca="1">NL72-NM72+1000</f>
        <v>1000</v>
      </c>
      <c r="NO72" s="395">
        <f t="shared" ca="1" si="7680"/>
        <v>1</v>
      </c>
      <c r="NP72" s="395">
        <f ca="1">IF(NH72&lt;&gt;"",VLOOKUP(NH72,LU4:MA52,7,FALSE),"")</f>
        <v>999</v>
      </c>
      <c r="NQ72" s="395">
        <f ca="1">IF(NH72&lt;&gt;"",VLOOKUP(NH72,LU4:MA52,5,FALSE),"")</f>
        <v>5</v>
      </c>
      <c r="NR72" s="395">
        <f ca="1">IF(NH72&lt;&gt;"",VLOOKUP(NH72,LU4:MC52,9,FALSE),"")</f>
        <v>30</v>
      </c>
      <c r="NS72" s="395">
        <f t="shared" ca="1" si="7681"/>
        <v>1</v>
      </c>
      <c r="NT72" s="395">
        <f ca="1">IF(NH72&lt;&gt;"",RANK(NS72,NS70:NS73),"")</f>
        <v>1</v>
      </c>
      <c r="NU72" s="395">
        <f ca="1">IF(NH72&lt;&gt;"",SUMPRODUCT((NS70:NS73=NS72)*(NN70:NN73&gt;NN72)),"")</f>
        <v>0</v>
      </c>
      <c r="NV72" s="395">
        <f ca="1">IF(NH72&lt;&gt;"",SUMPRODUCT((NS70:NS73=NS72)*(NN70:NN73=NN72)*(NL70:NL73&gt;NL72)),"")</f>
        <v>0</v>
      </c>
      <c r="NW72" s="395">
        <f ca="1">IF(NH72&lt;&gt;"",SUMPRODUCT((NS70:NS73=NS72)*(NN70:NN73=NN72)*(NL70:NL73=NL72)*(NP70:NP73&gt;NP72)),"")</f>
        <v>1</v>
      </c>
      <c r="NX72" s="395">
        <f ca="1">IF(NH72&lt;&gt;"",SUMPRODUCT((NS70:NS73=NS72)*(NN70:NN73=NN72)*(NL70:NL73=NL72)*(NP70:NP73=NP72)*(NQ70:NQ73&gt;NQ72)),"")</f>
        <v>0</v>
      </c>
      <c r="NY72" s="395">
        <f ca="1">IF(NH72&lt;&gt;"",SUMPRODUCT((NS70:NS73=NS72)*(NN70:NN73=NN72)*(NL70:NL73=NL72)*(NP70:NP73=NP72)*(NQ70:NQ73=NQ72)*(NR70:NR73&gt;NR72)),"")</f>
        <v>0</v>
      </c>
      <c r="NZ72" s="395">
        <f t="shared" ref="NZ72:NZ73" ca="1" si="7713">IF(NH72&lt;&gt;"",SUM(NT72:NY72)+1,"")</f>
        <v>3</v>
      </c>
      <c r="QH72" s="395">
        <f ca="1">IF(COUNTIF(QH18:QH21,4)=4,1,SUMPRODUCT((QH18:QH21=QH20)*(QG18:QG21=QG20)*(QE18:QE21&gt;QE20))+1)</f>
        <v>1</v>
      </c>
      <c r="QS72" s="395">
        <f ca="1">IF(QT20&lt;&gt;"",SUMPRODUCT((RA18:RA21=RA20)*(QZ18:QZ21=QZ20)*(QX18:QX21=QX20)*(QY18:QY21=QY20)),"")</f>
        <v>4</v>
      </c>
      <c r="QT72" s="395" t="str">
        <f ca="1">IF(AND(QS72&lt;&gt;"",QS72&gt;1),QT20,"")</f>
        <v>Benfica</v>
      </c>
      <c r="QU72" s="395">
        <f ca="1">SUMPRODUCT((TY3:TY54=QT72)*(UB3:UB54=QT73)*(UC3:UC54="W"))+SUMPRODUCT((TY3:TY54=QT72)*(UB3:UB54=QT74)*(UC3:UC54="W"))+SUMPRODUCT((TY3:TY54=QT72)*(UB3:UB54=QT70)*(UC3:UC54="W"))+SUMPRODUCT((TY3:TY54=QT72)*(UB3:UB54=QT71)*(UC3:UC54="W"))+SUMPRODUCT((TY3:TY54=QT73)*(UB3:UB54=QT72)*(UD3:UD54="W"))+SUMPRODUCT((TY3:TY54=QT74)*(UB3:UB54=QT72)*(UD3:UD54="W"))+SUMPRODUCT((TY3:TY54=QT70)*(UB3:UB54=QT72)*(UD3:UD54="W"))+SUMPRODUCT((TY3:TY54=QT71)*(UB3:UB54=QT72)*(UD3:UD54="W"))</f>
        <v>0</v>
      </c>
      <c r="QV72" s="395">
        <f ca="1">SUMPRODUCT((TY3:TY54=QT72)*(UB3:UB54=QT73)*(UC3:UC54="D"))+SUMPRODUCT((TY3:TY54=QT72)*(UB3:UB54=QT74)*(UC3:UC54="D"))+SUMPRODUCT((TY3:TY54=QT72)*(UB3:UB54=QT70)*(UC3:UC54="D"))+SUMPRODUCT((TY3:TY54=QT72)*(UB3:UB54=QT71)*(UC3:UC54="D"))+SUMPRODUCT((TY3:TY54=QT73)*(UB3:UB54=QT72)*(UC3:UC54="D"))+SUMPRODUCT((TY3:TY54=QT74)*(UB3:UB54=QT72)*(UC3:UC54="D"))+SUMPRODUCT((TY3:TY54=QT70)*(UB3:UB54=QT72)*(UC3:UC54="D"))+SUMPRODUCT((TY3:TY54=QT71)*(UB3:UB54=QT72)*(UC3:UC54="D"))</f>
        <v>0</v>
      </c>
      <c r="QW72" s="395">
        <f ca="1">SUMPRODUCT((TY3:TY54=QT72)*(UB3:UB54=QT73)*(UC3:UC54="L"))+SUMPRODUCT((TY3:TY54=QT72)*(UB3:UB54=QT74)*(UC3:UC54="L"))+SUMPRODUCT((TY3:TY54=QT72)*(UB3:UB54=QT70)*(UC3:UC54="L"))+SUMPRODUCT((TY3:TY54=QT72)*(UB3:UB54=QT71)*(UC3:UC54="L"))+SUMPRODUCT((TY3:TY54=QT73)*(UB3:UB54=QT72)*(UD3:UD54="L"))+SUMPRODUCT((TY3:TY54=QT74)*(UB3:UB54=QT72)*(UD3:UD54="L"))+SUMPRODUCT((TY3:TY54=QT70)*(UB3:UB54=QT72)*(UD3:UD54="L"))+SUMPRODUCT((TY3:TY54=QT71)*(UB3:UB54=QT72)*(UD3:UD54="L"))</f>
        <v>0</v>
      </c>
      <c r="QX72" s="395">
        <f ca="1">SUMPRODUCT((TY3:TY54=QT72)*(UB3:UB54=QT73)*TZ3:TZ54)+SUMPRODUCT((TY3:TY54=QT72)*(UB3:UB54=QT74)*TZ3:TZ54)+SUMPRODUCT((TY3:TY54=QT72)*(UB3:UB54=QT70)*TZ3:TZ54)+SUMPRODUCT((TY3:TY54=QT72)*(UB3:UB54=QT71)*TZ3:TZ54)+SUMPRODUCT((TY3:TY54=QT73)*(UB3:UB54=QT72)*UA3:UA54)+SUMPRODUCT((TY3:TY54=QT74)*(UB3:UB54=QT72)*UA3:UA54)+SUMPRODUCT((TY3:TY54=QT70)*(UB3:UB54=QT72)*UA3:UA54)+SUMPRODUCT((TY3:TY54=QT71)*(UB3:UB54=QT72)*UA3:UA54)</f>
        <v>0</v>
      </c>
      <c r="QY72" s="395">
        <f ca="1">SUMPRODUCT((TY3:TY54=QT72)*(UB3:UB54=QT73)*UA3:UA54)+SUMPRODUCT((TY3:TY54=QT72)*(UB3:UB54=QT74)*UA3:UA54)+SUMPRODUCT((TY3:TY54=QT72)*(UB3:UB54=QT70)*UA3:UA54)+SUMPRODUCT((TY3:TY54=QT72)*(UB3:UB54=QT71)*UA3:UA54)+SUMPRODUCT((TY3:TY54=QT73)*(UB3:UB54=QT72)*TZ3:TZ54)+SUMPRODUCT((TY3:TY54=QT74)*(UB3:UB54=QT72)*TZ3:TZ54)+SUMPRODUCT((TY3:TY54=QT70)*(UB3:UB54=QT72)*TZ3:TZ54)+SUMPRODUCT((TY3:TY54=QT71)*(UB3:UB54=QT72)*TZ3:TZ54)</f>
        <v>0</v>
      </c>
      <c r="QZ72" s="395">
        <f ca="1">QX72-QY72+1000</f>
        <v>1000</v>
      </c>
      <c r="RA72" s="395">
        <f t="shared" ca="1" si="7682"/>
        <v>0</v>
      </c>
      <c r="RB72" s="395">
        <f ca="1">IF(QT72&lt;&gt;"",VLOOKUP(QT72,QA4:QG52,7,FALSE),"")</f>
        <v>1000</v>
      </c>
      <c r="RC72" s="395">
        <f ca="1">IF(QT72&lt;&gt;"",VLOOKUP(QT72,QA4:QG52,5,FALSE),"")</f>
        <v>0</v>
      </c>
      <c r="RD72" s="395">
        <f ca="1">IF(QT72&lt;&gt;"",VLOOKUP(QT72,QA4:QI52,9,FALSE),"")</f>
        <v>22</v>
      </c>
      <c r="RE72" s="395">
        <f t="shared" ca="1" si="7683"/>
        <v>0</v>
      </c>
      <c r="RF72" s="395">
        <f ca="1">IF(QT72&lt;&gt;"",RANK(RE72,RE70:RE73),"")</f>
        <v>1</v>
      </c>
      <c r="RG72" s="395">
        <f ca="1">IF(QT72&lt;&gt;"",SUMPRODUCT((RE70:RE73=RE72)*(QZ70:QZ73&gt;QZ72)),"")</f>
        <v>0</v>
      </c>
      <c r="RH72" s="395">
        <f ca="1">IF(QT72&lt;&gt;"",SUMPRODUCT((RE70:RE73=RE72)*(QZ70:QZ73=QZ72)*(QX70:QX73&gt;QX72)),"")</f>
        <v>0</v>
      </c>
      <c r="RI72" s="395">
        <f ca="1">IF(QT72&lt;&gt;"",SUMPRODUCT((RE70:RE73=RE72)*(QZ70:QZ73=QZ72)*(QX70:QX73=QX72)*(RB70:RB73&gt;RB72)),"")</f>
        <v>0</v>
      </c>
      <c r="RJ72" s="395">
        <f ca="1">IF(QT72&lt;&gt;"",SUMPRODUCT((RE70:RE73=RE72)*(QZ70:QZ73=QZ72)*(QX70:QX73=QX72)*(RB70:RB73=RB72)*(RC70:RC73&gt;RC72)),"")</f>
        <v>0</v>
      </c>
      <c r="RK72" s="395">
        <f ca="1">IF(QT72&lt;&gt;"",SUMPRODUCT((RE70:RE73=RE72)*(QZ70:QZ73=QZ72)*(QX70:QX73=QX72)*(RB70:RB73=RB72)*(RC70:RC73=RC72)*(RD70:RD73&gt;RD72)),"")</f>
        <v>1</v>
      </c>
      <c r="RL72" s="395">
        <f ca="1">IF(QT72&lt;&gt;"",SUM(RF72:RK72),"")</f>
        <v>2</v>
      </c>
      <c r="RM72" s="395" t="str">
        <f ca="1">IF(RN20&lt;&gt;"",SUMPRODUCT((RU18:RU21=RU20)*(RT18:RT21=RT20)*(RR18:RR21=RR20)*(RS18:RS21=RS20)),"")</f>
        <v/>
      </c>
      <c r="RN72" s="395" t="str">
        <f ca="1">IF(AND(RM72&lt;&gt;"",RM72&gt;1),RN20,"")</f>
        <v/>
      </c>
      <c r="RO72" s="395">
        <f ca="1">SUMPRODUCT((TY3:TY54=RN72)*(UB3:UB54=RN73)*(UC3:UC54="W"))+SUMPRODUCT((TY3:TY54=RN72)*(UB3:UB54=RN74)*(UC3:UC54="W"))+SUMPRODUCT((TY3:TY54=RN72)*(UB3:UB54=RN71)*(UC3:UC54="W"))+SUMPRODUCT((TY3:TY54=RN73)*(UB3:UB54=RN72)*(UD3:UD54="W"))+SUMPRODUCT((TY3:TY54=RN74)*(UB3:UB54=RN72)*(UD3:UD54="W"))+SUMPRODUCT((TY3:TY54=RN71)*(UB3:UB54=RN72)*(UD3:UD54="W"))</f>
        <v>0</v>
      </c>
      <c r="RP72" s="395">
        <f ca="1">SUMPRODUCT((TY3:TY54=RN72)*(UB3:UB54=RN73)*(UC3:UC54="D"))+SUMPRODUCT((TY3:TY54=RN72)*(UB3:UB54=RN74)*(UC3:UC54="D"))+SUMPRODUCT((TY3:TY54=RN72)*(UB3:UB54=RN71)*(UC3:UC54="D"))+SUMPRODUCT((TY3:TY54=RN73)*(UB3:UB54=RN72)*(UC3:UC54="D"))+SUMPRODUCT((TY3:TY54=RN74)*(UB3:UB54=RN72)*(UC3:UC54="D"))+SUMPRODUCT((TY3:TY54=RN71)*(UB3:UB54=RN72)*(UC3:UC54="D"))</f>
        <v>0</v>
      </c>
      <c r="RQ72" s="395">
        <f ca="1">SUMPRODUCT((TY3:TY54=RN72)*(UB3:UB54=RN73)*(UC3:UC54="L"))+SUMPRODUCT((TY3:TY54=RN72)*(UB3:UB54=RN74)*(UC3:UC54="L"))+SUMPRODUCT((TY3:TY54=RN72)*(UB3:UB54=RN71)*(UC3:UC54="L"))+SUMPRODUCT((TY3:TY54=RN73)*(UB3:UB54=RN72)*(UD3:UD54="L"))+SUMPRODUCT((TY3:TY54=RN74)*(UB3:UB54=RN72)*(UD3:UD54="L"))+SUMPRODUCT((TY3:TY54=RN71)*(UB3:UB54=RN72)*(UD3:UD54="L"))</f>
        <v>0</v>
      </c>
      <c r="RR72" s="395">
        <f ca="1">SUMPRODUCT((TY3:TY54=RN72)*(UB3:UB54=RN73)*TZ3:TZ54)+SUMPRODUCT((TY3:TY54=RN72)*(UB3:UB54=RN74)*TZ3:TZ54)+SUMPRODUCT((TY3:TY54=RN72)*(UB3:UB54=RN70)*TZ3:TZ54)+SUMPRODUCT((TY3:TY54=RN72)*(UB3:UB54=RN71)*TZ3:TZ54)+SUMPRODUCT((TY3:TY54=RN73)*(UB3:UB54=RN72)*UA3:UA54)+SUMPRODUCT((TY3:TY54=RN74)*(UB3:UB54=RN72)*UA3:UA54)+SUMPRODUCT((TY3:TY54=RN70)*(UB3:UB54=RN72)*UA3:UA54)+SUMPRODUCT((TY3:TY54=RN71)*(UB3:UB54=RN72)*UA3:UA54)</f>
        <v>0</v>
      </c>
      <c r="RS72" s="395">
        <f ca="1">SUMPRODUCT((TY3:TY54=RN72)*(UB3:UB54=RN73)*UA3:UA54)+SUMPRODUCT((TY3:TY54=RN72)*(UB3:UB54=RN74)*UA3:UA54)+SUMPRODUCT((TY3:TY54=RN72)*(UB3:UB54=RN70)*UA3:UA54)+SUMPRODUCT((TY3:TY54=RN72)*(UB3:UB54=RN71)*UA3:UA54)+SUMPRODUCT((TY3:TY54=RN73)*(UB3:UB54=RN72)*TZ3:TZ54)+SUMPRODUCT((TY3:TY54=RN74)*(UB3:UB54=RN72)*TZ3:TZ54)+SUMPRODUCT((TY3:TY54=RN70)*(UB3:UB54=RN72)*TZ3:TZ54)+SUMPRODUCT((TY3:TY54=RN71)*(UB3:UB54=RN72)*TZ3:TZ54)</f>
        <v>0</v>
      </c>
      <c r="RT72" s="395">
        <f ca="1">RR72-RS72+1000</f>
        <v>1000</v>
      </c>
      <c r="RU72" s="395" t="str">
        <f t="shared" ca="1" si="7684"/>
        <v/>
      </c>
      <c r="RV72" s="395" t="str">
        <f ca="1">IF(RN72&lt;&gt;"",VLOOKUP(RN72,QA4:QG52,7,FALSE),"")</f>
        <v/>
      </c>
      <c r="RW72" s="395" t="str">
        <f ca="1">IF(RN72&lt;&gt;"",VLOOKUP(RN72,QA4:QG52,5,FALSE),"")</f>
        <v/>
      </c>
      <c r="RX72" s="395" t="str">
        <f ca="1">IF(RN72&lt;&gt;"",VLOOKUP(RN72,QA4:QI52,9,FALSE),"")</f>
        <v/>
      </c>
      <c r="RY72" s="395" t="str">
        <f t="shared" ca="1" si="7685"/>
        <v/>
      </c>
      <c r="RZ72" s="395" t="str">
        <f ca="1">IF(RN72&lt;&gt;"",RANK(RY72,RY70:RY73),"")</f>
        <v/>
      </c>
      <c r="SA72" s="395" t="str">
        <f ca="1">IF(RN72&lt;&gt;"",SUMPRODUCT((RY70:RY73=RY72)*(RT70:RT73&gt;RT72)),"")</f>
        <v/>
      </c>
      <c r="SB72" s="395" t="str">
        <f ca="1">IF(RN72&lt;&gt;"",SUMPRODUCT((RY70:RY73=RY72)*(RT70:RT73=RT72)*(RR70:RR73&gt;RR72)),"")</f>
        <v/>
      </c>
      <c r="SC72" s="395" t="str">
        <f ca="1">IF(RN72&lt;&gt;"",SUMPRODUCT((RY70:RY73=RY72)*(RT70:RT73=RT72)*(RR70:RR73=RR72)*(RV70:RV73&gt;RV72)),"")</f>
        <v/>
      </c>
      <c r="SD72" s="395" t="str">
        <f ca="1">IF(RN72&lt;&gt;"",SUMPRODUCT((RY70:RY73=RY72)*(RT70:RT73=RT72)*(RR70:RR73=RR72)*(RV70:RV73=RV72)*(RW70:RW73&gt;RW72)),"")</f>
        <v/>
      </c>
      <c r="SE72" s="395" t="str">
        <f ca="1">IF(RN72&lt;&gt;"",SUMPRODUCT((RY70:RY73=RY72)*(RT70:RT73=RT72)*(RR70:RR73=RR72)*(RV70:RV73=RV72)*(RW70:RW73=RW72)*(RX70:RX73&gt;RX72)),"")</f>
        <v/>
      </c>
      <c r="SF72" s="395" t="str">
        <f t="shared" ref="SF72:SF73" ca="1" si="7714">IF(RN72&lt;&gt;"",SUM(RZ72:SE72)+1,"")</f>
        <v/>
      </c>
      <c r="UN72" s="395">
        <f ca="1">IF(COUNTIF(UN18:UN21,4)=4,1,SUMPRODUCT((UN18:UN21=UN20)*(UM18:UM21=UM20)*(UK18:UK21&gt;UK20))+1)</f>
        <v>1</v>
      </c>
      <c r="UY72" s="395">
        <f ca="1">IF(UZ20&lt;&gt;"",SUMPRODUCT((VG18:VG21=VG20)*(VF18:VF21=VF20)*(VD18:VD21=VD20)*(VE18:VE21=VE20)),"")</f>
        <v>4</v>
      </c>
      <c r="UZ72" s="395" t="str">
        <f ca="1">IF(AND(UY72&lt;&gt;"",UY72&gt;1),UZ20,"")</f>
        <v>Benfica</v>
      </c>
      <c r="VA72" s="395">
        <f ca="1">SUMPRODUCT((YE3:YE54=UZ72)*(YH3:YH54=UZ73)*(YI3:YI54="W"))+SUMPRODUCT((YE3:YE54=UZ72)*(YH3:YH54=UZ74)*(YI3:YI54="W"))+SUMPRODUCT((YE3:YE54=UZ72)*(YH3:YH54=UZ70)*(YI3:YI54="W"))+SUMPRODUCT((YE3:YE54=UZ72)*(YH3:YH54=UZ71)*(YI3:YI54="W"))+SUMPRODUCT((YE3:YE54=UZ73)*(YH3:YH54=UZ72)*(YJ3:YJ54="W"))+SUMPRODUCT((YE3:YE54=UZ74)*(YH3:YH54=UZ72)*(YJ3:YJ54="W"))+SUMPRODUCT((YE3:YE54=UZ70)*(YH3:YH54=UZ72)*(YJ3:YJ54="W"))+SUMPRODUCT((YE3:YE54=UZ71)*(YH3:YH54=UZ72)*(YJ3:YJ54="W"))</f>
        <v>0</v>
      </c>
      <c r="VB72" s="395">
        <f ca="1">SUMPRODUCT((YE3:YE54=UZ72)*(YH3:YH54=UZ73)*(YI3:YI54="D"))+SUMPRODUCT((YE3:YE54=UZ72)*(YH3:YH54=UZ74)*(YI3:YI54="D"))+SUMPRODUCT((YE3:YE54=UZ72)*(YH3:YH54=UZ70)*(YI3:YI54="D"))+SUMPRODUCT((YE3:YE54=UZ72)*(YH3:YH54=UZ71)*(YI3:YI54="D"))+SUMPRODUCT((YE3:YE54=UZ73)*(YH3:YH54=UZ72)*(YI3:YI54="D"))+SUMPRODUCT((YE3:YE54=UZ74)*(YH3:YH54=UZ72)*(YI3:YI54="D"))+SUMPRODUCT((YE3:YE54=UZ70)*(YH3:YH54=UZ72)*(YI3:YI54="D"))+SUMPRODUCT((YE3:YE54=UZ71)*(YH3:YH54=UZ72)*(YI3:YI54="D"))</f>
        <v>0</v>
      </c>
      <c r="VC72" s="395">
        <f ca="1">SUMPRODUCT((YE3:YE54=UZ72)*(YH3:YH54=UZ73)*(YI3:YI54="L"))+SUMPRODUCT((YE3:YE54=UZ72)*(YH3:YH54=UZ74)*(YI3:YI54="L"))+SUMPRODUCT((YE3:YE54=UZ72)*(YH3:YH54=UZ70)*(YI3:YI54="L"))+SUMPRODUCT((YE3:YE54=UZ72)*(YH3:YH54=UZ71)*(YI3:YI54="L"))+SUMPRODUCT((YE3:YE54=UZ73)*(YH3:YH54=UZ72)*(YJ3:YJ54="L"))+SUMPRODUCT((YE3:YE54=UZ74)*(YH3:YH54=UZ72)*(YJ3:YJ54="L"))+SUMPRODUCT((YE3:YE54=UZ70)*(YH3:YH54=UZ72)*(YJ3:YJ54="L"))+SUMPRODUCT((YE3:YE54=UZ71)*(YH3:YH54=UZ72)*(YJ3:YJ54="L"))</f>
        <v>0</v>
      </c>
      <c r="VD72" s="395">
        <f ca="1">SUMPRODUCT((YE3:YE54=UZ72)*(YH3:YH54=UZ73)*YF3:YF54)+SUMPRODUCT((YE3:YE54=UZ72)*(YH3:YH54=UZ74)*YF3:YF54)+SUMPRODUCT((YE3:YE54=UZ72)*(YH3:YH54=UZ70)*YF3:YF54)+SUMPRODUCT((YE3:YE54=UZ72)*(YH3:YH54=UZ71)*YF3:YF54)+SUMPRODUCT((YE3:YE54=UZ73)*(YH3:YH54=UZ72)*YG3:YG54)+SUMPRODUCT((YE3:YE54=UZ74)*(YH3:YH54=UZ72)*YG3:YG54)+SUMPRODUCT((YE3:YE54=UZ70)*(YH3:YH54=UZ72)*YG3:YG54)+SUMPRODUCT((YE3:YE54=UZ71)*(YH3:YH54=UZ72)*YG3:YG54)</f>
        <v>0</v>
      </c>
      <c r="VE72" s="395">
        <f ca="1">SUMPRODUCT((YE3:YE54=UZ72)*(YH3:YH54=UZ73)*YG3:YG54)+SUMPRODUCT((YE3:YE54=UZ72)*(YH3:YH54=UZ74)*YG3:YG54)+SUMPRODUCT((YE3:YE54=UZ72)*(YH3:YH54=UZ70)*YG3:YG54)+SUMPRODUCT((YE3:YE54=UZ72)*(YH3:YH54=UZ71)*YG3:YG54)+SUMPRODUCT((YE3:YE54=UZ73)*(YH3:YH54=UZ72)*YF3:YF54)+SUMPRODUCT((YE3:YE54=UZ74)*(YH3:YH54=UZ72)*YF3:YF54)+SUMPRODUCT((YE3:YE54=UZ70)*(YH3:YH54=UZ72)*YF3:YF54)+SUMPRODUCT((YE3:YE54=UZ71)*(YH3:YH54=UZ72)*YF3:YF54)</f>
        <v>0</v>
      </c>
      <c r="VF72" s="395">
        <f ca="1">VD72-VE72+1000</f>
        <v>1000</v>
      </c>
      <c r="VG72" s="395">
        <f t="shared" ca="1" si="7686"/>
        <v>0</v>
      </c>
      <c r="VH72" s="395">
        <f ca="1">IF(UZ72&lt;&gt;"",VLOOKUP(UZ72,UG4:UM52,7,FALSE),"")</f>
        <v>1000</v>
      </c>
      <c r="VI72" s="395">
        <f ca="1">IF(UZ72&lt;&gt;"",VLOOKUP(UZ72,UG4:UM52,5,FALSE),"")</f>
        <v>0</v>
      </c>
      <c r="VJ72" s="395">
        <f ca="1">IF(UZ72&lt;&gt;"",VLOOKUP(UZ72,UG4:UO52,9,FALSE),"")</f>
        <v>22</v>
      </c>
      <c r="VK72" s="395">
        <f t="shared" ca="1" si="7687"/>
        <v>0</v>
      </c>
      <c r="VL72" s="395">
        <f ca="1">IF(UZ72&lt;&gt;"",RANK(VK72,VK70:VK73),"")</f>
        <v>1</v>
      </c>
      <c r="VM72" s="395">
        <f ca="1">IF(UZ72&lt;&gt;"",SUMPRODUCT((VK70:VK73=VK72)*(VF70:VF73&gt;VF72)),"")</f>
        <v>0</v>
      </c>
      <c r="VN72" s="395">
        <f ca="1">IF(UZ72&lt;&gt;"",SUMPRODUCT((VK70:VK73=VK72)*(VF70:VF73=VF72)*(VD70:VD73&gt;VD72)),"")</f>
        <v>0</v>
      </c>
      <c r="VO72" s="395">
        <f ca="1">IF(UZ72&lt;&gt;"",SUMPRODUCT((VK70:VK73=VK72)*(VF70:VF73=VF72)*(VD70:VD73=VD72)*(VH70:VH73&gt;VH72)),"")</f>
        <v>0</v>
      </c>
      <c r="VP72" s="395">
        <f ca="1">IF(UZ72&lt;&gt;"",SUMPRODUCT((VK70:VK73=VK72)*(VF70:VF73=VF72)*(VD70:VD73=VD72)*(VH70:VH73=VH72)*(VI70:VI73&gt;VI72)),"")</f>
        <v>0</v>
      </c>
      <c r="VQ72" s="395">
        <f ca="1">IF(UZ72&lt;&gt;"",SUMPRODUCT((VK70:VK73=VK72)*(VF70:VF73=VF72)*(VD70:VD73=VD72)*(VH70:VH73=VH72)*(VI70:VI73=VI72)*(VJ70:VJ73&gt;VJ72)),"")</f>
        <v>1</v>
      </c>
      <c r="VR72" s="395">
        <f ca="1">IF(UZ72&lt;&gt;"",SUM(VL72:VQ72),"")</f>
        <v>2</v>
      </c>
      <c r="VS72" s="395" t="str">
        <f ca="1">IF(VT20&lt;&gt;"",SUMPRODUCT((WA18:WA21=WA20)*(VZ18:VZ21=VZ20)*(VX18:VX21=VX20)*(VY18:VY21=VY20)),"")</f>
        <v/>
      </c>
      <c r="VT72" s="395" t="str">
        <f ca="1">IF(AND(VS72&lt;&gt;"",VS72&gt;1),VT20,"")</f>
        <v/>
      </c>
      <c r="VU72" s="395">
        <f ca="1">SUMPRODUCT((YE3:YE54=VT72)*(YH3:YH54=VT73)*(YI3:YI54="W"))+SUMPRODUCT((YE3:YE54=VT72)*(YH3:YH54=VT74)*(YI3:YI54="W"))+SUMPRODUCT((YE3:YE54=VT72)*(YH3:YH54=VT71)*(YI3:YI54="W"))+SUMPRODUCT((YE3:YE54=VT73)*(YH3:YH54=VT72)*(YJ3:YJ54="W"))+SUMPRODUCT((YE3:YE54=VT74)*(YH3:YH54=VT72)*(YJ3:YJ54="W"))+SUMPRODUCT((YE3:YE54=VT71)*(YH3:YH54=VT72)*(YJ3:YJ54="W"))</f>
        <v>0</v>
      </c>
      <c r="VV72" s="395">
        <f ca="1">SUMPRODUCT((YE3:YE54=VT72)*(YH3:YH54=VT73)*(YI3:YI54="D"))+SUMPRODUCT((YE3:YE54=VT72)*(YH3:YH54=VT74)*(YI3:YI54="D"))+SUMPRODUCT((YE3:YE54=VT72)*(YH3:YH54=VT71)*(YI3:YI54="D"))+SUMPRODUCT((YE3:YE54=VT73)*(YH3:YH54=VT72)*(YI3:YI54="D"))+SUMPRODUCT((YE3:YE54=VT74)*(YH3:YH54=VT72)*(YI3:YI54="D"))+SUMPRODUCT((YE3:YE54=VT71)*(YH3:YH54=VT72)*(YI3:YI54="D"))</f>
        <v>0</v>
      </c>
      <c r="VW72" s="395">
        <f ca="1">SUMPRODUCT((YE3:YE54=VT72)*(YH3:YH54=VT73)*(YI3:YI54="L"))+SUMPRODUCT((YE3:YE54=VT72)*(YH3:YH54=VT74)*(YI3:YI54="L"))+SUMPRODUCT((YE3:YE54=VT72)*(YH3:YH54=VT71)*(YI3:YI54="L"))+SUMPRODUCT((YE3:YE54=VT73)*(YH3:YH54=VT72)*(YJ3:YJ54="L"))+SUMPRODUCT((YE3:YE54=VT74)*(YH3:YH54=VT72)*(YJ3:YJ54="L"))+SUMPRODUCT((YE3:YE54=VT71)*(YH3:YH54=VT72)*(YJ3:YJ54="L"))</f>
        <v>0</v>
      </c>
      <c r="VX72" s="395">
        <f ca="1">SUMPRODUCT((YE3:YE54=VT72)*(YH3:YH54=VT73)*YF3:YF54)+SUMPRODUCT((YE3:YE54=VT72)*(YH3:YH54=VT74)*YF3:YF54)+SUMPRODUCT((YE3:YE54=VT72)*(YH3:YH54=VT70)*YF3:YF54)+SUMPRODUCT((YE3:YE54=VT72)*(YH3:YH54=VT71)*YF3:YF54)+SUMPRODUCT((YE3:YE54=VT73)*(YH3:YH54=VT72)*YG3:YG54)+SUMPRODUCT((YE3:YE54=VT74)*(YH3:YH54=VT72)*YG3:YG54)+SUMPRODUCT((YE3:YE54=VT70)*(YH3:YH54=VT72)*YG3:YG54)+SUMPRODUCT((YE3:YE54=VT71)*(YH3:YH54=VT72)*YG3:YG54)</f>
        <v>0</v>
      </c>
      <c r="VY72" s="395">
        <f ca="1">SUMPRODUCT((YE3:YE54=VT72)*(YH3:YH54=VT73)*YG3:YG54)+SUMPRODUCT((YE3:YE54=VT72)*(YH3:YH54=VT74)*YG3:YG54)+SUMPRODUCT((YE3:YE54=VT72)*(YH3:YH54=VT70)*YG3:YG54)+SUMPRODUCT((YE3:YE54=VT72)*(YH3:YH54=VT71)*YG3:YG54)+SUMPRODUCT((YE3:YE54=VT73)*(YH3:YH54=VT72)*YF3:YF54)+SUMPRODUCT((YE3:YE54=VT74)*(YH3:YH54=VT72)*YF3:YF54)+SUMPRODUCT((YE3:YE54=VT70)*(YH3:YH54=VT72)*YF3:YF54)+SUMPRODUCT((YE3:YE54=VT71)*(YH3:YH54=VT72)*YF3:YF54)</f>
        <v>0</v>
      </c>
      <c r="VZ72" s="395">
        <f ca="1">VX72-VY72+1000</f>
        <v>1000</v>
      </c>
      <c r="WA72" s="395" t="str">
        <f t="shared" ca="1" si="7688"/>
        <v/>
      </c>
      <c r="WB72" s="395" t="str">
        <f ca="1">IF(VT72&lt;&gt;"",VLOOKUP(VT72,UG4:UM52,7,FALSE),"")</f>
        <v/>
      </c>
      <c r="WC72" s="395" t="str">
        <f ca="1">IF(VT72&lt;&gt;"",VLOOKUP(VT72,UG4:UM52,5,FALSE),"")</f>
        <v/>
      </c>
      <c r="WD72" s="395" t="str">
        <f ca="1">IF(VT72&lt;&gt;"",VLOOKUP(VT72,UG4:UO52,9,FALSE),"")</f>
        <v/>
      </c>
      <c r="WE72" s="395" t="str">
        <f t="shared" ca="1" si="7689"/>
        <v/>
      </c>
      <c r="WF72" s="395" t="str">
        <f ca="1">IF(VT72&lt;&gt;"",RANK(WE72,WE70:WE73),"")</f>
        <v/>
      </c>
      <c r="WG72" s="395" t="str">
        <f ca="1">IF(VT72&lt;&gt;"",SUMPRODUCT((WE70:WE73=WE72)*(VZ70:VZ73&gt;VZ72)),"")</f>
        <v/>
      </c>
      <c r="WH72" s="395" t="str">
        <f ca="1">IF(VT72&lt;&gt;"",SUMPRODUCT((WE70:WE73=WE72)*(VZ70:VZ73=VZ72)*(VX70:VX73&gt;VX72)),"")</f>
        <v/>
      </c>
      <c r="WI72" s="395" t="str">
        <f ca="1">IF(VT72&lt;&gt;"",SUMPRODUCT((WE70:WE73=WE72)*(VZ70:VZ73=VZ72)*(VX70:VX73=VX72)*(WB70:WB73&gt;WB72)),"")</f>
        <v/>
      </c>
      <c r="WJ72" s="395" t="str">
        <f ca="1">IF(VT72&lt;&gt;"",SUMPRODUCT((WE70:WE73=WE72)*(VZ70:VZ73=VZ72)*(VX70:VX73=VX72)*(WB70:WB73=WB72)*(WC70:WC73&gt;WC72)),"")</f>
        <v/>
      </c>
      <c r="WK72" s="395" t="str">
        <f ca="1">IF(VT72&lt;&gt;"",SUMPRODUCT((WE70:WE73=WE72)*(VZ70:VZ73=VZ72)*(VX70:VX73=VX72)*(WB70:WB73=WB72)*(WC70:WC73=WC72)*(WD70:WD73&gt;WD72)),"")</f>
        <v/>
      </c>
      <c r="WL72" s="395" t="str">
        <f t="shared" ref="WL72:WL73" ca="1" si="7715">IF(VT72&lt;&gt;"",SUM(WF72:WK72)+1,"")</f>
        <v/>
      </c>
      <c r="YT72" s="395">
        <f ca="1">IF(COUNTIF(YT18:YT21,4)=4,1,SUMPRODUCT((YT18:YT21=YT20)*(YS18:YS21=YS20)*(YQ18:YQ21&gt;YQ20))+1)</f>
        <v>1</v>
      </c>
      <c r="ZE72" s="395">
        <f ca="1">IF(ZF20&lt;&gt;"",SUMPRODUCT((ZM18:ZM21=ZM20)*(ZL18:ZL21=ZL20)*(ZJ18:ZJ21=ZJ20)*(ZK18:ZK21=ZK20)),"")</f>
        <v>4</v>
      </c>
      <c r="ZF72" s="395" t="str">
        <f ca="1">IF(AND(ZE72&lt;&gt;"",ZE72&gt;1),ZF20,"")</f>
        <v>Benfica</v>
      </c>
      <c r="ZG72" s="395">
        <f ca="1">SUMPRODUCT((ACK3:ACK54=ZF72)*(ACN3:ACN54=ZF73)*(ACO3:ACO54="W"))+SUMPRODUCT((ACK3:ACK54=ZF72)*(ACN3:ACN54=ZF74)*(ACO3:ACO54="W"))+SUMPRODUCT((ACK3:ACK54=ZF72)*(ACN3:ACN54=ZF70)*(ACO3:ACO54="W"))+SUMPRODUCT((ACK3:ACK54=ZF72)*(ACN3:ACN54=ZF71)*(ACO3:ACO54="W"))+SUMPRODUCT((ACK3:ACK54=ZF73)*(ACN3:ACN54=ZF72)*(ACP3:ACP54="W"))+SUMPRODUCT((ACK3:ACK54=ZF74)*(ACN3:ACN54=ZF72)*(ACP3:ACP54="W"))+SUMPRODUCT((ACK3:ACK54=ZF70)*(ACN3:ACN54=ZF72)*(ACP3:ACP54="W"))+SUMPRODUCT((ACK3:ACK54=ZF71)*(ACN3:ACN54=ZF72)*(ACP3:ACP54="W"))</f>
        <v>0</v>
      </c>
      <c r="ZH72" s="395">
        <f ca="1">SUMPRODUCT((ACK3:ACK54=ZF72)*(ACN3:ACN54=ZF73)*(ACO3:ACO54="D"))+SUMPRODUCT((ACK3:ACK54=ZF72)*(ACN3:ACN54=ZF74)*(ACO3:ACO54="D"))+SUMPRODUCT((ACK3:ACK54=ZF72)*(ACN3:ACN54=ZF70)*(ACO3:ACO54="D"))+SUMPRODUCT((ACK3:ACK54=ZF72)*(ACN3:ACN54=ZF71)*(ACO3:ACO54="D"))+SUMPRODUCT((ACK3:ACK54=ZF73)*(ACN3:ACN54=ZF72)*(ACO3:ACO54="D"))+SUMPRODUCT((ACK3:ACK54=ZF74)*(ACN3:ACN54=ZF72)*(ACO3:ACO54="D"))+SUMPRODUCT((ACK3:ACK54=ZF70)*(ACN3:ACN54=ZF72)*(ACO3:ACO54="D"))+SUMPRODUCT((ACK3:ACK54=ZF71)*(ACN3:ACN54=ZF72)*(ACO3:ACO54="D"))</f>
        <v>0</v>
      </c>
      <c r="ZI72" s="395">
        <f ca="1">SUMPRODUCT((ACK3:ACK54=ZF72)*(ACN3:ACN54=ZF73)*(ACO3:ACO54="L"))+SUMPRODUCT((ACK3:ACK54=ZF72)*(ACN3:ACN54=ZF74)*(ACO3:ACO54="L"))+SUMPRODUCT((ACK3:ACK54=ZF72)*(ACN3:ACN54=ZF70)*(ACO3:ACO54="L"))+SUMPRODUCT((ACK3:ACK54=ZF72)*(ACN3:ACN54=ZF71)*(ACO3:ACO54="L"))+SUMPRODUCT((ACK3:ACK54=ZF73)*(ACN3:ACN54=ZF72)*(ACP3:ACP54="L"))+SUMPRODUCT((ACK3:ACK54=ZF74)*(ACN3:ACN54=ZF72)*(ACP3:ACP54="L"))+SUMPRODUCT((ACK3:ACK54=ZF70)*(ACN3:ACN54=ZF72)*(ACP3:ACP54="L"))+SUMPRODUCT((ACK3:ACK54=ZF71)*(ACN3:ACN54=ZF72)*(ACP3:ACP54="L"))</f>
        <v>0</v>
      </c>
      <c r="ZJ72" s="395">
        <f ca="1">SUMPRODUCT((ACK3:ACK54=ZF72)*(ACN3:ACN54=ZF73)*ACL3:ACL54)+SUMPRODUCT((ACK3:ACK54=ZF72)*(ACN3:ACN54=ZF74)*ACL3:ACL54)+SUMPRODUCT((ACK3:ACK54=ZF72)*(ACN3:ACN54=ZF70)*ACL3:ACL54)+SUMPRODUCT((ACK3:ACK54=ZF72)*(ACN3:ACN54=ZF71)*ACL3:ACL54)+SUMPRODUCT((ACK3:ACK54=ZF73)*(ACN3:ACN54=ZF72)*ACM3:ACM54)+SUMPRODUCT((ACK3:ACK54=ZF74)*(ACN3:ACN54=ZF72)*ACM3:ACM54)+SUMPRODUCT((ACK3:ACK54=ZF70)*(ACN3:ACN54=ZF72)*ACM3:ACM54)+SUMPRODUCT((ACK3:ACK54=ZF71)*(ACN3:ACN54=ZF72)*ACM3:ACM54)</f>
        <v>0</v>
      </c>
      <c r="ZK72" s="395">
        <f ca="1">SUMPRODUCT((ACK3:ACK54=ZF72)*(ACN3:ACN54=ZF73)*ACM3:ACM54)+SUMPRODUCT((ACK3:ACK54=ZF72)*(ACN3:ACN54=ZF74)*ACM3:ACM54)+SUMPRODUCT((ACK3:ACK54=ZF72)*(ACN3:ACN54=ZF70)*ACM3:ACM54)+SUMPRODUCT((ACK3:ACK54=ZF72)*(ACN3:ACN54=ZF71)*ACM3:ACM54)+SUMPRODUCT((ACK3:ACK54=ZF73)*(ACN3:ACN54=ZF72)*ACL3:ACL54)+SUMPRODUCT((ACK3:ACK54=ZF74)*(ACN3:ACN54=ZF72)*ACL3:ACL54)+SUMPRODUCT((ACK3:ACK54=ZF70)*(ACN3:ACN54=ZF72)*ACL3:ACL54)+SUMPRODUCT((ACK3:ACK54=ZF71)*(ACN3:ACN54=ZF72)*ACL3:ACL54)</f>
        <v>0</v>
      </c>
      <c r="ZL72" s="395">
        <f ca="1">ZJ72-ZK72+1000</f>
        <v>1000</v>
      </c>
      <c r="ZM72" s="395">
        <f t="shared" ca="1" si="7690"/>
        <v>0</v>
      </c>
      <c r="ZN72" s="395">
        <f ca="1">IF(ZF72&lt;&gt;"",VLOOKUP(ZF72,YM4:YS52,7,FALSE),"")</f>
        <v>1000</v>
      </c>
      <c r="ZO72" s="395">
        <f ca="1">IF(ZF72&lt;&gt;"",VLOOKUP(ZF72,YM4:YS52,5,FALSE),"")</f>
        <v>0</v>
      </c>
      <c r="ZP72" s="395">
        <f ca="1">IF(ZF72&lt;&gt;"",VLOOKUP(ZF72,YM4:YU52,9,FALSE),"")</f>
        <v>22</v>
      </c>
      <c r="ZQ72" s="395">
        <f t="shared" ca="1" si="7691"/>
        <v>0</v>
      </c>
      <c r="ZR72" s="395">
        <f ca="1">IF(ZF72&lt;&gt;"",RANK(ZQ72,ZQ70:ZQ73),"")</f>
        <v>1</v>
      </c>
      <c r="ZS72" s="395">
        <f ca="1">IF(ZF72&lt;&gt;"",SUMPRODUCT((ZQ70:ZQ73=ZQ72)*(ZL70:ZL73&gt;ZL72)),"")</f>
        <v>0</v>
      </c>
      <c r="ZT72" s="395">
        <f ca="1">IF(ZF72&lt;&gt;"",SUMPRODUCT((ZQ70:ZQ73=ZQ72)*(ZL70:ZL73=ZL72)*(ZJ70:ZJ73&gt;ZJ72)),"")</f>
        <v>0</v>
      </c>
      <c r="ZU72" s="395">
        <f ca="1">IF(ZF72&lt;&gt;"",SUMPRODUCT((ZQ70:ZQ73=ZQ72)*(ZL70:ZL73=ZL72)*(ZJ70:ZJ73=ZJ72)*(ZN70:ZN73&gt;ZN72)),"")</f>
        <v>0</v>
      </c>
      <c r="ZV72" s="395">
        <f ca="1">IF(ZF72&lt;&gt;"",SUMPRODUCT((ZQ70:ZQ73=ZQ72)*(ZL70:ZL73=ZL72)*(ZJ70:ZJ73=ZJ72)*(ZN70:ZN73=ZN72)*(ZO70:ZO73&gt;ZO72)),"")</f>
        <v>0</v>
      </c>
      <c r="ZW72" s="395">
        <f ca="1">IF(ZF72&lt;&gt;"",SUMPRODUCT((ZQ70:ZQ73=ZQ72)*(ZL70:ZL73=ZL72)*(ZJ70:ZJ73=ZJ72)*(ZN70:ZN73=ZN72)*(ZO70:ZO73=ZO72)*(ZP70:ZP73&gt;ZP72)),"")</f>
        <v>1</v>
      </c>
      <c r="ZX72" s="395">
        <f ca="1">IF(ZF72&lt;&gt;"",SUM(ZR72:ZW72),"")</f>
        <v>2</v>
      </c>
      <c r="ZY72" s="395" t="str">
        <f ca="1">IF(ZZ20&lt;&gt;"",SUMPRODUCT((AAG18:AAG21=AAG20)*(AAF18:AAF21=AAF20)*(AAD18:AAD21=AAD20)*(AAE18:AAE21=AAE20)),"")</f>
        <v/>
      </c>
      <c r="ZZ72" s="395" t="str">
        <f ca="1">IF(AND(ZY72&lt;&gt;"",ZY72&gt;1),ZZ20,"")</f>
        <v/>
      </c>
      <c r="AAA72" s="395">
        <f ca="1">SUMPRODUCT((ACK3:ACK54=ZZ72)*(ACN3:ACN54=ZZ73)*(ACO3:ACO54="W"))+SUMPRODUCT((ACK3:ACK54=ZZ72)*(ACN3:ACN54=ZZ74)*(ACO3:ACO54="W"))+SUMPRODUCT((ACK3:ACK54=ZZ72)*(ACN3:ACN54=ZZ71)*(ACO3:ACO54="W"))+SUMPRODUCT((ACK3:ACK54=ZZ73)*(ACN3:ACN54=ZZ72)*(ACP3:ACP54="W"))+SUMPRODUCT((ACK3:ACK54=ZZ74)*(ACN3:ACN54=ZZ72)*(ACP3:ACP54="W"))+SUMPRODUCT((ACK3:ACK54=ZZ71)*(ACN3:ACN54=ZZ72)*(ACP3:ACP54="W"))</f>
        <v>0</v>
      </c>
      <c r="AAB72" s="395">
        <f ca="1">SUMPRODUCT((ACK3:ACK54=ZZ72)*(ACN3:ACN54=ZZ73)*(ACO3:ACO54="D"))+SUMPRODUCT((ACK3:ACK54=ZZ72)*(ACN3:ACN54=ZZ74)*(ACO3:ACO54="D"))+SUMPRODUCT((ACK3:ACK54=ZZ72)*(ACN3:ACN54=ZZ71)*(ACO3:ACO54="D"))+SUMPRODUCT((ACK3:ACK54=ZZ73)*(ACN3:ACN54=ZZ72)*(ACO3:ACO54="D"))+SUMPRODUCT((ACK3:ACK54=ZZ74)*(ACN3:ACN54=ZZ72)*(ACO3:ACO54="D"))+SUMPRODUCT((ACK3:ACK54=ZZ71)*(ACN3:ACN54=ZZ72)*(ACO3:ACO54="D"))</f>
        <v>0</v>
      </c>
      <c r="AAC72" s="395">
        <f ca="1">SUMPRODUCT((ACK3:ACK54=ZZ72)*(ACN3:ACN54=ZZ73)*(ACO3:ACO54="L"))+SUMPRODUCT((ACK3:ACK54=ZZ72)*(ACN3:ACN54=ZZ74)*(ACO3:ACO54="L"))+SUMPRODUCT((ACK3:ACK54=ZZ72)*(ACN3:ACN54=ZZ71)*(ACO3:ACO54="L"))+SUMPRODUCT((ACK3:ACK54=ZZ73)*(ACN3:ACN54=ZZ72)*(ACP3:ACP54="L"))+SUMPRODUCT((ACK3:ACK54=ZZ74)*(ACN3:ACN54=ZZ72)*(ACP3:ACP54="L"))+SUMPRODUCT((ACK3:ACK54=ZZ71)*(ACN3:ACN54=ZZ72)*(ACP3:ACP54="L"))</f>
        <v>0</v>
      </c>
      <c r="AAD72" s="395">
        <f ca="1">SUMPRODUCT((ACK3:ACK54=ZZ72)*(ACN3:ACN54=ZZ73)*ACL3:ACL54)+SUMPRODUCT((ACK3:ACK54=ZZ72)*(ACN3:ACN54=ZZ74)*ACL3:ACL54)+SUMPRODUCT((ACK3:ACK54=ZZ72)*(ACN3:ACN54=ZZ70)*ACL3:ACL54)+SUMPRODUCT((ACK3:ACK54=ZZ72)*(ACN3:ACN54=ZZ71)*ACL3:ACL54)+SUMPRODUCT((ACK3:ACK54=ZZ73)*(ACN3:ACN54=ZZ72)*ACM3:ACM54)+SUMPRODUCT((ACK3:ACK54=ZZ74)*(ACN3:ACN54=ZZ72)*ACM3:ACM54)+SUMPRODUCT((ACK3:ACK54=ZZ70)*(ACN3:ACN54=ZZ72)*ACM3:ACM54)+SUMPRODUCT((ACK3:ACK54=ZZ71)*(ACN3:ACN54=ZZ72)*ACM3:ACM54)</f>
        <v>0</v>
      </c>
      <c r="AAE72" s="395">
        <f ca="1">SUMPRODUCT((ACK3:ACK54=ZZ72)*(ACN3:ACN54=ZZ73)*ACM3:ACM54)+SUMPRODUCT((ACK3:ACK54=ZZ72)*(ACN3:ACN54=ZZ74)*ACM3:ACM54)+SUMPRODUCT((ACK3:ACK54=ZZ72)*(ACN3:ACN54=ZZ70)*ACM3:ACM54)+SUMPRODUCT((ACK3:ACK54=ZZ72)*(ACN3:ACN54=ZZ71)*ACM3:ACM54)+SUMPRODUCT((ACK3:ACK54=ZZ73)*(ACN3:ACN54=ZZ72)*ACL3:ACL54)+SUMPRODUCT((ACK3:ACK54=ZZ74)*(ACN3:ACN54=ZZ72)*ACL3:ACL54)+SUMPRODUCT((ACK3:ACK54=ZZ70)*(ACN3:ACN54=ZZ72)*ACL3:ACL54)+SUMPRODUCT((ACK3:ACK54=ZZ71)*(ACN3:ACN54=ZZ72)*ACL3:ACL54)</f>
        <v>0</v>
      </c>
      <c r="AAF72" s="395">
        <f ca="1">AAD72-AAE72+1000</f>
        <v>1000</v>
      </c>
      <c r="AAG72" s="395" t="str">
        <f t="shared" ca="1" si="7692"/>
        <v/>
      </c>
      <c r="AAH72" s="395" t="str">
        <f ca="1">IF(ZZ72&lt;&gt;"",VLOOKUP(ZZ72,YM4:YS52,7,FALSE),"")</f>
        <v/>
      </c>
      <c r="AAI72" s="395" t="str">
        <f ca="1">IF(ZZ72&lt;&gt;"",VLOOKUP(ZZ72,YM4:YS52,5,FALSE),"")</f>
        <v/>
      </c>
      <c r="AAJ72" s="395" t="str">
        <f ca="1">IF(ZZ72&lt;&gt;"",VLOOKUP(ZZ72,YM4:YU52,9,FALSE),"")</f>
        <v/>
      </c>
      <c r="AAK72" s="395" t="str">
        <f t="shared" ca="1" si="7693"/>
        <v/>
      </c>
      <c r="AAL72" s="395" t="str">
        <f ca="1">IF(ZZ72&lt;&gt;"",RANK(AAK72,AAK70:AAK73),"")</f>
        <v/>
      </c>
      <c r="AAM72" s="395" t="str">
        <f ca="1">IF(ZZ72&lt;&gt;"",SUMPRODUCT((AAK70:AAK73=AAK72)*(AAF70:AAF73&gt;AAF72)),"")</f>
        <v/>
      </c>
      <c r="AAN72" s="395" t="str">
        <f ca="1">IF(ZZ72&lt;&gt;"",SUMPRODUCT((AAK70:AAK73=AAK72)*(AAF70:AAF73=AAF72)*(AAD70:AAD73&gt;AAD72)),"")</f>
        <v/>
      </c>
      <c r="AAO72" s="395" t="str">
        <f ca="1">IF(ZZ72&lt;&gt;"",SUMPRODUCT((AAK70:AAK73=AAK72)*(AAF70:AAF73=AAF72)*(AAD70:AAD73=AAD72)*(AAH70:AAH73&gt;AAH72)),"")</f>
        <v/>
      </c>
      <c r="AAP72" s="395" t="str">
        <f ca="1">IF(ZZ72&lt;&gt;"",SUMPRODUCT((AAK70:AAK73=AAK72)*(AAF70:AAF73=AAF72)*(AAD70:AAD73=AAD72)*(AAH70:AAH73=AAH72)*(AAI70:AAI73&gt;AAI72)),"")</f>
        <v/>
      </c>
      <c r="AAQ72" s="395" t="str">
        <f ca="1">IF(ZZ72&lt;&gt;"",SUMPRODUCT((AAK70:AAK73=AAK72)*(AAF70:AAF73=AAF72)*(AAD70:AAD73=AAD72)*(AAH70:AAH73=AAH72)*(AAI70:AAI73=AAI72)*(AAJ70:AAJ73&gt;AAJ72)),"")</f>
        <v/>
      </c>
      <c r="AAR72" s="395" t="str">
        <f t="shared" ref="AAR72:AAR73" ca="1" si="7716">IF(ZZ72&lt;&gt;"",SUM(AAL72:AAQ72)+1,"")</f>
        <v/>
      </c>
      <c r="ACZ72" s="395">
        <f ca="1">IF(COUNTIF(ACZ18:ACZ21,4)=4,1,SUMPRODUCT((ACZ18:ACZ21=ACZ20)*(ACY18:ACY21=ACY20)*(ACW18:ACW21&gt;ACW20))+1)</f>
        <v>1</v>
      </c>
      <c r="ADK72" s="395">
        <f ca="1">IF(ADL20&lt;&gt;"",SUMPRODUCT((ADS18:ADS21=ADS20)*(ADR18:ADR21=ADR20)*(ADP18:ADP21=ADP20)*(ADQ18:ADQ21=ADQ20)),"")</f>
        <v>4</v>
      </c>
      <c r="ADL72" s="395" t="str">
        <f ca="1">IF(AND(ADK72&lt;&gt;"",ADK72&gt;1),ADL20,"")</f>
        <v>Benfica</v>
      </c>
      <c r="ADM72" s="395">
        <f ca="1">SUMPRODUCT((AGQ3:AGQ54=ADL72)*(AGT3:AGT54=ADL73)*(AGU3:AGU54="W"))+SUMPRODUCT((AGQ3:AGQ54=ADL72)*(AGT3:AGT54=ADL74)*(AGU3:AGU54="W"))+SUMPRODUCT((AGQ3:AGQ54=ADL72)*(AGT3:AGT54=ADL70)*(AGU3:AGU54="W"))+SUMPRODUCT((AGQ3:AGQ54=ADL72)*(AGT3:AGT54=ADL71)*(AGU3:AGU54="W"))+SUMPRODUCT((AGQ3:AGQ54=ADL73)*(AGT3:AGT54=ADL72)*(AGV3:AGV54="W"))+SUMPRODUCT((AGQ3:AGQ54=ADL74)*(AGT3:AGT54=ADL72)*(AGV3:AGV54="W"))+SUMPRODUCT((AGQ3:AGQ54=ADL70)*(AGT3:AGT54=ADL72)*(AGV3:AGV54="W"))+SUMPRODUCT((AGQ3:AGQ54=ADL71)*(AGT3:AGT54=ADL72)*(AGV3:AGV54="W"))</f>
        <v>0</v>
      </c>
      <c r="ADN72" s="395">
        <f ca="1">SUMPRODUCT((AGQ3:AGQ54=ADL72)*(AGT3:AGT54=ADL73)*(AGU3:AGU54="D"))+SUMPRODUCT((AGQ3:AGQ54=ADL72)*(AGT3:AGT54=ADL74)*(AGU3:AGU54="D"))+SUMPRODUCT((AGQ3:AGQ54=ADL72)*(AGT3:AGT54=ADL70)*(AGU3:AGU54="D"))+SUMPRODUCT((AGQ3:AGQ54=ADL72)*(AGT3:AGT54=ADL71)*(AGU3:AGU54="D"))+SUMPRODUCT((AGQ3:AGQ54=ADL73)*(AGT3:AGT54=ADL72)*(AGU3:AGU54="D"))+SUMPRODUCT((AGQ3:AGQ54=ADL74)*(AGT3:AGT54=ADL72)*(AGU3:AGU54="D"))+SUMPRODUCT((AGQ3:AGQ54=ADL70)*(AGT3:AGT54=ADL72)*(AGU3:AGU54="D"))+SUMPRODUCT((AGQ3:AGQ54=ADL71)*(AGT3:AGT54=ADL72)*(AGU3:AGU54="D"))</f>
        <v>0</v>
      </c>
      <c r="ADO72" s="395">
        <f ca="1">SUMPRODUCT((AGQ3:AGQ54=ADL72)*(AGT3:AGT54=ADL73)*(AGU3:AGU54="L"))+SUMPRODUCT((AGQ3:AGQ54=ADL72)*(AGT3:AGT54=ADL74)*(AGU3:AGU54="L"))+SUMPRODUCT((AGQ3:AGQ54=ADL72)*(AGT3:AGT54=ADL70)*(AGU3:AGU54="L"))+SUMPRODUCT((AGQ3:AGQ54=ADL72)*(AGT3:AGT54=ADL71)*(AGU3:AGU54="L"))+SUMPRODUCT((AGQ3:AGQ54=ADL73)*(AGT3:AGT54=ADL72)*(AGV3:AGV54="L"))+SUMPRODUCT((AGQ3:AGQ54=ADL74)*(AGT3:AGT54=ADL72)*(AGV3:AGV54="L"))+SUMPRODUCT((AGQ3:AGQ54=ADL70)*(AGT3:AGT54=ADL72)*(AGV3:AGV54="L"))+SUMPRODUCT((AGQ3:AGQ54=ADL71)*(AGT3:AGT54=ADL72)*(AGV3:AGV54="L"))</f>
        <v>0</v>
      </c>
      <c r="ADP72" s="395">
        <f ca="1">SUMPRODUCT((AGQ3:AGQ54=ADL72)*(AGT3:AGT54=ADL73)*AGR3:AGR54)+SUMPRODUCT((AGQ3:AGQ54=ADL72)*(AGT3:AGT54=ADL74)*AGR3:AGR54)+SUMPRODUCT((AGQ3:AGQ54=ADL72)*(AGT3:AGT54=ADL70)*AGR3:AGR54)+SUMPRODUCT((AGQ3:AGQ54=ADL72)*(AGT3:AGT54=ADL71)*AGR3:AGR54)+SUMPRODUCT((AGQ3:AGQ54=ADL73)*(AGT3:AGT54=ADL72)*AGS3:AGS54)+SUMPRODUCT((AGQ3:AGQ54=ADL74)*(AGT3:AGT54=ADL72)*AGS3:AGS54)+SUMPRODUCT((AGQ3:AGQ54=ADL70)*(AGT3:AGT54=ADL72)*AGS3:AGS54)+SUMPRODUCT((AGQ3:AGQ54=ADL71)*(AGT3:AGT54=ADL72)*AGS3:AGS54)</f>
        <v>0</v>
      </c>
      <c r="ADQ72" s="395">
        <f ca="1">SUMPRODUCT((AGQ3:AGQ54=ADL72)*(AGT3:AGT54=ADL73)*AGS3:AGS54)+SUMPRODUCT((AGQ3:AGQ54=ADL72)*(AGT3:AGT54=ADL74)*AGS3:AGS54)+SUMPRODUCT((AGQ3:AGQ54=ADL72)*(AGT3:AGT54=ADL70)*AGS3:AGS54)+SUMPRODUCT((AGQ3:AGQ54=ADL72)*(AGT3:AGT54=ADL71)*AGS3:AGS54)+SUMPRODUCT((AGQ3:AGQ54=ADL73)*(AGT3:AGT54=ADL72)*AGR3:AGR54)+SUMPRODUCT((AGQ3:AGQ54=ADL74)*(AGT3:AGT54=ADL72)*AGR3:AGR54)+SUMPRODUCT((AGQ3:AGQ54=ADL70)*(AGT3:AGT54=ADL72)*AGR3:AGR54)+SUMPRODUCT((AGQ3:AGQ54=ADL71)*(AGT3:AGT54=ADL72)*AGR3:AGR54)</f>
        <v>0</v>
      </c>
      <c r="ADR72" s="395">
        <f ca="1">ADP72-ADQ72+1000</f>
        <v>1000</v>
      </c>
      <c r="ADS72" s="395">
        <f t="shared" ca="1" si="7694"/>
        <v>0</v>
      </c>
      <c r="ADT72" s="395">
        <f ca="1">IF(ADL72&lt;&gt;"",VLOOKUP(ADL72,ACS4:ACY52,7,FALSE),"")</f>
        <v>1000</v>
      </c>
      <c r="ADU72" s="395">
        <f ca="1">IF(ADL72&lt;&gt;"",VLOOKUP(ADL72,ACS4:ACY52,5,FALSE),"")</f>
        <v>0</v>
      </c>
      <c r="ADV72" s="395">
        <f ca="1">IF(ADL72&lt;&gt;"",VLOOKUP(ADL72,ACS4:ADA52,9,FALSE),"")</f>
        <v>22</v>
      </c>
      <c r="ADW72" s="395">
        <f t="shared" ca="1" si="7695"/>
        <v>0</v>
      </c>
      <c r="ADX72" s="395">
        <f ca="1">IF(ADL72&lt;&gt;"",RANK(ADW72,ADW70:ADW73),"")</f>
        <v>1</v>
      </c>
      <c r="ADY72" s="395">
        <f ca="1">IF(ADL72&lt;&gt;"",SUMPRODUCT((ADW70:ADW73=ADW72)*(ADR70:ADR73&gt;ADR72)),"")</f>
        <v>0</v>
      </c>
      <c r="ADZ72" s="395">
        <f ca="1">IF(ADL72&lt;&gt;"",SUMPRODUCT((ADW70:ADW73=ADW72)*(ADR70:ADR73=ADR72)*(ADP70:ADP73&gt;ADP72)),"")</f>
        <v>0</v>
      </c>
      <c r="AEA72" s="395">
        <f ca="1">IF(ADL72&lt;&gt;"",SUMPRODUCT((ADW70:ADW73=ADW72)*(ADR70:ADR73=ADR72)*(ADP70:ADP73=ADP72)*(ADT70:ADT73&gt;ADT72)),"")</f>
        <v>0</v>
      </c>
      <c r="AEB72" s="395">
        <f ca="1">IF(ADL72&lt;&gt;"",SUMPRODUCT((ADW70:ADW73=ADW72)*(ADR70:ADR73=ADR72)*(ADP70:ADP73=ADP72)*(ADT70:ADT73=ADT72)*(ADU70:ADU73&gt;ADU72)),"")</f>
        <v>0</v>
      </c>
      <c r="AEC72" s="395">
        <f ca="1">IF(ADL72&lt;&gt;"",SUMPRODUCT((ADW70:ADW73=ADW72)*(ADR70:ADR73=ADR72)*(ADP70:ADP73=ADP72)*(ADT70:ADT73=ADT72)*(ADU70:ADU73=ADU72)*(ADV70:ADV73&gt;ADV72)),"")</f>
        <v>1</v>
      </c>
      <c r="AED72" s="395">
        <f ca="1">IF(ADL72&lt;&gt;"",SUM(ADX72:AEC72),"")</f>
        <v>2</v>
      </c>
      <c r="AEE72" s="395" t="str">
        <f ca="1">IF(AEF20&lt;&gt;"",SUMPRODUCT((AEM18:AEM21=AEM20)*(AEL18:AEL21=AEL20)*(AEJ18:AEJ21=AEJ20)*(AEK18:AEK21=AEK20)),"")</f>
        <v/>
      </c>
      <c r="AEF72" s="395" t="str">
        <f ca="1">IF(AND(AEE72&lt;&gt;"",AEE72&gt;1),AEF20,"")</f>
        <v/>
      </c>
      <c r="AEG72" s="395">
        <f ca="1">SUMPRODUCT((AGQ3:AGQ54=AEF72)*(AGT3:AGT54=AEF73)*(AGU3:AGU54="W"))+SUMPRODUCT((AGQ3:AGQ54=AEF72)*(AGT3:AGT54=AEF74)*(AGU3:AGU54="W"))+SUMPRODUCT((AGQ3:AGQ54=AEF72)*(AGT3:AGT54=AEF71)*(AGU3:AGU54="W"))+SUMPRODUCT((AGQ3:AGQ54=AEF73)*(AGT3:AGT54=AEF72)*(AGV3:AGV54="W"))+SUMPRODUCT((AGQ3:AGQ54=AEF74)*(AGT3:AGT54=AEF72)*(AGV3:AGV54="W"))+SUMPRODUCT((AGQ3:AGQ54=AEF71)*(AGT3:AGT54=AEF72)*(AGV3:AGV54="W"))</f>
        <v>0</v>
      </c>
      <c r="AEH72" s="395">
        <f ca="1">SUMPRODUCT((AGQ3:AGQ54=AEF72)*(AGT3:AGT54=AEF73)*(AGU3:AGU54="D"))+SUMPRODUCT((AGQ3:AGQ54=AEF72)*(AGT3:AGT54=AEF74)*(AGU3:AGU54="D"))+SUMPRODUCT((AGQ3:AGQ54=AEF72)*(AGT3:AGT54=AEF71)*(AGU3:AGU54="D"))+SUMPRODUCT((AGQ3:AGQ54=AEF73)*(AGT3:AGT54=AEF72)*(AGU3:AGU54="D"))+SUMPRODUCT((AGQ3:AGQ54=AEF74)*(AGT3:AGT54=AEF72)*(AGU3:AGU54="D"))+SUMPRODUCT((AGQ3:AGQ54=AEF71)*(AGT3:AGT54=AEF72)*(AGU3:AGU54="D"))</f>
        <v>0</v>
      </c>
      <c r="AEI72" s="395">
        <f ca="1">SUMPRODUCT((AGQ3:AGQ54=AEF72)*(AGT3:AGT54=AEF73)*(AGU3:AGU54="L"))+SUMPRODUCT((AGQ3:AGQ54=AEF72)*(AGT3:AGT54=AEF74)*(AGU3:AGU54="L"))+SUMPRODUCT((AGQ3:AGQ54=AEF72)*(AGT3:AGT54=AEF71)*(AGU3:AGU54="L"))+SUMPRODUCT((AGQ3:AGQ54=AEF73)*(AGT3:AGT54=AEF72)*(AGV3:AGV54="L"))+SUMPRODUCT((AGQ3:AGQ54=AEF74)*(AGT3:AGT54=AEF72)*(AGV3:AGV54="L"))+SUMPRODUCT((AGQ3:AGQ54=AEF71)*(AGT3:AGT54=AEF72)*(AGV3:AGV54="L"))</f>
        <v>0</v>
      </c>
      <c r="AEJ72" s="395">
        <f ca="1">SUMPRODUCT((AGQ3:AGQ54=AEF72)*(AGT3:AGT54=AEF73)*AGR3:AGR54)+SUMPRODUCT((AGQ3:AGQ54=AEF72)*(AGT3:AGT54=AEF74)*AGR3:AGR54)+SUMPRODUCT((AGQ3:AGQ54=AEF72)*(AGT3:AGT54=AEF70)*AGR3:AGR54)+SUMPRODUCT((AGQ3:AGQ54=AEF72)*(AGT3:AGT54=AEF71)*AGR3:AGR54)+SUMPRODUCT((AGQ3:AGQ54=AEF73)*(AGT3:AGT54=AEF72)*AGS3:AGS54)+SUMPRODUCT((AGQ3:AGQ54=AEF74)*(AGT3:AGT54=AEF72)*AGS3:AGS54)+SUMPRODUCT((AGQ3:AGQ54=AEF70)*(AGT3:AGT54=AEF72)*AGS3:AGS54)+SUMPRODUCT((AGQ3:AGQ54=AEF71)*(AGT3:AGT54=AEF72)*AGS3:AGS54)</f>
        <v>0</v>
      </c>
      <c r="AEK72" s="395">
        <f ca="1">SUMPRODUCT((AGQ3:AGQ54=AEF72)*(AGT3:AGT54=AEF73)*AGS3:AGS54)+SUMPRODUCT((AGQ3:AGQ54=AEF72)*(AGT3:AGT54=AEF74)*AGS3:AGS54)+SUMPRODUCT((AGQ3:AGQ54=AEF72)*(AGT3:AGT54=AEF70)*AGS3:AGS54)+SUMPRODUCT((AGQ3:AGQ54=AEF72)*(AGT3:AGT54=AEF71)*AGS3:AGS54)+SUMPRODUCT((AGQ3:AGQ54=AEF73)*(AGT3:AGT54=AEF72)*AGR3:AGR54)+SUMPRODUCT((AGQ3:AGQ54=AEF74)*(AGT3:AGT54=AEF72)*AGR3:AGR54)+SUMPRODUCT((AGQ3:AGQ54=AEF70)*(AGT3:AGT54=AEF72)*AGR3:AGR54)+SUMPRODUCT((AGQ3:AGQ54=AEF71)*(AGT3:AGT54=AEF72)*AGR3:AGR54)</f>
        <v>0</v>
      </c>
      <c r="AEL72" s="395">
        <f ca="1">AEJ72-AEK72+1000</f>
        <v>1000</v>
      </c>
      <c r="AEM72" s="395" t="str">
        <f t="shared" ca="1" si="7696"/>
        <v/>
      </c>
      <c r="AEN72" s="395" t="str">
        <f ca="1">IF(AEF72&lt;&gt;"",VLOOKUP(AEF72,ACS4:ACY52,7,FALSE),"")</f>
        <v/>
      </c>
      <c r="AEO72" s="395" t="str">
        <f ca="1">IF(AEF72&lt;&gt;"",VLOOKUP(AEF72,ACS4:ACY52,5,FALSE),"")</f>
        <v/>
      </c>
      <c r="AEP72" s="395" t="str">
        <f ca="1">IF(AEF72&lt;&gt;"",VLOOKUP(AEF72,ACS4:ADA52,9,FALSE),"")</f>
        <v/>
      </c>
      <c r="AEQ72" s="395" t="str">
        <f t="shared" ca="1" si="7697"/>
        <v/>
      </c>
      <c r="AER72" s="395" t="str">
        <f ca="1">IF(AEF72&lt;&gt;"",RANK(AEQ72,AEQ70:AEQ73),"")</f>
        <v/>
      </c>
      <c r="AES72" s="395" t="str">
        <f ca="1">IF(AEF72&lt;&gt;"",SUMPRODUCT((AEQ70:AEQ73=AEQ72)*(AEL70:AEL73&gt;AEL72)),"")</f>
        <v/>
      </c>
      <c r="AET72" s="395" t="str">
        <f ca="1">IF(AEF72&lt;&gt;"",SUMPRODUCT((AEQ70:AEQ73=AEQ72)*(AEL70:AEL73=AEL72)*(AEJ70:AEJ73&gt;AEJ72)),"")</f>
        <v/>
      </c>
      <c r="AEU72" s="395" t="str">
        <f ca="1">IF(AEF72&lt;&gt;"",SUMPRODUCT((AEQ70:AEQ73=AEQ72)*(AEL70:AEL73=AEL72)*(AEJ70:AEJ73=AEJ72)*(AEN70:AEN73&gt;AEN72)),"")</f>
        <v/>
      </c>
      <c r="AEV72" s="395" t="str">
        <f ca="1">IF(AEF72&lt;&gt;"",SUMPRODUCT((AEQ70:AEQ73=AEQ72)*(AEL70:AEL73=AEL72)*(AEJ70:AEJ73=AEJ72)*(AEN70:AEN73=AEN72)*(AEO70:AEO73&gt;AEO72)),"")</f>
        <v/>
      </c>
      <c r="AEW72" s="395" t="str">
        <f ca="1">IF(AEF72&lt;&gt;"",SUMPRODUCT((AEQ70:AEQ73=AEQ72)*(AEL70:AEL73=AEL72)*(AEJ70:AEJ73=AEJ72)*(AEN70:AEN73=AEN72)*(AEO70:AEO73=AEO72)*(AEP70:AEP73&gt;AEP72)),"")</f>
        <v/>
      </c>
      <c r="AEX72" s="395" t="str">
        <f t="shared" ref="AEX72:AEX73" ca="1" si="7717">IF(AEF72&lt;&gt;"",SUM(AER72:AEW72)+1,"")</f>
        <v/>
      </c>
      <c r="AHF72" s="395">
        <f ca="1">IF(COUNTIF(AHF18:AHF21,4)=4,1,SUMPRODUCT((AHF18:AHF21=AHF20)*(AHE18:AHE21=AHE20)*(AHC18:AHC21&gt;AHC20))+1)</f>
        <v>1</v>
      </c>
      <c r="AHQ72" s="395">
        <f ca="1">IF(AHR20&lt;&gt;"",SUMPRODUCT((AHY18:AHY21=AHY20)*(AHX18:AHX21=AHX20)*(AHV18:AHV21=AHV20)*(AHW18:AHW21=AHW20)),"")</f>
        <v>4</v>
      </c>
      <c r="AHR72" s="395" t="str">
        <f ca="1">IF(AND(AHQ72&lt;&gt;"",AHQ72&gt;1),AHR20,"")</f>
        <v>Benfica</v>
      </c>
      <c r="AHS72" s="395">
        <f ca="1">SUMPRODUCT((AKW3:AKW54=AHR72)*(AKZ3:AKZ54=AHR73)*(ALA3:ALA54="W"))+SUMPRODUCT((AKW3:AKW54=AHR72)*(AKZ3:AKZ54=AHR74)*(ALA3:ALA54="W"))+SUMPRODUCT((AKW3:AKW54=AHR72)*(AKZ3:AKZ54=AHR70)*(ALA3:ALA54="W"))+SUMPRODUCT((AKW3:AKW54=AHR72)*(AKZ3:AKZ54=AHR71)*(ALA3:ALA54="W"))+SUMPRODUCT((AKW3:AKW54=AHR73)*(AKZ3:AKZ54=AHR72)*(ALB3:ALB54="W"))+SUMPRODUCT((AKW3:AKW54=AHR74)*(AKZ3:AKZ54=AHR72)*(ALB3:ALB54="W"))+SUMPRODUCT((AKW3:AKW54=AHR70)*(AKZ3:AKZ54=AHR72)*(ALB3:ALB54="W"))+SUMPRODUCT((AKW3:AKW54=AHR71)*(AKZ3:AKZ54=AHR72)*(ALB3:ALB54="W"))</f>
        <v>0</v>
      </c>
      <c r="AHT72" s="395">
        <f ca="1">SUMPRODUCT((AKW3:AKW54=AHR72)*(AKZ3:AKZ54=AHR73)*(ALA3:ALA54="D"))+SUMPRODUCT((AKW3:AKW54=AHR72)*(AKZ3:AKZ54=AHR74)*(ALA3:ALA54="D"))+SUMPRODUCT((AKW3:AKW54=AHR72)*(AKZ3:AKZ54=AHR70)*(ALA3:ALA54="D"))+SUMPRODUCT((AKW3:AKW54=AHR72)*(AKZ3:AKZ54=AHR71)*(ALA3:ALA54="D"))+SUMPRODUCT((AKW3:AKW54=AHR73)*(AKZ3:AKZ54=AHR72)*(ALA3:ALA54="D"))+SUMPRODUCT((AKW3:AKW54=AHR74)*(AKZ3:AKZ54=AHR72)*(ALA3:ALA54="D"))+SUMPRODUCT((AKW3:AKW54=AHR70)*(AKZ3:AKZ54=AHR72)*(ALA3:ALA54="D"))+SUMPRODUCT((AKW3:AKW54=AHR71)*(AKZ3:AKZ54=AHR72)*(ALA3:ALA54="D"))</f>
        <v>0</v>
      </c>
      <c r="AHU72" s="395">
        <f ca="1">SUMPRODUCT((AKW3:AKW54=AHR72)*(AKZ3:AKZ54=AHR73)*(ALA3:ALA54="L"))+SUMPRODUCT((AKW3:AKW54=AHR72)*(AKZ3:AKZ54=AHR74)*(ALA3:ALA54="L"))+SUMPRODUCT((AKW3:AKW54=AHR72)*(AKZ3:AKZ54=AHR70)*(ALA3:ALA54="L"))+SUMPRODUCT((AKW3:AKW54=AHR72)*(AKZ3:AKZ54=AHR71)*(ALA3:ALA54="L"))+SUMPRODUCT((AKW3:AKW54=AHR73)*(AKZ3:AKZ54=AHR72)*(ALB3:ALB54="L"))+SUMPRODUCT((AKW3:AKW54=AHR74)*(AKZ3:AKZ54=AHR72)*(ALB3:ALB54="L"))+SUMPRODUCT((AKW3:AKW54=AHR70)*(AKZ3:AKZ54=AHR72)*(ALB3:ALB54="L"))+SUMPRODUCT((AKW3:AKW54=AHR71)*(AKZ3:AKZ54=AHR72)*(ALB3:ALB54="L"))</f>
        <v>0</v>
      </c>
      <c r="AHV72" s="395">
        <f ca="1">SUMPRODUCT((AKW3:AKW54=AHR72)*(AKZ3:AKZ54=AHR73)*AKX3:AKX54)+SUMPRODUCT((AKW3:AKW54=AHR72)*(AKZ3:AKZ54=AHR74)*AKX3:AKX54)+SUMPRODUCT((AKW3:AKW54=AHR72)*(AKZ3:AKZ54=AHR70)*AKX3:AKX54)+SUMPRODUCT((AKW3:AKW54=AHR72)*(AKZ3:AKZ54=AHR71)*AKX3:AKX54)+SUMPRODUCT((AKW3:AKW54=AHR73)*(AKZ3:AKZ54=AHR72)*AKY3:AKY54)+SUMPRODUCT((AKW3:AKW54=AHR74)*(AKZ3:AKZ54=AHR72)*AKY3:AKY54)+SUMPRODUCT((AKW3:AKW54=AHR70)*(AKZ3:AKZ54=AHR72)*AKY3:AKY54)+SUMPRODUCT((AKW3:AKW54=AHR71)*(AKZ3:AKZ54=AHR72)*AKY3:AKY54)</f>
        <v>0</v>
      </c>
      <c r="AHW72" s="395">
        <f ca="1">SUMPRODUCT((AKW3:AKW54=AHR72)*(AKZ3:AKZ54=AHR73)*AKY3:AKY54)+SUMPRODUCT((AKW3:AKW54=AHR72)*(AKZ3:AKZ54=AHR74)*AKY3:AKY54)+SUMPRODUCT((AKW3:AKW54=AHR72)*(AKZ3:AKZ54=AHR70)*AKY3:AKY54)+SUMPRODUCT((AKW3:AKW54=AHR72)*(AKZ3:AKZ54=AHR71)*AKY3:AKY54)+SUMPRODUCT((AKW3:AKW54=AHR73)*(AKZ3:AKZ54=AHR72)*AKX3:AKX54)+SUMPRODUCT((AKW3:AKW54=AHR74)*(AKZ3:AKZ54=AHR72)*AKX3:AKX54)+SUMPRODUCT((AKW3:AKW54=AHR70)*(AKZ3:AKZ54=AHR72)*AKX3:AKX54)+SUMPRODUCT((AKW3:AKW54=AHR71)*(AKZ3:AKZ54=AHR72)*AKX3:AKX54)</f>
        <v>0</v>
      </c>
      <c r="AHX72" s="395">
        <f ca="1">AHV72-AHW72+1000</f>
        <v>1000</v>
      </c>
      <c r="AHY72" s="395">
        <f t="shared" ca="1" si="7698"/>
        <v>0</v>
      </c>
      <c r="AHZ72" s="395">
        <f ca="1">IF(AHR72&lt;&gt;"",VLOOKUP(AHR72,AGY4:AHE52,7,FALSE),"")</f>
        <v>1000</v>
      </c>
      <c r="AIA72" s="395">
        <f ca="1">IF(AHR72&lt;&gt;"",VLOOKUP(AHR72,AGY4:AHE52,5,FALSE),"")</f>
        <v>0</v>
      </c>
      <c r="AIB72" s="395">
        <f ca="1">IF(AHR72&lt;&gt;"",VLOOKUP(AHR72,AGY4:AHG52,9,FALSE),"")</f>
        <v>22</v>
      </c>
      <c r="AIC72" s="395">
        <f t="shared" ca="1" si="7699"/>
        <v>0</v>
      </c>
      <c r="AID72" s="395">
        <f ca="1">IF(AHR72&lt;&gt;"",RANK(AIC72,AIC70:AIC73),"")</f>
        <v>1</v>
      </c>
      <c r="AIE72" s="395">
        <f ca="1">IF(AHR72&lt;&gt;"",SUMPRODUCT((AIC70:AIC73=AIC72)*(AHX70:AHX73&gt;AHX72)),"")</f>
        <v>0</v>
      </c>
      <c r="AIF72" s="395">
        <f ca="1">IF(AHR72&lt;&gt;"",SUMPRODUCT((AIC70:AIC73=AIC72)*(AHX70:AHX73=AHX72)*(AHV70:AHV73&gt;AHV72)),"")</f>
        <v>0</v>
      </c>
      <c r="AIG72" s="395">
        <f ca="1">IF(AHR72&lt;&gt;"",SUMPRODUCT((AIC70:AIC73=AIC72)*(AHX70:AHX73=AHX72)*(AHV70:AHV73=AHV72)*(AHZ70:AHZ73&gt;AHZ72)),"")</f>
        <v>0</v>
      </c>
      <c r="AIH72" s="395">
        <f ca="1">IF(AHR72&lt;&gt;"",SUMPRODUCT((AIC70:AIC73=AIC72)*(AHX70:AHX73=AHX72)*(AHV70:AHV73=AHV72)*(AHZ70:AHZ73=AHZ72)*(AIA70:AIA73&gt;AIA72)),"")</f>
        <v>0</v>
      </c>
      <c r="AII72" s="395">
        <f ca="1">IF(AHR72&lt;&gt;"",SUMPRODUCT((AIC70:AIC73=AIC72)*(AHX70:AHX73=AHX72)*(AHV70:AHV73=AHV72)*(AHZ70:AHZ73=AHZ72)*(AIA70:AIA73=AIA72)*(AIB70:AIB73&gt;AIB72)),"")</f>
        <v>1</v>
      </c>
      <c r="AIJ72" s="395">
        <f ca="1">IF(AHR72&lt;&gt;"",SUM(AID72:AII72),"")</f>
        <v>2</v>
      </c>
      <c r="AIK72" s="395" t="str">
        <f ca="1">IF(AIL20&lt;&gt;"",SUMPRODUCT((AIS18:AIS21=AIS20)*(AIR18:AIR21=AIR20)*(AIP18:AIP21=AIP20)*(AIQ18:AIQ21=AIQ20)),"")</f>
        <v/>
      </c>
      <c r="AIL72" s="395" t="str">
        <f ca="1">IF(AND(AIK72&lt;&gt;"",AIK72&gt;1),AIL20,"")</f>
        <v/>
      </c>
      <c r="AIM72" s="395">
        <f ca="1">SUMPRODUCT((AKW3:AKW54=AIL72)*(AKZ3:AKZ54=AIL73)*(ALA3:ALA54="W"))+SUMPRODUCT((AKW3:AKW54=AIL72)*(AKZ3:AKZ54=AIL74)*(ALA3:ALA54="W"))+SUMPRODUCT((AKW3:AKW54=AIL72)*(AKZ3:AKZ54=AIL71)*(ALA3:ALA54="W"))+SUMPRODUCT((AKW3:AKW54=AIL73)*(AKZ3:AKZ54=AIL72)*(ALB3:ALB54="W"))+SUMPRODUCT((AKW3:AKW54=AIL74)*(AKZ3:AKZ54=AIL72)*(ALB3:ALB54="W"))+SUMPRODUCT((AKW3:AKW54=AIL71)*(AKZ3:AKZ54=AIL72)*(ALB3:ALB54="W"))</f>
        <v>0</v>
      </c>
      <c r="AIN72" s="395">
        <f ca="1">SUMPRODUCT((AKW3:AKW54=AIL72)*(AKZ3:AKZ54=AIL73)*(ALA3:ALA54="D"))+SUMPRODUCT((AKW3:AKW54=AIL72)*(AKZ3:AKZ54=AIL74)*(ALA3:ALA54="D"))+SUMPRODUCT((AKW3:AKW54=AIL72)*(AKZ3:AKZ54=AIL71)*(ALA3:ALA54="D"))+SUMPRODUCT((AKW3:AKW54=AIL73)*(AKZ3:AKZ54=AIL72)*(ALA3:ALA54="D"))+SUMPRODUCT((AKW3:AKW54=AIL74)*(AKZ3:AKZ54=AIL72)*(ALA3:ALA54="D"))+SUMPRODUCT((AKW3:AKW54=AIL71)*(AKZ3:AKZ54=AIL72)*(ALA3:ALA54="D"))</f>
        <v>0</v>
      </c>
      <c r="AIO72" s="395">
        <f ca="1">SUMPRODUCT((AKW3:AKW54=AIL72)*(AKZ3:AKZ54=AIL73)*(ALA3:ALA54="L"))+SUMPRODUCT((AKW3:AKW54=AIL72)*(AKZ3:AKZ54=AIL74)*(ALA3:ALA54="L"))+SUMPRODUCT((AKW3:AKW54=AIL72)*(AKZ3:AKZ54=AIL71)*(ALA3:ALA54="L"))+SUMPRODUCT((AKW3:AKW54=AIL73)*(AKZ3:AKZ54=AIL72)*(ALB3:ALB54="L"))+SUMPRODUCT((AKW3:AKW54=AIL74)*(AKZ3:AKZ54=AIL72)*(ALB3:ALB54="L"))+SUMPRODUCT((AKW3:AKW54=AIL71)*(AKZ3:AKZ54=AIL72)*(ALB3:ALB54="L"))</f>
        <v>0</v>
      </c>
      <c r="AIP72" s="395">
        <f ca="1">SUMPRODUCT((AKW3:AKW54=AIL72)*(AKZ3:AKZ54=AIL73)*AKX3:AKX54)+SUMPRODUCT((AKW3:AKW54=AIL72)*(AKZ3:AKZ54=AIL74)*AKX3:AKX54)+SUMPRODUCT((AKW3:AKW54=AIL72)*(AKZ3:AKZ54=AIL70)*AKX3:AKX54)+SUMPRODUCT((AKW3:AKW54=AIL72)*(AKZ3:AKZ54=AIL71)*AKX3:AKX54)+SUMPRODUCT((AKW3:AKW54=AIL73)*(AKZ3:AKZ54=AIL72)*AKY3:AKY54)+SUMPRODUCT((AKW3:AKW54=AIL74)*(AKZ3:AKZ54=AIL72)*AKY3:AKY54)+SUMPRODUCT((AKW3:AKW54=AIL70)*(AKZ3:AKZ54=AIL72)*AKY3:AKY54)+SUMPRODUCT((AKW3:AKW54=AIL71)*(AKZ3:AKZ54=AIL72)*AKY3:AKY54)</f>
        <v>0</v>
      </c>
      <c r="AIQ72" s="395">
        <f ca="1">SUMPRODUCT((AKW3:AKW54=AIL72)*(AKZ3:AKZ54=AIL73)*AKY3:AKY54)+SUMPRODUCT((AKW3:AKW54=AIL72)*(AKZ3:AKZ54=AIL74)*AKY3:AKY54)+SUMPRODUCT((AKW3:AKW54=AIL72)*(AKZ3:AKZ54=AIL70)*AKY3:AKY54)+SUMPRODUCT((AKW3:AKW54=AIL72)*(AKZ3:AKZ54=AIL71)*AKY3:AKY54)+SUMPRODUCT((AKW3:AKW54=AIL73)*(AKZ3:AKZ54=AIL72)*AKX3:AKX54)+SUMPRODUCT((AKW3:AKW54=AIL74)*(AKZ3:AKZ54=AIL72)*AKX3:AKX54)+SUMPRODUCT((AKW3:AKW54=AIL70)*(AKZ3:AKZ54=AIL72)*AKX3:AKX54)+SUMPRODUCT((AKW3:AKW54=AIL71)*(AKZ3:AKZ54=AIL72)*AKX3:AKX54)</f>
        <v>0</v>
      </c>
      <c r="AIR72" s="395">
        <f ca="1">AIP72-AIQ72+1000</f>
        <v>1000</v>
      </c>
      <c r="AIS72" s="395" t="str">
        <f t="shared" ca="1" si="7700"/>
        <v/>
      </c>
      <c r="AIT72" s="395" t="str">
        <f ca="1">IF(AIL72&lt;&gt;"",VLOOKUP(AIL72,AGY4:AHE52,7,FALSE),"")</f>
        <v/>
      </c>
      <c r="AIU72" s="395" t="str">
        <f ca="1">IF(AIL72&lt;&gt;"",VLOOKUP(AIL72,AGY4:AHE52,5,FALSE),"")</f>
        <v/>
      </c>
      <c r="AIV72" s="395" t="str">
        <f ca="1">IF(AIL72&lt;&gt;"",VLOOKUP(AIL72,AGY4:AHG52,9,FALSE),"")</f>
        <v/>
      </c>
      <c r="AIW72" s="395" t="str">
        <f t="shared" ca="1" si="7701"/>
        <v/>
      </c>
      <c r="AIX72" s="395" t="str">
        <f ca="1">IF(AIL72&lt;&gt;"",RANK(AIW72,AIW70:AIW73),"")</f>
        <v/>
      </c>
      <c r="AIY72" s="395" t="str">
        <f ca="1">IF(AIL72&lt;&gt;"",SUMPRODUCT((AIW70:AIW73=AIW72)*(AIR70:AIR73&gt;AIR72)),"")</f>
        <v/>
      </c>
      <c r="AIZ72" s="395" t="str">
        <f ca="1">IF(AIL72&lt;&gt;"",SUMPRODUCT((AIW70:AIW73=AIW72)*(AIR70:AIR73=AIR72)*(AIP70:AIP73&gt;AIP72)),"")</f>
        <v/>
      </c>
      <c r="AJA72" s="395" t="str">
        <f ca="1">IF(AIL72&lt;&gt;"",SUMPRODUCT((AIW70:AIW73=AIW72)*(AIR70:AIR73=AIR72)*(AIP70:AIP73=AIP72)*(AIT70:AIT73&gt;AIT72)),"")</f>
        <v/>
      </c>
      <c r="AJB72" s="395" t="str">
        <f ca="1">IF(AIL72&lt;&gt;"",SUMPRODUCT((AIW70:AIW73=AIW72)*(AIR70:AIR73=AIR72)*(AIP70:AIP73=AIP72)*(AIT70:AIT73=AIT72)*(AIU70:AIU73&gt;AIU72)),"")</f>
        <v/>
      </c>
      <c r="AJC72" s="395" t="str">
        <f ca="1">IF(AIL72&lt;&gt;"",SUMPRODUCT((AIW70:AIW73=AIW72)*(AIR70:AIR73=AIR72)*(AIP70:AIP73=AIP72)*(AIT70:AIT73=AIT72)*(AIU70:AIU73=AIU72)*(AIV70:AIV73&gt;AIV72)),"")</f>
        <v/>
      </c>
      <c r="AJD72" s="395" t="str">
        <f t="shared" ref="AJD72:AJD73" ca="1" si="7718">IF(AIL72&lt;&gt;"",SUM(AIX72:AJC72)+1,"")</f>
        <v/>
      </c>
      <c r="ALL72" s="395">
        <f ca="1">IF(COUNTIF(ALL18:ALL21,4)=4,1,SUMPRODUCT((ALL18:ALL21=ALL20)*(ALK18:ALK21=ALK20)*(ALI18:ALI21&gt;ALI20))+1)</f>
        <v>1</v>
      </c>
      <c r="ALW72" s="395">
        <f ca="1">IF(ALX20&lt;&gt;"",SUMPRODUCT((AME18:AME21=AME20)*(AMD18:AMD21=AMD20)*(AMB18:AMB21=AMB20)*(AMC18:AMC21=AMC20)),"")</f>
        <v>4</v>
      </c>
      <c r="ALX72" s="395" t="str">
        <f ca="1">IF(AND(ALW72&lt;&gt;"",ALW72&gt;1),ALX20,"")</f>
        <v>Benfica</v>
      </c>
      <c r="ALY72" s="395">
        <f ca="1">SUMPRODUCT((APC3:APC54=ALX72)*(APF3:APF54=ALX73)*(APG3:APG54="W"))+SUMPRODUCT((APC3:APC54=ALX72)*(APF3:APF54=ALX74)*(APG3:APG54="W"))+SUMPRODUCT((APC3:APC54=ALX72)*(APF3:APF54=ALX70)*(APG3:APG54="W"))+SUMPRODUCT((APC3:APC54=ALX72)*(APF3:APF54=ALX71)*(APG3:APG54="W"))+SUMPRODUCT((APC3:APC54=ALX73)*(APF3:APF54=ALX72)*(APH3:APH54="W"))+SUMPRODUCT((APC3:APC54=ALX74)*(APF3:APF54=ALX72)*(APH3:APH54="W"))+SUMPRODUCT((APC3:APC54=ALX70)*(APF3:APF54=ALX72)*(APH3:APH54="W"))+SUMPRODUCT((APC3:APC54=ALX71)*(APF3:APF54=ALX72)*(APH3:APH54="W"))</f>
        <v>0</v>
      </c>
      <c r="ALZ72" s="395">
        <f ca="1">SUMPRODUCT((APC3:APC54=ALX72)*(APF3:APF54=ALX73)*(APG3:APG54="D"))+SUMPRODUCT((APC3:APC54=ALX72)*(APF3:APF54=ALX74)*(APG3:APG54="D"))+SUMPRODUCT((APC3:APC54=ALX72)*(APF3:APF54=ALX70)*(APG3:APG54="D"))+SUMPRODUCT((APC3:APC54=ALX72)*(APF3:APF54=ALX71)*(APG3:APG54="D"))+SUMPRODUCT((APC3:APC54=ALX73)*(APF3:APF54=ALX72)*(APG3:APG54="D"))+SUMPRODUCT((APC3:APC54=ALX74)*(APF3:APF54=ALX72)*(APG3:APG54="D"))+SUMPRODUCT((APC3:APC54=ALX70)*(APF3:APF54=ALX72)*(APG3:APG54="D"))+SUMPRODUCT((APC3:APC54=ALX71)*(APF3:APF54=ALX72)*(APG3:APG54="D"))</f>
        <v>0</v>
      </c>
      <c r="AMA72" s="395">
        <f ca="1">SUMPRODUCT((APC3:APC54=ALX72)*(APF3:APF54=ALX73)*(APG3:APG54="L"))+SUMPRODUCT((APC3:APC54=ALX72)*(APF3:APF54=ALX74)*(APG3:APG54="L"))+SUMPRODUCT((APC3:APC54=ALX72)*(APF3:APF54=ALX70)*(APG3:APG54="L"))+SUMPRODUCT((APC3:APC54=ALX72)*(APF3:APF54=ALX71)*(APG3:APG54="L"))+SUMPRODUCT((APC3:APC54=ALX73)*(APF3:APF54=ALX72)*(APH3:APH54="L"))+SUMPRODUCT((APC3:APC54=ALX74)*(APF3:APF54=ALX72)*(APH3:APH54="L"))+SUMPRODUCT((APC3:APC54=ALX70)*(APF3:APF54=ALX72)*(APH3:APH54="L"))+SUMPRODUCT((APC3:APC54=ALX71)*(APF3:APF54=ALX72)*(APH3:APH54="L"))</f>
        <v>0</v>
      </c>
      <c r="AMB72" s="395">
        <f ca="1">SUMPRODUCT((APC3:APC54=ALX72)*(APF3:APF54=ALX73)*APD3:APD54)+SUMPRODUCT((APC3:APC54=ALX72)*(APF3:APF54=ALX74)*APD3:APD54)+SUMPRODUCT((APC3:APC54=ALX72)*(APF3:APF54=ALX70)*APD3:APD54)+SUMPRODUCT((APC3:APC54=ALX72)*(APF3:APF54=ALX71)*APD3:APD54)+SUMPRODUCT((APC3:APC54=ALX73)*(APF3:APF54=ALX72)*APE3:APE54)+SUMPRODUCT((APC3:APC54=ALX74)*(APF3:APF54=ALX72)*APE3:APE54)+SUMPRODUCT((APC3:APC54=ALX70)*(APF3:APF54=ALX72)*APE3:APE54)+SUMPRODUCT((APC3:APC54=ALX71)*(APF3:APF54=ALX72)*APE3:APE54)</f>
        <v>0</v>
      </c>
      <c r="AMC72" s="395">
        <f ca="1">SUMPRODUCT((APC3:APC54=ALX72)*(APF3:APF54=ALX73)*APE3:APE54)+SUMPRODUCT((APC3:APC54=ALX72)*(APF3:APF54=ALX74)*APE3:APE54)+SUMPRODUCT((APC3:APC54=ALX72)*(APF3:APF54=ALX70)*APE3:APE54)+SUMPRODUCT((APC3:APC54=ALX72)*(APF3:APF54=ALX71)*APE3:APE54)+SUMPRODUCT((APC3:APC54=ALX73)*(APF3:APF54=ALX72)*APD3:APD54)+SUMPRODUCT((APC3:APC54=ALX74)*(APF3:APF54=ALX72)*APD3:APD54)+SUMPRODUCT((APC3:APC54=ALX70)*(APF3:APF54=ALX72)*APD3:APD54)+SUMPRODUCT((APC3:APC54=ALX71)*(APF3:APF54=ALX72)*APD3:APD54)</f>
        <v>0</v>
      </c>
      <c r="AMD72" s="395">
        <f ca="1">AMB72-AMC72+1000</f>
        <v>1000</v>
      </c>
      <c r="AME72" s="395">
        <f t="shared" ca="1" si="7702"/>
        <v>0</v>
      </c>
      <c r="AMF72" s="395">
        <f ca="1">IF(ALX72&lt;&gt;"",VLOOKUP(ALX72,ALE4:ALK52,7,FALSE),"")</f>
        <v>1000</v>
      </c>
      <c r="AMG72" s="395">
        <f ca="1">IF(ALX72&lt;&gt;"",VLOOKUP(ALX72,ALE4:ALK52,5,FALSE),"")</f>
        <v>0</v>
      </c>
      <c r="AMH72" s="395">
        <f ca="1">IF(ALX72&lt;&gt;"",VLOOKUP(ALX72,ALE4:ALM52,9,FALSE),"")</f>
        <v>22</v>
      </c>
      <c r="AMI72" s="395">
        <f t="shared" ca="1" si="7703"/>
        <v>0</v>
      </c>
      <c r="AMJ72" s="395">
        <f ca="1">IF(ALX72&lt;&gt;"",RANK(AMI72,AMI70:AMI73),"")</f>
        <v>1</v>
      </c>
      <c r="AMK72" s="395">
        <f ca="1">IF(ALX72&lt;&gt;"",SUMPRODUCT((AMI70:AMI73=AMI72)*(AMD70:AMD73&gt;AMD72)),"")</f>
        <v>0</v>
      </c>
      <c r="AML72" s="395">
        <f ca="1">IF(ALX72&lt;&gt;"",SUMPRODUCT((AMI70:AMI73=AMI72)*(AMD70:AMD73=AMD72)*(AMB70:AMB73&gt;AMB72)),"")</f>
        <v>0</v>
      </c>
      <c r="AMM72" s="395">
        <f ca="1">IF(ALX72&lt;&gt;"",SUMPRODUCT((AMI70:AMI73=AMI72)*(AMD70:AMD73=AMD72)*(AMB70:AMB73=AMB72)*(AMF70:AMF73&gt;AMF72)),"")</f>
        <v>0</v>
      </c>
      <c r="AMN72" s="395">
        <f ca="1">IF(ALX72&lt;&gt;"",SUMPRODUCT((AMI70:AMI73=AMI72)*(AMD70:AMD73=AMD72)*(AMB70:AMB73=AMB72)*(AMF70:AMF73=AMF72)*(AMG70:AMG73&gt;AMG72)),"")</f>
        <v>0</v>
      </c>
      <c r="AMO72" s="395">
        <f ca="1">IF(ALX72&lt;&gt;"",SUMPRODUCT((AMI70:AMI73=AMI72)*(AMD70:AMD73=AMD72)*(AMB70:AMB73=AMB72)*(AMF70:AMF73=AMF72)*(AMG70:AMG73=AMG72)*(AMH70:AMH73&gt;AMH72)),"")</f>
        <v>1</v>
      </c>
      <c r="AMP72" s="395">
        <f ca="1">IF(ALX72&lt;&gt;"",SUM(AMJ72:AMO72),"")</f>
        <v>2</v>
      </c>
      <c r="AMQ72" s="395" t="str">
        <f ca="1">IF(AMR20&lt;&gt;"",SUMPRODUCT((AMY18:AMY21=AMY20)*(AMX18:AMX21=AMX20)*(AMV18:AMV21=AMV20)*(AMW18:AMW21=AMW20)),"")</f>
        <v/>
      </c>
      <c r="AMR72" s="395" t="str">
        <f ca="1">IF(AND(AMQ72&lt;&gt;"",AMQ72&gt;1),AMR20,"")</f>
        <v/>
      </c>
      <c r="AMS72" s="395">
        <f ca="1">SUMPRODUCT((APC3:APC54=AMR72)*(APF3:APF54=AMR73)*(APG3:APG54="W"))+SUMPRODUCT((APC3:APC54=AMR72)*(APF3:APF54=AMR74)*(APG3:APG54="W"))+SUMPRODUCT((APC3:APC54=AMR72)*(APF3:APF54=AMR71)*(APG3:APG54="W"))+SUMPRODUCT((APC3:APC54=AMR73)*(APF3:APF54=AMR72)*(APH3:APH54="W"))+SUMPRODUCT((APC3:APC54=AMR74)*(APF3:APF54=AMR72)*(APH3:APH54="W"))+SUMPRODUCT((APC3:APC54=AMR71)*(APF3:APF54=AMR72)*(APH3:APH54="W"))</f>
        <v>0</v>
      </c>
      <c r="AMT72" s="395">
        <f ca="1">SUMPRODUCT((APC3:APC54=AMR72)*(APF3:APF54=AMR73)*(APG3:APG54="D"))+SUMPRODUCT((APC3:APC54=AMR72)*(APF3:APF54=AMR74)*(APG3:APG54="D"))+SUMPRODUCT((APC3:APC54=AMR72)*(APF3:APF54=AMR71)*(APG3:APG54="D"))+SUMPRODUCT((APC3:APC54=AMR73)*(APF3:APF54=AMR72)*(APG3:APG54="D"))+SUMPRODUCT((APC3:APC54=AMR74)*(APF3:APF54=AMR72)*(APG3:APG54="D"))+SUMPRODUCT((APC3:APC54=AMR71)*(APF3:APF54=AMR72)*(APG3:APG54="D"))</f>
        <v>0</v>
      </c>
      <c r="AMU72" s="395">
        <f ca="1">SUMPRODUCT((APC3:APC54=AMR72)*(APF3:APF54=AMR73)*(APG3:APG54="L"))+SUMPRODUCT((APC3:APC54=AMR72)*(APF3:APF54=AMR74)*(APG3:APG54="L"))+SUMPRODUCT((APC3:APC54=AMR72)*(APF3:APF54=AMR71)*(APG3:APG54="L"))+SUMPRODUCT((APC3:APC54=AMR73)*(APF3:APF54=AMR72)*(APH3:APH54="L"))+SUMPRODUCT((APC3:APC54=AMR74)*(APF3:APF54=AMR72)*(APH3:APH54="L"))+SUMPRODUCT((APC3:APC54=AMR71)*(APF3:APF54=AMR72)*(APH3:APH54="L"))</f>
        <v>0</v>
      </c>
      <c r="AMV72" s="395">
        <f ca="1">SUMPRODUCT((APC3:APC54=AMR72)*(APF3:APF54=AMR73)*APD3:APD54)+SUMPRODUCT((APC3:APC54=AMR72)*(APF3:APF54=AMR74)*APD3:APD54)+SUMPRODUCT((APC3:APC54=AMR72)*(APF3:APF54=AMR70)*APD3:APD54)+SUMPRODUCT((APC3:APC54=AMR72)*(APF3:APF54=AMR71)*APD3:APD54)+SUMPRODUCT((APC3:APC54=AMR73)*(APF3:APF54=AMR72)*APE3:APE54)+SUMPRODUCT((APC3:APC54=AMR74)*(APF3:APF54=AMR72)*APE3:APE54)+SUMPRODUCT((APC3:APC54=AMR70)*(APF3:APF54=AMR72)*APE3:APE54)+SUMPRODUCT((APC3:APC54=AMR71)*(APF3:APF54=AMR72)*APE3:APE54)</f>
        <v>0</v>
      </c>
      <c r="AMW72" s="395">
        <f ca="1">SUMPRODUCT((APC3:APC54=AMR72)*(APF3:APF54=AMR73)*APE3:APE54)+SUMPRODUCT((APC3:APC54=AMR72)*(APF3:APF54=AMR74)*APE3:APE54)+SUMPRODUCT((APC3:APC54=AMR72)*(APF3:APF54=AMR70)*APE3:APE54)+SUMPRODUCT((APC3:APC54=AMR72)*(APF3:APF54=AMR71)*APE3:APE54)+SUMPRODUCT((APC3:APC54=AMR73)*(APF3:APF54=AMR72)*APD3:APD54)+SUMPRODUCT((APC3:APC54=AMR74)*(APF3:APF54=AMR72)*APD3:APD54)+SUMPRODUCT((APC3:APC54=AMR70)*(APF3:APF54=AMR72)*APD3:APD54)+SUMPRODUCT((APC3:APC54=AMR71)*(APF3:APF54=AMR72)*APD3:APD54)</f>
        <v>0</v>
      </c>
      <c r="AMX72" s="395">
        <f ca="1">AMV72-AMW72+1000</f>
        <v>1000</v>
      </c>
      <c r="AMY72" s="395" t="str">
        <f t="shared" ca="1" si="7704"/>
        <v/>
      </c>
      <c r="AMZ72" s="395" t="str">
        <f ca="1">IF(AMR72&lt;&gt;"",VLOOKUP(AMR72,ALE4:ALK52,7,FALSE),"")</f>
        <v/>
      </c>
      <c r="ANA72" s="395" t="str">
        <f ca="1">IF(AMR72&lt;&gt;"",VLOOKUP(AMR72,ALE4:ALK52,5,FALSE),"")</f>
        <v/>
      </c>
      <c r="ANB72" s="395" t="str">
        <f ca="1">IF(AMR72&lt;&gt;"",VLOOKUP(AMR72,ALE4:ALM52,9,FALSE),"")</f>
        <v/>
      </c>
      <c r="ANC72" s="395" t="str">
        <f t="shared" ca="1" si="7705"/>
        <v/>
      </c>
      <c r="AND72" s="395" t="str">
        <f ca="1">IF(AMR72&lt;&gt;"",RANK(ANC72,ANC70:ANC73),"")</f>
        <v/>
      </c>
      <c r="ANE72" s="395" t="str">
        <f ca="1">IF(AMR72&lt;&gt;"",SUMPRODUCT((ANC70:ANC73=ANC72)*(AMX70:AMX73&gt;AMX72)),"")</f>
        <v/>
      </c>
      <c r="ANF72" s="395" t="str">
        <f ca="1">IF(AMR72&lt;&gt;"",SUMPRODUCT((ANC70:ANC73=ANC72)*(AMX70:AMX73=AMX72)*(AMV70:AMV73&gt;AMV72)),"")</f>
        <v/>
      </c>
      <c r="ANG72" s="395" t="str">
        <f ca="1">IF(AMR72&lt;&gt;"",SUMPRODUCT((ANC70:ANC73=ANC72)*(AMX70:AMX73=AMX72)*(AMV70:AMV73=AMV72)*(AMZ70:AMZ73&gt;AMZ72)),"")</f>
        <v/>
      </c>
      <c r="ANH72" s="395" t="str">
        <f ca="1">IF(AMR72&lt;&gt;"",SUMPRODUCT((ANC70:ANC73=ANC72)*(AMX70:AMX73=AMX72)*(AMV70:AMV73=AMV72)*(AMZ70:AMZ73=AMZ72)*(ANA70:ANA73&gt;ANA72)),"")</f>
        <v/>
      </c>
      <c r="ANI72" s="395" t="str">
        <f ca="1">IF(AMR72&lt;&gt;"",SUMPRODUCT((ANC70:ANC73=ANC72)*(AMX70:AMX73=AMX72)*(AMV70:AMV73=AMV72)*(AMZ70:AMZ73=AMZ72)*(ANA70:ANA73=ANA72)*(ANB70:ANB73&gt;ANB72)),"")</f>
        <v/>
      </c>
      <c r="ANJ72" s="395" t="str">
        <f t="shared" ref="ANJ72:ANJ73" ca="1" si="7719">IF(AMR72&lt;&gt;"",SUM(AND72:ANI72)+1,"")</f>
        <v/>
      </c>
      <c r="APR72" s="395">
        <f ca="1">IF(COUNTIF(APR18:APR21,4)=4,1,SUMPRODUCT((APR18:APR21=APR20)*(APQ18:APQ21=APQ20)*(APO18:APO21&gt;APO20))+1)</f>
        <v>1</v>
      </c>
      <c r="AQC72" s="395">
        <f ca="1">IF(AQD20&lt;&gt;"",SUMPRODUCT((AQK18:AQK21=AQK20)*(AQJ18:AQJ21=AQJ20)*(AQH18:AQH21=AQH20)*(AQI18:AQI21=AQI20)),"")</f>
        <v>4</v>
      </c>
      <c r="AQD72" s="395" t="str">
        <f ca="1">IF(AND(AQC72&lt;&gt;"",AQC72&gt;1),AQD20,"")</f>
        <v>Benfica</v>
      </c>
      <c r="AQE72" s="395">
        <f ca="1">SUMPRODUCT((ATI3:ATI54=AQD72)*(ATL3:ATL54=AQD73)*(ATM3:ATM54="W"))+SUMPRODUCT((ATI3:ATI54=AQD72)*(ATL3:ATL54=AQD74)*(ATM3:ATM54="W"))+SUMPRODUCT((ATI3:ATI54=AQD72)*(ATL3:ATL54=AQD70)*(ATM3:ATM54="W"))+SUMPRODUCT((ATI3:ATI54=AQD72)*(ATL3:ATL54=AQD71)*(ATM3:ATM54="W"))+SUMPRODUCT((ATI3:ATI54=AQD73)*(ATL3:ATL54=AQD72)*(ATN3:ATN54="W"))+SUMPRODUCT((ATI3:ATI54=AQD74)*(ATL3:ATL54=AQD72)*(ATN3:ATN54="W"))+SUMPRODUCT((ATI3:ATI54=AQD70)*(ATL3:ATL54=AQD72)*(ATN3:ATN54="W"))+SUMPRODUCT((ATI3:ATI54=AQD71)*(ATL3:ATL54=AQD72)*(ATN3:ATN54="W"))</f>
        <v>0</v>
      </c>
      <c r="AQF72" s="395">
        <f ca="1">SUMPRODUCT((ATI3:ATI54=AQD72)*(ATL3:ATL54=AQD73)*(ATM3:ATM54="D"))+SUMPRODUCT((ATI3:ATI54=AQD72)*(ATL3:ATL54=AQD74)*(ATM3:ATM54="D"))+SUMPRODUCT((ATI3:ATI54=AQD72)*(ATL3:ATL54=AQD70)*(ATM3:ATM54="D"))+SUMPRODUCT((ATI3:ATI54=AQD72)*(ATL3:ATL54=AQD71)*(ATM3:ATM54="D"))+SUMPRODUCT((ATI3:ATI54=AQD73)*(ATL3:ATL54=AQD72)*(ATM3:ATM54="D"))+SUMPRODUCT((ATI3:ATI54=AQD74)*(ATL3:ATL54=AQD72)*(ATM3:ATM54="D"))+SUMPRODUCT((ATI3:ATI54=AQD70)*(ATL3:ATL54=AQD72)*(ATM3:ATM54="D"))+SUMPRODUCT((ATI3:ATI54=AQD71)*(ATL3:ATL54=AQD72)*(ATM3:ATM54="D"))</f>
        <v>0</v>
      </c>
      <c r="AQG72" s="395">
        <f ca="1">SUMPRODUCT((ATI3:ATI54=AQD72)*(ATL3:ATL54=AQD73)*(ATM3:ATM54="L"))+SUMPRODUCT((ATI3:ATI54=AQD72)*(ATL3:ATL54=AQD74)*(ATM3:ATM54="L"))+SUMPRODUCT((ATI3:ATI54=AQD72)*(ATL3:ATL54=AQD70)*(ATM3:ATM54="L"))+SUMPRODUCT((ATI3:ATI54=AQD72)*(ATL3:ATL54=AQD71)*(ATM3:ATM54="L"))+SUMPRODUCT((ATI3:ATI54=AQD73)*(ATL3:ATL54=AQD72)*(ATN3:ATN54="L"))+SUMPRODUCT((ATI3:ATI54=AQD74)*(ATL3:ATL54=AQD72)*(ATN3:ATN54="L"))+SUMPRODUCT((ATI3:ATI54=AQD70)*(ATL3:ATL54=AQD72)*(ATN3:ATN54="L"))+SUMPRODUCT((ATI3:ATI54=AQD71)*(ATL3:ATL54=AQD72)*(ATN3:ATN54="L"))</f>
        <v>0</v>
      </c>
      <c r="AQH72" s="395">
        <f ca="1">SUMPRODUCT((ATI3:ATI54=AQD72)*(ATL3:ATL54=AQD73)*ATJ3:ATJ54)+SUMPRODUCT((ATI3:ATI54=AQD72)*(ATL3:ATL54=AQD74)*ATJ3:ATJ54)+SUMPRODUCT((ATI3:ATI54=AQD72)*(ATL3:ATL54=AQD70)*ATJ3:ATJ54)+SUMPRODUCT((ATI3:ATI54=AQD72)*(ATL3:ATL54=AQD71)*ATJ3:ATJ54)+SUMPRODUCT((ATI3:ATI54=AQD73)*(ATL3:ATL54=AQD72)*ATK3:ATK54)+SUMPRODUCT((ATI3:ATI54=AQD74)*(ATL3:ATL54=AQD72)*ATK3:ATK54)+SUMPRODUCT((ATI3:ATI54=AQD70)*(ATL3:ATL54=AQD72)*ATK3:ATK54)+SUMPRODUCT((ATI3:ATI54=AQD71)*(ATL3:ATL54=AQD72)*ATK3:ATK54)</f>
        <v>0</v>
      </c>
      <c r="AQI72" s="395">
        <f ca="1">SUMPRODUCT((ATI3:ATI54=AQD72)*(ATL3:ATL54=AQD73)*ATK3:ATK54)+SUMPRODUCT((ATI3:ATI54=AQD72)*(ATL3:ATL54=AQD74)*ATK3:ATK54)+SUMPRODUCT((ATI3:ATI54=AQD72)*(ATL3:ATL54=AQD70)*ATK3:ATK54)+SUMPRODUCT((ATI3:ATI54=AQD72)*(ATL3:ATL54=AQD71)*ATK3:ATK54)+SUMPRODUCT((ATI3:ATI54=AQD73)*(ATL3:ATL54=AQD72)*ATJ3:ATJ54)+SUMPRODUCT((ATI3:ATI54=AQD74)*(ATL3:ATL54=AQD72)*ATJ3:ATJ54)+SUMPRODUCT((ATI3:ATI54=AQD70)*(ATL3:ATL54=AQD72)*ATJ3:ATJ54)+SUMPRODUCT((ATI3:ATI54=AQD71)*(ATL3:ATL54=AQD72)*ATJ3:ATJ54)</f>
        <v>0</v>
      </c>
      <c r="AQJ72" s="395">
        <f ca="1">AQH72-AQI72+1000</f>
        <v>1000</v>
      </c>
      <c r="AQK72" s="395">
        <f t="shared" ca="1" si="7706"/>
        <v>0</v>
      </c>
      <c r="AQL72" s="395">
        <f ca="1">IF(AQD72&lt;&gt;"",VLOOKUP(AQD72,APK4:APQ52,7,FALSE),"")</f>
        <v>1000</v>
      </c>
      <c r="AQM72" s="395">
        <f ca="1">IF(AQD72&lt;&gt;"",VLOOKUP(AQD72,APK4:APQ52,5,FALSE),"")</f>
        <v>0</v>
      </c>
      <c r="AQN72" s="395">
        <f ca="1">IF(AQD72&lt;&gt;"",VLOOKUP(AQD72,APK4:APS52,9,FALSE),"")</f>
        <v>22</v>
      </c>
      <c r="AQO72" s="395">
        <f t="shared" ca="1" si="7707"/>
        <v>0</v>
      </c>
      <c r="AQP72" s="395">
        <f ca="1">IF(AQD72&lt;&gt;"",RANK(AQO72,AQO70:AQO73),"")</f>
        <v>1</v>
      </c>
      <c r="AQQ72" s="395">
        <f ca="1">IF(AQD72&lt;&gt;"",SUMPRODUCT((AQO70:AQO73=AQO72)*(AQJ70:AQJ73&gt;AQJ72)),"")</f>
        <v>0</v>
      </c>
      <c r="AQR72" s="395">
        <f ca="1">IF(AQD72&lt;&gt;"",SUMPRODUCT((AQO70:AQO73=AQO72)*(AQJ70:AQJ73=AQJ72)*(AQH70:AQH73&gt;AQH72)),"")</f>
        <v>0</v>
      </c>
      <c r="AQS72" s="395">
        <f ca="1">IF(AQD72&lt;&gt;"",SUMPRODUCT((AQO70:AQO73=AQO72)*(AQJ70:AQJ73=AQJ72)*(AQH70:AQH73=AQH72)*(AQL70:AQL73&gt;AQL72)),"")</f>
        <v>0</v>
      </c>
      <c r="AQT72" s="395">
        <f ca="1">IF(AQD72&lt;&gt;"",SUMPRODUCT((AQO70:AQO73=AQO72)*(AQJ70:AQJ73=AQJ72)*(AQH70:AQH73=AQH72)*(AQL70:AQL73=AQL72)*(AQM70:AQM73&gt;AQM72)),"")</f>
        <v>0</v>
      </c>
      <c r="AQU72" s="395">
        <f ca="1">IF(AQD72&lt;&gt;"",SUMPRODUCT((AQO70:AQO73=AQO72)*(AQJ70:AQJ73=AQJ72)*(AQH70:AQH73=AQH72)*(AQL70:AQL73=AQL72)*(AQM70:AQM73=AQM72)*(AQN70:AQN73&gt;AQN72)),"")</f>
        <v>1</v>
      </c>
      <c r="AQV72" s="395">
        <f ca="1">IF(AQD72&lt;&gt;"",SUM(AQP72:AQU72),"")</f>
        <v>2</v>
      </c>
      <c r="AQW72" s="395" t="str">
        <f ca="1">IF(AQX20&lt;&gt;"",SUMPRODUCT((ARE18:ARE21=ARE20)*(ARD18:ARD21=ARD20)*(ARB18:ARB21=ARB20)*(ARC18:ARC21=ARC20)),"")</f>
        <v/>
      </c>
      <c r="AQX72" s="395" t="str">
        <f ca="1">IF(AND(AQW72&lt;&gt;"",AQW72&gt;1),AQX20,"")</f>
        <v/>
      </c>
      <c r="AQY72" s="395">
        <f ca="1">SUMPRODUCT((ATI3:ATI54=AQX72)*(ATL3:ATL54=AQX73)*(ATM3:ATM54="W"))+SUMPRODUCT((ATI3:ATI54=AQX72)*(ATL3:ATL54=AQX74)*(ATM3:ATM54="W"))+SUMPRODUCT((ATI3:ATI54=AQX72)*(ATL3:ATL54=AQX71)*(ATM3:ATM54="W"))+SUMPRODUCT((ATI3:ATI54=AQX73)*(ATL3:ATL54=AQX72)*(ATN3:ATN54="W"))+SUMPRODUCT((ATI3:ATI54=AQX74)*(ATL3:ATL54=AQX72)*(ATN3:ATN54="W"))+SUMPRODUCT((ATI3:ATI54=AQX71)*(ATL3:ATL54=AQX72)*(ATN3:ATN54="W"))</f>
        <v>0</v>
      </c>
      <c r="AQZ72" s="395">
        <f ca="1">SUMPRODUCT((ATI3:ATI54=AQX72)*(ATL3:ATL54=AQX73)*(ATM3:ATM54="D"))+SUMPRODUCT((ATI3:ATI54=AQX72)*(ATL3:ATL54=AQX74)*(ATM3:ATM54="D"))+SUMPRODUCT((ATI3:ATI54=AQX72)*(ATL3:ATL54=AQX71)*(ATM3:ATM54="D"))+SUMPRODUCT((ATI3:ATI54=AQX73)*(ATL3:ATL54=AQX72)*(ATM3:ATM54="D"))+SUMPRODUCT((ATI3:ATI54=AQX74)*(ATL3:ATL54=AQX72)*(ATM3:ATM54="D"))+SUMPRODUCT((ATI3:ATI54=AQX71)*(ATL3:ATL54=AQX72)*(ATM3:ATM54="D"))</f>
        <v>0</v>
      </c>
      <c r="ARA72" s="395">
        <f ca="1">SUMPRODUCT((ATI3:ATI54=AQX72)*(ATL3:ATL54=AQX73)*(ATM3:ATM54="L"))+SUMPRODUCT((ATI3:ATI54=AQX72)*(ATL3:ATL54=AQX74)*(ATM3:ATM54="L"))+SUMPRODUCT((ATI3:ATI54=AQX72)*(ATL3:ATL54=AQX71)*(ATM3:ATM54="L"))+SUMPRODUCT((ATI3:ATI54=AQX73)*(ATL3:ATL54=AQX72)*(ATN3:ATN54="L"))+SUMPRODUCT((ATI3:ATI54=AQX74)*(ATL3:ATL54=AQX72)*(ATN3:ATN54="L"))+SUMPRODUCT((ATI3:ATI54=AQX71)*(ATL3:ATL54=AQX72)*(ATN3:ATN54="L"))</f>
        <v>0</v>
      </c>
      <c r="ARB72" s="395">
        <f ca="1">SUMPRODUCT((ATI3:ATI54=AQX72)*(ATL3:ATL54=AQX73)*ATJ3:ATJ54)+SUMPRODUCT((ATI3:ATI54=AQX72)*(ATL3:ATL54=AQX74)*ATJ3:ATJ54)+SUMPRODUCT((ATI3:ATI54=AQX72)*(ATL3:ATL54=AQX70)*ATJ3:ATJ54)+SUMPRODUCT((ATI3:ATI54=AQX72)*(ATL3:ATL54=AQX71)*ATJ3:ATJ54)+SUMPRODUCT((ATI3:ATI54=AQX73)*(ATL3:ATL54=AQX72)*ATK3:ATK54)+SUMPRODUCT((ATI3:ATI54=AQX74)*(ATL3:ATL54=AQX72)*ATK3:ATK54)+SUMPRODUCT((ATI3:ATI54=AQX70)*(ATL3:ATL54=AQX72)*ATK3:ATK54)+SUMPRODUCT((ATI3:ATI54=AQX71)*(ATL3:ATL54=AQX72)*ATK3:ATK54)</f>
        <v>0</v>
      </c>
      <c r="ARC72" s="395">
        <f ca="1">SUMPRODUCT((ATI3:ATI54=AQX72)*(ATL3:ATL54=AQX73)*ATK3:ATK54)+SUMPRODUCT((ATI3:ATI54=AQX72)*(ATL3:ATL54=AQX74)*ATK3:ATK54)+SUMPRODUCT((ATI3:ATI54=AQX72)*(ATL3:ATL54=AQX70)*ATK3:ATK54)+SUMPRODUCT((ATI3:ATI54=AQX72)*(ATL3:ATL54=AQX71)*ATK3:ATK54)+SUMPRODUCT((ATI3:ATI54=AQX73)*(ATL3:ATL54=AQX72)*ATJ3:ATJ54)+SUMPRODUCT((ATI3:ATI54=AQX74)*(ATL3:ATL54=AQX72)*ATJ3:ATJ54)+SUMPRODUCT((ATI3:ATI54=AQX70)*(ATL3:ATL54=AQX72)*ATJ3:ATJ54)+SUMPRODUCT((ATI3:ATI54=AQX71)*(ATL3:ATL54=AQX72)*ATJ3:ATJ54)</f>
        <v>0</v>
      </c>
      <c r="ARD72" s="395">
        <f ca="1">ARB72-ARC72+1000</f>
        <v>1000</v>
      </c>
      <c r="ARE72" s="395" t="str">
        <f t="shared" ca="1" si="7708"/>
        <v/>
      </c>
      <c r="ARF72" s="395" t="str">
        <f ca="1">IF(AQX72&lt;&gt;"",VLOOKUP(AQX72,APK4:APQ52,7,FALSE),"")</f>
        <v/>
      </c>
      <c r="ARG72" s="395" t="str">
        <f ca="1">IF(AQX72&lt;&gt;"",VLOOKUP(AQX72,APK4:APQ52,5,FALSE),"")</f>
        <v/>
      </c>
      <c r="ARH72" s="395" t="str">
        <f ca="1">IF(AQX72&lt;&gt;"",VLOOKUP(AQX72,APK4:APS52,9,FALSE),"")</f>
        <v/>
      </c>
      <c r="ARI72" s="395" t="str">
        <f t="shared" ca="1" si="7709"/>
        <v/>
      </c>
      <c r="ARJ72" s="395" t="str">
        <f ca="1">IF(AQX72&lt;&gt;"",RANK(ARI72,ARI70:ARI73),"")</f>
        <v/>
      </c>
      <c r="ARK72" s="395" t="str">
        <f ca="1">IF(AQX72&lt;&gt;"",SUMPRODUCT((ARI70:ARI73=ARI72)*(ARD70:ARD73&gt;ARD72)),"")</f>
        <v/>
      </c>
      <c r="ARL72" s="395" t="str">
        <f ca="1">IF(AQX72&lt;&gt;"",SUMPRODUCT((ARI70:ARI73=ARI72)*(ARD70:ARD73=ARD72)*(ARB70:ARB73&gt;ARB72)),"")</f>
        <v/>
      </c>
      <c r="ARM72" s="395" t="str">
        <f ca="1">IF(AQX72&lt;&gt;"",SUMPRODUCT((ARI70:ARI73=ARI72)*(ARD70:ARD73=ARD72)*(ARB70:ARB73=ARB72)*(ARF70:ARF73&gt;ARF72)),"")</f>
        <v/>
      </c>
      <c r="ARN72" s="395" t="str">
        <f ca="1">IF(AQX72&lt;&gt;"",SUMPRODUCT((ARI70:ARI73=ARI72)*(ARD70:ARD73=ARD72)*(ARB70:ARB73=ARB72)*(ARF70:ARF73=ARF72)*(ARG70:ARG73&gt;ARG72)),"")</f>
        <v/>
      </c>
      <c r="ARO72" s="395" t="str">
        <f ca="1">IF(AQX72&lt;&gt;"",SUMPRODUCT((ARI70:ARI73=ARI72)*(ARD70:ARD73=ARD72)*(ARB70:ARB73=ARB72)*(ARF70:ARF73=ARF72)*(ARG70:ARG73=ARG72)*(ARH70:ARH73&gt;ARH72)),"")</f>
        <v/>
      </c>
      <c r="ARP72" s="395" t="str">
        <f t="shared" ref="ARP72:ARP73" ca="1" si="7720">IF(AQX72&lt;&gt;"",SUM(ARJ72:ARO72)+1,"")</f>
        <v/>
      </c>
    </row>
    <row r="73" spans="7:1160" x14ac:dyDescent="0.25">
      <c r="G73" s="395">
        <v>1</v>
      </c>
      <c r="H73" s="395">
        <v>1</v>
      </c>
      <c r="I73" s="395">
        <v>1</v>
      </c>
      <c r="J73" s="395">
        <f>IF(COUNTIF(J18:J21,4)=4,1,SUMPRODUCT((J18:J21=J21)*(I18:I21=I21)*(G18:G21&gt;G21))+1)</f>
        <v>1</v>
      </c>
      <c r="U73" s="395" t="str">
        <f>IF(V21&lt;&gt;"",SUMPRODUCT((AC18:AC21=AC21)*(AB18:AB21=AB21)*(Z18:Z21=Z21)*(AA18:AA21=AA21)),"")</f>
        <v/>
      </c>
      <c r="V73" s="395" t="str">
        <f>IF(AND(U73&lt;&gt;"",U73&gt;1),V21,"")</f>
        <v/>
      </c>
      <c r="W73" s="395">
        <f>SUMPRODUCT((DA3:DA54=V73)*(DD3:DD54=V74)*(DE3:DE54="W"))+SUMPRODUCT((DA3:DA54=V73)*(DD3:DD54=V70)*(DE3:DE54="W"))+SUMPRODUCT((DA3:DA54=V73)*(DD3:DD54=V71)*(DE3:DE54="W"))+SUMPRODUCT((DA3:DA54=V73)*(DD3:DD54=V72)*(DE3:DE54="W"))+SUMPRODUCT((DA3:DA54=V74)*(DD3:DD54=V73)*(DF3:DF54="W"))+SUMPRODUCT((DA3:DA54=V70)*(DD3:DD54=V73)*(DF3:DF54="W"))+SUMPRODUCT((DA3:DA54=V71)*(DD3:DD54=V73)*(DF3:DF54="W"))+SUMPRODUCT((DA3:DA54=V72)*(DD3:DD54=V73)*(DF3:DF54="W"))</f>
        <v>0</v>
      </c>
      <c r="X73" s="395">
        <f>SUMPRODUCT((DA3:DA54=V73)*(DD3:DD54=V74)*(DE3:DE54="D"))+SUMPRODUCT((DA3:DA54=V73)*(DD3:DD54=V70)*(DE3:DE54="D"))+SUMPRODUCT((DA3:DA54=V73)*(DD3:DD54=V71)*(DE3:DE54="D"))+SUMPRODUCT((DA3:DA54=V73)*(DD3:DD54=V72)*(DE3:DE54="D"))+SUMPRODUCT((DA3:DA54=V74)*(DD3:DD54=V73)*(DE3:DE54="D"))+SUMPRODUCT((DA3:DA54=V70)*(DD3:DD54=V73)*(DE3:DE54="D"))+SUMPRODUCT((DA3:DA54=V71)*(DD3:DD54=V73)*(DE3:DE54="D"))+SUMPRODUCT((DA3:DA54=V72)*(DD3:DD54=V73)*(DE3:DE54="D"))</f>
        <v>0</v>
      </c>
      <c r="Y73" s="395">
        <f>SUMPRODUCT((DA3:DA54=V73)*(DD3:DD54=V74)*(DE3:DE54="L"))+SUMPRODUCT((DA3:DA54=V73)*(DD3:DD54=V70)*(DE3:DE54="L"))+SUMPRODUCT((DA3:DA54=V73)*(DD3:DD54=V71)*(DE3:DE54="L"))+SUMPRODUCT((DA3:DA54=V73)*(DD3:DD54=V72)*(DE3:DE54="L"))+SUMPRODUCT((DA3:DA54=V74)*(DD3:DD54=V73)*(DF3:DF54="L"))+SUMPRODUCT((DA3:DA54=V70)*(DD3:DD54=V73)*(DF3:DF54="L"))+SUMPRODUCT((DA3:DA54=V71)*(DD3:DD54=V73)*(DF3:DF54="L"))+SUMPRODUCT((DA3:DA54=V72)*(DD3:DD54=V73)*(DF3:DF54="L"))</f>
        <v>0</v>
      </c>
      <c r="Z73" s="395">
        <f>SUMPRODUCT((DA3:DA54=V73)*(DD3:DD54=V74)*DB3:DB54)+SUMPRODUCT((DA3:DA54=V73)*(DD3:DD54=V70)*DB3:DB54)+SUMPRODUCT((DA3:DA54=V73)*(DD3:DD54=V71)*DB3:DB54)+SUMPRODUCT((DA3:DA54=V73)*(DD3:DD54=V72)*DB3:DB54)+SUMPRODUCT((DA3:DA54=V74)*(DD3:DD54=V73)*DC3:DC54)+SUMPRODUCT((DA3:DA54=V70)*(DD3:DD54=V73)*DC3:DC54)+SUMPRODUCT((DA3:DA54=V71)*(DD3:DD54=V73)*DC3:DC54)+SUMPRODUCT((DA3:DA54=V72)*(DD3:DD54=V73)*DC3:DC54)</f>
        <v>0</v>
      </c>
      <c r="AA73" s="395">
        <f>SUMPRODUCT((DA3:DA54=V73)*(DD3:DD54=V74)*DC3:DC54)+SUMPRODUCT((DA3:DA54=V73)*(DD3:DD54=V70)*DC3:DC54)+SUMPRODUCT((DA3:DA54=V73)*(DD3:DD54=V71)*DC3:DC54)+SUMPRODUCT((DA3:DA54=V73)*(DD3:DD54=V72)*DC3:DC54)+SUMPRODUCT((DA3:DA54=V74)*(DD3:DD54=V73)*DB3:DB54)+SUMPRODUCT((DA3:DA54=V70)*(DD3:DD54=V73)*DB3:DB54)+SUMPRODUCT((DA3:DA54=V71)*(DD3:DD54=V73)*DB3:DB54)+SUMPRODUCT((DA3:DA54=V72)*(DD3:DD54=V73)*DB3:DB54)</f>
        <v>0</v>
      </c>
      <c r="AB73" s="395">
        <f>Z73-AA73+1000</f>
        <v>1000</v>
      </c>
      <c r="AC73" s="395" t="str">
        <f t="shared" si="7666"/>
        <v/>
      </c>
      <c r="AD73" s="395" t="str">
        <f>IF(V73&lt;&gt;"",VLOOKUP(V73,C4:I52,7,FALSE),"")</f>
        <v/>
      </c>
      <c r="AE73" s="395" t="str">
        <f>IF(V73&lt;&gt;"",VLOOKUP(V73,C4:I52,5,FALSE),"")</f>
        <v/>
      </c>
      <c r="AF73" s="395" t="str">
        <f>IF(V73&lt;&gt;"",VLOOKUP(V73,C4:K52,9,FALSE),"")</f>
        <v/>
      </c>
      <c r="AG73" s="395" t="str">
        <f t="shared" si="7667"/>
        <v/>
      </c>
      <c r="AH73" s="395" t="str">
        <f>IF(V73&lt;&gt;"",RANK(AG73,AG70:AG73),"")</f>
        <v/>
      </c>
      <c r="AI73" s="395" t="str">
        <f>IF(V73&lt;&gt;"",SUMPRODUCT((AG70:AG73=AG73)*(AB70:AB73&gt;AB73)),"")</f>
        <v/>
      </c>
      <c r="AJ73" s="395" t="str">
        <f>IF(V73&lt;&gt;"",SUMPRODUCT((AG70:AG73=AG73)*(AB70:AB73=AB73)*(Z70:Z73&gt;Z73)),"")</f>
        <v/>
      </c>
      <c r="AK73" s="395" t="str">
        <f>IF(V73&lt;&gt;"",SUMPRODUCT((AG70:AG73=AG73)*(AB70:AB73=AB73)*(Z70:Z73=Z73)*(AD70:AD73&gt;AD73)),"")</f>
        <v/>
      </c>
      <c r="AL73" s="395" t="str">
        <f>IF(V73&lt;&gt;"",SUMPRODUCT((AG70:AG73=AG73)*(AB70:AB73=AB73)*(Z70:Z73=Z73)*(AD70:AD73=AD73)*(AE70:AE73&gt;AE73)),"")</f>
        <v/>
      </c>
      <c r="AM73" s="395" t="str">
        <f>IF(V73&lt;&gt;"",SUMPRODUCT((AG70:AG73=AG73)*(AB70:AB73=AB73)*(Z70:Z73=Z73)*(AD70:AD73=AD73)*(AE70:AE73=AE73)*(AF70:AF73&gt;AF73)),"")</f>
        <v/>
      </c>
      <c r="AN73" s="395" t="str">
        <f>IF(V73&lt;&gt;"",SUM(AH73:AM73),"")</f>
        <v/>
      </c>
      <c r="AO73" s="395" t="str">
        <f>IF(AP21&lt;&gt;"",SUMPRODUCT((AW18:AW21=AW21)*(AV18:AV21=AV21)*(AT18:AT21=AT21)*(AU18:AU21=AU21)),"")</f>
        <v/>
      </c>
      <c r="AP73" s="395" t="str">
        <f>IF(AND(AO73&lt;&gt;"",AO73&gt;1),AP21,"")</f>
        <v/>
      </c>
      <c r="AQ73" s="395" t="str">
        <f>IF(AP73&lt;&gt;"",SUMPRODUCT((DA3:DA54=AP73)*(DD3:DD54=AP74)*(DE3:DE54="W"))+SUMPRODUCT((DA3:DA54=AP73)*(DD3:DD54=AP71)*(DE3:DE54="W"))+SUMPRODUCT((DA3:DA54=AP73)*(DD3:DD54=AP72)*(DE3:DE54="W"))+SUMPRODUCT((DA3:DA54=AP74)*(DD3:DD54=AP73)*(DF3:DF54="W"))+SUMPRODUCT((DA3:DA54=AP71)*(DD3:DD54=AP73)*(DF3:DF54="W"))+SUMPRODUCT((DA3:DA54=AP72)*(DD3:DD54=AP73)*(DF3:DF54="W")),"")</f>
        <v/>
      </c>
      <c r="AR73" s="395" t="str">
        <f>IF(AP73&lt;&gt;"",SUMPRODUCT((DA3:DA54=AP73)*(DD3:DD54=AP74)*(DE3:DE54="D"))+SUMPRODUCT((DA3:DA54=AP73)*(DD3:DD54=AP71)*(DE3:DE54="D"))+SUMPRODUCT((DA3:DA54=AP73)*(DD3:DD54=AP72)*(DE3:DE54="D"))+SUMPRODUCT((DA3:DA54=AP74)*(DD3:DD54=AP73)*(DE3:DE54="D"))+SUMPRODUCT((DA3:DA54=AP71)*(DD3:DD54=AP73)*(DE3:DE54="D"))+SUMPRODUCT((DA3:DA54=AP72)*(DD3:DD54=AP73)*(DE3:DE54="D")),"")</f>
        <v/>
      </c>
      <c r="AS73" s="395" t="str">
        <f>IF(AP73&lt;&gt;"",SUMPRODUCT((DA3:DA54=AP73)*(DD3:DD54=AP74)*(DE3:DE54="L"))+SUMPRODUCT((DA3:DA54=AP73)*(DD3:DD54=AP71)*(DE3:DE54="L"))+SUMPRODUCT((DA3:DA54=AP73)*(DD3:DD54=AP72)*(DE3:DE54="L"))+SUMPRODUCT((DA3:DA54=AP74)*(DD3:DD54=AP73)*(DF3:DF54="L"))+SUMPRODUCT((DA3:DA54=AP71)*(DD3:DD54=AP73)*(DF3:DF54="L"))+SUMPRODUCT((DA3:DA54=AP72)*(DD3:DD54=AP73)*(DF3:DF54="L")),"")</f>
        <v/>
      </c>
      <c r="AT73" s="395">
        <f>SUMPRODUCT((DA3:DA54=AP73)*(DD3:DD54=AP74)*DB3:DB54)+SUMPRODUCT((DA3:DA54=AP73)*(DD3:DD54=AP70)*DB3:DB54)+SUMPRODUCT((DA3:DA54=AP73)*(DD3:DD54=AP71)*DB3:DB54)+SUMPRODUCT((DA3:DA54=AP73)*(DD3:DD54=AP72)*DB3:DB54)+SUMPRODUCT((DA3:DA54=AP74)*(DD3:DD54=AP73)*DC3:DC54)+SUMPRODUCT((DA3:DA54=AP70)*(DD3:DD54=AP73)*DC3:DC54)+SUMPRODUCT((DA3:DA54=AP71)*(DD3:DD54=AP73)*DC3:DC54)+SUMPRODUCT((DA3:DA54=AP72)*(DD3:DD54=AP73)*DC3:DC54)</f>
        <v>0</v>
      </c>
      <c r="AU73" s="395">
        <f>SUMPRODUCT((DA3:DA54=AP73)*(DD3:DD54=AP74)*DC3:DC54)+SUMPRODUCT((DA3:DA54=AP73)*(DD3:DD54=AP70)*DC3:DC54)+SUMPRODUCT((DA3:DA54=AP73)*(DD3:DD54=AP71)*DC3:DC54)+SUMPRODUCT((DA3:DA54=AP73)*(DD3:DD54=AP72)*DC3:DC54)+SUMPRODUCT((DA3:DA54=AP74)*(DD3:DD54=AP73)*DB3:DB54)+SUMPRODUCT((DA3:DA54=AP70)*(DD3:DD54=AP73)*DB3:DB54)+SUMPRODUCT((DA3:DA54=AP71)*(DD3:DD54=AP73)*DB3:DB54)+SUMPRODUCT((DA3:DA54=AP72)*(DD3:DD54=AP73)*DB3:DB54)</f>
        <v>0</v>
      </c>
      <c r="AV73" s="395">
        <f>AT73-AU73+1000</f>
        <v>1000</v>
      </c>
      <c r="AW73" s="395" t="str">
        <f t="shared" si="7668"/>
        <v/>
      </c>
      <c r="AX73" s="395" t="str">
        <f>IF(AP73&lt;&gt;"",VLOOKUP(AP73,C4:I52,7,FALSE),"")</f>
        <v/>
      </c>
      <c r="AY73" s="395" t="str">
        <f>IF(AP73&lt;&gt;"",VLOOKUP(AP73,C4:I52,5,FALSE),"")</f>
        <v/>
      </c>
      <c r="AZ73" s="395" t="str">
        <f>IF(AP73&lt;&gt;"",VLOOKUP(AP73,C4:K52,9,FALSE),"")</f>
        <v/>
      </c>
      <c r="BA73" s="395" t="str">
        <f t="shared" si="7669"/>
        <v/>
      </c>
      <c r="BB73" s="395" t="str">
        <f>IF(AP73&lt;&gt;"",RANK(BA73,BA70:BA73),"")</f>
        <v/>
      </c>
      <c r="BC73" s="395" t="str">
        <f>IF(AP73&lt;&gt;"",SUMPRODUCT((BA70:BA73=BA73)*(AV70:AV73&gt;AV73)),"")</f>
        <v/>
      </c>
      <c r="BD73" s="395" t="str">
        <f>IF(AP73&lt;&gt;"",SUMPRODUCT((BA70:BA73=BA73)*(AV70:AV73=AV73)*(AT70:AT73&gt;AT73)),"")</f>
        <v/>
      </c>
      <c r="BE73" s="395" t="str">
        <f>IF(AP73&lt;&gt;"",SUMPRODUCT((BA70:BA73=BA73)*(AV70:AV73=AV73)*(AT70:AT73=AT73)*(AX70:AX73&gt;AX73)),"")</f>
        <v/>
      </c>
      <c r="BF73" s="395" t="str">
        <f>IF(AP73&lt;&gt;"",SUMPRODUCT((BA70:BA73=BA73)*(AV70:AV73=AV73)*(AT70:AT73=AT73)*(AX70:AX73=AX73)*(AY70:AY73&gt;AY73)),"")</f>
        <v/>
      </c>
      <c r="BG73" s="395" t="str">
        <f>IF(AP73&lt;&gt;"",SUMPRODUCT((BA70:BA73=BA73)*(AV70:AV73=AV73)*(AT70:AT73=AT73)*(AX70:AX73=AX73)*(AY70:AY73=AY73)*(AZ70:AZ73&gt;AZ73)),"")</f>
        <v/>
      </c>
      <c r="BH73" s="395" t="str">
        <f t="shared" si="7710"/>
        <v/>
      </c>
      <c r="DP73" s="395">
        <f ca="1">IF(COUNTIF(DP18:DP21,4)=4,1,SUMPRODUCT((DP18:DP21=DP21)*(DO18:DO21=DO21)*(DM18:DM21&gt;DM21))+1)</f>
        <v>1</v>
      </c>
      <c r="EA73" s="395" t="str">
        <f ca="1">IF(EB21&lt;&gt;"",SUMPRODUCT((EI18:EI21=EI21)*(EH18:EH21=EH21)*(EF18:EF21=EF21)*(EG18:EG21=EG21)),"")</f>
        <v/>
      </c>
      <c r="EB73" s="395" t="str">
        <f ca="1">IF(AND(EA73&lt;&gt;"",EA73&gt;1),EB21,"")</f>
        <v/>
      </c>
      <c r="EC73" s="395">
        <f ca="1">SUMPRODUCT((HG3:HG54=EB73)*(HJ3:HJ54=EB74)*(HK3:HK54="W"))+SUMPRODUCT((HG3:HG54=EB73)*(HJ3:HJ54=EB70)*(HK3:HK54="W"))+SUMPRODUCT((HG3:HG54=EB73)*(HJ3:HJ54=EB71)*(HK3:HK54="W"))+SUMPRODUCT((HG3:HG54=EB73)*(HJ3:HJ54=EB72)*(HK3:HK54="W"))+SUMPRODUCT((HG3:HG54=EB74)*(HJ3:HJ54=EB73)*(HL3:HL54="W"))+SUMPRODUCT((HG3:HG54=EB70)*(HJ3:HJ54=EB73)*(HL3:HL54="W"))+SUMPRODUCT((HG3:HG54=EB71)*(HJ3:HJ54=EB73)*(HL3:HL54="W"))+SUMPRODUCT((HG3:HG54=EB72)*(HJ3:HJ54=EB73)*(HL3:HL54="W"))</f>
        <v>0</v>
      </c>
      <c r="ED73" s="395">
        <f ca="1">SUMPRODUCT((HG3:HG54=EB73)*(HJ3:HJ54=EB74)*(HK3:HK54="D"))+SUMPRODUCT((HG3:HG54=EB73)*(HJ3:HJ54=EB70)*(HK3:HK54="D"))+SUMPRODUCT((HG3:HG54=EB73)*(HJ3:HJ54=EB71)*(HK3:HK54="D"))+SUMPRODUCT((HG3:HG54=EB73)*(HJ3:HJ54=EB72)*(HK3:HK54="D"))+SUMPRODUCT((HG3:HG54=EB74)*(HJ3:HJ54=EB73)*(HK3:HK54="D"))+SUMPRODUCT((HG3:HG54=EB70)*(HJ3:HJ54=EB73)*(HK3:HK54="D"))+SUMPRODUCT((HG3:HG54=EB71)*(HJ3:HJ54=EB73)*(HK3:HK54="D"))+SUMPRODUCT((HG3:HG54=EB72)*(HJ3:HJ54=EB73)*(HK3:HK54="D"))</f>
        <v>0</v>
      </c>
      <c r="EE73" s="395">
        <f ca="1">SUMPRODUCT((HG3:HG54=EB73)*(HJ3:HJ54=EB74)*(HK3:HK54="L"))+SUMPRODUCT((HG3:HG54=EB73)*(HJ3:HJ54=EB70)*(HK3:HK54="L"))+SUMPRODUCT((HG3:HG54=EB73)*(HJ3:HJ54=EB71)*(HK3:HK54="L"))+SUMPRODUCT((HG3:HG54=EB73)*(HJ3:HJ54=EB72)*(HK3:HK54="L"))+SUMPRODUCT((HG3:HG54=EB74)*(HJ3:HJ54=EB73)*(HL3:HL54="L"))+SUMPRODUCT((HG3:HG54=EB70)*(HJ3:HJ54=EB73)*(HL3:HL54="L"))+SUMPRODUCT((HG3:HG54=EB71)*(HJ3:HJ54=EB73)*(HL3:HL54="L"))+SUMPRODUCT((HG3:HG54=EB72)*(HJ3:HJ54=EB73)*(HL3:HL54="L"))</f>
        <v>0</v>
      </c>
      <c r="EF73" s="395">
        <f ca="1">SUMPRODUCT((HG3:HG54=EB73)*(HJ3:HJ54=EB74)*HH3:HH54)+SUMPRODUCT((HG3:HG54=EB73)*(HJ3:HJ54=EB70)*HH3:HH54)+SUMPRODUCT((HG3:HG54=EB73)*(HJ3:HJ54=EB71)*HH3:HH54)+SUMPRODUCT((HG3:HG54=EB73)*(HJ3:HJ54=EB72)*HH3:HH54)+SUMPRODUCT((HG3:HG54=EB74)*(HJ3:HJ54=EB73)*HI3:HI54)+SUMPRODUCT((HG3:HG54=EB70)*(HJ3:HJ54=EB73)*HI3:HI54)+SUMPRODUCT((HG3:HG54=EB71)*(HJ3:HJ54=EB73)*HI3:HI54)+SUMPRODUCT((HG3:HG54=EB72)*(HJ3:HJ54=EB73)*HI3:HI54)</f>
        <v>0</v>
      </c>
      <c r="EG73" s="395">
        <f ca="1">SUMPRODUCT((HG3:HG54=EB73)*(HJ3:HJ54=EB74)*HI3:HI54)+SUMPRODUCT((HG3:HG54=EB73)*(HJ3:HJ54=EB70)*HI3:HI54)+SUMPRODUCT((HG3:HG54=EB73)*(HJ3:HJ54=EB71)*HI3:HI54)+SUMPRODUCT((HG3:HG54=EB73)*(HJ3:HJ54=EB72)*HI3:HI54)+SUMPRODUCT((HG3:HG54=EB74)*(HJ3:HJ54=EB73)*HH3:HH54)+SUMPRODUCT((HG3:HG54=EB70)*(HJ3:HJ54=EB73)*HH3:HH54)+SUMPRODUCT((HG3:HG54=EB71)*(HJ3:HJ54=EB73)*HH3:HH54)+SUMPRODUCT((HG3:HG54=EB72)*(HJ3:HJ54=EB73)*HH3:HH54)</f>
        <v>0</v>
      </c>
      <c r="EH73" s="395">
        <f ca="1">EF73-EG73+1000</f>
        <v>1000</v>
      </c>
      <c r="EI73" s="395" t="str">
        <f t="shared" ca="1" si="7670"/>
        <v/>
      </c>
      <c r="EJ73" s="395" t="str">
        <f ca="1">IF(EB73&lt;&gt;"",VLOOKUP(EB73,DI4:DO52,7,FALSE),"")</f>
        <v/>
      </c>
      <c r="EK73" s="395" t="str">
        <f ca="1">IF(EB73&lt;&gt;"",VLOOKUP(EB73,DI4:DO52,5,FALSE),"")</f>
        <v/>
      </c>
      <c r="EL73" s="395" t="str">
        <f ca="1">IF(EB73&lt;&gt;"",VLOOKUP(EB73,DI4:DQ52,9,FALSE),"")</f>
        <v/>
      </c>
      <c r="EM73" s="395" t="str">
        <f t="shared" ca="1" si="7671"/>
        <v/>
      </c>
      <c r="EN73" s="395" t="str">
        <f ca="1">IF(EB73&lt;&gt;"",RANK(EM73,EM70:EM73),"")</f>
        <v/>
      </c>
      <c r="EO73" s="395" t="str">
        <f ca="1">IF(EB73&lt;&gt;"",SUMPRODUCT((EM70:EM73=EM73)*(EH70:EH73&gt;EH73)),"")</f>
        <v/>
      </c>
      <c r="EP73" s="395" t="str">
        <f ca="1">IF(EB73&lt;&gt;"",SUMPRODUCT((EM70:EM73=EM73)*(EH70:EH73=EH73)*(EF70:EF73&gt;EF73)),"")</f>
        <v/>
      </c>
      <c r="EQ73" s="395" t="str">
        <f ca="1">IF(EB73&lt;&gt;"",SUMPRODUCT((EM70:EM73=EM73)*(EH70:EH73=EH73)*(EF70:EF73=EF73)*(EJ70:EJ73&gt;EJ73)),"")</f>
        <v/>
      </c>
      <c r="ER73" s="395" t="str">
        <f ca="1">IF(EB73&lt;&gt;"",SUMPRODUCT((EM70:EM73=EM73)*(EH70:EH73=EH73)*(EF70:EF73=EF73)*(EJ70:EJ73=EJ73)*(EK70:EK73&gt;EK73)),"")</f>
        <v/>
      </c>
      <c r="ES73" s="395" t="str">
        <f ca="1">IF(EB73&lt;&gt;"",SUMPRODUCT((EM70:EM73=EM73)*(EH70:EH73=EH73)*(EF70:EF73=EF73)*(EJ70:EJ73=EJ73)*(EK70:EK73=EK73)*(EL70:EL73&gt;EL73)),"")</f>
        <v/>
      </c>
      <c r="ET73" s="395" t="str">
        <f ca="1">IF(EB73&lt;&gt;"",SUM(EN73:ES73),"")</f>
        <v/>
      </c>
      <c r="EU73" s="395" t="str">
        <f ca="1">IF(EV21&lt;&gt;"",SUMPRODUCT((FC18:FC21=FC21)*(FB18:FB21=FB21)*(EZ18:EZ21=EZ21)*(FA18:FA21=FA21)),"")</f>
        <v/>
      </c>
      <c r="EV73" s="395" t="str">
        <f ca="1">IF(AND(EU73&lt;&gt;"",EU73&gt;1),EV21,"")</f>
        <v/>
      </c>
      <c r="EW73" s="395" t="str">
        <f ca="1">IF(EV73&lt;&gt;"",SUMPRODUCT((HG3:HG54=EV73)*(HJ3:HJ54=EV74)*(HK3:HK54="W"))+SUMPRODUCT((HG3:HG54=EV73)*(HJ3:HJ54=EV71)*(HK3:HK54="W"))+SUMPRODUCT((HG3:HG54=EV73)*(HJ3:HJ54=EV72)*(HK3:HK54="W"))+SUMPRODUCT((HG3:HG54=EV74)*(HJ3:HJ54=EV73)*(HL3:HL54="W"))+SUMPRODUCT((HG3:HG54=EV71)*(HJ3:HJ54=EV73)*(HL3:HL54="W"))+SUMPRODUCT((HG3:HG54=EV72)*(HJ3:HJ54=EV73)*(HL3:HL54="W")),"")</f>
        <v/>
      </c>
      <c r="EX73" s="395" t="str">
        <f ca="1">IF(EV73&lt;&gt;"",SUMPRODUCT((HG3:HG54=EV73)*(HJ3:HJ54=EV74)*(HK3:HK54="D"))+SUMPRODUCT((HG3:HG54=EV73)*(HJ3:HJ54=EV71)*(HK3:HK54="D"))+SUMPRODUCT((HG3:HG54=EV73)*(HJ3:HJ54=EV72)*(HK3:HK54="D"))+SUMPRODUCT((HG3:HG54=EV74)*(HJ3:HJ54=EV73)*(HK3:HK54="D"))+SUMPRODUCT((HG3:HG54=EV71)*(HJ3:HJ54=EV73)*(HK3:HK54="D"))+SUMPRODUCT((HG3:HG54=EV72)*(HJ3:HJ54=EV73)*(HK3:HK54="D")),"")</f>
        <v/>
      </c>
      <c r="EY73" s="395" t="str">
        <f ca="1">IF(EV73&lt;&gt;"",SUMPRODUCT((HG3:HG54=EV73)*(HJ3:HJ54=EV74)*(HK3:HK54="L"))+SUMPRODUCT((HG3:HG54=EV73)*(HJ3:HJ54=EV71)*(HK3:HK54="L"))+SUMPRODUCT((HG3:HG54=EV73)*(HJ3:HJ54=EV72)*(HK3:HK54="L"))+SUMPRODUCT((HG3:HG54=EV74)*(HJ3:HJ54=EV73)*(HL3:HL54="L"))+SUMPRODUCT((HG3:HG54=EV71)*(HJ3:HJ54=EV73)*(HL3:HL54="L"))+SUMPRODUCT((HG3:HG54=EV72)*(HJ3:HJ54=EV73)*(HL3:HL54="L")),"")</f>
        <v/>
      </c>
      <c r="EZ73" s="395">
        <f ca="1">SUMPRODUCT((HG3:HG54=EV73)*(HJ3:HJ54=EV74)*HH3:HH54)+SUMPRODUCT((HG3:HG54=EV73)*(HJ3:HJ54=EV70)*HH3:HH54)+SUMPRODUCT((HG3:HG54=EV73)*(HJ3:HJ54=EV71)*HH3:HH54)+SUMPRODUCT((HG3:HG54=EV73)*(HJ3:HJ54=EV72)*HH3:HH54)+SUMPRODUCT((HG3:HG54=EV74)*(HJ3:HJ54=EV73)*HI3:HI54)+SUMPRODUCT((HG3:HG54=EV70)*(HJ3:HJ54=EV73)*HI3:HI54)+SUMPRODUCT((HG3:HG54=EV71)*(HJ3:HJ54=EV73)*HI3:HI54)+SUMPRODUCT((HG3:HG54=EV72)*(HJ3:HJ54=EV73)*HI3:HI54)</f>
        <v>0</v>
      </c>
      <c r="FA73" s="395">
        <f ca="1">SUMPRODUCT((HG3:HG54=EV73)*(HJ3:HJ54=EV74)*HI3:HI54)+SUMPRODUCT((HG3:HG54=EV73)*(HJ3:HJ54=EV70)*HI3:HI54)+SUMPRODUCT((HG3:HG54=EV73)*(HJ3:HJ54=EV71)*HI3:HI54)+SUMPRODUCT((HG3:HG54=EV73)*(HJ3:HJ54=EV72)*HI3:HI54)+SUMPRODUCT((HG3:HG54=EV74)*(HJ3:HJ54=EV73)*HH3:HH54)+SUMPRODUCT((HG3:HG54=EV70)*(HJ3:HJ54=EV73)*HH3:HH54)+SUMPRODUCT((HG3:HG54=EV71)*(HJ3:HJ54=EV73)*HH3:HH54)+SUMPRODUCT((HG3:HG54=EV72)*(HJ3:HJ54=EV73)*HH3:HH54)</f>
        <v>0</v>
      </c>
      <c r="FB73" s="395">
        <f ca="1">EZ73-FA73+1000</f>
        <v>1000</v>
      </c>
      <c r="FC73" s="395" t="str">
        <f t="shared" ca="1" si="7672"/>
        <v/>
      </c>
      <c r="FD73" s="395" t="str">
        <f ca="1">IF(EV73&lt;&gt;"",VLOOKUP(EV73,DI4:DO52,7,FALSE),"")</f>
        <v/>
      </c>
      <c r="FE73" s="395" t="str">
        <f ca="1">IF(EV73&lt;&gt;"",VLOOKUP(EV73,DI4:DO52,5,FALSE),"")</f>
        <v/>
      </c>
      <c r="FF73" s="395" t="str">
        <f ca="1">IF(EV73&lt;&gt;"",VLOOKUP(EV73,DI4:DQ52,9,FALSE),"")</f>
        <v/>
      </c>
      <c r="FG73" s="395" t="str">
        <f t="shared" ca="1" si="7673"/>
        <v/>
      </c>
      <c r="FH73" s="395" t="str">
        <f ca="1">IF(EV73&lt;&gt;"",RANK(FG73,FG70:FG73),"")</f>
        <v/>
      </c>
      <c r="FI73" s="395" t="str">
        <f ca="1">IF(EV73&lt;&gt;"",SUMPRODUCT((FG70:FG73=FG73)*(FB70:FB73&gt;FB73)),"")</f>
        <v/>
      </c>
      <c r="FJ73" s="395" t="str">
        <f ca="1">IF(EV73&lt;&gt;"",SUMPRODUCT((FG70:FG73=FG73)*(FB70:FB73=FB73)*(EZ70:EZ73&gt;EZ73)),"")</f>
        <v/>
      </c>
      <c r="FK73" s="395" t="str">
        <f ca="1">IF(EV73&lt;&gt;"",SUMPRODUCT((FG70:FG73=FG73)*(FB70:FB73=FB73)*(EZ70:EZ73=EZ73)*(FD70:FD73&gt;FD73)),"")</f>
        <v/>
      </c>
      <c r="FL73" s="395" t="str">
        <f ca="1">IF(EV73&lt;&gt;"",SUMPRODUCT((FG70:FG73=FG73)*(FB70:FB73=FB73)*(EZ70:EZ73=EZ73)*(FD70:FD73=FD73)*(FE70:FE73&gt;FE73)),"")</f>
        <v/>
      </c>
      <c r="FM73" s="395" t="str">
        <f ca="1">IF(EV73&lt;&gt;"",SUMPRODUCT((FG70:FG73=FG73)*(FB70:FB73=FB73)*(EZ70:EZ73=EZ73)*(FD70:FD73=FD73)*(FE70:FE73=FE73)*(FF70:FF73&gt;FF73)),"")</f>
        <v/>
      </c>
      <c r="FN73" s="395" t="str">
        <f t="shared" ca="1" si="7711"/>
        <v/>
      </c>
      <c r="HV73" s="395">
        <f ca="1">IF(COUNTIF(HV18:HV21,4)=4,1,SUMPRODUCT((HV18:HV21=HV21)*(HU18:HU21=HU21)*(HS18:HS21&gt;HS21))+1)</f>
        <v>1</v>
      </c>
      <c r="IG73" s="395" t="str">
        <f ca="1">IF(IH21&lt;&gt;"",SUMPRODUCT((IO18:IO21=IO21)*(IN18:IN21=IN21)*(IL18:IL21=IL21)*(IM18:IM21=IM21)),"")</f>
        <v/>
      </c>
      <c r="IH73" s="395" t="str">
        <f ca="1">IF(AND(IG73&lt;&gt;"",IG73&gt;1),IH21,"")</f>
        <v/>
      </c>
      <c r="II73" s="395">
        <f ca="1">SUMPRODUCT((LM3:LM54=IH73)*(LP3:LP54=IH74)*(LQ3:LQ54="W"))+SUMPRODUCT((LM3:LM54=IH73)*(LP3:LP54=IH70)*(LQ3:LQ54="W"))+SUMPRODUCT((LM3:LM54=IH73)*(LP3:LP54=IH71)*(LQ3:LQ54="W"))+SUMPRODUCT((LM3:LM54=IH73)*(LP3:LP54=IH72)*(LQ3:LQ54="W"))+SUMPRODUCT((LM3:LM54=IH74)*(LP3:LP54=IH73)*(LR3:LR54="W"))+SUMPRODUCT((LM3:LM54=IH70)*(LP3:LP54=IH73)*(LR3:LR54="W"))+SUMPRODUCT((LM3:LM54=IH71)*(LP3:LP54=IH73)*(LR3:LR54="W"))+SUMPRODUCT((LM3:LM54=IH72)*(LP3:LP54=IH73)*(LR3:LR54="W"))</f>
        <v>0</v>
      </c>
      <c r="IJ73" s="395">
        <f ca="1">SUMPRODUCT((LM3:LM54=IH73)*(LP3:LP54=IH74)*(LQ3:LQ54="D"))+SUMPRODUCT((LM3:LM54=IH73)*(LP3:LP54=IH70)*(LQ3:LQ54="D"))+SUMPRODUCT((LM3:LM54=IH73)*(LP3:LP54=IH71)*(LQ3:LQ54="D"))+SUMPRODUCT((LM3:LM54=IH73)*(LP3:LP54=IH72)*(LQ3:LQ54="D"))+SUMPRODUCT((LM3:LM54=IH74)*(LP3:LP54=IH73)*(LQ3:LQ54="D"))+SUMPRODUCT((LM3:LM54=IH70)*(LP3:LP54=IH73)*(LQ3:LQ54="D"))+SUMPRODUCT((LM3:LM54=IH71)*(LP3:LP54=IH73)*(LQ3:LQ54="D"))+SUMPRODUCT((LM3:LM54=IH72)*(LP3:LP54=IH73)*(LQ3:LQ54="D"))</f>
        <v>0</v>
      </c>
      <c r="IK73" s="395">
        <f ca="1">SUMPRODUCT((LM3:LM54=IH73)*(LP3:LP54=IH74)*(LQ3:LQ54="L"))+SUMPRODUCT((LM3:LM54=IH73)*(LP3:LP54=IH70)*(LQ3:LQ54="L"))+SUMPRODUCT((LM3:LM54=IH73)*(LP3:LP54=IH71)*(LQ3:LQ54="L"))+SUMPRODUCT((LM3:LM54=IH73)*(LP3:LP54=IH72)*(LQ3:LQ54="L"))+SUMPRODUCT((LM3:LM54=IH74)*(LP3:LP54=IH73)*(LR3:LR54="L"))+SUMPRODUCT((LM3:LM54=IH70)*(LP3:LP54=IH73)*(LR3:LR54="L"))+SUMPRODUCT((LM3:LM54=IH71)*(LP3:LP54=IH73)*(LR3:LR54="L"))+SUMPRODUCT((LM3:LM54=IH72)*(LP3:LP54=IH73)*(LR3:LR54="L"))</f>
        <v>0</v>
      </c>
      <c r="IL73" s="395">
        <f ca="1">SUMPRODUCT((LM3:LM54=IH73)*(LP3:LP54=IH74)*LN3:LN54)+SUMPRODUCT((LM3:LM54=IH73)*(LP3:LP54=IH70)*LN3:LN54)+SUMPRODUCT((LM3:LM54=IH73)*(LP3:LP54=IH71)*LN3:LN54)+SUMPRODUCT((LM3:LM54=IH73)*(LP3:LP54=IH72)*LN3:LN54)+SUMPRODUCT((LM3:LM54=IH74)*(LP3:LP54=IH73)*LO3:LO54)+SUMPRODUCT((LM3:LM54=IH70)*(LP3:LP54=IH73)*LO3:LO54)+SUMPRODUCT((LM3:LM54=IH71)*(LP3:LP54=IH73)*LO3:LO54)+SUMPRODUCT((LM3:LM54=IH72)*(LP3:LP54=IH73)*LO3:LO54)</f>
        <v>0</v>
      </c>
      <c r="IM73" s="395">
        <f ca="1">SUMPRODUCT((LM3:LM54=IH73)*(LP3:LP54=IH74)*LO3:LO54)+SUMPRODUCT((LM3:LM54=IH73)*(LP3:LP54=IH70)*LO3:LO54)+SUMPRODUCT((LM3:LM54=IH73)*(LP3:LP54=IH71)*LO3:LO54)+SUMPRODUCT((LM3:LM54=IH73)*(LP3:LP54=IH72)*LO3:LO54)+SUMPRODUCT((LM3:LM54=IH74)*(LP3:LP54=IH73)*LN3:LN54)+SUMPRODUCT((LM3:LM54=IH70)*(LP3:LP54=IH73)*LN3:LN54)+SUMPRODUCT((LM3:LM54=IH71)*(LP3:LP54=IH73)*LN3:LN54)+SUMPRODUCT((LM3:LM54=IH72)*(LP3:LP54=IH73)*LN3:LN54)</f>
        <v>0</v>
      </c>
      <c r="IN73" s="395">
        <f ca="1">IL73-IM73+1000</f>
        <v>1000</v>
      </c>
      <c r="IO73" s="395" t="str">
        <f t="shared" ca="1" si="7674"/>
        <v/>
      </c>
      <c r="IP73" s="395" t="str">
        <f ca="1">IF(IH73&lt;&gt;"",VLOOKUP(IH73,HO4:HU52,7,FALSE),"")</f>
        <v/>
      </c>
      <c r="IQ73" s="395" t="str">
        <f ca="1">IF(IH73&lt;&gt;"",VLOOKUP(IH73,HO4:HU52,5,FALSE),"")</f>
        <v/>
      </c>
      <c r="IR73" s="395" t="str">
        <f ca="1">IF(IH73&lt;&gt;"",VLOOKUP(IH73,HO4:HW52,9,FALSE),"")</f>
        <v/>
      </c>
      <c r="IS73" s="395" t="str">
        <f t="shared" ca="1" si="7675"/>
        <v/>
      </c>
      <c r="IT73" s="395" t="str">
        <f ca="1">IF(IH73&lt;&gt;"",RANK(IS73,IS70:IS73),"")</f>
        <v/>
      </c>
      <c r="IU73" s="395" t="str">
        <f ca="1">IF(IH73&lt;&gt;"",SUMPRODUCT((IS70:IS73=IS73)*(IN70:IN73&gt;IN73)),"")</f>
        <v/>
      </c>
      <c r="IV73" s="395" t="str">
        <f ca="1">IF(IH73&lt;&gt;"",SUMPRODUCT((IS70:IS73=IS73)*(IN70:IN73=IN73)*(IL70:IL73&gt;IL73)),"")</f>
        <v/>
      </c>
      <c r="IW73" s="395" t="str">
        <f ca="1">IF(IH73&lt;&gt;"",SUMPRODUCT((IS70:IS73=IS73)*(IN70:IN73=IN73)*(IL70:IL73=IL73)*(IP70:IP73&gt;IP73)),"")</f>
        <v/>
      </c>
      <c r="IX73" s="395" t="str">
        <f ca="1">IF(IH73&lt;&gt;"",SUMPRODUCT((IS70:IS73=IS73)*(IN70:IN73=IN73)*(IL70:IL73=IL73)*(IP70:IP73=IP73)*(IQ70:IQ73&gt;IQ73)),"")</f>
        <v/>
      </c>
      <c r="IY73" s="395" t="str">
        <f ca="1">IF(IH73&lt;&gt;"",SUMPRODUCT((IS70:IS73=IS73)*(IN70:IN73=IN73)*(IL70:IL73=IL73)*(IP70:IP73=IP73)*(IQ70:IQ73=IQ73)*(IR70:IR73&gt;IR73)),"")</f>
        <v/>
      </c>
      <c r="IZ73" s="395" t="str">
        <f ca="1">IF(IH73&lt;&gt;"",SUM(IT73:IY73),"")</f>
        <v/>
      </c>
      <c r="JA73" s="395" t="str">
        <f ca="1">IF(JB21&lt;&gt;"",SUMPRODUCT((JI18:JI21=JI21)*(JH18:JH21=JH21)*(JF18:JF21=JF21)*(JG18:JG21=JG21)),"")</f>
        <v/>
      </c>
      <c r="JB73" s="395" t="str">
        <f ca="1">IF(AND(JA73&lt;&gt;"",JA73&gt;1),JB21,"")</f>
        <v/>
      </c>
      <c r="JC73" s="395" t="str">
        <f ca="1">IF(JB73&lt;&gt;"",SUMPRODUCT((LM3:LM54=JB73)*(LP3:LP54=JB74)*(LQ3:LQ54="W"))+SUMPRODUCT((LM3:LM54=JB73)*(LP3:LP54=JB71)*(LQ3:LQ54="W"))+SUMPRODUCT((LM3:LM54=JB73)*(LP3:LP54=JB72)*(LQ3:LQ54="W"))+SUMPRODUCT((LM3:LM54=JB74)*(LP3:LP54=JB73)*(LR3:LR54="W"))+SUMPRODUCT((LM3:LM54=JB71)*(LP3:LP54=JB73)*(LR3:LR54="W"))+SUMPRODUCT((LM3:LM54=JB72)*(LP3:LP54=JB73)*(LR3:LR54="W")),"")</f>
        <v/>
      </c>
      <c r="JD73" s="395" t="str">
        <f ca="1">IF(JB73&lt;&gt;"",SUMPRODUCT((LM3:LM54=JB73)*(LP3:LP54=JB74)*(LQ3:LQ54="D"))+SUMPRODUCT((LM3:LM54=JB73)*(LP3:LP54=JB71)*(LQ3:LQ54="D"))+SUMPRODUCT((LM3:LM54=JB73)*(LP3:LP54=JB72)*(LQ3:LQ54="D"))+SUMPRODUCT((LM3:LM54=JB74)*(LP3:LP54=JB73)*(LQ3:LQ54="D"))+SUMPRODUCT((LM3:LM54=JB71)*(LP3:LP54=JB73)*(LQ3:LQ54="D"))+SUMPRODUCT((LM3:LM54=JB72)*(LP3:LP54=JB73)*(LQ3:LQ54="D")),"")</f>
        <v/>
      </c>
      <c r="JE73" s="395" t="str">
        <f ca="1">IF(JB73&lt;&gt;"",SUMPRODUCT((LM3:LM54=JB73)*(LP3:LP54=JB74)*(LQ3:LQ54="L"))+SUMPRODUCT((LM3:LM54=JB73)*(LP3:LP54=JB71)*(LQ3:LQ54="L"))+SUMPRODUCT((LM3:LM54=JB73)*(LP3:LP54=JB72)*(LQ3:LQ54="L"))+SUMPRODUCT((LM3:LM54=JB74)*(LP3:LP54=JB73)*(LR3:LR54="L"))+SUMPRODUCT((LM3:LM54=JB71)*(LP3:LP54=JB73)*(LR3:LR54="L"))+SUMPRODUCT((LM3:LM54=JB72)*(LP3:LP54=JB73)*(LR3:LR54="L")),"")</f>
        <v/>
      </c>
      <c r="JF73" s="395">
        <f ca="1">SUMPRODUCT((LM3:LM54=JB73)*(LP3:LP54=JB74)*LN3:LN54)+SUMPRODUCT((LM3:LM54=JB73)*(LP3:LP54=JB70)*LN3:LN54)+SUMPRODUCT((LM3:LM54=JB73)*(LP3:LP54=JB71)*LN3:LN54)+SUMPRODUCT((LM3:LM54=JB73)*(LP3:LP54=JB72)*LN3:LN54)+SUMPRODUCT((LM3:LM54=JB74)*(LP3:LP54=JB73)*LO3:LO54)+SUMPRODUCT((LM3:LM54=JB70)*(LP3:LP54=JB73)*LO3:LO54)+SUMPRODUCT((LM3:LM54=JB71)*(LP3:LP54=JB73)*LO3:LO54)+SUMPRODUCT((LM3:LM54=JB72)*(LP3:LP54=JB73)*LO3:LO54)</f>
        <v>0</v>
      </c>
      <c r="JG73" s="395">
        <f ca="1">SUMPRODUCT((LM3:LM54=JB73)*(LP3:LP54=JB74)*LO3:LO54)+SUMPRODUCT((LM3:LM54=JB73)*(LP3:LP54=JB70)*LO3:LO54)+SUMPRODUCT((LM3:LM54=JB73)*(LP3:LP54=JB71)*LO3:LO54)+SUMPRODUCT((LM3:LM54=JB73)*(LP3:LP54=JB72)*LO3:LO54)+SUMPRODUCT((LM3:LM54=JB74)*(LP3:LP54=JB73)*LN3:LN54)+SUMPRODUCT((LM3:LM54=JB70)*(LP3:LP54=JB73)*LN3:LN54)+SUMPRODUCT((LM3:LM54=JB71)*(LP3:LP54=JB73)*LN3:LN54)+SUMPRODUCT((LM3:LM54=JB72)*(LP3:LP54=JB73)*LN3:LN54)</f>
        <v>0</v>
      </c>
      <c r="JH73" s="395">
        <f ca="1">JF73-JG73+1000</f>
        <v>1000</v>
      </c>
      <c r="JI73" s="395" t="str">
        <f t="shared" ca="1" si="7676"/>
        <v/>
      </c>
      <c r="JJ73" s="395" t="str">
        <f ca="1">IF(JB73&lt;&gt;"",VLOOKUP(JB73,HO4:HU52,7,FALSE),"")</f>
        <v/>
      </c>
      <c r="JK73" s="395" t="str">
        <f ca="1">IF(JB73&lt;&gt;"",VLOOKUP(JB73,HO4:HU52,5,FALSE),"")</f>
        <v/>
      </c>
      <c r="JL73" s="395" t="str">
        <f ca="1">IF(JB73&lt;&gt;"",VLOOKUP(JB73,HO4:HW52,9,FALSE),"")</f>
        <v/>
      </c>
      <c r="JM73" s="395" t="str">
        <f t="shared" ca="1" si="7677"/>
        <v/>
      </c>
      <c r="JN73" s="395" t="str">
        <f ca="1">IF(JB73&lt;&gt;"",RANK(JM73,JM70:JM73),"")</f>
        <v/>
      </c>
      <c r="JO73" s="395" t="str">
        <f ca="1">IF(JB73&lt;&gt;"",SUMPRODUCT((JM70:JM73=JM73)*(JH70:JH73&gt;JH73)),"")</f>
        <v/>
      </c>
      <c r="JP73" s="395" t="str">
        <f ca="1">IF(JB73&lt;&gt;"",SUMPRODUCT((JM70:JM73=JM73)*(JH70:JH73=JH73)*(JF70:JF73&gt;JF73)),"")</f>
        <v/>
      </c>
      <c r="JQ73" s="395" t="str">
        <f ca="1">IF(JB73&lt;&gt;"",SUMPRODUCT((JM70:JM73=JM73)*(JH70:JH73=JH73)*(JF70:JF73=JF73)*(JJ70:JJ73&gt;JJ73)),"")</f>
        <v/>
      </c>
      <c r="JR73" s="395" t="str">
        <f ca="1">IF(JB73&lt;&gt;"",SUMPRODUCT((JM70:JM73=JM73)*(JH70:JH73=JH73)*(JF70:JF73=JF73)*(JJ70:JJ73=JJ73)*(JK70:JK73&gt;JK73)),"")</f>
        <v/>
      </c>
      <c r="JS73" s="395" t="str">
        <f ca="1">IF(JB73&lt;&gt;"",SUMPRODUCT((JM70:JM73=JM73)*(JH70:JH73=JH73)*(JF70:JF73=JF73)*(JJ70:JJ73=JJ73)*(JK70:JK73=JK73)*(JL70:JL73&gt;JL73)),"")</f>
        <v/>
      </c>
      <c r="JT73" s="395" t="str">
        <f t="shared" ca="1" si="7712"/>
        <v/>
      </c>
      <c r="MB73" s="395">
        <f ca="1">IF(COUNTIF(MB18:MB21,4)=4,1,SUMPRODUCT((MB18:MB21=MB21)*(MA18:MA21=MA21)*(LY18:LY21&gt;LY21))+1)</f>
        <v>1</v>
      </c>
      <c r="MM73" s="395" t="str">
        <f ca="1">IF(MN21&lt;&gt;"",SUMPRODUCT((MU18:MU21=MU21)*(MT18:MT21=MT21)*(MR18:MR21=MR21)*(MS18:MS21=MS21)),"")</f>
        <v/>
      </c>
      <c r="MN73" s="395" t="str">
        <f ca="1">IF(AND(MM73&lt;&gt;"",MM73&gt;1),MN21,"")</f>
        <v/>
      </c>
      <c r="MO73" s="395">
        <f ca="1">SUMPRODUCT((PS3:PS54=MN73)*(PV3:PV54=MN74)*(PW3:PW54="W"))+SUMPRODUCT((PS3:PS54=MN73)*(PV3:PV54=MN70)*(PW3:PW54="W"))+SUMPRODUCT((PS3:PS54=MN73)*(PV3:PV54=MN71)*(PW3:PW54="W"))+SUMPRODUCT((PS3:PS54=MN73)*(PV3:PV54=MN72)*(PW3:PW54="W"))+SUMPRODUCT((PS3:PS54=MN74)*(PV3:PV54=MN73)*(PX3:PX54="W"))+SUMPRODUCT((PS3:PS54=MN70)*(PV3:PV54=MN73)*(PX3:PX54="W"))+SUMPRODUCT((PS3:PS54=MN71)*(PV3:PV54=MN73)*(PX3:PX54="W"))+SUMPRODUCT((PS3:PS54=MN72)*(PV3:PV54=MN73)*(PX3:PX54="W"))</f>
        <v>0</v>
      </c>
      <c r="MP73" s="395">
        <f ca="1">SUMPRODUCT((PS3:PS54=MN73)*(PV3:PV54=MN74)*(PW3:PW54="D"))+SUMPRODUCT((PS3:PS54=MN73)*(PV3:PV54=MN70)*(PW3:PW54="D"))+SUMPRODUCT((PS3:PS54=MN73)*(PV3:PV54=MN71)*(PW3:PW54="D"))+SUMPRODUCT((PS3:PS54=MN73)*(PV3:PV54=MN72)*(PW3:PW54="D"))+SUMPRODUCT((PS3:PS54=MN74)*(PV3:PV54=MN73)*(PW3:PW54="D"))+SUMPRODUCT((PS3:PS54=MN70)*(PV3:PV54=MN73)*(PW3:PW54="D"))+SUMPRODUCT((PS3:PS54=MN71)*(PV3:PV54=MN73)*(PW3:PW54="D"))+SUMPRODUCT((PS3:PS54=MN72)*(PV3:PV54=MN73)*(PW3:PW54="D"))</f>
        <v>0</v>
      </c>
      <c r="MQ73" s="395">
        <f ca="1">SUMPRODUCT((PS3:PS54=MN73)*(PV3:PV54=MN74)*(PW3:PW54="L"))+SUMPRODUCT((PS3:PS54=MN73)*(PV3:PV54=MN70)*(PW3:PW54="L"))+SUMPRODUCT((PS3:PS54=MN73)*(PV3:PV54=MN71)*(PW3:PW54="L"))+SUMPRODUCT((PS3:PS54=MN73)*(PV3:PV54=MN72)*(PW3:PW54="L"))+SUMPRODUCT((PS3:PS54=MN74)*(PV3:PV54=MN73)*(PX3:PX54="L"))+SUMPRODUCT((PS3:PS54=MN70)*(PV3:PV54=MN73)*(PX3:PX54="L"))+SUMPRODUCT((PS3:PS54=MN71)*(PV3:PV54=MN73)*(PX3:PX54="L"))+SUMPRODUCT((PS3:PS54=MN72)*(PV3:PV54=MN73)*(PX3:PX54="L"))</f>
        <v>0</v>
      </c>
      <c r="MR73" s="395">
        <f ca="1">SUMPRODUCT((PS3:PS54=MN73)*(PV3:PV54=MN74)*PT3:PT54)+SUMPRODUCT((PS3:PS54=MN73)*(PV3:PV54=MN70)*PT3:PT54)+SUMPRODUCT((PS3:PS54=MN73)*(PV3:PV54=MN71)*PT3:PT54)+SUMPRODUCT((PS3:PS54=MN73)*(PV3:PV54=MN72)*PT3:PT54)+SUMPRODUCT((PS3:PS54=MN74)*(PV3:PV54=MN73)*PU3:PU54)+SUMPRODUCT((PS3:PS54=MN70)*(PV3:PV54=MN73)*PU3:PU54)+SUMPRODUCT((PS3:PS54=MN71)*(PV3:PV54=MN73)*PU3:PU54)+SUMPRODUCT((PS3:PS54=MN72)*(PV3:PV54=MN73)*PU3:PU54)</f>
        <v>0</v>
      </c>
      <c r="MS73" s="395">
        <f ca="1">SUMPRODUCT((PS3:PS54=MN73)*(PV3:PV54=MN74)*PU3:PU54)+SUMPRODUCT((PS3:PS54=MN73)*(PV3:PV54=MN70)*PU3:PU54)+SUMPRODUCT((PS3:PS54=MN73)*(PV3:PV54=MN71)*PU3:PU54)+SUMPRODUCT((PS3:PS54=MN73)*(PV3:PV54=MN72)*PU3:PU54)+SUMPRODUCT((PS3:PS54=MN74)*(PV3:PV54=MN73)*PT3:PT54)+SUMPRODUCT((PS3:PS54=MN70)*(PV3:PV54=MN73)*PT3:PT54)+SUMPRODUCT((PS3:PS54=MN71)*(PV3:PV54=MN73)*PT3:PT54)+SUMPRODUCT((PS3:PS54=MN72)*(PV3:PV54=MN73)*PT3:PT54)</f>
        <v>0</v>
      </c>
      <c r="MT73" s="395">
        <f ca="1">MR73-MS73+1000</f>
        <v>1000</v>
      </c>
      <c r="MU73" s="395" t="str">
        <f t="shared" ca="1" si="7678"/>
        <v/>
      </c>
      <c r="MV73" s="395" t="str">
        <f ca="1">IF(MN73&lt;&gt;"",VLOOKUP(MN73,LU4:MA52,7,FALSE),"")</f>
        <v/>
      </c>
      <c r="MW73" s="395" t="str">
        <f ca="1">IF(MN73&lt;&gt;"",VLOOKUP(MN73,LU4:MA52,5,FALSE),"")</f>
        <v/>
      </c>
      <c r="MX73" s="395" t="str">
        <f ca="1">IF(MN73&lt;&gt;"",VLOOKUP(MN73,LU4:MC52,9,FALSE),"")</f>
        <v/>
      </c>
      <c r="MY73" s="395" t="str">
        <f t="shared" ca="1" si="7679"/>
        <v/>
      </c>
      <c r="MZ73" s="395" t="str">
        <f ca="1">IF(MN73&lt;&gt;"",RANK(MY73,MY70:MY73),"")</f>
        <v/>
      </c>
      <c r="NA73" s="395" t="str">
        <f ca="1">IF(MN73&lt;&gt;"",SUMPRODUCT((MY70:MY73=MY73)*(MT70:MT73&gt;MT73)),"")</f>
        <v/>
      </c>
      <c r="NB73" s="395" t="str">
        <f ca="1">IF(MN73&lt;&gt;"",SUMPRODUCT((MY70:MY73=MY73)*(MT70:MT73=MT73)*(MR70:MR73&gt;MR73)),"")</f>
        <v/>
      </c>
      <c r="NC73" s="395" t="str">
        <f ca="1">IF(MN73&lt;&gt;"",SUMPRODUCT((MY70:MY73=MY73)*(MT70:MT73=MT73)*(MR70:MR73=MR73)*(MV70:MV73&gt;MV73)),"")</f>
        <v/>
      </c>
      <c r="ND73" s="395" t="str">
        <f ca="1">IF(MN73&lt;&gt;"",SUMPRODUCT((MY70:MY73=MY73)*(MT70:MT73=MT73)*(MR70:MR73=MR73)*(MV70:MV73=MV73)*(MW70:MW73&gt;MW73)),"")</f>
        <v/>
      </c>
      <c r="NE73" s="395" t="str">
        <f ca="1">IF(MN73&lt;&gt;"",SUMPRODUCT((MY70:MY73=MY73)*(MT70:MT73=MT73)*(MR70:MR73=MR73)*(MV70:MV73=MV73)*(MW70:MW73=MW73)*(MX70:MX73&gt;MX73)),"")</f>
        <v/>
      </c>
      <c r="NF73" s="395" t="str">
        <f ca="1">IF(MN73&lt;&gt;"",SUM(MZ73:NE73),"")</f>
        <v/>
      </c>
      <c r="NG73" s="395" t="str">
        <f ca="1">IF(NH21&lt;&gt;"",SUMPRODUCT((NO18:NO21=NO21)*(NN18:NN21=NN21)*(NL18:NL21=NL21)*(NM18:NM21=NM21)),"")</f>
        <v/>
      </c>
      <c r="NH73" s="395" t="str">
        <f ca="1">IF(AND(NG73&lt;&gt;"",NG73&gt;1),NH21,"")</f>
        <v/>
      </c>
      <c r="NI73" s="395" t="str">
        <f ca="1">IF(NH73&lt;&gt;"",SUMPRODUCT((PS3:PS54=NH73)*(PV3:PV54=NH74)*(PW3:PW54="W"))+SUMPRODUCT((PS3:PS54=NH73)*(PV3:PV54=NH71)*(PW3:PW54="W"))+SUMPRODUCT((PS3:PS54=NH73)*(PV3:PV54=NH72)*(PW3:PW54="W"))+SUMPRODUCT((PS3:PS54=NH74)*(PV3:PV54=NH73)*(PX3:PX54="W"))+SUMPRODUCT((PS3:PS54=NH71)*(PV3:PV54=NH73)*(PX3:PX54="W"))+SUMPRODUCT((PS3:PS54=NH72)*(PV3:PV54=NH73)*(PX3:PX54="W")),"")</f>
        <v/>
      </c>
      <c r="NJ73" s="395" t="str">
        <f ca="1">IF(NH73&lt;&gt;"",SUMPRODUCT((PS3:PS54=NH73)*(PV3:PV54=NH74)*(PW3:PW54="D"))+SUMPRODUCT((PS3:PS54=NH73)*(PV3:PV54=NH71)*(PW3:PW54="D"))+SUMPRODUCT((PS3:PS54=NH73)*(PV3:PV54=NH72)*(PW3:PW54="D"))+SUMPRODUCT((PS3:PS54=NH74)*(PV3:PV54=NH73)*(PW3:PW54="D"))+SUMPRODUCT((PS3:PS54=NH71)*(PV3:PV54=NH73)*(PW3:PW54="D"))+SUMPRODUCT((PS3:PS54=NH72)*(PV3:PV54=NH73)*(PW3:PW54="D")),"")</f>
        <v/>
      </c>
      <c r="NK73" s="395" t="str">
        <f ca="1">IF(NH73&lt;&gt;"",SUMPRODUCT((PS3:PS54=NH73)*(PV3:PV54=NH74)*(PW3:PW54="L"))+SUMPRODUCT((PS3:PS54=NH73)*(PV3:PV54=NH71)*(PW3:PW54="L"))+SUMPRODUCT((PS3:PS54=NH73)*(PV3:PV54=NH72)*(PW3:PW54="L"))+SUMPRODUCT((PS3:PS54=NH74)*(PV3:PV54=NH73)*(PX3:PX54="L"))+SUMPRODUCT((PS3:PS54=NH71)*(PV3:PV54=NH73)*(PX3:PX54="L"))+SUMPRODUCT((PS3:PS54=NH72)*(PV3:PV54=NH73)*(PX3:PX54="L")),"")</f>
        <v/>
      </c>
      <c r="NL73" s="395">
        <f ca="1">SUMPRODUCT((PS3:PS54=NH73)*(PV3:PV54=NH74)*PT3:PT54)+SUMPRODUCT((PS3:PS54=NH73)*(PV3:PV54=NH70)*PT3:PT54)+SUMPRODUCT((PS3:PS54=NH73)*(PV3:PV54=NH71)*PT3:PT54)+SUMPRODUCT((PS3:PS54=NH73)*(PV3:PV54=NH72)*PT3:PT54)+SUMPRODUCT((PS3:PS54=NH74)*(PV3:PV54=NH73)*PU3:PU54)+SUMPRODUCT((PS3:PS54=NH70)*(PV3:PV54=NH73)*PU3:PU54)+SUMPRODUCT((PS3:PS54=NH71)*(PV3:PV54=NH73)*PU3:PU54)+SUMPRODUCT((PS3:PS54=NH72)*(PV3:PV54=NH73)*PU3:PU54)</f>
        <v>0</v>
      </c>
      <c r="NM73" s="395">
        <f ca="1">SUMPRODUCT((PS3:PS54=NH73)*(PV3:PV54=NH74)*PU3:PU54)+SUMPRODUCT((PS3:PS54=NH73)*(PV3:PV54=NH70)*PU3:PU54)+SUMPRODUCT((PS3:PS54=NH73)*(PV3:PV54=NH71)*PU3:PU54)+SUMPRODUCT((PS3:PS54=NH73)*(PV3:PV54=NH72)*PU3:PU54)+SUMPRODUCT((PS3:PS54=NH74)*(PV3:PV54=NH73)*PT3:PT54)+SUMPRODUCT((PS3:PS54=NH70)*(PV3:PV54=NH73)*PT3:PT54)+SUMPRODUCT((PS3:PS54=NH71)*(PV3:PV54=NH73)*PT3:PT54)+SUMPRODUCT((PS3:PS54=NH72)*(PV3:PV54=NH73)*PT3:PT54)</f>
        <v>0</v>
      </c>
      <c r="NN73" s="395">
        <f ca="1">NL73-NM73+1000</f>
        <v>1000</v>
      </c>
      <c r="NO73" s="395" t="str">
        <f t="shared" ca="1" si="7680"/>
        <v/>
      </c>
      <c r="NP73" s="395" t="str">
        <f ca="1">IF(NH73&lt;&gt;"",VLOOKUP(NH73,LU4:MA52,7,FALSE),"")</f>
        <v/>
      </c>
      <c r="NQ73" s="395" t="str">
        <f ca="1">IF(NH73&lt;&gt;"",VLOOKUP(NH73,LU4:MA52,5,FALSE),"")</f>
        <v/>
      </c>
      <c r="NR73" s="395" t="str">
        <f ca="1">IF(NH73&lt;&gt;"",VLOOKUP(NH73,LU4:MC52,9,FALSE),"")</f>
        <v/>
      </c>
      <c r="NS73" s="395" t="str">
        <f t="shared" ca="1" si="7681"/>
        <v/>
      </c>
      <c r="NT73" s="395" t="str">
        <f ca="1">IF(NH73&lt;&gt;"",RANK(NS73,NS70:NS73),"")</f>
        <v/>
      </c>
      <c r="NU73" s="395" t="str">
        <f ca="1">IF(NH73&lt;&gt;"",SUMPRODUCT((NS70:NS73=NS73)*(NN70:NN73&gt;NN73)),"")</f>
        <v/>
      </c>
      <c r="NV73" s="395" t="str">
        <f ca="1">IF(NH73&lt;&gt;"",SUMPRODUCT((NS70:NS73=NS73)*(NN70:NN73=NN73)*(NL70:NL73&gt;NL73)),"")</f>
        <v/>
      </c>
      <c r="NW73" s="395" t="str">
        <f ca="1">IF(NH73&lt;&gt;"",SUMPRODUCT((NS70:NS73=NS73)*(NN70:NN73=NN73)*(NL70:NL73=NL73)*(NP70:NP73&gt;NP73)),"")</f>
        <v/>
      </c>
      <c r="NX73" s="395" t="str">
        <f ca="1">IF(NH73&lt;&gt;"",SUMPRODUCT((NS70:NS73=NS73)*(NN70:NN73=NN73)*(NL70:NL73=NL73)*(NP70:NP73=NP73)*(NQ70:NQ73&gt;NQ73)),"")</f>
        <v/>
      </c>
      <c r="NY73" s="395" t="str">
        <f ca="1">IF(NH73&lt;&gt;"",SUMPRODUCT((NS70:NS73=NS73)*(NN70:NN73=NN73)*(NL70:NL73=NL73)*(NP70:NP73=NP73)*(NQ70:NQ73=NQ73)*(NR70:NR73&gt;NR73)),"")</f>
        <v/>
      </c>
      <c r="NZ73" s="395" t="str">
        <f t="shared" ca="1" si="7713"/>
        <v/>
      </c>
      <c r="QH73" s="395">
        <f ca="1">IF(COUNTIF(QH18:QH21,4)=4,1,SUMPRODUCT((QH18:QH21=QH21)*(QG18:QG21=QG21)*(QE18:QE21&gt;QE21))+1)</f>
        <v>1</v>
      </c>
      <c r="QS73" s="395">
        <f ca="1">IF(QT21&lt;&gt;"",SUMPRODUCT((RA18:RA21=RA21)*(QZ18:QZ21=QZ21)*(QX18:QX21=QX21)*(QY18:QY21=QY21)),"")</f>
        <v>4</v>
      </c>
      <c r="QT73" s="395" t="str">
        <f ca="1">IF(AND(QS73&lt;&gt;"",QS73&gt;1),QT21,"")</f>
        <v>Bayern Munich</v>
      </c>
      <c r="QU73" s="395">
        <f ca="1">SUMPRODUCT((TY3:TY54=QT73)*(UB3:UB54=QT74)*(UC3:UC54="W"))+SUMPRODUCT((TY3:TY54=QT73)*(UB3:UB54=QT70)*(UC3:UC54="W"))+SUMPRODUCT((TY3:TY54=QT73)*(UB3:UB54=QT71)*(UC3:UC54="W"))+SUMPRODUCT((TY3:TY54=QT73)*(UB3:UB54=QT72)*(UC3:UC54="W"))+SUMPRODUCT((TY3:TY54=QT74)*(UB3:UB54=QT73)*(UD3:UD54="W"))+SUMPRODUCT((TY3:TY54=QT70)*(UB3:UB54=QT73)*(UD3:UD54="W"))+SUMPRODUCT((TY3:TY54=QT71)*(UB3:UB54=QT73)*(UD3:UD54="W"))+SUMPRODUCT((TY3:TY54=QT72)*(UB3:UB54=QT73)*(UD3:UD54="W"))</f>
        <v>0</v>
      </c>
      <c r="QV73" s="395">
        <f ca="1">SUMPRODUCT((TY3:TY54=QT73)*(UB3:UB54=QT74)*(UC3:UC54="D"))+SUMPRODUCT((TY3:TY54=QT73)*(UB3:UB54=QT70)*(UC3:UC54="D"))+SUMPRODUCT((TY3:TY54=QT73)*(UB3:UB54=QT71)*(UC3:UC54="D"))+SUMPRODUCT((TY3:TY54=QT73)*(UB3:UB54=QT72)*(UC3:UC54="D"))+SUMPRODUCT((TY3:TY54=QT74)*(UB3:UB54=QT73)*(UC3:UC54="D"))+SUMPRODUCT((TY3:TY54=QT70)*(UB3:UB54=QT73)*(UC3:UC54="D"))+SUMPRODUCT((TY3:TY54=QT71)*(UB3:UB54=QT73)*(UC3:UC54="D"))+SUMPRODUCT((TY3:TY54=QT72)*(UB3:UB54=QT73)*(UC3:UC54="D"))</f>
        <v>0</v>
      </c>
      <c r="QW73" s="395">
        <f ca="1">SUMPRODUCT((TY3:TY54=QT73)*(UB3:UB54=QT74)*(UC3:UC54="L"))+SUMPRODUCT((TY3:TY54=QT73)*(UB3:UB54=QT70)*(UC3:UC54="L"))+SUMPRODUCT((TY3:TY54=QT73)*(UB3:UB54=QT71)*(UC3:UC54="L"))+SUMPRODUCT((TY3:TY54=QT73)*(UB3:UB54=QT72)*(UC3:UC54="L"))+SUMPRODUCT((TY3:TY54=QT74)*(UB3:UB54=QT73)*(UD3:UD54="L"))+SUMPRODUCT((TY3:TY54=QT70)*(UB3:UB54=QT73)*(UD3:UD54="L"))+SUMPRODUCT((TY3:TY54=QT71)*(UB3:UB54=QT73)*(UD3:UD54="L"))+SUMPRODUCT((TY3:TY54=QT72)*(UB3:UB54=QT73)*(UD3:UD54="L"))</f>
        <v>0</v>
      </c>
      <c r="QX73" s="395">
        <f ca="1">SUMPRODUCT((TY3:TY54=QT73)*(UB3:UB54=QT74)*TZ3:TZ54)+SUMPRODUCT((TY3:TY54=QT73)*(UB3:UB54=QT70)*TZ3:TZ54)+SUMPRODUCT((TY3:TY54=QT73)*(UB3:UB54=QT71)*TZ3:TZ54)+SUMPRODUCT((TY3:TY54=QT73)*(UB3:UB54=QT72)*TZ3:TZ54)+SUMPRODUCT((TY3:TY54=QT74)*(UB3:UB54=QT73)*UA3:UA54)+SUMPRODUCT((TY3:TY54=QT70)*(UB3:UB54=QT73)*UA3:UA54)+SUMPRODUCT((TY3:TY54=QT71)*(UB3:UB54=QT73)*UA3:UA54)+SUMPRODUCT((TY3:TY54=QT72)*(UB3:UB54=QT73)*UA3:UA54)</f>
        <v>0</v>
      </c>
      <c r="QY73" s="395">
        <f ca="1">SUMPRODUCT((TY3:TY54=QT73)*(UB3:UB54=QT74)*UA3:UA54)+SUMPRODUCT((TY3:TY54=QT73)*(UB3:UB54=QT70)*UA3:UA54)+SUMPRODUCT((TY3:TY54=QT73)*(UB3:UB54=QT71)*UA3:UA54)+SUMPRODUCT((TY3:TY54=QT73)*(UB3:UB54=QT72)*UA3:UA54)+SUMPRODUCT((TY3:TY54=QT74)*(UB3:UB54=QT73)*TZ3:TZ54)+SUMPRODUCT((TY3:TY54=QT70)*(UB3:UB54=QT73)*TZ3:TZ54)+SUMPRODUCT((TY3:TY54=QT71)*(UB3:UB54=QT73)*TZ3:TZ54)+SUMPRODUCT((TY3:TY54=QT72)*(UB3:UB54=QT73)*TZ3:TZ54)</f>
        <v>0</v>
      </c>
      <c r="QZ73" s="395">
        <f ca="1">QX73-QY73+1000</f>
        <v>1000</v>
      </c>
      <c r="RA73" s="395">
        <f t="shared" ca="1" si="7682"/>
        <v>0</v>
      </c>
      <c r="RB73" s="395">
        <f ca="1">IF(QT73&lt;&gt;"",VLOOKUP(QT73,QA4:QG52,7,FALSE),"")</f>
        <v>1000</v>
      </c>
      <c r="RC73" s="395">
        <f ca="1">IF(QT73&lt;&gt;"",VLOOKUP(QT73,QA4:QG52,5,FALSE),"")</f>
        <v>0</v>
      </c>
      <c r="RD73" s="395">
        <f ca="1">IF(QT73&lt;&gt;"",VLOOKUP(QT73,QA4:QI52,9,FALSE),"")</f>
        <v>30</v>
      </c>
      <c r="RE73" s="395">
        <f t="shared" ca="1" si="7683"/>
        <v>0</v>
      </c>
      <c r="RF73" s="395">
        <f ca="1">IF(QT73&lt;&gt;"",RANK(RE73,RE70:RE73),"")</f>
        <v>1</v>
      </c>
      <c r="RG73" s="395">
        <f ca="1">IF(QT73&lt;&gt;"",SUMPRODUCT((RE70:RE73=RE73)*(QZ70:QZ73&gt;QZ73)),"")</f>
        <v>0</v>
      </c>
      <c r="RH73" s="395">
        <f ca="1">IF(QT73&lt;&gt;"",SUMPRODUCT((RE70:RE73=RE73)*(QZ70:QZ73=QZ73)*(QX70:QX73&gt;QX73)),"")</f>
        <v>0</v>
      </c>
      <c r="RI73" s="395">
        <f ca="1">IF(QT73&lt;&gt;"",SUMPRODUCT((RE70:RE73=RE73)*(QZ70:QZ73=QZ73)*(QX70:QX73=QX73)*(RB70:RB73&gt;RB73)),"")</f>
        <v>0</v>
      </c>
      <c r="RJ73" s="395">
        <f ca="1">IF(QT73&lt;&gt;"",SUMPRODUCT((RE70:RE73=RE73)*(QZ70:QZ73=QZ73)*(QX70:QX73=QX73)*(RB70:RB73=RB73)*(RC70:RC73&gt;RC73)),"")</f>
        <v>0</v>
      </c>
      <c r="RK73" s="395">
        <f ca="1">IF(QT73&lt;&gt;"",SUMPRODUCT((RE70:RE73=RE73)*(QZ70:QZ73=QZ73)*(QX70:QX73=QX73)*(RB70:RB73=RB73)*(RC70:RC73=RC73)*(RD70:RD73&gt;RD73)),"")</f>
        <v>0</v>
      </c>
      <c r="RL73" s="395">
        <f ca="1">IF(QT73&lt;&gt;"",SUM(RF73:RK73),"")</f>
        <v>1</v>
      </c>
      <c r="RM73" s="395" t="str">
        <f ca="1">IF(RN21&lt;&gt;"",SUMPRODUCT((RU18:RU21=RU21)*(RT18:RT21=RT21)*(RR18:RR21=RR21)*(RS18:RS21=RS21)),"")</f>
        <v/>
      </c>
      <c r="RN73" s="395" t="str">
        <f ca="1">IF(AND(RM73&lt;&gt;"",RM73&gt;1),RN21,"")</f>
        <v/>
      </c>
      <c r="RO73" s="395" t="str">
        <f ca="1">IF(RN73&lt;&gt;"",SUMPRODUCT((TY3:TY54=RN73)*(UB3:UB54=RN74)*(UC3:UC54="W"))+SUMPRODUCT((TY3:TY54=RN73)*(UB3:UB54=RN71)*(UC3:UC54="W"))+SUMPRODUCT((TY3:TY54=RN73)*(UB3:UB54=RN72)*(UC3:UC54="W"))+SUMPRODUCT((TY3:TY54=RN74)*(UB3:UB54=RN73)*(UD3:UD54="W"))+SUMPRODUCT((TY3:TY54=RN71)*(UB3:UB54=RN73)*(UD3:UD54="W"))+SUMPRODUCT((TY3:TY54=RN72)*(UB3:UB54=RN73)*(UD3:UD54="W")),"")</f>
        <v/>
      </c>
      <c r="RP73" s="395" t="str">
        <f ca="1">IF(RN73&lt;&gt;"",SUMPRODUCT((TY3:TY54=RN73)*(UB3:UB54=RN74)*(UC3:UC54="D"))+SUMPRODUCT((TY3:TY54=RN73)*(UB3:UB54=RN71)*(UC3:UC54="D"))+SUMPRODUCT((TY3:TY54=RN73)*(UB3:UB54=RN72)*(UC3:UC54="D"))+SUMPRODUCT((TY3:TY54=RN74)*(UB3:UB54=RN73)*(UC3:UC54="D"))+SUMPRODUCT((TY3:TY54=RN71)*(UB3:UB54=RN73)*(UC3:UC54="D"))+SUMPRODUCT((TY3:TY54=RN72)*(UB3:UB54=RN73)*(UC3:UC54="D")),"")</f>
        <v/>
      </c>
      <c r="RQ73" s="395" t="str">
        <f ca="1">IF(RN73&lt;&gt;"",SUMPRODUCT((TY3:TY54=RN73)*(UB3:UB54=RN74)*(UC3:UC54="L"))+SUMPRODUCT((TY3:TY54=RN73)*(UB3:UB54=RN71)*(UC3:UC54="L"))+SUMPRODUCT((TY3:TY54=RN73)*(UB3:UB54=RN72)*(UC3:UC54="L"))+SUMPRODUCT((TY3:TY54=RN74)*(UB3:UB54=RN73)*(UD3:UD54="L"))+SUMPRODUCT((TY3:TY54=RN71)*(UB3:UB54=RN73)*(UD3:UD54="L"))+SUMPRODUCT((TY3:TY54=RN72)*(UB3:UB54=RN73)*(UD3:UD54="L")),"")</f>
        <v/>
      </c>
      <c r="RR73" s="395">
        <f ca="1">SUMPRODUCT((TY3:TY54=RN73)*(UB3:UB54=RN74)*TZ3:TZ54)+SUMPRODUCT((TY3:TY54=RN73)*(UB3:UB54=RN70)*TZ3:TZ54)+SUMPRODUCT((TY3:TY54=RN73)*(UB3:UB54=RN71)*TZ3:TZ54)+SUMPRODUCT((TY3:TY54=RN73)*(UB3:UB54=RN72)*TZ3:TZ54)+SUMPRODUCT((TY3:TY54=RN74)*(UB3:UB54=RN73)*UA3:UA54)+SUMPRODUCT((TY3:TY54=RN70)*(UB3:UB54=RN73)*UA3:UA54)+SUMPRODUCT((TY3:TY54=RN71)*(UB3:UB54=RN73)*UA3:UA54)+SUMPRODUCT((TY3:TY54=RN72)*(UB3:UB54=RN73)*UA3:UA54)</f>
        <v>0</v>
      </c>
      <c r="RS73" s="395">
        <f ca="1">SUMPRODUCT((TY3:TY54=RN73)*(UB3:UB54=RN74)*UA3:UA54)+SUMPRODUCT((TY3:TY54=RN73)*(UB3:UB54=RN70)*UA3:UA54)+SUMPRODUCT((TY3:TY54=RN73)*(UB3:UB54=RN71)*UA3:UA54)+SUMPRODUCT((TY3:TY54=RN73)*(UB3:UB54=RN72)*UA3:UA54)+SUMPRODUCT((TY3:TY54=RN74)*(UB3:UB54=RN73)*TZ3:TZ54)+SUMPRODUCT((TY3:TY54=RN70)*(UB3:UB54=RN73)*TZ3:TZ54)+SUMPRODUCT((TY3:TY54=RN71)*(UB3:UB54=RN73)*TZ3:TZ54)+SUMPRODUCT((TY3:TY54=RN72)*(UB3:UB54=RN73)*TZ3:TZ54)</f>
        <v>0</v>
      </c>
      <c r="RT73" s="395">
        <f ca="1">RR73-RS73+1000</f>
        <v>1000</v>
      </c>
      <c r="RU73" s="395" t="str">
        <f t="shared" ca="1" si="7684"/>
        <v/>
      </c>
      <c r="RV73" s="395" t="str">
        <f ca="1">IF(RN73&lt;&gt;"",VLOOKUP(RN73,QA4:QG52,7,FALSE),"")</f>
        <v/>
      </c>
      <c r="RW73" s="395" t="str">
        <f ca="1">IF(RN73&lt;&gt;"",VLOOKUP(RN73,QA4:QG52,5,FALSE),"")</f>
        <v/>
      </c>
      <c r="RX73" s="395" t="str">
        <f ca="1">IF(RN73&lt;&gt;"",VLOOKUP(RN73,QA4:QI52,9,FALSE),"")</f>
        <v/>
      </c>
      <c r="RY73" s="395" t="str">
        <f t="shared" ca="1" si="7685"/>
        <v/>
      </c>
      <c r="RZ73" s="395" t="str">
        <f ca="1">IF(RN73&lt;&gt;"",RANK(RY73,RY70:RY73),"")</f>
        <v/>
      </c>
      <c r="SA73" s="395" t="str">
        <f ca="1">IF(RN73&lt;&gt;"",SUMPRODUCT((RY70:RY73=RY73)*(RT70:RT73&gt;RT73)),"")</f>
        <v/>
      </c>
      <c r="SB73" s="395" t="str">
        <f ca="1">IF(RN73&lt;&gt;"",SUMPRODUCT((RY70:RY73=RY73)*(RT70:RT73=RT73)*(RR70:RR73&gt;RR73)),"")</f>
        <v/>
      </c>
      <c r="SC73" s="395" t="str">
        <f ca="1">IF(RN73&lt;&gt;"",SUMPRODUCT((RY70:RY73=RY73)*(RT70:RT73=RT73)*(RR70:RR73=RR73)*(RV70:RV73&gt;RV73)),"")</f>
        <v/>
      </c>
      <c r="SD73" s="395" t="str">
        <f ca="1">IF(RN73&lt;&gt;"",SUMPRODUCT((RY70:RY73=RY73)*(RT70:RT73=RT73)*(RR70:RR73=RR73)*(RV70:RV73=RV73)*(RW70:RW73&gt;RW73)),"")</f>
        <v/>
      </c>
      <c r="SE73" s="395" t="str">
        <f ca="1">IF(RN73&lt;&gt;"",SUMPRODUCT((RY70:RY73=RY73)*(RT70:RT73=RT73)*(RR70:RR73=RR73)*(RV70:RV73=RV73)*(RW70:RW73=RW73)*(RX70:RX73&gt;RX73)),"")</f>
        <v/>
      </c>
      <c r="SF73" s="395" t="str">
        <f t="shared" ca="1" si="7714"/>
        <v/>
      </c>
      <c r="UN73" s="395">
        <f ca="1">IF(COUNTIF(UN18:UN21,4)=4,1,SUMPRODUCT((UN18:UN21=UN21)*(UM18:UM21=UM21)*(UK18:UK21&gt;UK21))+1)</f>
        <v>1</v>
      </c>
      <c r="UY73" s="395">
        <f ca="1">IF(UZ21&lt;&gt;"",SUMPRODUCT((VG18:VG21=VG21)*(VF18:VF21=VF21)*(VD18:VD21=VD21)*(VE18:VE21=VE21)),"")</f>
        <v>4</v>
      </c>
      <c r="UZ73" s="395" t="str">
        <f ca="1">IF(AND(UY73&lt;&gt;"",UY73&gt;1),UZ21,"")</f>
        <v>Bayern Munich</v>
      </c>
      <c r="VA73" s="395">
        <f ca="1">SUMPRODUCT((YE3:YE54=UZ73)*(YH3:YH54=UZ74)*(YI3:YI54="W"))+SUMPRODUCT((YE3:YE54=UZ73)*(YH3:YH54=UZ70)*(YI3:YI54="W"))+SUMPRODUCT((YE3:YE54=UZ73)*(YH3:YH54=UZ71)*(YI3:YI54="W"))+SUMPRODUCT((YE3:YE54=UZ73)*(YH3:YH54=UZ72)*(YI3:YI54="W"))+SUMPRODUCT((YE3:YE54=UZ74)*(YH3:YH54=UZ73)*(YJ3:YJ54="W"))+SUMPRODUCT((YE3:YE54=UZ70)*(YH3:YH54=UZ73)*(YJ3:YJ54="W"))+SUMPRODUCT((YE3:YE54=UZ71)*(YH3:YH54=UZ73)*(YJ3:YJ54="W"))+SUMPRODUCT((YE3:YE54=UZ72)*(YH3:YH54=UZ73)*(YJ3:YJ54="W"))</f>
        <v>0</v>
      </c>
      <c r="VB73" s="395">
        <f ca="1">SUMPRODUCT((YE3:YE54=UZ73)*(YH3:YH54=UZ74)*(YI3:YI54="D"))+SUMPRODUCT((YE3:YE54=UZ73)*(YH3:YH54=UZ70)*(YI3:YI54="D"))+SUMPRODUCT((YE3:YE54=UZ73)*(YH3:YH54=UZ71)*(YI3:YI54="D"))+SUMPRODUCT((YE3:YE54=UZ73)*(YH3:YH54=UZ72)*(YI3:YI54="D"))+SUMPRODUCT((YE3:YE54=UZ74)*(YH3:YH54=UZ73)*(YI3:YI54="D"))+SUMPRODUCT((YE3:YE54=UZ70)*(YH3:YH54=UZ73)*(YI3:YI54="D"))+SUMPRODUCT((YE3:YE54=UZ71)*(YH3:YH54=UZ73)*(YI3:YI54="D"))+SUMPRODUCT((YE3:YE54=UZ72)*(YH3:YH54=UZ73)*(YI3:YI54="D"))</f>
        <v>0</v>
      </c>
      <c r="VC73" s="395">
        <f ca="1">SUMPRODUCT((YE3:YE54=UZ73)*(YH3:YH54=UZ74)*(YI3:YI54="L"))+SUMPRODUCT((YE3:YE54=UZ73)*(YH3:YH54=UZ70)*(YI3:YI54="L"))+SUMPRODUCT((YE3:YE54=UZ73)*(YH3:YH54=UZ71)*(YI3:YI54="L"))+SUMPRODUCT((YE3:YE54=UZ73)*(YH3:YH54=UZ72)*(YI3:YI54="L"))+SUMPRODUCT((YE3:YE54=UZ74)*(YH3:YH54=UZ73)*(YJ3:YJ54="L"))+SUMPRODUCT((YE3:YE54=UZ70)*(YH3:YH54=UZ73)*(YJ3:YJ54="L"))+SUMPRODUCT((YE3:YE54=UZ71)*(YH3:YH54=UZ73)*(YJ3:YJ54="L"))+SUMPRODUCT((YE3:YE54=UZ72)*(YH3:YH54=UZ73)*(YJ3:YJ54="L"))</f>
        <v>0</v>
      </c>
      <c r="VD73" s="395">
        <f ca="1">SUMPRODUCT((YE3:YE54=UZ73)*(YH3:YH54=UZ74)*YF3:YF54)+SUMPRODUCT((YE3:YE54=UZ73)*(YH3:YH54=UZ70)*YF3:YF54)+SUMPRODUCT((YE3:YE54=UZ73)*(YH3:YH54=UZ71)*YF3:YF54)+SUMPRODUCT((YE3:YE54=UZ73)*(YH3:YH54=UZ72)*YF3:YF54)+SUMPRODUCT((YE3:YE54=UZ74)*(YH3:YH54=UZ73)*YG3:YG54)+SUMPRODUCT((YE3:YE54=UZ70)*(YH3:YH54=UZ73)*YG3:YG54)+SUMPRODUCT((YE3:YE54=UZ71)*(YH3:YH54=UZ73)*YG3:YG54)+SUMPRODUCT((YE3:YE54=UZ72)*(YH3:YH54=UZ73)*YG3:YG54)</f>
        <v>0</v>
      </c>
      <c r="VE73" s="395">
        <f ca="1">SUMPRODUCT((YE3:YE54=UZ73)*(YH3:YH54=UZ74)*YG3:YG54)+SUMPRODUCT((YE3:YE54=UZ73)*(YH3:YH54=UZ70)*YG3:YG54)+SUMPRODUCT((YE3:YE54=UZ73)*(YH3:YH54=UZ71)*YG3:YG54)+SUMPRODUCT((YE3:YE54=UZ73)*(YH3:YH54=UZ72)*YG3:YG54)+SUMPRODUCT((YE3:YE54=UZ74)*(YH3:YH54=UZ73)*YF3:YF54)+SUMPRODUCT((YE3:YE54=UZ70)*(YH3:YH54=UZ73)*YF3:YF54)+SUMPRODUCT((YE3:YE54=UZ71)*(YH3:YH54=UZ73)*YF3:YF54)+SUMPRODUCT((YE3:YE54=UZ72)*(YH3:YH54=UZ73)*YF3:YF54)</f>
        <v>0</v>
      </c>
      <c r="VF73" s="395">
        <f ca="1">VD73-VE73+1000</f>
        <v>1000</v>
      </c>
      <c r="VG73" s="395">
        <f t="shared" ca="1" si="7686"/>
        <v>0</v>
      </c>
      <c r="VH73" s="395">
        <f ca="1">IF(UZ73&lt;&gt;"",VLOOKUP(UZ73,UG4:UM52,7,FALSE),"")</f>
        <v>1000</v>
      </c>
      <c r="VI73" s="395">
        <f ca="1">IF(UZ73&lt;&gt;"",VLOOKUP(UZ73,UG4:UM52,5,FALSE),"")</f>
        <v>0</v>
      </c>
      <c r="VJ73" s="395">
        <f ca="1">IF(UZ73&lt;&gt;"",VLOOKUP(UZ73,UG4:UO52,9,FALSE),"")</f>
        <v>30</v>
      </c>
      <c r="VK73" s="395">
        <f t="shared" ca="1" si="7687"/>
        <v>0</v>
      </c>
      <c r="VL73" s="395">
        <f ca="1">IF(UZ73&lt;&gt;"",RANK(VK73,VK70:VK73),"")</f>
        <v>1</v>
      </c>
      <c r="VM73" s="395">
        <f ca="1">IF(UZ73&lt;&gt;"",SUMPRODUCT((VK70:VK73=VK73)*(VF70:VF73&gt;VF73)),"")</f>
        <v>0</v>
      </c>
      <c r="VN73" s="395">
        <f ca="1">IF(UZ73&lt;&gt;"",SUMPRODUCT((VK70:VK73=VK73)*(VF70:VF73=VF73)*(VD70:VD73&gt;VD73)),"")</f>
        <v>0</v>
      </c>
      <c r="VO73" s="395">
        <f ca="1">IF(UZ73&lt;&gt;"",SUMPRODUCT((VK70:VK73=VK73)*(VF70:VF73=VF73)*(VD70:VD73=VD73)*(VH70:VH73&gt;VH73)),"")</f>
        <v>0</v>
      </c>
      <c r="VP73" s="395">
        <f ca="1">IF(UZ73&lt;&gt;"",SUMPRODUCT((VK70:VK73=VK73)*(VF70:VF73=VF73)*(VD70:VD73=VD73)*(VH70:VH73=VH73)*(VI70:VI73&gt;VI73)),"")</f>
        <v>0</v>
      </c>
      <c r="VQ73" s="395">
        <f ca="1">IF(UZ73&lt;&gt;"",SUMPRODUCT((VK70:VK73=VK73)*(VF70:VF73=VF73)*(VD70:VD73=VD73)*(VH70:VH73=VH73)*(VI70:VI73=VI73)*(VJ70:VJ73&gt;VJ73)),"")</f>
        <v>0</v>
      </c>
      <c r="VR73" s="395">
        <f ca="1">IF(UZ73&lt;&gt;"",SUM(VL73:VQ73),"")</f>
        <v>1</v>
      </c>
      <c r="VS73" s="395" t="str">
        <f ca="1">IF(VT21&lt;&gt;"",SUMPRODUCT((WA18:WA21=WA21)*(VZ18:VZ21=VZ21)*(VX18:VX21=VX21)*(VY18:VY21=VY21)),"")</f>
        <v/>
      </c>
      <c r="VT73" s="395" t="str">
        <f ca="1">IF(AND(VS73&lt;&gt;"",VS73&gt;1),VT21,"")</f>
        <v/>
      </c>
      <c r="VU73" s="395" t="str">
        <f ca="1">IF(VT73&lt;&gt;"",SUMPRODUCT((YE3:YE54=VT73)*(YH3:YH54=VT74)*(YI3:YI54="W"))+SUMPRODUCT((YE3:YE54=VT73)*(YH3:YH54=VT71)*(YI3:YI54="W"))+SUMPRODUCT((YE3:YE54=VT73)*(YH3:YH54=VT72)*(YI3:YI54="W"))+SUMPRODUCT((YE3:YE54=VT74)*(YH3:YH54=VT73)*(YJ3:YJ54="W"))+SUMPRODUCT((YE3:YE54=VT71)*(YH3:YH54=VT73)*(YJ3:YJ54="W"))+SUMPRODUCT((YE3:YE54=VT72)*(YH3:YH54=VT73)*(YJ3:YJ54="W")),"")</f>
        <v/>
      </c>
      <c r="VV73" s="395" t="str">
        <f ca="1">IF(VT73&lt;&gt;"",SUMPRODUCT((YE3:YE54=VT73)*(YH3:YH54=VT74)*(YI3:YI54="D"))+SUMPRODUCT((YE3:YE54=VT73)*(YH3:YH54=VT71)*(YI3:YI54="D"))+SUMPRODUCT((YE3:YE54=VT73)*(YH3:YH54=VT72)*(YI3:YI54="D"))+SUMPRODUCT((YE3:YE54=VT74)*(YH3:YH54=VT73)*(YI3:YI54="D"))+SUMPRODUCT((YE3:YE54=VT71)*(YH3:YH54=VT73)*(YI3:YI54="D"))+SUMPRODUCT((YE3:YE54=VT72)*(YH3:YH54=VT73)*(YI3:YI54="D")),"")</f>
        <v/>
      </c>
      <c r="VW73" s="395" t="str">
        <f ca="1">IF(VT73&lt;&gt;"",SUMPRODUCT((YE3:YE54=VT73)*(YH3:YH54=VT74)*(YI3:YI54="L"))+SUMPRODUCT((YE3:YE54=VT73)*(YH3:YH54=VT71)*(YI3:YI54="L"))+SUMPRODUCT((YE3:YE54=VT73)*(YH3:YH54=VT72)*(YI3:YI54="L"))+SUMPRODUCT((YE3:YE54=VT74)*(YH3:YH54=VT73)*(YJ3:YJ54="L"))+SUMPRODUCT((YE3:YE54=VT71)*(YH3:YH54=VT73)*(YJ3:YJ54="L"))+SUMPRODUCT((YE3:YE54=VT72)*(YH3:YH54=VT73)*(YJ3:YJ54="L")),"")</f>
        <v/>
      </c>
      <c r="VX73" s="395">
        <f ca="1">SUMPRODUCT((YE3:YE54=VT73)*(YH3:YH54=VT74)*YF3:YF54)+SUMPRODUCT((YE3:YE54=VT73)*(YH3:YH54=VT70)*YF3:YF54)+SUMPRODUCT((YE3:YE54=VT73)*(YH3:YH54=VT71)*YF3:YF54)+SUMPRODUCT((YE3:YE54=VT73)*(YH3:YH54=VT72)*YF3:YF54)+SUMPRODUCT((YE3:YE54=VT74)*(YH3:YH54=VT73)*YG3:YG54)+SUMPRODUCT((YE3:YE54=VT70)*(YH3:YH54=VT73)*YG3:YG54)+SUMPRODUCT((YE3:YE54=VT71)*(YH3:YH54=VT73)*YG3:YG54)+SUMPRODUCT((YE3:YE54=VT72)*(YH3:YH54=VT73)*YG3:YG54)</f>
        <v>0</v>
      </c>
      <c r="VY73" s="395">
        <f ca="1">SUMPRODUCT((YE3:YE54=VT73)*(YH3:YH54=VT74)*YG3:YG54)+SUMPRODUCT((YE3:YE54=VT73)*(YH3:YH54=VT70)*YG3:YG54)+SUMPRODUCT((YE3:YE54=VT73)*(YH3:YH54=VT71)*YG3:YG54)+SUMPRODUCT((YE3:YE54=VT73)*(YH3:YH54=VT72)*YG3:YG54)+SUMPRODUCT((YE3:YE54=VT74)*(YH3:YH54=VT73)*YF3:YF54)+SUMPRODUCT((YE3:YE54=VT70)*(YH3:YH54=VT73)*YF3:YF54)+SUMPRODUCT((YE3:YE54=VT71)*(YH3:YH54=VT73)*YF3:YF54)+SUMPRODUCT((YE3:YE54=VT72)*(YH3:YH54=VT73)*YF3:YF54)</f>
        <v>0</v>
      </c>
      <c r="VZ73" s="395">
        <f ca="1">VX73-VY73+1000</f>
        <v>1000</v>
      </c>
      <c r="WA73" s="395" t="str">
        <f t="shared" ca="1" si="7688"/>
        <v/>
      </c>
      <c r="WB73" s="395" t="str">
        <f ca="1">IF(VT73&lt;&gt;"",VLOOKUP(VT73,UG4:UM52,7,FALSE),"")</f>
        <v/>
      </c>
      <c r="WC73" s="395" t="str">
        <f ca="1">IF(VT73&lt;&gt;"",VLOOKUP(VT73,UG4:UM52,5,FALSE),"")</f>
        <v/>
      </c>
      <c r="WD73" s="395" t="str">
        <f ca="1">IF(VT73&lt;&gt;"",VLOOKUP(VT73,UG4:UO52,9,FALSE),"")</f>
        <v/>
      </c>
      <c r="WE73" s="395" t="str">
        <f t="shared" ca="1" si="7689"/>
        <v/>
      </c>
      <c r="WF73" s="395" t="str">
        <f ca="1">IF(VT73&lt;&gt;"",RANK(WE73,WE70:WE73),"")</f>
        <v/>
      </c>
      <c r="WG73" s="395" t="str">
        <f ca="1">IF(VT73&lt;&gt;"",SUMPRODUCT((WE70:WE73=WE73)*(VZ70:VZ73&gt;VZ73)),"")</f>
        <v/>
      </c>
      <c r="WH73" s="395" t="str">
        <f ca="1">IF(VT73&lt;&gt;"",SUMPRODUCT((WE70:WE73=WE73)*(VZ70:VZ73=VZ73)*(VX70:VX73&gt;VX73)),"")</f>
        <v/>
      </c>
      <c r="WI73" s="395" t="str">
        <f ca="1">IF(VT73&lt;&gt;"",SUMPRODUCT((WE70:WE73=WE73)*(VZ70:VZ73=VZ73)*(VX70:VX73=VX73)*(WB70:WB73&gt;WB73)),"")</f>
        <v/>
      </c>
      <c r="WJ73" s="395" t="str">
        <f ca="1">IF(VT73&lt;&gt;"",SUMPRODUCT((WE70:WE73=WE73)*(VZ70:VZ73=VZ73)*(VX70:VX73=VX73)*(WB70:WB73=WB73)*(WC70:WC73&gt;WC73)),"")</f>
        <v/>
      </c>
      <c r="WK73" s="395" t="str">
        <f ca="1">IF(VT73&lt;&gt;"",SUMPRODUCT((WE70:WE73=WE73)*(VZ70:VZ73=VZ73)*(VX70:VX73=VX73)*(WB70:WB73=WB73)*(WC70:WC73=WC73)*(WD70:WD73&gt;WD73)),"")</f>
        <v/>
      </c>
      <c r="WL73" s="395" t="str">
        <f t="shared" ca="1" si="7715"/>
        <v/>
      </c>
      <c r="YT73" s="395">
        <f ca="1">IF(COUNTIF(YT18:YT21,4)=4,1,SUMPRODUCT((YT18:YT21=YT21)*(YS18:YS21=YS21)*(YQ18:YQ21&gt;YQ21))+1)</f>
        <v>1</v>
      </c>
      <c r="ZE73" s="395">
        <f ca="1">IF(ZF21&lt;&gt;"",SUMPRODUCT((ZM18:ZM21=ZM21)*(ZL18:ZL21=ZL21)*(ZJ18:ZJ21=ZJ21)*(ZK18:ZK21=ZK21)),"")</f>
        <v>4</v>
      </c>
      <c r="ZF73" s="395" t="str">
        <f ca="1">IF(AND(ZE73&lt;&gt;"",ZE73&gt;1),ZF21,"")</f>
        <v>Bayern Munich</v>
      </c>
      <c r="ZG73" s="395">
        <f ca="1">SUMPRODUCT((ACK3:ACK54=ZF73)*(ACN3:ACN54=ZF74)*(ACO3:ACO54="W"))+SUMPRODUCT((ACK3:ACK54=ZF73)*(ACN3:ACN54=ZF70)*(ACO3:ACO54="W"))+SUMPRODUCT((ACK3:ACK54=ZF73)*(ACN3:ACN54=ZF71)*(ACO3:ACO54="W"))+SUMPRODUCT((ACK3:ACK54=ZF73)*(ACN3:ACN54=ZF72)*(ACO3:ACO54="W"))+SUMPRODUCT((ACK3:ACK54=ZF74)*(ACN3:ACN54=ZF73)*(ACP3:ACP54="W"))+SUMPRODUCT((ACK3:ACK54=ZF70)*(ACN3:ACN54=ZF73)*(ACP3:ACP54="W"))+SUMPRODUCT((ACK3:ACK54=ZF71)*(ACN3:ACN54=ZF73)*(ACP3:ACP54="W"))+SUMPRODUCT((ACK3:ACK54=ZF72)*(ACN3:ACN54=ZF73)*(ACP3:ACP54="W"))</f>
        <v>0</v>
      </c>
      <c r="ZH73" s="395">
        <f ca="1">SUMPRODUCT((ACK3:ACK54=ZF73)*(ACN3:ACN54=ZF74)*(ACO3:ACO54="D"))+SUMPRODUCT((ACK3:ACK54=ZF73)*(ACN3:ACN54=ZF70)*(ACO3:ACO54="D"))+SUMPRODUCT((ACK3:ACK54=ZF73)*(ACN3:ACN54=ZF71)*(ACO3:ACO54="D"))+SUMPRODUCT((ACK3:ACK54=ZF73)*(ACN3:ACN54=ZF72)*(ACO3:ACO54="D"))+SUMPRODUCT((ACK3:ACK54=ZF74)*(ACN3:ACN54=ZF73)*(ACO3:ACO54="D"))+SUMPRODUCT((ACK3:ACK54=ZF70)*(ACN3:ACN54=ZF73)*(ACO3:ACO54="D"))+SUMPRODUCT((ACK3:ACK54=ZF71)*(ACN3:ACN54=ZF73)*(ACO3:ACO54="D"))+SUMPRODUCT((ACK3:ACK54=ZF72)*(ACN3:ACN54=ZF73)*(ACO3:ACO54="D"))</f>
        <v>0</v>
      </c>
      <c r="ZI73" s="395">
        <f ca="1">SUMPRODUCT((ACK3:ACK54=ZF73)*(ACN3:ACN54=ZF74)*(ACO3:ACO54="L"))+SUMPRODUCT((ACK3:ACK54=ZF73)*(ACN3:ACN54=ZF70)*(ACO3:ACO54="L"))+SUMPRODUCT((ACK3:ACK54=ZF73)*(ACN3:ACN54=ZF71)*(ACO3:ACO54="L"))+SUMPRODUCT((ACK3:ACK54=ZF73)*(ACN3:ACN54=ZF72)*(ACO3:ACO54="L"))+SUMPRODUCT((ACK3:ACK54=ZF74)*(ACN3:ACN54=ZF73)*(ACP3:ACP54="L"))+SUMPRODUCT((ACK3:ACK54=ZF70)*(ACN3:ACN54=ZF73)*(ACP3:ACP54="L"))+SUMPRODUCT((ACK3:ACK54=ZF71)*(ACN3:ACN54=ZF73)*(ACP3:ACP54="L"))+SUMPRODUCT((ACK3:ACK54=ZF72)*(ACN3:ACN54=ZF73)*(ACP3:ACP54="L"))</f>
        <v>0</v>
      </c>
      <c r="ZJ73" s="395">
        <f ca="1">SUMPRODUCT((ACK3:ACK54=ZF73)*(ACN3:ACN54=ZF74)*ACL3:ACL54)+SUMPRODUCT((ACK3:ACK54=ZF73)*(ACN3:ACN54=ZF70)*ACL3:ACL54)+SUMPRODUCT((ACK3:ACK54=ZF73)*(ACN3:ACN54=ZF71)*ACL3:ACL54)+SUMPRODUCT((ACK3:ACK54=ZF73)*(ACN3:ACN54=ZF72)*ACL3:ACL54)+SUMPRODUCT((ACK3:ACK54=ZF74)*(ACN3:ACN54=ZF73)*ACM3:ACM54)+SUMPRODUCT((ACK3:ACK54=ZF70)*(ACN3:ACN54=ZF73)*ACM3:ACM54)+SUMPRODUCT((ACK3:ACK54=ZF71)*(ACN3:ACN54=ZF73)*ACM3:ACM54)+SUMPRODUCT((ACK3:ACK54=ZF72)*(ACN3:ACN54=ZF73)*ACM3:ACM54)</f>
        <v>0</v>
      </c>
      <c r="ZK73" s="395">
        <f ca="1">SUMPRODUCT((ACK3:ACK54=ZF73)*(ACN3:ACN54=ZF74)*ACM3:ACM54)+SUMPRODUCT((ACK3:ACK54=ZF73)*(ACN3:ACN54=ZF70)*ACM3:ACM54)+SUMPRODUCT((ACK3:ACK54=ZF73)*(ACN3:ACN54=ZF71)*ACM3:ACM54)+SUMPRODUCT((ACK3:ACK54=ZF73)*(ACN3:ACN54=ZF72)*ACM3:ACM54)+SUMPRODUCT((ACK3:ACK54=ZF74)*(ACN3:ACN54=ZF73)*ACL3:ACL54)+SUMPRODUCT((ACK3:ACK54=ZF70)*(ACN3:ACN54=ZF73)*ACL3:ACL54)+SUMPRODUCT((ACK3:ACK54=ZF71)*(ACN3:ACN54=ZF73)*ACL3:ACL54)+SUMPRODUCT((ACK3:ACK54=ZF72)*(ACN3:ACN54=ZF73)*ACL3:ACL54)</f>
        <v>0</v>
      </c>
      <c r="ZL73" s="395">
        <f ca="1">ZJ73-ZK73+1000</f>
        <v>1000</v>
      </c>
      <c r="ZM73" s="395">
        <f t="shared" ca="1" si="7690"/>
        <v>0</v>
      </c>
      <c r="ZN73" s="395">
        <f ca="1">IF(ZF73&lt;&gt;"",VLOOKUP(ZF73,YM4:YS52,7,FALSE),"")</f>
        <v>1000</v>
      </c>
      <c r="ZO73" s="395">
        <f ca="1">IF(ZF73&lt;&gt;"",VLOOKUP(ZF73,YM4:YS52,5,FALSE),"")</f>
        <v>0</v>
      </c>
      <c r="ZP73" s="395">
        <f ca="1">IF(ZF73&lt;&gt;"",VLOOKUP(ZF73,YM4:YU52,9,FALSE),"")</f>
        <v>30</v>
      </c>
      <c r="ZQ73" s="395">
        <f t="shared" ca="1" si="7691"/>
        <v>0</v>
      </c>
      <c r="ZR73" s="395">
        <f ca="1">IF(ZF73&lt;&gt;"",RANK(ZQ73,ZQ70:ZQ73),"")</f>
        <v>1</v>
      </c>
      <c r="ZS73" s="395">
        <f ca="1">IF(ZF73&lt;&gt;"",SUMPRODUCT((ZQ70:ZQ73=ZQ73)*(ZL70:ZL73&gt;ZL73)),"")</f>
        <v>0</v>
      </c>
      <c r="ZT73" s="395">
        <f ca="1">IF(ZF73&lt;&gt;"",SUMPRODUCT((ZQ70:ZQ73=ZQ73)*(ZL70:ZL73=ZL73)*(ZJ70:ZJ73&gt;ZJ73)),"")</f>
        <v>0</v>
      </c>
      <c r="ZU73" s="395">
        <f ca="1">IF(ZF73&lt;&gt;"",SUMPRODUCT((ZQ70:ZQ73=ZQ73)*(ZL70:ZL73=ZL73)*(ZJ70:ZJ73=ZJ73)*(ZN70:ZN73&gt;ZN73)),"")</f>
        <v>0</v>
      </c>
      <c r="ZV73" s="395">
        <f ca="1">IF(ZF73&lt;&gt;"",SUMPRODUCT((ZQ70:ZQ73=ZQ73)*(ZL70:ZL73=ZL73)*(ZJ70:ZJ73=ZJ73)*(ZN70:ZN73=ZN73)*(ZO70:ZO73&gt;ZO73)),"")</f>
        <v>0</v>
      </c>
      <c r="ZW73" s="395">
        <f ca="1">IF(ZF73&lt;&gt;"",SUMPRODUCT((ZQ70:ZQ73=ZQ73)*(ZL70:ZL73=ZL73)*(ZJ70:ZJ73=ZJ73)*(ZN70:ZN73=ZN73)*(ZO70:ZO73=ZO73)*(ZP70:ZP73&gt;ZP73)),"")</f>
        <v>0</v>
      </c>
      <c r="ZX73" s="395">
        <f ca="1">IF(ZF73&lt;&gt;"",SUM(ZR73:ZW73),"")</f>
        <v>1</v>
      </c>
      <c r="ZY73" s="395" t="str">
        <f ca="1">IF(ZZ21&lt;&gt;"",SUMPRODUCT((AAG18:AAG21=AAG21)*(AAF18:AAF21=AAF21)*(AAD18:AAD21=AAD21)*(AAE18:AAE21=AAE21)),"")</f>
        <v/>
      </c>
      <c r="ZZ73" s="395" t="str">
        <f ca="1">IF(AND(ZY73&lt;&gt;"",ZY73&gt;1),ZZ21,"")</f>
        <v/>
      </c>
      <c r="AAA73" s="395" t="str">
        <f ca="1">IF(ZZ73&lt;&gt;"",SUMPRODUCT((ACK3:ACK54=ZZ73)*(ACN3:ACN54=ZZ74)*(ACO3:ACO54="W"))+SUMPRODUCT((ACK3:ACK54=ZZ73)*(ACN3:ACN54=ZZ71)*(ACO3:ACO54="W"))+SUMPRODUCT((ACK3:ACK54=ZZ73)*(ACN3:ACN54=ZZ72)*(ACO3:ACO54="W"))+SUMPRODUCT((ACK3:ACK54=ZZ74)*(ACN3:ACN54=ZZ73)*(ACP3:ACP54="W"))+SUMPRODUCT((ACK3:ACK54=ZZ71)*(ACN3:ACN54=ZZ73)*(ACP3:ACP54="W"))+SUMPRODUCT((ACK3:ACK54=ZZ72)*(ACN3:ACN54=ZZ73)*(ACP3:ACP54="W")),"")</f>
        <v/>
      </c>
      <c r="AAB73" s="395" t="str">
        <f ca="1">IF(ZZ73&lt;&gt;"",SUMPRODUCT((ACK3:ACK54=ZZ73)*(ACN3:ACN54=ZZ74)*(ACO3:ACO54="D"))+SUMPRODUCT((ACK3:ACK54=ZZ73)*(ACN3:ACN54=ZZ71)*(ACO3:ACO54="D"))+SUMPRODUCT((ACK3:ACK54=ZZ73)*(ACN3:ACN54=ZZ72)*(ACO3:ACO54="D"))+SUMPRODUCT((ACK3:ACK54=ZZ74)*(ACN3:ACN54=ZZ73)*(ACO3:ACO54="D"))+SUMPRODUCT((ACK3:ACK54=ZZ71)*(ACN3:ACN54=ZZ73)*(ACO3:ACO54="D"))+SUMPRODUCT((ACK3:ACK54=ZZ72)*(ACN3:ACN54=ZZ73)*(ACO3:ACO54="D")),"")</f>
        <v/>
      </c>
      <c r="AAC73" s="395" t="str">
        <f ca="1">IF(ZZ73&lt;&gt;"",SUMPRODUCT((ACK3:ACK54=ZZ73)*(ACN3:ACN54=ZZ74)*(ACO3:ACO54="L"))+SUMPRODUCT((ACK3:ACK54=ZZ73)*(ACN3:ACN54=ZZ71)*(ACO3:ACO54="L"))+SUMPRODUCT((ACK3:ACK54=ZZ73)*(ACN3:ACN54=ZZ72)*(ACO3:ACO54="L"))+SUMPRODUCT((ACK3:ACK54=ZZ74)*(ACN3:ACN54=ZZ73)*(ACP3:ACP54="L"))+SUMPRODUCT((ACK3:ACK54=ZZ71)*(ACN3:ACN54=ZZ73)*(ACP3:ACP54="L"))+SUMPRODUCT((ACK3:ACK54=ZZ72)*(ACN3:ACN54=ZZ73)*(ACP3:ACP54="L")),"")</f>
        <v/>
      </c>
      <c r="AAD73" s="395">
        <f ca="1">SUMPRODUCT((ACK3:ACK54=ZZ73)*(ACN3:ACN54=ZZ74)*ACL3:ACL54)+SUMPRODUCT((ACK3:ACK54=ZZ73)*(ACN3:ACN54=ZZ70)*ACL3:ACL54)+SUMPRODUCT((ACK3:ACK54=ZZ73)*(ACN3:ACN54=ZZ71)*ACL3:ACL54)+SUMPRODUCT((ACK3:ACK54=ZZ73)*(ACN3:ACN54=ZZ72)*ACL3:ACL54)+SUMPRODUCT((ACK3:ACK54=ZZ74)*(ACN3:ACN54=ZZ73)*ACM3:ACM54)+SUMPRODUCT((ACK3:ACK54=ZZ70)*(ACN3:ACN54=ZZ73)*ACM3:ACM54)+SUMPRODUCT((ACK3:ACK54=ZZ71)*(ACN3:ACN54=ZZ73)*ACM3:ACM54)+SUMPRODUCT((ACK3:ACK54=ZZ72)*(ACN3:ACN54=ZZ73)*ACM3:ACM54)</f>
        <v>0</v>
      </c>
      <c r="AAE73" s="395">
        <f ca="1">SUMPRODUCT((ACK3:ACK54=ZZ73)*(ACN3:ACN54=ZZ74)*ACM3:ACM54)+SUMPRODUCT((ACK3:ACK54=ZZ73)*(ACN3:ACN54=ZZ70)*ACM3:ACM54)+SUMPRODUCT((ACK3:ACK54=ZZ73)*(ACN3:ACN54=ZZ71)*ACM3:ACM54)+SUMPRODUCT((ACK3:ACK54=ZZ73)*(ACN3:ACN54=ZZ72)*ACM3:ACM54)+SUMPRODUCT((ACK3:ACK54=ZZ74)*(ACN3:ACN54=ZZ73)*ACL3:ACL54)+SUMPRODUCT((ACK3:ACK54=ZZ70)*(ACN3:ACN54=ZZ73)*ACL3:ACL54)+SUMPRODUCT((ACK3:ACK54=ZZ71)*(ACN3:ACN54=ZZ73)*ACL3:ACL54)+SUMPRODUCT((ACK3:ACK54=ZZ72)*(ACN3:ACN54=ZZ73)*ACL3:ACL54)</f>
        <v>0</v>
      </c>
      <c r="AAF73" s="395">
        <f ca="1">AAD73-AAE73+1000</f>
        <v>1000</v>
      </c>
      <c r="AAG73" s="395" t="str">
        <f t="shared" ca="1" si="7692"/>
        <v/>
      </c>
      <c r="AAH73" s="395" t="str">
        <f ca="1">IF(ZZ73&lt;&gt;"",VLOOKUP(ZZ73,YM4:YS52,7,FALSE),"")</f>
        <v/>
      </c>
      <c r="AAI73" s="395" t="str">
        <f ca="1">IF(ZZ73&lt;&gt;"",VLOOKUP(ZZ73,YM4:YS52,5,FALSE),"")</f>
        <v/>
      </c>
      <c r="AAJ73" s="395" t="str">
        <f ca="1">IF(ZZ73&lt;&gt;"",VLOOKUP(ZZ73,YM4:YU52,9,FALSE),"")</f>
        <v/>
      </c>
      <c r="AAK73" s="395" t="str">
        <f t="shared" ca="1" si="7693"/>
        <v/>
      </c>
      <c r="AAL73" s="395" t="str">
        <f ca="1">IF(ZZ73&lt;&gt;"",RANK(AAK73,AAK70:AAK73),"")</f>
        <v/>
      </c>
      <c r="AAM73" s="395" t="str">
        <f ca="1">IF(ZZ73&lt;&gt;"",SUMPRODUCT((AAK70:AAK73=AAK73)*(AAF70:AAF73&gt;AAF73)),"")</f>
        <v/>
      </c>
      <c r="AAN73" s="395" t="str">
        <f ca="1">IF(ZZ73&lt;&gt;"",SUMPRODUCT((AAK70:AAK73=AAK73)*(AAF70:AAF73=AAF73)*(AAD70:AAD73&gt;AAD73)),"")</f>
        <v/>
      </c>
      <c r="AAO73" s="395" t="str">
        <f ca="1">IF(ZZ73&lt;&gt;"",SUMPRODUCT((AAK70:AAK73=AAK73)*(AAF70:AAF73=AAF73)*(AAD70:AAD73=AAD73)*(AAH70:AAH73&gt;AAH73)),"")</f>
        <v/>
      </c>
      <c r="AAP73" s="395" t="str">
        <f ca="1">IF(ZZ73&lt;&gt;"",SUMPRODUCT((AAK70:AAK73=AAK73)*(AAF70:AAF73=AAF73)*(AAD70:AAD73=AAD73)*(AAH70:AAH73=AAH73)*(AAI70:AAI73&gt;AAI73)),"")</f>
        <v/>
      </c>
      <c r="AAQ73" s="395" t="str">
        <f ca="1">IF(ZZ73&lt;&gt;"",SUMPRODUCT((AAK70:AAK73=AAK73)*(AAF70:AAF73=AAF73)*(AAD70:AAD73=AAD73)*(AAH70:AAH73=AAH73)*(AAI70:AAI73=AAI73)*(AAJ70:AAJ73&gt;AAJ73)),"")</f>
        <v/>
      </c>
      <c r="AAR73" s="395" t="str">
        <f t="shared" ca="1" si="7716"/>
        <v/>
      </c>
      <c r="ACZ73" s="395">
        <f ca="1">IF(COUNTIF(ACZ18:ACZ21,4)=4,1,SUMPRODUCT((ACZ18:ACZ21=ACZ21)*(ACY18:ACY21=ACY21)*(ACW18:ACW21&gt;ACW21))+1)</f>
        <v>1</v>
      </c>
      <c r="ADK73" s="395">
        <f ca="1">IF(ADL21&lt;&gt;"",SUMPRODUCT((ADS18:ADS21=ADS21)*(ADR18:ADR21=ADR21)*(ADP18:ADP21=ADP21)*(ADQ18:ADQ21=ADQ21)),"")</f>
        <v>4</v>
      </c>
      <c r="ADL73" s="395" t="str">
        <f ca="1">IF(AND(ADK73&lt;&gt;"",ADK73&gt;1),ADL21,"")</f>
        <v>Bayern Munich</v>
      </c>
      <c r="ADM73" s="395">
        <f ca="1">SUMPRODUCT((AGQ3:AGQ54=ADL73)*(AGT3:AGT54=ADL74)*(AGU3:AGU54="W"))+SUMPRODUCT((AGQ3:AGQ54=ADL73)*(AGT3:AGT54=ADL70)*(AGU3:AGU54="W"))+SUMPRODUCT((AGQ3:AGQ54=ADL73)*(AGT3:AGT54=ADL71)*(AGU3:AGU54="W"))+SUMPRODUCT((AGQ3:AGQ54=ADL73)*(AGT3:AGT54=ADL72)*(AGU3:AGU54="W"))+SUMPRODUCT((AGQ3:AGQ54=ADL74)*(AGT3:AGT54=ADL73)*(AGV3:AGV54="W"))+SUMPRODUCT((AGQ3:AGQ54=ADL70)*(AGT3:AGT54=ADL73)*(AGV3:AGV54="W"))+SUMPRODUCT((AGQ3:AGQ54=ADL71)*(AGT3:AGT54=ADL73)*(AGV3:AGV54="W"))+SUMPRODUCT((AGQ3:AGQ54=ADL72)*(AGT3:AGT54=ADL73)*(AGV3:AGV54="W"))</f>
        <v>0</v>
      </c>
      <c r="ADN73" s="395">
        <f ca="1">SUMPRODUCT((AGQ3:AGQ54=ADL73)*(AGT3:AGT54=ADL74)*(AGU3:AGU54="D"))+SUMPRODUCT((AGQ3:AGQ54=ADL73)*(AGT3:AGT54=ADL70)*(AGU3:AGU54="D"))+SUMPRODUCT((AGQ3:AGQ54=ADL73)*(AGT3:AGT54=ADL71)*(AGU3:AGU54="D"))+SUMPRODUCT((AGQ3:AGQ54=ADL73)*(AGT3:AGT54=ADL72)*(AGU3:AGU54="D"))+SUMPRODUCT((AGQ3:AGQ54=ADL74)*(AGT3:AGT54=ADL73)*(AGU3:AGU54="D"))+SUMPRODUCT((AGQ3:AGQ54=ADL70)*(AGT3:AGT54=ADL73)*(AGU3:AGU54="D"))+SUMPRODUCT((AGQ3:AGQ54=ADL71)*(AGT3:AGT54=ADL73)*(AGU3:AGU54="D"))+SUMPRODUCT((AGQ3:AGQ54=ADL72)*(AGT3:AGT54=ADL73)*(AGU3:AGU54="D"))</f>
        <v>0</v>
      </c>
      <c r="ADO73" s="395">
        <f ca="1">SUMPRODUCT((AGQ3:AGQ54=ADL73)*(AGT3:AGT54=ADL74)*(AGU3:AGU54="L"))+SUMPRODUCT((AGQ3:AGQ54=ADL73)*(AGT3:AGT54=ADL70)*(AGU3:AGU54="L"))+SUMPRODUCT((AGQ3:AGQ54=ADL73)*(AGT3:AGT54=ADL71)*(AGU3:AGU54="L"))+SUMPRODUCT((AGQ3:AGQ54=ADL73)*(AGT3:AGT54=ADL72)*(AGU3:AGU54="L"))+SUMPRODUCT((AGQ3:AGQ54=ADL74)*(AGT3:AGT54=ADL73)*(AGV3:AGV54="L"))+SUMPRODUCT((AGQ3:AGQ54=ADL70)*(AGT3:AGT54=ADL73)*(AGV3:AGV54="L"))+SUMPRODUCT((AGQ3:AGQ54=ADL71)*(AGT3:AGT54=ADL73)*(AGV3:AGV54="L"))+SUMPRODUCT((AGQ3:AGQ54=ADL72)*(AGT3:AGT54=ADL73)*(AGV3:AGV54="L"))</f>
        <v>0</v>
      </c>
      <c r="ADP73" s="395">
        <f ca="1">SUMPRODUCT((AGQ3:AGQ54=ADL73)*(AGT3:AGT54=ADL74)*AGR3:AGR54)+SUMPRODUCT((AGQ3:AGQ54=ADL73)*(AGT3:AGT54=ADL70)*AGR3:AGR54)+SUMPRODUCT((AGQ3:AGQ54=ADL73)*(AGT3:AGT54=ADL71)*AGR3:AGR54)+SUMPRODUCT((AGQ3:AGQ54=ADL73)*(AGT3:AGT54=ADL72)*AGR3:AGR54)+SUMPRODUCT((AGQ3:AGQ54=ADL74)*(AGT3:AGT54=ADL73)*AGS3:AGS54)+SUMPRODUCT((AGQ3:AGQ54=ADL70)*(AGT3:AGT54=ADL73)*AGS3:AGS54)+SUMPRODUCT((AGQ3:AGQ54=ADL71)*(AGT3:AGT54=ADL73)*AGS3:AGS54)+SUMPRODUCT((AGQ3:AGQ54=ADL72)*(AGT3:AGT54=ADL73)*AGS3:AGS54)</f>
        <v>0</v>
      </c>
      <c r="ADQ73" s="395">
        <f ca="1">SUMPRODUCT((AGQ3:AGQ54=ADL73)*(AGT3:AGT54=ADL74)*AGS3:AGS54)+SUMPRODUCT((AGQ3:AGQ54=ADL73)*(AGT3:AGT54=ADL70)*AGS3:AGS54)+SUMPRODUCT((AGQ3:AGQ54=ADL73)*(AGT3:AGT54=ADL71)*AGS3:AGS54)+SUMPRODUCT((AGQ3:AGQ54=ADL73)*(AGT3:AGT54=ADL72)*AGS3:AGS54)+SUMPRODUCT((AGQ3:AGQ54=ADL74)*(AGT3:AGT54=ADL73)*AGR3:AGR54)+SUMPRODUCT((AGQ3:AGQ54=ADL70)*(AGT3:AGT54=ADL73)*AGR3:AGR54)+SUMPRODUCT((AGQ3:AGQ54=ADL71)*(AGT3:AGT54=ADL73)*AGR3:AGR54)+SUMPRODUCT((AGQ3:AGQ54=ADL72)*(AGT3:AGT54=ADL73)*AGR3:AGR54)</f>
        <v>0</v>
      </c>
      <c r="ADR73" s="395">
        <f ca="1">ADP73-ADQ73+1000</f>
        <v>1000</v>
      </c>
      <c r="ADS73" s="395">
        <f t="shared" ca="1" si="7694"/>
        <v>0</v>
      </c>
      <c r="ADT73" s="395">
        <f ca="1">IF(ADL73&lt;&gt;"",VLOOKUP(ADL73,ACS4:ACY52,7,FALSE),"")</f>
        <v>1000</v>
      </c>
      <c r="ADU73" s="395">
        <f ca="1">IF(ADL73&lt;&gt;"",VLOOKUP(ADL73,ACS4:ACY52,5,FALSE),"")</f>
        <v>0</v>
      </c>
      <c r="ADV73" s="395">
        <f ca="1">IF(ADL73&lt;&gt;"",VLOOKUP(ADL73,ACS4:ADA52,9,FALSE),"")</f>
        <v>30</v>
      </c>
      <c r="ADW73" s="395">
        <f t="shared" ca="1" si="7695"/>
        <v>0</v>
      </c>
      <c r="ADX73" s="395">
        <f ca="1">IF(ADL73&lt;&gt;"",RANK(ADW73,ADW70:ADW73),"")</f>
        <v>1</v>
      </c>
      <c r="ADY73" s="395">
        <f ca="1">IF(ADL73&lt;&gt;"",SUMPRODUCT((ADW70:ADW73=ADW73)*(ADR70:ADR73&gt;ADR73)),"")</f>
        <v>0</v>
      </c>
      <c r="ADZ73" s="395">
        <f ca="1">IF(ADL73&lt;&gt;"",SUMPRODUCT((ADW70:ADW73=ADW73)*(ADR70:ADR73=ADR73)*(ADP70:ADP73&gt;ADP73)),"")</f>
        <v>0</v>
      </c>
      <c r="AEA73" s="395">
        <f ca="1">IF(ADL73&lt;&gt;"",SUMPRODUCT((ADW70:ADW73=ADW73)*(ADR70:ADR73=ADR73)*(ADP70:ADP73=ADP73)*(ADT70:ADT73&gt;ADT73)),"")</f>
        <v>0</v>
      </c>
      <c r="AEB73" s="395">
        <f ca="1">IF(ADL73&lt;&gt;"",SUMPRODUCT((ADW70:ADW73=ADW73)*(ADR70:ADR73=ADR73)*(ADP70:ADP73=ADP73)*(ADT70:ADT73=ADT73)*(ADU70:ADU73&gt;ADU73)),"")</f>
        <v>0</v>
      </c>
      <c r="AEC73" s="395">
        <f ca="1">IF(ADL73&lt;&gt;"",SUMPRODUCT((ADW70:ADW73=ADW73)*(ADR70:ADR73=ADR73)*(ADP70:ADP73=ADP73)*(ADT70:ADT73=ADT73)*(ADU70:ADU73=ADU73)*(ADV70:ADV73&gt;ADV73)),"")</f>
        <v>0</v>
      </c>
      <c r="AED73" s="395">
        <f ca="1">IF(ADL73&lt;&gt;"",SUM(ADX73:AEC73),"")</f>
        <v>1</v>
      </c>
      <c r="AEE73" s="395" t="str">
        <f ca="1">IF(AEF21&lt;&gt;"",SUMPRODUCT((AEM18:AEM21=AEM21)*(AEL18:AEL21=AEL21)*(AEJ18:AEJ21=AEJ21)*(AEK18:AEK21=AEK21)),"")</f>
        <v/>
      </c>
      <c r="AEF73" s="395" t="str">
        <f ca="1">IF(AND(AEE73&lt;&gt;"",AEE73&gt;1),AEF21,"")</f>
        <v/>
      </c>
      <c r="AEG73" s="395" t="str">
        <f ca="1">IF(AEF73&lt;&gt;"",SUMPRODUCT((AGQ3:AGQ54=AEF73)*(AGT3:AGT54=AEF74)*(AGU3:AGU54="W"))+SUMPRODUCT((AGQ3:AGQ54=AEF73)*(AGT3:AGT54=AEF71)*(AGU3:AGU54="W"))+SUMPRODUCT((AGQ3:AGQ54=AEF73)*(AGT3:AGT54=AEF72)*(AGU3:AGU54="W"))+SUMPRODUCT((AGQ3:AGQ54=AEF74)*(AGT3:AGT54=AEF73)*(AGV3:AGV54="W"))+SUMPRODUCT((AGQ3:AGQ54=AEF71)*(AGT3:AGT54=AEF73)*(AGV3:AGV54="W"))+SUMPRODUCT((AGQ3:AGQ54=AEF72)*(AGT3:AGT54=AEF73)*(AGV3:AGV54="W")),"")</f>
        <v/>
      </c>
      <c r="AEH73" s="395" t="str">
        <f ca="1">IF(AEF73&lt;&gt;"",SUMPRODUCT((AGQ3:AGQ54=AEF73)*(AGT3:AGT54=AEF74)*(AGU3:AGU54="D"))+SUMPRODUCT((AGQ3:AGQ54=AEF73)*(AGT3:AGT54=AEF71)*(AGU3:AGU54="D"))+SUMPRODUCT((AGQ3:AGQ54=AEF73)*(AGT3:AGT54=AEF72)*(AGU3:AGU54="D"))+SUMPRODUCT((AGQ3:AGQ54=AEF74)*(AGT3:AGT54=AEF73)*(AGU3:AGU54="D"))+SUMPRODUCT((AGQ3:AGQ54=AEF71)*(AGT3:AGT54=AEF73)*(AGU3:AGU54="D"))+SUMPRODUCT((AGQ3:AGQ54=AEF72)*(AGT3:AGT54=AEF73)*(AGU3:AGU54="D")),"")</f>
        <v/>
      </c>
      <c r="AEI73" s="395" t="str">
        <f ca="1">IF(AEF73&lt;&gt;"",SUMPRODUCT((AGQ3:AGQ54=AEF73)*(AGT3:AGT54=AEF74)*(AGU3:AGU54="L"))+SUMPRODUCT((AGQ3:AGQ54=AEF73)*(AGT3:AGT54=AEF71)*(AGU3:AGU54="L"))+SUMPRODUCT((AGQ3:AGQ54=AEF73)*(AGT3:AGT54=AEF72)*(AGU3:AGU54="L"))+SUMPRODUCT((AGQ3:AGQ54=AEF74)*(AGT3:AGT54=AEF73)*(AGV3:AGV54="L"))+SUMPRODUCT((AGQ3:AGQ54=AEF71)*(AGT3:AGT54=AEF73)*(AGV3:AGV54="L"))+SUMPRODUCT((AGQ3:AGQ54=AEF72)*(AGT3:AGT54=AEF73)*(AGV3:AGV54="L")),"")</f>
        <v/>
      </c>
      <c r="AEJ73" s="395">
        <f ca="1">SUMPRODUCT((AGQ3:AGQ54=AEF73)*(AGT3:AGT54=AEF74)*AGR3:AGR54)+SUMPRODUCT((AGQ3:AGQ54=AEF73)*(AGT3:AGT54=AEF70)*AGR3:AGR54)+SUMPRODUCT((AGQ3:AGQ54=AEF73)*(AGT3:AGT54=AEF71)*AGR3:AGR54)+SUMPRODUCT((AGQ3:AGQ54=AEF73)*(AGT3:AGT54=AEF72)*AGR3:AGR54)+SUMPRODUCT((AGQ3:AGQ54=AEF74)*(AGT3:AGT54=AEF73)*AGS3:AGS54)+SUMPRODUCT((AGQ3:AGQ54=AEF70)*(AGT3:AGT54=AEF73)*AGS3:AGS54)+SUMPRODUCT((AGQ3:AGQ54=AEF71)*(AGT3:AGT54=AEF73)*AGS3:AGS54)+SUMPRODUCT((AGQ3:AGQ54=AEF72)*(AGT3:AGT54=AEF73)*AGS3:AGS54)</f>
        <v>0</v>
      </c>
      <c r="AEK73" s="395">
        <f ca="1">SUMPRODUCT((AGQ3:AGQ54=AEF73)*(AGT3:AGT54=AEF74)*AGS3:AGS54)+SUMPRODUCT((AGQ3:AGQ54=AEF73)*(AGT3:AGT54=AEF70)*AGS3:AGS54)+SUMPRODUCT((AGQ3:AGQ54=AEF73)*(AGT3:AGT54=AEF71)*AGS3:AGS54)+SUMPRODUCT((AGQ3:AGQ54=AEF73)*(AGT3:AGT54=AEF72)*AGS3:AGS54)+SUMPRODUCT((AGQ3:AGQ54=AEF74)*(AGT3:AGT54=AEF73)*AGR3:AGR54)+SUMPRODUCT((AGQ3:AGQ54=AEF70)*(AGT3:AGT54=AEF73)*AGR3:AGR54)+SUMPRODUCT((AGQ3:AGQ54=AEF71)*(AGT3:AGT54=AEF73)*AGR3:AGR54)+SUMPRODUCT((AGQ3:AGQ54=AEF72)*(AGT3:AGT54=AEF73)*AGR3:AGR54)</f>
        <v>0</v>
      </c>
      <c r="AEL73" s="395">
        <f ca="1">AEJ73-AEK73+1000</f>
        <v>1000</v>
      </c>
      <c r="AEM73" s="395" t="str">
        <f t="shared" ca="1" si="7696"/>
        <v/>
      </c>
      <c r="AEN73" s="395" t="str">
        <f ca="1">IF(AEF73&lt;&gt;"",VLOOKUP(AEF73,ACS4:ACY52,7,FALSE),"")</f>
        <v/>
      </c>
      <c r="AEO73" s="395" t="str">
        <f ca="1">IF(AEF73&lt;&gt;"",VLOOKUP(AEF73,ACS4:ACY52,5,FALSE),"")</f>
        <v/>
      </c>
      <c r="AEP73" s="395" t="str">
        <f ca="1">IF(AEF73&lt;&gt;"",VLOOKUP(AEF73,ACS4:ADA52,9,FALSE),"")</f>
        <v/>
      </c>
      <c r="AEQ73" s="395" t="str">
        <f t="shared" ca="1" si="7697"/>
        <v/>
      </c>
      <c r="AER73" s="395" t="str">
        <f ca="1">IF(AEF73&lt;&gt;"",RANK(AEQ73,AEQ70:AEQ73),"")</f>
        <v/>
      </c>
      <c r="AES73" s="395" t="str">
        <f ca="1">IF(AEF73&lt;&gt;"",SUMPRODUCT((AEQ70:AEQ73=AEQ73)*(AEL70:AEL73&gt;AEL73)),"")</f>
        <v/>
      </c>
      <c r="AET73" s="395" t="str">
        <f ca="1">IF(AEF73&lt;&gt;"",SUMPRODUCT((AEQ70:AEQ73=AEQ73)*(AEL70:AEL73=AEL73)*(AEJ70:AEJ73&gt;AEJ73)),"")</f>
        <v/>
      </c>
      <c r="AEU73" s="395" t="str">
        <f ca="1">IF(AEF73&lt;&gt;"",SUMPRODUCT((AEQ70:AEQ73=AEQ73)*(AEL70:AEL73=AEL73)*(AEJ70:AEJ73=AEJ73)*(AEN70:AEN73&gt;AEN73)),"")</f>
        <v/>
      </c>
      <c r="AEV73" s="395" t="str">
        <f ca="1">IF(AEF73&lt;&gt;"",SUMPRODUCT((AEQ70:AEQ73=AEQ73)*(AEL70:AEL73=AEL73)*(AEJ70:AEJ73=AEJ73)*(AEN70:AEN73=AEN73)*(AEO70:AEO73&gt;AEO73)),"")</f>
        <v/>
      </c>
      <c r="AEW73" s="395" t="str">
        <f ca="1">IF(AEF73&lt;&gt;"",SUMPRODUCT((AEQ70:AEQ73=AEQ73)*(AEL70:AEL73=AEL73)*(AEJ70:AEJ73=AEJ73)*(AEN70:AEN73=AEN73)*(AEO70:AEO73=AEO73)*(AEP70:AEP73&gt;AEP73)),"")</f>
        <v/>
      </c>
      <c r="AEX73" s="395" t="str">
        <f t="shared" ca="1" si="7717"/>
        <v/>
      </c>
      <c r="AHF73" s="395">
        <f ca="1">IF(COUNTIF(AHF18:AHF21,4)=4,1,SUMPRODUCT((AHF18:AHF21=AHF21)*(AHE18:AHE21=AHE21)*(AHC18:AHC21&gt;AHC21))+1)</f>
        <v>1</v>
      </c>
      <c r="AHQ73" s="395">
        <f ca="1">IF(AHR21&lt;&gt;"",SUMPRODUCT((AHY18:AHY21=AHY21)*(AHX18:AHX21=AHX21)*(AHV18:AHV21=AHV21)*(AHW18:AHW21=AHW21)),"")</f>
        <v>4</v>
      </c>
      <c r="AHR73" s="395" t="str">
        <f ca="1">IF(AND(AHQ73&lt;&gt;"",AHQ73&gt;1),AHR21,"")</f>
        <v>Bayern Munich</v>
      </c>
      <c r="AHS73" s="395">
        <f ca="1">SUMPRODUCT((AKW3:AKW54=AHR73)*(AKZ3:AKZ54=AHR74)*(ALA3:ALA54="W"))+SUMPRODUCT((AKW3:AKW54=AHR73)*(AKZ3:AKZ54=AHR70)*(ALA3:ALA54="W"))+SUMPRODUCT((AKW3:AKW54=AHR73)*(AKZ3:AKZ54=AHR71)*(ALA3:ALA54="W"))+SUMPRODUCT((AKW3:AKW54=AHR73)*(AKZ3:AKZ54=AHR72)*(ALA3:ALA54="W"))+SUMPRODUCT((AKW3:AKW54=AHR74)*(AKZ3:AKZ54=AHR73)*(ALB3:ALB54="W"))+SUMPRODUCT((AKW3:AKW54=AHR70)*(AKZ3:AKZ54=AHR73)*(ALB3:ALB54="W"))+SUMPRODUCT((AKW3:AKW54=AHR71)*(AKZ3:AKZ54=AHR73)*(ALB3:ALB54="W"))+SUMPRODUCT((AKW3:AKW54=AHR72)*(AKZ3:AKZ54=AHR73)*(ALB3:ALB54="W"))</f>
        <v>0</v>
      </c>
      <c r="AHT73" s="395">
        <f ca="1">SUMPRODUCT((AKW3:AKW54=AHR73)*(AKZ3:AKZ54=AHR74)*(ALA3:ALA54="D"))+SUMPRODUCT((AKW3:AKW54=AHR73)*(AKZ3:AKZ54=AHR70)*(ALA3:ALA54="D"))+SUMPRODUCT((AKW3:AKW54=AHR73)*(AKZ3:AKZ54=AHR71)*(ALA3:ALA54="D"))+SUMPRODUCT((AKW3:AKW54=AHR73)*(AKZ3:AKZ54=AHR72)*(ALA3:ALA54="D"))+SUMPRODUCT((AKW3:AKW54=AHR74)*(AKZ3:AKZ54=AHR73)*(ALA3:ALA54="D"))+SUMPRODUCT((AKW3:AKW54=AHR70)*(AKZ3:AKZ54=AHR73)*(ALA3:ALA54="D"))+SUMPRODUCT((AKW3:AKW54=AHR71)*(AKZ3:AKZ54=AHR73)*(ALA3:ALA54="D"))+SUMPRODUCT((AKW3:AKW54=AHR72)*(AKZ3:AKZ54=AHR73)*(ALA3:ALA54="D"))</f>
        <v>0</v>
      </c>
      <c r="AHU73" s="395">
        <f ca="1">SUMPRODUCT((AKW3:AKW54=AHR73)*(AKZ3:AKZ54=AHR74)*(ALA3:ALA54="L"))+SUMPRODUCT((AKW3:AKW54=AHR73)*(AKZ3:AKZ54=AHR70)*(ALA3:ALA54="L"))+SUMPRODUCT((AKW3:AKW54=AHR73)*(AKZ3:AKZ54=AHR71)*(ALA3:ALA54="L"))+SUMPRODUCT((AKW3:AKW54=AHR73)*(AKZ3:AKZ54=AHR72)*(ALA3:ALA54="L"))+SUMPRODUCT((AKW3:AKW54=AHR74)*(AKZ3:AKZ54=AHR73)*(ALB3:ALB54="L"))+SUMPRODUCT((AKW3:AKW54=AHR70)*(AKZ3:AKZ54=AHR73)*(ALB3:ALB54="L"))+SUMPRODUCT((AKW3:AKW54=AHR71)*(AKZ3:AKZ54=AHR73)*(ALB3:ALB54="L"))+SUMPRODUCT((AKW3:AKW54=AHR72)*(AKZ3:AKZ54=AHR73)*(ALB3:ALB54="L"))</f>
        <v>0</v>
      </c>
      <c r="AHV73" s="395">
        <f ca="1">SUMPRODUCT((AKW3:AKW54=AHR73)*(AKZ3:AKZ54=AHR74)*AKX3:AKX54)+SUMPRODUCT((AKW3:AKW54=AHR73)*(AKZ3:AKZ54=AHR70)*AKX3:AKX54)+SUMPRODUCT((AKW3:AKW54=AHR73)*(AKZ3:AKZ54=AHR71)*AKX3:AKX54)+SUMPRODUCT((AKW3:AKW54=AHR73)*(AKZ3:AKZ54=AHR72)*AKX3:AKX54)+SUMPRODUCT((AKW3:AKW54=AHR74)*(AKZ3:AKZ54=AHR73)*AKY3:AKY54)+SUMPRODUCT((AKW3:AKW54=AHR70)*(AKZ3:AKZ54=AHR73)*AKY3:AKY54)+SUMPRODUCT((AKW3:AKW54=AHR71)*(AKZ3:AKZ54=AHR73)*AKY3:AKY54)+SUMPRODUCT((AKW3:AKW54=AHR72)*(AKZ3:AKZ54=AHR73)*AKY3:AKY54)</f>
        <v>0</v>
      </c>
      <c r="AHW73" s="395">
        <f ca="1">SUMPRODUCT((AKW3:AKW54=AHR73)*(AKZ3:AKZ54=AHR74)*AKY3:AKY54)+SUMPRODUCT((AKW3:AKW54=AHR73)*(AKZ3:AKZ54=AHR70)*AKY3:AKY54)+SUMPRODUCT((AKW3:AKW54=AHR73)*(AKZ3:AKZ54=AHR71)*AKY3:AKY54)+SUMPRODUCT((AKW3:AKW54=AHR73)*(AKZ3:AKZ54=AHR72)*AKY3:AKY54)+SUMPRODUCT((AKW3:AKW54=AHR74)*(AKZ3:AKZ54=AHR73)*AKX3:AKX54)+SUMPRODUCT((AKW3:AKW54=AHR70)*(AKZ3:AKZ54=AHR73)*AKX3:AKX54)+SUMPRODUCT((AKW3:AKW54=AHR71)*(AKZ3:AKZ54=AHR73)*AKX3:AKX54)+SUMPRODUCT((AKW3:AKW54=AHR72)*(AKZ3:AKZ54=AHR73)*AKX3:AKX54)</f>
        <v>0</v>
      </c>
      <c r="AHX73" s="395">
        <f ca="1">AHV73-AHW73+1000</f>
        <v>1000</v>
      </c>
      <c r="AHY73" s="395">
        <f t="shared" ca="1" si="7698"/>
        <v>0</v>
      </c>
      <c r="AHZ73" s="395">
        <f ca="1">IF(AHR73&lt;&gt;"",VLOOKUP(AHR73,AGY4:AHE52,7,FALSE),"")</f>
        <v>1000</v>
      </c>
      <c r="AIA73" s="395">
        <f ca="1">IF(AHR73&lt;&gt;"",VLOOKUP(AHR73,AGY4:AHE52,5,FALSE),"")</f>
        <v>0</v>
      </c>
      <c r="AIB73" s="395">
        <f ca="1">IF(AHR73&lt;&gt;"",VLOOKUP(AHR73,AGY4:AHG52,9,FALSE),"")</f>
        <v>30</v>
      </c>
      <c r="AIC73" s="395">
        <f t="shared" ca="1" si="7699"/>
        <v>0</v>
      </c>
      <c r="AID73" s="395">
        <f ca="1">IF(AHR73&lt;&gt;"",RANK(AIC73,AIC70:AIC73),"")</f>
        <v>1</v>
      </c>
      <c r="AIE73" s="395">
        <f ca="1">IF(AHR73&lt;&gt;"",SUMPRODUCT((AIC70:AIC73=AIC73)*(AHX70:AHX73&gt;AHX73)),"")</f>
        <v>0</v>
      </c>
      <c r="AIF73" s="395">
        <f ca="1">IF(AHR73&lt;&gt;"",SUMPRODUCT((AIC70:AIC73=AIC73)*(AHX70:AHX73=AHX73)*(AHV70:AHV73&gt;AHV73)),"")</f>
        <v>0</v>
      </c>
      <c r="AIG73" s="395">
        <f ca="1">IF(AHR73&lt;&gt;"",SUMPRODUCT((AIC70:AIC73=AIC73)*(AHX70:AHX73=AHX73)*(AHV70:AHV73=AHV73)*(AHZ70:AHZ73&gt;AHZ73)),"")</f>
        <v>0</v>
      </c>
      <c r="AIH73" s="395">
        <f ca="1">IF(AHR73&lt;&gt;"",SUMPRODUCT((AIC70:AIC73=AIC73)*(AHX70:AHX73=AHX73)*(AHV70:AHV73=AHV73)*(AHZ70:AHZ73=AHZ73)*(AIA70:AIA73&gt;AIA73)),"")</f>
        <v>0</v>
      </c>
      <c r="AII73" s="395">
        <f ca="1">IF(AHR73&lt;&gt;"",SUMPRODUCT((AIC70:AIC73=AIC73)*(AHX70:AHX73=AHX73)*(AHV70:AHV73=AHV73)*(AHZ70:AHZ73=AHZ73)*(AIA70:AIA73=AIA73)*(AIB70:AIB73&gt;AIB73)),"")</f>
        <v>0</v>
      </c>
      <c r="AIJ73" s="395">
        <f ca="1">IF(AHR73&lt;&gt;"",SUM(AID73:AII73),"")</f>
        <v>1</v>
      </c>
      <c r="AIK73" s="395" t="str">
        <f ca="1">IF(AIL21&lt;&gt;"",SUMPRODUCT((AIS18:AIS21=AIS21)*(AIR18:AIR21=AIR21)*(AIP18:AIP21=AIP21)*(AIQ18:AIQ21=AIQ21)),"")</f>
        <v/>
      </c>
      <c r="AIL73" s="395" t="str">
        <f ca="1">IF(AND(AIK73&lt;&gt;"",AIK73&gt;1),AIL21,"")</f>
        <v/>
      </c>
      <c r="AIM73" s="395" t="str">
        <f ca="1">IF(AIL73&lt;&gt;"",SUMPRODUCT((AKW3:AKW54=AIL73)*(AKZ3:AKZ54=AIL74)*(ALA3:ALA54="W"))+SUMPRODUCT((AKW3:AKW54=AIL73)*(AKZ3:AKZ54=AIL71)*(ALA3:ALA54="W"))+SUMPRODUCT((AKW3:AKW54=AIL73)*(AKZ3:AKZ54=AIL72)*(ALA3:ALA54="W"))+SUMPRODUCT((AKW3:AKW54=AIL74)*(AKZ3:AKZ54=AIL73)*(ALB3:ALB54="W"))+SUMPRODUCT((AKW3:AKW54=AIL71)*(AKZ3:AKZ54=AIL73)*(ALB3:ALB54="W"))+SUMPRODUCT((AKW3:AKW54=AIL72)*(AKZ3:AKZ54=AIL73)*(ALB3:ALB54="W")),"")</f>
        <v/>
      </c>
      <c r="AIN73" s="395" t="str">
        <f ca="1">IF(AIL73&lt;&gt;"",SUMPRODUCT((AKW3:AKW54=AIL73)*(AKZ3:AKZ54=AIL74)*(ALA3:ALA54="D"))+SUMPRODUCT((AKW3:AKW54=AIL73)*(AKZ3:AKZ54=AIL71)*(ALA3:ALA54="D"))+SUMPRODUCT((AKW3:AKW54=AIL73)*(AKZ3:AKZ54=AIL72)*(ALA3:ALA54="D"))+SUMPRODUCT((AKW3:AKW54=AIL74)*(AKZ3:AKZ54=AIL73)*(ALA3:ALA54="D"))+SUMPRODUCT((AKW3:AKW54=AIL71)*(AKZ3:AKZ54=AIL73)*(ALA3:ALA54="D"))+SUMPRODUCT((AKW3:AKW54=AIL72)*(AKZ3:AKZ54=AIL73)*(ALA3:ALA54="D")),"")</f>
        <v/>
      </c>
      <c r="AIO73" s="395" t="str">
        <f ca="1">IF(AIL73&lt;&gt;"",SUMPRODUCT((AKW3:AKW54=AIL73)*(AKZ3:AKZ54=AIL74)*(ALA3:ALA54="L"))+SUMPRODUCT((AKW3:AKW54=AIL73)*(AKZ3:AKZ54=AIL71)*(ALA3:ALA54="L"))+SUMPRODUCT((AKW3:AKW54=AIL73)*(AKZ3:AKZ54=AIL72)*(ALA3:ALA54="L"))+SUMPRODUCT((AKW3:AKW54=AIL74)*(AKZ3:AKZ54=AIL73)*(ALB3:ALB54="L"))+SUMPRODUCT((AKW3:AKW54=AIL71)*(AKZ3:AKZ54=AIL73)*(ALB3:ALB54="L"))+SUMPRODUCT((AKW3:AKW54=AIL72)*(AKZ3:AKZ54=AIL73)*(ALB3:ALB54="L")),"")</f>
        <v/>
      </c>
      <c r="AIP73" s="395">
        <f ca="1">SUMPRODUCT((AKW3:AKW54=AIL73)*(AKZ3:AKZ54=AIL74)*AKX3:AKX54)+SUMPRODUCT((AKW3:AKW54=AIL73)*(AKZ3:AKZ54=AIL70)*AKX3:AKX54)+SUMPRODUCT((AKW3:AKW54=AIL73)*(AKZ3:AKZ54=AIL71)*AKX3:AKX54)+SUMPRODUCT((AKW3:AKW54=AIL73)*(AKZ3:AKZ54=AIL72)*AKX3:AKX54)+SUMPRODUCT((AKW3:AKW54=AIL74)*(AKZ3:AKZ54=AIL73)*AKY3:AKY54)+SUMPRODUCT((AKW3:AKW54=AIL70)*(AKZ3:AKZ54=AIL73)*AKY3:AKY54)+SUMPRODUCT((AKW3:AKW54=AIL71)*(AKZ3:AKZ54=AIL73)*AKY3:AKY54)+SUMPRODUCT((AKW3:AKW54=AIL72)*(AKZ3:AKZ54=AIL73)*AKY3:AKY54)</f>
        <v>0</v>
      </c>
      <c r="AIQ73" s="395">
        <f ca="1">SUMPRODUCT((AKW3:AKW54=AIL73)*(AKZ3:AKZ54=AIL74)*AKY3:AKY54)+SUMPRODUCT((AKW3:AKW54=AIL73)*(AKZ3:AKZ54=AIL70)*AKY3:AKY54)+SUMPRODUCT((AKW3:AKW54=AIL73)*(AKZ3:AKZ54=AIL71)*AKY3:AKY54)+SUMPRODUCT((AKW3:AKW54=AIL73)*(AKZ3:AKZ54=AIL72)*AKY3:AKY54)+SUMPRODUCT((AKW3:AKW54=AIL74)*(AKZ3:AKZ54=AIL73)*AKX3:AKX54)+SUMPRODUCT((AKW3:AKW54=AIL70)*(AKZ3:AKZ54=AIL73)*AKX3:AKX54)+SUMPRODUCT((AKW3:AKW54=AIL71)*(AKZ3:AKZ54=AIL73)*AKX3:AKX54)+SUMPRODUCT((AKW3:AKW54=AIL72)*(AKZ3:AKZ54=AIL73)*AKX3:AKX54)</f>
        <v>0</v>
      </c>
      <c r="AIR73" s="395">
        <f ca="1">AIP73-AIQ73+1000</f>
        <v>1000</v>
      </c>
      <c r="AIS73" s="395" t="str">
        <f t="shared" ca="1" si="7700"/>
        <v/>
      </c>
      <c r="AIT73" s="395" t="str">
        <f ca="1">IF(AIL73&lt;&gt;"",VLOOKUP(AIL73,AGY4:AHE52,7,FALSE),"")</f>
        <v/>
      </c>
      <c r="AIU73" s="395" t="str">
        <f ca="1">IF(AIL73&lt;&gt;"",VLOOKUP(AIL73,AGY4:AHE52,5,FALSE),"")</f>
        <v/>
      </c>
      <c r="AIV73" s="395" t="str">
        <f ca="1">IF(AIL73&lt;&gt;"",VLOOKUP(AIL73,AGY4:AHG52,9,FALSE),"")</f>
        <v/>
      </c>
      <c r="AIW73" s="395" t="str">
        <f t="shared" ca="1" si="7701"/>
        <v/>
      </c>
      <c r="AIX73" s="395" t="str">
        <f ca="1">IF(AIL73&lt;&gt;"",RANK(AIW73,AIW70:AIW73),"")</f>
        <v/>
      </c>
      <c r="AIY73" s="395" t="str">
        <f ca="1">IF(AIL73&lt;&gt;"",SUMPRODUCT((AIW70:AIW73=AIW73)*(AIR70:AIR73&gt;AIR73)),"")</f>
        <v/>
      </c>
      <c r="AIZ73" s="395" t="str">
        <f ca="1">IF(AIL73&lt;&gt;"",SUMPRODUCT((AIW70:AIW73=AIW73)*(AIR70:AIR73=AIR73)*(AIP70:AIP73&gt;AIP73)),"")</f>
        <v/>
      </c>
      <c r="AJA73" s="395" t="str">
        <f ca="1">IF(AIL73&lt;&gt;"",SUMPRODUCT((AIW70:AIW73=AIW73)*(AIR70:AIR73=AIR73)*(AIP70:AIP73=AIP73)*(AIT70:AIT73&gt;AIT73)),"")</f>
        <v/>
      </c>
      <c r="AJB73" s="395" t="str">
        <f ca="1">IF(AIL73&lt;&gt;"",SUMPRODUCT((AIW70:AIW73=AIW73)*(AIR70:AIR73=AIR73)*(AIP70:AIP73=AIP73)*(AIT70:AIT73=AIT73)*(AIU70:AIU73&gt;AIU73)),"")</f>
        <v/>
      </c>
      <c r="AJC73" s="395" t="str">
        <f ca="1">IF(AIL73&lt;&gt;"",SUMPRODUCT((AIW70:AIW73=AIW73)*(AIR70:AIR73=AIR73)*(AIP70:AIP73=AIP73)*(AIT70:AIT73=AIT73)*(AIU70:AIU73=AIU73)*(AIV70:AIV73&gt;AIV73)),"")</f>
        <v/>
      </c>
      <c r="AJD73" s="395" t="str">
        <f t="shared" ca="1" si="7718"/>
        <v/>
      </c>
      <c r="ALL73" s="395">
        <f ca="1">IF(COUNTIF(ALL18:ALL21,4)=4,1,SUMPRODUCT((ALL18:ALL21=ALL21)*(ALK18:ALK21=ALK21)*(ALI18:ALI21&gt;ALI21))+1)</f>
        <v>1</v>
      </c>
      <c r="ALW73" s="395">
        <f ca="1">IF(ALX21&lt;&gt;"",SUMPRODUCT((AME18:AME21=AME21)*(AMD18:AMD21=AMD21)*(AMB18:AMB21=AMB21)*(AMC18:AMC21=AMC21)),"")</f>
        <v>4</v>
      </c>
      <c r="ALX73" s="395" t="str">
        <f ca="1">IF(AND(ALW73&lt;&gt;"",ALW73&gt;1),ALX21,"")</f>
        <v>Bayern Munich</v>
      </c>
      <c r="ALY73" s="395">
        <f ca="1">SUMPRODUCT((APC3:APC54=ALX73)*(APF3:APF54=ALX74)*(APG3:APG54="W"))+SUMPRODUCT((APC3:APC54=ALX73)*(APF3:APF54=ALX70)*(APG3:APG54="W"))+SUMPRODUCT((APC3:APC54=ALX73)*(APF3:APF54=ALX71)*(APG3:APG54="W"))+SUMPRODUCT((APC3:APC54=ALX73)*(APF3:APF54=ALX72)*(APG3:APG54="W"))+SUMPRODUCT((APC3:APC54=ALX74)*(APF3:APF54=ALX73)*(APH3:APH54="W"))+SUMPRODUCT((APC3:APC54=ALX70)*(APF3:APF54=ALX73)*(APH3:APH54="W"))+SUMPRODUCT((APC3:APC54=ALX71)*(APF3:APF54=ALX73)*(APH3:APH54="W"))+SUMPRODUCT((APC3:APC54=ALX72)*(APF3:APF54=ALX73)*(APH3:APH54="W"))</f>
        <v>0</v>
      </c>
      <c r="ALZ73" s="395">
        <f ca="1">SUMPRODUCT((APC3:APC54=ALX73)*(APF3:APF54=ALX74)*(APG3:APG54="D"))+SUMPRODUCT((APC3:APC54=ALX73)*(APF3:APF54=ALX70)*(APG3:APG54="D"))+SUMPRODUCT((APC3:APC54=ALX73)*(APF3:APF54=ALX71)*(APG3:APG54="D"))+SUMPRODUCT((APC3:APC54=ALX73)*(APF3:APF54=ALX72)*(APG3:APG54="D"))+SUMPRODUCT((APC3:APC54=ALX74)*(APF3:APF54=ALX73)*(APG3:APG54="D"))+SUMPRODUCT((APC3:APC54=ALX70)*(APF3:APF54=ALX73)*(APG3:APG54="D"))+SUMPRODUCT((APC3:APC54=ALX71)*(APF3:APF54=ALX73)*(APG3:APG54="D"))+SUMPRODUCT((APC3:APC54=ALX72)*(APF3:APF54=ALX73)*(APG3:APG54="D"))</f>
        <v>0</v>
      </c>
      <c r="AMA73" s="395">
        <f ca="1">SUMPRODUCT((APC3:APC54=ALX73)*(APF3:APF54=ALX74)*(APG3:APG54="L"))+SUMPRODUCT((APC3:APC54=ALX73)*(APF3:APF54=ALX70)*(APG3:APG54="L"))+SUMPRODUCT((APC3:APC54=ALX73)*(APF3:APF54=ALX71)*(APG3:APG54="L"))+SUMPRODUCT((APC3:APC54=ALX73)*(APF3:APF54=ALX72)*(APG3:APG54="L"))+SUMPRODUCT((APC3:APC54=ALX74)*(APF3:APF54=ALX73)*(APH3:APH54="L"))+SUMPRODUCT((APC3:APC54=ALX70)*(APF3:APF54=ALX73)*(APH3:APH54="L"))+SUMPRODUCT((APC3:APC54=ALX71)*(APF3:APF54=ALX73)*(APH3:APH54="L"))+SUMPRODUCT((APC3:APC54=ALX72)*(APF3:APF54=ALX73)*(APH3:APH54="L"))</f>
        <v>0</v>
      </c>
      <c r="AMB73" s="395">
        <f ca="1">SUMPRODUCT((APC3:APC54=ALX73)*(APF3:APF54=ALX74)*APD3:APD54)+SUMPRODUCT((APC3:APC54=ALX73)*(APF3:APF54=ALX70)*APD3:APD54)+SUMPRODUCT((APC3:APC54=ALX73)*(APF3:APF54=ALX71)*APD3:APD54)+SUMPRODUCT((APC3:APC54=ALX73)*(APF3:APF54=ALX72)*APD3:APD54)+SUMPRODUCT((APC3:APC54=ALX74)*(APF3:APF54=ALX73)*APE3:APE54)+SUMPRODUCT((APC3:APC54=ALX70)*(APF3:APF54=ALX73)*APE3:APE54)+SUMPRODUCT((APC3:APC54=ALX71)*(APF3:APF54=ALX73)*APE3:APE54)+SUMPRODUCT((APC3:APC54=ALX72)*(APF3:APF54=ALX73)*APE3:APE54)</f>
        <v>0</v>
      </c>
      <c r="AMC73" s="395">
        <f ca="1">SUMPRODUCT((APC3:APC54=ALX73)*(APF3:APF54=ALX74)*APE3:APE54)+SUMPRODUCT((APC3:APC54=ALX73)*(APF3:APF54=ALX70)*APE3:APE54)+SUMPRODUCT((APC3:APC54=ALX73)*(APF3:APF54=ALX71)*APE3:APE54)+SUMPRODUCT((APC3:APC54=ALX73)*(APF3:APF54=ALX72)*APE3:APE54)+SUMPRODUCT((APC3:APC54=ALX74)*(APF3:APF54=ALX73)*APD3:APD54)+SUMPRODUCT((APC3:APC54=ALX70)*(APF3:APF54=ALX73)*APD3:APD54)+SUMPRODUCT((APC3:APC54=ALX71)*(APF3:APF54=ALX73)*APD3:APD54)+SUMPRODUCT((APC3:APC54=ALX72)*(APF3:APF54=ALX73)*APD3:APD54)</f>
        <v>0</v>
      </c>
      <c r="AMD73" s="395">
        <f ca="1">AMB73-AMC73+1000</f>
        <v>1000</v>
      </c>
      <c r="AME73" s="395">
        <f t="shared" ca="1" si="7702"/>
        <v>0</v>
      </c>
      <c r="AMF73" s="395">
        <f ca="1">IF(ALX73&lt;&gt;"",VLOOKUP(ALX73,ALE4:ALK52,7,FALSE),"")</f>
        <v>1000</v>
      </c>
      <c r="AMG73" s="395">
        <f ca="1">IF(ALX73&lt;&gt;"",VLOOKUP(ALX73,ALE4:ALK52,5,FALSE),"")</f>
        <v>0</v>
      </c>
      <c r="AMH73" s="395">
        <f ca="1">IF(ALX73&lt;&gt;"",VLOOKUP(ALX73,ALE4:ALM52,9,FALSE),"")</f>
        <v>30</v>
      </c>
      <c r="AMI73" s="395">
        <f t="shared" ca="1" si="7703"/>
        <v>0</v>
      </c>
      <c r="AMJ73" s="395">
        <f ca="1">IF(ALX73&lt;&gt;"",RANK(AMI73,AMI70:AMI73),"")</f>
        <v>1</v>
      </c>
      <c r="AMK73" s="395">
        <f ca="1">IF(ALX73&lt;&gt;"",SUMPRODUCT((AMI70:AMI73=AMI73)*(AMD70:AMD73&gt;AMD73)),"")</f>
        <v>0</v>
      </c>
      <c r="AML73" s="395">
        <f ca="1">IF(ALX73&lt;&gt;"",SUMPRODUCT((AMI70:AMI73=AMI73)*(AMD70:AMD73=AMD73)*(AMB70:AMB73&gt;AMB73)),"")</f>
        <v>0</v>
      </c>
      <c r="AMM73" s="395">
        <f ca="1">IF(ALX73&lt;&gt;"",SUMPRODUCT((AMI70:AMI73=AMI73)*(AMD70:AMD73=AMD73)*(AMB70:AMB73=AMB73)*(AMF70:AMF73&gt;AMF73)),"")</f>
        <v>0</v>
      </c>
      <c r="AMN73" s="395">
        <f ca="1">IF(ALX73&lt;&gt;"",SUMPRODUCT((AMI70:AMI73=AMI73)*(AMD70:AMD73=AMD73)*(AMB70:AMB73=AMB73)*(AMF70:AMF73=AMF73)*(AMG70:AMG73&gt;AMG73)),"")</f>
        <v>0</v>
      </c>
      <c r="AMO73" s="395">
        <f ca="1">IF(ALX73&lt;&gt;"",SUMPRODUCT((AMI70:AMI73=AMI73)*(AMD70:AMD73=AMD73)*(AMB70:AMB73=AMB73)*(AMF70:AMF73=AMF73)*(AMG70:AMG73=AMG73)*(AMH70:AMH73&gt;AMH73)),"")</f>
        <v>0</v>
      </c>
      <c r="AMP73" s="395">
        <f ca="1">IF(ALX73&lt;&gt;"",SUM(AMJ73:AMO73),"")</f>
        <v>1</v>
      </c>
      <c r="AMQ73" s="395" t="str">
        <f ca="1">IF(AMR21&lt;&gt;"",SUMPRODUCT((AMY18:AMY21=AMY21)*(AMX18:AMX21=AMX21)*(AMV18:AMV21=AMV21)*(AMW18:AMW21=AMW21)),"")</f>
        <v/>
      </c>
      <c r="AMR73" s="395" t="str">
        <f ca="1">IF(AND(AMQ73&lt;&gt;"",AMQ73&gt;1),AMR21,"")</f>
        <v/>
      </c>
      <c r="AMS73" s="395" t="str">
        <f ca="1">IF(AMR73&lt;&gt;"",SUMPRODUCT((APC3:APC54=AMR73)*(APF3:APF54=AMR74)*(APG3:APG54="W"))+SUMPRODUCT((APC3:APC54=AMR73)*(APF3:APF54=AMR71)*(APG3:APG54="W"))+SUMPRODUCT((APC3:APC54=AMR73)*(APF3:APF54=AMR72)*(APG3:APG54="W"))+SUMPRODUCT((APC3:APC54=AMR74)*(APF3:APF54=AMR73)*(APH3:APH54="W"))+SUMPRODUCT((APC3:APC54=AMR71)*(APF3:APF54=AMR73)*(APH3:APH54="W"))+SUMPRODUCT((APC3:APC54=AMR72)*(APF3:APF54=AMR73)*(APH3:APH54="W")),"")</f>
        <v/>
      </c>
      <c r="AMT73" s="395" t="str">
        <f ca="1">IF(AMR73&lt;&gt;"",SUMPRODUCT((APC3:APC54=AMR73)*(APF3:APF54=AMR74)*(APG3:APG54="D"))+SUMPRODUCT((APC3:APC54=AMR73)*(APF3:APF54=AMR71)*(APG3:APG54="D"))+SUMPRODUCT((APC3:APC54=AMR73)*(APF3:APF54=AMR72)*(APG3:APG54="D"))+SUMPRODUCT((APC3:APC54=AMR74)*(APF3:APF54=AMR73)*(APG3:APG54="D"))+SUMPRODUCT((APC3:APC54=AMR71)*(APF3:APF54=AMR73)*(APG3:APG54="D"))+SUMPRODUCT((APC3:APC54=AMR72)*(APF3:APF54=AMR73)*(APG3:APG54="D")),"")</f>
        <v/>
      </c>
      <c r="AMU73" s="395" t="str">
        <f ca="1">IF(AMR73&lt;&gt;"",SUMPRODUCT((APC3:APC54=AMR73)*(APF3:APF54=AMR74)*(APG3:APG54="L"))+SUMPRODUCT((APC3:APC54=AMR73)*(APF3:APF54=AMR71)*(APG3:APG54="L"))+SUMPRODUCT((APC3:APC54=AMR73)*(APF3:APF54=AMR72)*(APG3:APG54="L"))+SUMPRODUCT((APC3:APC54=AMR74)*(APF3:APF54=AMR73)*(APH3:APH54="L"))+SUMPRODUCT((APC3:APC54=AMR71)*(APF3:APF54=AMR73)*(APH3:APH54="L"))+SUMPRODUCT((APC3:APC54=AMR72)*(APF3:APF54=AMR73)*(APH3:APH54="L")),"")</f>
        <v/>
      </c>
      <c r="AMV73" s="395">
        <f ca="1">SUMPRODUCT((APC3:APC54=AMR73)*(APF3:APF54=AMR74)*APD3:APD54)+SUMPRODUCT((APC3:APC54=AMR73)*(APF3:APF54=AMR70)*APD3:APD54)+SUMPRODUCT((APC3:APC54=AMR73)*(APF3:APF54=AMR71)*APD3:APD54)+SUMPRODUCT((APC3:APC54=AMR73)*(APF3:APF54=AMR72)*APD3:APD54)+SUMPRODUCT((APC3:APC54=AMR74)*(APF3:APF54=AMR73)*APE3:APE54)+SUMPRODUCT((APC3:APC54=AMR70)*(APF3:APF54=AMR73)*APE3:APE54)+SUMPRODUCT((APC3:APC54=AMR71)*(APF3:APF54=AMR73)*APE3:APE54)+SUMPRODUCT((APC3:APC54=AMR72)*(APF3:APF54=AMR73)*APE3:APE54)</f>
        <v>0</v>
      </c>
      <c r="AMW73" s="395">
        <f ca="1">SUMPRODUCT((APC3:APC54=AMR73)*(APF3:APF54=AMR74)*APE3:APE54)+SUMPRODUCT((APC3:APC54=AMR73)*(APF3:APF54=AMR70)*APE3:APE54)+SUMPRODUCT((APC3:APC54=AMR73)*(APF3:APF54=AMR71)*APE3:APE54)+SUMPRODUCT((APC3:APC54=AMR73)*(APF3:APF54=AMR72)*APE3:APE54)+SUMPRODUCT((APC3:APC54=AMR74)*(APF3:APF54=AMR73)*APD3:APD54)+SUMPRODUCT((APC3:APC54=AMR70)*(APF3:APF54=AMR73)*APD3:APD54)+SUMPRODUCT((APC3:APC54=AMR71)*(APF3:APF54=AMR73)*APD3:APD54)+SUMPRODUCT((APC3:APC54=AMR72)*(APF3:APF54=AMR73)*APD3:APD54)</f>
        <v>0</v>
      </c>
      <c r="AMX73" s="395">
        <f ca="1">AMV73-AMW73+1000</f>
        <v>1000</v>
      </c>
      <c r="AMY73" s="395" t="str">
        <f t="shared" ca="1" si="7704"/>
        <v/>
      </c>
      <c r="AMZ73" s="395" t="str">
        <f ca="1">IF(AMR73&lt;&gt;"",VLOOKUP(AMR73,ALE4:ALK52,7,FALSE),"")</f>
        <v/>
      </c>
      <c r="ANA73" s="395" t="str">
        <f ca="1">IF(AMR73&lt;&gt;"",VLOOKUP(AMR73,ALE4:ALK52,5,FALSE),"")</f>
        <v/>
      </c>
      <c r="ANB73" s="395" t="str">
        <f ca="1">IF(AMR73&lt;&gt;"",VLOOKUP(AMR73,ALE4:ALM52,9,FALSE),"")</f>
        <v/>
      </c>
      <c r="ANC73" s="395" t="str">
        <f t="shared" ca="1" si="7705"/>
        <v/>
      </c>
      <c r="AND73" s="395" t="str">
        <f ca="1">IF(AMR73&lt;&gt;"",RANK(ANC73,ANC70:ANC73),"")</f>
        <v/>
      </c>
      <c r="ANE73" s="395" t="str">
        <f ca="1">IF(AMR73&lt;&gt;"",SUMPRODUCT((ANC70:ANC73=ANC73)*(AMX70:AMX73&gt;AMX73)),"")</f>
        <v/>
      </c>
      <c r="ANF73" s="395" t="str">
        <f ca="1">IF(AMR73&lt;&gt;"",SUMPRODUCT((ANC70:ANC73=ANC73)*(AMX70:AMX73=AMX73)*(AMV70:AMV73&gt;AMV73)),"")</f>
        <v/>
      </c>
      <c r="ANG73" s="395" t="str">
        <f ca="1">IF(AMR73&lt;&gt;"",SUMPRODUCT((ANC70:ANC73=ANC73)*(AMX70:AMX73=AMX73)*(AMV70:AMV73=AMV73)*(AMZ70:AMZ73&gt;AMZ73)),"")</f>
        <v/>
      </c>
      <c r="ANH73" s="395" t="str">
        <f ca="1">IF(AMR73&lt;&gt;"",SUMPRODUCT((ANC70:ANC73=ANC73)*(AMX70:AMX73=AMX73)*(AMV70:AMV73=AMV73)*(AMZ70:AMZ73=AMZ73)*(ANA70:ANA73&gt;ANA73)),"")</f>
        <v/>
      </c>
      <c r="ANI73" s="395" t="str">
        <f ca="1">IF(AMR73&lt;&gt;"",SUMPRODUCT((ANC70:ANC73=ANC73)*(AMX70:AMX73=AMX73)*(AMV70:AMV73=AMV73)*(AMZ70:AMZ73=AMZ73)*(ANA70:ANA73=ANA73)*(ANB70:ANB73&gt;ANB73)),"")</f>
        <v/>
      </c>
      <c r="ANJ73" s="395" t="str">
        <f t="shared" ca="1" si="7719"/>
        <v/>
      </c>
      <c r="APR73" s="395">
        <f ca="1">IF(COUNTIF(APR18:APR21,4)=4,1,SUMPRODUCT((APR18:APR21=APR21)*(APQ18:APQ21=APQ21)*(APO18:APO21&gt;APO21))+1)</f>
        <v>1</v>
      </c>
      <c r="AQC73" s="395">
        <f ca="1">IF(AQD21&lt;&gt;"",SUMPRODUCT((AQK18:AQK21=AQK21)*(AQJ18:AQJ21=AQJ21)*(AQH18:AQH21=AQH21)*(AQI18:AQI21=AQI21)),"")</f>
        <v>4</v>
      </c>
      <c r="AQD73" s="395" t="str">
        <f ca="1">IF(AND(AQC73&lt;&gt;"",AQC73&gt;1),AQD21,"")</f>
        <v>Bayern Munich</v>
      </c>
      <c r="AQE73" s="395">
        <f ca="1">SUMPRODUCT((ATI3:ATI54=AQD73)*(ATL3:ATL54=AQD74)*(ATM3:ATM54="W"))+SUMPRODUCT((ATI3:ATI54=AQD73)*(ATL3:ATL54=AQD70)*(ATM3:ATM54="W"))+SUMPRODUCT((ATI3:ATI54=AQD73)*(ATL3:ATL54=AQD71)*(ATM3:ATM54="W"))+SUMPRODUCT((ATI3:ATI54=AQD73)*(ATL3:ATL54=AQD72)*(ATM3:ATM54="W"))+SUMPRODUCT((ATI3:ATI54=AQD74)*(ATL3:ATL54=AQD73)*(ATN3:ATN54="W"))+SUMPRODUCT((ATI3:ATI54=AQD70)*(ATL3:ATL54=AQD73)*(ATN3:ATN54="W"))+SUMPRODUCT((ATI3:ATI54=AQD71)*(ATL3:ATL54=AQD73)*(ATN3:ATN54="W"))+SUMPRODUCT((ATI3:ATI54=AQD72)*(ATL3:ATL54=AQD73)*(ATN3:ATN54="W"))</f>
        <v>0</v>
      </c>
      <c r="AQF73" s="395">
        <f ca="1">SUMPRODUCT((ATI3:ATI54=AQD73)*(ATL3:ATL54=AQD74)*(ATM3:ATM54="D"))+SUMPRODUCT((ATI3:ATI54=AQD73)*(ATL3:ATL54=AQD70)*(ATM3:ATM54="D"))+SUMPRODUCT((ATI3:ATI54=AQD73)*(ATL3:ATL54=AQD71)*(ATM3:ATM54="D"))+SUMPRODUCT((ATI3:ATI54=AQD73)*(ATL3:ATL54=AQD72)*(ATM3:ATM54="D"))+SUMPRODUCT((ATI3:ATI54=AQD74)*(ATL3:ATL54=AQD73)*(ATM3:ATM54="D"))+SUMPRODUCT((ATI3:ATI54=AQD70)*(ATL3:ATL54=AQD73)*(ATM3:ATM54="D"))+SUMPRODUCT((ATI3:ATI54=AQD71)*(ATL3:ATL54=AQD73)*(ATM3:ATM54="D"))+SUMPRODUCT((ATI3:ATI54=AQD72)*(ATL3:ATL54=AQD73)*(ATM3:ATM54="D"))</f>
        <v>0</v>
      </c>
      <c r="AQG73" s="395">
        <f ca="1">SUMPRODUCT((ATI3:ATI54=AQD73)*(ATL3:ATL54=AQD74)*(ATM3:ATM54="L"))+SUMPRODUCT((ATI3:ATI54=AQD73)*(ATL3:ATL54=AQD70)*(ATM3:ATM54="L"))+SUMPRODUCT((ATI3:ATI54=AQD73)*(ATL3:ATL54=AQD71)*(ATM3:ATM54="L"))+SUMPRODUCT((ATI3:ATI54=AQD73)*(ATL3:ATL54=AQD72)*(ATM3:ATM54="L"))+SUMPRODUCT((ATI3:ATI54=AQD74)*(ATL3:ATL54=AQD73)*(ATN3:ATN54="L"))+SUMPRODUCT((ATI3:ATI54=AQD70)*(ATL3:ATL54=AQD73)*(ATN3:ATN54="L"))+SUMPRODUCT((ATI3:ATI54=AQD71)*(ATL3:ATL54=AQD73)*(ATN3:ATN54="L"))+SUMPRODUCT((ATI3:ATI54=AQD72)*(ATL3:ATL54=AQD73)*(ATN3:ATN54="L"))</f>
        <v>0</v>
      </c>
      <c r="AQH73" s="395">
        <f ca="1">SUMPRODUCT((ATI3:ATI54=AQD73)*(ATL3:ATL54=AQD74)*ATJ3:ATJ54)+SUMPRODUCT((ATI3:ATI54=AQD73)*(ATL3:ATL54=AQD70)*ATJ3:ATJ54)+SUMPRODUCT((ATI3:ATI54=AQD73)*(ATL3:ATL54=AQD71)*ATJ3:ATJ54)+SUMPRODUCT((ATI3:ATI54=AQD73)*(ATL3:ATL54=AQD72)*ATJ3:ATJ54)+SUMPRODUCT((ATI3:ATI54=AQD74)*(ATL3:ATL54=AQD73)*ATK3:ATK54)+SUMPRODUCT((ATI3:ATI54=AQD70)*(ATL3:ATL54=AQD73)*ATK3:ATK54)+SUMPRODUCT((ATI3:ATI54=AQD71)*(ATL3:ATL54=AQD73)*ATK3:ATK54)+SUMPRODUCT((ATI3:ATI54=AQD72)*(ATL3:ATL54=AQD73)*ATK3:ATK54)</f>
        <v>0</v>
      </c>
      <c r="AQI73" s="395">
        <f ca="1">SUMPRODUCT((ATI3:ATI54=AQD73)*(ATL3:ATL54=AQD74)*ATK3:ATK54)+SUMPRODUCT((ATI3:ATI54=AQD73)*(ATL3:ATL54=AQD70)*ATK3:ATK54)+SUMPRODUCT((ATI3:ATI54=AQD73)*(ATL3:ATL54=AQD71)*ATK3:ATK54)+SUMPRODUCT((ATI3:ATI54=AQD73)*(ATL3:ATL54=AQD72)*ATK3:ATK54)+SUMPRODUCT((ATI3:ATI54=AQD74)*(ATL3:ATL54=AQD73)*ATJ3:ATJ54)+SUMPRODUCT((ATI3:ATI54=AQD70)*(ATL3:ATL54=AQD73)*ATJ3:ATJ54)+SUMPRODUCT((ATI3:ATI54=AQD71)*(ATL3:ATL54=AQD73)*ATJ3:ATJ54)+SUMPRODUCT((ATI3:ATI54=AQD72)*(ATL3:ATL54=AQD73)*ATJ3:ATJ54)</f>
        <v>0</v>
      </c>
      <c r="AQJ73" s="395">
        <f ca="1">AQH73-AQI73+1000</f>
        <v>1000</v>
      </c>
      <c r="AQK73" s="395">
        <f t="shared" ca="1" si="7706"/>
        <v>0</v>
      </c>
      <c r="AQL73" s="395">
        <f ca="1">IF(AQD73&lt;&gt;"",VLOOKUP(AQD73,APK4:APQ52,7,FALSE),"")</f>
        <v>1000</v>
      </c>
      <c r="AQM73" s="395">
        <f ca="1">IF(AQD73&lt;&gt;"",VLOOKUP(AQD73,APK4:APQ52,5,FALSE),"")</f>
        <v>0</v>
      </c>
      <c r="AQN73" s="395">
        <f ca="1">IF(AQD73&lt;&gt;"",VLOOKUP(AQD73,APK4:APS52,9,FALSE),"")</f>
        <v>30</v>
      </c>
      <c r="AQO73" s="395">
        <f t="shared" ca="1" si="7707"/>
        <v>0</v>
      </c>
      <c r="AQP73" s="395">
        <f ca="1">IF(AQD73&lt;&gt;"",RANK(AQO73,AQO70:AQO73),"")</f>
        <v>1</v>
      </c>
      <c r="AQQ73" s="395">
        <f ca="1">IF(AQD73&lt;&gt;"",SUMPRODUCT((AQO70:AQO73=AQO73)*(AQJ70:AQJ73&gt;AQJ73)),"")</f>
        <v>0</v>
      </c>
      <c r="AQR73" s="395">
        <f ca="1">IF(AQD73&lt;&gt;"",SUMPRODUCT((AQO70:AQO73=AQO73)*(AQJ70:AQJ73=AQJ73)*(AQH70:AQH73&gt;AQH73)),"")</f>
        <v>0</v>
      </c>
      <c r="AQS73" s="395">
        <f ca="1">IF(AQD73&lt;&gt;"",SUMPRODUCT((AQO70:AQO73=AQO73)*(AQJ70:AQJ73=AQJ73)*(AQH70:AQH73=AQH73)*(AQL70:AQL73&gt;AQL73)),"")</f>
        <v>0</v>
      </c>
      <c r="AQT73" s="395">
        <f ca="1">IF(AQD73&lt;&gt;"",SUMPRODUCT((AQO70:AQO73=AQO73)*(AQJ70:AQJ73=AQJ73)*(AQH70:AQH73=AQH73)*(AQL70:AQL73=AQL73)*(AQM70:AQM73&gt;AQM73)),"")</f>
        <v>0</v>
      </c>
      <c r="AQU73" s="395">
        <f ca="1">IF(AQD73&lt;&gt;"",SUMPRODUCT((AQO70:AQO73=AQO73)*(AQJ70:AQJ73=AQJ73)*(AQH70:AQH73=AQH73)*(AQL70:AQL73=AQL73)*(AQM70:AQM73=AQM73)*(AQN70:AQN73&gt;AQN73)),"")</f>
        <v>0</v>
      </c>
      <c r="AQV73" s="395">
        <f ca="1">IF(AQD73&lt;&gt;"",SUM(AQP73:AQU73),"")</f>
        <v>1</v>
      </c>
      <c r="AQW73" s="395" t="str">
        <f ca="1">IF(AQX21&lt;&gt;"",SUMPRODUCT((ARE18:ARE21=ARE21)*(ARD18:ARD21=ARD21)*(ARB18:ARB21=ARB21)*(ARC18:ARC21=ARC21)),"")</f>
        <v/>
      </c>
      <c r="AQX73" s="395" t="str">
        <f ca="1">IF(AND(AQW73&lt;&gt;"",AQW73&gt;1),AQX21,"")</f>
        <v/>
      </c>
      <c r="AQY73" s="395" t="str">
        <f ca="1">IF(AQX73&lt;&gt;"",SUMPRODUCT((ATI3:ATI54=AQX73)*(ATL3:ATL54=AQX74)*(ATM3:ATM54="W"))+SUMPRODUCT((ATI3:ATI54=AQX73)*(ATL3:ATL54=AQX71)*(ATM3:ATM54="W"))+SUMPRODUCT((ATI3:ATI54=AQX73)*(ATL3:ATL54=AQX72)*(ATM3:ATM54="W"))+SUMPRODUCT((ATI3:ATI54=AQX74)*(ATL3:ATL54=AQX73)*(ATN3:ATN54="W"))+SUMPRODUCT((ATI3:ATI54=AQX71)*(ATL3:ATL54=AQX73)*(ATN3:ATN54="W"))+SUMPRODUCT((ATI3:ATI54=AQX72)*(ATL3:ATL54=AQX73)*(ATN3:ATN54="W")),"")</f>
        <v/>
      </c>
      <c r="AQZ73" s="395" t="str">
        <f ca="1">IF(AQX73&lt;&gt;"",SUMPRODUCT((ATI3:ATI54=AQX73)*(ATL3:ATL54=AQX74)*(ATM3:ATM54="D"))+SUMPRODUCT((ATI3:ATI54=AQX73)*(ATL3:ATL54=AQX71)*(ATM3:ATM54="D"))+SUMPRODUCT((ATI3:ATI54=AQX73)*(ATL3:ATL54=AQX72)*(ATM3:ATM54="D"))+SUMPRODUCT((ATI3:ATI54=AQX74)*(ATL3:ATL54=AQX73)*(ATM3:ATM54="D"))+SUMPRODUCT((ATI3:ATI54=AQX71)*(ATL3:ATL54=AQX73)*(ATM3:ATM54="D"))+SUMPRODUCT((ATI3:ATI54=AQX72)*(ATL3:ATL54=AQX73)*(ATM3:ATM54="D")),"")</f>
        <v/>
      </c>
      <c r="ARA73" s="395" t="str">
        <f ca="1">IF(AQX73&lt;&gt;"",SUMPRODUCT((ATI3:ATI54=AQX73)*(ATL3:ATL54=AQX74)*(ATM3:ATM54="L"))+SUMPRODUCT((ATI3:ATI54=AQX73)*(ATL3:ATL54=AQX71)*(ATM3:ATM54="L"))+SUMPRODUCT((ATI3:ATI54=AQX73)*(ATL3:ATL54=AQX72)*(ATM3:ATM54="L"))+SUMPRODUCT((ATI3:ATI54=AQX74)*(ATL3:ATL54=AQX73)*(ATN3:ATN54="L"))+SUMPRODUCT((ATI3:ATI54=AQX71)*(ATL3:ATL54=AQX73)*(ATN3:ATN54="L"))+SUMPRODUCT((ATI3:ATI54=AQX72)*(ATL3:ATL54=AQX73)*(ATN3:ATN54="L")),"")</f>
        <v/>
      </c>
      <c r="ARB73" s="395">
        <f ca="1">SUMPRODUCT((ATI3:ATI54=AQX73)*(ATL3:ATL54=AQX74)*ATJ3:ATJ54)+SUMPRODUCT((ATI3:ATI54=AQX73)*(ATL3:ATL54=AQX70)*ATJ3:ATJ54)+SUMPRODUCT((ATI3:ATI54=AQX73)*(ATL3:ATL54=AQX71)*ATJ3:ATJ54)+SUMPRODUCT((ATI3:ATI54=AQX73)*(ATL3:ATL54=AQX72)*ATJ3:ATJ54)+SUMPRODUCT((ATI3:ATI54=AQX74)*(ATL3:ATL54=AQX73)*ATK3:ATK54)+SUMPRODUCT((ATI3:ATI54=AQX70)*(ATL3:ATL54=AQX73)*ATK3:ATK54)+SUMPRODUCT((ATI3:ATI54=AQX71)*(ATL3:ATL54=AQX73)*ATK3:ATK54)+SUMPRODUCT((ATI3:ATI54=AQX72)*(ATL3:ATL54=AQX73)*ATK3:ATK54)</f>
        <v>0</v>
      </c>
      <c r="ARC73" s="395">
        <f ca="1">SUMPRODUCT((ATI3:ATI54=AQX73)*(ATL3:ATL54=AQX74)*ATK3:ATK54)+SUMPRODUCT((ATI3:ATI54=AQX73)*(ATL3:ATL54=AQX70)*ATK3:ATK54)+SUMPRODUCT((ATI3:ATI54=AQX73)*(ATL3:ATL54=AQX71)*ATK3:ATK54)+SUMPRODUCT((ATI3:ATI54=AQX73)*(ATL3:ATL54=AQX72)*ATK3:ATK54)+SUMPRODUCT((ATI3:ATI54=AQX74)*(ATL3:ATL54=AQX73)*ATJ3:ATJ54)+SUMPRODUCT((ATI3:ATI54=AQX70)*(ATL3:ATL54=AQX73)*ATJ3:ATJ54)+SUMPRODUCT((ATI3:ATI54=AQX71)*(ATL3:ATL54=AQX73)*ATJ3:ATJ54)+SUMPRODUCT((ATI3:ATI54=AQX72)*(ATL3:ATL54=AQX73)*ATJ3:ATJ54)</f>
        <v>0</v>
      </c>
      <c r="ARD73" s="395">
        <f ca="1">ARB73-ARC73+1000</f>
        <v>1000</v>
      </c>
      <c r="ARE73" s="395" t="str">
        <f t="shared" ca="1" si="7708"/>
        <v/>
      </c>
      <c r="ARF73" s="395" t="str">
        <f ca="1">IF(AQX73&lt;&gt;"",VLOOKUP(AQX73,APK4:APQ52,7,FALSE),"")</f>
        <v/>
      </c>
      <c r="ARG73" s="395" t="str">
        <f ca="1">IF(AQX73&lt;&gt;"",VLOOKUP(AQX73,APK4:APQ52,5,FALSE),"")</f>
        <v/>
      </c>
      <c r="ARH73" s="395" t="str">
        <f ca="1">IF(AQX73&lt;&gt;"",VLOOKUP(AQX73,APK4:APS52,9,FALSE),"")</f>
        <v/>
      </c>
      <c r="ARI73" s="395" t="str">
        <f t="shared" ca="1" si="7709"/>
        <v/>
      </c>
      <c r="ARJ73" s="395" t="str">
        <f ca="1">IF(AQX73&lt;&gt;"",RANK(ARI73,ARI70:ARI73),"")</f>
        <v/>
      </c>
      <c r="ARK73" s="395" t="str">
        <f ca="1">IF(AQX73&lt;&gt;"",SUMPRODUCT((ARI70:ARI73=ARI73)*(ARD70:ARD73&gt;ARD73)),"")</f>
        <v/>
      </c>
      <c r="ARL73" s="395" t="str">
        <f ca="1">IF(AQX73&lt;&gt;"",SUMPRODUCT((ARI70:ARI73=ARI73)*(ARD70:ARD73=ARD73)*(ARB70:ARB73&gt;ARB73)),"")</f>
        <v/>
      </c>
      <c r="ARM73" s="395" t="str">
        <f ca="1">IF(AQX73&lt;&gt;"",SUMPRODUCT((ARI70:ARI73=ARI73)*(ARD70:ARD73=ARD73)*(ARB70:ARB73=ARB73)*(ARF70:ARF73&gt;ARF73)),"")</f>
        <v/>
      </c>
      <c r="ARN73" s="395" t="str">
        <f ca="1">IF(AQX73&lt;&gt;"",SUMPRODUCT((ARI70:ARI73=ARI73)*(ARD70:ARD73=ARD73)*(ARB70:ARB73=ARB73)*(ARF70:ARF73=ARF73)*(ARG70:ARG73&gt;ARG73)),"")</f>
        <v/>
      </c>
      <c r="ARO73" s="395" t="str">
        <f ca="1">IF(AQX73&lt;&gt;"",SUMPRODUCT((ARI70:ARI73=ARI73)*(ARD70:ARD73=ARD73)*(ARB70:ARB73=ARB73)*(ARF70:ARF73=ARF73)*(ARG70:ARG73=ARG73)*(ARH70:ARH73&gt;ARH73)),"")</f>
        <v/>
      </c>
      <c r="ARP73" s="395" t="str">
        <f t="shared" ca="1" si="7720"/>
        <v/>
      </c>
    </row>
    <row r="76" spans="7:1160" x14ac:dyDescent="0.25">
      <c r="U76" s="395">
        <f>IF(V77="",SUM(AH25:AM25),IF(V78="",SUM(AH26:AM26),IF(V79="",SUM(AH27:AM27),IF(V80="",SUM(AH28:AM28),0))))</f>
        <v>0</v>
      </c>
      <c r="AO76" s="395">
        <f>IF(AP78="",SUM(BB26:BG26),IF(AP79="",SUM(BB27:BG27),IF(AP80="",SUM(BB28:BG28),0)))</f>
        <v>0</v>
      </c>
      <c r="EA76" s="395">
        <f ca="1">IF(EB77="",SUM(EN25:ES25),IF(EB78="",SUM(EN26:ES26),IF(EB79="",SUM(EN27:ES27),IF(EB80="",SUM(EN28:ES28),0))))</f>
        <v>0</v>
      </c>
      <c r="EU76" s="395">
        <f ca="1">IF(EV78="",SUM(FH26:FM26),IF(EV79="",SUM(FH27:FM27),IF(EV80="",SUM(FH28:FM28),0)))</f>
        <v>0</v>
      </c>
      <c r="IG76" s="395">
        <f ca="1">IF(IH77="",SUM(IT25:IY25),IF(IH78="",SUM(IT26:IY26),IF(IH79="",SUM(IT27:IY27),IF(IH80="",SUM(IT28:IY28),0))))</f>
        <v>0</v>
      </c>
      <c r="JA76" s="395">
        <f ca="1">IF(JB78="",SUM(JN26:JS26),IF(JB79="",SUM(JN27:JS27),IF(JB80="",SUM(JN28:JS28),0)))</f>
        <v>0</v>
      </c>
      <c r="MM76" s="395">
        <f ca="1">IF(MN77="",SUM(MZ25:NE25),IF(MN78="",SUM(MZ26:NE26),IF(MN79="",SUM(MZ27:NE27),IF(MN80="",SUM(MZ28:NE28),0))))</f>
        <v>0</v>
      </c>
      <c r="NG76" s="395">
        <f ca="1">IF(NH78="",SUM(NT26:NY26),IF(NH79="",SUM(NT27:NY27),IF(NH80="",SUM(NT28:NY28),0)))</f>
        <v>0</v>
      </c>
      <c r="QS76" s="395">
        <f ca="1">IF(QT77="",SUM(RF25:RK25),IF(QT78="",SUM(RF26:RK26),IF(QT79="",SUM(RF27:RK27),IF(QT80="",SUM(RF28:RK28),0))))</f>
        <v>0</v>
      </c>
      <c r="RM76" s="395">
        <f ca="1">IF(RN78="",SUM(RZ26:SE26),IF(RN79="",SUM(RZ27:SE27),IF(RN80="",SUM(RZ28:SE28),0)))</f>
        <v>0</v>
      </c>
      <c r="UY76" s="395">
        <f ca="1">IF(UZ77="",SUM(VL25:VQ25),IF(UZ78="",SUM(VL26:VQ26),IF(UZ79="",SUM(VL27:VQ27),IF(UZ80="",SUM(VL28:VQ28),0))))</f>
        <v>0</v>
      </c>
      <c r="VS76" s="395">
        <f ca="1">IF(VT78="",SUM(WF26:WK26),IF(VT79="",SUM(WF27:WK27),IF(VT80="",SUM(WF28:WK28),0)))</f>
        <v>0</v>
      </c>
      <c r="ZE76" s="395">
        <f ca="1">IF(ZF77="",SUM(ZR25:ZW25),IF(ZF78="",SUM(ZR26:ZW26),IF(ZF79="",SUM(ZR27:ZW27),IF(ZF80="",SUM(ZR28:ZW28),0))))</f>
        <v>0</v>
      </c>
      <c r="ZY76" s="395">
        <f ca="1">IF(ZZ78="",SUM(AAL26:AAQ26),IF(ZZ79="",SUM(AAL27:AAQ27),IF(ZZ80="",SUM(AAL28:AAQ28),0)))</f>
        <v>0</v>
      </c>
      <c r="ADK76" s="395">
        <f ca="1">IF(ADL77="",SUM(ADX25:AEC25),IF(ADL78="",SUM(ADX26:AEC26),IF(ADL79="",SUM(ADX27:AEC27),IF(ADL80="",SUM(ADX28:AEC28),0))))</f>
        <v>0</v>
      </c>
      <c r="AEE76" s="395">
        <f ca="1">IF(AEF78="",SUM(AER26:AEW26),IF(AEF79="",SUM(AER27:AEW27),IF(AEF80="",SUM(AER28:AEW28),0)))</f>
        <v>0</v>
      </c>
      <c r="AHQ76" s="395">
        <f ca="1">IF(AHR77="",SUM(AID25:AII25),IF(AHR78="",SUM(AID26:AII26),IF(AHR79="",SUM(AID27:AII27),IF(AHR80="",SUM(AID28:AII28),0))))</f>
        <v>0</v>
      </c>
      <c r="AIK76" s="395">
        <f ca="1">IF(AIL78="",SUM(AIX26:AJC26),IF(AIL79="",SUM(AIX27:AJC27),IF(AIL80="",SUM(AIX28:AJC28),0)))</f>
        <v>0</v>
      </c>
      <c r="ALW76" s="395">
        <f ca="1">IF(ALX77="",SUM(AMJ25:AMO25),IF(ALX78="",SUM(AMJ26:AMO26),IF(ALX79="",SUM(AMJ27:AMO27),IF(ALX80="",SUM(AMJ28:AMO28),0))))</f>
        <v>0</v>
      </c>
      <c r="AMQ76" s="395">
        <f ca="1">IF(AMR78="",SUM(AND26:ANI26),IF(AMR79="",SUM(AND27:ANI27),IF(AMR80="",SUM(AND28:ANI28),0)))</f>
        <v>0</v>
      </c>
      <c r="AQC76" s="395">
        <f ca="1">IF(AQD77="",SUM(AQP25:AQU25),IF(AQD78="",SUM(AQP26:AQU26),IF(AQD79="",SUM(AQP27:AQU27),IF(AQD80="",SUM(AQP28:AQU28),0))))</f>
        <v>0</v>
      </c>
      <c r="AQW76" s="395">
        <f ca="1">IF(AQX78="",SUM(ARJ26:ARO26),IF(AQX79="",SUM(ARJ27:ARO27),IF(AQX80="",SUM(ARJ28:ARO28),0)))</f>
        <v>0</v>
      </c>
    </row>
    <row r="77" spans="7:1160" x14ac:dyDescent="0.25">
      <c r="G77" s="395">
        <v>1</v>
      </c>
      <c r="H77" s="395">
        <v>1</v>
      </c>
      <c r="I77" s="395">
        <v>1</v>
      </c>
      <c r="J77" s="395">
        <f>IF(COUNTIF(J25:J28,4)=4,1,SUMPRODUCT((J25:J28=J25)*(I25:I28=I25)*(G25:G28&gt;G25))+1)</f>
        <v>1</v>
      </c>
      <c r="U77" s="395" t="str">
        <f>IF(V25&lt;&gt;"",SUMPRODUCT((AC25:AC28=AC25)*(AB25:AB28=AB25)*(Z25:Z28=Z25)*(AA25:AA28=AA25)),"")</f>
        <v/>
      </c>
      <c r="V77" s="395" t="str">
        <f>IF(AND(U77&lt;&gt;"",U77&gt;1),V25,"")</f>
        <v/>
      </c>
      <c r="W77" s="395">
        <f>SUMPRODUCT((DA3:DA54=V77)*(DD3:DD54=V78)*(DE3:DE54="W"))+SUMPRODUCT((DA3:DA54=V77)*(DD3:DD54=V79)*(DE3:DE54="W"))+SUMPRODUCT((DA3:DA54=V77)*(DD3:DD54=V80)*(DE3:DE54="W"))+SUMPRODUCT((DA3:DA54=V77)*(DD3:DD54=V81)*(DE3:DE54="W"))+SUMPRODUCT((DA3:DA54=V78)*(DD3:DD54=V77)*(DF3:DF54="W"))+SUMPRODUCT((DA3:DA54=V79)*(DD3:DD54=V77)*(DF3:DF54="W"))+SUMPRODUCT((DA3:DA54=V80)*(DD3:DD54=V77)*(DF3:DF54="W"))+SUMPRODUCT((DA3:DA54=V81)*(DD3:DD54=V77)*(DF3:DF54="W"))</f>
        <v>0</v>
      </c>
      <c r="X77" s="395">
        <f>SUMPRODUCT((DA3:DA54=V77)*(DD3:DD54=V78)*(DE3:DE54="D"))+SUMPRODUCT((DA3:DA54=V77)*(DD3:DD54=V79)*(DE3:DE54="D"))+SUMPRODUCT((DA3:DA54=V77)*(DD3:DD54=V80)*(DE3:DE54="D"))+SUMPRODUCT((DA3:DA54=V77)*(DD3:DD54=V81)*(DE3:DE54="D"))+SUMPRODUCT((DA3:DA54=V78)*(DD3:DD54=V77)*(DE3:DE54="D"))+SUMPRODUCT((DA3:DA54=V79)*(DD3:DD54=V77)*(DE3:DE54="D"))+SUMPRODUCT((DA3:DA54=V80)*(DD3:DD54=V77)*(DE3:DE54="D"))+SUMPRODUCT((DA3:DA54=V81)*(DD3:DD54=V77)*(DE3:DE54="D"))</f>
        <v>0</v>
      </c>
      <c r="Y77" s="395">
        <f>SUMPRODUCT((DA3:DA54=V77)*(DD3:DD54=V78)*(DE3:DE54="L"))+SUMPRODUCT((DA3:DA54=V77)*(DD3:DD54=V79)*(DE3:DE54="L"))+SUMPRODUCT((DA3:DA54=V77)*(DD3:DD54=V80)*(DE3:DE54="L"))+SUMPRODUCT((DA3:DA54=V77)*(DD3:DD54=V81)*(DE3:DE54="L"))+SUMPRODUCT((DA3:DA54=V78)*(DD3:DD54=V77)*(DF3:DF54="L"))+SUMPRODUCT((DA3:DA54=V79)*(DD3:DD54=V77)*(DF3:DF54="L"))+SUMPRODUCT((DA3:DA54=V80)*(DD3:DD54=V77)*(DF3:DF54="L"))+SUMPRODUCT((DA3:DA54=V81)*(DD3:DD54=V77)*(DF3:DF54="L"))</f>
        <v>0</v>
      </c>
      <c r="Z77" s="395">
        <f>SUMPRODUCT((DA3:DA54=V77)*(DD3:DD54=V78)*DB3:DB54)+SUMPRODUCT((DA3:DA54=V77)*(DD3:DD54=V79)*DB3:DB54)+SUMPRODUCT((DA3:DA54=V77)*(DD3:DD54=V80)*DB3:DB54)+SUMPRODUCT((DA3:DA54=V77)*(DD3:DD54=V81)*DB3:DB54)+SUMPRODUCT((DA3:DA54=V78)*(DD3:DD54=V77)*DC3:DC54)+SUMPRODUCT((DA3:DA54=V79)*(DD3:DD54=V77)*DC3:DC54)+SUMPRODUCT((DA3:DA54=V80)*(DD3:DD54=V77)*DC3:DC54)+SUMPRODUCT((DA3:DA54=V81)*(DD3:DD54=V77)*DC3:DC54)</f>
        <v>0</v>
      </c>
      <c r="AA77" s="395">
        <f>SUMPRODUCT((DA3:DA54=V77)*(DD3:DD54=V78)*DC3:DC54)+SUMPRODUCT((DA3:DA54=V77)*(DD3:DD54=V79)*DC3:DC54)+SUMPRODUCT((DA3:DA54=V77)*(DD3:DD54=V80)*DC3:DC54)+SUMPRODUCT((DA3:DA54=V77)*(DD3:DD54=V81)*DC3:DC54)+SUMPRODUCT((DA3:DA54=V78)*(DD3:DD54=V77)*DB3:DB54)+SUMPRODUCT((DA3:DA54=V79)*(DD3:DD54=V77)*DB3:DB54)+SUMPRODUCT((DA3:DA54=V80)*(DD3:DD54=V77)*DB3:DB54)+SUMPRODUCT((DA3:DA54=V81)*(DD3:DD54=V77)*DB3:DB54)</f>
        <v>0</v>
      </c>
      <c r="AB77" s="395">
        <f>Z77-AA77+1000</f>
        <v>1000</v>
      </c>
      <c r="AC77" s="395" t="str">
        <f>IF(V77&lt;&gt;"",W77*3+X77*1,"")</f>
        <v/>
      </c>
      <c r="AD77" s="395" t="str">
        <f>IF(V77&lt;&gt;"",VLOOKUP(V77,C4:I52,7,FALSE),"")</f>
        <v/>
      </c>
      <c r="AE77" s="395" t="str">
        <f>IF(V77&lt;&gt;"",VLOOKUP(V77,C4:I52,5,FALSE),"")</f>
        <v/>
      </c>
      <c r="AF77" s="395" t="str">
        <f>IF(V77&lt;&gt;"",VLOOKUP(V77,C4:K52,9,FALSE),"")</f>
        <v/>
      </c>
      <c r="AG77" s="395" t="str">
        <f>AC77</f>
        <v/>
      </c>
      <c r="AH77" s="395" t="str">
        <f>IF(V77&lt;&gt;"",RANK(AG77,AG77:AG80),"")</f>
        <v/>
      </c>
      <c r="AI77" s="395" t="str">
        <f>IF(V77&lt;&gt;"",SUMPRODUCT((AG77:AG80=AG77)*(AB77:AB80&gt;AB77)),"")</f>
        <v/>
      </c>
      <c r="AJ77" s="395" t="str">
        <f>IF(V77&lt;&gt;"",SUMPRODUCT((AG77:AG80=AG77)*(AB77:AB80=AB77)*(Z77:Z80&gt;Z77)),"")</f>
        <v/>
      </c>
      <c r="AK77" s="395" t="str">
        <f>IF(V77&lt;&gt;"",SUMPRODUCT((AG77:AG80=AG77)*(AB77:AB80=AB77)*(Z77:Z80=Z77)*(AD77:AD80&gt;AD77)),"")</f>
        <v/>
      </c>
      <c r="AL77" s="395" t="str">
        <f>IF(V77&lt;&gt;"",SUMPRODUCT((AG77:AG80=AG77)*(AB77:AB80=AB77)*(Z77:Z80=Z77)*(AD77:AD80=AD77)*(AE77:AE80&gt;AE77)),"")</f>
        <v/>
      </c>
      <c r="AM77" s="395" t="str">
        <f>IF(V77&lt;&gt;"",SUMPRODUCT((AG77:AG80=AG77)*(AB77:AB80=AB77)*(Z77:Z80=Z77)*(AD77:AD80=AD77)*(AE77:AE80=AE77)*(AF77:AF80&gt;AF77)),"")</f>
        <v/>
      </c>
      <c r="AN77" s="395" t="str">
        <f>IF(V77&lt;&gt;"",SUM(AH77:AM77),"")</f>
        <v/>
      </c>
      <c r="DP77" s="395">
        <f ca="1">IF(COUNTIF(DP25:DP28,4)=4,1,SUMPRODUCT((DP25:DP28=DP25)*(DO25:DO28=DO25)*(DM25:DM28&gt;DM25))+1)</f>
        <v>1</v>
      </c>
      <c r="EA77" s="395" t="str">
        <f ca="1">IF(EB25&lt;&gt;"",SUMPRODUCT((EI25:EI28=EI25)*(EH25:EH28=EH25)*(EF25:EF28=EF25)*(EG25:EG28=EG25)),"")</f>
        <v/>
      </c>
      <c r="EB77" s="395" t="str">
        <f ca="1">IF(AND(EA77&lt;&gt;"",EA77&gt;1),EB25,"")</f>
        <v/>
      </c>
      <c r="EC77" s="395">
        <f ca="1">SUMPRODUCT((HG3:HG54=EB77)*(HJ3:HJ54=EB78)*(HK3:HK54="W"))+SUMPRODUCT((HG3:HG54=EB77)*(HJ3:HJ54=EB79)*(HK3:HK54="W"))+SUMPRODUCT((HG3:HG54=EB77)*(HJ3:HJ54=EB80)*(HK3:HK54="W"))+SUMPRODUCT((HG3:HG54=EB77)*(HJ3:HJ54=EB81)*(HK3:HK54="W"))+SUMPRODUCT((HG3:HG54=EB78)*(HJ3:HJ54=EB77)*(HL3:HL54="W"))+SUMPRODUCT((HG3:HG54=EB79)*(HJ3:HJ54=EB77)*(HL3:HL54="W"))+SUMPRODUCT((HG3:HG54=EB80)*(HJ3:HJ54=EB77)*(HL3:HL54="W"))+SUMPRODUCT((HG3:HG54=EB81)*(HJ3:HJ54=EB77)*(HL3:HL54="W"))</f>
        <v>0</v>
      </c>
      <c r="ED77" s="395">
        <f ca="1">SUMPRODUCT((HG3:HG54=EB77)*(HJ3:HJ54=EB78)*(HK3:HK54="D"))+SUMPRODUCT((HG3:HG54=EB77)*(HJ3:HJ54=EB79)*(HK3:HK54="D"))+SUMPRODUCT((HG3:HG54=EB77)*(HJ3:HJ54=EB80)*(HK3:HK54="D"))+SUMPRODUCT((HG3:HG54=EB77)*(HJ3:HJ54=EB81)*(HK3:HK54="D"))+SUMPRODUCT((HG3:HG54=EB78)*(HJ3:HJ54=EB77)*(HK3:HK54="D"))+SUMPRODUCT((HG3:HG54=EB79)*(HJ3:HJ54=EB77)*(HK3:HK54="D"))+SUMPRODUCT((HG3:HG54=EB80)*(HJ3:HJ54=EB77)*(HK3:HK54="D"))+SUMPRODUCT((HG3:HG54=EB81)*(HJ3:HJ54=EB77)*(HK3:HK54="D"))</f>
        <v>0</v>
      </c>
      <c r="EE77" s="395">
        <f ca="1">SUMPRODUCT((HG3:HG54=EB77)*(HJ3:HJ54=EB78)*(HK3:HK54="L"))+SUMPRODUCT((HG3:HG54=EB77)*(HJ3:HJ54=EB79)*(HK3:HK54="L"))+SUMPRODUCT((HG3:HG54=EB77)*(HJ3:HJ54=EB80)*(HK3:HK54="L"))+SUMPRODUCT((HG3:HG54=EB77)*(HJ3:HJ54=EB81)*(HK3:HK54="L"))+SUMPRODUCT((HG3:HG54=EB78)*(HJ3:HJ54=EB77)*(HL3:HL54="L"))+SUMPRODUCT((HG3:HG54=EB79)*(HJ3:HJ54=EB77)*(HL3:HL54="L"))+SUMPRODUCT((HG3:HG54=EB80)*(HJ3:HJ54=EB77)*(HL3:HL54="L"))+SUMPRODUCT((HG3:HG54=EB81)*(HJ3:HJ54=EB77)*(HL3:HL54="L"))</f>
        <v>0</v>
      </c>
      <c r="EF77" s="395">
        <f ca="1">SUMPRODUCT((HG3:HG54=EB77)*(HJ3:HJ54=EB78)*HH3:HH54)+SUMPRODUCT((HG3:HG54=EB77)*(HJ3:HJ54=EB79)*HH3:HH54)+SUMPRODUCT((HG3:HG54=EB77)*(HJ3:HJ54=EB80)*HH3:HH54)+SUMPRODUCT((HG3:HG54=EB77)*(HJ3:HJ54=EB81)*HH3:HH54)+SUMPRODUCT((HG3:HG54=EB78)*(HJ3:HJ54=EB77)*HI3:HI54)+SUMPRODUCT((HG3:HG54=EB79)*(HJ3:HJ54=EB77)*HI3:HI54)+SUMPRODUCT((HG3:HG54=EB80)*(HJ3:HJ54=EB77)*HI3:HI54)+SUMPRODUCT((HG3:HG54=EB81)*(HJ3:HJ54=EB77)*HI3:HI54)</f>
        <v>0</v>
      </c>
      <c r="EG77" s="395">
        <f ca="1">SUMPRODUCT((HG3:HG54=EB77)*(HJ3:HJ54=EB78)*HI3:HI54)+SUMPRODUCT((HG3:HG54=EB77)*(HJ3:HJ54=EB79)*HI3:HI54)+SUMPRODUCT((HG3:HG54=EB77)*(HJ3:HJ54=EB80)*HI3:HI54)+SUMPRODUCT((HG3:HG54=EB77)*(HJ3:HJ54=EB81)*HI3:HI54)+SUMPRODUCT((HG3:HG54=EB78)*(HJ3:HJ54=EB77)*HH3:HH54)+SUMPRODUCT((HG3:HG54=EB79)*(HJ3:HJ54=EB77)*HH3:HH54)+SUMPRODUCT((HG3:HG54=EB80)*(HJ3:HJ54=EB77)*HH3:HH54)+SUMPRODUCT((HG3:HG54=EB81)*(HJ3:HJ54=EB77)*HH3:HH54)</f>
        <v>0</v>
      </c>
      <c r="EH77" s="395">
        <f ca="1">EF77-EG77+1000</f>
        <v>1000</v>
      </c>
      <c r="EI77" s="395" t="str">
        <f ca="1">IF(EB77&lt;&gt;"",EC77*3+ED77*1,"")</f>
        <v/>
      </c>
      <c r="EJ77" s="395" t="str">
        <f ca="1">IF(EB77&lt;&gt;"",VLOOKUP(EB77,DI4:DO52,7,FALSE),"")</f>
        <v/>
      </c>
      <c r="EK77" s="395" t="str">
        <f ca="1">IF(EB77&lt;&gt;"",VLOOKUP(EB77,DI4:DO52,5,FALSE),"")</f>
        <v/>
      </c>
      <c r="EL77" s="395" t="str">
        <f ca="1">IF(EB77&lt;&gt;"",VLOOKUP(EB77,DI4:DQ52,9,FALSE),"")</f>
        <v/>
      </c>
      <c r="EM77" s="395" t="str">
        <f ca="1">EI77</f>
        <v/>
      </c>
      <c r="EN77" s="395" t="str">
        <f ca="1">IF(EB77&lt;&gt;"",RANK(EM77,EM77:EM80),"")</f>
        <v/>
      </c>
      <c r="EO77" s="395" t="str">
        <f ca="1">IF(EB77&lt;&gt;"",SUMPRODUCT((EM77:EM80=EM77)*(EH77:EH80&gt;EH77)),"")</f>
        <v/>
      </c>
      <c r="EP77" s="395" t="str">
        <f ca="1">IF(EB77&lt;&gt;"",SUMPRODUCT((EM77:EM80=EM77)*(EH77:EH80=EH77)*(EF77:EF80&gt;EF77)),"")</f>
        <v/>
      </c>
      <c r="EQ77" s="395" t="str">
        <f ca="1">IF(EB77&lt;&gt;"",SUMPRODUCT((EM77:EM80=EM77)*(EH77:EH80=EH77)*(EF77:EF80=EF77)*(EJ77:EJ80&gt;EJ77)),"")</f>
        <v/>
      </c>
      <c r="ER77" s="395" t="str">
        <f ca="1">IF(EB77&lt;&gt;"",SUMPRODUCT((EM77:EM80=EM77)*(EH77:EH80=EH77)*(EF77:EF80=EF77)*(EJ77:EJ80=EJ77)*(EK77:EK80&gt;EK77)),"")</f>
        <v/>
      </c>
      <c r="ES77" s="395" t="str">
        <f ca="1">IF(EB77&lt;&gt;"",SUMPRODUCT((EM77:EM80=EM77)*(EH77:EH80=EH77)*(EF77:EF80=EF77)*(EJ77:EJ80=EJ77)*(EK77:EK80=EK77)*(EL77:EL80&gt;EL77)),"")</f>
        <v/>
      </c>
      <c r="ET77" s="395" t="str">
        <f ca="1">IF(EB77&lt;&gt;"",SUM(EN77:ES77),"")</f>
        <v/>
      </c>
      <c r="HV77" s="395">
        <f ca="1">IF(COUNTIF(HV25:HV28,4)=4,1,SUMPRODUCT((HV25:HV28=HV25)*(HU25:HU28=HU25)*(HS25:HS28&gt;HS25))+1)</f>
        <v>1</v>
      </c>
      <c r="IG77" s="395" t="str">
        <f ca="1">IF(IH25&lt;&gt;"",SUMPRODUCT((IO25:IO28=IO25)*(IN25:IN28=IN25)*(IL25:IL28=IL25)*(IM25:IM28=IM25)),"")</f>
        <v/>
      </c>
      <c r="IH77" s="395" t="str">
        <f ca="1">IF(AND(IG77&lt;&gt;"",IG77&gt;1),IH25,"")</f>
        <v/>
      </c>
      <c r="II77" s="395">
        <f ca="1">SUMPRODUCT((LM3:LM54=IH77)*(LP3:LP54=IH78)*(LQ3:LQ54="W"))+SUMPRODUCT((LM3:LM54=IH77)*(LP3:LP54=IH79)*(LQ3:LQ54="W"))+SUMPRODUCT((LM3:LM54=IH77)*(LP3:LP54=IH80)*(LQ3:LQ54="W"))+SUMPRODUCT((LM3:LM54=IH77)*(LP3:LP54=IH81)*(LQ3:LQ54="W"))+SUMPRODUCT((LM3:LM54=IH78)*(LP3:LP54=IH77)*(LR3:LR54="W"))+SUMPRODUCT((LM3:LM54=IH79)*(LP3:LP54=IH77)*(LR3:LR54="W"))+SUMPRODUCT((LM3:LM54=IH80)*(LP3:LP54=IH77)*(LR3:LR54="W"))+SUMPRODUCT((LM3:LM54=IH81)*(LP3:LP54=IH77)*(LR3:LR54="W"))</f>
        <v>0</v>
      </c>
      <c r="IJ77" s="395">
        <f ca="1">SUMPRODUCT((LM3:LM54=IH77)*(LP3:LP54=IH78)*(LQ3:LQ54="D"))+SUMPRODUCT((LM3:LM54=IH77)*(LP3:LP54=IH79)*(LQ3:LQ54="D"))+SUMPRODUCT((LM3:LM54=IH77)*(LP3:LP54=IH80)*(LQ3:LQ54="D"))+SUMPRODUCT((LM3:LM54=IH77)*(LP3:LP54=IH81)*(LQ3:LQ54="D"))+SUMPRODUCT((LM3:LM54=IH78)*(LP3:LP54=IH77)*(LQ3:LQ54="D"))+SUMPRODUCT((LM3:LM54=IH79)*(LP3:LP54=IH77)*(LQ3:LQ54="D"))+SUMPRODUCT((LM3:LM54=IH80)*(LP3:LP54=IH77)*(LQ3:LQ54="D"))+SUMPRODUCT((LM3:LM54=IH81)*(LP3:LP54=IH77)*(LQ3:LQ54="D"))</f>
        <v>0</v>
      </c>
      <c r="IK77" s="395">
        <f ca="1">SUMPRODUCT((LM3:LM54=IH77)*(LP3:LP54=IH78)*(LQ3:LQ54="L"))+SUMPRODUCT((LM3:LM54=IH77)*(LP3:LP54=IH79)*(LQ3:LQ54="L"))+SUMPRODUCT((LM3:LM54=IH77)*(LP3:LP54=IH80)*(LQ3:LQ54="L"))+SUMPRODUCT((LM3:LM54=IH77)*(LP3:LP54=IH81)*(LQ3:LQ54="L"))+SUMPRODUCT((LM3:LM54=IH78)*(LP3:LP54=IH77)*(LR3:LR54="L"))+SUMPRODUCT((LM3:LM54=IH79)*(LP3:LP54=IH77)*(LR3:LR54="L"))+SUMPRODUCT((LM3:LM54=IH80)*(LP3:LP54=IH77)*(LR3:LR54="L"))+SUMPRODUCT((LM3:LM54=IH81)*(LP3:LP54=IH77)*(LR3:LR54="L"))</f>
        <v>0</v>
      </c>
      <c r="IL77" s="395">
        <f ca="1">SUMPRODUCT((LM3:LM54=IH77)*(LP3:LP54=IH78)*LN3:LN54)+SUMPRODUCT((LM3:LM54=IH77)*(LP3:LP54=IH79)*LN3:LN54)+SUMPRODUCT((LM3:LM54=IH77)*(LP3:LP54=IH80)*LN3:LN54)+SUMPRODUCT((LM3:LM54=IH77)*(LP3:LP54=IH81)*LN3:LN54)+SUMPRODUCT((LM3:LM54=IH78)*(LP3:LP54=IH77)*LO3:LO54)+SUMPRODUCT((LM3:LM54=IH79)*(LP3:LP54=IH77)*LO3:LO54)+SUMPRODUCT((LM3:LM54=IH80)*(LP3:LP54=IH77)*LO3:LO54)+SUMPRODUCT((LM3:LM54=IH81)*(LP3:LP54=IH77)*LO3:LO54)</f>
        <v>0</v>
      </c>
      <c r="IM77" s="395">
        <f ca="1">SUMPRODUCT((LM3:LM54=IH77)*(LP3:LP54=IH78)*LO3:LO54)+SUMPRODUCT((LM3:LM54=IH77)*(LP3:LP54=IH79)*LO3:LO54)+SUMPRODUCT((LM3:LM54=IH77)*(LP3:LP54=IH80)*LO3:LO54)+SUMPRODUCT((LM3:LM54=IH77)*(LP3:LP54=IH81)*LO3:LO54)+SUMPRODUCT((LM3:LM54=IH78)*(LP3:LP54=IH77)*LN3:LN54)+SUMPRODUCT((LM3:LM54=IH79)*(LP3:LP54=IH77)*LN3:LN54)+SUMPRODUCT((LM3:LM54=IH80)*(LP3:LP54=IH77)*LN3:LN54)+SUMPRODUCT((LM3:LM54=IH81)*(LP3:LP54=IH77)*LN3:LN54)</f>
        <v>0</v>
      </c>
      <c r="IN77" s="395">
        <f ca="1">IL77-IM77+1000</f>
        <v>1000</v>
      </c>
      <c r="IO77" s="395" t="str">
        <f ca="1">IF(IH77&lt;&gt;"",II77*3+IJ77*1,"")</f>
        <v/>
      </c>
      <c r="IP77" s="395" t="str">
        <f ca="1">IF(IH77&lt;&gt;"",VLOOKUP(IH77,HO4:HU52,7,FALSE),"")</f>
        <v/>
      </c>
      <c r="IQ77" s="395" t="str">
        <f ca="1">IF(IH77&lt;&gt;"",VLOOKUP(IH77,HO4:HU52,5,FALSE),"")</f>
        <v/>
      </c>
      <c r="IR77" s="395" t="str">
        <f ca="1">IF(IH77&lt;&gt;"",VLOOKUP(IH77,HO4:HW52,9,FALSE),"")</f>
        <v/>
      </c>
      <c r="IS77" s="395" t="str">
        <f ca="1">IO77</f>
        <v/>
      </c>
      <c r="IT77" s="395" t="str">
        <f ca="1">IF(IH77&lt;&gt;"",RANK(IS77,IS77:IS80),"")</f>
        <v/>
      </c>
      <c r="IU77" s="395" t="str">
        <f ca="1">IF(IH77&lt;&gt;"",SUMPRODUCT((IS77:IS80=IS77)*(IN77:IN80&gt;IN77)),"")</f>
        <v/>
      </c>
      <c r="IV77" s="395" t="str">
        <f ca="1">IF(IH77&lt;&gt;"",SUMPRODUCT((IS77:IS80=IS77)*(IN77:IN80=IN77)*(IL77:IL80&gt;IL77)),"")</f>
        <v/>
      </c>
      <c r="IW77" s="395" t="str">
        <f ca="1">IF(IH77&lt;&gt;"",SUMPRODUCT((IS77:IS80=IS77)*(IN77:IN80=IN77)*(IL77:IL80=IL77)*(IP77:IP80&gt;IP77)),"")</f>
        <v/>
      </c>
      <c r="IX77" s="395" t="str">
        <f ca="1">IF(IH77&lt;&gt;"",SUMPRODUCT((IS77:IS80=IS77)*(IN77:IN80=IN77)*(IL77:IL80=IL77)*(IP77:IP80=IP77)*(IQ77:IQ80&gt;IQ77)),"")</f>
        <v/>
      </c>
      <c r="IY77" s="395" t="str">
        <f ca="1">IF(IH77&lt;&gt;"",SUMPRODUCT((IS77:IS80=IS77)*(IN77:IN80=IN77)*(IL77:IL80=IL77)*(IP77:IP80=IP77)*(IQ77:IQ80=IQ77)*(IR77:IR80&gt;IR77)),"")</f>
        <v/>
      </c>
      <c r="IZ77" s="395" t="str">
        <f ca="1">IF(IH77&lt;&gt;"",SUM(IT77:IY77),"")</f>
        <v/>
      </c>
      <c r="MB77" s="395">
        <f ca="1">IF(COUNTIF(MB25:MB28,4)=4,1,SUMPRODUCT((MB25:MB28=MB25)*(MA25:MA28=MA25)*(LY25:LY28&gt;LY25))+1)</f>
        <v>1</v>
      </c>
      <c r="MM77" s="395" t="str">
        <f ca="1">IF(MN25&lt;&gt;"",SUMPRODUCT((MU25:MU28=MU25)*(MT25:MT28=MT25)*(MR25:MR28=MR25)*(MS25:MS28=MS25)),"")</f>
        <v/>
      </c>
      <c r="MN77" s="395" t="str">
        <f ca="1">IF(AND(MM77&lt;&gt;"",MM77&gt;1),MN25,"")</f>
        <v/>
      </c>
      <c r="MO77" s="395">
        <f ca="1">SUMPRODUCT((PS3:PS54=MN77)*(PV3:PV54=MN78)*(PW3:PW54="W"))+SUMPRODUCT((PS3:PS54=MN77)*(PV3:PV54=MN79)*(PW3:PW54="W"))+SUMPRODUCT((PS3:PS54=MN77)*(PV3:PV54=MN80)*(PW3:PW54="W"))+SUMPRODUCT((PS3:PS54=MN77)*(PV3:PV54=MN81)*(PW3:PW54="W"))+SUMPRODUCT((PS3:PS54=MN78)*(PV3:PV54=MN77)*(PX3:PX54="W"))+SUMPRODUCT((PS3:PS54=MN79)*(PV3:PV54=MN77)*(PX3:PX54="W"))+SUMPRODUCT((PS3:PS54=MN80)*(PV3:PV54=MN77)*(PX3:PX54="W"))+SUMPRODUCT((PS3:PS54=MN81)*(PV3:PV54=MN77)*(PX3:PX54="W"))</f>
        <v>0</v>
      </c>
      <c r="MP77" s="395">
        <f ca="1">SUMPRODUCT((PS3:PS54=MN77)*(PV3:PV54=MN78)*(PW3:PW54="D"))+SUMPRODUCT((PS3:PS54=MN77)*(PV3:PV54=MN79)*(PW3:PW54="D"))+SUMPRODUCT((PS3:PS54=MN77)*(PV3:PV54=MN80)*(PW3:PW54="D"))+SUMPRODUCT((PS3:PS54=MN77)*(PV3:PV54=MN81)*(PW3:PW54="D"))+SUMPRODUCT((PS3:PS54=MN78)*(PV3:PV54=MN77)*(PW3:PW54="D"))+SUMPRODUCT((PS3:PS54=MN79)*(PV3:PV54=MN77)*(PW3:PW54="D"))+SUMPRODUCT((PS3:PS54=MN80)*(PV3:PV54=MN77)*(PW3:PW54="D"))+SUMPRODUCT((PS3:PS54=MN81)*(PV3:PV54=MN77)*(PW3:PW54="D"))</f>
        <v>0</v>
      </c>
      <c r="MQ77" s="395">
        <f ca="1">SUMPRODUCT((PS3:PS54=MN77)*(PV3:PV54=MN78)*(PW3:PW54="L"))+SUMPRODUCT((PS3:PS54=MN77)*(PV3:PV54=MN79)*(PW3:PW54="L"))+SUMPRODUCT((PS3:PS54=MN77)*(PV3:PV54=MN80)*(PW3:PW54="L"))+SUMPRODUCT((PS3:PS54=MN77)*(PV3:PV54=MN81)*(PW3:PW54="L"))+SUMPRODUCT((PS3:PS54=MN78)*(PV3:PV54=MN77)*(PX3:PX54="L"))+SUMPRODUCT((PS3:PS54=MN79)*(PV3:PV54=MN77)*(PX3:PX54="L"))+SUMPRODUCT((PS3:PS54=MN80)*(PV3:PV54=MN77)*(PX3:PX54="L"))+SUMPRODUCT((PS3:PS54=MN81)*(PV3:PV54=MN77)*(PX3:PX54="L"))</f>
        <v>0</v>
      </c>
      <c r="MR77" s="395">
        <f ca="1">SUMPRODUCT((PS3:PS54=MN77)*(PV3:PV54=MN78)*PT3:PT54)+SUMPRODUCT((PS3:PS54=MN77)*(PV3:PV54=MN79)*PT3:PT54)+SUMPRODUCT((PS3:PS54=MN77)*(PV3:PV54=MN80)*PT3:PT54)+SUMPRODUCT((PS3:PS54=MN77)*(PV3:PV54=MN81)*PT3:PT54)+SUMPRODUCT((PS3:PS54=MN78)*(PV3:PV54=MN77)*PU3:PU54)+SUMPRODUCT((PS3:PS54=MN79)*(PV3:PV54=MN77)*PU3:PU54)+SUMPRODUCT((PS3:PS54=MN80)*(PV3:PV54=MN77)*PU3:PU54)+SUMPRODUCT((PS3:PS54=MN81)*(PV3:PV54=MN77)*PU3:PU54)</f>
        <v>0</v>
      </c>
      <c r="MS77" s="395">
        <f ca="1">SUMPRODUCT((PS3:PS54=MN77)*(PV3:PV54=MN78)*PU3:PU54)+SUMPRODUCT((PS3:PS54=MN77)*(PV3:PV54=MN79)*PU3:PU54)+SUMPRODUCT((PS3:PS54=MN77)*(PV3:PV54=MN80)*PU3:PU54)+SUMPRODUCT((PS3:PS54=MN77)*(PV3:PV54=MN81)*PU3:PU54)+SUMPRODUCT((PS3:PS54=MN78)*(PV3:PV54=MN77)*PT3:PT54)+SUMPRODUCT((PS3:PS54=MN79)*(PV3:PV54=MN77)*PT3:PT54)+SUMPRODUCT((PS3:PS54=MN80)*(PV3:PV54=MN77)*PT3:PT54)+SUMPRODUCT((PS3:PS54=MN81)*(PV3:PV54=MN77)*PT3:PT54)</f>
        <v>0</v>
      </c>
      <c r="MT77" s="395">
        <f ca="1">MR77-MS77+1000</f>
        <v>1000</v>
      </c>
      <c r="MU77" s="395" t="str">
        <f ca="1">IF(MN77&lt;&gt;"",MO77*3+MP77*1,"")</f>
        <v/>
      </c>
      <c r="MV77" s="395" t="str">
        <f ca="1">IF(MN77&lt;&gt;"",VLOOKUP(MN77,LU4:MA52,7,FALSE),"")</f>
        <v/>
      </c>
      <c r="MW77" s="395" t="str">
        <f ca="1">IF(MN77&lt;&gt;"",VLOOKUP(MN77,LU4:MA52,5,FALSE),"")</f>
        <v/>
      </c>
      <c r="MX77" s="395" t="str">
        <f ca="1">IF(MN77&lt;&gt;"",VLOOKUP(MN77,LU4:MC52,9,FALSE),"")</f>
        <v/>
      </c>
      <c r="MY77" s="395" t="str">
        <f ca="1">MU77</f>
        <v/>
      </c>
      <c r="MZ77" s="395" t="str">
        <f ca="1">IF(MN77&lt;&gt;"",RANK(MY77,MY77:MY80),"")</f>
        <v/>
      </c>
      <c r="NA77" s="395" t="str">
        <f ca="1">IF(MN77&lt;&gt;"",SUMPRODUCT((MY77:MY80=MY77)*(MT77:MT80&gt;MT77)),"")</f>
        <v/>
      </c>
      <c r="NB77" s="395" t="str">
        <f ca="1">IF(MN77&lt;&gt;"",SUMPRODUCT((MY77:MY80=MY77)*(MT77:MT80=MT77)*(MR77:MR80&gt;MR77)),"")</f>
        <v/>
      </c>
      <c r="NC77" s="395" t="str">
        <f ca="1">IF(MN77&lt;&gt;"",SUMPRODUCT((MY77:MY80=MY77)*(MT77:MT80=MT77)*(MR77:MR80=MR77)*(MV77:MV80&gt;MV77)),"")</f>
        <v/>
      </c>
      <c r="ND77" s="395" t="str">
        <f ca="1">IF(MN77&lt;&gt;"",SUMPRODUCT((MY77:MY80=MY77)*(MT77:MT80=MT77)*(MR77:MR80=MR77)*(MV77:MV80=MV77)*(MW77:MW80&gt;MW77)),"")</f>
        <v/>
      </c>
      <c r="NE77" s="395" t="str">
        <f ca="1">IF(MN77&lt;&gt;"",SUMPRODUCT((MY77:MY80=MY77)*(MT77:MT80=MT77)*(MR77:MR80=MR77)*(MV77:MV80=MV77)*(MW77:MW80=MW77)*(MX77:MX80&gt;MX77)),"")</f>
        <v/>
      </c>
      <c r="NF77" s="395" t="str">
        <f ca="1">IF(MN77&lt;&gt;"",SUM(MZ77:NE77),"")</f>
        <v/>
      </c>
      <c r="QH77" s="395">
        <f ca="1">IF(COUNTIF(QH25:QH28,4)=4,1,SUMPRODUCT((QH25:QH28=QH25)*(QG25:QG28=QG25)*(QE25:QE28&gt;QE25))+1)</f>
        <v>1</v>
      </c>
      <c r="QS77" s="395">
        <f ca="1">IF(QT25&lt;&gt;"",SUMPRODUCT((RA25:RA28=RA25)*(QZ25:QZ28=QZ25)*(QX25:QX28=QX25)*(QY25:QY28=QY25)),"")</f>
        <v>4</v>
      </c>
      <c r="QT77" s="395" t="str">
        <f ca="1">IF(AND(QS77&lt;&gt;"",QS77&gt;1),QT25,"")</f>
        <v>Espérance Sportive de Tunis</v>
      </c>
      <c r="QU77" s="395">
        <f ca="1">SUMPRODUCT((TY3:TY54=QT77)*(UB3:UB54=QT78)*(UC3:UC54="W"))+SUMPRODUCT((TY3:TY54=QT77)*(UB3:UB54=QT79)*(UC3:UC54="W"))+SUMPRODUCT((TY3:TY54=QT77)*(UB3:UB54=QT80)*(UC3:UC54="W"))+SUMPRODUCT((TY3:TY54=QT77)*(UB3:UB54=QT81)*(UC3:UC54="W"))+SUMPRODUCT((TY3:TY54=QT78)*(UB3:UB54=QT77)*(UD3:UD54="W"))+SUMPRODUCT((TY3:TY54=QT79)*(UB3:UB54=QT77)*(UD3:UD54="W"))+SUMPRODUCT((TY3:TY54=QT80)*(UB3:UB54=QT77)*(UD3:UD54="W"))+SUMPRODUCT((TY3:TY54=QT81)*(UB3:UB54=QT77)*(UD3:UD54="W"))</f>
        <v>0</v>
      </c>
      <c r="QV77" s="395">
        <f ca="1">SUMPRODUCT((TY3:TY54=QT77)*(UB3:UB54=QT78)*(UC3:UC54="D"))+SUMPRODUCT((TY3:TY54=QT77)*(UB3:UB54=QT79)*(UC3:UC54="D"))+SUMPRODUCT((TY3:TY54=QT77)*(UB3:UB54=QT80)*(UC3:UC54="D"))+SUMPRODUCT((TY3:TY54=QT77)*(UB3:UB54=QT81)*(UC3:UC54="D"))+SUMPRODUCT((TY3:TY54=QT78)*(UB3:UB54=QT77)*(UC3:UC54="D"))+SUMPRODUCT((TY3:TY54=QT79)*(UB3:UB54=QT77)*(UC3:UC54="D"))+SUMPRODUCT((TY3:TY54=QT80)*(UB3:UB54=QT77)*(UC3:UC54="D"))+SUMPRODUCT((TY3:TY54=QT81)*(UB3:UB54=QT77)*(UC3:UC54="D"))</f>
        <v>0</v>
      </c>
      <c r="QW77" s="395">
        <f ca="1">SUMPRODUCT((TY3:TY54=QT77)*(UB3:UB54=QT78)*(UC3:UC54="L"))+SUMPRODUCT((TY3:TY54=QT77)*(UB3:UB54=QT79)*(UC3:UC54="L"))+SUMPRODUCT((TY3:TY54=QT77)*(UB3:UB54=QT80)*(UC3:UC54="L"))+SUMPRODUCT((TY3:TY54=QT77)*(UB3:UB54=QT81)*(UC3:UC54="L"))+SUMPRODUCT((TY3:TY54=QT78)*(UB3:UB54=QT77)*(UD3:UD54="L"))+SUMPRODUCT((TY3:TY54=QT79)*(UB3:UB54=QT77)*(UD3:UD54="L"))+SUMPRODUCT((TY3:TY54=QT80)*(UB3:UB54=QT77)*(UD3:UD54="L"))+SUMPRODUCT((TY3:TY54=QT81)*(UB3:UB54=QT77)*(UD3:UD54="L"))</f>
        <v>0</v>
      </c>
      <c r="QX77" s="395">
        <f ca="1">SUMPRODUCT((TY3:TY54=QT77)*(UB3:UB54=QT78)*TZ3:TZ54)+SUMPRODUCT((TY3:TY54=QT77)*(UB3:UB54=QT79)*TZ3:TZ54)+SUMPRODUCT((TY3:TY54=QT77)*(UB3:UB54=QT80)*TZ3:TZ54)+SUMPRODUCT((TY3:TY54=QT77)*(UB3:UB54=QT81)*TZ3:TZ54)+SUMPRODUCT((TY3:TY54=QT78)*(UB3:UB54=QT77)*UA3:UA54)+SUMPRODUCT((TY3:TY54=QT79)*(UB3:UB54=QT77)*UA3:UA54)+SUMPRODUCT((TY3:TY54=QT80)*(UB3:UB54=QT77)*UA3:UA54)+SUMPRODUCT((TY3:TY54=QT81)*(UB3:UB54=QT77)*UA3:UA54)</f>
        <v>0</v>
      </c>
      <c r="QY77" s="395">
        <f ca="1">SUMPRODUCT((TY3:TY54=QT77)*(UB3:UB54=QT78)*UA3:UA54)+SUMPRODUCT((TY3:TY54=QT77)*(UB3:UB54=QT79)*UA3:UA54)+SUMPRODUCT((TY3:TY54=QT77)*(UB3:UB54=QT80)*UA3:UA54)+SUMPRODUCT((TY3:TY54=QT77)*(UB3:UB54=QT81)*UA3:UA54)+SUMPRODUCT((TY3:TY54=QT78)*(UB3:UB54=QT77)*TZ3:TZ54)+SUMPRODUCT((TY3:TY54=QT79)*(UB3:UB54=QT77)*TZ3:TZ54)+SUMPRODUCT((TY3:TY54=QT80)*(UB3:UB54=QT77)*TZ3:TZ54)+SUMPRODUCT((TY3:TY54=QT81)*(UB3:UB54=QT77)*TZ3:TZ54)</f>
        <v>0</v>
      </c>
      <c r="QZ77" s="395">
        <f ca="1">QX77-QY77+1000</f>
        <v>1000</v>
      </c>
      <c r="RA77" s="395">
        <f ca="1">IF(QT77&lt;&gt;"",QU77*3+QV77*1,"")</f>
        <v>0</v>
      </c>
      <c r="RB77" s="395">
        <f ca="1">IF(QT77&lt;&gt;"",VLOOKUP(QT77,QA4:QG52,7,FALSE),"")</f>
        <v>1000</v>
      </c>
      <c r="RC77" s="395">
        <f ca="1">IF(QT77&lt;&gt;"",VLOOKUP(QT77,QA4:QG52,5,FALSE),"")</f>
        <v>0</v>
      </c>
      <c r="RD77" s="395">
        <f ca="1">IF(QT77&lt;&gt;"",VLOOKUP(QT77,QA4:QI52,9,FALSE),"")</f>
        <v>5</v>
      </c>
      <c r="RE77" s="395">
        <f ca="1">RA77</f>
        <v>0</v>
      </c>
      <c r="RF77" s="395">
        <f ca="1">IF(QT77&lt;&gt;"",RANK(RE77,RE77:RE80),"")</f>
        <v>1</v>
      </c>
      <c r="RG77" s="395">
        <f ca="1">IF(QT77&lt;&gt;"",SUMPRODUCT((RE77:RE80=RE77)*(QZ77:QZ80&gt;QZ77)),"")</f>
        <v>0</v>
      </c>
      <c r="RH77" s="395">
        <f ca="1">IF(QT77&lt;&gt;"",SUMPRODUCT((RE77:RE80=RE77)*(QZ77:QZ80=QZ77)*(QX77:QX80&gt;QX77)),"")</f>
        <v>0</v>
      </c>
      <c r="RI77" s="395">
        <f ca="1">IF(QT77&lt;&gt;"",SUMPRODUCT((RE77:RE80=RE77)*(QZ77:QZ80=QZ77)*(QX77:QX80=QX77)*(RB77:RB80&gt;RB77)),"")</f>
        <v>0</v>
      </c>
      <c r="RJ77" s="395">
        <f ca="1">IF(QT77&lt;&gt;"",SUMPRODUCT((RE77:RE80=RE77)*(QZ77:QZ80=QZ77)*(QX77:QX80=QX77)*(RB77:RB80=RB77)*(RC77:RC80&gt;RC77)),"")</f>
        <v>0</v>
      </c>
      <c r="RK77" s="395">
        <f ca="1">IF(QT77&lt;&gt;"",SUMPRODUCT((RE77:RE80=RE77)*(QZ77:QZ80=QZ77)*(QX77:QX80=QX77)*(RB77:RB80=RB77)*(RC77:RC80=RC77)*(RD77:RD80&gt;RD77)),"")</f>
        <v>3</v>
      </c>
      <c r="RL77" s="395">
        <f ca="1">IF(QT77&lt;&gt;"",SUM(RF77:RK77),"")</f>
        <v>4</v>
      </c>
      <c r="UN77" s="395">
        <f ca="1">IF(COUNTIF(UN25:UN28,4)=4,1,SUMPRODUCT((UN25:UN28=UN25)*(UM25:UM28=UM25)*(UK25:UK28&gt;UK25))+1)</f>
        <v>1</v>
      </c>
      <c r="UY77" s="395">
        <f ca="1">IF(UZ25&lt;&gt;"",SUMPRODUCT((VG25:VG28=VG25)*(VF25:VF28=VF25)*(VD25:VD28=VD25)*(VE25:VE28=VE25)),"")</f>
        <v>4</v>
      </c>
      <c r="UZ77" s="395" t="str">
        <f ca="1">IF(AND(UY77&lt;&gt;"",UY77&gt;1),UZ25,"")</f>
        <v>Espérance Sportive de Tunis</v>
      </c>
      <c r="VA77" s="395">
        <f ca="1">SUMPRODUCT((YE3:YE54=UZ77)*(YH3:YH54=UZ78)*(YI3:YI54="W"))+SUMPRODUCT((YE3:YE54=UZ77)*(YH3:YH54=UZ79)*(YI3:YI54="W"))+SUMPRODUCT((YE3:YE54=UZ77)*(YH3:YH54=UZ80)*(YI3:YI54="W"))+SUMPRODUCT((YE3:YE54=UZ77)*(YH3:YH54=UZ81)*(YI3:YI54="W"))+SUMPRODUCT((YE3:YE54=UZ78)*(YH3:YH54=UZ77)*(YJ3:YJ54="W"))+SUMPRODUCT((YE3:YE54=UZ79)*(YH3:YH54=UZ77)*(YJ3:YJ54="W"))+SUMPRODUCT((YE3:YE54=UZ80)*(YH3:YH54=UZ77)*(YJ3:YJ54="W"))+SUMPRODUCT((YE3:YE54=UZ81)*(YH3:YH54=UZ77)*(YJ3:YJ54="W"))</f>
        <v>0</v>
      </c>
      <c r="VB77" s="395">
        <f ca="1">SUMPRODUCT((YE3:YE54=UZ77)*(YH3:YH54=UZ78)*(YI3:YI54="D"))+SUMPRODUCT((YE3:YE54=UZ77)*(YH3:YH54=UZ79)*(YI3:YI54="D"))+SUMPRODUCT((YE3:YE54=UZ77)*(YH3:YH54=UZ80)*(YI3:YI54="D"))+SUMPRODUCT((YE3:YE54=UZ77)*(YH3:YH54=UZ81)*(YI3:YI54="D"))+SUMPRODUCT((YE3:YE54=UZ78)*(YH3:YH54=UZ77)*(YI3:YI54="D"))+SUMPRODUCT((YE3:YE54=UZ79)*(YH3:YH54=UZ77)*(YI3:YI54="D"))+SUMPRODUCT((YE3:YE54=UZ80)*(YH3:YH54=UZ77)*(YI3:YI54="D"))+SUMPRODUCT((YE3:YE54=UZ81)*(YH3:YH54=UZ77)*(YI3:YI54="D"))</f>
        <v>0</v>
      </c>
      <c r="VC77" s="395">
        <f ca="1">SUMPRODUCT((YE3:YE54=UZ77)*(YH3:YH54=UZ78)*(YI3:YI54="L"))+SUMPRODUCT((YE3:YE54=UZ77)*(YH3:YH54=UZ79)*(YI3:YI54="L"))+SUMPRODUCT((YE3:YE54=UZ77)*(YH3:YH54=UZ80)*(YI3:YI54="L"))+SUMPRODUCT((YE3:YE54=UZ77)*(YH3:YH54=UZ81)*(YI3:YI54="L"))+SUMPRODUCT((YE3:YE54=UZ78)*(YH3:YH54=UZ77)*(YJ3:YJ54="L"))+SUMPRODUCT((YE3:YE54=UZ79)*(YH3:YH54=UZ77)*(YJ3:YJ54="L"))+SUMPRODUCT((YE3:YE54=UZ80)*(YH3:YH54=UZ77)*(YJ3:YJ54="L"))+SUMPRODUCT((YE3:YE54=UZ81)*(YH3:YH54=UZ77)*(YJ3:YJ54="L"))</f>
        <v>0</v>
      </c>
      <c r="VD77" s="395">
        <f ca="1">SUMPRODUCT((YE3:YE54=UZ77)*(YH3:YH54=UZ78)*YF3:YF54)+SUMPRODUCT((YE3:YE54=UZ77)*(YH3:YH54=UZ79)*YF3:YF54)+SUMPRODUCT((YE3:YE54=UZ77)*(YH3:YH54=UZ80)*YF3:YF54)+SUMPRODUCT((YE3:YE54=UZ77)*(YH3:YH54=UZ81)*YF3:YF54)+SUMPRODUCT((YE3:YE54=UZ78)*(YH3:YH54=UZ77)*YG3:YG54)+SUMPRODUCT((YE3:YE54=UZ79)*(YH3:YH54=UZ77)*YG3:YG54)+SUMPRODUCT((YE3:YE54=UZ80)*(YH3:YH54=UZ77)*YG3:YG54)+SUMPRODUCT((YE3:YE54=UZ81)*(YH3:YH54=UZ77)*YG3:YG54)</f>
        <v>0</v>
      </c>
      <c r="VE77" s="395">
        <f ca="1">SUMPRODUCT((YE3:YE54=UZ77)*(YH3:YH54=UZ78)*YG3:YG54)+SUMPRODUCT((YE3:YE54=UZ77)*(YH3:YH54=UZ79)*YG3:YG54)+SUMPRODUCT((YE3:YE54=UZ77)*(YH3:YH54=UZ80)*YG3:YG54)+SUMPRODUCT((YE3:YE54=UZ77)*(YH3:YH54=UZ81)*YG3:YG54)+SUMPRODUCT((YE3:YE54=UZ78)*(YH3:YH54=UZ77)*YF3:YF54)+SUMPRODUCT((YE3:YE54=UZ79)*(YH3:YH54=UZ77)*YF3:YF54)+SUMPRODUCT((YE3:YE54=UZ80)*(YH3:YH54=UZ77)*YF3:YF54)+SUMPRODUCT((YE3:YE54=UZ81)*(YH3:YH54=UZ77)*YF3:YF54)</f>
        <v>0</v>
      </c>
      <c r="VF77" s="395">
        <f ca="1">VD77-VE77+1000</f>
        <v>1000</v>
      </c>
      <c r="VG77" s="395">
        <f ca="1">IF(UZ77&lt;&gt;"",VA77*3+VB77*1,"")</f>
        <v>0</v>
      </c>
      <c r="VH77" s="395">
        <f ca="1">IF(UZ77&lt;&gt;"",VLOOKUP(UZ77,UG4:UM52,7,FALSE),"")</f>
        <v>1000</v>
      </c>
      <c r="VI77" s="395">
        <f ca="1">IF(UZ77&lt;&gt;"",VLOOKUP(UZ77,UG4:UM52,5,FALSE),"")</f>
        <v>0</v>
      </c>
      <c r="VJ77" s="395">
        <f ca="1">IF(UZ77&lt;&gt;"",VLOOKUP(UZ77,UG4:UO52,9,FALSE),"")</f>
        <v>5</v>
      </c>
      <c r="VK77" s="395">
        <f ca="1">VG77</f>
        <v>0</v>
      </c>
      <c r="VL77" s="395">
        <f ca="1">IF(UZ77&lt;&gt;"",RANK(VK77,VK77:VK80),"")</f>
        <v>1</v>
      </c>
      <c r="VM77" s="395">
        <f ca="1">IF(UZ77&lt;&gt;"",SUMPRODUCT((VK77:VK80=VK77)*(VF77:VF80&gt;VF77)),"")</f>
        <v>0</v>
      </c>
      <c r="VN77" s="395">
        <f ca="1">IF(UZ77&lt;&gt;"",SUMPRODUCT((VK77:VK80=VK77)*(VF77:VF80=VF77)*(VD77:VD80&gt;VD77)),"")</f>
        <v>0</v>
      </c>
      <c r="VO77" s="395">
        <f ca="1">IF(UZ77&lt;&gt;"",SUMPRODUCT((VK77:VK80=VK77)*(VF77:VF80=VF77)*(VD77:VD80=VD77)*(VH77:VH80&gt;VH77)),"")</f>
        <v>0</v>
      </c>
      <c r="VP77" s="395">
        <f ca="1">IF(UZ77&lt;&gt;"",SUMPRODUCT((VK77:VK80=VK77)*(VF77:VF80=VF77)*(VD77:VD80=VD77)*(VH77:VH80=VH77)*(VI77:VI80&gt;VI77)),"")</f>
        <v>0</v>
      </c>
      <c r="VQ77" s="395">
        <f ca="1">IF(UZ77&lt;&gt;"",SUMPRODUCT((VK77:VK80=VK77)*(VF77:VF80=VF77)*(VD77:VD80=VD77)*(VH77:VH80=VH77)*(VI77:VI80=VI77)*(VJ77:VJ80&gt;VJ77)),"")</f>
        <v>3</v>
      </c>
      <c r="VR77" s="395">
        <f ca="1">IF(UZ77&lt;&gt;"",SUM(VL77:VQ77),"")</f>
        <v>4</v>
      </c>
      <c r="YT77" s="395">
        <f ca="1">IF(COUNTIF(YT25:YT28,4)=4,1,SUMPRODUCT((YT25:YT28=YT25)*(YS25:YS28=YS25)*(YQ25:YQ28&gt;YQ25))+1)</f>
        <v>1</v>
      </c>
      <c r="ZE77" s="395">
        <f ca="1">IF(ZF25&lt;&gt;"",SUMPRODUCT((ZM25:ZM28=ZM25)*(ZL25:ZL28=ZL25)*(ZJ25:ZJ28=ZJ25)*(ZK25:ZK28=ZK25)),"")</f>
        <v>4</v>
      </c>
      <c r="ZF77" s="395" t="str">
        <f ca="1">IF(AND(ZE77&lt;&gt;"",ZE77&gt;1),ZF25,"")</f>
        <v>Espérance Sportive de Tunis</v>
      </c>
      <c r="ZG77" s="395">
        <f ca="1">SUMPRODUCT((ACK3:ACK54=ZF77)*(ACN3:ACN54=ZF78)*(ACO3:ACO54="W"))+SUMPRODUCT((ACK3:ACK54=ZF77)*(ACN3:ACN54=ZF79)*(ACO3:ACO54="W"))+SUMPRODUCT((ACK3:ACK54=ZF77)*(ACN3:ACN54=ZF80)*(ACO3:ACO54="W"))+SUMPRODUCT((ACK3:ACK54=ZF77)*(ACN3:ACN54=ZF81)*(ACO3:ACO54="W"))+SUMPRODUCT((ACK3:ACK54=ZF78)*(ACN3:ACN54=ZF77)*(ACP3:ACP54="W"))+SUMPRODUCT((ACK3:ACK54=ZF79)*(ACN3:ACN54=ZF77)*(ACP3:ACP54="W"))+SUMPRODUCT((ACK3:ACK54=ZF80)*(ACN3:ACN54=ZF77)*(ACP3:ACP54="W"))+SUMPRODUCT((ACK3:ACK54=ZF81)*(ACN3:ACN54=ZF77)*(ACP3:ACP54="W"))</f>
        <v>0</v>
      </c>
      <c r="ZH77" s="395">
        <f ca="1">SUMPRODUCT((ACK3:ACK54=ZF77)*(ACN3:ACN54=ZF78)*(ACO3:ACO54="D"))+SUMPRODUCT((ACK3:ACK54=ZF77)*(ACN3:ACN54=ZF79)*(ACO3:ACO54="D"))+SUMPRODUCT((ACK3:ACK54=ZF77)*(ACN3:ACN54=ZF80)*(ACO3:ACO54="D"))+SUMPRODUCT((ACK3:ACK54=ZF77)*(ACN3:ACN54=ZF81)*(ACO3:ACO54="D"))+SUMPRODUCT((ACK3:ACK54=ZF78)*(ACN3:ACN54=ZF77)*(ACO3:ACO54="D"))+SUMPRODUCT((ACK3:ACK54=ZF79)*(ACN3:ACN54=ZF77)*(ACO3:ACO54="D"))+SUMPRODUCT((ACK3:ACK54=ZF80)*(ACN3:ACN54=ZF77)*(ACO3:ACO54="D"))+SUMPRODUCT((ACK3:ACK54=ZF81)*(ACN3:ACN54=ZF77)*(ACO3:ACO54="D"))</f>
        <v>0</v>
      </c>
      <c r="ZI77" s="395">
        <f ca="1">SUMPRODUCT((ACK3:ACK54=ZF77)*(ACN3:ACN54=ZF78)*(ACO3:ACO54="L"))+SUMPRODUCT((ACK3:ACK54=ZF77)*(ACN3:ACN54=ZF79)*(ACO3:ACO54="L"))+SUMPRODUCT((ACK3:ACK54=ZF77)*(ACN3:ACN54=ZF80)*(ACO3:ACO54="L"))+SUMPRODUCT((ACK3:ACK54=ZF77)*(ACN3:ACN54=ZF81)*(ACO3:ACO54="L"))+SUMPRODUCT((ACK3:ACK54=ZF78)*(ACN3:ACN54=ZF77)*(ACP3:ACP54="L"))+SUMPRODUCT((ACK3:ACK54=ZF79)*(ACN3:ACN54=ZF77)*(ACP3:ACP54="L"))+SUMPRODUCT((ACK3:ACK54=ZF80)*(ACN3:ACN54=ZF77)*(ACP3:ACP54="L"))+SUMPRODUCT((ACK3:ACK54=ZF81)*(ACN3:ACN54=ZF77)*(ACP3:ACP54="L"))</f>
        <v>0</v>
      </c>
      <c r="ZJ77" s="395">
        <f ca="1">SUMPRODUCT((ACK3:ACK54=ZF77)*(ACN3:ACN54=ZF78)*ACL3:ACL54)+SUMPRODUCT((ACK3:ACK54=ZF77)*(ACN3:ACN54=ZF79)*ACL3:ACL54)+SUMPRODUCT((ACK3:ACK54=ZF77)*(ACN3:ACN54=ZF80)*ACL3:ACL54)+SUMPRODUCT((ACK3:ACK54=ZF77)*(ACN3:ACN54=ZF81)*ACL3:ACL54)+SUMPRODUCT((ACK3:ACK54=ZF78)*(ACN3:ACN54=ZF77)*ACM3:ACM54)+SUMPRODUCT((ACK3:ACK54=ZF79)*(ACN3:ACN54=ZF77)*ACM3:ACM54)+SUMPRODUCT((ACK3:ACK54=ZF80)*(ACN3:ACN54=ZF77)*ACM3:ACM54)+SUMPRODUCT((ACK3:ACK54=ZF81)*(ACN3:ACN54=ZF77)*ACM3:ACM54)</f>
        <v>0</v>
      </c>
      <c r="ZK77" s="395">
        <f ca="1">SUMPRODUCT((ACK3:ACK54=ZF77)*(ACN3:ACN54=ZF78)*ACM3:ACM54)+SUMPRODUCT((ACK3:ACK54=ZF77)*(ACN3:ACN54=ZF79)*ACM3:ACM54)+SUMPRODUCT((ACK3:ACK54=ZF77)*(ACN3:ACN54=ZF80)*ACM3:ACM54)+SUMPRODUCT((ACK3:ACK54=ZF77)*(ACN3:ACN54=ZF81)*ACM3:ACM54)+SUMPRODUCT((ACK3:ACK54=ZF78)*(ACN3:ACN54=ZF77)*ACL3:ACL54)+SUMPRODUCT((ACK3:ACK54=ZF79)*(ACN3:ACN54=ZF77)*ACL3:ACL54)+SUMPRODUCT((ACK3:ACK54=ZF80)*(ACN3:ACN54=ZF77)*ACL3:ACL54)+SUMPRODUCT((ACK3:ACK54=ZF81)*(ACN3:ACN54=ZF77)*ACL3:ACL54)</f>
        <v>0</v>
      </c>
      <c r="ZL77" s="395">
        <f ca="1">ZJ77-ZK77+1000</f>
        <v>1000</v>
      </c>
      <c r="ZM77" s="395">
        <f ca="1">IF(ZF77&lt;&gt;"",ZG77*3+ZH77*1,"")</f>
        <v>0</v>
      </c>
      <c r="ZN77" s="395">
        <f ca="1">IF(ZF77&lt;&gt;"",VLOOKUP(ZF77,YM4:YS52,7,FALSE),"")</f>
        <v>1000</v>
      </c>
      <c r="ZO77" s="395">
        <f ca="1">IF(ZF77&lt;&gt;"",VLOOKUP(ZF77,YM4:YS52,5,FALSE),"")</f>
        <v>0</v>
      </c>
      <c r="ZP77" s="395">
        <f ca="1">IF(ZF77&lt;&gt;"",VLOOKUP(ZF77,YM4:YU52,9,FALSE),"")</f>
        <v>5</v>
      </c>
      <c r="ZQ77" s="395">
        <f ca="1">ZM77</f>
        <v>0</v>
      </c>
      <c r="ZR77" s="395">
        <f ca="1">IF(ZF77&lt;&gt;"",RANK(ZQ77,ZQ77:ZQ80),"")</f>
        <v>1</v>
      </c>
      <c r="ZS77" s="395">
        <f ca="1">IF(ZF77&lt;&gt;"",SUMPRODUCT((ZQ77:ZQ80=ZQ77)*(ZL77:ZL80&gt;ZL77)),"")</f>
        <v>0</v>
      </c>
      <c r="ZT77" s="395">
        <f ca="1">IF(ZF77&lt;&gt;"",SUMPRODUCT((ZQ77:ZQ80=ZQ77)*(ZL77:ZL80=ZL77)*(ZJ77:ZJ80&gt;ZJ77)),"")</f>
        <v>0</v>
      </c>
      <c r="ZU77" s="395">
        <f ca="1">IF(ZF77&lt;&gt;"",SUMPRODUCT((ZQ77:ZQ80=ZQ77)*(ZL77:ZL80=ZL77)*(ZJ77:ZJ80=ZJ77)*(ZN77:ZN80&gt;ZN77)),"")</f>
        <v>0</v>
      </c>
      <c r="ZV77" s="395">
        <f ca="1">IF(ZF77&lt;&gt;"",SUMPRODUCT((ZQ77:ZQ80=ZQ77)*(ZL77:ZL80=ZL77)*(ZJ77:ZJ80=ZJ77)*(ZN77:ZN80=ZN77)*(ZO77:ZO80&gt;ZO77)),"")</f>
        <v>0</v>
      </c>
      <c r="ZW77" s="395">
        <f ca="1">IF(ZF77&lt;&gt;"",SUMPRODUCT((ZQ77:ZQ80=ZQ77)*(ZL77:ZL80=ZL77)*(ZJ77:ZJ80=ZJ77)*(ZN77:ZN80=ZN77)*(ZO77:ZO80=ZO77)*(ZP77:ZP80&gt;ZP77)),"")</f>
        <v>3</v>
      </c>
      <c r="ZX77" s="395">
        <f ca="1">IF(ZF77&lt;&gt;"",SUM(ZR77:ZW77),"")</f>
        <v>4</v>
      </c>
      <c r="ACZ77" s="395">
        <f ca="1">IF(COUNTIF(ACZ25:ACZ28,4)=4,1,SUMPRODUCT((ACZ25:ACZ28=ACZ25)*(ACY25:ACY28=ACY25)*(ACW25:ACW28&gt;ACW25))+1)</f>
        <v>1</v>
      </c>
      <c r="ADK77" s="395">
        <f ca="1">IF(ADL25&lt;&gt;"",SUMPRODUCT((ADS25:ADS28=ADS25)*(ADR25:ADR28=ADR25)*(ADP25:ADP28=ADP25)*(ADQ25:ADQ28=ADQ25)),"")</f>
        <v>4</v>
      </c>
      <c r="ADL77" s="395" t="str">
        <f ca="1">IF(AND(ADK77&lt;&gt;"",ADK77&gt;1),ADL25,"")</f>
        <v>Espérance Sportive de Tunis</v>
      </c>
      <c r="ADM77" s="395">
        <f ca="1">SUMPRODUCT((AGQ3:AGQ54=ADL77)*(AGT3:AGT54=ADL78)*(AGU3:AGU54="W"))+SUMPRODUCT((AGQ3:AGQ54=ADL77)*(AGT3:AGT54=ADL79)*(AGU3:AGU54="W"))+SUMPRODUCT((AGQ3:AGQ54=ADL77)*(AGT3:AGT54=ADL80)*(AGU3:AGU54="W"))+SUMPRODUCT((AGQ3:AGQ54=ADL77)*(AGT3:AGT54=ADL81)*(AGU3:AGU54="W"))+SUMPRODUCT((AGQ3:AGQ54=ADL78)*(AGT3:AGT54=ADL77)*(AGV3:AGV54="W"))+SUMPRODUCT((AGQ3:AGQ54=ADL79)*(AGT3:AGT54=ADL77)*(AGV3:AGV54="W"))+SUMPRODUCT((AGQ3:AGQ54=ADL80)*(AGT3:AGT54=ADL77)*(AGV3:AGV54="W"))+SUMPRODUCT((AGQ3:AGQ54=ADL81)*(AGT3:AGT54=ADL77)*(AGV3:AGV54="W"))</f>
        <v>0</v>
      </c>
      <c r="ADN77" s="395">
        <f ca="1">SUMPRODUCT((AGQ3:AGQ54=ADL77)*(AGT3:AGT54=ADL78)*(AGU3:AGU54="D"))+SUMPRODUCT((AGQ3:AGQ54=ADL77)*(AGT3:AGT54=ADL79)*(AGU3:AGU54="D"))+SUMPRODUCT((AGQ3:AGQ54=ADL77)*(AGT3:AGT54=ADL80)*(AGU3:AGU54="D"))+SUMPRODUCT((AGQ3:AGQ54=ADL77)*(AGT3:AGT54=ADL81)*(AGU3:AGU54="D"))+SUMPRODUCT((AGQ3:AGQ54=ADL78)*(AGT3:AGT54=ADL77)*(AGU3:AGU54="D"))+SUMPRODUCT((AGQ3:AGQ54=ADL79)*(AGT3:AGT54=ADL77)*(AGU3:AGU54="D"))+SUMPRODUCT((AGQ3:AGQ54=ADL80)*(AGT3:AGT54=ADL77)*(AGU3:AGU54="D"))+SUMPRODUCT((AGQ3:AGQ54=ADL81)*(AGT3:AGT54=ADL77)*(AGU3:AGU54="D"))</f>
        <v>0</v>
      </c>
      <c r="ADO77" s="395">
        <f ca="1">SUMPRODUCT((AGQ3:AGQ54=ADL77)*(AGT3:AGT54=ADL78)*(AGU3:AGU54="L"))+SUMPRODUCT((AGQ3:AGQ54=ADL77)*(AGT3:AGT54=ADL79)*(AGU3:AGU54="L"))+SUMPRODUCT((AGQ3:AGQ54=ADL77)*(AGT3:AGT54=ADL80)*(AGU3:AGU54="L"))+SUMPRODUCT((AGQ3:AGQ54=ADL77)*(AGT3:AGT54=ADL81)*(AGU3:AGU54="L"))+SUMPRODUCT((AGQ3:AGQ54=ADL78)*(AGT3:AGT54=ADL77)*(AGV3:AGV54="L"))+SUMPRODUCT((AGQ3:AGQ54=ADL79)*(AGT3:AGT54=ADL77)*(AGV3:AGV54="L"))+SUMPRODUCT((AGQ3:AGQ54=ADL80)*(AGT3:AGT54=ADL77)*(AGV3:AGV54="L"))+SUMPRODUCT((AGQ3:AGQ54=ADL81)*(AGT3:AGT54=ADL77)*(AGV3:AGV54="L"))</f>
        <v>0</v>
      </c>
      <c r="ADP77" s="395">
        <f ca="1">SUMPRODUCT((AGQ3:AGQ54=ADL77)*(AGT3:AGT54=ADL78)*AGR3:AGR54)+SUMPRODUCT((AGQ3:AGQ54=ADL77)*(AGT3:AGT54=ADL79)*AGR3:AGR54)+SUMPRODUCT((AGQ3:AGQ54=ADL77)*(AGT3:AGT54=ADL80)*AGR3:AGR54)+SUMPRODUCT((AGQ3:AGQ54=ADL77)*(AGT3:AGT54=ADL81)*AGR3:AGR54)+SUMPRODUCT((AGQ3:AGQ54=ADL78)*(AGT3:AGT54=ADL77)*AGS3:AGS54)+SUMPRODUCT((AGQ3:AGQ54=ADL79)*(AGT3:AGT54=ADL77)*AGS3:AGS54)+SUMPRODUCT((AGQ3:AGQ54=ADL80)*(AGT3:AGT54=ADL77)*AGS3:AGS54)+SUMPRODUCT((AGQ3:AGQ54=ADL81)*(AGT3:AGT54=ADL77)*AGS3:AGS54)</f>
        <v>0</v>
      </c>
      <c r="ADQ77" s="395">
        <f ca="1">SUMPRODUCT((AGQ3:AGQ54=ADL77)*(AGT3:AGT54=ADL78)*AGS3:AGS54)+SUMPRODUCT((AGQ3:AGQ54=ADL77)*(AGT3:AGT54=ADL79)*AGS3:AGS54)+SUMPRODUCT((AGQ3:AGQ54=ADL77)*(AGT3:AGT54=ADL80)*AGS3:AGS54)+SUMPRODUCT((AGQ3:AGQ54=ADL77)*(AGT3:AGT54=ADL81)*AGS3:AGS54)+SUMPRODUCT((AGQ3:AGQ54=ADL78)*(AGT3:AGT54=ADL77)*AGR3:AGR54)+SUMPRODUCT((AGQ3:AGQ54=ADL79)*(AGT3:AGT54=ADL77)*AGR3:AGR54)+SUMPRODUCT((AGQ3:AGQ54=ADL80)*(AGT3:AGT54=ADL77)*AGR3:AGR54)+SUMPRODUCT((AGQ3:AGQ54=ADL81)*(AGT3:AGT54=ADL77)*AGR3:AGR54)</f>
        <v>0</v>
      </c>
      <c r="ADR77" s="395">
        <f ca="1">ADP77-ADQ77+1000</f>
        <v>1000</v>
      </c>
      <c r="ADS77" s="395">
        <f ca="1">IF(ADL77&lt;&gt;"",ADM77*3+ADN77*1,"")</f>
        <v>0</v>
      </c>
      <c r="ADT77" s="395">
        <f ca="1">IF(ADL77&lt;&gt;"",VLOOKUP(ADL77,ACS4:ACY52,7,FALSE),"")</f>
        <v>1000</v>
      </c>
      <c r="ADU77" s="395">
        <f ca="1">IF(ADL77&lt;&gt;"",VLOOKUP(ADL77,ACS4:ACY52,5,FALSE),"")</f>
        <v>0</v>
      </c>
      <c r="ADV77" s="395">
        <f ca="1">IF(ADL77&lt;&gt;"",VLOOKUP(ADL77,ACS4:ADA52,9,FALSE),"")</f>
        <v>5</v>
      </c>
      <c r="ADW77" s="395">
        <f ca="1">ADS77</f>
        <v>0</v>
      </c>
      <c r="ADX77" s="395">
        <f ca="1">IF(ADL77&lt;&gt;"",RANK(ADW77,ADW77:ADW80),"")</f>
        <v>1</v>
      </c>
      <c r="ADY77" s="395">
        <f ca="1">IF(ADL77&lt;&gt;"",SUMPRODUCT((ADW77:ADW80=ADW77)*(ADR77:ADR80&gt;ADR77)),"")</f>
        <v>0</v>
      </c>
      <c r="ADZ77" s="395">
        <f ca="1">IF(ADL77&lt;&gt;"",SUMPRODUCT((ADW77:ADW80=ADW77)*(ADR77:ADR80=ADR77)*(ADP77:ADP80&gt;ADP77)),"")</f>
        <v>0</v>
      </c>
      <c r="AEA77" s="395">
        <f ca="1">IF(ADL77&lt;&gt;"",SUMPRODUCT((ADW77:ADW80=ADW77)*(ADR77:ADR80=ADR77)*(ADP77:ADP80=ADP77)*(ADT77:ADT80&gt;ADT77)),"")</f>
        <v>0</v>
      </c>
      <c r="AEB77" s="395">
        <f ca="1">IF(ADL77&lt;&gt;"",SUMPRODUCT((ADW77:ADW80=ADW77)*(ADR77:ADR80=ADR77)*(ADP77:ADP80=ADP77)*(ADT77:ADT80=ADT77)*(ADU77:ADU80&gt;ADU77)),"")</f>
        <v>0</v>
      </c>
      <c r="AEC77" s="395">
        <f ca="1">IF(ADL77&lt;&gt;"",SUMPRODUCT((ADW77:ADW80=ADW77)*(ADR77:ADR80=ADR77)*(ADP77:ADP80=ADP77)*(ADT77:ADT80=ADT77)*(ADU77:ADU80=ADU77)*(ADV77:ADV80&gt;ADV77)),"")</f>
        <v>3</v>
      </c>
      <c r="AED77" s="395">
        <f ca="1">IF(ADL77&lt;&gt;"",SUM(ADX77:AEC77),"")</f>
        <v>4</v>
      </c>
      <c r="AHF77" s="395">
        <f ca="1">IF(COUNTIF(AHF25:AHF28,4)=4,1,SUMPRODUCT((AHF25:AHF28=AHF25)*(AHE25:AHE28=AHE25)*(AHC25:AHC28&gt;AHC25))+1)</f>
        <v>1</v>
      </c>
      <c r="AHQ77" s="395">
        <f ca="1">IF(AHR25&lt;&gt;"",SUMPRODUCT((AHY25:AHY28=AHY25)*(AHX25:AHX28=AHX25)*(AHV25:AHV28=AHV25)*(AHW25:AHW28=AHW25)),"")</f>
        <v>4</v>
      </c>
      <c r="AHR77" s="395" t="str">
        <f ca="1">IF(AND(AHQ77&lt;&gt;"",AHQ77&gt;1),AHR25,"")</f>
        <v>Espérance Sportive de Tunis</v>
      </c>
      <c r="AHS77" s="395">
        <f ca="1">SUMPRODUCT((AKW3:AKW54=AHR77)*(AKZ3:AKZ54=AHR78)*(ALA3:ALA54="W"))+SUMPRODUCT((AKW3:AKW54=AHR77)*(AKZ3:AKZ54=AHR79)*(ALA3:ALA54="W"))+SUMPRODUCT((AKW3:AKW54=AHR77)*(AKZ3:AKZ54=AHR80)*(ALA3:ALA54="W"))+SUMPRODUCT((AKW3:AKW54=AHR77)*(AKZ3:AKZ54=AHR81)*(ALA3:ALA54="W"))+SUMPRODUCT((AKW3:AKW54=AHR78)*(AKZ3:AKZ54=AHR77)*(ALB3:ALB54="W"))+SUMPRODUCT((AKW3:AKW54=AHR79)*(AKZ3:AKZ54=AHR77)*(ALB3:ALB54="W"))+SUMPRODUCT((AKW3:AKW54=AHR80)*(AKZ3:AKZ54=AHR77)*(ALB3:ALB54="W"))+SUMPRODUCT((AKW3:AKW54=AHR81)*(AKZ3:AKZ54=AHR77)*(ALB3:ALB54="W"))</f>
        <v>0</v>
      </c>
      <c r="AHT77" s="395">
        <f ca="1">SUMPRODUCT((AKW3:AKW54=AHR77)*(AKZ3:AKZ54=AHR78)*(ALA3:ALA54="D"))+SUMPRODUCT((AKW3:AKW54=AHR77)*(AKZ3:AKZ54=AHR79)*(ALA3:ALA54="D"))+SUMPRODUCT((AKW3:AKW54=AHR77)*(AKZ3:AKZ54=AHR80)*(ALA3:ALA54="D"))+SUMPRODUCT((AKW3:AKW54=AHR77)*(AKZ3:AKZ54=AHR81)*(ALA3:ALA54="D"))+SUMPRODUCT((AKW3:AKW54=AHR78)*(AKZ3:AKZ54=AHR77)*(ALA3:ALA54="D"))+SUMPRODUCT((AKW3:AKW54=AHR79)*(AKZ3:AKZ54=AHR77)*(ALA3:ALA54="D"))+SUMPRODUCT((AKW3:AKW54=AHR80)*(AKZ3:AKZ54=AHR77)*(ALA3:ALA54="D"))+SUMPRODUCT((AKW3:AKW54=AHR81)*(AKZ3:AKZ54=AHR77)*(ALA3:ALA54="D"))</f>
        <v>0</v>
      </c>
      <c r="AHU77" s="395">
        <f ca="1">SUMPRODUCT((AKW3:AKW54=AHR77)*(AKZ3:AKZ54=AHR78)*(ALA3:ALA54="L"))+SUMPRODUCT((AKW3:AKW54=AHR77)*(AKZ3:AKZ54=AHR79)*(ALA3:ALA54="L"))+SUMPRODUCT((AKW3:AKW54=AHR77)*(AKZ3:AKZ54=AHR80)*(ALA3:ALA54="L"))+SUMPRODUCT((AKW3:AKW54=AHR77)*(AKZ3:AKZ54=AHR81)*(ALA3:ALA54="L"))+SUMPRODUCT((AKW3:AKW54=AHR78)*(AKZ3:AKZ54=AHR77)*(ALB3:ALB54="L"))+SUMPRODUCT((AKW3:AKW54=AHR79)*(AKZ3:AKZ54=AHR77)*(ALB3:ALB54="L"))+SUMPRODUCT((AKW3:AKW54=AHR80)*(AKZ3:AKZ54=AHR77)*(ALB3:ALB54="L"))+SUMPRODUCT((AKW3:AKW54=AHR81)*(AKZ3:AKZ54=AHR77)*(ALB3:ALB54="L"))</f>
        <v>0</v>
      </c>
      <c r="AHV77" s="395">
        <f ca="1">SUMPRODUCT((AKW3:AKW54=AHR77)*(AKZ3:AKZ54=AHR78)*AKX3:AKX54)+SUMPRODUCT((AKW3:AKW54=AHR77)*(AKZ3:AKZ54=AHR79)*AKX3:AKX54)+SUMPRODUCT((AKW3:AKW54=AHR77)*(AKZ3:AKZ54=AHR80)*AKX3:AKX54)+SUMPRODUCT((AKW3:AKW54=AHR77)*(AKZ3:AKZ54=AHR81)*AKX3:AKX54)+SUMPRODUCT((AKW3:AKW54=AHR78)*(AKZ3:AKZ54=AHR77)*AKY3:AKY54)+SUMPRODUCT((AKW3:AKW54=AHR79)*(AKZ3:AKZ54=AHR77)*AKY3:AKY54)+SUMPRODUCT((AKW3:AKW54=AHR80)*(AKZ3:AKZ54=AHR77)*AKY3:AKY54)+SUMPRODUCT((AKW3:AKW54=AHR81)*(AKZ3:AKZ54=AHR77)*AKY3:AKY54)</f>
        <v>0</v>
      </c>
      <c r="AHW77" s="395">
        <f ca="1">SUMPRODUCT((AKW3:AKW54=AHR77)*(AKZ3:AKZ54=AHR78)*AKY3:AKY54)+SUMPRODUCT((AKW3:AKW54=AHR77)*(AKZ3:AKZ54=AHR79)*AKY3:AKY54)+SUMPRODUCT((AKW3:AKW54=AHR77)*(AKZ3:AKZ54=AHR80)*AKY3:AKY54)+SUMPRODUCT((AKW3:AKW54=AHR77)*(AKZ3:AKZ54=AHR81)*AKY3:AKY54)+SUMPRODUCT((AKW3:AKW54=AHR78)*(AKZ3:AKZ54=AHR77)*AKX3:AKX54)+SUMPRODUCT((AKW3:AKW54=AHR79)*(AKZ3:AKZ54=AHR77)*AKX3:AKX54)+SUMPRODUCT((AKW3:AKW54=AHR80)*(AKZ3:AKZ54=AHR77)*AKX3:AKX54)+SUMPRODUCT((AKW3:AKW54=AHR81)*(AKZ3:AKZ54=AHR77)*AKX3:AKX54)</f>
        <v>0</v>
      </c>
      <c r="AHX77" s="395">
        <f ca="1">AHV77-AHW77+1000</f>
        <v>1000</v>
      </c>
      <c r="AHY77" s="395">
        <f ca="1">IF(AHR77&lt;&gt;"",AHS77*3+AHT77*1,"")</f>
        <v>0</v>
      </c>
      <c r="AHZ77" s="395">
        <f ca="1">IF(AHR77&lt;&gt;"",VLOOKUP(AHR77,AGY4:AHE52,7,FALSE),"")</f>
        <v>1000</v>
      </c>
      <c r="AIA77" s="395">
        <f ca="1">IF(AHR77&lt;&gt;"",VLOOKUP(AHR77,AGY4:AHE52,5,FALSE),"")</f>
        <v>0</v>
      </c>
      <c r="AIB77" s="395">
        <f ca="1">IF(AHR77&lt;&gt;"",VLOOKUP(AHR77,AGY4:AHG52,9,FALSE),"")</f>
        <v>5</v>
      </c>
      <c r="AIC77" s="395">
        <f ca="1">AHY77</f>
        <v>0</v>
      </c>
      <c r="AID77" s="395">
        <f ca="1">IF(AHR77&lt;&gt;"",RANK(AIC77,AIC77:AIC80),"")</f>
        <v>1</v>
      </c>
      <c r="AIE77" s="395">
        <f ca="1">IF(AHR77&lt;&gt;"",SUMPRODUCT((AIC77:AIC80=AIC77)*(AHX77:AHX80&gt;AHX77)),"")</f>
        <v>0</v>
      </c>
      <c r="AIF77" s="395">
        <f ca="1">IF(AHR77&lt;&gt;"",SUMPRODUCT((AIC77:AIC80=AIC77)*(AHX77:AHX80=AHX77)*(AHV77:AHV80&gt;AHV77)),"")</f>
        <v>0</v>
      </c>
      <c r="AIG77" s="395">
        <f ca="1">IF(AHR77&lt;&gt;"",SUMPRODUCT((AIC77:AIC80=AIC77)*(AHX77:AHX80=AHX77)*(AHV77:AHV80=AHV77)*(AHZ77:AHZ80&gt;AHZ77)),"")</f>
        <v>0</v>
      </c>
      <c r="AIH77" s="395">
        <f ca="1">IF(AHR77&lt;&gt;"",SUMPRODUCT((AIC77:AIC80=AIC77)*(AHX77:AHX80=AHX77)*(AHV77:AHV80=AHV77)*(AHZ77:AHZ80=AHZ77)*(AIA77:AIA80&gt;AIA77)),"")</f>
        <v>0</v>
      </c>
      <c r="AII77" s="395">
        <f ca="1">IF(AHR77&lt;&gt;"",SUMPRODUCT((AIC77:AIC80=AIC77)*(AHX77:AHX80=AHX77)*(AHV77:AHV80=AHV77)*(AHZ77:AHZ80=AHZ77)*(AIA77:AIA80=AIA77)*(AIB77:AIB80&gt;AIB77)),"")</f>
        <v>3</v>
      </c>
      <c r="AIJ77" s="395">
        <f ca="1">IF(AHR77&lt;&gt;"",SUM(AID77:AII77),"")</f>
        <v>4</v>
      </c>
      <c r="ALL77" s="395">
        <f ca="1">IF(COUNTIF(ALL25:ALL28,4)=4,1,SUMPRODUCT((ALL25:ALL28=ALL25)*(ALK25:ALK28=ALK25)*(ALI25:ALI28&gt;ALI25))+1)</f>
        <v>1</v>
      </c>
      <c r="ALW77" s="395">
        <f ca="1">IF(ALX25&lt;&gt;"",SUMPRODUCT((AME25:AME28=AME25)*(AMD25:AMD28=AMD25)*(AMB25:AMB28=AMB25)*(AMC25:AMC28=AMC25)),"")</f>
        <v>4</v>
      </c>
      <c r="ALX77" s="395" t="str">
        <f ca="1">IF(AND(ALW77&lt;&gt;"",ALW77&gt;1),ALX25,"")</f>
        <v>Espérance Sportive de Tunis</v>
      </c>
      <c r="ALY77" s="395">
        <f ca="1">SUMPRODUCT((APC3:APC54=ALX77)*(APF3:APF54=ALX78)*(APG3:APG54="W"))+SUMPRODUCT((APC3:APC54=ALX77)*(APF3:APF54=ALX79)*(APG3:APG54="W"))+SUMPRODUCT((APC3:APC54=ALX77)*(APF3:APF54=ALX80)*(APG3:APG54="W"))+SUMPRODUCT((APC3:APC54=ALX77)*(APF3:APF54=ALX81)*(APG3:APG54="W"))+SUMPRODUCT((APC3:APC54=ALX78)*(APF3:APF54=ALX77)*(APH3:APH54="W"))+SUMPRODUCT((APC3:APC54=ALX79)*(APF3:APF54=ALX77)*(APH3:APH54="W"))+SUMPRODUCT((APC3:APC54=ALX80)*(APF3:APF54=ALX77)*(APH3:APH54="W"))+SUMPRODUCT((APC3:APC54=ALX81)*(APF3:APF54=ALX77)*(APH3:APH54="W"))</f>
        <v>0</v>
      </c>
      <c r="ALZ77" s="395">
        <f ca="1">SUMPRODUCT((APC3:APC54=ALX77)*(APF3:APF54=ALX78)*(APG3:APG54="D"))+SUMPRODUCT((APC3:APC54=ALX77)*(APF3:APF54=ALX79)*(APG3:APG54="D"))+SUMPRODUCT((APC3:APC54=ALX77)*(APF3:APF54=ALX80)*(APG3:APG54="D"))+SUMPRODUCT((APC3:APC54=ALX77)*(APF3:APF54=ALX81)*(APG3:APG54="D"))+SUMPRODUCT((APC3:APC54=ALX78)*(APF3:APF54=ALX77)*(APG3:APG54="D"))+SUMPRODUCT((APC3:APC54=ALX79)*(APF3:APF54=ALX77)*(APG3:APG54="D"))+SUMPRODUCT((APC3:APC54=ALX80)*(APF3:APF54=ALX77)*(APG3:APG54="D"))+SUMPRODUCT((APC3:APC54=ALX81)*(APF3:APF54=ALX77)*(APG3:APG54="D"))</f>
        <v>0</v>
      </c>
      <c r="AMA77" s="395">
        <f ca="1">SUMPRODUCT((APC3:APC54=ALX77)*(APF3:APF54=ALX78)*(APG3:APG54="L"))+SUMPRODUCT((APC3:APC54=ALX77)*(APF3:APF54=ALX79)*(APG3:APG54="L"))+SUMPRODUCT((APC3:APC54=ALX77)*(APF3:APF54=ALX80)*(APG3:APG54="L"))+SUMPRODUCT((APC3:APC54=ALX77)*(APF3:APF54=ALX81)*(APG3:APG54="L"))+SUMPRODUCT((APC3:APC54=ALX78)*(APF3:APF54=ALX77)*(APH3:APH54="L"))+SUMPRODUCT((APC3:APC54=ALX79)*(APF3:APF54=ALX77)*(APH3:APH54="L"))+SUMPRODUCT((APC3:APC54=ALX80)*(APF3:APF54=ALX77)*(APH3:APH54="L"))+SUMPRODUCT((APC3:APC54=ALX81)*(APF3:APF54=ALX77)*(APH3:APH54="L"))</f>
        <v>0</v>
      </c>
      <c r="AMB77" s="395">
        <f ca="1">SUMPRODUCT((APC3:APC54=ALX77)*(APF3:APF54=ALX78)*APD3:APD54)+SUMPRODUCT((APC3:APC54=ALX77)*(APF3:APF54=ALX79)*APD3:APD54)+SUMPRODUCT((APC3:APC54=ALX77)*(APF3:APF54=ALX80)*APD3:APD54)+SUMPRODUCT((APC3:APC54=ALX77)*(APF3:APF54=ALX81)*APD3:APD54)+SUMPRODUCT((APC3:APC54=ALX78)*(APF3:APF54=ALX77)*APE3:APE54)+SUMPRODUCT((APC3:APC54=ALX79)*(APF3:APF54=ALX77)*APE3:APE54)+SUMPRODUCT((APC3:APC54=ALX80)*(APF3:APF54=ALX77)*APE3:APE54)+SUMPRODUCT((APC3:APC54=ALX81)*(APF3:APF54=ALX77)*APE3:APE54)</f>
        <v>0</v>
      </c>
      <c r="AMC77" s="395">
        <f ca="1">SUMPRODUCT((APC3:APC54=ALX77)*(APF3:APF54=ALX78)*APE3:APE54)+SUMPRODUCT((APC3:APC54=ALX77)*(APF3:APF54=ALX79)*APE3:APE54)+SUMPRODUCT((APC3:APC54=ALX77)*(APF3:APF54=ALX80)*APE3:APE54)+SUMPRODUCT((APC3:APC54=ALX77)*(APF3:APF54=ALX81)*APE3:APE54)+SUMPRODUCT((APC3:APC54=ALX78)*(APF3:APF54=ALX77)*APD3:APD54)+SUMPRODUCT((APC3:APC54=ALX79)*(APF3:APF54=ALX77)*APD3:APD54)+SUMPRODUCT((APC3:APC54=ALX80)*(APF3:APF54=ALX77)*APD3:APD54)+SUMPRODUCT((APC3:APC54=ALX81)*(APF3:APF54=ALX77)*APD3:APD54)</f>
        <v>0</v>
      </c>
      <c r="AMD77" s="395">
        <f ca="1">AMB77-AMC77+1000</f>
        <v>1000</v>
      </c>
      <c r="AME77" s="395">
        <f ca="1">IF(ALX77&lt;&gt;"",ALY77*3+ALZ77*1,"")</f>
        <v>0</v>
      </c>
      <c r="AMF77" s="395">
        <f ca="1">IF(ALX77&lt;&gt;"",VLOOKUP(ALX77,ALE4:ALK52,7,FALSE),"")</f>
        <v>1000</v>
      </c>
      <c r="AMG77" s="395">
        <f ca="1">IF(ALX77&lt;&gt;"",VLOOKUP(ALX77,ALE4:ALK52,5,FALSE),"")</f>
        <v>0</v>
      </c>
      <c r="AMH77" s="395">
        <f ca="1">IF(ALX77&lt;&gt;"",VLOOKUP(ALX77,ALE4:ALM52,9,FALSE),"")</f>
        <v>5</v>
      </c>
      <c r="AMI77" s="395">
        <f ca="1">AME77</f>
        <v>0</v>
      </c>
      <c r="AMJ77" s="395">
        <f ca="1">IF(ALX77&lt;&gt;"",RANK(AMI77,AMI77:AMI80),"")</f>
        <v>1</v>
      </c>
      <c r="AMK77" s="395">
        <f ca="1">IF(ALX77&lt;&gt;"",SUMPRODUCT((AMI77:AMI80=AMI77)*(AMD77:AMD80&gt;AMD77)),"")</f>
        <v>0</v>
      </c>
      <c r="AML77" s="395">
        <f ca="1">IF(ALX77&lt;&gt;"",SUMPRODUCT((AMI77:AMI80=AMI77)*(AMD77:AMD80=AMD77)*(AMB77:AMB80&gt;AMB77)),"")</f>
        <v>0</v>
      </c>
      <c r="AMM77" s="395">
        <f ca="1">IF(ALX77&lt;&gt;"",SUMPRODUCT((AMI77:AMI80=AMI77)*(AMD77:AMD80=AMD77)*(AMB77:AMB80=AMB77)*(AMF77:AMF80&gt;AMF77)),"")</f>
        <v>0</v>
      </c>
      <c r="AMN77" s="395">
        <f ca="1">IF(ALX77&lt;&gt;"",SUMPRODUCT((AMI77:AMI80=AMI77)*(AMD77:AMD80=AMD77)*(AMB77:AMB80=AMB77)*(AMF77:AMF80=AMF77)*(AMG77:AMG80&gt;AMG77)),"")</f>
        <v>0</v>
      </c>
      <c r="AMO77" s="395">
        <f ca="1">IF(ALX77&lt;&gt;"",SUMPRODUCT((AMI77:AMI80=AMI77)*(AMD77:AMD80=AMD77)*(AMB77:AMB80=AMB77)*(AMF77:AMF80=AMF77)*(AMG77:AMG80=AMG77)*(AMH77:AMH80&gt;AMH77)),"")</f>
        <v>3</v>
      </c>
      <c r="AMP77" s="395">
        <f ca="1">IF(ALX77&lt;&gt;"",SUM(AMJ77:AMO77),"")</f>
        <v>4</v>
      </c>
      <c r="APR77" s="395">
        <f ca="1">IF(COUNTIF(APR25:APR28,4)=4,1,SUMPRODUCT((APR25:APR28=APR25)*(APQ25:APQ28=APQ25)*(APO25:APO28&gt;APO25))+1)</f>
        <v>1</v>
      </c>
      <c r="AQC77" s="395">
        <f ca="1">IF(AQD25&lt;&gt;"",SUMPRODUCT((AQK25:AQK28=AQK25)*(AQJ25:AQJ28=AQJ25)*(AQH25:AQH28=AQH25)*(AQI25:AQI28=AQI25)),"")</f>
        <v>4</v>
      </c>
      <c r="AQD77" s="395" t="str">
        <f ca="1">IF(AND(AQC77&lt;&gt;"",AQC77&gt;1),AQD25,"")</f>
        <v>Espérance Sportive de Tunis</v>
      </c>
      <c r="AQE77" s="395">
        <f ca="1">SUMPRODUCT((ATI3:ATI54=AQD77)*(ATL3:ATL54=AQD78)*(ATM3:ATM54="W"))+SUMPRODUCT((ATI3:ATI54=AQD77)*(ATL3:ATL54=AQD79)*(ATM3:ATM54="W"))+SUMPRODUCT((ATI3:ATI54=AQD77)*(ATL3:ATL54=AQD80)*(ATM3:ATM54="W"))+SUMPRODUCT((ATI3:ATI54=AQD77)*(ATL3:ATL54=AQD81)*(ATM3:ATM54="W"))+SUMPRODUCT((ATI3:ATI54=AQD78)*(ATL3:ATL54=AQD77)*(ATN3:ATN54="W"))+SUMPRODUCT((ATI3:ATI54=AQD79)*(ATL3:ATL54=AQD77)*(ATN3:ATN54="W"))+SUMPRODUCT((ATI3:ATI54=AQD80)*(ATL3:ATL54=AQD77)*(ATN3:ATN54="W"))+SUMPRODUCT((ATI3:ATI54=AQD81)*(ATL3:ATL54=AQD77)*(ATN3:ATN54="W"))</f>
        <v>0</v>
      </c>
      <c r="AQF77" s="395">
        <f ca="1">SUMPRODUCT((ATI3:ATI54=AQD77)*(ATL3:ATL54=AQD78)*(ATM3:ATM54="D"))+SUMPRODUCT((ATI3:ATI54=AQD77)*(ATL3:ATL54=AQD79)*(ATM3:ATM54="D"))+SUMPRODUCT((ATI3:ATI54=AQD77)*(ATL3:ATL54=AQD80)*(ATM3:ATM54="D"))+SUMPRODUCT((ATI3:ATI54=AQD77)*(ATL3:ATL54=AQD81)*(ATM3:ATM54="D"))+SUMPRODUCT((ATI3:ATI54=AQD78)*(ATL3:ATL54=AQD77)*(ATM3:ATM54="D"))+SUMPRODUCT((ATI3:ATI54=AQD79)*(ATL3:ATL54=AQD77)*(ATM3:ATM54="D"))+SUMPRODUCT((ATI3:ATI54=AQD80)*(ATL3:ATL54=AQD77)*(ATM3:ATM54="D"))+SUMPRODUCT((ATI3:ATI54=AQD81)*(ATL3:ATL54=AQD77)*(ATM3:ATM54="D"))</f>
        <v>0</v>
      </c>
      <c r="AQG77" s="395">
        <f ca="1">SUMPRODUCT((ATI3:ATI54=AQD77)*(ATL3:ATL54=AQD78)*(ATM3:ATM54="L"))+SUMPRODUCT((ATI3:ATI54=AQD77)*(ATL3:ATL54=AQD79)*(ATM3:ATM54="L"))+SUMPRODUCT((ATI3:ATI54=AQD77)*(ATL3:ATL54=AQD80)*(ATM3:ATM54="L"))+SUMPRODUCT((ATI3:ATI54=AQD77)*(ATL3:ATL54=AQD81)*(ATM3:ATM54="L"))+SUMPRODUCT((ATI3:ATI54=AQD78)*(ATL3:ATL54=AQD77)*(ATN3:ATN54="L"))+SUMPRODUCT((ATI3:ATI54=AQD79)*(ATL3:ATL54=AQD77)*(ATN3:ATN54="L"))+SUMPRODUCT((ATI3:ATI54=AQD80)*(ATL3:ATL54=AQD77)*(ATN3:ATN54="L"))+SUMPRODUCT((ATI3:ATI54=AQD81)*(ATL3:ATL54=AQD77)*(ATN3:ATN54="L"))</f>
        <v>0</v>
      </c>
      <c r="AQH77" s="395">
        <f ca="1">SUMPRODUCT((ATI3:ATI54=AQD77)*(ATL3:ATL54=AQD78)*ATJ3:ATJ54)+SUMPRODUCT((ATI3:ATI54=AQD77)*(ATL3:ATL54=AQD79)*ATJ3:ATJ54)+SUMPRODUCT((ATI3:ATI54=AQD77)*(ATL3:ATL54=AQD80)*ATJ3:ATJ54)+SUMPRODUCT((ATI3:ATI54=AQD77)*(ATL3:ATL54=AQD81)*ATJ3:ATJ54)+SUMPRODUCT((ATI3:ATI54=AQD78)*(ATL3:ATL54=AQD77)*ATK3:ATK54)+SUMPRODUCT((ATI3:ATI54=AQD79)*(ATL3:ATL54=AQD77)*ATK3:ATK54)+SUMPRODUCT((ATI3:ATI54=AQD80)*(ATL3:ATL54=AQD77)*ATK3:ATK54)+SUMPRODUCT((ATI3:ATI54=AQD81)*(ATL3:ATL54=AQD77)*ATK3:ATK54)</f>
        <v>0</v>
      </c>
      <c r="AQI77" s="395">
        <f ca="1">SUMPRODUCT((ATI3:ATI54=AQD77)*(ATL3:ATL54=AQD78)*ATK3:ATK54)+SUMPRODUCT((ATI3:ATI54=AQD77)*(ATL3:ATL54=AQD79)*ATK3:ATK54)+SUMPRODUCT((ATI3:ATI54=AQD77)*(ATL3:ATL54=AQD80)*ATK3:ATK54)+SUMPRODUCT((ATI3:ATI54=AQD77)*(ATL3:ATL54=AQD81)*ATK3:ATK54)+SUMPRODUCT((ATI3:ATI54=AQD78)*(ATL3:ATL54=AQD77)*ATJ3:ATJ54)+SUMPRODUCT((ATI3:ATI54=AQD79)*(ATL3:ATL54=AQD77)*ATJ3:ATJ54)+SUMPRODUCT((ATI3:ATI54=AQD80)*(ATL3:ATL54=AQD77)*ATJ3:ATJ54)+SUMPRODUCT((ATI3:ATI54=AQD81)*(ATL3:ATL54=AQD77)*ATJ3:ATJ54)</f>
        <v>0</v>
      </c>
      <c r="AQJ77" s="395">
        <f ca="1">AQH77-AQI77+1000</f>
        <v>1000</v>
      </c>
      <c r="AQK77" s="395">
        <f ca="1">IF(AQD77&lt;&gt;"",AQE77*3+AQF77*1,"")</f>
        <v>0</v>
      </c>
      <c r="AQL77" s="395">
        <f ca="1">IF(AQD77&lt;&gt;"",VLOOKUP(AQD77,APK4:APQ52,7,FALSE),"")</f>
        <v>1000</v>
      </c>
      <c r="AQM77" s="395">
        <f ca="1">IF(AQD77&lt;&gt;"",VLOOKUP(AQD77,APK4:APQ52,5,FALSE),"")</f>
        <v>0</v>
      </c>
      <c r="AQN77" s="395">
        <f ca="1">IF(AQD77&lt;&gt;"",VLOOKUP(AQD77,APK4:APS52,9,FALSE),"")</f>
        <v>5</v>
      </c>
      <c r="AQO77" s="395">
        <f ca="1">AQK77</f>
        <v>0</v>
      </c>
      <c r="AQP77" s="395">
        <f ca="1">IF(AQD77&lt;&gt;"",RANK(AQO77,AQO77:AQO80),"")</f>
        <v>1</v>
      </c>
      <c r="AQQ77" s="395">
        <f ca="1">IF(AQD77&lt;&gt;"",SUMPRODUCT((AQO77:AQO80=AQO77)*(AQJ77:AQJ80&gt;AQJ77)),"")</f>
        <v>0</v>
      </c>
      <c r="AQR77" s="395">
        <f ca="1">IF(AQD77&lt;&gt;"",SUMPRODUCT((AQO77:AQO80=AQO77)*(AQJ77:AQJ80=AQJ77)*(AQH77:AQH80&gt;AQH77)),"")</f>
        <v>0</v>
      </c>
      <c r="AQS77" s="395">
        <f ca="1">IF(AQD77&lt;&gt;"",SUMPRODUCT((AQO77:AQO80=AQO77)*(AQJ77:AQJ80=AQJ77)*(AQH77:AQH80=AQH77)*(AQL77:AQL80&gt;AQL77)),"")</f>
        <v>0</v>
      </c>
      <c r="AQT77" s="395">
        <f ca="1">IF(AQD77&lt;&gt;"",SUMPRODUCT((AQO77:AQO80=AQO77)*(AQJ77:AQJ80=AQJ77)*(AQH77:AQH80=AQH77)*(AQL77:AQL80=AQL77)*(AQM77:AQM80&gt;AQM77)),"")</f>
        <v>0</v>
      </c>
      <c r="AQU77" s="395">
        <f ca="1">IF(AQD77&lt;&gt;"",SUMPRODUCT((AQO77:AQO80=AQO77)*(AQJ77:AQJ80=AQJ77)*(AQH77:AQH80=AQH77)*(AQL77:AQL80=AQL77)*(AQM77:AQM80=AQM77)*(AQN77:AQN80&gt;AQN77)),"")</f>
        <v>3</v>
      </c>
      <c r="AQV77" s="395">
        <f ca="1">IF(AQD77&lt;&gt;"",SUM(AQP77:AQU77),"")</f>
        <v>4</v>
      </c>
    </row>
    <row r="78" spans="7:1160" x14ac:dyDescent="0.25">
      <c r="G78" s="395">
        <v>1</v>
      </c>
      <c r="H78" s="395">
        <v>1</v>
      </c>
      <c r="I78" s="395">
        <v>1</v>
      </c>
      <c r="J78" s="395">
        <f>IF(COUNTIF(J25:J28,4)=4,1,SUMPRODUCT((J25:J28=J26)*(I25:I28=I26)*(G25:G28&gt;G26))+1)</f>
        <v>1</v>
      </c>
      <c r="U78" s="395" t="str">
        <f>IF(V26&lt;&gt;"",SUMPRODUCT((AC25:AC28=AC26)*(AB25:AB28=AB26)*(Z25:Z28=Z26)*(AA25:AA28=AA26)),"")</f>
        <v/>
      </c>
      <c r="V78" s="395" t="str">
        <f>IF(AND(U78&lt;&gt;"",U78&gt;1),V26,"")</f>
        <v/>
      </c>
      <c r="W78" s="395">
        <f>SUMPRODUCT((DA3:DA54=V78)*(DD3:DD54=V79)*(DE3:DE54="W"))+SUMPRODUCT((DA3:DA54=V78)*(DD3:DD54=V80)*(DE3:DE54="W"))+SUMPRODUCT((DA3:DA54=V78)*(DD3:DD54=V81)*(DE3:DE54="W"))+SUMPRODUCT((DA3:DA54=V78)*(DD3:DD54=V77)*(DE3:DE54="W"))+SUMPRODUCT((DA3:DA54=V79)*(DD3:DD54=V78)*(DF3:DF54="W"))+SUMPRODUCT((DA3:DA54=V80)*(DD3:DD54=V78)*(DF3:DF54="W"))+SUMPRODUCT((DA3:DA54=V81)*(DD3:DD54=V78)*(DF3:DF54="W"))+SUMPRODUCT((DA3:DA54=V77)*(DD3:DD54=V78)*(DF3:DF54="W"))</f>
        <v>0</v>
      </c>
      <c r="X78" s="395">
        <f>SUMPRODUCT((DA3:DA54=V78)*(DD3:DD54=V79)*(DE3:DE54="D"))+SUMPRODUCT((DA3:DA54=V78)*(DD3:DD54=V80)*(DE3:DE54="D"))+SUMPRODUCT((DA3:DA54=V78)*(DD3:DD54=V81)*(DE3:DE54="D"))+SUMPRODUCT((DA3:DA54=V78)*(DD3:DD54=V77)*(DE3:DE54="D"))+SUMPRODUCT((DA3:DA54=V79)*(DD3:DD54=V78)*(DE3:DE54="D"))+SUMPRODUCT((DA3:DA54=V80)*(DD3:DD54=V78)*(DE3:DE54="D"))+SUMPRODUCT((DA3:DA54=V81)*(DD3:DD54=V78)*(DE3:DE54="D"))+SUMPRODUCT((DA3:DA54=V77)*(DD3:DD54=V78)*(DE3:DE54="D"))</f>
        <v>0</v>
      </c>
      <c r="Y78" s="395">
        <f>SUMPRODUCT((DA3:DA54=V78)*(DD3:DD54=V79)*(DE3:DE54="L"))+SUMPRODUCT((DA3:DA54=V78)*(DD3:DD54=V80)*(DE3:DE54="L"))+SUMPRODUCT((DA3:DA54=V78)*(DD3:DD54=V81)*(DE3:DE54="L"))+SUMPRODUCT((DA3:DA54=V78)*(DD3:DD54=V77)*(DE3:DE54="L"))+SUMPRODUCT((DA3:DA54=V79)*(DD3:DD54=V78)*(DF3:DF54="L"))+SUMPRODUCT((DA3:DA54=V80)*(DD3:DD54=V78)*(DF3:DF54="L"))+SUMPRODUCT((DA3:DA54=V81)*(DD3:DD54=V78)*(DF3:DF54="L"))+SUMPRODUCT((DA3:DA54=V77)*(DD3:DD54=V78)*(DF3:DF54="L"))</f>
        <v>0</v>
      </c>
      <c r="Z78" s="395">
        <f>SUMPRODUCT((DA3:DA54=V78)*(DD3:DD54=V79)*DB3:DB54)+SUMPRODUCT((DA3:DA54=V78)*(DD3:DD54=V80)*DB3:DB54)+SUMPRODUCT((DA3:DA54=V78)*(DD3:DD54=V81)*DB3:DB54)+SUMPRODUCT((DA3:DA54=V78)*(DD3:DD54=V77)*DB3:DB54)+SUMPRODUCT((DA3:DA54=V79)*(DD3:DD54=V78)*DC3:DC54)+SUMPRODUCT((DA3:DA54=V80)*(DD3:DD54=V78)*DC3:DC54)+SUMPRODUCT((DA3:DA54=V81)*(DD3:DD54=V78)*DC3:DC54)+SUMPRODUCT((DA3:DA54=V77)*(DD3:DD54=V78)*DC3:DC54)</f>
        <v>0</v>
      </c>
      <c r="AA78" s="395">
        <f>SUMPRODUCT((DA3:DA54=V78)*(DD3:DD54=V79)*DC3:DC54)+SUMPRODUCT((DA3:DA54=V78)*(DD3:DD54=V80)*DC3:DC54)+SUMPRODUCT((DA3:DA54=V78)*(DD3:DD54=V81)*DC3:DC54)+SUMPRODUCT((DA3:DA54=V78)*(DD3:DD54=V77)*DC3:DC54)+SUMPRODUCT((DA3:DA54=V79)*(DD3:DD54=V78)*DB3:DB54)+SUMPRODUCT((DA3:DA54=V80)*(DD3:DD54=V78)*DB3:DB54)+SUMPRODUCT((DA3:DA54=V81)*(DD3:DD54=V78)*DB3:DB54)+SUMPRODUCT((DA3:DA54=V77)*(DD3:DD54=V78)*DB3:DB54)</f>
        <v>0</v>
      </c>
      <c r="AB78" s="395">
        <f>Z78-AA78+1000</f>
        <v>1000</v>
      </c>
      <c r="AC78" s="395" t="str">
        <f t="shared" ref="AC78:AC80" si="7721">IF(V78&lt;&gt;"",W78*3+X78*1,"")</f>
        <v/>
      </c>
      <c r="AD78" s="395" t="str">
        <f>IF(V78&lt;&gt;"",VLOOKUP(V78,C4:I52,7,FALSE),"")</f>
        <v/>
      </c>
      <c r="AE78" s="395" t="str">
        <f>IF(V78&lt;&gt;"",VLOOKUP(V78,C4:I52,5,FALSE),"")</f>
        <v/>
      </c>
      <c r="AF78" s="395" t="str">
        <f>IF(V78&lt;&gt;"",VLOOKUP(V78,C4:K52,9,FALSE),"")</f>
        <v/>
      </c>
      <c r="AG78" s="395" t="str">
        <f t="shared" ref="AG78:AG80" si="7722">AC78</f>
        <v/>
      </c>
      <c r="AH78" s="395" t="str">
        <f>IF(V78&lt;&gt;"",RANK(AG78,AG77:AG80),"")</f>
        <v/>
      </c>
      <c r="AI78" s="395" t="str">
        <f>IF(V78&lt;&gt;"",SUMPRODUCT((AG77:AG80=AG78)*(AB77:AB80&gt;AB78)),"")</f>
        <v/>
      </c>
      <c r="AJ78" s="395" t="str">
        <f>IF(V78&lt;&gt;"",SUMPRODUCT((AG77:AG80=AG78)*(AB77:AB80=AB78)*(Z77:Z80&gt;Z78)),"")</f>
        <v/>
      </c>
      <c r="AK78" s="395" t="str">
        <f>IF(V78&lt;&gt;"",SUMPRODUCT((AG77:AG80=AG78)*(AB77:AB80=AB78)*(Z77:Z80=Z78)*(AD77:AD80&gt;AD78)),"")</f>
        <v/>
      </c>
      <c r="AL78" s="395" t="str">
        <f>IF(V78&lt;&gt;"",SUMPRODUCT((AG77:AG80=AG78)*(AB77:AB80=AB78)*(Z77:Z80=Z78)*(AD77:AD80=AD78)*(AE77:AE80&gt;AE78)),"")</f>
        <v/>
      </c>
      <c r="AM78" s="395" t="str">
        <f>IF(V78&lt;&gt;"",SUMPRODUCT((AG77:AG80=AG78)*(AB77:AB80=AB78)*(Z77:Z80=Z78)*(AD77:AD80=AD78)*(AE77:AE80=AE78)*(AF77:AF80&gt;AF78)),"")</f>
        <v/>
      </c>
      <c r="AN78" s="395" t="str">
        <f>IF(V78&lt;&gt;"",SUM(AH78:AM78),"")</f>
        <v/>
      </c>
      <c r="AO78" s="395" t="str">
        <f>IF(AP26&lt;&gt;"",SUMPRODUCT((AW25:AW28=AW26)*(AV25:AV28=AV26)*(AT25:AT28=AT26)*(AU25:AU28=AU26)),"")</f>
        <v/>
      </c>
      <c r="AP78" s="395" t="str">
        <f>IF(AND(AO78&lt;&gt;"",AO78&gt;1),AP26,"")</f>
        <v/>
      </c>
      <c r="AQ78" s="395">
        <f>SUMPRODUCT((DA3:DA54=AP78)*(DD3:DD54=AP79)*(DE3:DE54="W"))+SUMPRODUCT((DA3:DA54=AP78)*(DD3:DD54=AP80)*(DE3:DE54="W"))+SUMPRODUCT((DA3:DA54=AP78)*(DD3:DD54=AP81)*(DE3:DE54="W"))+SUMPRODUCT((DA3:DA54=AP79)*(DD3:DD54=AP78)*(DF3:DF54="W"))+SUMPRODUCT((DA3:DA54=AP80)*(DD3:DD54=AP78)*(DF3:DF54="W"))+SUMPRODUCT((DA3:DA54=AP81)*(DD3:DD54=AP78)*(DF3:DF54="W"))</f>
        <v>0</v>
      </c>
      <c r="AR78" s="395">
        <f>SUMPRODUCT((DA3:DA54=AP78)*(DD3:DD54=AP79)*(DE3:DE54="D"))+SUMPRODUCT((DA3:DA54=AP78)*(DD3:DD54=AP80)*(DE3:DE54="D"))+SUMPRODUCT((DA3:DA54=AP78)*(DD3:DD54=AP81)*(DE3:DE54="D"))+SUMPRODUCT((DA3:DA54=AP79)*(DD3:DD54=AP78)*(DE3:DE54="D"))+SUMPRODUCT((DA3:DA54=AP80)*(DD3:DD54=AP78)*(DE3:DE54="D"))+SUMPRODUCT((DA3:DA54=AP81)*(DD3:DD54=AP78)*(DE3:DE54="D"))</f>
        <v>0</v>
      </c>
      <c r="AS78" s="395">
        <f>SUMPRODUCT((DA3:DA54=AP78)*(DD3:DD54=AP79)*(DE3:DE54="L"))+SUMPRODUCT((DA3:DA54=AP78)*(DD3:DD54=AP80)*(DE3:DE54="L"))+SUMPRODUCT((DA3:DA54=AP78)*(DD3:DD54=AP81)*(DE3:DE54="L"))+SUMPRODUCT((DA3:DA54=AP79)*(DD3:DD54=AP78)*(DF3:DF54="L"))+SUMPRODUCT((DA3:DA54=AP80)*(DD3:DD54=AP78)*(DF3:DF54="L"))+SUMPRODUCT((DA3:DA54=AP81)*(DD3:DD54=AP78)*(DF3:DF54="L"))</f>
        <v>0</v>
      </c>
      <c r="AT78" s="395">
        <f>SUMPRODUCT((DA3:DA54=AP78)*(DD3:DD54=AP79)*DB3:DB54)+SUMPRODUCT((DA3:DA54=AP78)*(DD3:DD54=AP80)*DB3:DB54)+SUMPRODUCT((DA3:DA54=AP78)*(DD3:DD54=AP81)*DB3:DB54)+SUMPRODUCT((DA3:DA54=AP78)*(DD3:DD54=AP77)*DB3:DB54)+SUMPRODUCT((DA3:DA54=AP79)*(DD3:DD54=AP78)*DC3:DC54)+SUMPRODUCT((DA3:DA54=AP80)*(DD3:DD54=AP78)*DC3:DC54)+SUMPRODUCT((DA3:DA54=AP81)*(DD3:DD54=AP78)*DC3:DC54)+SUMPRODUCT((DA3:DA54=AP77)*(DD3:DD54=AP78)*DC3:DC54)</f>
        <v>0</v>
      </c>
      <c r="AU78" s="395">
        <f>SUMPRODUCT((DA3:DA54=AP78)*(DD3:DD54=AP79)*DC3:DC54)+SUMPRODUCT((DA3:DA54=AP78)*(DD3:DD54=AP80)*DC3:DC54)+SUMPRODUCT((DA3:DA54=AP78)*(DD3:DD54=AP81)*DC3:DC54)+SUMPRODUCT((DA3:DA54=AP78)*(DD3:DD54=AP77)*DC3:DC54)+SUMPRODUCT((DA3:DA54=AP79)*(DD3:DD54=AP78)*DB3:DB54)+SUMPRODUCT((DA3:DA54=AP80)*(DD3:DD54=AP78)*DB3:DB54)+SUMPRODUCT((DA3:DA54=AP81)*(DD3:DD54=AP78)*DB3:DB54)+SUMPRODUCT((DA3:DA54=AP77)*(DD3:DD54=AP78)*DB3:DB54)</f>
        <v>0</v>
      </c>
      <c r="AV78" s="395">
        <f>AT78-AU78+1000</f>
        <v>1000</v>
      </c>
      <c r="AW78" s="395" t="str">
        <f t="shared" ref="AW78:AW80" si="7723">IF(AP78&lt;&gt;"",AQ78*3+AR78*1,"")</f>
        <v/>
      </c>
      <c r="AX78" s="395" t="str">
        <f>IF(AP78&lt;&gt;"",VLOOKUP(AP78,C4:I52,7,FALSE),"")</f>
        <v/>
      </c>
      <c r="AY78" s="395" t="str">
        <f>IF(AP78&lt;&gt;"",VLOOKUP(AP78,C4:I52,5,FALSE),"")</f>
        <v/>
      </c>
      <c r="AZ78" s="395" t="str">
        <f>IF(AP78&lt;&gt;"",VLOOKUP(AP78,C4:K52,9,FALSE),"")</f>
        <v/>
      </c>
      <c r="BA78" s="395" t="str">
        <f t="shared" ref="BA78:BA80" si="7724">AW78</f>
        <v/>
      </c>
      <c r="BB78" s="395" t="str">
        <f>IF(AP78&lt;&gt;"",RANK(BA78,BA77:BA80),"")</f>
        <v/>
      </c>
      <c r="BC78" s="395" t="str">
        <f>IF(AP78&lt;&gt;"",SUMPRODUCT((BA77:BA80=BA78)*(AV77:AV80&gt;AV78)),"")</f>
        <v/>
      </c>
      <c r="BD78" s="395" t="str">
        <f>IF(AP78&lt;&gt;"",SUMPRODUCT((BA77:BA80=BA78)*(AV77:AV80=AV78)*(AT77:AT80&gt;AT78)),"")</f>
        <v/>
      </c>
      <c r="BE78" s="395" t="str">
        <f>IF(AP78&lt;&gt;"",SUMPRODUCT((BA77:BA80=BA78)*(AV77:AV80=AV78)*(AT77:AT80=AT78)*(AX77:AX80&gt;AX78)),"")</f>
        <v/>
      </c>
      <c r="BF78" s="395" t="str">
        <f>IF(AP78&lt;&gt;"",SUMPRODUCT((BA77:BA80=BA78)*(AV77:AV80=AV78)*(AT77:AT80=AT78)*(AX77:AX80=AX78)*(AY77:AY80&gt;AY78)),"")</f>
        <v/>
      </c>
      <c r="BG78" s="395" t="str">
        <f>IF(AP78&lt;&gt;"",SUMPRODUCT((BA77:BA80=BA78)*(AV77:AV80=AV78)*(AT77:AT80=AT78)*(AX77:AX80=AX78)*(AY77:AY80=AY78)*(AZ77:AZ80&gt;AZ78)),"")</f>
        <v/>
      </c>
      <c r="BH78" s="395" t="str">
        <f>IF(AP78&lt;&gt;"",SUM(BB78:BG78)+1,"")</f>
        <v/>
      </c>
      <c r="DP78" s="395">
        <f ca="1">IF(COUNTIF(DP25:DP28,4)=4,1,SUMPRODUCT((DP25:DP28=DP26)*(DO25:DO28=DO26)*(DM25:DM28&gt;DM26))+1)</f>
        <v>1</v>
      </c>
      <c r="EA78" s="395" t="str">
        <f ca="1">IF(EB26&lt;&gt;"",SUMPRODUCT((EI25:EI28=EI26)*(EH25:EH28=EH26)*(EF25:EF28=EF26)*(EG25:EG28=EG26)),"")</f>
        <v/>
      </c>
      <c r="EB78" s="395" t="str">
        <f ca="1">IF(AND(EA78&lt;&gt;"",EA78&gt;1),EB26,"")</f>
        <v/>
      </c>
      <c r="EC78" s="395">
        <f ca="1">SUMPRODUCT((HG3:HG54=EB78)*(HJ3:HJ54=EB79)*(HK3:HK54="W"))+SUMPRODUCT((HG3:HG54=EB78)*(HJ3:HJ54=EB80)*(HK3:HK54="W"))+SUMPRODUCT((HG3:HG54=EB78)*(HJ3:HJ54=EB81)*(HK3:HK54="W"))+SUMPRODUCT((HG3:HG54=EB78)*(HJ3:HJ54=EB77)*(HK3:HK54="W"))+SUMPRODUCT((HG3:HG54=EB79)*(HJ3:HJ54=EB78)*(HL3:HL54="W"))+SUMPRODUCT((HG3:HG54=EB80)*(HJ3:HJ54=EB78)*(HL3:HL54="W"))+SUMPRODUCT((HG3:HG54=EB81)*(HJ3:HJ54=EB78)*(HL3:HL54="W"))+SUMPRODUCT((HG3:HG54=EB77)*(HJ3:HJ54=EB78)*(HL3:HL54="W"))</f>
        <v>0</v>
      </c>
      <c r="ED78" s="395">
        <f ca="1">SUMPRODUCT((HG3:HG54=EB78)*(HJ3:HJ54=EB79)*(HK3:HK54="D"))+SUMPRODUCT((HG3:HG54=EB78)*(HJ3:HJ54=EB80)*(HK3:HK54="D"))+SUMPRODUCT((HG3:HG54=EB78)*(HJ3:HJ54=EB81)*(HK3:HK54="D"))+SUMPRODUCT((HG3:HG54=EB78)*(HJ3:HJ54=EB77)*(HK3:HK54="D"))+SUMPRODUCT((HG3:HG54=EB79)*(HJ3:HJ54=EB78)*(HK3:HK54="D"))+SUMPRODUCT((HG3:HG54=EB80)*(HJ3:HJ54=EB78)*(HK3:HK54="D"))+SUMPRODUCT((HG3:HG54=EB81)*(HJ3:HJ54=EB78)*(HK3:HK54="D"))+SUMPRODUCT((HG3:HG54=EB77)*(HJ3:HJ54=EB78)*(HK3:HK54="D"))</f>
        <v>0</v>
      </c>
      <c r="EE78" s="395">
        <f ca="1">SUMPRODUCT((HG3:HG54=EB78)*(HJ3:HJ54=EB79)*(HK3:HK54="L"))+SUMPRODUCT((HG3:HG54=EB78)*(HJ3:HJ54=EB80)*(HK3:HK54="L"))+SUMPRODUCT((HG3:HG54=EB78)*(HJ3:HJ54=EB81)*(HK3:HK54="L"))+SUMPRODUCT((HG3:HG54=EB78)*(HJ3:HJ54=EB77)*(HK3:HK54="L"))+SUMPRODUCT((HG3:HG54=EB79)*(HJ3:HJ54=EB78)*(HL3:HL54="L"))+SUMPRODUCT((HG3:HG54=EB80)*(HJ3:HJ54=EB78)*(HL3:HL54="L"))+SUMPRODUCT((HG3:HG54=EB81)*(HJ3:HJ54=EB78)*(HL3:HL54="L"))+SUMPRODUCT((HG3:HG54=EB77)*(HJ3:HJ54=EB78)*(HL3:HL54="L"))</f>
        <v>0</v>
      </c>
      <c r="EF78" s="395">
        <f ca="1">SUMPRODUCT((HG3:HG54=EB78)*(HJ3:HJ54=EB79)*HH3:HH54)+SUMPRODUCT((HG3:HG54=EB78)*(HJ3:HJ54=EB80)*HH3:HH54)+SUMPRODUCT((HG3:HG54=EB78)*(HJ3:HJ54=EB81)*HH3:HH54)+SUMPRODUCT((HG3:HG54=EB78)*(HJ3:HJ54=EB77)*HH3:HH54)+SUMPRODUCT((HG3:HG54=EB79)*(HJ3:HJ54=EB78)*HI3:HI54)+SUMPRODUCT((HG3:HG54=EB80)*(HJ3:HJ54=EB78)*HI3:HI54)+SUMPRODUCT((HG3:HG54=EB81)*(HJ3:HJ54=EB78)*HI3:HI54)+SUMPRODUCT((HG3:HG54=EB77)*(HJ3:HJ54=EB78)*HI3:HI54)</f>
        <v>0</v>
      </c>
      <c r="EG78" s="395">
        <f ca="1">SUMPRODUCT((HG3:HG54=EB78)*(HJ3:HJ54=EB79)*HI3:HI54)+SUMPRODUCT((HG3:HG54=EB78)*(HJ3:HJ54=EB80)*HI3:HI54)+SUMPRODUCT((HG3:HG54=EB78)*(HJ3:HJ54=EB81)*HI3:HI54)+SUMPRODUCT((HG3:HG54=EB78)*(HJ3:HJ54=EB77)*HI3:HI54)+SUMPRODUCT((HG3:HG54=EB79)*(HJ3:HJ54=EB78)*HH3:HH54)+SUMPRODUCT((HG3:HG54=EB80)*(HJ3:HJ54=EB78)*HH3:HH54)+SUMPRODUCT((HG3:HG54=EB81)*(HJ3:HJ54=EB78)*HH3:HH54)+SUMPRODUCT((HG3:HG54=EB77)*(HJ3:HJ54=EB78)*HH3:HH54)</f>
        <v>0</v>
      </c>
      <c r="EH78" s="395">
        <f ca="1">EF78-EG78+1000</f>
        <v>1000</v>
      </c>
      <c r="EI78" s="395" t="str">
        <f t="shared" ref="EI78:EI80" ca="1" si="7725">IF(EB78&lt;&gt;"",EC78*3+ED78*1,"")</f>
        <v/>
      </c>
      <c r="EJ78" s="395" t="str">
        <f ca="1">IF(EB78&lt;&gt;"",VLOOKUP(EB78,DI4:DO52,7,FALSE),"")</f>
        <v/>
      </c>
      <c r="EK78" s="395" t="str">
        <f ca="1">IF(EB78&lt;&gt;"",VLOOKUP(EB78,DI4:DO52,5,FALSE),"")</f>
        <v/>
      </c>
      <c r="EL78" s="395" t="str">
        <f ca="1">IF(EB78&lt;&gt;"",VLOOKUP(EB78,DI4:DQ52,9,FALSE),"")</f>
        <v/>
      </c>
      <c r="EM78" s="395" t="str">
        <f t="shared" ref="EM78:EM80" ca="1" si="7726">EI78</f>
        <v/>
      </c>
      <c r="EN78" s="395" t="str">
        <f ca="1">IF(EB78&lt;&gt;"",RANK(EM78,EM77:EM80),"")</f>
        <v/>
      </c>
      <c r="EO78" s="395" t="str">
        <f ca="1">IF(EB78&lt;&gt;"",SUMPRODUCT((EM77:EM80=EM78)*(EH77:EH80&gt;EH78)),"")</f>
        <v/>
      </c>
      <c r="EP78" s="395" t="str">
        <f ca="1">IF(EB78&lt;&gt;"",SUMPRODUCT((EM77:EM80=EM78)*(EH77:EH80=EH78)*(EF77:EF80&gt;EF78)),"")</f>
        <v/>
      </c>
      <c r="EQ78" s="395" t="str">
        <f ca="1">IF(EB78&lt;&gt;"",SUMPRODUCT((EM77:EM80=EM78)*(EH77:EH80=EH78)*(EF77:EF80=EF78)*(EJ77:EJ80&gt;EJ78)),"")</f>
        <v/>
      </c>
      <c r="ER78" s="395" t="str">
        <f ca="1">IF(EB78&lt;&gt;"",SUMPRODUCT((EM77:EM80=EM78)*(EH77:EH80=EH78)*(EF77:EF80=EF78)*(EJ77:EJ80=EJ78)*(EK77:EK80&gt;EK78)),"")</f>
        <v/>
      </c>
      <c r="ES78" s="395" t="str">
        <f ca="1">IF(EB78&lt;&gt;"",SUMPRODUCT((EM77:EM80=EM78)*(EH77:EH80=EH78)*(EF77:EF80=EF78)*(EJ77:EJ80=EJ78)*(EK77:EK80=EK78)*(EL77:EL80&gt;EL78)),"")</f>
        <v/>
      </c>
      <c r="ET78" s="395" t="str">
        <f ca="1">IF(EB78&lt;&gt;"",SUM(EN78:ES78),"")</f>
        <v/>
      </c>
      <c r="EU78" s="395" t="str">
        <f ca="1">IF(EV26&lt;&gt;"",SUMPRODUCT((FC25:FC28=FC26)*(FB25:FB28=FB26)*(EZ25:EZ28=EZ26)*(FA25:FA28=FA26)),"")</f>
        <v/>
      </c>
      <c r="EV78" s="395" t="str">
        <f ca="1">IF(AND(EU78&lt;&gt;"",EU78&gt;1),EV26,"")</f>
        <v/>
      </c>
      <c r="EW78" s="395">
        <f ca="1">SUMPRODUCT((HG3:HG54=EV78)*(HJ3:HJ54=EV79)*(HK3:HK54="W"))+SUMPRODUCT((HG3:HG54=EV78)*(HJ3:HJ54=EV80)*(HK3:HK54="W"))+SUMPRODUCT((HG3:HG54=EV78)*(HJ3:HJ54=EV81)*(HK3:HK54="W"))+SUMPRODUCT((HG3:HG54=EV79)*(HJ3:HJ54=EV78)*(HL3:HL54="W"))+SUMPRODUCT((HG3:HG54=EV80)*(HJ3:HJ54=EV78)*(HL3:HL54="W"))+SUMPRODUCT((HG3:HG54=EV81)*(HJ3:HJ54=EV78)*(HL3:HL54="W"))</f>
        <v>0</v>
      </c>
      <c r="EX78" s="395">
        <f ca="1">SUMPRODUCT((HG3:HG54=EV78)*(HJ3:HJ54=EV79)*(HK3:HK54="D"))+SUMPRODUCT((HG3:HG54=EV78)*(HJ3:HJ54=EV80)*(HK3:HK54="D"))+SUMPRODUCT((HG3:HG54=EV78)*(HJ3:HJ54=EV81)*(HK3:HK54="D"))+SUMPRODUCT((HG3:HG54=EV79)*(HJ3:HJ54=EV78)*(HK3:HK54="D"))+SUMPRODUCT((HG3:HG54=EV80)*(HJ3:HJ54=EV78)*(HK3:HK54="D"))+SUMPRODUCT((HG3:HG54=EV81)*(HJ3:HJ54=EV78)*(HK3:HK54="D"))</f>
        <v>0</v>
      </c>
      <c r="EY78" s="395">
        <f ca="1">SUMPRODUCT((HG3:HG54=EV78)*(HJ3:HJ54=EV79)*(HK3:HK54="L"))+SUMPRODUCT((HG3:HG54=EV78)*(HJ3:HJ54=EV80)*(HK3:HK54="L"))+SUMPRODUCT((HG3:HG54=EV78)*(HJ3:HJ54=EV81)*(HK3:HK54="L"))+SUMPRODUCT((HG3:HG54=EV79)*(HJ3:HJ54=EV78)*(HL3:HL54="L"))+SUMPRODUCT((HG3:HG54=EV80)*(HJ3:HJ54=EV78)*(HL3:HL54="L"))+SUMPRODUCT((HG3:HG54=EV81)*(HJ3:HJ54=EV78)*(HL3:HL54="L"))</f>
        <v>0</v>
      </c>
      <c r="EZ78" s="395">
        <f ca="1">SUMPRODUCT((HG3:HG54=EV78)*(HJ3:HJ54=EV79)*HH3:HH54)+SUMPRODUCT((HG3:HG54=EV78)*(HJ3:HJ54=EV80)*HH3:HH54)+SUMPRODUCT((HG3:HG54=EV78)*(HJ3:HJ54=EV81)*HH3:HH54)+SUMPRODUCT((HG3:HG54=EV78)*(HJ3:HJ54=EV77)*HH3:HH54)+SUMPRODUCT((HG3:HG54=EV79)*(HJ3:HJ54=EV78)*HI3:HI54)+SUMPRODUCT((HG3:HG54=EV80)*(HJ3:HJ54=EV78)*HI3:HI54)+SUMPRODUCT((HG3:HG54=EV81)*(HJ3:HJ54=EV78)*HI3:HI54)+SUMPRODUCT((HG3:HG54=EV77)*(HJ3:HJ54=EV78)*HI3:HI54)</f>
        <v>0</v>
      </c>
      <c r="FA78" s="395">
        <f ca="1">SUMPRODUCT((HG3:HG54=EV78)*(HJ3:HJ54=EV79)*HI3:HI54)+SUMPRODUCT((HG3:HG54=EV78)*(HJ3:HJ54=EV80)*HI3:HI54)+SUMPRODUCT((HG3:HG54=EV78)*(HJ3:HJ54=EV81)*HI3:HI54)+SUMPRODUCT((HG3:HG54=EV78)*(HJ3:HJ54=EV77)*HI3:HI54)+SUMPRODUCT((HG3:HG54=EV79)*(HJ3:HJ54=EV78)*HH3:HH54)+SUMPRODUCT((HG3:HG54=EV80)*(HJ3:HJ54=EV78)*HH3:HH54)+SUMPRODUCT((HG3:HG54=EV81)*(HJ3:HJ54=EV78)*HH3:HH54)+SUMPRODUCT((HG3:HG54=EV77)*(HJ3:HJ54=EV78)*HH3:HH54)</f>
        <v>0</v>
      </c>
      <c r="FB78" s="395">
        <f ca="1">EZ78-FA78+1000</f>
        <v>1000</v>
      </c>
      <c r="FC78" s="395" t="str">
        <f t="shared" ref="FC78:FC80" ca="1" si="7727">IF(EV78&lt;&gt;"",EW78*3+EX78*1,"")</f>
        <v/>
      </c>
      <c r="FD78" s="395" t="str">
        <f ca="1">IF(EV78&lt;&gt;"",VLOOKUP(EV78,DI4:DO52,7,FALSE),"")</f>
        <v/>
      </c>
      <c r="FE78" s="395" t="str">
        <f ca="1">IF(EV78&lt;&gt;"",VLOOKUP(EV78,DI4:DO52,5,FALSE),"")</f>
        <v/>
      </c>
      <c r="FF78" s="395" t="str">
        <f ca="1">IF(EV78&lt;&gt;"",VLOOKUP(EV78,DI4:DQ52,9,FALSE),"")</f>
        <v/>
      </c>
      <c r="FG78" s="395" t="str">
        <f t="shared" ref="FG78:FG80" ca="1" si="7728">FC78</f>
        <v/>
      </c>
      <c r="FH78" s="395" t="str">
        <f ca="1">IF(EV78&lt;&gt;"",RANK(FG78,FG77:FG80),"")</f>
        <v/>
      </c>
      <c r="FI78" s="395" t="str">
        <f ca="1">IF(EV78&lt;&gt;"",SUMPRODUCT((FG77:FG80=FG78)*(FB77:FB80&gt;FB78)),"")</f>
        <v/>
      </c>
      <c r="FJ78" s="395" t="str">
        <f ca="1">IF(EV78&lt;&gt;"",SUMPRODUCT((FG77:FG80=FG78)*(FB77:FB80=FB78)*(EZ77:EZ80&gt;EZ78)),"")</f>
        <v/>
      </c>
      <c r="FK78" s="395" t="str">
        <f ca="1">IF(EV78&lt;&gt;"",SUMPRODUCT((FG77:FG80=FG78)*(FB77:FB80=FB78)*(EZ77:EZ80=EZ78)*(FD77:FD80&gt;FD78)),"")</f>
        <v/>
      </c>
      <c r="FL78" s="395" t="str">
        <f ca="1">IF(EV78&lt;&gt;"",SUMPRODUCT((FG77:FG80=FG78)*(FB77:FB80=FB78)*(EZ77:EZ80=EZ78)*(FD77:FD80=FD78)*(FE77:FE80&gt;FE78)),"")</f>
        <v/>
      </c>
      <c r="FM78" s="395" t="str">
        <f ca="1">IF(EV78&lt;&gt;"",SUMPRODUCT((FG77:FG80=FG78)*(FB77:FB80=FB78)*(EZ77:EZ80=EZ78)*(FD77:FD80=FD78)*(FE77:FE80=FE78)*(FF77:FF80&gt;FF78)),"")</f>
        <v/>
      </c>
      <c r="FN78" s="395" t="str">
        <f ca="1">IF(EV78&lt;&gt;"",SUM(FH78:FM78)+1,"")</f>
        <v/>
      </c>
      <c r="HV78" s="395">
        <f ca="1">IF(COUNTIF(HV25:HV28,4)=4,1,SUMPRODUCT((HV25:HV28=HV26)*(HU25:HU28=HU26)*(HS25:HS28&gt;HS26))+1)</f>
        <v>1</v>
      </c>
      <c r="IG78" s="395" t="str">
        <f ca="1">IF(IH26&lt;&gt;"",SUMPRODUCT((IO25:IO28=IO26)*(IN25:IN28=IN26)*(IL25:IL28=IL26)*(IM25:IM28=IM26)),"")</f>
        <v/>
      </c>
      <c r="IH78" s="395" t="str">
        <f ca="1">IF(AND(IG78&lt;&gt;"",IG78&gt;1),IH26,"")</f>
        <v/>
      </c>
      <c r="II78" s="395">
        <f ca="1">SUMPRODUCT((LM3:LM54=IH78)*(LP3:LP54=IH79)*(LQ3:LQ54="W"))+SUMPRODUCT((LM3:LM54=IH78)*(LP3:LP54=IH80)*(LQ3:LQ54="W"))+SUMPRODUCT((LM3:LM54=IH78)*(LP3:LP54=IH81)*(LQ3:LQ54="W"))+SUMPRODUCT((LM3:LM54=IH78)*(LP3:LP54=IH77)*(LQ3:LQ54="W"))+SUMPRODUCT((LM3:LM54=IH79)*(LP3:LP54=IH78)*(LR3:LR54="W"))+SUMPRODUCT((LM3:LM54=IH80)*(LP3:LP54=IH78)*(LR3:LR54="W"))+SUMPRODUCT((LM3:LM54=IH81)*(LP3:LP54=IH78)*(LR3:LR54="W"))+SUMPRODUCT((LM3:LM54=IH77)*(LP3:LP54=IH78)*(LR3:LR54="W"))</f>
        <v>0</v>
      </c>
      <c r="IJ78" s="395">
        <f ca="1">SUMPRODUCT((LM3:LM54=IH78)*(LP3:LP54=IH79)*(LQ3:LQ54="D"))+SUMPRODUCT((LM3:LM54=IH78)*(LP3:LP54=IH80)*(LQ3:LQ54="D"))+SUMPRODUCT((LM3:LM54=IH78)*(LP3:LP54=IH81)*(LQ3:LQ54="D"))+SUMPRODUCT((LM3:LM54=IH78)*(LP3:LP54=IH77)*(LQ3:LQ54="D"))+SUMPRODUCT((LM3:LM54=IH79)*(LP3:LP54=IH78)*(LQ3:LQ54="D"))+SUMPRODUCT((LM3:LM54=IH80)*(LP3:LP54=IH78)*(LQ3:LQ54="D"))+SUMPRODUCT((LM3:LM54=IH81)*(LP3:LP54=IH78)*(LQ3:LQ54="D"))+SUMPRODUCT((LM3:LM54=IH77)*(LP3:LP54=IH78)*(LQ3:LQ54="D"))</f>
        <v>0</v>
      </c>
      <c r="IK78" s="395">
        <f ca="1">SUMPRODUCT((LM3:LM54=IH78)*(LP3:LP54=IH79)*(LQ3:LQ54="L"))+SUMPRODUCT((LM3:LM54=IH78)*(LP3:LP54=IH80)*(LQ3:LQ54="L"))+SUMPRODUCT((LM3:LM54=IH78)*(LP3:LP54=IH81)*(LQ3:LQ54="L"))+SUMPRODUCT((LM3:LM54=IH78)*(LP3:LP54=IH77)*(LQ3:LQ54="L"))+SUMPRODUCT((LM3:LM54=IH79)*(LP3:LP54=IH78)*(LR3:LR54="L"))+SUMPRODUCT((LM3:LM54=IH80)*(LP3:LP54=IH78)*(LR3:LR54="L"))+SUMPRODUCT((LM3:LM54=IH81)*(LP3:LP54=IH78)*(LR3:LR54="L"))+SUMPRODUCT((LM3:LM54=IH77)*(LP3:LP54=IH78)*(LR3:LR54="L"))</f>
        <v>0</v>
      </c>
      <c r="IL78" s="395">
        <f ca="1">SUMPRODUCT((LM3:LM54=IH78)*(LP3:LP54=IH79)*LN3:LN54)+SUMPRODUCT((LM3:LM54=IH78)*(LP3:LP54=IH80)*LN3:LN54)+SUMPRODUCT((LM3:LM54=IH78)*(LP3:LP54=IH81)*LN3:LN54)+SUMPRODUCT((LM3:LM54=IH78)*(LP3:LP54=IH77)*LN3:LN54)+SUMPRODUCT((LM3:LM54=IH79)*(LP3:LP54=IH78)*LO3:LO54)+SUMPRODUCT((LM3:LM54=IH80)*(LP3:LP54=IH78)*LO3:LO54)+SUMPRODUCT((LM3:LM54=IH81)*(LP3:LP54=IH78)*LO3:LO54)+SUMPRODUCT((LM3:LM54=IH77)*(LP3:LP54=IH78)*LO3:LO54)</f>
        <v>0</v>
      </c>
      <c r="IM78" s="395">
        <f ca="1">SUMPRODUCT((LM3:LM54=IH78)*(LP3:LP54=IH79)*LO3:LO54)+SUMPRODUCT((LM3:LM54=IH78)*(LP3:LP54=IH80)*LO3:LO54)+SUMPRODUCT((LM3:LM54=IH78)*(LP3:LP54=IH81)*LO3:LO54)+SUMPRODUCT((LM3:LM54=IH78)*(LP3:LP54=IH77)*LO3:LO54)+SUMPRODUCT((LM3:LM54=IH79)*(LP3:LP54=IH78)*LN3:LN54)+SUMPRODUCT((LM3:LM54=IH80)*(LP3:LP54=IH78)*LN3:LN54)+SUMPRODUCT((LM3:LM54=IH81)*(LP3:LP54=IH78)*LN3:LN54)+SUMPRODUCT((LM3:LM54=IH77)*(LP3:LP54=IH78)*LN3:LN54)</f>
        <v>0</v>
      </c>
      <c r="IN78" s="395">
        <f ca="1">IL78-IM78+1000</f>
        <v>1000</v>
      </c>
      <c r="IO78" s="395" t="str">
        <f t="shared" ref="IO78:IO80" ca="1" si="7729">IF(IH78&lt;&gt;"",II78*3+IJ78*1,"")</f>
        <v/>
      </c>
      <c r="IP78" s="395" t="str">
        <f ca="1">IF(IH78&lt;&gt;"",VLOOKUP(IH78,HO4:HU52,7,FALSE),"")</f>
        <v/>
      </c>
      <c r="IQ78" s="395" t="str">
        <f ca="1">IF(IH78&lt;&gt;"",VLOOKUP(IH78,HO4:HU52,5,FALSE),"")</f>
        <v/>
      </c>
      <c r="IR78" s="395" t="str">
        <f ca="1">IF(IH78&lt;&gt;"",VLOOKUP(IH78,HO4:HW52,9,FALSE),"")</f>
        <v/>
      </c>
      <c r="IS78" s="395" t="str">
        <f t="shared" ref="IS78:IS80" ca="1" si="7730">IO78</f>
        <v/>
      </c>
      <c r="IT78" s="395" t="str">
        <f ca="1">IF(IH78&lt;&gt;"",RANK(IS78,IS77:IS80),"")</f>
        <v/>
      </c>
      <c r="IU78" s="395" t="str">
        <f ca="1">IF(IH78&lt;&gt;"",SUMPRODUCT((IS77:IS80=IS78)*(IN77:IN80&gt;IN78)),"")</f>
        <v/>
      </c>
      <c r="IV78" s="395" t="str">
        <f ca="1">IF(IH78&lt;&gt;"",SUMPRODUCT((IS77:IS80=IS78)*(IN77:IN80=IN78)*(IL77:IL80&gt;IL78)),"")</f>
        <v/>
      </c>
      <c r="IW78" s="395" t="str">
        <f ca="1">IF(IH78&lt;&gt;"",SUMPRODUCT((IS77:IS80=IS78)*(IN77:IN80=IN78)*(IL77:IL80=IL78)*(IP77:IP80&gt;IP78)),"")</f>
        <v/>
      </c>
      <c r="IX78" s="395" t="str">
        <f ca="1">IF(IH78&lt;&gt;"",SUMPRODUCT((IS77:IS80=IS78)*(IN77:IN80=IN78)*(IL77:IL80=IL78)*(IP77:IP80=IP78)*(IQ77:IQ80&gt;IQ78)),"")</f>
        <v/>
      </c>
      <c r="IY78" s="395" t="str">
        <f ca="1">IF(IH78&lt;&gt;"",SUMPRODUCT((IS77:IS80=IS78)*(IN77:IN80=IN78)*(IL77:IL80=IL78)*(IP77:IP80=IP78)*(IQ77:IQ80=IQ78)*(IR77:IR80&gt;IR78)),"")</f>
        <v/>
      </c>
      <c r="IZ78" s="395" t="str">
        <f ca="1">IF(IH78&lt;&gt;"",SUM(IT78:IY78),"")</f>
        <v/>
      </c>
      <c r="JA78" s="395">
        <f ca="1">IF(JB26&lt;&gt;"",SUMPRODUCT((JI25:JI28=JI26)*(JH25:JH28=JH26)*(JF25:JF28=JF26)*(JG25:JG28=JG26)),"")</f>
        <v>2</v>
      </c>
      <c r="JB78" s="395" t="str">
        <f ca="1">IF(AND(JA78&lt;&gt;"",JA78&gt;1),JB26,"")</f>
        <v>Espérance Sportive de Tunis</v>
      </c>
      <c r="JC78" s="395">
        <f ca="1">SUMPRODUCT((LM3:LM54=JB78)*(LP3:LP54=JB79)*(LQ3:LQ54="W"))+SUMPRODUCT((LM3:LM54=JB78)*(LP3:LP54=JB80)*(LQ3:LQ54="W"))+SUMPRODUCT((LM3:LM54=JB78)*(LP3:LP54=JB81)*(LQ3:LQ54="W"))+SUMPRODUCT((LM3:LM54=JB79)*(LP3:LP54=JB78)*(LR3:LR54="W"))+SUMPRODUCT((LM3:LM54=JB80)*(LP3:LP54=JB78)*(LR3:LR54="W"))+SUMPRODUCT((LM3:LM54=JB81)*(LP3:LP54=JB78)*(LR3:LR54="W"))</f>
        <v>0</v>
      </c>
      <c r="JD78" s="395">
        <f ca="1">SUMPRODUCT((LM3:LM54=JB78)*(LP3:LP54=JB79)*(LQ3:LQ54="D"))+SUMPRODUCT((LM3:LM54=JB78)*(LP3:LP54=JB80)*(LQ3:LQ54="D"))+SUMPRODUCT((LM3:LM54=JB78)*(LP3:LP54=JB81)*(LQ3:LQ54="D"))+SUMPRODUCT((LM3:LM54=JB79)*(LP3:LP54=JB78)*(LQ3:LQ54="D"))+SUMPRODUCT((LM3:LM54=JB80)*(LP3:LP54=JB78)*(LQ3:LQ54="D"))+SUMPRODUCT((LM3:LM54=JB81)*(LP3:LP54=JB78)*(LQ3:LQ54="D"))</f>
        <v>1</v>
      </c>
      <c r="JE78" s="395">
        <f ca="1">SUMPRODUCT((LM3:LM54=JB78)*(LP3:LP54=JB79)*(LQ3:LQ54="L"))+SUMPRODUCT((LM3:LM54=JB78)*(LP3:LP54=JB80)*(LQ3:LQ54="L"))+SUMPRODUCT((LM3:LM54=JB78)*(LP3:LP54=JB81)*(LQ3:LQ54="L"))+SUMPRODUCT((LM3:LM54=JB79)*(LP3:LP54=JB78)*(LR3:LR54="L"))+SUMPRODUCT((LM3:LM54=JB80)*(LP3:LP54=JB78)*(LR3:LR54="L"))+SUMPRODUCT((LM3:LM54=JB81)*(LP3:LP54=JB78)*(LR3:LR54="L"))</f>
        <v>0</v>
      </c>
      <c r="JF78" s="395">
        <f ca="1">SUMPRODUCT((LM3:LM54=JB78)*(LP3:LP54=JB79)*LN3:LN54)+SUMPRODUCT((LM3:LM54=JB78)*(LP3:LP54=JB80)*LN3:LN54)+SUMPRODUCT((LM3:LM54=JB78)*(LP3:LP54=JB81)*LN3:LN54)+SUMPRODUCT((LM3:LM54=JB78)*(LP3:LP54=JB77)*LN3:LN54)+SUMPRODUCT((LM3:LM54=JB79)*(LP3:LP54=JB78)*LO3:LO54)+SUMPRODUCT((LM3:LM54=JB80)*(LP3:LP54=JB78)*LO3:LO54)+SUMPRODUCT((LM3:LM54=JB81)*(LP3:LP54=JB78)*LO3:LO54)+SUMPRODUCT((LM3:LM54=JB77)*(LP3:LP54=JB78)*LO3:LO54)</f>
        <v>3</v>
      </c>
      <c r="JG78" s="395">
        <f ca="1">SUMPRODUCT((LM3:LM54=JB78)*(LP3:LP54=JB79)*LO3:LO54)+SUMPRODUCT((LM3:LM54=JB78)*(LP3:LP54=JB80)*LO3:LO54)+SUMPRODUCT((LM3:LM54=JB78)*(LP3:LP54=JB81)*LO3:LO54)+SUMPRODUCT((LM3:LM54=JB78)*(LP3:LP54=JB77)*LO3:LO54)+SUMPRODUCT((LM3:LM54=JB79)*(LP3:LP54=JB78)*LN3:LN54)+SUMPRODUCT((LM3:LM54=JB80)*(LP3:LP54=JB78)*LN3:LN54)+SUMPRODUCT((LM3:LM54=JB81)*(LP3:LP54=JB78)*LN3:LN54)+SUMPRODUCT((LM3:LM54=JB77)*(LP3:LP54=JB78)*LN3:LN54)</f>
        <v>3</v>
      </c>
      <c r="JH78" s="395">
        <f ca="1">JF78-JG78+1000</f>
        <v>1000</v>
      </c>
      <c r="JI78" s="395">
        <f t="shared" ref="JI78:JI80" ca="1" si="7731">IF(JB78&lt;&gt;"",JC78*3+JD78*1,"")</f>
        <v>1</v>
      </c>
      <c r="JJ78" s="395">
        <f ca="1">IF(JB78&lt;&gt;"",VLOOKUP(JB78,HO4:HU52,7,FALSE),"")</f>
        <v>999</v>
      </c>
      <c r="JK78" s="395">
        <f ca="1">IF(JB78&lt;&gt;"",VLOOKUP(JB78,HO4:HU52,5,FALSE),"")</f>
        <v>5</v>
      </c>
      <c r="JL78" s="395">
        <f ca="1">IF(JB78&lt;&gt;"",VLOOKUP(JB78,HO4:HW52,9,FALSE),"")</f>
        <v>5</v>
      </c>
      <c r="JM78" s="395">
        <f t="shared" ref="JM78:JM80" ca="1" si="7732">JI78</f>
        <v>1</v>
      </c>
      <c r="JN78" s="395">
        <f ca="1">IF(JB78&lt;&gt;"",RANK(JM78,JM77:JM80),"")</f>
        <v>1</v>
      </c>
      <c r="JO78" s="395">
        <f ca="1">IF(JB78&lt;&gt;"",SUMPRODUCT((JM77:JM80=JM78)*(JH77:JH80&gt;JH78)),"")</f>
        <v>0</v>
      </c>
      <c r="JP78" s="395">
        <f ca="1">IF(JB78&lt;&gt;"",SUMPRODUCT((JM77:JM80=JM78)*(JH77:JH80=JH78)*(JF77:JF80&gt;JF78)),"")</f>
        <v>0</v>
      </c>
      <c r="JQ78" s="395">
        <f ca="1">IF(JB78&lt;&gt;"",SUMPRODUCT((JM77:JM80=JM78)*(JH77:JH80=JH78)*(JF77:JF80=JF78)*(JJ77:JJ80&gt;JJ78)),"")</f>
        <v>0</v>
      </c>
      <c r="JR78" s="395">
        <f ca="1">IF(JB78&lt;&gt;"",SUMPRODUCT((JM77:JM80=JM78)*(JH77:JH80=JH78)*(JF77:JF80=JF78)*(JJ77:JJ80=JJ78)*(JK77:JK80&gt;JK78)),"")</f>
        <v>0</v>
      </c>
      <c r="JS78" s="395">
        <f ca="1">IF(JB78&lt;&gt;"",SUMPRODUCT((JM77:JM80=JM78)*(JH77:JH80=JH78)*(JF77:JF80=JF78)*(JJ77:JJ80=JJ78)*(JK77:JK80=JK78)*(JL77:JL80&gt;JL78)),"")</f>
        <v>0</v>
      </c>
      <c r="JT78" s="395">
        <f ca="1">IF(JB78&lt;&gt;"",SUM(JN78:JS78)+1,"")</f>
        <v>2</v>
      </c>
      <c r="MB78" s="395">
        <f ca="1">IF(COUNTIF(MB25:MB28,4)=4,1,SUMPRODUCT((MB25:MB28=MB26)*(MA25:MA28=MA26)*(LY25:LY28&gt;LY26))+1)</f>
        <v>1</v>
      </c>
      <c r="MM78" s="395" t="str">
        <f ca="1">IF(MN26&lt;&gt;"",SUMPRODUCT((MU25:MU28=MU26)*(MT25:MT28=MT26)*(MR25:MR28=MR26)*(MS25:MS28=MS26)),"")</f>
        <v/>
      </c>
      <c r="MN78" s="395" t="str">
        <f ca="1">IF(AND(MM78&lt;&gt;"",MM78&gt;1),MN26,"")</f>
        <v/>
      </c>
      <c r="MO78" s="395">
        <f ca="1">SUMPRODUCT((PS3:PS54=MN78)*(PV3:PV54=MN79)*(PW3:PW54="W"))+SUMPRODUCT((PS3:PS54=MN78)*(PV3:PV54=MN80)*(PW3:PW54="W"))+SUMPRODUCT((PS3:PS54=MN78)*(PV3:PV54=MN81)*(PW3:PW54="W"))+SUMPRODUCT((PS3:PS54=MN78)*(PV3:PV54=MN77)*(PW3:PW54="W"))+SUMPRODUCT((PS3:PS54=MN79)*(PV3:PV54=MN78)*(PX3:PX54="W"))+SUMPRODUCT((PS3:PS54=MN80)*(PV3:PV54=MN78)*(PX3:PX54="W"))+SUMPRODUCT((PS3:PS54=MN81)*(PV3:PV54=MN78)*(PX3:PX54="W"))+SUMPRODUCT((PS3:PS54=MN77)*(PV3:PV54=MN78)*(PX3:PX54="W"))</f>
        <v>0</v>
      </c>
      <c r="MP78" s="395">
        <f ca="1">SUMPRODUCT((PS3:PS54=MN78)*(PV3:PV54=MN79)*(PW3:PW54="D"))+SUMPRODUCT((PS3:PS54=MN78)*(PV3:PV54=MN80)*(PW3:PW54="D"))+SUMPRODUCT((PS3:PS54=MN78)*(PV3:PV54=MN81)*(PW3:PW54="D"))+SUMPRODUCT((PS3:PS54=MN78)*(PV3:PV54=MN77)*(PW3:PW54="D"))+SUMPRODUCT((PS3:PS54=MN79)*(PV3:PV54=MN78)*(PW3:PW54="D"))+SUMPRODUCT((PS3:PS54=MN80)*(PV3:PV54=MN78)*(PW3:PW54="D"))+SUMPRODUCT((PS3:PS54=MN81)*(PV3:PV54=MN78)*(PW3:PW54="D"))+SUMPRODUCT((PS3:PS54=MN77)*(PV3:PV54=MN78)*(PW3:PW54="D"))</f>
        <v>0</v>
      </c>
      <c r="MQ78" s="395">
        <f ca="1">SUMPRODUCT((PS3:PS54=MN78)*(PV3:PV54=MN79)*(PW3:PW54="L"))+SUMPRODUCT((PS3:PS54=MN78)*(PV3:PV54=MN80)*(PW3:PW54="L"))+SUMPRODUCT((PS3:PS54=MN78)*(PV3:PV54=MN81)*(PW3:PW54="L"))+SUMPRODUCT((PS3:PS54=MN78)*(PV3:PV54=MN77)*(PW3:PW54="L"))+SUMPRODUCT((PS3:PS54=MN79)*(PV3:PV54=MN78)*(PX3:PX54="L"))+SUMPRODUCT((PS3:PS54=MN80)*(PV3:PV54=MN78)*(PX3:PX54="L"))+SUMPRODUCT((PS3:PS54=MN81)*(PV3:PV54=MN78)*(PX3:PX54="L"))+SUMPRODUCT((PS3:PS54=MN77)*(PV3:PV54=MN78)*(PX3:PX54="L"))</f>
        <v>0</v>
      </c>
      <c r="MR78" s="395">
        <f ca="1">SUMPRODUCT((PS3:PS54=MN78)*(PV3:PV54=MN79)*PT3:PT54)+SUMPRODUCT((PS3:PS54=MN78)*(PV3:PV54=MN80)*PT3:PT54)+SUMPRODUCT((PS3:PS54=MN78)*(PV3:PV54=MN81)*PT3:PT54)+SUMPRODUCT((PS3:PS54=MN78)*(PV3:PV54=MN77)*PT3:PT54)+SUMPRODUCT((PS3:PS54=MN79)*(PV3:PV54=MN78)*PU3:PU54)+SUMPRODUCT((PS3:PS54=MN80)*(PV3:PV54=MN78)*PU3:PU54)+SUMPRODUCT((PS3:PS54=MN81)*(PV3:PV54=MN78)*PU3:PU54)+SUMPRODUCT((PS3:PS54=MN77)*(PV3:PV54=MN78)*PU3:PU54)</f>
        <v>0</v>
      </c>
      <c r="MS78" s="395">
        <f ca="1">SUMPRODUCT((PS3:PS54=MN78)*(PV3:PV54=MN79)*PU3:PU54)+SUMPRODUCT((PS3:PS54=MN78)*(PV3:PV54=MN80)*PU3:PU54)+SUMPRODUCT((PS3:PS54=MN78)*(PV3:PV54=MN81)*PU3:PU54)+SUMPRODUCT((PS3:PS54=MN78)*(PV3:PV54=MN77)*PU3:PU54)+SUMPRODUCT((PS3:PS54=MN79)*(PV3:PV54=MN78)*PT3:PT54)+SUMPRODUCT((PS3:PS54=MN80)*(PV3:PV54=MN78)*PT3:PT54)+SUMPRODUCT((PS3:PS54=MN81)*(PV3:PV54=MN78)*PT3:PT54)+SUMPRODUCT((PS3:PS54=MN77)*(PV3:PV54=MN78)*PT3:PT54)</f>
        <v>0</v>
      </c>
      <c r="MT78" s="395">
        <f ca="1">MR78-MS78+1000</f>
        <v>1000</v>
      </c>
      <c r="MU78" s="395" t="str">
        <f t="shared" ref="MU78:MU80" ca="1" si="7733">IF(MN78&lt;&gt;"",MO78*3+MP78*1,"")</f>
        <v/>
      </c>
      <c r="MV78" s="395" t="str">
        <f ca="1">IF(MN78&lt;&gt;"",VLOOKUP(MN78,LU4:MA52,7,FALSE),"")</f>
        <v/>
      </c>
      <c r="MW78" s="395" t="str">
        <f ca="1">IF(MN78&lt;&gt;"",VLOOKUP(MN78,LU4:MA52,5,FALSE),"")</f>
        <v/>
      </c>
      <c r="MX78" s="395" t="str">
        <f ca="1">IF(MN78&lt;&gt;"",VLOOKUP(MN78,LU4:MC52,9,FALSE),"")</f>
        <v/>
      </c>
      <c r="MY78" s="395" t="str">
        <f t="shared" ref="MY78:MY80" ca="1" si="7734">MU78</f>
        <v/>
      </c>
      <c r="MZ78" s="395" t="str">
        <f ca="1">IF(MN78&lt;&gt;"",RANK(MY78,MY77:MY80),"")</f>
        <v/>
      </c>
      <c r="NA78" s="395" t="str">
        <f ca="1">IF(MN78&lt;&gt;"",SUMPRODUCT((MY77:MY80=MY78)*(MT77:MT80&gt;MT78)),"")</f>
        <v/>
      </c>
      <c r="NB78" s="395" t="str">
        <f ca="1">IF(MN78&lt;&gt;"",SUMPRODUCT((MY77:MY80=MY78)*(MT77:MT80=MT78)*(MR77:MR80&gt;MR78)),"")</f>
        <v/>
      </c>
      <c r="NC78" s="395" t="str">
        <f ca="1">IF(MN78&lt;&gt;"",SUMPRODUCT((MY77:MY80=MY78)*(MT77:MT80=MT78)*(MR77:MR80=MR78)*(MV77:MV80&gt;MV78)),"")</f>
        <v/>
      </c>
      <c r="ND78" s="395" t="str">
        <f ca="1">IF(MN78&lt;&gt;"",SUMPRODUCT((MY77:MY80=MY78)*(MT77:MT80=MT78)*(MR77:MR80=MR78)*(MV77:MV80=MV78)*(MW77:MW80&gt;MW78)),"")</f>
        <v/>
      </c>
      <c r="NE78" s="395" t="str">
        <f ca="1">IF(MN78&lt;&gt;"",SUMPRODUCT((MY77:MY80=MY78)*(MT77:MT80=MT78)*(MR77:MR80=MR78)*(MV77:MV80=MV78)*(MW77:MW80=MW78)*(MX77:MX80&gt;MX78)),"")</f>
        <v/>
      </c>
      <c r="NF78" s="395" t="str">
        <f ca="1">IF(MN78&lt;&gt;"",SUM(MZ78:NE78),"")</f>
        <v/>
      </c>
      <c r="NG78" s="395">
        <f ca="1">IF(NH26&lt;&gt;"",SUMPRODUCT((NO25:NO28=NO26)*(NN25:NN28=NN26)*(NL25:NL28=NL26)*(NM25:NM28=NM26)),"")</f>
        <v>2</v>
      </c>
      <c r="NH78" s="395" t="str">
        <f ca="1">IF(AND(NG78&lt;&gt;"",NG78&gt;1),NH26,"")</f>
        <v>Los Angeles</v>
      </c>
      <c r="NI78" s="395">
        <f ca="1">SUMPRODUCT((PS3:PS54=NH78)*(PV3:PV54=NH79)*(PW3:PW54="W"))+SUMPRODUCT((PS3:PS54=NH78)*(PV3:PV54=NH80)*(PW3:PW54="W"))+SUMPRODUCT((PS3:PS54=NH78)*(PV3:PV54=NH81)*(PW3:PW54="W"))+SUMPRODUCT((PS3:PS54=NH79)*(PV3:PV54=NH78)*(PX3:PX54="W"))+SUMPRODUCT((PS3:PS54=NH80)*(PV3:PV54=NH78)*(PX3:PX54="W"))+SUMPRODUCT((PS3:PS54=NH81)*(PV3:PV54=NH78)*(PX3:PX54="W"))</f>
        <v>0</v>
      </c>
      <c r="NJ78" s="395">
        <f ca="1">SUMPRODUCT((PS3:PS54=NH78)*(PV3:PV54=NH79)*(PW3:PW54="D"))+SUMPRODUCT((PS3:PS54=NH78)*(PV3:PV54=NH80)*(PW3:PW54="D"))+SUMPRODUCT((PS3:PS54=NH78)*(PV3:PV54=NH81)*(PW3:PW54="D"))+SUMPRODUCT((PS3:PS54=NH79)*(PV3:PV54=NH78)*(PW3:PW54="D"))+SUMPRODUCT((PS3:PS54=NH80)*(PV3:PV54=NH78)*(PW3:PW54="D"))+SUMPRODUCT((PS3:PS54=NH81)*(PV3:PV54=NH78)*(PW3:PW54="D"))</f>
        <v>1</v>
      </c>
      <c r="NK78" s="395">
        <f ca="1">SUMPRODUCT((PS3:PS54=NH78)*(PV3:PV54=NH79)*(PW3:PW54="L"))+SUMPRODUCT((PS3:PS54=NH78)*(PV3:PV54=NH80)*(PW3:PW54="L"))+SUMPRODUCT((PS3:PS54=NH78)*(PV3:PV54=NH81)*(PW3:PW54="L"))+SUMPRODUCT((PS3:PS54=NH79)*(PV3:PV54=NH78)*(PX3:PX54="L"))+SUMPRODUCT((PS3:PS54=NH80)*(PV3:PV54=NH78)*(PX3:PX54="L"))+SUMPRODUCT((PS3:PS54=NH81)*(PV3:PV54=NH78)*(PX3:PX54="L"))</f>
        <v>0</v>
      </c>
      <c r="NL78" s="395">
        <f ca="1">SUMPRODUCT((PS3:PS54=NH78)*(PV3:PV54=NH79)*PT3:PT54)+SUMPRODUCT((PS3:PS54=NH78)*(PV3:PV54=NH80)*PT3:PT54)+SUMPRODUCT((PS3:PS54=NH78)*(PV3:PV54=NH81)*PT3:PT54)+SUMPRODUCT((PS3:PS54=NH78)*(PV3:PV54=NH77)*PT3:PT54)+SUMPRODUCT((PS3:PS54=NH79)*(PV3:PV54=NH78)*PU3:PU54)+SUMPRODUCT((PS3:PS54=NH80)*(PV3:PV54=NH78)*PU3:PU54)+SUMPRODUCT((PS3:PS54=NH81)*(PV3:PV54=NH78)*PU3:PU54)+SUMPRODUCT((PS3:PS54=NH77)*(PV3:PV54=NH78)*PU3:PU54)</f>
        <v>0</v>
      </c>
      <c r="NM78" s="395">
        <f ca="1">SUMPRODUCT((PS3:PS54=NH78)*(PV3:PV54=NH79)*PU3:PU54)+SUMPRODUCT((PS3:PS54=NH78)*(PV3:PV54=NH80)*PU3:PU54)+SUMPRODUCT((PS3:PS54=NH78)*(PV3:PV54=NH81)*PU3:PU54)+SUMPRODUCT((PS3:PS54=NH78)*(PV3:PV54=NH77)*PU3:PU54)+SUMPRODUCT((PS3:PS54=NH79)*(PV3:PV54=NH78)*PT3:PT54)+SUMPRODUCT((PS3:PS54=NH80)*(PV3:PV54=NH78)*PT3:PT54)+SUMPRODUCT((PS3:PS54=NH81)*(PV3:PV54=NH78)*PT3:PT54)+SUMPRODUCT((PS3:PS54=NH77)*(PV3:PV54=NH78)*PT3:PT54)</f>
        <v>0</v>
      </c>
      <c r="NN78" s="395">
        <f ca="1">NL78-NM78+1000</f>
        <v>1000</v>
      </c>
      <c r="NO78" s="395">
        <f t="shared" ref="NO78:NO80" ca="1" si="7735">IF(NH78&lt;&gt;"",NI78*3+NJ78*1,"")</f>
        <v>1</v>
      </c>
      <c r="NP78" s="395">
        <f ca="1">IF(NH78&lt;&gt;"",VLOOKUP(NH78,LU4:MA52,7,FALSE),"")</f>
        <v>1001</v>
      </c>
      <c r="NQ78" s="395">
        <f ca="1">IF(NH78&lt;&gt;"",VLOOKUP(NH78,LU4:MA52,5,FALSE),"")</f>
        <v>3</v>
      </c>
      <c r="NR78" s="395">
        <f ca="1">IF(NH78&lt;&gt;"",VLOOKUP(NH78,LU4:MC52,9,FALSE),"")</f>
        <v>13</v>
      </c>
      <c r="NS78" s="395">
        <f t="shared" ref="NS78:NS80" ca="1" si="7736">NO78</f>
        <v>1</v>
      </c>
      <c r="NT78" s="395">
        <f ca="1">IF(NH78&lt;&gt;"",RANK(NS78,NS77:NS80),"")</f>
        <v>1</v>
      </c>
      <c r="NU78" s="395">
        <f ca="1">IF(NH78&lt;&gt;"",SUMPRODUCT((NS77:NS80=NS78)*(NN77:NN80&gt;NN78)),"")</f>
        <v>0</v>
      </c>
      <c r="NV78" s="395">
        <f ca="1">IF(NH78&lt;&gt;"",SUMPRODUCT((NS77:NS80=NS78)*(NN77:NN80=NN78)*(NL77:NL80&gt;NL78)),"")</f>
        <v>0</v>
      </c>
      <c r="NW78" s="395">
        <f ca="1">IF(NH78&lt;&gt;"",SUMPRODUCT((NS77:NS80=NS78)*(NN77:NN80=NN78)*(NL77:NL80=NL78)*(NP77:NP80&gt;NP78)),"")</f>
        <v>1</v>
      </c>
      <c r="NX78" s="395">
        <f ca="1">IF(NH78&lt;&gt;"",SUMPRODUCT((NS77:NS80=NS78)*(NN77:NN80=NN78)*(NL77:NL80=NL78)*(NP77:NP80=NP78)*(NQ77:NQ80&gt;NQ78)),"")</f>
        <v>0</v>
      </c>
      <c r="NY78" s="395">
        <f ca="1">IF(NH78&lt;&gt;"",SUMPRODUCT((NS77:NS80=NS78)*(NN77:NN80=NN78)*(NL77:NL80=NL78)*(NP77:NP80=NP78)*(NQ77:NQ80=NQ78)*(NR77:NR80&gt;NR78)),"")</f>
        <v>0</v>
      </c>
      <c r="NZ78" s="395">
        <f ca="1">IF(NH78&lt;&gt;"",SUM(NT78:NY78)+1,"")</f>
        <v>3</v>
      </c>
      <c r="QH78" s="395">
        <f ca="1">IF(COUNTIF(QH25:QH28,4)=4,1,SUMPRODUCT((QH25:QH28=QH26)*(QG25:QG28=QG26)*(QE25:QE28&gt;QE26))+1)</f>
        <v>1</v>
      </c>
      <c r="QS78" s="395">
        <f ca="1">IF(QT26&lt;&gt;"",SUMPRODUCT((RA25:RA28=RA26)*(QZ25:QZ28=QZ26)*(QX25:QX28=QX26)*(QY25:QY28=QY26)),"")</f>
        <v>4</v>
      </c>
      <c r="QT78" s="395" t="str">
        <f ca="1">IF(AND(QS78&lt;&gt;"",QS78&gt;1),QT26,"")</f>
        <v>Los Angeles</v>
      </c>
      <c r="QU78" s="395">
        <f ca="1">SUMPRODUCT((TY3:TY54=QT78)*(UB3:UB54=QT79)*(UC3:UC54="W"))+SUMPRODUCT((TY3:TY54=QT78)*(UB3:UB54=QT80)*(UC3:UC54="W"))+SUMPRODUCT((TY3:TY54=QT78)*(UB3:UB54=QT81)*(UC3:UC54="W"))+SUMPRODUCT((TY3:TY54=QT78)*(UB3:UB54=QT77)*(UC3:UC54="W"))+SUMPRODUCT((TY3:TY54=QT79)*(UB3:UB54=QT78)*(UD3:UD54="W"))+SUMPRODUCT((TY3:TY54=QT80)*(UB3:UB54=QT78)*(UD3:UD54="W"))+SUMPRODUCT((TY3:TY54=QT81)*(UB3:UB54=QT78)*(UD3:UD54="W"))+SUMPRODUCT((TY3:TY54=QT77)*(UB3:UB54=QT78)*(UD3:UD54="W"))</f>
        <v>0</v>
      </c>
      <c r="QV78" s="395">
        <f ca="1">SUMPRODUCT((TY3:TY54=QT78)*(UB3:UB54=QT79)*(UC3:UC54="D"))+SUMPRODUCT((TY3:TY54=QT78)*(UB3:UB54=QT80)*(UC3:UC54="D"))+SUMPRODUCT((TY3:TY54=QT78)*(UB3:UB54=QT81)*(UC3:UC54="D"))+SUMPRODUCT((TY3:TY54=QT78)*(UB3:UB54=QT77)*(UC3:UC54="D"))+SUMPRODUCT((TY3:TY54=QT79)*(UB3:UB54=QT78)*(UC3:UC54="D"))+SUMPRODUCT((TY3:TY54=QT80)*(UB3:UB54=QT78)*(UC3:UC54="D"))+SUMPRODUCT((TY3:TY54=QT81)*(UB3:UB54=QT78)*(UC3:UC54="D"))+SUMPRODUCT((TY3:TY54=QT77)*(UB3:UB54=QT78)*(UC3:UC54="D"))</f>
        <v>0</v>
      </c>
      <c r="QW78" s="395">
        <f ca="1">SUMPRODUCT((TY3:TY54=QT78)*(UB3:UB54=QT79)*(UC3:UC54="L"))+SUMPRODUCT((TY3:TY54=QT78)*(UB3:UB54=QT80)*(UC3:UC54="L"))+SUMPRODUCT((TY3:TY54=QT78)*(UB3:UB54=QT81)*(UC3:UC54="L"))+SUMPRODUCT((TY3:TY54=QT78)*(UB3:UB54=QT77)*(UC3:UC54="L"))+SUMPRODUCT((TY3:TY54=QT79)*(UB3:UB54=QT78)*(UD3:UD54="L"))+SUMPRODUCT((TY3:TY54=QT80)*(UB3:UB54=QT78)*(UD3:UD54="L"))+SUMPRODUCT((TY3:TY54=QT81)*(UB3:UB54=QT78)*(UD3:UD54="L"))+SUMPRODUCT((TY3:TY54=QT77)*(UB3:UB54=QT78)*(UD3:UD54="L"))</f>
        <v>0</v>
      </c>
      <c r="QX78" s="395">
        <f ca="1">SUMPRODUCT((TY3:TY54=QT78)*(UB3:UB54=QT79)*TZ3:TZ54)+SUMPRODUCT((TY3:TY54=QT78)*(UB3:UB54=QT80)*TZ3:TZ54)+SUMPRODUCT((TY3:TY54=QT78)*(UB3:UB54=QT81)*TZ3:TZ54)+SUMPRODUCT((TY3:TY54=QT78)*(UB3:UB54=QT77)*TZ3:TZ54)+SUMPRODUCT((TY3:TY54=QT79)*(UB3:UB54=QT78)*UA3:UA54)+SUMPRODUCT((TY3:TY54=QT80)*(UB3:UB54=QT78)*UA3:UA54)+SUMPRODUCT((TY3:TY54=QT81)*(UB3:UB54=QT78)*UA3:UA54)+SUMPRODUCT((TY3:TY54=QT77)*(UB3:UB54=QT78)*UA3:UA54)</f>
        <v>0</v>
      </c>
      <c r="QY78" s="395">
        <f ca="1">SUMPRODUCT((TY3:TY54=QT78)*(UB3:UB54=QT79)*UA3:UA54)+SUMPRODUCT((TY3:TY54=QT78)*(UB3:UB54=QT80)*UA3:UA54)+SUMPRODUCT((TY3:TY54=QT78)*(UB3:UB54=QT81)*UA3:UA54)+SUMPRODUCT((TY3:TY54=QT78)*(UB3:UB54=QT77)*UA3:UA54)+SUMPRODUCT((TY3:TY54=QT79)*(UB3:UB54=QT78)*TZ3:TZ54)+SUMPRODUCT((TY3:TY54=QT80)*(UB3:UB54=QT78)*TZ3:TZ54)+SUMPRODUCT((TY3:TY54=QT81)*(UB3:UB54=QT78)*TZ3:TZ54)+SUMPRODUCT((TY3:TY54=QT77)*(UB3:UB54=QT78)*TZ3:TZ54)</f>
        <v>0</v>
      </c>
      <c r="QZ78" s="395">
        <f ca="1">QX78-QY78+1000</f>
        <v>1000</v>
      </c>
      <c r="RA78" s="395">
        <f t="shared" ref="RA78:RA80" ca="1" si="7737">IF(QT78&lt;&gt;"",QU78*3+QV78*1,"")</f>
        <v>0</v>
      </c>
      <c r="RB78" s="395">
        <f ca="1">IF(QT78&lt;&gt;"",VLOOKUP(QT78,QA4:QG52,7,FALSE),"")</f>
        <v>1000</v>
      </c>
      <c r="RC78" s="395">
        <f ca="1">IF(QT78&lt;&gt;"",VLOOKUP(QT78,QA4:QG52,5,FALSE),"")</f>
        <v>0</v>
      </c>
      <c r="RD78" s="395">
        <f ca="1">IF(QT78&lt;&gt;"",VLOOKUP(QT78,QA4:QI52,9,FALSE),"")</f>
        <v>13</v>
      </c>
      <c r="RE78" s="395">
        <f t="shared" ref="RE78:RE80" ca="1" si="7738">RA78</f>
        <v>0</v>
      </c>
      <c r="RF78" s="395">
        <f ca="1">IF(QT78&lt;&gt;"",RANK(RE78,RE77:RE80),"")</f>
        <v>1</v>
      </c>
      <c r="RG78" s="395">
        <f ca="1">IF(QT78&lt;&gt;"",SUMPRODUCT((RE77:RE80=RE78)*(QZ77:QZ80&gt;QZ78)),"")</f>
        <v>0</v>
      </c>
      <c r="RH78" s="395">
        <f ca="1">IF(QT78&lt;&gt;"",SUMPRODUCT((RE77:RE80=RE78)*(QZ77:QZ80=QZ78)*(QX77:QX80&gt;QX78)),"")</f>
        <v>0</v>
      </c>
      <c r="RI78" s="395">
        <f ca="1">IF(QT78&lt;&gt;"",SUMPRODUCT((RE77:RE80=RE78)*(QZ77:QZ80=QZ78)*(QX77:QX80=QX78)*(RB77:RB80&gt;RB78)),"")</f>
        <v>0</v>
      </c>
      <c r="RJ78" s="395">
        <f ca="1">IF(QT78&lt;&gt;"",SUMPRODUCT((RE77:RE80=RE78)*(QZ77:QZ80=QZ78)*(QX77:QX80=QX78)*(RB77:RB80=RB78)*(RC77:RC80&gt;RC78)),"")</f>
        <v>0</v>
      </c>
      <c r="RK78" s="395">
        <f ca="1">IF(QT78&lt;&gt;"",SUMPRODUCT((RE77:RE80=RE78)*(QZ77:QZ80=QZ78)*(QX77:QX80=QX78)*(RB77:RB80=RB78)*(RC77:RC80=RC78)*(RD77:RD80&gt;RD78)),"")</f>
        <v>2</v>
      </c>
      <c r="RL78" s="395">
        <f ca="1">IF(QT78&lt;&gt;"",SUM(RF78:RK78),"")</f>
        <v>3</v>
      </c>
      <c r="RM78" s="395" t="str">
        <f ca="1">IF(RN26&lt;&gt;"",SUMPRODUCT((RU25:RU28=RU26)*(RT25:RT28=RT26)*(RR25:RR28=RR26)*(RS25:RS28=RS26)),"")</f>
        <v/>
      </c>
      <c r="RN78" s="395" t="str">
        <f ca="1">IF(AND(RM78&lt;&gt;"",RM78&gt;1),RN26,"")</f>
        <v/>
      </c>
      <c r="RO78" s="395">
        <f ca="1">SUMPRODUCT((TY3:TY54=RN78)*(UB3:UB54=RN79)*(UC3:UC54="W"))+SUMPRODUCT((TY3:TY54=RN78)*(UB3:UB54=RN80)*(UC3:UC54="W"))+SUMPRODUCT((TY3:TY54=RN78)*(UB3:UB54=RN81)*(UC3:UC54="W"))+SUMPRODUCT((TY3:TY54=RN79)*(UB3:UB54=RN78)*(UD3:UD54="W"))+SUMPRODUCT((TY3:TY54=RN80)*(UB3:UB54=RN78)*(UD3:UD54="W"))+SUMPRODUCT((TY3:TY54=RN81)*(UB3:UB54=RN78)*(UD3:UD54="W"))</f>
        <v>0</v>
      </c>
      <c r="RP78" s="395">
        <f ca="1">SUMPRODUCT((TY3:TY54=RN78)*(UB3:UB54=RN79)*(UC3:UC54="D"))+SUMPRODUCT((TY3:TY54=RN78)*(UB3:UB54=RN80)*(UC3:UC54="D"))+SUMPRODUCT((TY3:TY54=RN78)*(UB3:UB54=RN81)*(UC3:UC54="D"))+SUMPRODUCT((TY3:TY54=RN79)*(UB3:UB54=RN78)*(UC3:UC54="D"))+SUMPRODUCT((TY3:TY54=RN80)*(UB3:UB54=RN78)*(UC3:UC54="D"))+SUMPRODUCT((TY3:TY54=RN81)*(UB3:UB54=RN78)*(UC3:UC54="D"))</f>
        <v>0</v>
      </c>
      <c r="RQ78" s="395">
        <f ca="1">SUMPRODUCT((TY3:TY54=RN78)*(UB3:UB54=RN79)*(UC3:UC54="L"))+SUMPRODUCT((TY3:TY54=RN78)*(UB3:UB54=RN80)*(UC3:UC54="L"))+SUMPRODUCT((TY3:TY54=RN78)*(UB3:UB54=RN81)*(UC3:UC54="L"))+SUMPRODUCT((TY3:TY54=RN79)*(UB3:UB54=RN78)*(UD3:UD54="L"))+SUMPRODUCT((TY3:TY54=RN80)*(UB3:UB54=RN78)*(UD3:UD54="L"))+SUMPRODUCT((TY3:TY54=RN81)*(UB3:UB54=RN78)*(UD3:UD54="L"))</f>
        <v>0</v>
      </c>
      <c r="RR78" s="395">
        <f ca="1">SUMPRODUCT((TY3:TY54=RN78)*(UB3:UB54=RN79)*TZ3:TZ54)+SUMPRODUCT((TY3:TY54=RN78)*(UB3:UB54=RN80)*TZ3:TZ54)+SUMPRODUCT((TY3:TY54=RN78)*(UB3:UB54=RN81)*TZ3:TZ54)+SUMPRODUCT((TY3:TY54=RN78)*(UB3:UB54=RN77)*TZ3:TZ54)+SUMPRODUCT((TY3:TY54=RN79)*(UB3:UB54=RN78)*UA3:UA54)+SUMPRODUCT((TY3:TY54=RN80)*(UB3:UB54=RN78)*UA3:UA54)+SUMPRODUCT((TY3:TY54=RN81)*(UB3:UB54=RN78)*UA3:UA54)+SUMPRODUCT((TY3:TY54=RN77)*(UB3:UB54=RN78)*UA3:UA54)</f>
        <v>0</v>
      </c>
      <c r="RS78" s="395">
        <f ca="1">SUMPRODUCT((TY3:TY54=RN78)*(UB3:UB54=RN79)*UA3:UA54)+SUMPRODUCT((TY3:TY54=RN78)*(UB3:UB54=RN80)*UA3:UA54)+SUMPRODUCT((TY3:TY54=RN78)*(UB3:UB54=RN81)*UA3:UA54)+SUMPRODUCT((TY3:TY54=RN78)*(UB3:UB54=RN77)*UA3:UA54)+SUMPRODUCT((TY3:TY54=RN79)*(UB3:UB54=RN78)*TZ3:TZ54)+SUMPRODUCT((TY3:TY54=RN80)*(UB3:UB54=RN78)*TZ3:TZ54)+SUMPRODUCT((TY3:TY54=RN81)*(UB3:UB54=RN78)*TZ3:TZ54)+SUMPRODUCT((TY3:TY54=RN77)*(UB3:UB54=RN78)*TZ3:TZ54)</f>
        <v>0</v>
      </c>
      <c r="RT78" s="395">
        <f ca="1">RR78-RS78+1000</f>
        <v>1000</v>
      </c>
      <c r="RU78" s="395" t="str">
        <f t="shared" ref="RU78:RU80" ca="1" si="7739">IF(RN78&lt;&gt;"",RO78*3+RP78*1,"")</f>
        <v/>
      </c>
      <c r="RV78" s="395" t="str">
        <f ca="1">IF(RN78&lt;&gt;"",VLOOKUP(RN78,QA4:QG52,7,FALSE),"")</f>
        <v/>
      </c>
      <c r="RW78" s="395" t="str">
        <f ca="1">IF(RN78&lt;&gt;"",VLOOKUP(RN78,QA4:QG52,5,FALSE),"")</f>
        <v/>
      </c>
      <c r="RX78" s="395" t="str">
        <f ca="1">IF(RN78&lt;&gt;"",VLOOKUP(RN78,QA4:QI52,9,FALSE),"")</f>
        <v/>
      </c>
      <c r="RY78" s="395" t="str">
        <f t="shared" ref="RY78:RY80" ca="1" si="7740">RU78</f>
        <v/>
      </c>
      <c r="RZ78" s="395" t="str">
        <f ca="1">IF(RN78&lt;&gt;"",RANK(RY78,RY77:RY80),"")</f>
        <v/>
      </c>
      <c r="SA78" s="395" t="str">
        <f ca="1">IF(RN78&lt;&gt;"",SUMPRODUCT((RY77:RY80=RY78)*(RT77:RT80&gt;RT78)),"")</f>
        <v/>
      </c>
      <c r="SB78" s="395" t="str">
        <f ca="1">IF(RN78&lt;&gt;"",SUMPRODUCT((RY77:RY80=RY78)*(RT77:RT80=RT78)*(RR77:RR80&gt;RR78)),"")</f>
        <v/>
      </c>
      <c r="SC78" s="395" t="str">
        <f ca="1">IF(RN78&lt;&gt;"",SUMPRODUCT((RY77:RY80=RY78)*(RT77:RT80=RT78)*(RR77:RR80=RR78)*(RV77:RV80&gt;RV78)),"")</f>
        <v/>
      </c>
      <c r="SD78" s="395" t="str">
        <f ca="1">IF(RN78&lt;&gt;"",SUMPRODUCT((RY77:RY80=RY78)*(RT77:RT80=RT78)*(RR77:RR80=RR78)*(RV77:RV80=RV78)*(RW77:RW80&gt;RW78)),"")</f>
        <v/>
      </c>
      <c r="SE78" s="395" t="str">
        <f ca="1">IF(RN78&lt;&gt;"",SUMPRODUCT((RY77:RY80=RY78)*(RT77:RT80=RT78)*(RR77:RR80=RR78)*(RV77:RV80=RV78)*(RW77:RW80=RW78)*(RX77:RX80&gt;RX78)),"")</f>
        <v/>
      </c>
      <c r="SF78" s="395" t="str">
        <f ca="1">IF(RN78&lt;&gt;"",SUM(RZ78:SE78)+1,"")</f>
        <v/>
      </c>
      <c r="UN78" s="395">
        <f ca="1">IF(COUNTIF(UN25:UN28,4)=4,1,SUMPRODUCT((UN25:UN28=UN26)*(UM25:UM28=UM26)*(UK25:UK28&gt;UK26))+1)</f>
        <v>1</v>
      </c>
      <c r="UY78" s="395">
        <f ca="1">IF(UZ26&lt;&gt;"",SUMPRODUCT((VG25:VG28=VG26)*(VF25:VF28=VF26)*(VD25:VD28=VD26)*(VE25:VE28=VE26)),"")</f>
        <v>4</v>
      </c>
      <c r="UZ78" s="395" t="str">
        <f ca="1">IF(AND(UY78&lt;&gt;"",UY78&gt;1),UZ26,"")</f>
        <v>Los Angeles</v>
      </c>
      <c r="VA78" s="395">
        <f ca="1">SUMPRODUCT((YE3:YE54=UZ78)*(YH3:YH54=UZ79)*(YI3:YI54="W"))+SUMPRODUCT((YE3:YE54=UZ78)*(YH3:YH54=UZ80)*(YI3:YI54="W"))+SUMPRODUCT((YE3:YE54=UZ78)*(YH3:YH54=UZ81)*(YI3:YI54="W"))+SUMPRODUCT((YE3:YE54=UZ78)*(YH3:YH54=UZ77)*(YI3:YI54="W"))+SUMPRODUCT((YE3:YE54=UZ79)*(YH3:YH54=UZ78)*(YJ3:YJ54="W"))+SUMPRODUCT((YE3:YE54=UZ80)*(YH3:YH54=UZ78)*(YJ3:YJ54="W"))+SUMPRODUCT((YE3:YE54=UZ81)*(YH3:YH54=UZ78)*(YJ3:YJ54="W"))+SUMPRODUCT((YE3:YE54=UZ77)*(YH3:YH54=UZ78)*(YJ3:YJ54="W"))</f>
        <v>0</v>
      </c>
      <c r="VB78" s="395">
        <f ca="1">SUMPRODUCT((YE3:YE54=UZ78)*(YH3:YH54=UZ79)*(YI3:YI54="D"))+SUMPRODUCT((YE3:YE54=UZ78)*(YH3:YH54=UZ80)*(YI3:YI54="D"))+SUMPRODUCT((YE3:YE54=UZ78)*(YH3:YH54=UZ81)*(YI3:YI54="D"))+SUMPRODUCT((YE3:YE54=UZ78)*(YH3:YH54=UZ77)*(YI3:YI54="D"))+SUMPRODUCT((YE3:YE54=UZ79)*(YH3:YH54=UZ78)*(YI3:YI54="D"))+SUMPRODUCT((YE3:YE54=UZ80)*(YH3:YH54=UZ78)*(YI3:YI54="D"))+SUMPRODUCT((YE3:YE54=UZ81)*(YH3:YH54=UZ78)*(YI3:YI54="D"))+SUMPRODUCT((YE3:YE54=UZ77)*(YH3:YH54=UZ78)*(YI3:YI54="D"))</f>
        <v>0</v>
      </c>
      <c r="VC78" s="395">
        <f ca="1">SUMPRODUCT((YE3:YE54=UZ78)*(YH3:YH54=UZ79)*(YI3:YI54="L"))+SUMPRODUCT((YE3:YE54=UZ78)*(YH3:YH54=UZ80)*(YI3:YI54="L"))+SUMPRODUCT((YE3:YE54=UZ78)*(YH3:YH54=UZ81)*(YI3:YI54="L"))+SUMPRODUCT((YE3:YE54=UZ78)*(YH3:YH54=UZ77)*(YI3:YI54="L"))+SUMPRODUCT((YE3:YE54=UZ79)*(YH3:YH54=UZ78)*(YJ3:YJ54="L"))+SUMPRODUCT((YE3:YE54=UZ80)*(YH3:YH54=UZ78)*(YJ3:YJ54="L"))+SUMPRODUCT((YE3:YE54=UZ81)*(YH3:YH54=UZ78)*(YJ3:YJ54="L"))+SUMPRODUCT((YE3:YE54=UZ77)*(YH3:YH54=UZ78)*(YJ3:YJ54="L"))</f>
        <v>0</v>
      </c>
      <c r="VD78" s="395">
        <f ca="1">SUMPRODUCT((YE3:YE54=UZ78)*(YH3:YH54=UZ79)*YF3:YF54)+SUMPRODUCT((YE3:YE54=UZ78)*(YH3:YH54=UZ80)*YF3:YF54)+SUMPRODUCT((YE3:YE54=UZ78)*(YH3:YH54=UZ81)*YF3:YF54)+SUMPRODUCT((YE3:YE54=UZ78)*(YH3:YH54=UZ77)*YF3:YF54)+SUMPRODUCT((YE3:YE54=UZ79)*(YH3:YH54=UZ78)*YG3:YG54)+SUMPRODUCT((YE3:YE54=UZ80)*(YH3:YH54=UZ78)*YG3:YG54)+SUMPRODUCT((YE3:YE54=UZ81)*(YH3:YH54=UZ78)*YG3:YG54)+SUMPRODUCT((YE3:YE54=UZ77)*(YH3:YH54=UZ78)*YG3:YG54)</f>
        <v>0</v>
      </c>
      <c r="VE78" s="395">
        <f ca="1">SUMPRODUCT((YE3:YE54=UZ78)*(YH3:YH54=UZ79)*YG3:YG54)+SUMPRODUCT((YE3:YE54=UZ78)*(YH3:YH54=UZ80)*YG3:YG54)+SUMPRODUCT((YE3:YE54=UZ78)*(YH3:YH54=UZ81)*YG3:YG54)+SUMPRODUCT((YE3:YE54=UZ78)*(YH3:YH54=UZ77)*YG3:YG54)+SUMPRODUCT((YE3:YE54=UZ79)*(YH3:YH54=UZ78)*YF3:YF54)+SUMPRODUCT((YE3:YE54=UZ80)*(YH3:YH54=UZ78)*YF3:YF54)+SUMPRODUCT((YE3:YE54=UZ81)*(YH3:YH54=UZ78)*YF3:YF54)+SUMPRODUCT((YE3:YE54=UZ77)*(YH3:YH54=UZ78)*YF3:YF54)</f>
        <v>0</v>
      </c>
      <c r="VF78" s="395">
        <f ca="1">VD78-VE78+1000</f>
        <v>1000</v>
      </c>
      <c r="VG78" s="395">
        <f t="shared" ref="VG78:VG80" ca="1" si="7741">IF(UZ78&lt;&gt;"",VA78*3+VB78*1,"")</f>
        <v>0</v>
      </c>
      <c r="VH78" s="395">
        <f ca="1">IF(UZ78&lt;&gt;"",VLOOKUP(UZ78,UG4:UM52,7,FALSE),"")</f>
        <v>1000</v>
      </c>
      <c r="VI78" s="395">
        <f ca="1">IF(UZ78&lt;&gt;"",VLOOKUP(UZ78,UG4:UM52,5,FALSE),"")</f>
        <v>0</v>
      </c>
      <c r="VJ78" s="395">
        <f ca="1">IF(UZ78&lt;&gt;"",VLOOKUP(UZ78,UG4:UO52,9,FALSE),"")</f>
        <v>13</v>
      </c>
      <c r="VK78" s="395">
        <f t="shared" ref="VK78:VK80" ca="1" si="7742">VG78</f>
        <v>0</v>
      </c>
      <c r="VL78" s="395">
        <f ca="1">IF(UZ78&lt;&gt;"",RANK(VK78,VK77:VK80),"")</f>
        <v>1</v>
      </c>
      <c r="VM78" s="395">
        <f ca="1">IF(UZ78&lt;&gt;"",SUMPRODUCT((VK77:VK80=VK78)*(VF77:VF80&gt;VF78)),"")</f>
        <v>0</v>
      </c>
      <c r="VN78" s="395">
        <f ca="1">IF(UZ78&lt;&gt;"",SUMPRODUCT((VK77:VK80=VK78)*(VF77:VF80=VF78)*(VD77:VD80&gt;VD78)),"")</f>
        <v>0</v>
      </c>
      <c r="VO78" s="395">
        <f ca="1">IF(UZ78&lt;&gt;"",SUMPRODUCT((VK77:VK80=VK78)*(VF77:VF80=VF78)*(VD77:VD80=VD78)*(VH77:VH80&gt;VH78)),"")</f>
        <v>0</v>
      </c>
      <c r="VP78" s="395">
        <f ca="1">IF(UZ78&lt;&gt;"",SUMPRODUCT((VK77:VK80=VK78)*(VF77:VF80=VF78)*(VD77:VD80=VD78)*(VH77:VH80=VH78)*(VI77:VI80&gt;VI78)),"")</f>
        <v>0</v>
      </c>
      <c r="VQ78" s="395">
        <f ca="1">IF(UZ78&lt;&gt;"",SUMPRODUCT((VK77:VK80=VK78)*(VF77:VF80=VF78)*(VD77:VD80=VD78)*(VH77:VH80=VH78)*(VI77:VI80=VI78)*(VJ77:VJ80&gt;VJ78)),"")</f>
        <v>2</v>
      </c>
      <c r="VR78" s="395">
        <f ca="1">IF(UZ78&lt;&gt;"",SUM(VL78:VQ78),"")</f>
        <v>3</v>
      </c>
      <c r="VS78" s="395" t="str">
        <f ca="1">IF(VT26&lt;&gt;"",SUMPRODUCT((WA25:WA28=WA26)*(VZ25:VZ28=VZ26)*(VX25:VX28=VX26)*(VY25:VY28=VY26)),"")</f>
        <v/>
      </c>
      <c r="VT78" s="395" t="str">
        <f ca="1">IF(AND(VS78&lt;&gt;"",VS78&gt;1),VT26,"")</f>
        <v/>
      </c>
      <c r="VU78" s="395">
        <f ca="1">SUMPRODUCT((YE3:YE54=VT78)*(YH3:YH54=VT79)*(YI3:YI54="W"))+SUMPRODUCT((YE3:YE54=VT78)*(YH3:YH54=VT80)*(YI3:YI54="W"))+SUMPRODUCT((YE3:YE54=VT78)*(YH3:YH54=VT81)*(YI3:YI54="W"))+SUMPRODUCT((YE3:YE54=VT79)*(YH3:YH54=VT78)*(YJ3:YJ54="W"))+SUMPRODUCT((YE3:YE54=VT80)*(YH3:YH54=VT78)*(YJ3:YJ54="W"))+SUMPRODUCT((YE3:YE54=VT81)*(YH3:YH54=VT78)*(YJ3:YJ54="W"))</f>
        <v>0</v>
      </c>
      <c r="VV78" s="395">
        <f ca="1">SUMPRODUCT((YE3:YE54=VT78)*(YH3:YH54=VT79)*(YI3:YI54="D"))+SUMPRODUCT((YE3:YE54=VT78)*(YH3:YH54=VT80)*(YI3:YI54="D"))+SUMPRODUCT((YE3:YE54=VT78)*(YH3:YH54=VT81)*(YI3:YI54="D"))+SUMPRODUCT((YE3:YE54=VT79)*(YH3:YH54=VT78)*(YI3:YI54="D"))+SUMPRODUCT((YE3:YE54=VT80)*(YH3:YH54=VT78)*(YI3:YI54="D"))+SUMPRODUCT((YE3:YE54=VT81)*(YH3:YH54=VT78)*(YI3:YI54="D"))</f>
        <v>0</v>
      </c>
      <c r="VW78" s="395">
        <f ca="1">SUMPRODUCT((YE3:YE54=VT78)*(YH3:YH54=VT79)*(YI3:YI54="L"))+SUMPRODUCT((YE3:YE54=VT78)*(YH3:YH54=VT80)*(YI3:YI54="L"))+SUMPRODUCT((YE3:YE54=VT78)*(YH3:YH54=VT81)*(YI3:YI54="L"))+SUMPRODUCT((YE3:YE54=VT79)*(YH3:YH54=VT78)*(YJ3:YJ54="L"))+SUMPRODUCT((YE3:YE54=VT80)*(YH3:YH54=VT78)*(YJ3:YJ54="L"))+SUMPRODUCT((YE3:YE54=VT81)*(YH3:YH54=VT78)*(YJ3:YJ54="L"))</f>
        <v>0</v>
      </c>
      <c r="VX78" s="395">
        <f ca="1">SUMPRODUCT((YE3:YE54=VT78)*(YH3:YH54=VT79)*YF3:YF54)+SUMPRODUCT((YE3:YE54=VT78)*(YH3:YH54=VT80)*YF3:YF54)+SUMPRODUCT((YE3:YE54=VT78)*(YH3:YH54=VT81)*YF3:YF54)+SUMPRODUCT((YE3:YE54=VT78)*(YH3:YH54=VT77)*YF3:YF54)+SUMPRODUCT((YE3:YE54=VT79)*(YH3:YH54=VT78)*YG3:YG54)+SUMPRODUCT((YE3:YE54=VT80)*(YH3:YH54=VT78)*YG3:YG54)+SUMPRODUCT((YE3:YE54=VT81)*(YH3:YH54=VT78)*YG3:YG54)+SUMPRODUCT((YE3:YE54=VT77)*(YH3:YH54=VT78)*YG3:YG54)</f>
        <v>0</v>
      </c>
      <c r="VY78" s="395">
        <f ca="1">SUMPRODUCT((YE3:YE54=VT78)*(YH3:YH54=VT79)*YG3:YG54)+SUMPRODUCT((YE3:YE54=VT78)*(YH3:YH54=VT80)*YG3:YG54)+SUMPRODUCT((YE3:YE54=VT78)*(YH3:YH54=VT81)*YG3:YG54)+SUMPRODUCT((YE3:YE54=VT78)*(YH3:YH54=VT77)*YG3:YG54)+SUMPRODUCT((YE3:YE54=VT79)*(YH3:YH54=VT78)*YF3:YF54)+SUMPRODUCT((YE3:YE54=VT80)*(YH3:YH54=VT78)*YF3:YF54)+SUMPRODUCT((YE3:YE54=VT81)*(YH3:YH54=VT78)*YF3:YF54)+SUMPRODUCT((YE3:YE54=VT77)*(YH3:YH54=VT78)*YF3:YF54)</f>
        <v>0</v>
      </c>
      <c r="VZ78" s="395">
        <f ca="1">VX78-VY78+1000</f>
        <v>1000</v>
      </c>
      <c r="WA78" s="395" t="str">
        <f t="shared" ref="WA78:WA80" ca="1" si="7743">IF(VT78&lt;&gt;"",VU78*3+VV78*1,"")</f>
        <v/>
      </c>
      <c r="WB78" s="395" t="str">
        <f ca="1">IF(VT78&lt;&gt;"",VLOOKUP(VT78,UG4:UM52,7,FALSE),"")</f>
        <v/>
      </c>
      <c r="WC78" s="395" t="str">
        <f ca="1">IF(VT78&lt;&gt;"",VLOOKUP(VT78,UG4:UM52,5,FALSE),"")</f>
        <v/>
      </c>
      <c r="WD78" s="395" t="str">
        <f ca="1">IF(VT78&lt;&gt;"",VLOOKUP(VT78,UG4:UO52,9,FALSE),"")</f>
        <v/>
      </c>
      <c r="WE78" s="395" t="str">
        <f t="shared" ref="WE78:WE80" ca="1" si="7744">WA78</f>
        <v/>
      </c>
      <c r="WF78" s="395" t="str">
        <f ca="1">IF(VT78&lt;&gt;"",RANK(WE78,WE77:WE80),"")</f>
        <v/>
      </c>
      <c r="WG78" s="395" t="str">
        <f ca="1">IF(VT78&lt;&gt;"",SUMPRODUCT((WE77:WE80=WE78)*(VZ77:VZ80&gt;VZ78)),"")</f>
        <v/>
      </c>
      <c r="WH78" s="395" t="str">
        <f ca="1">IF(VT78&lt;&gt;"",SUMPRODUCT((WE77:WE80=WE78)*(VZ77:VZ80=VZ78)*(VX77:VX80&gt;VX78)),"")</f>
        <v/>
      </c>
      <c r="WI78" s="395" t="str">
        <f ca="1">IF(VT78&lt;&gt;"",SUMPRODUCT((WE77:WE80=WE78)*(VZ77:VZ80=VZ78)*(VX77:VX80=VX78)*(WB77:WB80&gt;WB78)),"")</f>
        <v/>
      </c>
      <c r="WJ78" s="395" t="str">
        <f ca="1">IF(VT78&lt;&gt;"",SUMPRODUCT((WE77:WE80=WE78)*(VZ77:VZ80=VZ78)*(VX77:VX80=VX78)*(WB77:WB80=WB78)*(WC77:WC80&gt;WC78)),"")</f>
        <v/>
      </c>
      <c r="WK78" s="395" t="str">
        <f ca="1">IF(VT78&lt;&gt;"",SUMPRODUCT((WE77:WE80=WE78)*(VZ77:VZ80=VZ78)*(VX77:VX80=VX78)*(WB77:WB80=WB78)*(WC77:WC80=WC78)*(WD77:WD80&gt;WD78)),"")</f>
        <v/>
      </c>
      <c r="WL78" s="395" t="str">
        <f ca="1">IF(VT78&lt;&gt;"",SUM(WF78:WK78)+1,"")</f>
        <v/>
      </c>
      <c r="YT78" s="395">
        <f ca="1">IF(COUNTIF(YT25:YT28,4)=4,1,SUMPRODUCT((YT25:YT28=YT26)*(YS25:YS28=YS26)*(YQ25:YQ28&gt;YQ26))+1)</f>
        <v>1</v>
      </c>
      <c r="ZE78" s="395">
        <f ca="1">IF(ZF26&lt;&gt;"",SUMPRODUCT((ZM25:ZM28=ZM26)*(ZL25:ZL28=ZL26)*(ZJ25:ZJ28=ZJ26)*(ZK25:ZK28=ZK26)),"")</f>
        <v>4</v>
      </c>
      <c r="ZF78" s="395" t="str">
        <f ca="1">IF(AND(ZE78&lt;&gt;"",ZE78&gt;1),ZF26,"")</f>
        <v>Los Angeles</v>
      </c>
      <c r="ZG78" s="395">
        <f ca="1">SUMPRODUCT((ACK3:ACK54=ZF78)*(ACN3:ACN54=ZF79)*(ACO3:ACO54="W"))+SUMPRODUCT((ACK3:ACK54=ZF78)*(ACN3:ACN54=ZF80)*(ACO3:ACO54="W"))+SUMPRODUCT((ACK3:ACK54=ZF78)*(ACN3:ACN54=ZF81)*(ACO3:ACO54="W"))+SUMPRODUCT((ACK3:ACK54=ZF78)*(ACN3:ACN54=ZF77)*(ACO3:ACO54="W"))+SUMPRODUCT((ACK3:ACK54=ZF79)*(ACN3:ACN54=ZF78)*(ACP3:ACP54="W"))+SUMPRODUCT((ACK3:ACK54=ZF80)*(ACN3:ACN54=ZF78)*(ACP3:ACP54="W"))+SUMPRODUCT((ACK3:ACK54=ZF81)*(ACN3:ACN54=ZF78)*(ACP3:ACP54="W"))+SUMPRODUCT((ACK3:ACK54=ZF77)*(ACN3:ACN54=ZF78)*(ACP3:ACP54="W"))</f>
        <v>0</v>
      </c>
      <c r="ZH78" s="395">
        <f ca="1">SUMPRODUCT((ACK3:ACK54=ZF78)*(ACN3:ACN54=ZF79)*(ACO3:ACO54="D"))+SUMPRODUCT((ACK3:ACK54=ZF78)*(ACN3:ACN54=ZF80)*(ACO3:ACO54="D"))+SUMPRODUCT((ACK3:ACK54=ZF78)*(ACN3:ACN54=ZF81)*(ACO3:ACO54="D"))+SUMPRODUCT((ACK3:ACK54=ZF78)*(ACN3:ACN54=ZF77)*(ACO3:ACO54="D"))+SUMPRODUCT((ACK3:ACK54=ZF79)*(ACN3:ACN54=ZF78)*(ACO3:ACO54="D"))+SUMPRODUCT((ACK3:ACK54=ZF80)*(ACN3:ACN54=ZF78)*(ACO3:ACO54="D"))+SUMPRODUCT((ACK3:ACK54=ZF81)*(ACN3:ACN54=ZF78)*(ACO3:ACO54="D"))+SUMPRODUCT((ACK3:ACK54=ZF77)*(ACN3:ACN54=ZF78)*(ACO3:ACO54="D"))</f>
        <v>0</v>
      </c>
      <c r="ZI78" s="395">
        <f ca="1">SUMPRODUCT((ACK3:ACK54=ZF78)*(ACN3:ACN54=ZF79)*(ACO3:ACO54="L"))+SUMPRODUCT((ACK3:ACK54=ZF78)*(ACN3:ACN54=ZF80)*(ACO3:ACO54="L"))+SUMPRODUCT((ACK3:ACK54=ZF78)*(ACN3:ACN54=ZF81)*(ACO3:ACO54="L"))+SUMPRODUCT((ACK3:ACK54=ZF78)*(ACN3:ACN54=ZF77)*(ACO3:ACO54="L"))+SUMPRODUCT((ACK3:ACK54=ZF79)*(ACN3:ACN54=ZF78)*(ACP3:ACP54="L"))+SUMPRODUCT((ACK3:ACK54=ZF80)*(ACN3:ACN54=ZF78)*(ACP3:ACP54="L"))+SUMPRODUCT((ACK3:ACK54=ZF81)*(ACN3:ACN54=ZF78)*(ACP3:ACP54="L"))+SUMPRODUCT((ACK3:ACK54=ZF77)*(ACN3:ACN54=ZF78)*(ACP3:ACP54="L"))</f>
        <v>0</v>
      </c>
      <c r="ZJ78" s="395">
        <f ca="1">SUMPRODUCT((ACK3:ACK54=ZF78)*(ACN3:ACN54=ZF79)*ACL3:ACL54)+SUMPRODUCT((ACK3:ACK54=ZF78)*(ACN3:ACN54=ZF80)*ACL3:ACL54)+SUMPRODUCT((ACK3:ACK54=ZF78)*(ACN3:ACN54=ZF81)*ACL3:ACL54)+SUMPRODUCT((ACK3:ACK54=ZF78)*(ACN3:ACN54=ZF77)*ACL3:ACL54)+SUMPRODUCT((ACK3:ACK54=ZF79)*(ACN3:ACN54=ZF78)*ACM3:ACM54)+SUMPRODUCT((ACK3:ACK54=ZF80)*(ACN3:ACN54=ZF78)*ACM3:ACM54)+SUMPRODUCT((ACK3:ACK54=ZF81)*(ACN3:ACN54=ZF78)*ACM3:ACM54)+SUMPRODUCT((ACK3:ACK54=ZF77)*(ACN3:ACN54=ZF78)*ACM3:ACM54)</f>
        <v>0</v>
      </c>
      <c r="ZK78" s="395">
        <f ca="1">SUMPRODUCT((ACK3:ACK54=ZF78)*(ACN3:ACN54=ZF79)*ACM3:ACM54)+SUMPRODUCT((ACK3:ACK54=ZF78)*(ACN3:ACN54=ZF80)*ACM3:ACM54)+SUMPRODUCT((ACK3:ACK54=ZF78)*(ACN3:ACN54=ZF81)*ACM3:ACM54)+SUMPRODUCT((ACK3:ACK54=ZF78)*(ACN3:ACN54=ZF77)*ACM3:ACM54)+SUMPRODUCT((ACK3:ACK54=ZF79)*(ACN3:ACN54=ZF78)*ACL3:ACL54)+SUMPRODUCT((ACK3:ACK54=ZF80)*(ACN3:ACN54=ZF78)*ACL3:ACL54)+SUMPRODUCT((ACK3:ACK54=ZF81)*(ACN3:ACN54=ZF78)*ACL3:ACL54)+SUMPRODUCT((ACK3:ACK54=ZF77)*(ACN3:ACN54=ZF78)*ACL3:ACL54)</f>
        <v>0</v>
      </c>
      <c r="ZL78" s="395">
        <f ca="1">ZJ78-ZK78+1000</f>
        <v>1000</v>
      </c>
      <c r="ZM78" s="395">
        <f t="shared" ref="ZM78:ZM80" ca="1" si="7745">IF(ZF78&lt;&gt;"",ZG78*3+ZH78*1,"")</f>
        <v>0</v>
      </c>
      <c r="ZN78" s="395">
        <f ca="1">IF(ZF78&lt;&gt;"",VLOOKUP(ZF78,YM4:YS52,7,FALSE),"")</f>
        <v>1000</v>
      </c>
      <c r="ZO78" s="395">
        <f ca="1">IF(ZF78&lt;&gt;"",VLOOKUP(ZF78,YM4:YS52,5,FALSE),"")</f>
        <v>0</v>
      </c>
      <c r="ZP78" s="395">
        <f ca="1">IF(ZF78&lt;&gt;"",VLOOKUP(ZF78,YM4:YU52,9,FALSE),"")</f>
        <v>13</v>
      </c>
      <c r="ZQ78" s="395">
        <f t="shared" ref="ZQ78:ZQ80" ca="1" si="7746">ZM78</f>
        <v>0</v>
      </c>
      <c r="ZR78" s="395">
        <f ca="1">IF(ZF78&lt;&gt;"",RANK(ZQ78,ZQ77:ZQ80),"")</f>
        <v>1</v>
      </c>
      <c r="ZS78" s="395">
        <f ca="1">IF(ZF78&lt;&gt;"",SUMPRODUCT((ZQ77:ZQ80=ZQ78)*(ZL77:ZL80&gt;ZL78)),"")</f>
        <v>0</v>
      </c>
      <c r="ZT78" s="395">
        <f ca="1">IF(ZF78&lt;&gt;"",SUMPRODUCT((ZQ77:ZQ80=ZQ78)*(ZL77:ZL80=ZL78)*(ZJ77:ZJ80&gt;ZJ78)),"")</f>
        <v>0</v>
      </c>
      <c r="ZU78" s="395">
        <f ca="1">IF(ZF78&lt;&gt;"",SUMPRODUCT((ZQ77:ZQ80=ZQ78)*(ZL77:ZL80=ZL78)*(ZJ77:ZJ80=ZJ78)*(ZN77:ZN80&gt;ZN78)),"")</f>
        <v>0</v>
      </c>
      <c r="ZV78" s="395">
        <f ca="1">IF(ZF78&lt;&gt;"",SUMPRODUCT((ZQ77:ZQ80=ZQ78)*(ZL77:ZL80=ZL78)*(ZJ77:ZJ80=ZJ78)*(ZN77:ZN80=ZN78)*(ZO77:ZO80&gt;ZO78)),"")</f>
        <v>0</v>
      </c>
      <c r="ZW78" s="395">
        <f ca="1">IF(ZF78&lt;&gt;"",SUMPRODUCT((ZQ77:ZQ80=ZQ78)*(ZL77:ZL80=ZL78)*(ZJ77:ZJ80=ZJ78)*(ZN77:ZN80=ZN78)*(ZO77:ZO80=ZO78)*(ZP77:ZP80&gt;ZP78)),"")</f>
        <v>2</v>
      </c>
      <c r="ZX78" s="395">
        <f ca="1">IF(ZF78&lt;&gt;"",SUM(ZR78:ZW78),"")</f>
        <v>3</v>
      </c>
      <c r="ZY78" s="395" t="str">
        <f ca="1">IF(ZZ26&lt;&gt;"",SUMPRODUCT((AAG25:AAG28=AAG26)*(AAF25:AAF28=AAF26)*(AAD25:AAD28=AAD26)*(AAE25:AAE28=AAE26)),"")</f>
        <v/>
      </c>
      <c r="ZZ78" s="395" t="str">
        <f ca="1">IF(AND(ZY78&lt;&gt;"",ZY78&gt;1),ZZ26,"")</f>
        <v/>
      </c>
      <c r="AAA78" s="395">
        <f ca="1">SUMPRODUCT((ACK3:ACK54=ZZ78)*(ACN3:ACN54=ZZ79)*(ACO3:ACO54="W"))+SUMPRODUCT((ACK3:ACK54=ZZ78)*(ACN3:ACN54=ZZ80)*(ACO3:ACO54="W"))+SUMPRODUCT((ACK3:ACK54=ZZ78)*(ACN3:ACN54=ZZ81)*(ACO3:ACO54="W"))+SUMPRODUCT((ACK3:ACK54=ZZ79)*(ACN3:ACN54=ZZ78)*(ACP3:ACP54="W"))+SUMPRODUCT((ACK3:ACK54=ZZ80)*(ACN3:ACN54=ZZ78)*(ACP3:ACP54="W"))+SUMPRODUCT((ACK3:ACK54=ZZ81)*(ACN3:ACN54=ZZ78)*(ACP3:ACP54="W"))</f>
        <v>0</v>
      </c>
      <c r="AAB78" s="395">
        <f ca="1">SUMPRODUCT((ACK3:ACK54=ZZ78)*(ACN3:ACN54=ZZ79)*(ACO3:ACO54="D"))+SUMPRODUCT((ACK3:ACK54=ZZ78)*(ACN3:ACN54=ZZ80)*(ACO3:ACO54="D"))+SUMPRODUCT((ACK3:ACK54=ZZ78)*(ACN3:ACN54=ZZ81)*(ACO3:ACO54="D"))+SUMPRODUCT((ACK3:ACK54=ZZ79)*(ACN3:ACN54=ZZ78)*(ACO3:ACO54="D"))+SUMPRODUCT((ACK3:ACK54=ZZ80)*(ACN3:ACN54=ZZ78)*(ACO3:ACO54="D"))+SUMPRODUCT((ACK3:ACK54=ZZ81)*(ACN3:ACN54=ZZ78)*(ACO3:ACO54="D"))</f>
        <v>0</v>
      </c>
      <c r="AAC78" s="395">
        <f ca="1">SUMPRODUCT((ACK3:ACK54=ZZ78)*(ACN3:ACN54=ZZ79)*(ACO3:ACO54="L"))+SUMPRODUCT((ACK3:ACK54=ZZ78)*(ACN3:ACN54=ZZ80)*(ACO3:ACO54="L"))+SUMPRODUCT((ACK3:ACK54=ZZ78)*(ACN3:ACN54=ZZ81)*(ACO3:ACO54="L"))+SUMPRODUCT((ACK3:ACK54=ZZ79)*(ACN3:ACN54=ZZ78)*(ACP3:ACP54="L"))+SUMPRODUCT((ACK3:ACK54=ZZ80)*(ACN3:ACN54=ZZ78)*(ACP3:ACP54="L"))+SUMPRODUCT((ACK3:ACK54=ZZ81)*(ACN3:ACN54=ZZ78)*(ACP3:ACP54="L"))</f>
        <v>0</v>
      </c>
      <c r="AAD78" s="395">
        <f ca="1">SUMPRODUCT((ACK3:ACK54=ZZ78)*(ACN3:ACN54=ZZ79)*ACL3:ACL54)+SUMPRODUCT((ACK3:ACK54=ZZ78)*(ACN3:ACN54=ZZ80)*ACL3:ACL54)+SUMPRODUCT((ACK3:ACK54=ZZ78)*(ACN3:ACN54=ZZ81)*ACL3:ACL54)+SUMPRODUCT((ACK3:ACK54=ZZ78)*(ACN3:ACN54=ZZ77)*ACL3:ACL54)+SUMPRODUCT((ACK3:ACK54=ZZ79)*(ACN3:ACN54=ZZ78)*ACM3:ACM54)+SUMPRODUCT((ACK3:ACK54=ZZ80)*(ACN3:ACN54=ZZ78)*ACM3:ACM54)+SUMPRODUCT((ACK3:ACK54=ZZ81)*(ACN3:ACN54=ZZ78)*ACM3:ACM54)+SUMPRODUCT((ACK3:ACK54=ZZ77)*(ACN3:ACN54=ZZ78)*ACM3:ACM54)</f>
        <v>0</v>
      </c>
      <c r="AAE78" s="395">
        <f ca="1">SUMPRODUCT((ACK3:ACK54=ZZ78)*(ACN3:ACN54=ZZ79)*ACM3:ACM54)+SUMPRODUCT((ACK3:ACK54=ZZ78)*(ACN3:ACN54=ZZ80)*ACM3:ACM54)+SUMPRODUCT((ACK3:ACK54=ZZ78)*(ACN3:ACN54=ZZ81)*ACM3:ACM54)+SUMPRODUCT((ACK3:ACK54=ZZ78)*(ACN3:ACN54=ZZ77)*ACM3:ACM54)+SUMPRODUCT((ACK3:ACK54=ZZ79)*(ACN3:ACN54=ZZ78)*ACL3:ACL54)+SUMPRODUCT((ACK3:ACK54=ZZ80)*(ACN3:ACN54=ZZ78)*ACL3:ACL54)+SUMPRODUCT((ACK3:ACK54=ZZ81)*(ACN3:ACN54=ZZ78)*ACL3:ACL54)+SUMPRODUCT((ACK3:ACK54=ZZ77)*(ACN3:ACN54=ZZ78)*ACL3:ACL54)</f>
        <v>0</v>
      </c>
      <c r="AAF78" s="395">
        <f ca="1">AAD78-AAE78+1000</f>
        <v>1000</v>
      </c>
      <c r="AAG78" s="395" t="str">
        <f t="shared" ref="AAG78:AAG80" ca="1" si="7747">IF(ZZ78&lt;&gt;"",AAA78*3+AAB78*1,"")</f>
        <v/>
      </c>
      <c r="AAH78" s="395" t="str">
        <f ca="1">IF(ZZ78&lt;&gt;"",VLOOKUP(ZZ78,YM4:YS52,7,FALSE),"")</f>
        <v/>
      </c>
      <c r="AAI78" s="395" t="str">
        <f ca="1">IF(ZZ78&lt;&gt;"",VLOOKUP(ZZ78,YM4:YS52,5,FALSE),"")</f>
        <v/>
      </c>
      <c r="AAJ78" s="395" t="str">
        <f ca="1">IF(ZZ78&lt;&gt;"",VLOOKUP(ZZ78,YM4:YU52,9,FALSE),"")</f>
        <v/>
      </c>
      <c r="AAK78" s="395" t="str">
        <f t="shared" ref="AAK78:AAK80" ca="1" si="7748">AAG78</f>
        <v/>
      </c>
      <c r="AAL78" s="395" t="str">
        <f ca="1">IF(ZZ78&lt;&gt;"",RANK(AAK78,AAK77:AAK80),"")</f>
        <v/>
      </c>
      <c r="AAM78" s="395" t="str">
        <f ca="1">IF(ZZ78&lt;&gt;"",SUMPRODUCT((AAK77:AAK80=AAK78)*(AAF77:AAF80&gt;AAF78)),"")</f>
        <v/>
      </c>
      <c r="AAN78" s="395" t="str">
        <f ca="1">IF(ZZ78&lt;&gt;"",SUMPRODUCT((AAK77:AAK80=AAK78)*(AAF77:AAF80=AAF78)*(AAD77:AAD80&gt;AAD78)),"")</f>
        <v/>
      </c>
      <c r="AAO78" s="395" t="str">
        <f ca="1">IF(ZZ78&lt;&gt;"",SUMPRODUCT((AAK77:AAK80=AAK78)*(AAF77:AAF80=AAF78)*(AAD77:AAD80=AAD78)*(AAH77:AAH80&gt;AAH78)),"")</f>
        <v/>
      </c>
      <c r="AAP78" s="395" t="str">
        <f ca="1">IF(ZZ78&lt;&gt;"",SUMPRODUCT((AAK77:AAK80=AAK78)*(AAF77:AAF80=AAF78)*(AAD77:AAD80=AAD78)*(AAH77:AAH80=AAH78)*(AAI77:AAI80&gt;AAI78)),"")</f>
        <v/>
      </c>
      <c r="AAQ78" s="395" t="str">
        <f ca="1">IF(ZZ78&lt;&gt;"",SUMPRODUCT((AAK77:AAK80=AAK78)*(AAF77:AAF80=AAF78)*(AAD77:AAD80=AAD78)*(AAH77:AAH80=AAH78)*(AAI77:AAI80=AAI78)*(AAJ77:AAJ80&gt;AAJ78)),"")</f>
        <v/>
      </c>
      <c r="AAR78" s="395" t="str">
        <f ca="1">IF(ZZ78&lt;&gt;"",SUM(AAL78:AAQ78)+1,"")</f>
        <v/>
      </c>
      <c r="ACZ78" s="395">
        <f ca="1">IF(COUNTIF(ACZ25:ACZ28,4)=4,1,SUMPRODUCT((ACZ25:ACZ28=ACZ26)*(ACY25:ACY28=ACY26)*(ACW25:ACW28&gt;ACW26))+1)</f>
        <v>1</v>
      </c>
      <c r="ADK78" s="395">
        <f ca="1">IF(ADL26&lt;&gt;"",SUMPRODUCT((ADS25:ADS28=ADS26)*(ADR25:ADR28=ADR26)*(ADP25:ADP28=ADP26)*(ADQ25:ADQ28=ADQ26)),"")</f>
        <v>4</v>
      </c>
      <c r="ADL78" s="395" t="str">
        <f ca="1">IF(AND(ADK78&lt;&gt;"",ADK78&gt;1),ADL26,"")</f>
        <v>Los Angeles</v>
      </c>
      <c r="ADM78" s="395">
        <f ca="1">SUMPRODUCT((AGQ3:AGQ54=ADL78)*(AGT3:AGT54=ADL79)*(AGU3:AGU54="W"))+SUMPRODUCT((AGQ3:AGQ54=ADL78)*(AGT3:AGT54=ADL80)*(AGU3:AGU54="W"))+SUMPRODUCT((AGQ3:AGQ54=ADL78)*(AGT3:AGT54=ADL81)*(AGU3:AGU54="W"))+SUMPRODUCT((AGQ3:AGQ54=ADL78)*(AGT3:AGT54=ADL77)*(AGU3:AGU54="W"))+SUMPRODUCT((AGQ3:AGQ54=ADL79)*(AGT3:AGT54=ADL78)*(AGV3:AGV54="W"))+SUMPRODUCT((AGQ3:AGQ54=ADL80)*(AGT3:AGT54=ADL78)*(AGV3:AGV54="W"))+SUMPRODUCT((AGQ3:AGQ54=ADL81)*(AGT3:AGT54=ADL78)*(AGV3:AGV54="W"))+SUMPRODUCT((AGQ3:AGQ54=ADL77)*(AGT3:AGT54=ADL78)*(AGV3:AGV54="W"))</f>
        <v>0</v>
      </c>
      <c r="ADN78" s="395">
        <f ca="1">SUMPRODUCT((AGQ3:AGQ54=ADL78)*(AGT3:AGT54=ADL79)*(AGU3:AGU54="D"))+SUMPRODUCT((AGQ3:AGQ54=ADL78)*(AGT3:AGT54=ADL80)*(AGU3:AGU54="D"))+SUMPRODUCT((AGQ3:AGQ54=ADL78)*(AGT3:AGT54=ADL81)*(AGU3:AGU54="D"))+SUMPRODUCT((AGQ3:AGQ54=ADL78)*(AGT3:AGT54=ADL77)*(AGU3:AGU54="D"))+SUMPRODUCT((AGQ3:AGQ54=ADL79)*(AGT3:AGT54=ADL78)*(AGU3:AGU54="D"))+SUMPRODUCT((AGQ3:AGQ54=ADL80)*(AGT3:AGT54=ADL78)*(AGU3:AGU54="D"))+SUMPRODUCT((AGQ3:AGQ54=ADL81)*(AGT3:AGT54=ADL78)*(AGU3:AGU54="D"))+SUMPRODUCT((AGQ3:AGQ54=ADL77)*(AGT3:AGT54=ADL78)*(AGU3:AGU54="D"))</f>
        <v>0</v>
      </c>
      <c r="ADO78" s="395">
        <f ca="1">SUMPRODUCT((AGQ3:AGQ54=ADL78)*(AGT3:AGT54=ADL79)*(AGU3:AGU54="L"))+SUMPRODUCT((AGQ3:AGQ54=ADL78)*(AGT3:AGT54=ADL80)*(AGU3:AGU54="L"))+SUMPRODUCT((AGQ3:AGQ54=ADL78)*(AGT3:AGT54=ADL81)*(AGU3:AGU54="L"))+SUMPRODUCT((AGQ3:AGQ54=ADL78)*(AGT3:AGT54=ADL77)*(AGU3:AGU54="L"))+SUMPRODUCT((AGQ3:AGQ54=ADL79)*(AGT3:AGT54=ADL78)*(AGV3:AGV54="L"))+SUMPRODUCT((AGQ3:AGQ54=ADL80)*(AGT3:AGT54=ADL78)*(AGV3:AGV54="L"))+SUMPRODUCT((AGQ3:AGQ54=ADL81)*(AGT3:AGT54=ADL78)*(AGV3:AGV54="L"))+SUMPRODUCT((AGQ3:AGQ54=ADL77)*(AGT3:AGT54=ADL78)*(AGV3:AGV54="L"))</f>
        <v>0</v>
      </c>
      <c r="ADP78" s="395">
        <f ca="1">SUMPRODUCT((AGQ3:AGQ54=ADL78)*(AGT3:AGT54=ADL79)*AGR3:AGR54)+SUMPRODUCT((AGQ3:AGQ54=ADL78)*(AGT3:AGT54=ADL80)*AGR3:AGR54)+SUMPRODUCT((AGQ3:AGQ54=ADL78)*(AGT3:AGT54=ADL81)*AGR3:AGR54)+SUMPRODUCT((AGQ3:AGQ54=ADL78)*(AGT3:AGT54=ADL77)*AGR3:AGR54)+SUMPRODUCT((AGQ3:AGQ54=ADL79)*(AGT3:AGT54=ADL78)*AGS3:AGS54)+SUMPRODUCT((AGQ3:AGQ54=ADL80)*(AGT3:AGT54=ADL78)*AGS3:AGS54)+SUMPRODUCT((AGQ3:AGQ54=ADL81)*(AGT3:AGT54=ADL78)*AGS3:AGS54)+SUMPRODUCT((AGQ3:AGQ54=ADL77)*(AGT3:AGT54=ADL78)*AGS3:AGS54)</f>
        <v>0</v>
      </c>
      <c r="ADQ78" s="395">
        <f ca="1">SUMPRODUCT((AGQ3:AGQ54=ADL78)*(AGT3:AGT54=ADL79)*AGS3:AGS54)+SUMPRODUCT((AGQ3:AGQ54=ADL78)*(AGT3:AGT54=ADL80)*AGS3:AGS54)+SUMPRODUCT((AGQ3:AGQ54=ADL78)*(AGT3:AGT54=ADL81)*AGS3:AGS54)+SUMPRODUCT((AGQ3:AGQ54=ADL78)*(AGT3:AGT54=ADL77)*AGS3:AGS54)+SUMPRODUCT((AGQ3:AGQ54=ADL79)*(AGT3:AGT54=ADL78)*AGR3:AGR54)+SUMPRODUCT((AGQ3:AGQ54=ADL80)*(AGT3:AGT54=ADL78)*AGR3:AGR54)+SUMPRODUCT((AGQ3:AGQ54=ADL81)*(AGT3:AGT54=ADL78)*AGR3:AGR54)+SUMPRODUCT((AGQ3:AGQ54=ADL77)*(AGT3:AGT54=ADL78)*AGR3:AGR54)</f>
        <v>0</v>
      </c>
      <c r="ADR78" s="395">
        <f ca="1">ADP78-ADQ78+1000</f>
        <v>1000</v>
      </c>
      <c r="ADS78" s="395">
        <f t="shared" ref="ADS78:ADS80" ca="1" si="7749">IF(ADL78&lt;&gt;"",ADM78*3+ADN78*1,"")</f>
        <v>0</v>
      </c>
      <c r="ADT78" s="395">
        <f ca="1">IF(ADL78&lt;&gt;"",VLOOKUP(ADL78,ACS4:ACY52,7,FALSE),"")</f>
        <v>1000</v>
      </c>
      <c r="ADU78" s="395">
        <f ca="1">IF(ADL78&lt;&gt;"",VLOOKUP(ADL78,ACS4:ACY52,5,FALSE),"")</f>
        <v>0</v>
      </c>
      <c r="ADV78" s="395">
        <f ca="1">IF(ADL78&lt;&gt;"",VLOOKUP(ADL78,ACS4:ADA52,9,FALSE),"")</f>
        <v>13</v>
      </c>
      <c r="ADW78" s="395">
        <f t="shared" ref="ADW78:ADW80" ca="1" si="7750">ADS78</f>
        <v>0</v>
      </c>
      <c r="ADX78" s="395">
        <f ca="1">IF(ADL78&lt;&gt;"",RANK(ADW78,ADW77:ADW80),"")</f>
        <v>1</v>
      </c>
      <c r="ADY78" s="395">
        <f ca="1">IF(ADL78&lt;&gt;"",SUMPRODUCT((ADW77:ADW80=ADW78)*(ADR77:ADR80&gt;ADR78)),"")</f>
        <v>0</v>
      </c>
      <c r="ADZ78" s="395">
        <f ca="1">IF(ADL78&lt;&gt;"",SUMPRODUCT((ADW77:ADW80=ADW78)*(ADR77:ADR80=ADR78)*(ADP77:ADP80&gt;ADP78)),"")</f>
        <v>0</v>
      </c>
      <c r="AEA78" s="395">
        <f ca="1">IF(ADL78&lt;&gt;"",SUMPRODUCT((ADW77:ADW80=ADW78)*(ADR77:ADR80=ADR78)*(ADP77:ADP80=ADP78)*(ADT77:ADT80&gt;ADT78)),"")</f>
        <v>0</v>
      </c>
      <c r="AEB78" s="395">
        <f ca="1">IF(ADL78&lt;&gt;"",SUMPRODUCT((ADW77:ADW80=ADW78)*(ADR77:ADR80=ADR78)*(ADP77:ADP80=ADP78)*(ADT77:ADT80=ADT78)*(ADU77:ADU80&gt;ADU78)),"")</f>
        <v>0</v>
      </c>
      <c r="AEC78" s="395">
        <f ca="1">IF(ADL78&lt;&gt;"",SUMPRODUCT((ADW77:ADW80=ADW78)*(ADR77:ADR80=ADR78)*(ADP77:ADP80=ADP78)*(ADT77:ADT80=ADT78)*(ADU77:ADU80=ADU78)*(ADV77:ADV80&gt;ADV78)),"")</f>
        <v>2</v>
      </c>
      <c r="AED78" s="395">
        <f ca="1">IF(ADL78&lt;&gt;"",SUM(ADX78:AEC78),"")</f>
        <v>3</v>
      </c>
      <c r="AEE78" s="395" t="str">
        <f ca="1">IF(AEF26&lt;&gt;"",SUMPRODUCT((AEM25:AEM28=AEM26)*(AEL25:AEL28=AEL26)*(AEJ25:AEJ28=AEJ26)*(AEK25:AEK28=AEK26)),"")</f>
        <v/>
      </c>
      <c r="AEF78" s="395" t="str">
        <f ca="1">IF(AND(AEE78&lt;&gt;"",AEE78&gt;1),AEF26,"")</f>
        <v/>
      </c>
      <c r="AEG78" s="395">
        <f ca="1">SUMPRODUCT((AGQ3:AGQ54=AEF78)*(AGT3:AGT54=AEF79)*(AGU3:AGU54="W"))+SUMPRODUCT((AGQ3:AGQ54=AEF78)*(AGT3:AGT54=AEF80)*(AGU3:AGU54="W"))+SUMPRODUCT((AGQ3:AGQ54=AEF78)*(AGT3:AGT54=AEF81)*(AGU3:AGU54="W"))+SUMPRODUCT((AGQ3:AGQ54=AEF79)*(AGT3:AGT54=AEF78)*(AGV3:AGV54="W"))+SUMPRODUCT((AGQ3:AGQ54=AEF80)*(AGT3:AGT54=AEF78)*(AGV3:AGV54="W"))+SUMPRODUCT((AGQ3:AGQ54=AEF81)*(AGT3:AGT54=AEF78)*(AGV3:AGV54="W"))</f>
        <v>0</v>
      </c>
      <c r="AEH78" s="395">
        <f ca="1">SUMPRODUCT((AGQ3:AGQ54=AEF78)*(AGT3:AGT54=AEF79)*(AGU3:AGU54="D"))+SUMPRODUCT((AGQ3:AGQ54=AEF78)*(AGT3:AGT54=AEF80)*(AGU3:AGU54="D"))+SUMPRODUCT((AGQ3:AGQ54=AEF78)*(AGT3:AGT54=AEF81)*(AGU3:AGU54="D"))+SUMPRODUCT((AGQ3:AGQ54=AEF79)*(AGT3:AGT54=AEF78)*(AGU3:AGU54="D"))+SUMPRODUCT((AGQ3:AGQ54=AEF80)*(AGT3:AGT54=AEF78)*(AGU3:AGU54="D"))+SUMPRODUCT((AGQ3:AGQ54=AEF81)*(AGT3:AGT54=AEF78)*(AGU3:AGU54="D"))</f>
        <v>0</v>
      </c>
      <c r="AEI78" s="395">
        <f ca="1">SUMPRODUCT((AGQ3:AGQ54=AEF78)*(AGT3:AGT54=AEF79)*(AGU3:AGU54="L"))+SUMPRODUCT((AGQ3:AGQ54=AEF78)*(AGT3:AGT54=AEF80)*(AGU3:AGU54="L"))+SUMPRODUCT((AGQ3:AGQ54=AEF78)*(AGT3:AGT54=AEF81)*(AGU3:AGU54="L"))+SUMPRODUCT((AGQ3:AGQ54=AEF79)*(AGT3:AGT54=AEF78)*(AGV3:AGV54="L"))+SUMPRODUCT((AGQ3:AGQ54=AEF80)*(AGT3:AGT54=AEF78)*(AGV3:AGV54="L"))+SUMPRODUCT((AGQ3:AGQ54=AEF81)*(AGT3:AGT54=AEF78)*(AGV3:AGV54="L"))</f>
        <v>0</v>
      </c>
      <c r="AEJ78" s="395">
        <f ca="1">SUMPRODUCT((AGQ3:AGQ54=AEF78)*(AGT3:AGT54=AEF79)*AGR3:AGR54)+SUMPRODUCT((AGQ3:AGQ54=AEF78)*(AGT3:AGT54=AEF80)*AGR3:AGR54)+SUMPRODUCT((AGQ3:AGQ54=AEF78)*(AGT3:AGT54=AEF81)*AGR3:AGR54)+SUMPRODUCT((AGQ3:AGQ54=AEF78)*(AGT3:AGT54=AEF77)*AGR3:AGR54)+SUMPRODUCT((AGQ3:AGQ54=AEF79)*(AGT3:AGT54=AEF78)*AGS3:AGS54)+SUMPRODUCT((AGQ3:AGQ54=AEF80)*(AGT3:AGT54=AEF78)*AGS3:AGS54)+SUMPRODUCT((AGQ3:AGQ54=AEF81)*(AGT3:AGT54=AEF78)*AGS3:AGS54)+SUMPRODUCT((AGQ3:AGQ54=AEF77)*(AGT3:AGT54=AEF78)*AGS3:AGS54)</f>
        <v>0</v>
      </c>
      <c r="AEK78" s="395">
        <f ca="1">SUMPRODUCT((AGQ3:AGQ54=AEF78)*(AGT3:AGT54=AEF79)*AGS3:AGS54)+SUMPRODUCT((AGQ3:AGQ54=AEF78)*(AGT3:AGT54=AEF80)*AGS3:AGS54)+SUMPRODUCT((AGQ3:AGQ54=AEF78)*(AGT3:AGT54=AEF81)*AGS3:AGS54)+SUMPRODUCT((AGQ3:AGQ54=AEF78)*(AGT3:AGT54=AEF77)*AGS3:AGS54)+SUMPRODUCT((AGQ3:AGQ54=AEF79)*(AGT3:AGT54=AEF78)*AGR3:AGR54)+SUMPRODUCT((AGQ3:AGQ54=AEF80)*(AGT3:AGT54=AEF78)*AGR3:AGR54)+SUMPRODUCT((AGQ3:AGQ54=AEF81)*(AGT3:AGT54=AEF78)*AGR3:AGR54)+SUMPRODUCT((AGQ3:AGQ54=AEF77)*(AGT3:AGT54=AEF78)*AGR3:AGR54)</f>
        <v>0</v>
      </c>
      <c r="AEL78" s="395">
        <f ca="1">AEJ78-AEK78+1000</f>
        <v>1000</v>
      </c>
      <c r="AEM78" s="395" t="str">
        <f t="shared" ref="AEM78:AEM80" ca="1" si="7751">IF(AEF78&lt;&gt;"",AEG78*3+AEH78*1,"")</f>
        <v/>
      </c>
      <c r="AEN78" s="395" t="str">
        <f ca="1">IF(AEF78&lt;&gt;"",VLOOKUP(AEF78,ACS4:ACY52,7,FALSE),"")</f>
        <v/>
      </c>
      <c r="AEO78" s="395" t="str">
        <f ca="1">IF(AEF78&lt;&gt;"",VLOOKUP(AEF78,ACS4:ACY52,5,FALSE),"")</f>
        <v/>
      </c>
      <c r="AEP78" s="395" t="str">
        <f ca="1">IF(AEF78&lt;&gt;"",VLOOKUP(AEF78,ACS4:ADA52,9,FALSE),"")</f>
        <v/>
      </c>
      <c r="AEQ78" s="395" t="str">
        <f t="shared" ref="AEQ78:AEQ80" ca="1" si="7752">AEM78</f>
        <v/>
      </c>
      <c r="AER78" s="395" t="str">
        <f ca="1">IF(AEF78&lt;&gt;"",RANK(AEQ78,AEQ77:AEQ80),"")</f>
        <v/>
      </c>
      <c r="AES78" s="395" t="str">
        <f ca="1">IF(AEF78&lt;&gt;"",SUMPRODUCT((AEQ77:AEQ80=AEQ78)*(AEL77:AEL80&gt;AEL78)),"")</f>
        <v/>
      </c>
      <c r="AET78" s="395" t="str">
        <f ca="1">IF(AEF78&lt;&gt;"",SUMPRODUCT((AEQ77:AEQ80=AEQ78)*(AEL77:AEL80=AEL78)*(AEJ77:AEJ80&gt;AEJ78)),"")</f>
        <v/>
      </c>
      <c r="AEU78" s="395" t="str">
        <f ca="1">IF(AEF78&lt;&gt;"",SUMPRODUCT((AEQ77:AEQ80=AEQ78)*(AEL77:AEL80=AEL78)*(AEJ77:AEJ80=AEJ78)*(AEN77:AEN80&gt;AEN78)),"")</f>
        <v/>
      </c>
      <c r="AEV78" s="395" t="str">
        <f ca="1">IF(AEF78&lt;&gt;"",SUMPRODUCT((AEQ77:AEQ80=AEQ78)*(AEL77:AEL80=AEL78)*(AEJ77:AEJ80=AEJ78)*(AEN77:AEN80=AEN78)*(AEO77:AEO80&gt;AEO78)),"")</f>
        <v/>
      </c>
      <c r="AEW78" s="395" t="str">
        <f ca="1">IF(AEF78&lt;&gt;"",SUMPRODUCT((AEQ77:AEQ80=AEQ78)*(AEL77:AEL80=AEL78)*(AEJ77:AEJ80=AEJ78)*(AEN77:AEN80=AEN78)*(AEO77:AEO80=AEO78)*(AEP77:AEP80&gt;AEP78)),"")</f>
        <v/>
      </c>
      <c r="AEX78" s="395" t="str">
        <f ca="1">IF(AEF78&lt;&gt;"",SUM(AER78:AEW78)+1,"")</f>
        <v/>
      </c>
      <c r="AHF78" s="395">
        <f ca="1">IF(COUNTIF(AHF25:AHF28,4)=4,1,SUMPRODUCT((AHF25:AHF28=AHF26)*(AHE25:AHE28=AHE26)*(AHC25:AHC28&gt;AHC26))+1)</f>
        <v>1</v>
      </c>
      <c r="AHQ78" s="395">
        <f ca="1">IF(AHR26&lt;&gt;"",SUMPRODUCT((AHY25:AHY28=AHY26)*(AHX25:AHX28=AHX26)*(AHV25:AHV28=AHV26)*(AHW25:AHW28=AHW26)),"")</f>
        <v>4</v>
      </c>
      <c r="AHR78" s="395" t="str">
        <f ca="1">IF(AND(AHQ78&lt;&gt;"",AHQ78&gt;1),AHR26,"")</f>
        <v>Los Angeles</v>
      </c>
      <c r="AHS78" s="395">
        <f ca="1">SUMPRODUCT((AKW3:AKW54=AHR78)*(AKZ3:AKZ54=AHR79)*(ALA3:ALA54="W"))+SUMPRODUCT((AKW3:AKW54=AHR78)*(AKZ3:AKZ54=AHR80)*(ALA3:ALA54="W"))+SUMPRODUCT((AKW3:AKW54=AHR78)*(AKZ3:AKZ54=AHR81)*(ALA3:ALA54="W"))+SUMPRODUCT((AKW3:AKW54=AHR78)*(AKZ3:AKZ54=AHR77)*(ALA3:ALA54="W"))+SUMPRODUCT((AKW3:AKW54=AHR79)*(AKZ3:AKZ54=AHR78)*(ALB3:ALB54="W"))+SUMPRODUCT((AKW3:AKW54=AHR80)*(AKZ3:AKZ54=AHR78)*(ALB3:ALB54="W"))+SUMPRODUCT((AKW3:AKW54=AHR81)*(AKZ3:AKZ54=AHR78)*(ALB3:ALB54="W"))+SUMPRODUCT((AKW3:AKW54=AHR77)*(AKZ3:AKZ54=AHR78)*(ALB3:ALB54="W"))</f>
        <v>0</v>
      </c>
      <c r="AHT78" s="395">
        <f ca="1">SUMPRODUCT((AKW3:AKW54=AHR78)*(AKZ3:AKZ54=AHR79)*(ALA3:ALA54="D"))+SUMPRODUCT((AKW3:AKW54=AHR78)*(AKZ3:AKZ54=AHR80)*(ALA3:ALA54="D"))+SUMPRODUCT((AKW3:AKW54=AHR78)*(AKZ3:AKZ54=AHR81)*(ALA3:ALA54="D"))+SUMPRODUCT((AKW3:AKW54=AHR78)*(AKZ3:AKZ54=AHR77)*(ALA3:ALA54="D"))+SUMPRODUCT((AKW3:AKW54=AHR79)*(AKZ3:AKZ54=AHR78)*(ALA3:ALA54="D"))+SUMPRODUCT((AKW3:AKW54=AHR80)*(AKZ3:AKZ54=AHR78)*(ALA3:ALA54="D"))+SUMPRODUCT((AKW3:AKW54=AHR81)*(AKZ3:AKZ54=AHR78)*(ALA3:ALA54="D"))+SUMPRODUCT((AKW3:AKW54=AHR77)*(AKZ3:AKZ54=AHR78)*(ALA3:ALA54="D"))</f>
        <v>0</v>
      </c>
      <c r="AHU78" s="395">
        <f ca="1">SUMPRODUCT((AKW3:AKW54=AHR78)*(AKZ3:AKZ54=AHR79)*(ALA3:ALA54="L"))+SUMPRODUCT((AKW3:AKW54=AHR78)*(AKZ3:AKZ54=AHR80)*(ALA3:ALA54="L"))+SUMPRODUCT((AKW3:AKW54=AHR78)*(AKZ3:AKZ54=AHR81)*(ALA3:ALA54="L"))+SUMPRODUCT((AKW3:AKW54=AHR78)*(AKZ3:AKZ54=AHR77)*(ALA3:ALA54="L"))+SUMPRODUCT((AKW3:AKW54=AHR79)*(AKZ3:AKZ54=AHR78)*(ALB3:ALB54="L"))+SUMPRODUCT((AKW3:AKW54=AHR80)*(AKZ3:AKZ54=AHR78)*(ALB3:ALB54="L"))+SUMPRODUCT((AKW3:AKW54=AHR81)*(AKZ3:AKZ54=AHR78)*(ALB3:ALB54="L"))+SUMPRODUCT((AKW3:AKW54=AHR77)*(AKZ3:AKZ54=AHR78)*(ALB3:ALB54="L"))</f>
        <v>0</v>
      </c>
      <c r="AHV78" s="395">
        <f ca="1">SUMPRODUCT((AKW3:AKW54=AHR78)*(AKZ3:AKZ54=AHR79)*AKX3:AKX54)+SUMPRODUCT((AKW3:AKW54=AHR78)*(AKZ3:AKZ54=AHR80)*AKX3:AKX54)+SUMPRODUCT((AKW3:AKW54=AHR78)*(AKZ3:AKZ54=AHR81)*AKX3:AKX54)+SUMPRODUCT((AKW3:AKW54=AHR78)*(AKZ3:AKZ54=AHR77)*AKX3:AKX54)+SUMPRODUCT((AKW3:AKW54=AHR79)*(AKZ3:AKZ54=AHR78)*AKY3:AKY54)+SUMPRODUCT((AKW3:AKW54=AHR80)*(AKZ3:AKZ54=AHR78)*AKY3:AKY54)+SUMPRODUCT((AKW3:AKW54=AHR81)*(AKZ3:AKZ54=AHR78)*AKY3:AKY54)+SUMPRODUCT((AKW3:AKW54=AHR77)*(AKZ3:AKZ54=AHR78)*AKY3:AKY54)</f>
        <v>0</v>
      </c>
      <c r="AHW78" s="395">
        <f ca="1">SUMPRODUCT((AKW3:AKW54=AHR78)*(AKZ3:AKZ54=AHR79)*AKY3:AKY54)+SUMPRODUCT((AKW3:AKW54=AHR78)*(AKZ3:AKZ54=AHR80)*AKY3:AKY54)+SUMPRODUCT((AKW3:AKW54=AHR78)*(AKZ3:AKZ54=AHR81)*AKY3:AKY54)+SUMPRODUCT((AKW3:AKW54=AHR78)*(AKZ3:AKZ54=AHR77)*AKY3:AKY54)+SUMPRODUCT((AKW3:AKW54=AHR79)*(AKZ3:AKZ54=AHR78)*AKX3:AKX54)+SUMPRODUCT((AKW3:AKW54=AHR80)*(AKZ3:AKZ54=AHR78)*AKX3:AKX54)+SUMPRODUCT((AKW3:AKW54=AHR81)*(AKZ3:AKZ54=AHR78)*AKX3:AKX54)+SUMPRODUCT((AKW3:AKW54=AHR77)*(AKZ3:AKZ54=AHR78)*AKX3:AKX54)</f>
        <v>0</v>
      </c>
      <c r="AHX78" s="395">
        <f ca="1">AHV78-AHW78+1000</f>
        <v>1000</v>
      </c>
      <c r="AHY78" s="395">
        <f t="shared" ref="AHY78:AHY80" ca="1" si="7753">IF(AHR78&lt;&gt;"",AHS78*3+AHT78*1,"")</f>
        <v>0</v>
      </c>
      <c r="AHZ78" s="395">
        <f ca="1">IF(AHR78&lt;&gt;"",VLOOKUP(AHR78,AGY4:AHE52,7,FALSE),"")</f>
        <v>1000</v>
      </c>
      <c r="AIA78" s="395">
        <f ca="1">IF(AHR78&lt;&gt;"",VLOOKUP(AHR78,AGY4:AHE52,5,FALSE),"")</f>
        <v>0</v>
      </c>
      <c r="AIB78" s="395">
        <f ca="1">IF(AHR78&lt;&gt;"",VLOOKUP(AHR78,AGY4:AHG52,9,FALSE),"")</f>
        <v>13</v>
      </c>
      <c r="AIC78" s="395">
        <f t="shared" ref="AIC78:AIC80" ca="1" si="7754">AHY78</f>
        <v>0</v>
      </c>
      <c r="AID78" s="395">
        <f ca="1">IF(AHR78&lt;&gt;"",RANK(AIC78,AIC77:AIC80),"")</f>
        <v>1</v>
      </c>
      <c r="AIE78" s="395">
        <f ca="1">IF(AHR78&lt;&gt;"",SUMPRODUCT((AIC77:AIC80=AIC78)*(AHX77:AHX80&gt;AHX78)),"")</f>
        <v>0</v>
      </c>
      <c r="AIF78" s="395">
        <f ca="1">IF(AHR78&lt;&gt;"",SUMPRODUCT((AIC77:AIC80=AIC78)*(AHX77:AHX80=AHX78)*(AHV77:AHV80&gt;AHV78)),"")</f>
        <v>0</v>
      </c>
      <c r="AIG78" s="395">
        <f ca="1">IF(AHR78&lt;&gt;"",SUMPRODUCT((AIC77:AIC80=AIC78)*(AHX77:AHX80=AHX78)*(AHV77:AHV80=AHV78)*(AHZ77:AHZ80&gt;AHZ78)),"")</f>
        <v>0</v>
      </c>
      <c r="AIH78" s="395">
        <f ca="1">IF(AHR78&lt;&gt;"",SUMPRODUCT((AIC77:AIC80=AIC78)*(AHX77:AHX80=AHX78)*(AHV77:AHV80=AHV78)*(AHZ77:AHZ80=AHZ78)*(AIA77:AIA80&gt;AIA78)),"")</f>
        <v>0</v>
      </c>
      <c r="AII78" s="395">
        <f ca="1">IF(AHR78&lt;&gt;"",SUMPRODUCT((AIC77:AIC80=AIC78)*(AHX77:AHX80=AHX78)*(AHV77:AHV80=AHV78)*(AHZ77:AHZ80=AHZ78)*(AIA77:AIA80=AIA78)*(AIB77:AIB80&gt;AIB78)),"")</f>
        <v>2</v>
      </c>
      <c r="AIJ78" s="395">
        <f ca="1">IF(AHR78&lt;&gt;"",SUM(AID78:AII78),"")</f>
        <v>3</v>
      </c>
      <c r="AIK78" s="395" t="str">
        <f ca="1">IF(AIL26&lt;&gt;"",SUMPRODUCT((AIS25:AIS28=AIS26)*(AIR25:AIR28=AIR26)*(AIP25:AIP28=AIP26)*(AIQ25:AIQ28=AIQ26)),"")</f>
        <v/>
      </c>
      <c r="AIL78" s="395" t="str">
        <f ca="1">IF(AND(AIK78&lt;&gt;"",AIK78&gt;1),AIL26,"")</f>
        <v/>
      </c>
      <c r="AIM78" s="395">
        <f ca="1">SUMPRODUCT((AKW3:AKW54=AIL78)*(AKZ3:AKZ54=AIL79)*(ALA3:ALA54="W"))+SUMPRODUCT((AKW3:AKW54=AIL78)*(AKZ3:AKZ54=AIL80)*(ALA3:ALA54="W"))+SUMPRODUCT((AKW3:AKW54=AIL78)*(AKZ3:AKZ54=AIL81)*(ALA3:ALA54="W"))+SUMPRODUCT((AKW3:AKW54=AIL79)*(AKZ3:AKZ54=AIL78)*(ALB3:ALB54="W"))+SUMPRODUCT((AKW3:AKW54=AIL80)*(AKZ3:AKZ54=AIL78)*(ALB3:ALB54="W"))+SUMPRODUCT((AKW3:AKW54=AIL81)*(AKZ3:AKZ54=AIL78)*(ALB3:ALB54="W"))</f>
        <v>0</v>
      </c>
      <c r="AIN78" s="395">
        <f ca="1">SUMPRODUCT((AKW3:AKW54=AIL78)*(AKZ3:AKZ54=AIL79)*(ALA3:ALA54="D"))+SUMPRODUCT((AKW3:AKW54=AIL78)*(AKZ3:AKZ54=AIL80)*(ALA3:ALA54="D"))+SUMPRODUCT((AKW3:AKW54=AIL78)*(AKZ3:AKZ54=AIL81)*(ALA3:ALA54="D"))+SUMPRODUCT((AKW3:AKW54=AIL79)*(AKZ3:AKZ54=AIL78)*(ALA3:ALA54="D"))+SUMPRODUCT((AKW3:AKW54=AIL80)*(AKZ3:AKZ54=AIL78)*(ALA3:ALA54="D"))+SUMPRODUCT((AKW3:AKW54=AIL81)*(AKZ3:AKZ54=AIL78)*(ALA3:ALA54="D"))</f>
        <v>0</v>
      </c>
      <c r="AIO78" s="395">
        <f ca="1">SUMPRODUCT((AKW3:AKW54=AIL78)*(AKZ3:AKZ54=AIL79)*(ALA3:ALA54="L"))+SUMPRODUCT((AKW3:AKW54=AIL78)*(AKZ3:AKZ54=AIL80)*(ALA3:ALA54="L"))+SUMPRODUCT((AKW3:AKW54=AIL78)*(AKZ3:AKZ54=AIL81)*(ALA3:ALA54="L"))+SUMPRODUCT((AKW3:AKW54=AIL79)*(AKZ3:AKZ54=AIL78)*(ALB3:ALB54="L"))+SUMPRODUCT((AKW3:AKW54=AIL80)*(AKZ3:AKZ54=AIL78)*(ALB3:ALB54="L"))+SUMPRODUCT((AKW3:AKW54=AIL81)*(AKZ3:AKZ54=AIL78)*(ALB3:ALB54="L"))</f>
        <v>0</v>
      </c>
      <c r="AIP78" s="395">
        <f ca="1">SUMPRODUCT((AKW3:AKW54=AIL78)*(AKZ3:AKZ54=AIL79)*AKX3:AKX54)+SUMPRODUCT((AKW3:AKW54=AIL78)*(AKZ3:AKZ54=AIL80)*AKX3:AKX54)+SUMPRODUCT((AKW3:AKW54=AIL78)*(AKZ3:AKZ54=AIL81)*AKX3:AKX54)+SUMPRODUCT((AKW3:AKW54=AIL78)*(AKZ3:AKZ54=AIL77)*AKX3:AKX54)+SUMPRODUCT((AKW3:AKW54=AIL79)*(AKZ3:AKZ54=AIL78)*AKY3:AKY54)+SUMPRODUCT((AKW3:AKW54=AIL80)*(AKZ3:AKZ54=AIL78)*AKY3:AKY54)+SUMPRODUCT((AKW3:AKW54=AIL81)*(AKZ3:AKZ54=AIL78)*AKY3:AKY54)+SUMPRODUCT((AKW3:AKW54=AIL77)*(AKZ3:AKZ54=AIL78)*AKY3:AKY54)</f>
        <v>0</v>
      </c>
      <c r="AIQ78" s="395">
        <f ca="1">SUMPRODUCT((AKW3:AKW54=AIL78)*(AKZ3:AKZ54=AIL79)*AKY3:AKY54)+SUMPRODUCT((AKW3:AKW54=AIL78)*(AKZ3:AKZ54=AIL80)*AKY3:AKY54)+SUMPRODUCT((AKW3:AKW54=AIL78)*(AKZ3:AKZ54=AIL81)*AKY3:AKY54)+SUMPRODUCT((AKW3:AKW54=AIL78)*(AKZ3:AKZ54=AIL77)*AKY3:AKY54)+SUMPRODUCT((AKW3:AKW54=AIL79)*(AKZ3:AKZ54=AIL78)*AKX3:AKX54)+SUMPRODUCT((AKW3:AKW54=AIL80)*(AKZ3:AKZ54=AIL78)*AKX3:AKX54)+SUMPRODUCT((AKW3:AKW54=AIL81)*(AKZ3:AKZ54=AIL78)*AKX3:AKX54)+SUMPRODUCT((AKW3:AKW54=AIL77)*(AKZ3:AKZ54=AIL78)*AKX3:AKX54)</f>
        <v>0</v>
      </c>
      <c r="AIR78" s="395">
        <f ca="1">AIP78-AIQ78+1000</f>
        <v>1000</v>
      </c>
      <c r="AIS78" s="395" t="str">
        <f t="shared" ref="AIS78:AIS80" ca="1" si="7755">IF(AIL78&lt;&gt;"",AIM78*3+AIN78*1,"")</f>
        <v/>
      </c>
      <c r="AIT78" s="395" t="str">
        <f ca="1">IF(AIL78&lt;&gt;"",VLOOKUP(AIL78,AGY4:AHE52,7,FALSE),"")</f>
        <v/>
      </c>
      <c r="AIU78" s="395" t="str">
        <f ca="1">IF(AIL78&lt;&gt;"",VLOOKUP(AIL78,AGY4:AHE52,5,FALSE),"")</f>
        <v/>
      </c>
      <c r="AIV78" s="395" t="str">
        <f ca="1">IF(AIL78&lt;&gt;"",VLOOKUP(AIL78,AGY4:AHG52,9,FALSE),"")</f>
        <v/>
      </c>
      <c r="AIW78" s="395" t="str">
        <f t="shared" ref="AIW78:AIW80" ca="1" si="7756">AIS78</f>
        <v/>
      </c>
      <c r="AIX78" s="395" t="str">
        <f ca="1">IF(AIL78&lt;&gt;"",RANK(AIW78,AIW77:AIW80),"")</f>
        <v/>
      </c>
      <c r="AIY78" s="395" t="str">
        <f ca="1">IF(AIL78&lt;&gt;"",SUMPRODUCT((AIW77:AIW80=AIW78)*(AIR77:AIR80&gt;AIR78)),"")</f>
        <v/>
      </c>
      <c r="AIZ78" s="395" t="str">
        <f ca="1">IF(AIL78&lt;&gt;"",SUMPRODUCT((AIW77:AIW80=AIW78)*(AIR77:AIR80=AIR78)*(AIP77:AIP80&gt;AIP78)),"")</f>
        <v/>
      </c>
      <c r="AJA78" s="395" t="str">
        <f ca="1">IF(AIL78&lt;&gt;"",SUMPRODUCT((AIW77:AIW80=AIW78)*(AIR77:AIR80=AIR78)*(AIP77:AIP80=AIP78)*(AIT77:AIT80&gt;AIT78)),"")</f>
        <v/>
      </c>
      <c r="AJB78" s="395" t="str">
        <f ca="1">IF(AIL78&lt;&gt;"",SUMPRODUCT((AIW77:AIW80=AIW78)*(AIR77:AIR80=AIR78)*(AIP77:AIP80=AIP78)*(AIT77:AIT80=AIT78)*(AIU77:AIU80&gt;AIU78)),"")</f>
        <v/>
      </c>
      <c r="AJC78" s="395" t="str">
        <f ca="1">IF(AIL78&lt;&gt;"",SUMPRODUCT((AIW77:AIW80=AIW78)*(AIR77:AIR80=AIR78)*(AIP77:AIP80=AIP78)*(AIT77:AIT80=AIT78)*(AIU77:AIU80=AIU78)*(AIV77:AIV80&gt;AIV78)),"")</f>
        <v/>
      </c>
      <c r="AJD78" s="395" t="str">
        <f ca="1">IF(AIL78&lt;&gt;"",SUM(AIX78:AJC78)+1,"")</f>
        <v/>
      </c>
      <c r="ALL78" s="395">
        <f ca="1">IF(COUNTIF(ALL25:ALL28,4)=4,1,SUMPRODUCT((ALL25:ALL28=ALL26)*(ALK25:ALK28=ALK26)*(ALI25:ALI28&gt;ALI26))+1)</f>
        <v>1</v>
      </c>
      <c r="ALW78" s="395">
        <f ca="1">IF(ALX26&lt;&gt;"",SUMPRODUCT((AME25:AME28=AME26)*(AMD25:AMD28=AMD26)*(AMB25:AMB28=AMB26)*(AMC25:AMC28=AMC26)),"")</f>
        <v>4</v>
      </c>
      <c r="ALX78" s="395" t="str">
        <f ca="1">IF(AND(ALW78&lt;&gt;"",ALW78&gt;1),ALX26,"")</f>
        <v>Los Angeles</v>
      </c>
      <c r="ALY78" s="395">
        <f ca="1">SUMPRODUCT((APC3:APC54=ALX78)*(APF3:APF54=ALX79)*(APG3:APG54="W"))+SUMPRODUCT((APC3:APC54=ALX78)*(APF3:APF54=ALX80)*(APG3:APG54="W"))+SUMPRODUCT((APC3:APC54=ALX78)*(APF3:APF54=ALX81)*(APG3:APG54="W"))+SUMPRODUCT((APC3:APC54=ALX78)*(APF3:APF54=ALX77)*(APG3:APG54="W"))+SUMPRODUCT((APC3:APC54=ALX79)*(APF3:APF54=ALX78)*(APH3:APH54="W"))+SUMPRODUCT((APC3:APC54=ALX80)*(APF3:APF54=ALX78)*(APH3:APH54="W"))+SUMPRODUCT((APC3:APC54=ALX81)*(APF3:APF54=ALX78)*(APH3:APH54="W"))+SUMPRODUCT((APC3:APC54=ALX77)*(APF3:APF54=ALX78)*(APH3:APH54="W"))</f>
        <v>0</v>
      </c>
      <c r="ALZ78" s="395">
        <f ca="1">SUMPRODUCT((APC3:APC54=ALX78)*(APF3:APF54=ALX79)*(APG3:APG54="D"))+SUMPRODUCT((APC3:APC54=ALX78)*(APF3:APF54=ALX80)*(APG3:APG54="D"))+SUMPRODUCT((APC3:APC54=ALX78)*(APF3:APF54=ALX81)*(APG3:APG54="D"))+SUMPRODUCT((APC3:APC54=ALX78)*(APF3:APF54=ALX77)*(APG3:APG54="D"))+SUMPRODUCT((APC3:APC54=ALX79)*(APF3:APF54=ALX78)*(APG3:APG54="D"))+SUMPRODUCT((APC3:APC54=ALX80)*(APF3:APF54=ALX78)*(APG3:APG54="D"))+SUMPRODUCT((APC3:APC54=ALX81)*(APF3:APF54=ALX78)*(APG3:APG54="D"))+SUMPRODUCT((APC3:APC54=ALX77)*(APF3:APF54=ALX78)*(APG3:APG54="D"))</f>
        <v>0</v>
      </c>
      <c r="AMA78" s="395">
        <f ca="1">SUMPRODUCT((APC3:APC54=ALX78)*(APF3:APF54=ALX79)*(APG3:APG54="L"))+SUMPRODUCT((APC3:APC54=ALX78)*(APF3:APF54=ALX80)*(APG3:APG54="L"))+SUMPRODUCT((APC3:APC54=ALX78)*(APF3:APF54=ALX81)*(APG3:APG54="L"))+SUMPRODUCT((APC3:APC54=ALX78)*(APF3:APF54=ALX77)*(APG3:APG54="L"))+SUMPRODUCT((APC3:APC54=ALX79)*(APF3:APF54=ALX78)*(APH3:APH54="L"))+SUMPRODUCT((APC3:APC54=ALX80)*(APF3:APF54=ALX78)*(APH3:APH54="L"))+SUMPRODUCT((APC3:APC54=ALX81)*(APF3:APF54=ALX78)*(APH3:APH54="L"))+SUMPRODUCT((APC3:APC54=ALX77)*(APF3:APF54=ALX78)*(APH3:APH54="L"))</f>
        <v>0</v>
      </c>
      <c r="AMB78" s="395">
        <f ca="1">SUMPRODUCT((APC3:APC54=ALX78)*(APF3:APF54=ALX79)*APD3:APD54)+SUMPRODUCT((APC3:APC54=ALX78)*(APF3:APF54=ALX80)*APD3:APD54)+SUMPRODUCT((APC3:APC54=ALX78)*(APF3:APF54=ALX81)*APD3:APD54)+SUMPRODUCT((APC3:APC54=ALX78)*(APF3:APF54=ALX77)*APD3:APD54)+SUMPRODUCT((APC3:APC54=ALX79)*(APF3:APF54=ALX78)*APE3:APE54)+SUMPRODUCT((APC3:APC54=ALX80)*(APF3:APF54=ALX78)*APE3:APE54)+SUMPRODUCT((APC3:APC54=ALX81)*(APF3:APF54=ALX78)*APE3:APE54)+SUMPRODUCT((APC3:APC54=ALX77)*(APF3:APF54=ALX78)*APE3:APE54)</f>
        <v>0</v>
      </c>
      <c r="AMC78" s="395">
        <f ca="1">SUMPRODUCT((APC3:APC54=ALX78)*(APF3:APF54=ALX79)*APE3:APE54)+SUMPRODUCT((APC3:APC54=ALX78)*(APF3:APF54=ALX80)*APE3:APE54)+SUMPRODUCT((APC3:APC54=ALX78)*(APF3:APF54=ALX81)*APE3:APE54)+SUMPRODUCT((APC3:APC54=ALX78)*(APF3:APF54=ALX77)*APE3:APE54)+SUMPRODUCT((APC3:APC54=ALX79)*(APF3:APF54=ALX78)*APD3:APD54)+SUMPRODUCT((APC3:APC54=ALX80)*(APF3:APF54=ALX78)*APD3:APD54)+SUMPRODUCT((APC3:APC54=ALX81)*(APF3:APF54=ALX78)*APD3:APD54)+SUMPRODUCT((APC3:APC54=ALX77)*(APF3:APF54=ALX78)*APD3:APD54)</f>
        <v>0</v>
      </c>
      <c r="AMD78" s="395">
        <f ca="1">AMB78-AMC78+1000</f>
        <v>1000</v>
      </c>
      <c r="AME78" s="395">
        <f t="shared" ref="AME78:AME80" ca="1" si="7757">IF(ALX78&lt;&gt;"",ALY78*3+ALZ78*1,"")</f>
        <v>0</v>
      </c>
      <c r="AMF78" s="395">
        <f ca="1">IF(ALX78&lt;&gt;"",VLOOKUP(ALX78,ALE4:ALK52,7,FALSE),"")</f>
        <v>1000</v>
      </c>
      <c r="AMG78" s="395">
        <f ca="1">IF(ALX78&lt;&gt;"",VLOOKUP(ALX78,ALE4:ALK52,5,FALSE),"")</f>
        <v>0</v>
      </c>
      <c r="AMH78" s="395">
        <f ca="1">IF(ALX78&lt;&gt;"",VLOOKUP(ALX78,ALE4:ALM52,9,FALSE),"")</f>
        <v>13</v>
      </c>
      <c r="AMI78" s="395">
        <f t="shared" ref="AMI78:AMI80" ca="1" si="7758">AME78</f>
        <v>0</v>
      </c>
      <c r="AMJ78" s="395">
        <f ca="1">IF(ALX78&lt;&gt;"",RANK(AMI78,AMI77:AMI80),"")</f>
        <v>1</v>
      </c>
      <c r="AMK78" s="395">
        <f ca="1">IF(ALX78&lt;&gt;"",SUMPRODUCT((AMI77:AMI80=AMI78)*(AMD77:AMD80&gt;AMD78)),"")</f>
        <v>0</v>
      </c>
      <c r="AML78" s="395">
        <f ca="1">IF(ALX78&lt;&gt;"",SUMPRODUCT((AMI77:AMI80=AMI78)*(AMD77:AMD80=AMD78)*(AMB77:AMB80&gt;AMB78)),"")</f>
        <v>0</v>
      </c>
      <c r="AMM78" s="395">
        <f ca="1">IF(ALX78&lt;&gt;"",SUMPRODUCT((AMI77:AMI80=AMI78)*(AMD77:AMD80=AMD78)*(AMB77:AMB80=AMB78)*(AMF77:AMF80&gt;AMF78)),"")</f>
        <v>0</v>
      </c>
      <c r="AMN78" s="395">
        <f ca="1">IF(ALX78&lt;&gt;"",SUMPRODUCT((AMI77:AMI80=AMI78)*(AMD77:AMD80=AMD78)*(AMB77:AMB80=AMB78)*(AMF77:AMF80=AMF78)*(AMG77:AMG80&gt;AMG78)),"")</f>
        <v>0</v>
      </c>
      <c r="AMO78" s="395">
        <f ca="1">IF(ALX78&lt;&gt;"",SUMPRODUCT((AMI77:AMI80=AMI78)*(AMD77:AMD80=AMD78)*(AMB77:AMB80=AMB78)*(AMF77:AMF80=AMF78)*(AMG77:AMG80=AMG78)*(AMH77:AMH80&gt;AMH78)),"")</f>
        <v>2</v>
      </c>
      <c r="AMP78" s="395">
        <f ca="1">IF(ALX78&lt;&gt;"",SUM(AMJ78:AMO78),"")</f>
        <v>3</v>
      </c>
      <c r="AMQ78" s="395" t="str">
        <f ca="1">IF(AMR26&lt;&gt;"",SUMPRODUCT((AMY25:AMY28=AMY26)*(AMX25:AMX28=AMX26)*(AMV25:AMV28=AMV26)*(AMW25:AMW28=AMW26)),"")</f>
        <v/>
      </c>
      <c r="AMR78" s="395" t="str">
        <f ca="1">IF(AND(AMQ78&lt;&gt;"",AMQ78&gt;1),AMR26,"")</f>
        <v/>
      </c>
      <c r="AMS78" s="395">
        <f ca="1">SUMPRODUCT((APC3:APC54=AMR78)*(APF3:APF54=AMR79)*(APG3:APG54="W"))+SUMPRODUCT((APC3:APC54=AMR78)*(APF3:APF54=AMR80)*(APG3:APG54="W"))+SUMPRODUCT((APC3:APC54=AMR78)*(APF3:APF54=AMR81)*(APG3:APG54="W"))+SUMPRODUCT((APC3:APC54=AMR79)*(APF3:APF54=AMR78)*(APH3:APH54="W"))+SUMPRODUCT((APC3:APC54=AMR80)*(APF3:APF54=AMR78)*(APH3:APH54="W"))+SUMPRODUCT((APC3:APC54=AMR81)*(APF3:APF54=AMR78)*(APH3:APH54="W"))</f>
        <v>0</v>
      </c>
      <c r="AMT78" s="395">
        <f ca="1">SUMPRODUCT((APC3:APC54=AMR78)*(APF3:APF54=AMR79)*(APG3:APG54="D"))+SUMPRODUCT((APC3:APC54=AMR78)*(APF3:APF54=AMR80)*(APG3:APG54="D"))+SUMPRODUCT((APC3:APC54=AMR78)*(APF3:APF54=AMR81)*(APG3:APG54="D"))+SUMPRODUCT((APC3:APC54=AMR79)*(APF3:APF54=AMR78)*(APG3:APG54="D"))+SUMPRODUCT((APC3:APC54=AMR80)*(APF3:APF54=AMR78)*(APG3:APG54="D"))+SUMPRODUCT((APC3:APC54=AMR81)*(APF3:APF54=AMR78)*(APG3:APG54="D"))</f>
        <v>0</v>
      </c>
      <c r="AMU78" s="395">
        <f ca="1">SUMPRODUCT((APC3:APC54=AMR78)*(APF3:APF54=AMR79)*(APG3:APG54="L"))+SUMPRODUCT((APC3:APC54=AMR78)*(APF3:APF54=AMR80)*(APG3:APG54="L"))+SUMPRODUCT((APC3:APC54=AMR78)*(APF3:APF54=AMR81)*(APG3:APG54="L"))+SUMPRODUCT((APC3:APC54=AMR79)*(APF3:APF54=AMR78)*(APH3:APH54="L"))+SUMPRODUCT((APC3:APC54=AMR80)*(APF3:APF54=AMR78)*(APH3:APH54="L"))+SUMPRODUCT((APC3:APC54=AMR81)*(APF3:APF54=AMR78)*(APH3:APH54="L"))</f>
        <v>0</v>
      </c>
      <c r="AMV78" s="395">
        <f ca="1">SUMPRODUCT((APC3:APC54=AMR78)*(APF3:APF54=AMR79)*APD3:APD54)+SUMPRODUCT((APC3:APC54=AMR78)*(APF3:APF54=AMR80)*APD3:APD54)+SUMPRODUCT((APC3:APC54=AMR78)*(APF3:APF54=AMR81)*APD3:APD54)+SUMPRODUCT((APC3:APC54=AMR78)*(APF3:APF54=AMR77)*APD3:APD54)+SUMPRODUCT((APC3:APC54=AMR79)*(APF3:APF54=AMR78)*APE3:APE54)+SUMPRODUCT((APC3:APC54=AMR80)*(APF3:APF54=AMR78)*APE3:APE54)+SUMPRODUCT((APC3:APC54=AMR81)*(APF3:APF54=AMR78)*APE3:APE54)+SUMPRODUCT((APC3:APC54=AMR77)*(APF3:APF54=AMR78)*APE3:APE54)</f>
        <v>0</v>
      </c>
      <c r="AMW78" s="395">
        <f ca="1">SUMPRODUCT((APC3:APC54=AMR78)*(APF3:APF54=AMR79)*APE3:APE54)+SUMPRODUCT((APC3:APC54=AMR78)*(APF3:APF54=AMR80)*APE3:APE54)+SUMPRODUCT((APC3:APC54=AMR78)*(APF3:APF54=AMR81)*APE3:APE54)+SUMPRODUCT((APC3:APC54=AMR78)*(APF3:APF54=AMR77)*APE3:APE54)+SUMPRODUCT((APC3:APC54=AMR79)*(APF3:APF54=AMR78)*APD3:APD54)+SUMPRODUCT((APC3:APC54=AMR80)*(APF3:APF54=AMR78)*APD3:APD54)+SUMPRODUCT((APC3:APC54=AMR81)*(APF3:APF54=AMR78)*APD3:APD54)+SUMPRODUCT((APC3:APC54=AMR77)*(APF3:APF54=AMR78)*APD3:APD54)</f>
        <v>0</v>
      </c>
      <c r="AMX78" s="395">
        <f ca="1">AMV78-AMW78+1000</f>
        <v>1000</v>
      </c>
      <c r="AMY78" s="395" t="str">
        <f t="shared" ref="AMY78:AMY80" ca="1" si="7759">IF(AMR78&lt;&gt;"",AMS78*3+AMT78*1,"")</f>
        <v/>
      </c>
      <c r="AMZ78" s="395" t="str">
        <f ca="1">IF(AMR78&lt;&gt;"",VLOOKUP(AMR78,ALE4:ALK52,7,FALSE),"")</f>
        <v/>
      </c>
      <c r="ANA78" s="395" t="str">
        <f ca="1">IF(AMR78&lt;&gt;"",VLOOKUP(AMR78,ALE4:ALK52,5,FALSE),"")</f>
        <v/>
      </c>
      <c r="ANB78" s="395" t="str">
        <f ca="1">IF(AMR78&lt;&gt;"",VLOOKUP(AMR78,ALE4:ALM52,9,FALSE),"")</f>
        <v/>
      </c>
      <c r="ANC78" s="395" t="str">
        <f t="shared" ref="ANC78:ANC80" ca="1" si="7760">AMY78</f>
        <v/>
      </c>
      <c r="AND78" s="395" t="str">
        <f ca="1">IF(AMR78&lt;&gt;"",RANK(ANC78,ANC77:ANC80),"")</f>
        <v/>
      </c>
      <c r="ANE78" s="395" t="str">
        <f ca="1">IF(AMR78&lt;&gt;"",SUMPRODUCT((ANC77:ANC80=ANC78)*(AMX77:AMX80&gt;AMX78)),"")</f>
        <v/>
      </c>
      <c r="ANF78" s="395" t="str">
        <f ca="1">IF(AMR78&lt;&gt;"",SUMPRODUCT((ANC77:ANC80=ANC78)*(AMX77:AMX80=AMX78)*(AMV77:AMV80&gt;AMV78)),"")</f>
        <v/>
      </c>
      <c r="ANG78" s="395" t="str">
        <f ca="1">IF(AMR78&lt;&gt;"",SUMPRODUCT((ANC77:ANC80=ANC78)*(AMX77:AMX80=AMX78)*(AMV77:AMV80=AMV78)*(AMZ77:AMZ80&gt;AMZ78)),"")</f>
        <v/>
      </c>
      <c r="ANH78" s="395" t="str">
        <f ca="1">IF(AMR78&lt;&gt;"",SUMPRODUCT((ANC77:ANC80=ANC78)*(AMX77:AMX80=AMX78)*(AMV77:AMV80=AMV78)*(AMZ77:AMZ80=AMZ78)*(ANA77:ANA80&gt;ANA78)),"")</f>
        <v/>
      </c>
      <c r="ANI78" s="395" t="str">
        <f ca="1">IF(AMR78&lt;&gt;"",SUMPRODUCT((ANC77:ANC80=ANC78)*(AMX77:AMX80=AMX78)*(AMV77:AMV80=AMV78)*(AMZ77:AMZ80=AMZ78)*(ANA77:ANA80=ANA78)*(ANB77:ANB80&gt;ANB78)),"")</f>
        <v/>
      </c>
      <c r="ANJ78" s="395" t="str">
        <f ca="1">IF(AMR78&lt;&gt;"",SUM(AND78:ANI78)+1,"")</f>
        <v/>
      </c>
      <c r="APR78" s="395">
        <f ca="1">IF(COUNTIF(APR25:APR28,4)=4,1,SUMPRODUCT((APR25:APR28=APR26)*(APQ25:APQ28=APQ26)*(APO25:APO28&gt;APO26))+1)</f>
        <v>1</v>
      </c>
      <c r="AQC78" s="395">
        <f ca="1">IF(AQD26&lt;&gt;"",SUMPRODUCT((AQK25:AQK28=AQK26)*(AQJ25:AQJ28=AQJ26)*(AQH25:AQH28=AQH26)*(AQI25:AQI28=AQI26)),"")</f>
        <v>4</v>
      </c>
      <c r="AQD78" s="395" t="str">
        <f ca="1">IF(AND(AQC78&lt;&gt;"",AQC78&gt;1),AQD26,"")</f>
        <v>Los Angeles</v>
      </c>
      <c r="AQE78" s="395">
        <f ca="1">SUMPRODUCT((ATI3:ATI54=AQD78)*(ATL3:ATL54=AQD79)*(ATM3:ATM54="W"))+SUMPRODUCT((ATI3:ATI54=AQD78)*(ATL3:ATL54=AQD80)*(ATM3:ATM54="W"))+SUMPRODUCT((ATI3:ATI54=AQD78)*(ATL3:ATL54=AQD81)*(ATM3:ATM54="W"))+SUMPRODUCT((ATI3:ATI54=AQD78)*(ATL3:ATL54=AQD77)*(ATM3:ATM54="W"))+SUMPRODUCT((ATI3:ATI54=AQD79)*(ATL3:ATL54=AQD78)*(ATN3:ATN54="W"))+SUMPRODUCT((ATI3:ATI54=AQD80)*(ATL3:ATL54=AQD78)*(ATN3:ATN54="W"))+SUMPRODUCT((ATI3:ATI54=AQD81)*(ATL3:ATL54=AQD78)*(ATN3:ATN54="W"))+SUMPRODUCT((ATI3:ATI54=AQD77)*(ATL3:ATL54=AQD78)*(ATN3:ATN54="W"))</f>
        <v>0</v>
      </c>
      <c r="AQF78" s="395">
        <f ca="1">SUMPRODUCT((ATI3:ATI54=AQD78)*(ATL3:ATL54=AQD79)*(ATM3:ATM54="D"))+SUMPRODUCT((ATI3:ATI54=AQD78)*(ATL3:ATL54=AQD80)*(ATM3:ATM54="D"))+SUMPRODUCT((ATI3:ATI54=AQD78)*(ATL3:ATL54=AQD81)*(ATM3:ATM54="D"))+SUMPRODUCT((ATI3:ATI54=AQD78)*(ATL3:ATL54=AQD77)*(ATM3:ATM54="D"))+SUMPRODUCT((ATI3:ATI54=AQD79)*(ATL3:ATL54=AQD78)*(ATM3:ATM54="D"))+SUMPRODUCT((ATI3:ATI54=AQD80)*(ATL3:ATL54=AQD78)*(ATM3:ATM54="D"))+SUMPRODUCT((ATI3:ATI54=AQD81)*(ATL3:ATL54=AQD78)*(ATM3:ATM54="D"))+SUMPRODUCT((ATI3:ATI54=AQD77)*(ATL3:ATL54=AQD78)*(ATM3:ATM54="D"))</f>
        <v>0</v>
      </c>
      <c r="AQG78" s="395">
        <f ca="1">SUMPRODUCT((ATI3:ATI54=AQD78)*(ATL3:ATL54=AQD79)*(ATM3:ATM54="L"))+SUMPRODUCT((ATI3:ATI54=AQD78)*(ATL3:ATL54=AQD80)*(ATM3:ATM54="L"))+SUMPRODUCT((ATI3:ATI54=AQD78)*(ATL3:ATL54=AQD81)*(ATM3:ATM54="L"))+SUMPRODUCT((ATI3:ATI54=AQD78)*(ATL3:ATL54=AQD77)*(ATM3:ATM54="L"))+SUMPRODUCT((ATI3:ATI54=AQD79)*(ATL3:ATL54=AQD78)*(ATN3:ATN54="L"))+SUMPRODUCT((ATI3:ATI54=AQD80)*(ATL3:ATL54=AQD78)*(ATN3:ATN54="L"))+SUMPRODUCT((ATI3:ATI54=AQD81)*(ATL3:ATL54=AQD78)*(ATN3:ATN54="L"))+SUMPRODUCT((ATI3:ATI54=AQD77)*(ATL3:ATL54=AQD78)*(ATN3:ATN54="L"))</f>
        <v>0</v>
      </c>
      <c r="AQH78" s="395">
        <f ca="1">SUMPRODUCT((ATI3:ATI54=AQD78)*(ATL3:ATL54=AQD79)*ATJ3:ATJ54)+SUMPRODUCT((ATI3:ATI54=AQD78)*(ATL3:ATL54=AQD80)*ATJ3:ATJ54)+SUMPRODUCT((ATI3:ATI54=AQD78)*(ATL3:ATL54=AQD81)*ATJ3:ATJ54)+SUMPRODUCT((ATI3:ATI54=AQD78)*(ATL3:ATL54=AQD77)*ATJ3:ATJ54)+SUMPRODUCT((ATI3:ATI54=AQD79)*(ATL3:ATL54=AQD78)*ATK3:ATK54)+SUMPRODUCT((ATI3:ATI54=AQD80)*(ATL3:ATL54=AQD78)*ATK3:ATK54)+SUMPRODUCT((ATI3:ATI54=AQD81)*(ATL3:ATL54=AQD78)*ATK3:ATK54)+SUMPRODUCT((ATI3:ATI54=AQD77)*(ATL3:ATL54=AQD78)*ATK3:ATK54)</f>
        <v>0</v>
      </c>
      <c r="AQI78" s="395">
        <f ca="1">SUMPRODUCT((ATI3:ATI54=AQD78)*(ATL3:ATL54=AQD79)*ATK3:ATK54)+SUMPRODUCT((ATI3:ATI54=AQD78)*(ATL3:ATL54=AQD80)*ATK3:ATK54)+SUMPRODUCT((ATI3:ATI54=AQD78)*(ATL3:ATL54=AQD81)*ATK3:ATK54)+SUMPRODUCT((ATI3:ATI54=AQD78)*(ATL3:ATL54=AQD77)*ATK3:ATK54)+SUMPRODUCT((ATI3:ATI54=AQD79)*(ATL3:ATL54=AQD78)*ATJ3:ATJ54)+SUMPRODUCT((ATI3:ATI54=AQD80)*(ATL3:ATL54=AQD78)*ATJ3:ATJ54)+SUMPRODUCT((ATI3:ATI54=AQD81)*(ATL3:ATL54=AQD78)*ATJ3:ATJ54)+SUMPRODUCT((ATI3:ATI54=AQD77)*(ATL3:ATL54=AQD78)*ATJ3:ATJ54)</f>
        <v>0</v>
      </c>
      <c r="AQJ78" s="395">
        <f ca="1">AQH78-AQI78+1000</f>
        <v>1000</v>
      </c>
      <c r="AQK78" s="395">
        <f t="shared" ref="AQK78:AQK80" ca="1" si="7761">IF(AQD78&lt;&gt;"",AQE78*3+AQF78*1,"")</f>
        <v>0</v>
      </c>
      <c r="AQL78" s="395">
        <f ca="1">IF(AQD78&lt;&gt;"",VLOOKUP(AQD78,APK4:APQ52,7,FALSE),"")</f>
        <v>1000</v>
      </c>
      <c r="AQM78" s="395">
        <f ca="1">IF(AQD78&lt;&gt;"",VLOOKUP(AQD78,APK4:APQ52,5,FALSE),"")</f>
        <v>0</v>
      </c>
      <c r="AQN78" s="395">
        <f ca="1">IF(AQD78&lt;&gt;"",VLOOKUP(AQD78,APK4:APS52,9,FALSE),"")</f>
        <v>13</v>
      </c>
      <c r="AQO78" s="395">
        <f t="shared" ref="AQO78:AQO80" ca="1" si="7762">AQK78</f>
        <v>0</v>
      </c>
      <c r="AQP78" s="395">
        <f ca="1">IF(AQD78&lt;&gt;"",RANK(AQO78,AQO77:AQO80),"")</f>
        <v>1</v>
      </c>
      <c r="AQQ78" s="395">
        <f ca="1">IF(AQD78&lt;&gt;"",SUMPRODUCT((AQO77:AQO80=AQO78)*(AQJ77:AQJ80&gt;AQJ78)),"")</f>
        <v>0</v>
      </c>
      <c r="AQR78" s="395">
        <f ca="1">IF(AQD78&lt;&gt;"",SUMPRODUCT((AQO77:AQO80=AQO78)*(AQJ77:AQJ80=AQJ78)*(AQH77:AQH80&gt;AQH78)),"")</f>
        <v>0</v>
      </c>
      <c r="AQS78" s="395">
        <f ca="1">IF(AQD78&lt;&gt;"",SUMPRODUCT((AQO77:AQO80=AQO78)*(AQJ77:AQJ80=AQJ78)*(AQH77:AQH80=AQH78)*(AQL77:AQL80&gt;AQL78)),"")</f>
        <v>0</v>
      </c>
      <c r="AQT78" s="395">
        <f ca="1">IF(AQD78&lt;&gt;"",SUMPRODUCT((AQO77:AQO80=AQO78)*(AQJ77:AQJ80=AQJ78)*(AQH77:AQH80=AQH78)*(AQL77:AQL80=AQL78)*(AQM77:AQM80&gt;AQM78)),"")</f>
        <v>0</v>
      </c>
      <c r="AQU78" s="395">
        <f ca="1">IF(AQD78&lt;&gt;"",SUMPRODUCT((AQO77:AQO80=AQO78)*(AQJ77:AQJ80=AQJ78)*(AQH77:AQH80=AQH78)*(AQL77:AQL80=AQL78)*(AQM77:AQM80=AQM78)*(AQN77:AQN80&gt;AQN78)),"")</f>
        <v>2</v>
      </c>
      <c r="AQV78" s="395">
        <f ca="1">IF(AQD78&lt;&gt;"",SUM(AQP78:AQU78),"")</f>
        <v>3</v>
      </c>
      <c r="AQW78" s="395" t="str">
        <f ca="1">IF(AQX26&lt;&gt;"",SUMPRODUCT((ARE25:ARE28=ARE26)*(ARD25:ARD28=ARD26)*(ARB25:ARB28=ARB26)*(ARC25:ARC28=ARC26)),"")</f>
        <v/>
      </c>
      <c r="AQX78" s="395" t="str">
        <f ca="1">IF(AND(AQW78&lt;&gt;"",AQW78&gt;1),AQX26,"")</f>
        <v/>
      </c>
      <c r="AQY78" s="395">
        <f ca="1">SUMPRODUCT((ATI3:ATI54=AQX78)*(ATL3:ATL54=AQX79)*(ATM3:ATM54="W"))+SUMPRODUCT((ATI3:ATI54=AQX78)*(ATL3:ATL54=AQX80)*(ATM3:ATM54="W"))+SUMPRODUCT((ATI3:ATI54=AQX78)*(ATL3:ATL54=AQX81)*(ATM3:ATM54="W"))+SUMPRODUCT((ATI3:ATI54=AQX79)*(ATL3:ATL54=AQX78)*(ATN3:ATN54="W"))+SUMPRODUCT((ATI3:ATI54=AQX80)*(ATL3:ATL54=AQX78)*(ATN3:ATN54="W"))+SUMPRODUCT((ATI3:ATI54=AQX81)*(ATL3:ATL54=AQX78)*(ATN3:ATN54="W"))</f>
        <v>0</v>
      </c>
      <c r="AQZ78" s="395">
        <f ca="1">SUMPRODUCT((ATI3:ATI54=AQX78)*(ATL3:ATL54=AQX79)*(ATM3:ATM54="D"))+SUMPRODUCT((ATI3:ATI54=AQX78)*(ATL3:ATL54=AQX80)*(ATM3:ATM54="D"))+SUMPRODUCT((ATI3:ATI54=AQX78)*(ATL3:ATL54=AQX81)*(ATM3:ATM54="D"))+SUMPRODUCT((ATI3:ATI54=AQX79)*(ATL3:ATL54=AQX78)*(ATM3:ATM54="D"))+SUMPRODUCT((ATI3:ATI54=AQX80)*(ATL3:ATL54=AQX78)*(ATM3:ATM54="D"))+SUMPRODUCT((ATI3:ATI54=AQX81)*(ATL3:ATL54=AQX78)*(ATM3:ATM54="D"))</f>
        <v>0</v>
      </c>
      <c r="ARA78" s="395">
        <f ca="1">SUMPRODUCT((ATI3:ATI54=AQX78)*(ATL3:ATL54=AQX79)*(ATM3:ATM54="L"))+SUMPRODUCT((ATI3:ATI54=AQX78)*(ATL3:ATL54=AQX80)*(ATM3:ATM54="L"))+SUMPRODUCT((ATI3:ATI54=AQX78)*(ATL3:ATL54=AQX81)*(ATM3:ATM54="L"))+SUMPRODUCT((ATI3:ATI54=AQX79)*(ATL3:ATL54=AQX78)*(ATN3:ATN54="L"))+SUMPRODUCT((ATI3:ATI54=AQX80)*(ATL3:ATL54=AQX78)*(ATN3:ATN54="L"))+SUMPRODUCT((ATI3:ATI54=AQX81)*(ATL3:ATL54=AQX78)*(ATN3:ATN54="L"))</f>
        <v>0</v>
      </c>
      <c r="ARB78" s="395">
        <f ca="1">SUMPRODUCT((ATI3:ATI54=AQX78)*(ATL3:ATL54=AQX79)*ATJ3:ATJ54)+SUMPRODUCT((ATI3:ATI54=AQX78)*(ATL3:ATL54=AQX80)*ATJ3:ATJ54)+SUMPRODUCT((ATI3:ATI54=AQX78)*(ATL3:ATL54=AQX81)*ATJ3:ATJ54)+SUMPRODUCT((ATI3:ATI54=AQX78)*(ATL3:ATL54=AQX77)*ATJ3:ATJ54)+SUMPRODUCT((ATI3:ATI54=AQX79)*(ATL3:ATL54=AQX78)*ATK3:ATK54)+SUMPRODUCT((ATI3:ATI54=AQX80)*(ATL3:ATL54=AQX78)*ATK3:ATK54)+SUMPRODUCT((ATI3:ATI54=AQX81)*(ATL3:ATL54=AQX78)*ATK3:ATK54)+SUMPRODUCT((ATI3:ATI54=AQX77)*(ATL3:ATL54=AQX78)*ATK3:ATK54)</f>
        <v>0</v>
      </c>
      <c r="ARC78" s="395">
        <f ca="1">SUMPRODUCT((ATI3:ATI54=AQX78)*(ATL3:ATL54=AQX79)*ATK3:ATK54)+SUMPRODUCT((ATI3:ATI54=AQX78)*(ATL3:ATL54=AQX80)*ATK3:ATK54)+SUMPRODUCT((ATI3:ATI54=AQX78)*(ATL3:ATL54=AQX81)*ATK3:ATK54)+SUMPRODUCT((ATI3:ATI54=AQX78)*(ATL3:ATL54=AQX77)*ATK3:ATK54)+SUMPRODUCT((ATI3:ATI54=AQX79)*(ATL3:ATL54=AQX78)*ATJ3:ATJ54)+SUMPRODUCT((ATI3:ATI54=AQX80)*(ATL3:ATL54=AQX78)*ATJ3:ATJ54)+SUMPRODUCT((ATI3:ATI54=AQX81)*(ATL3:ATL54=AQX78)*ATJ3:ATJ54)+SUMPRODUCT((ATI3:ATI54=AQX77)*(ATL3:ATL54=AQX78)*ATJ3:ATJ54)</f>
        <v>0</v>
      </c>
      <c r="ARD78" s="395">
        <f ca="1">ARB78-ARC78+1000</f>
        <v>1000</v>
      </c>
      <c r="ARE78" s="395" t="str">
        <f t="shared" ref="ARE78:ARE80" ca="1" si="7763">IF(AQX78&lt;&gt;"",AQY78*3+AQZ78*1,"")</f>
        <v/>
      </c>
      <c r="ARF78" s="395" t="str">
        <f ca="1">IF(AQX78&lt;&gt;"",VLOOKUP(AQX78,APK4:APQ52,7,FALSE),"")</f>
        <v/>
      </c>
      <c r="ARG78" s="395" t="str">
        <f ca="1">IF(AQX78&lt;&gt;"",VLOOKUP(AQX78,APK4:APQ52,5,FALSE),"")</f>
        <v/>
      </c>
      <c r="ARH78" s="395" t="str">
        <f ca="1">IF(AQX78&lt;&gt;"",VLOOKUP(AQX78,APK4:APS52,9,FALSE),"")</f>
        <v/>
      </c>
      <c r="ARI78" s="395" t="str">
        <f t="shared" ref="ARI78:ARI80" ca="1" si="7764">ARE78</f>
        <v/>
      </c>
      <c r="ARJ78" s="395" t="str">
        <f ca="1">IF(AQX78&lt;&gt;"",RANK(ARI78,ARI77:ARI80),"")</f>
        <v/>
      </c>
      <c r="ARK78" s="395" t="str">
        <f ca="1">IF(AQX78&lt;&gt;"",SUMPRODUCT((ARI77:ARI80=ARI78)*(ARD77:ARD80&gt;ARD78)),"")</f>
        <v/>
      </c>
      <c r="ARL78" s="395" t="str">
        <f ca="1">IF(AQX78&lt;&gt;"",SUMPRODUCT((ARI77:ARI80=ARI78)*(ARD77:ARD80=ARD78)*(ARB77:ARB80&gt;ARB78)),"")</f>
        <v/>
      </c>
      <c r="ARM78" s="395" t="str">
        <f ca="1">IF(AQX78&lt;&gt;"",SUMPRODUCT((ARI77:ARI80=ARI78)*(ARD77:ARD80=ARD78)*(ARB77:ARB80=ARB78)*(ARF77:ARF80&gt;ARF78)),"")</f>
        <v/>
      </c>
      <c r="ARN78" s="395" t="str">
        <f ca="1">IF(AQX78&lt;&gt;"",SUMPRODUCT((ARI77:ARI80=ARI78)*(ARD77:ARD80=ARD78)*(ARB77:ARB80=ARB78)*(ARF77:ARF80=ARF78)*(ARG77:ARG80&gt;ARG78)),"")</f>
        <v/>
      </c>
      <c r="ARO78" s="395" t="str">
        <f ca="1">IF(AQX78&lt;&gt;"",SUMPRODUCT((ARI77:ARI80=ARI78)*(ARD77:ARD80=ARD78)*(ARB77:ARB80=ARB78)*(ARF77:ARF80=ARF78)*(ARG77:ARG80=ARG78)*(ARH77:ARH80&gt;ARH78)),"")</f>
        <v/>
      </c>
      <c r="ARP78" s="395" t="str">
        <f ca="1">IF(AQX78&lt;&gt;"",SUM(ARJ78:ARO78)+1,"")</f>
        <v/>
      </c>
    </row>
    <row r="79" spans="7:1160" x14ac:dyDescent="0.25">
      <c r="G79" s="395">
        <v>1</v>
      </c>
      <c r="H79" s="395">
        <v>1</v>
      </c>
      <c r="I79" s="395">
        <v>1</v>
      </c>
      <c r="J79" s="395">
        <f>IF(COUNTIF(J25:J28,4)=4,1,SUMPRODUCT((J25:J28=J27)*(I25:I28=I27)*(G25:G28&gt;G27))+1)</f>
        <v>1</v>
      </c>
      <c r="U79" s="395" t="str">
        <f>IF(V27&lt;&gt;"",SUMPRODUCT((AC25:AC28=AC27)*(AB25:AB28=AB27)*(Z25:Z28=Z27)*(AA25:AA28=AA27)),"")</f>
        <v/>
      </c>
      <c r="V79" s="395" t="str">
        <f>IF(AND(U79&lt;&gt;"",U79&gt;1),V27,"")</f>
        <v/>
      </c>
      <c r="W79" s="395">
        <f>SUMPRODUCT((DA3:DA54=V79)*(DD3:DD54=V80)*(DE3:DE54="W"))+SUMPRODUCT((DA3:DA54=V79)*(DD3:DD54=V81)*(DE3:DE54="W"))+SUMPRODUCT((DA3:DA54=V79)*(DD3:DD54=V77)*(DE3:DE54="W"))+SUMPRODUCT((DA3:DA54=V79)*(DD3:DD54=V78)*(DE3:DE54="W"))+SUMPRODUCT((DA3:DA54=V80)*(DD3:DD54=V79)*(DF3:DF54="W"))+SUMPRODUCT((DA3:DA54=V81)*(DD3:DD54=V79)*(DF3:DF54="W"))+SUMPRODUCT((DA3:DA54=V77)*(DD3:DD54=V79)*(DF3:DF54="W"))+SUMPRODUCT((DA3:DA54=V78)*(DD3:DD54=V79)*(DF3:DF54="W"))</f>
        <v>0</v>
      </c>
      <c r="X79" s="395">
        <f>SUMPRODUCT((DA3:DA54=V79)*(DD3:DD54=V80)*(DE3:DE54="D"))+SUMPRODUCT((DA3:DA54=V79)*(DD3:DD54=V81)*(DE3:DE54="D"))+SUMPRODUCT((DA3:DA54=V79)*(DD3:DD54=V77)*(DE3:DE54="D"))+SUMPRODUCT((DA3:DA54=V79)*(DD3:DD54=V78)*(DE3:DE54="D"))+SUMPRODUCT((DA3:DA54=V80)*(DD3:DD54=V79)*(DE3:DE54="D"))+SUMPRODUCT((DA3:DA54=V81)*(DD3:DD54=V79)*(DE3:DE54="D"))+SUMPRODUCT((DA3:DA54=V77)*(DD3:DD54=V79)*(DE3:DE54="D"))+SUMPRODUCT((DA3:DA54=V78)*(DD3:DD54=V79)*(DE3:DE54="D"))</f>
        <v>0</v>
      </c>
      <c r="Y79" s="395">
        <f>SUMPRODUCT((DA3:DA54=V79)*(DD3:DD54=V80)*(DE3:DE54="L"))+SUMPRODUCT((DA3:DA54=V79)*(DD3:DD54=V81)*(DE3:DE54="L"))+SUMPRODUCT((DA3:DA54=V79)*(DD3:DD54=V77)*(DE3:DE54="L"))+SUMPRODUCT((DA3:DA54=V79)*(DD3:DD54=V78)*(DE3:DE54="L"))+SUMPRODUCT((DA3:DA54=V80)*(DD3:DD54=V79)*(DF3:DF54="L"))+SUMPRODUCT((DA3:DA54=V81)*(DD3:DD54=V79)*(DF3:DF54="L"))+SUMPRODUCT((DA3:DA54=V77)*(DD3:DD54=V79)*(DF3:DF54="L"))+SUMPRODUCT((DA3:DA54=V78)*(DD3:DD54=V79)*(DF3:DF54="L"))</f>
        <v>0</v>
      </c>
      <c r="Z79" s="395">
        <f>SUMPRODUCT((DA3:DA54=V79)*(DD3:DD54=V80)*DB3:DB54)+SUMPRODUCT((DA3:DA54=V79)*(DD3:DD54=V81)*DB3:DB54)+SUMPRODUCT((DA3:DA54=V79)*(DD3:DD54=V77)*DB3:DB54)+SUMPRODUCT((DA3:DA54=V79)*(DD3:DD54=V78)*DB3:DB54)+SUMPRODUCT((DA3:DA54=V80)*(DD3:DD54=V79)*DC3:DC54)+SUMPRODUCT((DA3:DA54=V81)*(DD3:DD54=V79)*DC3:DC54)+SUMPRODUCT((DA3:DA54=V77)*(DD3:DD54=V79)*DC3:DC54)+SUMPRODUCT((DA3:DA54=V78)*(DD3:DD54=V79)*DC3:DC54)</f>
        <v>0</v>
      </c>
      <c r="AA79" s="395">
        <f>SUMPRODUCT((DA3:DA54=V79)*(DD3:DD54=V80)*DC3:DC54)+SUMPRODUCT((DA3:DA54=V79)*(DD3:DD54=V81)*DC3:DC54)+SUMPRODUCT((DA3:DA54=V79)*(DD3:DD54=V77)*DC3:DC54)+SUMPRODUCT((DA3:DA54=V79)*(DD3:DD54=V78)*DC3:DC54)+SUMPRODUCT((DA3:DA54=V80)*(DD3:DD54=V79)*DB3:DB54)+SUMPRODUCT((DA3:DA54=V81)*(DD3:DD54=V79)*DB3:DB54)+SUMPRODUCT((DA3:DA54=V77)*(DD3:DD54=V79)*DB3:DB54)+SUMPRODUCT((DA3:DA54=V78)*(DD3:DD54=V79)*DB3:DB54)</f>
        <v>0</v>
      </c>
      <c r="AB79" s="395">
        <f>Z79-AA79+1000</f>
        <v>1000</v>
      </c>
      <c r="AC79" s="395" t="str">
        <f t="shared" si="7721"/>
        <v/>
      </c>
      <c r="AD79" s="395" t="str">
        <f>IF(V79&lt;&gt;"",VLOOKUP(V79,C4:I52,7,FALSE),"")</f>
        <v/>
      </c>
      <c r="AE79" s="395" t="str">
        <f>IF(V79&lt;&gt;"",VLOOKUP(V79,C4:I52,5,FALSE),"")</f>
        <v/>
      </c>
      <c r="AF79" s="395" t="str">
        <f>IF(V79&lt;&gt;"",VLOOKUP(V79,C4:K52,9,FALSE),"")</f>
        <v/>
      </c>
      <c r="AG79" s="395" t="str">
        <f t="shared" si="7722"/>
        <v/>
      </c>
      <c r="AH79" s="395" t="str">
        <f>IF(V79&lt;&gt;"",RANK(AG79,AG77:AG80),"")</f>
        <v/>
      </c>
      <c r="AI79" s="395" t="str">
        <f>IF(V79&lt;&gt;"",SUMPRODUCT((AG77:AG80=AG79)*(AB77:AB80&gt;AB79)),"")</f>
        <v/>
      </c>
      <c r="AJ79" s="395" t="str">
        <f>IF(V79&lt;&gt;"",SUMPRODUCT((AG77:AG80=AG79)*(AB77:AB80=AB79)*(Z77:Z80&gt;Z79)),"")</f>
        <v/>
      </c>
      <c r="AK79" s="395" t="str">
        <f>IF(V79&lt;&gt;"",SUMPRODUCT((AG77:AG80=AG79)*(AB77:AB80=AB79)*(Z77:Z80=Z79)*(AD77:AD80&gt;AD79)),"")</f>
        <v/>
      </c>
      <c r="AL79" s="395" t="str">
        <f>IF(V79&lt;&gt;"",SUMPRODUCT((AG77:AG80=AG79)*(AB77:AB80=AB79)*(Z77:Z80=Z79)*(AD77:AD80=AD79)*(AE77:AE80&gt;AE79)),"")</f>
        <v/>
      </c>
      <c r="AM79" s="395" t="str">
        <f>IF(V79&lt;&gt;"",SUMPRODUCT((AG77:AG80=AG79)*(AB77:AB80=AB79)*(Z77:Z80=Z79)*(AD77:AD80=AD79)*(AE77:AE80=AE79)*(AF77:AF80&gt;AF79)),"")</f>
        <v/>
      </c>
      <c r="AN79" s="395" t="str">
        <f>IF(V79&lt;&gt;"",SUM(AH79:AM79),"")</f>
        <v/>
      </c>
      <c r="AO79" s="395" t="str">
        <f>IF(AP27&lt;&gt;"",SUMPRODUCT((AW25:AW28=AW27)*(AV25:AV28=AV27)*(AT25:AT28=AT27)*(AU25:AU28=AU27)),"")</f>
        <v/>
      </c>
      <c r="AP79" s="395" t="str">
        <f>IF(AND(AO79&lt;&gt;"",AO79&gt;1),AP27,"")</f>
        <v/>
      </c>
      <c r="AQ79" s="395">
        <f>SUMPRODUCT((DA3:DA54=AP79)*(DD3:DD54=AP80)*(DE3:DE54="W"))+SUMPRODUCT((DA3:DA54=AP79)*(DD3:DD54=AP81)*(DE3:DE54="W"))+SUMPRODUCT((DA3:DA54=AP79)*(DD3:DD54=AP78)*(DE3:DE54="W"))+SUMPRODUCT((DA3:DA54=AP80)*(DD3:DD54=AP79)*(DF3:DF54="W"))+SUMPRODUCT((DA3:DA54=AP81)*(DD3:DD54=AP79)*(DF3:DF54="W"))+SUMPRODUCT((DA3:DA54=AP78)*(DD3:DD54=AP79)*(DF3:DF54="W"))</f>
        <v>0</v>
      </c>
      <c r="AR79" s="395">
        <f>SUMPRODUCT((DA3:DA54=AP79)*(DD3:DD54=AP80)*(DE3:DE54="D"))+SUMPRODUCT((DA3:DA54=AP79)*(DD3:DD54=AP81)*(DE3:DE54="D"))+SUMPRODUCT((DA3:DA54=AP79)*(DD3:DD54=AP78)*(DE3:DE54="D"))+SUMPRODUCT((DA3:DA54=AP80)*(DD3:DD54=AP79)*(DE3:DE54="D"))+SUMPRODUCT((DA3:DA54=AP81)*(DD3:DD54=AP79)*(DE3:DE54="D"))+SUMPRODUCT((DA3:DA54=AP78)*(DD3:DD54=AP79)*(DE3:DE54="D"))</f>
        <v>0</v>
      </c>
      <c r="AS79" s="395">
        <f>SUMPRODUCT((DA3:DA54=AP79)*(DD3:DD54=AP80)*(DE3:DE54="L"))+SUMPRODUCT((DA3:DA54=AP79)*(DD3:DD54=AP81)*(DE3:DE54="L"))+SUMPRODUCT((DA3:DA54=AP79)*(DD3:DD54=AP78)*(DE3:DE54="L"))+SUMPRODUCT((DA3:DA54=AP80)*(DD3:DD54=AP79)*(DF3:DF54="L"))+SUMPRODUCT((DA3:DA54=AP81)*(DD3:DD54=AP79)*(DF3:DF54="L"))+SUMPRODUCT((DA3:DA54=AP78)*(DD3:DD54=AP79)*(DF3:DF54="L"))</f>
        <v>0</v>
      </c>
      <c r="AT79" s="395">
        <f>SUMPRODUCT((DA3:DA54=AP79)*(DD3:DD54=AP80)*DB3:DB54)+SUMPRODUCT((DA3:DA54=AP79)*(DD3:DD54=AP81)*DB3:DB54)+SUMPRODUCT((DA3:DA54=AP79)*(DD3:DD54=AP77)*DB3:DB54)+SUMPRODUCT((DA3:DA54=AP79)*(DD3:DD54=AP78)*DB3:DB54)+SUMPRODUCT((DA3:DA54=AP80)*(DD3:DD54=AP79)*DC3:DC54)+SUMPRODUCT((DA3:DA54=AP81)*(DD3:DD54=AP79)*DC3:DC54)+SUMPRODUCT((DA3:DA54=AP77)*(DD3:DD54=AP79)*DC3:DC54)+SUMPRODUCT((DA3:DA54=AP78)*(DD3:DD54=AP79)*DC3:DC54)</f>
        <v>0</v>
      </c>
      <c r="AU79" s="395">
        <f>SUMPRODUCT((DA3:DA54=AP79)*(DD3:DD54=AP80)*DC3:DC54)+SUMPRODUCT((DA3:DA54=AP79)*(DD3:DD54=AP81)*DC3:DC54)+SUMPRODUCT((DA3:DA54=AP79)*(DD3:DD54=AP77)*DC3:DC54)+SUMPRODUCT((DA3:DA54=AP79)*(DD3:DD54=AP78)*DC3:DC54)+SUMPRODUCT((DA3:DA54=AP80)*(DD3:DD54=AP79)*DB3:DB54)+SUMPRODUCT((DA3:DA54=AP81)*(DD3:DD54=AP79)*DB3:DB54)+SUMPRODUCT((DA3:DA54=AP77)*(DD3:DD54=AP79)*DB3:DB54)+SUMPRODUCT((DA3:DA54=AP78)*(DD3:DD54=AP79)*DB3:DB54)</f>
        <v>0</v>
      </c>
      <c r="AV79" s="395">
        <f>AT79-AU79+1000</f>
        <v>1000</v>
      </c>
      <c r="AW79" s="395" t="str">
        <f t="shared" si="7723"/>
        <v/>
      </c>
      <c r="AX79" s="395" t="str">
        <f>IF(AP79&lt;&gt;"",VLOOKUP(AP79,C4:I52,7,FALSE),"")</f>
        <v/>
      </c>
      <c r="AY79" s="395" t="str">
        <f>IF(AP79&lt;&gt;"",VLOOKUP(AP79,C4:I52,5,FALSE),"")</f>
        <v/>
      </c>
      <c r="AZ79" s="395" t="str">
        <f>IF(AP79&lt;&gt;"",VLOOKUP(AP79,C4:K52,9,FALSE),"")</f>
        <v/>
      </c>
      <c r="BA79" s="395" t="str">
        <f t="shared" si="7724"/>
        <v/>
      </c>
      <c r="BB79" s="395" t="str">
        <f>IF(AP79&lt;&gt;"",RANK(BA79,BA77:BA80),"")</f>
        <v/>
      </c>
      <c r="BC79" s="395" t="str">
        <f>IF(AP79&lt;&gt;"",SUMPRODUCT((BA77:BA80=BA79)*(AV77:AV80&gt;AV79)),"")</f>
        <v/>
      </c>
      <c r="BD79" s="395" t="str">
        <f>IF(AP79&lt;&gt;"",SUMPRODUCT((BA77:BA80=BA79)*(AV77:AV80=AV79)*(AT77:AT80&gt;AT79)),"")</f>
        <v/>
      </c>
      <c r="BE79" s="395" t="str">
        <f>IF(AP79&lt;&gt;"",SUMPRODUCT((BA77:BA80=BA79)*(AV77:AV80=AV79)*(AT77:AT80=AT79)*(AX77:AX80&gt;AX79)),"")</f>
        <v/>
      </c>
      <c r="BF79" s="395" t="str">
        <f>IF(AP79&lt;&gt;"",SUMPRODUCT((BA77:BA80=BA79)*(AV77:AV80=AV79)*(AT77:AT80=AT79)*(AX77:AX80=AX79)*(AY77:AY80&gt;AY79)),"")</f>
        <v/>
      </c>
      <c r="BG79" s="395" t="str">
        <f>IF(AP79&lt;&gt;"",SUMPRODUCT((BA77:BA80=BA79)*(AV77:AV80=AV79)*(AT77:AT80=AT79)*(AX77:AX80=AX79)*(AY77:AY80=AY79)*(AZ77:AZ80&gt;AZ79)),"")</f>
        <v/>
      </c>
      <c r="BH79" s="395" t="str">
        <f t="shared" ref="BH79:BH80" si="7765">IF(AP79&lt;&gt;"",SUM(BB79:BG79)+1,"")</f>
        <v/>
      </c>
      <c r="DP79" s="395">
        <f ca="1">IF(COUNTIF(DP25:DP28,4)=4,1,SUMPRODUCT((DP25:DP28=DP27)*(DO25:DO28=DO27)*(DM25:DM28&gt;DM27))+1)</f>
        <v>1</v>
      </c>
      <c r="EA79" s="395" t="str">
        <f ca="1">IF(EB27&lt;&gt;"",SUMPRODUCT((EI25:EI28=EI27)*(EH25:EH28=EH27)*(EF25:EF28=EF27)*(EG25:EG28=EG27)),"")</f>
        <v/>
      </c>
      <c r="EB79" s="395" t="str">
        <f ca="1">IF(AND(EA79&lt;&gt;"",EA79&gt;1),EB27,"")</f>
        <v/>
      </c>
      <c r="EC79" s="395">
        <f ca="1">SUMPRODUCT((HG3:HG54=EB79)*(HJ3:HJ54=EB80)*(HK3:HK54="W"))+SUMPRODUCT((HG3:HG54=EB79)*(HJ3:HJ54=EB81)*(HK3:HK54="W"))+SUMPRODUCT((HG3:HG54=EB79)*(HJ3:HJ54=EB77)*(HK3:HK54="W"))+SUMPRODUCT((HG3:HG54=EB79)*(HJ3:HJ54=EB78)*(HK3:HK54="W"))+SUMPRODUCT((HG3:HG54=EB80)*(HJ3:HJ54=EB79)*(HL3:HL54="W"))+SUMPRODUCT((HG3:HG54=EB81)*(HJ3:HJ54=EB79)*(HL3:HL54="W"))+SUMPRODUCT((HG3:HG54=EB77)*(HJ3:HJ54=EB79)*(HL3:HL54="W"))+SUMPRODUCT((HG3:HG54=EB78)*(HJ3:HJ54=EB79)*(HL3:HL54="W"))</f>
        <v>0</v>
      </c>
      <c r="ED79" s="395">
        <f ca="1">SUMPRODUCT((HG3:HG54=EB79)*(HJ3:HJ54=EB80)*(HK3:HK54="D"))+SUMPRODUCT((HG3:HG54=EB79)*(HJ3:HJ54=EB81)*(HK3:HK54="D"))+SUMPRODUCT((HG3:HG54=EB79)*(HJ3:HJ54=EB77)*(HK3:HK54="D"))+SUMPRODUCT((HG3:HG54=EB79)*(HJ3:HJ54=EB78)*(HK3:HK54="D"))+SUMPRODUCT((HG3:HG54=EB80)*(HJ3:HJ54=EB79)*(HK3:HK54="D"))+SUMPRODUCT((HG3:HG54=EB81)*(HJ3:HJ54=EB79)*(HK3:HK54="D"))+SUMPRODUCT((HG3:HG54=EB77)*(HJ3:HJ54=EB79)*(HK3:HK54="D"))+SUMPRODUCT((HG3:HG54=EB78)*(HJ3:HJ54=EB79)*(HK3:HK54="D"))</f>
        <v>0</v>
      </c>
      <c r="EE79" s="395">
        <f ca="1">SUMPRODUCT((HG3:HG54=EB79)*(HJ3:HJ54=EB80)*(HK3:HK54="L"))+SUMPRODUCT((HG3:HG54=EB79)*(HJ3:HJ54=EB81)*(HK3:HK54="L"))+SUMPRODUCT((HG3:HG54=EB79)*(HJ3:HJ54=EB77)*(HK3:HK54="L"))+SUMPRODUCT((HG3:HG54=EB79)*(HJ3:HJ54=EB78)*(HK3:HK54="L"))+SUMPRODUCT((HG3:HG54=EB80)*(HJ3:HJ54=EB79)*(HL3:HL54="L"))+SUMPRODUCT((HG3:HG54=EB81)*(HJ3:HJ54=EB79)*(HL3:HL54="L"))+SUMPRODUCT((HG3:HG54=EB77)*(HJ3:HJ54=EB79)*(HL3:HL54="L"))+SUMPRODUCT((HG3:HG54=EB78)*(HJ3:HJ54=EB79)*(HL3:HL54="L"))</f>
        <v>0</v>
      </c>
      <c r="EF79" s="395">
        <f ca="1">SUMPRODUCT((HG3:HG54=EB79)*(HJ3:HJ54=EB80)*HH3:HH54)+SUMPRODUCT((HG3:HG54=EB79)*(HJ3:HJ54=EB81)*HH3:HH54)+SUMPRODUCT((HG3:HG54=EB79)*(HJ3:HJ54=EB77)*HH3:HH54)+SUMPRODUCT((HG3:HG54=EB79)*(HJ3:HJ54=EB78)*HH3:HH54)+SUMPRODUCT((HG3:HG54=EB80)*(HJ3:HJ54=EB79)*HI3:HI54)+SUMPRODUCT((HG3:HG54=EB81)*(HJ3:HJ54=EB79)*HI3:HI54)+SUMPRODUCT((HG3:HG54=EB77)*(HJ3:HJ54=EB79)*HI3:HI54)+SUMPRODUCT((HG3:HG54=EB78)*(HJ3:HJ54=EB79)*HI3:HI54)</f>
        <v>0</v>
      </c>
      <c r="EG79" s="395">
        <f ca="1">SUMPRODUCT((HG3:HG54=EB79)*(HJ3:HJ54=EB80)*HI3:HI54)+SUMPRODUCT((HG3:HG54=EB79)*(HJ3:HJ54=EB81)*HI3:HI54)+SUMPRODUCT((HG3:HG54=EB79)*(HJ3:HJ54=EB77)*HI3:HI54)+SUMPRODUCT((HG3:HG54=EB79)*(HJ3:HJ54=EB78)*HI3:HI54)+SUMPRODUCT((HG3:HG54=EB80)*(HJ3:HJ54=EB79)*HH3:HH54)+SUMPRODUCT((HG3:HG54=EB81)*(HJ3:HJ54=EB79)*HH3:HH54)+SUMPRODUCT((HG3:HG54=EB77)*(HJ3:HJ54=EB79)*HH3:HH54)+SUMPRODUCT((HG3:HG54=EB78)*(HJ3:HJ54=EB79)*HH3:HH54)</f>
        <v>0</v>
      </c>
      <c r="EH79" s="395">
        <f ca="1">EF79-EG79+1000</f>
        <v>1000</v>
      </c>
      <c r="EI79" s="395" t="str">
        <f t="shared" ca="1" si="7725"/>
        <v/>
      </c>
      <c r="EJ79" s="395" t="str">
        <f ca="1">IF(EB79&lt;&gt;"",VLOOKUP(EB79,DI4:DO52,7,FALSE),"")</f>
        <v/>
      </c>
      <c r="EK79" s="395" t="str">
        <f ca="1">IF(EB79&lt;&gt;"",VLOOKUP(EB79,DI4:DO52,5,FALSE),"")</f>
        <v/>
      </c>
      <c r="EL79" s="395" t="str">
        <f ca="1">IF(EB79&lt;&gt;"",VLOOKUP(EB79,DI4:DQ52,9,FALSE),"")</f>
        <v/>
      </c>
      <c r="EM79" s="395" t="str">
        <f t="shared" ca="1" si="7726"/>
        <v/>
      </c>
      <c r="EN79" s="395" t="str">
        <f ca="1">IF(EB79&lt;&gt;"",RANK(EM79,EM77:EM80),"")</f>
        <v/>
      </c>
      <c r="EO79" s="395" t="str">
        <f ca="1">IF(EB79&lt;&gt;"",SUMPRODUCT((EM77:EM80=EM79)*(EH77:EH80&gt;EH79)),"")</f>
        <v/>
      </c>
      <c r="EP79" s="395" t="str">
        <f ca="1">IF(EB79&lt;&gt;"",SUMPRODUCT((EM77:EM80=EM79)*(EH77:EH80=EH79)*(EF77:EF80&gt;EF79)),"")</f>
        <v/>
      </c>
      <c r="EQ79" s="395" t="str">
        <f ca="1">IF(EB79&lt;&gt;"",SUMPRODUCT((EM77:EM80=EM79)*(EH77:EH80=EH79)*(EF77:EF80=EF79)*(EJ77:EJ80&gt;EJ79)),"")</f>
        <v/>
      </c>
      <c r="ER79" s="395" t="str">
        <f ca="1">IF(EB79&lt;&gt;"",SUMPRODUCT((EM77:EM80=EM79)*(EH77:EH80=EH79)*(EF77:EF80=EF79)*(EJ77:EJ80=EJ79)*(EK77:EK80&gt;EK79)),"")</f>
        <v/>
      </c>
      <c r="ES79" s="395" t="str">
        <f ca="1">IF(EB79&lt;&gt;"",SUMPRODUCT((EM77:EM80=EM79)*(EH77:EH80=EH79)*(EF77:EF80=EF79)*(EJ77:EJ80=EJ79)*(EK77:EK80=EK79)*(EL77:EL80&gt;EL79)),"")</f>
        <v/>
      </c>
      <c r="ET79" s="395" t="str">
        <f ca="1">IF(EB79&lt;&gt;"",SUM(EN79:ES79),"")</f>
        <v/>
      </c>
      <c r="EU79" s="395" t="str">
        <f ca="1">IF(EV27&lt;&gt;"",SUMPRODUCT((FC25:FC28=FC27)*(FB25:FB28=FB27)*(EZ25:EZ28=EZ27)*(FA25:FA28=FA27)),"")</f>
        <v/>
      </c>
      <c r="EV79" s="395" t="str">
        <f ca="1">IF(AND(EU79&lt;&gt;"",EU79&gt;1),EV27,"")</f>
        <v/>
      </c>
      <c r="EW79" s="395">
        <f ca="1">SUMPRODUCT((HG3:HG54=EV79)*(HJ3:HJ54=EV80)*(HK3:HK54="W"))+SUMPRODUCT((HG3:HG54=EV79)*(HJ3:HJ54=EV81)*(HK3:HK54="W"))+SUMPRODUCT((HG3:HG54=EV79)*(HJ3:HJ54=EV78)*(HK3:HK54="W"))+SUMPRODUCT((HG3:HG54=EV80)*(HJ3:HJ54=EV79)*(HL3:HL54="W"))+SUMPRODUCT((HG3:HG54=EV81)*(HJ3:HJ54=EV79)*(HL3:HL54="W"))+SUMPRODUCT((HG3:HG54=EV78)*(HJ3:HJ54=EV79)*(HL3:HL54="W"))</f>
        <v>0</v>
      </c>
      <c r="EX79" s="395">
        <f ca="1">SUMPRODUCT((HG3:HG54=EV79)*(HJ3:HJ54=EV80)*(HK3:HK54="D"))+SUMPRODUCT((HG3:HG54=EV79)*(HJ3:HJ54=EV81)*(HK3:HK54="D"))+SUMPRODUCT((HG3:HG54=EV79)*(HJ3:HJ54=EV78)*(HK3:HK54="D"))+SUMPRODUCT((HG3:HG54=EV80)*(HJ3:HJ54=EV79)*(HK3:HK54="D"))+SUMPRODUCT((HG3:HG54=EV81)*(HJ3:HJ54=EV79)*(HK3:HK54="D"))+SUMPRODUCT((HG3:HG54=EV78)*(HJ3:HJ54=EV79)*(HK3:HK54="D"))</f>
        <v>0</v>
      </c>
      <c r="EY79" s="395">
        <f ca="1">SUMPRODUCT((HG3:HG54=EV79)*(HJ3:HJ54=EV80)*(HK3:HK54="L"))+SUMPRODUCT((HG3:HG54=EV79)*(HJ3:HJ54=EV81)*(HK3:HK54="L"))+SUMPRODUCT((HG3:HG54=EV79)*(HJ3:HJ54=EV78)*(HK3:HK54="L"))+SUMPRODUCT((HG3:HG54=EV80)*(HJ3:HJ54=EV79)*(HL3:HL54="L"))+SUMPRODUCT((HG3:HG54=EV81)*(HJ3:HJ54=EV79)*(HL3:HL54="L"))+SUMPRODUCT((HG3:HG54=EV78)*(HJ3:HJ54=EV79)*(HL3:HL54="L"))</f>
        <v>0</v>
      </c>
      <c r="EZ79" s="395">
        <f ca="1">SUMPRODUCT((HG3:HG54=EV79)*(HJ3:HJ54=EV80)*HH3:HH54)+SUMPRODUCT((HG3:HG54=EV79)*(HJ3:HJ54=EV81)*HH3:HH54)+SUMPRODUCT((HG3:HG54=EV79)*(HJ3:HJ54=EV77)*HH3:HH54)+SUMPRODUCT((HG3:HG54=EV79)*(HJ3:HJ54=EV78)*HH3:HH54)+SUMPRODUCT((HG3:HG54=EV80)*(HJ3:HJ54=EV79)*HI3:HI54)+SUMPRODUCT((HG3:HG54=EV81)*(HJ3:HJ54=EV79)*HI3:HI54)+SUMPRODUCT((HG3:HG54=EV77)*(HJ3:HJ54=EV79)*HI3:HI54)+SUMPRODUCT((HG3:HG54=EV78)*(HJ3:HJ54=EV79)*HI3:HI54)</f>
        <v>0</v>
      </c>
      <c r="FA79" s="395">
        <f ca="1">SUMPRODUCT((HG3:HG54=EV79)*(HJ3:HJ54=EV80)*HI3:HI54)+SUMPRODUCT((HG3:HG54=EV79)*(HJ3:HJ54=EV81)*HI3:HI54)+SUMPRODUCT((HG3:HG54=EV79)*(HJ3:HJ54=EV77)*HI3:HI54)+SUMPRODUCT((HG3:HG54=EV79)*(HJ3:HJ54=EV78)*HI3:HI54)+SUMPRODUCT((HG3:HG54=EV80)*(HJ3:HJ54=EV79)*HH3:HH54)+SUMPRODUCT((HG3:HG54=EV81)*(HJ3:HJ54=EV79)*HH3:HH54)+SUMPRODUCT((HG3:HG54=EV77)*(HJ3:HJ54=EV79)*HH3:HH54)+SUMPRODUCT((HG3:HG54=EV78)*(HJ3:HJ54=EV79)*HH3:HH54)</f>
        <v>0</v>
      </c>
      <c r="FB79" s="395">
        <f ca="1">EZ79-FA79+1000</f>
        <v>1000</v>
      </c>
      <c r="FC79" s="395" t="str">
        <f t="shared" ca="1" si="7727"/>
        <v/>
      </c>
      <c r="FD79" s="395" t="str">
        <f ca="1">IF(EV79&lt;&gt;"",VLOOKUP(EV79,DI4:DO52,7,FALSE),"")</f>
        <v/>
      </c>
      <c r="FE79" s="395" t="str">
        <f ca="1">IF(EV79&lt;&gt;"",VLOOKUP(EV79,DI4:DO52,5,FALSE),"")</f>
        <v/>
      </c>
      <c r="FF79" s="395" t="str">
        <f ca="1">IF(EV79&lt;&gt;"",VLOOKUP(EV79,DI4:DQ52,9,FALSE),"")</f>
        <v/>
      </c>
      <c r="FG79" s="395" t="str">
        <f t="shared" ca="1" si="7728"/>
        <v/>
      </c>
      <c r="FH79" s="395" t="str">
        <f ca="1">IF(EV79&lt;&gt;"",RANK(FG79,FG77:FG80),"")</f>
        <v/>
      </c>
      <c r="FI79" s="395" t="str">
        <f ca="1">IF(EV79&lt;&gt;"",SUMPRODUCT((FG77:FG80=FG79)*(FB77:FB80&gt;FB79)),"")</f>
        <v/>
      </c>
      <c r="FJ79" s="395" t="str">
        <f ca="1">IF(EV79&lt;&gt;"",SUMPRODUCT((FG77:FG80=FG79)*(FB77:FB80=FB79)*(EZ77:EZ80&gt;EZ79)),"")</f>
        <v/>
      </c>
      <c r="FK79" s="395" t="str">
        <f ca="1">IF(EV79&lt;&gt;"",SUMPRODUCT((FG77:FG80=FG79)*(FB77:FB80=FB79)*(EZ77:EZ80=EZ79)*(FD77:FD80&gt;FD79)),"")</f>
        <v/>
      </c>
      <c r="FL79" s="395" t="str">
        <f ca="1">IF(EV79&lt;&gt;"",SUMPRODUCT((FG77:FG80=FG79)*(FB77:FB80=FB79)*(EZ77:EZ80=EZ79)*(FD77:FD80=FD79)*(FE77:FE80&gt;FE79)),"")</f>
        <v/>
      </c>
      <c r="FM79" s="395" t="str">
        <f ca="1">IF(EV79&lt;&gt;"",SUMPRODUCT((FG77:FG80=FG79)*(FB77:FB80=FB79)*(EZ77:EZ80=EZ79)*(FD77:FD80=FD79)*(FE77:FE80=FE79)*(FF77:FF80&gt;FF79)),"")</f>
        <v/>
      </c>
      <c r="FN79" s="395" t="str">
        <f t="shared" ref="FN79:FN80" ca="1" si="7766">IF(EV79&lt;&gt;"",SUM(FH79:FM79)+1,"")</f>
        <v/>
      </c>
      <c r="HV79" s="395">
        <f ca="1">IF(COUNTIF(HV25:HV28,4)=4,1,SUMPRODUCT((HV25:HV28=HV27)*(HU25:HU28=HU27)*(HS25:HS28&gt;HS27))+1)</f>
        <v>1</v>
      </c>
      <c r="IG79" s="395" t="str">
        <f ca="1">IF(IH27&lt;&gt;"",SUMPRODUCT((IO25:IO28=IO27)*(IN25:IN28=IN27)*(IL25:IL28=IL27)*(IM25:IM28=IM27)),"")</f>
        <v/>
      </c>
      <c r="IH79" s="395" t="str">
        <f ca="1">IF(AND(IG79&lt;&gt;"",IG79&gt;1),IH27,"")</f>
        <v/>
      </c>
      <c r="II79" s="395">
        <f ca="1">SUMPRODUCT((LM3:LM54=IH79)*(LP3:LP54=IH80)*(LQ3:LQ54="W"))+SUMPRODUCT((LM3:LM54=IH79)*(LP3:LP54=IH81)*(LQ3:LQ54="W"))+SUMPRODUCT((LM3:LM54=IH79)*(LP3:LP54=IH77)*(LQ3:LQ54="W"))+SUMPRODUCT((LM3:LM54=IH79)*(LP3:LP54=IH78)*(LQ3:LQ54="W"))+SUMPRODUCT((LM3:LM54=IH80)*(LP3:LP54=IH79)*(LR3:LR54="W"))+SUMPRODUCT((LM3:LM54=IH81)*(LP3:LP54=IH79)*(LR3:LR54="W"))+SUMPRODUCT((LM3:LM54=IH77)*(LP3:LP54=IH79)*(LR3:LR54="W"))+SUMPRODUCT((LM3:LM54=IH78)*(LP3:LP54=IH79)*(LR3:LR54="W"))</f>
        <v>0</v>
      </c>
      <c r="IJ79" s="395">
        <f ca="1">SUMPRODUCT((LM3:LM54=IH79)*(LP3:LP54=IH80)*(LQ3:LQ54="D"))+SUMPRODUCT((LM3:LM54=IH79)*(LP3:LP54=IH81)*(LQ3:LQ54="D"))+SUMPRODUCT((LM3:LM54=IH79)*(LP3:LP54=IH77)*(LQ3:LQ54="D"))+SUMPRODUCT((LM3:LM54=IH79)*(LP3:LP54=IH78)*(LQ3:LQ54="D"))+SUMPRODUCT((LM3:LM54=IH80)*(LP3:LP54=IH79)*(LQ3:LQ54="D"))+SUMPRODUCT((LM3:LM54=IH81)*(LP3:LP54=IH79)*(LQ3:LQ54="D"))+SUMPRODUCT((LM3:LM54=IH77)*(LP3:LP54=IH79)*(LQ3:LQ54="D"))+SUMPRODUCT((LM3:LM54=IH78)*(LP3:LP54=IH79)*(LQ3:LQ54="D"))</f>
        <v>0</v>
      </c>
      <c r="IK79" s="395">
        <f ca="1">SUMPRODUCT((LM3:LM54=IH79)*(LP3:LP54=IH80)*(LQ3:LQ54="L"))+SUMPRODUCT((LM3:LM54=IH79)*(LP3:LP54=IH81)*(LQ3:LQ54="L"))+SUMPRODUCT((LM3:LM54=IH79)*(LP3:LP54=IH77)*(LQ3:LQ54="L"))+SUMPRODUCT((LM3:LM54=IH79)*(LP3:LP54=IH78)*(LQ3:LQ54="L"))+SUMPRODUCT((LM3:LM54=IH80)*(LP3:LP54=IH79)*(LR3:LR54="L"))+SUMPRODUCT((LM3:LM54=IH81)*(LP3:LP54=IH79)*(LR3:LR54="L"))+SUMPRODUCT((LM3:LM54=IH77)*(LP3:LP54=IH79)*(LR3:LR54="L"))+SUMPRODUCT((LM3:LM54=IH78)*(LP3:LP54=IH79)*(LR3:LR54="L"))</f>
        <v>0</v>
      </c>
      <c r="IL79" s="395">
        <f ca="1">SUMPRODUCT((LM3:LM54=IH79)*(LP3:LP54=IH80)*LN3:LN54)+SUMPRODUCT((LM3:LM54=IH79)*(LP3:LP54=IH81)*LN3:LN54)+SUMPRODUCT((LM3:LM54=IH79)*(LP3:LP54=IH77)*LN3:LN54)+SUMPRODUCT((LM3:LM54=IH79)*(LP3:LP54=IH78)*LN3:LN54)+SUMPRODUCT((LM3:LM54=IH80)*(LP3:LP54=IH79)*LO3:LO54)+SUMPRODUCT((LM3:LM54=IH81)*(LP3:LP54=IH79)*LO3:LO54)+SUMPRODUCT((LM3:LM54=IH77)*(LP3:LP54=IH79)*LO3:LO54)+SUMPRODUCT((LM3:LM54=IH78)*(LP3:LP54=IH79)*LO3:LO54)</f>
        <v>0</v>
      </c>
      <c r="IM79" s="395">
        <f ca="1">SUMPRODUCT((LM3:LM54=IH79)*(LP3:LP54=IH80)*LO3:LO54)+SUMPRODUCT((LM3:LM54=IH79)*(LP3:LP54=IH81)*LO3:LO54)+SUMPRODUCT((LM3:LM54=IH79)*(LP3:LP54=IH77)*LO3:LO54)+SUMPRODUCT((LM3:LM54=IH79)*(LP3:LP54=IH78)*LO3:LO54)+SUMPRODUCT((LM3:LM54=IH80)*(LP3:LP54=IH79)*LN3:LN54)+SUMPRODUCT((LM3:LM54=IH81)*(LP3:LP54=IH79)*LN3:LN54)+SUMPRODUCT((LM3:LM54=IH77)*(LP3:LP54=IH79)*LN3:LN54)+SUMPRODUCT((LM3:LM54=IH78)*(LP3:LP54=IH79)*LN3:LN54)</f>
        <v>0</v>
      </c>
      <c r="IN79" s="395">
        <f ca="1">IL79-IM79+1000</f>
        <v>1000</v>
      </c>
      <c r="IO79" s="395" t="str">
        <f t="shared" ca="1" si="7729"/>
        <v/>
      </c>
      <c r="IP79" s="395" t="str">
        <f ca="1">IF(IH79&lt;&gt;"",VLOOKUP(IH79,HO4:HU52,7,FALSE),"")</f>
        <v/>
      </c>
      <c r="IQ79" s="395" t="str">
        <f ca="1">IF(IH79&lt;&gt;"",VLOOKUP(IH79,HO4:HU52,5,FALSE),"")</f>
        <v/>
      </c>
      <c r="IR79" s="395" t="str">
        <f ca="1">IF(IH79&lt;&gt;"",VLOOKUP(IH79,HO4:HW52,9,FALSE),"")</f>
        <v/>
      </c>
      <c r="IS79" s="395" t="str">
        <f t="shared" ca="1" si="7730"/>
        <v/>
      </c>
      <c r="IT79" s="395" t="str">
        <f ca="1">IF(IH79&lt;&gt;"",RANK(IS79,IS77:IS80),"")</f>
        <v/>
      </c>
      <c r="IU79" s="395" t="str">
        <f ca="1">IF(IH79&lt;&gt;"",SUMPRODUCT((IS77:IS80=IS79)*(IN77:IN80&gt;IN79)),"")</f>
        <v/>
      </c>
      <c r="IV79" s="395" t="str">
        <f ca="1">IF(IH79&lt;&gt;"",SUMPRODUCT((IS77:IS80=IS79)*(IN77:IN80=IN79)*(IL77:IL80&gt;IL79)),"")</f>
        <v/>
      </c>
      <c r="IW79" s="395" t="str">
        <f ca="1">IF(IH79&lt;&gt;"",SUMPRODUCT((IS77:IS80=IS79)*(IN77:IN80=IN79)*(IL77:IL80=IL79)*(IP77:IP80&gt;IP79)),"")</f>
        <v/>
      </c>
      <c r="IX79" s="395" t="str">
        <f ca="1">IF(IH79&lt;&gt;"",SUMPRODUCT((IS77:IS80=IS79)*(IN77:IN80=IN79)*(IL77:IL80=IL79)*(IP77:IP80=IP79)*(IQ77:IQ80&gt;IQ79)),"")</f>
        <v/>
      </c>
      <c r="IY79" s="395" t="str">
        <f ca="1">IF(IH79&lt;&gt;"",SUMPRODUCT((IS77:IS80=IS79)*(IN77:IN80=IN79)*(IL77:IL80=IL79)*(IP77:IP80=IP79)*(IQ77:IQ80=IQ79)*(IR77:IR80&gt;IR79)),"")</f>
        <v/>
      </c>
      <c r="IZ79" s="395" t="str">
        <f ca="1">IF(IH79&lt;&gt;"",SUM(IT79:IY79),"")</f>
        <v/>
      </c>
      <c r="JA79" s="395">
        <f ca="1">IF(JB27&lt;&gt;"",SUMPRODUCT((JI25:JI28=JI27)*(JH25:JH28=JH27)*(JF25:JF28=JF27)*(JG25:JG28=JG27)),"")</f>
        <v>2</v>
      </c>
      <c r="JB79" s="395" t="str">
        <f ca="1">IF(AND(JA79&lt;&gt;"",JA79&gt;1),JB27,"")</f>
        <v>Chelsea</v>
      </c>
      <c r="JC79" s="395">
        <f ca="1">SUMPRODUCT((LM3:LM54=JB79)*(LP3:LP54=JB80)*(LQ3:LQ54="W"))+SUMPRODUCT((LM3:LM54=JB79)*(LP3:LP54=JB81)*(LQ3:LQ54="W"))+SUMPRODUCT((LM3:LM54=JB79)*(LP3:LP54=JB78)*(LQ3:LQ54="W"))+SUMPRODUCT((LM3:LM54=JB80)*(LP3:LP54=JB79)*(LR3:LR54="W"))+SUMPRODUCT((LM3:LM54=JB81)*(LP3:LP54=JB79)*(LR3:LR54="W"))+SUMPRODUCT((LM3:LM54=JB78)*(LP3:LP54=JB79)*(LR3:LR54="W"))</f>
        <v>0</v>
      </c>
      <c r="JD79" s="395">
        <f ca="1">SUMPRODUCT((LM3:LM54=JB79)*(LP3:LP54=JB80)*(LQ3:LQ54="D"))+SUMPRODUCT((LM3:LM54=JB79)*(LP3:LP54=JB81)*(LQ3:LQ54="D"))+SUMPRODUCT((LM3:LM54=JB79)*(LP3:LP54=JB78)*(LQ3:LQ54="D"))+SUMPRODUCT((LM3:LM54=JB80)*(LP3:LP54=JB79)*(LQ3:LQ54="D"))+SUMPRODUCT((LM3:LM54=JB81)*(LP3:LP54=JB79)*(LQ3:LQ54="D"))+SUMPRODUCT((LM3:LM54=JB78)*(LP3:LP54=JB79)*(LQ3:LQ54="D"))</f>
        <v>1</v>
      </c>
      <c r="JE79" s="395">
        <f ca="1">SUMPRODUCT((LM3:LM54=JB79)*(LP3:LP54=JB80)*(LQ3:LQ54="L"))+SUMPRODUCT((LM3:LM54=JB79)*(LP3:LP54=JB81)*(LQ3:LQ54="L"))+SUMPRODUCT((LM3:LM54=JB79)*(LP3:LP54=JB78)*(LQ3:LQ54="L"))+SUMPRODUCT((LM3:LM54=JB80)*(LP3:LP54=JB79)*(LR3:LR54="L"))+SUMPRODUCT((LM3:LM54=JB81)*(LP3:LP54=JB79)*(LR3:LR54="L"))+SUMPRODUCT((LM3:LM54=JB78)*(LP3:LP54=JB79)*(LR3:LR54="L"))</f>
        <v>0</v>
      </c>
      <c r="JF79" s="395">
        <f ca="1">SUMPRODUCT((LM3:LM54=JB79)*(LP3:LP54=JB80)*LN3:LN54)+SUMPRODUCT((LM3:LM54=JB79)*(LP3:LP54=JB81)*LN3:LN54)+SUMPRODUCT((LM3:LM54=JB79)*(LP3:LP54=JB77)*LN3:LN54)+SUMPRODUCT((LM3:LM54=JB79)*(LP3:LP54=JB78)*LN3:LN54)+SUMPRODUCT((LM3:LM54=JB80)*(LP3:LP54=JB79)*LO3:LO54)+SUMPRODUCT((LM3:LM54=JB81)*(LP3:LP54=JB79)*LO3:LO54)+SUMPRODUCT((LM3:LM54=JB77)*(LP3:LP54=JB79)*LO3:LO54)+SUMPRODUCT((LM3:LM54=JB78)*(LP3:LP54=JB79)*LO3:LO54)</f>
        <v>3</v>
      </c>
      <c r="JG79" s="395">
        <f ca="1">SUMPRODUCT((LM3:LM54=JB79)*(LP3:LP54=JB80)*LO3:LO54)+SUMPRODUCT((LM3:LM54=JB79)*(LP3:LP54=JB81)*LO3:LO54)+SUMPRODUCT((LM3:LM54=JB79)*(LP3:LP54=JB77)*LO3:LO54)+SUMPRODUCT((LM3:LM54=JB79)*(LP3:LP54=JB78)*LO3:LO54)+SUMPRODUCT((LM3:LM54=JB80)*(LP3:LP54=JB79)*LN3:LN54)+SUMPRODUCT((LM3:LM54=JB81)*(LP3:LP54=JB79)*LN3:LN54)+SUMPRODUCT((LM3:LM54=JB77)*(LP3:LP54=JB79)*LN3:LN54)+SUMPRODUCT((LM3:LM54=JB78)*(LP3:LP54=JB79)*LN3:LN54)</f>
        <v>3</v>
      </c>
      <c r="JH79" s="395">
        <f ca="1">JF79-JG79+1000</f>
        <v>1000</v>
      </c>
      <c r="JI79" s="395">
        <f t="shared" ca="1" si="7731"/>
        <v>1</v>
      </c>
      <c r="JJ79" s="395">
        <f ca="1">IF(JB79&lt;&gt;"",VLOOKUP(JB79,HO4:HU52,7,FALSE),"")</f>
        <v>998</v>
      </c>
      <c r="JK79" s="395">
        <f ca="1">IF(JB79&lt;&gt;"",VLOOKUP(JB79,HO4:HU52,5,FALSE),"")</f>
        <v>6</v>
      </c>
      <c r="JL79" s="395">
        <f ca="1">IF(JB79&lt;&gt;"",VLOOKUP(JB79,HO4:HW52,9,FALSE),"")</f>
        <v>18</v>
      </c>
      <c r="JM79" s="395">
        <f t="shared" ca="1" si="7732"/>
        <v>1</v>
      </c>
      <c r="JN79" s="395">
        <f ca="1">IF(JB79&lt;&gt;"",RANK(JM79,JM77:JM80),"")</f>
        <v>1</v>
      </c>
      <c r="JO79" s="395">
        <f ca="1">IF(JB79&lt;&gt;"",SUMPRODUCT((JM77:JM80=JM79)*(JH77:JH80&gt;JH79)),"")</f>
        <v>0</v>
      </c>
      <c r="JP79" s="395">
        <f ca="1">IF(JB79&lt;&gt;"",SUMPRODUCT((JM77:JM80=JM79)*(JH77:JH80=JH79)*(JF77:JF80&gt;JF79)),"")</f>
        <v>0</v>
      </c>
      <c r="JQ79" s="395">
        <f ca="1">IF(JB79&lt;&gt;"",SUMPRODUCT((JM77:JM80=JM79)*(JH77:JH80=JH79)*(JF77:JF80=JF79)*(JJ77:JJ80&gt;JJ79)),"")</f>
        <v>1</v>
      </c>
      <c r="JR79" s="395">
        <f ca="1">IF(JB79&lt;&gt;"",SUMPRODUCT((JM77:JM80=JM79)*(JH77:JH80=JH79)*(JF77:JF80=JF79)*(JJ77:JJ80=JJ79)*(JK77:JK80&gt;JK79)),"")</f>
        <v>0</v>
      </c>
      <c r="JS79" s="395">
        <f ca="1">IF(JB79&lt;&gt;"",SUMPRODUCT((JM77:JM80=JM79)*(JH77:JH80=JH79)*(JF77:JF80=JF79)*(JJ77:JJ80=JJ79)*(JK77:JK80=JK79)*(JL77:JL80&gt;JL79)),"")</f>
        <v>0</v>
      </c>
      <c r="JT79" s="395">
        <f t="shared" ref="JT79:JT80" ca="1" si="7767">IF(JB79&lt;&gt;"",SUM(JN79:JS79)+1,"")</f>
        <v>3</v>
      </c>
      <c r="MB79" s="395">
        <f ca="1">IF(COUNTIF(MB25:MB28,4)=4,1,SUMPRODUCT((MB25:MB28=MB27)*(MA25:MA28=MA27)*(LY25:LY28&gt;LY27))+1)</f>
        <v>1</v>
      </c>
      <c r="MM79" s="395" t="str">
        <f ca="1">IF(MN27&lt;&gt;"",SUMPRODUCT((MU25:MU28=MU27)*(MT25:MT28=MT27)*(MR25:MR28=MR27)*(MS25:MS28=MS27)),"")</f>
        <v/>
      </c>
      <c r="MN79" s="395" t="str">
        <f ca="1">IF(AND(MM79&lt;&gt;"",MM79&gt;1),MN27,"")</f>
        <v/>
      </c>
      <c r="MO79" s="395">
        <f ca="1">SUMPRODUCT((PS3:PS54=MN79)*(PV3:PV54=MN80)*(PW3:PW54="W"))+SUMPRODUCT((PS3:PS54=MN79)*(PV3:PV54=MN81)*(PW3:PW54="W"))+SUMPRODUCT((PS3:PS54=MN79)*(PV3:PV54=MN77)*(PW3:PW54="W"))+SUMPRODUCT((PS3:PS54=MN79)*(PV3:PV54=MN78)*(PW3:PW54="W"))+SUMPRODUCT((PS3:PS54=MN80)*(PV3:PV54=MN79)*(PX3:PX54="W"))+SUMPRODUCT((PS3:PS54=MN81)*(PV3:PV54=MN79)*(PX3:PX54="W"))+SUMPRODUCT((PS3:PS54=MN77)*(PV3:PV54=MN79)*(PX3:PX54="W"))+SUMPRODUCT((PS3:PS54=MN78)*(PV3:PV54=MN79)*(PX3:PX54="W"))</f>
        <v>0</v>
      </c>
      <c r="MP79" s="395">
        <f ca="1">SUMPRODUCT((PS3:PS54=MN79)*(PV3:PV54=MN80)*(PW3:PW54="D"))+SUMPRODUCT((PS3:PS54=MN79)*(PV3:PV54=MN81)*(PW3:PW54="D"))+SUMPRODUCT((PS3:PS54=MN79)*(PV3:PV54=MN77)*(PW3:PW54="D"))+SUMPRODUCT((PS3:PS54=MN79)*(PV3:PV54=MN78)*(PW3:PW54="D"))+SUMPRODUCT((PS3:PS54=MN80)*(PV3:PV54=MN79)*(PW3:PW54="D"))+SUMPRODUCT((PS3:PS54=MN81)*(PV3:PV54=MN79)*(PW3:PW54="D"))+SUMPRODUCT((PS3:PS54=MN77)*(PV3:PV54=MN79)*(PW3:PW54="D"))+SUMPRODUCT((PS3:PS54=MN78)*(PV3:PV54=MN79)*(PW3:PW54="D"))</f>
        <v>0</v>
      </c>
      <c r="MQ79" s="395">
        <f ca="1">SUMPRODUCT((PS3:PS54=MN79)*(PV3:PV54=MN80)*(PW3:PW54="L"))+SUMPRODUCT((PS3:PS54=MN79)*(PV3:PV54=MN81)*(PW3:PW54="L"))+SUMPRODUCT((PS3:PS54=MN79)*(PV3:PV54=MN77)*(PW3:PW54="L"))+SUMPRODUCT((PS3:PS54=MN79)*(PV3:PV54=MN78)*(PW3:PW54="L"))+SUMPRODUCT((PS3:PS54=MN80)*(PV3:PV54=MN79)*(PX3:PX54="L"))+SUMPRODUCT((PS3:PS54=MN81)*(PV3:PV54=MN79)*(PX3:PX54="L"))+SUMPRODUCT((PS3:PS54=MN77)*(PV3:PV54=MN79)*(PX3:PX54="L"))+SUMPRODUCT((PS3:PS54=MN78)*(PV3:PV54=MN79)*(PX3:PX54="L"))</f>
        <v>0</v>
      </c>
      <c r="MR79" s="395">
        <f ca="1">SUMPRODUCT((PS3:PS54=MN79)*(PV3:PV54=MN80)*PT3:PT54)+SUMPRODUCT((PS3:PS54=MN79)*(PV3:PV54=MN81)*PT3:PT54)+SUMPRODUCT((PS3:PS54=MN79)*(PV3:PV54=MN77)*PT3:PT54)+SUMPRODUCT((PS3:PS54=MN79)*(PV3:PV54=MN78)*PT3:PT54)+SUMPRODUCT((PS3:PS54=MN80)*(PV3:PV54=MN79)*PU3:PU54)+SUMPRODUCT((PS3:PS54=MN81)*(PV3:PV54=MN79)*PU3:PU54)+SUMPRODUCT((PS3:PS54=MN77)*(PV3:PV54=MN79)*PU3:PU54)+SUMPRODUCT((PS3:PS54=MN78)*(PV3:PV54=MN79)*PU3:PU54)</f>
        <v>0</v>
      </c>
      <c r="MS79" s="395">
        <f ca="1">SUMPRODUCT((PS3:PS54=MN79)*(PV3:PV54=MN80)*PU3:PU54)+SUMPRODUCT((PS3:PS54=MN79)*(PV3:PV54=MN81)*PU3:PU54)+SUMPRODUCT((PS3:PS54=MN79)*(PV3:PV54=MN77)*PU3:PU54)+SUMPRODUCT((PS3:PS54=MN79)*(PV3:PV54=MN78)*PU3:PU54)+SUMPRODUCT((PS3:PS54=MN80)*(PV3:PV54=MN79)*PT3:PT54)+SUMPRODUCT((PS3:PS54=MN81)*(PV3:PV54=MN79)*PT3:PT54)+SUMPRODUCT((PS3:PS54=MN77)*(PV3:PV54=MN79)*PT3:PT54)+SUMPRODUCT((PS3:PS54=MN78)*(PV3:PV54=MN79)*PT3:PT54)</f>
        <v>0</v>
      </c>
      <c r="MT79" s="395">
        <f ca="1">MR79-MS79+1000</f>
        <v>1000</v>
      </c>
      <c r="MU79" s="395" t="str">
        <f t="shared" ca="1" si="7733"/>
        <v/>
      </c>
      <c r="MV79" s="395" t="str">
        <f ca="1">IF(MN79&lt;&gt;"",VLOOKUP(MN79,LU4:MA52,7,FALSE),"")</f>
        <v/>
      </c>
      <c r="MW79" s="395" t="str">
        <f ca="1">IF(MN79&lt;&gt;"",VLOOKUP(MN79,LU4:MA52,5,FALSE),"")</f>
        <v/>
      </c>
      <c r="MX79" s="395" t="str">
        <f ca="1">IF(MN79&lt;&gt;"",VLOOKUP(MN79,LU4:MC52,9,FALSE),"")</f>
        <v/>
      </c>
      <c r="MY79" s="395" t="str">
        <f t="shared" ca="1" si="7734"/>
        <v/>
      </c>
      <c r="MZ79" s="395" t="str">
        <f ca="1">IF(MN79&lt;&gt;"",RANK(MY79,MY77:MY80),"")</f>
        <v/>
      </c>
      <c r="NA79" s="395" t="str">
        <f ca="1">IF(MN79&lt;&gt;"",SUMPRODUCT((MY77:MY80=MY79)*(MT77:MT80&gt;MT79)),"")</f>
        <v/>
      </c>
      <c r="NB79" s="395" t="str">
        <f ca="1">IF(MN79&lt;&gt;"",SUMPRODUCT((MY77:MY80=MY79)*(MT77:MT80=MT79)*(MR77:MR80&gt;MR79)),"")</f>
        <v/>
      </c>
      <c r="NC79" s="395" t="str">
        <f ca="1">IF(MN79&lt;&gt;"",SUMPRODUCT((MY77:MY80=MY79)*(MT77:MT80=MT79)*(MR77:MR80=MR79)*(MV77:MV80&gt;MV79)),"")</f>
        <v/>
      </c>
      <c r="ND79" s="395" t="str">
        <f ca="1">IF(MN79&lt;&gt;"",SUMPRODUCT((MY77:MY80=MY79)*(MT77:MT80=MT79)*(MR77:MR80=MR79)*(MV77:MV80=MV79)*(MW77:MW80&gt;MW79)),"")</f>
        <v/>
      </c>
      <c r="NE79" s="395" t="str">
        <f ca="1">IF(MN79&lt;&gt;"",SUMPRODUCT((MY77:MY80=MY79)*(MT77:MT80=MT79)*(MR77:MR80=MR79)*(MV77:MV80=MV79)*(MW77:MW80=MW79)*(MX77:MX80&gt;MX79)),"")</f>
        <v/>
      </c>
      <c r="NF79" s="395" t="str">
        <f ca="1">IF(MN79&lt;&gt;"",SUM(MZ79:NE79),"")</f>
        <v/>
      </c>
      <c r="NG79" s="395">
        <f ca="1">IF(NH27&lt;&gt;"",SUMPRODUCT((NO25:NO28=NO27)*(NN25:NN28=NN27)*(NL25:NL28=NL27)*(NM25:NM28=NM27)),"")</f>
        <v>2</v>
      </c>
      <c r="NH79" s="395" t="str">
        <f ca="1">IF(AND(NG79&lt;&gt;"",NG79&gt;1),NH27,"")</f>
        <v>Chelsea</v>
      </c>
      <c r="NI79" s="395">
        <f ca="1">SUMPRODUCT((PS3:PS54=NH79)*(PV3:PV54=NH80)*(PW3:PW54="W"))+SUMPRODUCT((PS3:PS54=NH79)*(PV3:PV54=NH81)*(PW3:PW54="W"))+SUMPRODUCT((PS3:PS54=NH79)*(PV3:PV54=NH78)*(PW3:PW54="W"))+SUMPRODUCT((PS3:PS54=NH80)*(PV3:PV54=NH79)*(PX3:PX54="W"))+SUMPRODUCT((PS3:PS54=NH81)*(PV3:PV54=NH79)*(PX3:PX54="W"))+SUMPRODUCT((PS3:PS54=NH78)*(PV3:PV54=NH79)*(PX3:PX54="W"))</f>
        <v>0</v>
      </c>
      <c r="NJ79" s="395">
        <f ca="1">SUMPRODUCT((PS3:PS54=NH79)*(PV3:PV54=NH80)*(PW3:PW54="D"))+SUMPRODUCT((PS3:PS54=NH79)*(PV3:PV54=NH81)*(PW3:PW54="D"))+SUMPRODUCT((PS3:PS54=NH79)*(PV3:PV54=NH78)*(PW3:PW54="D"))+SUMPRODUCT((PS3:PS54=NH80)*(PV3:PV54=NH79)*(PW3:PW54="D"))+SUMPRODUCT((PS3:PS54=NH81)*(PV3:PV54=NH79)*(PW3:PW54="D"))+SUMPRODUCT((PS3:PS54=NH78)*(PV3:PV54=NH79)*(PW3:PW54="D"))</f>
        <v>1</v>
      </c>
      <c r="NK79" s="395">
        <f ca="1">SUMPRODUCT((PS3:PS54=NH79)*(PV3:PV54=NH80)*(PW3:PW54="L"))+SUMPRODUCT((PS3:PS54=NH79)*(PV3:PV54=NH81)*(PW3:PW54="L"))+SUMPRODUCT((PS3:PS54=NH79)*(PV3:PV54=NH78)*(PW3:PW54="L"))+SUMPRODUCT((PS3:PS54=NH80)*(PV3:PV54=NH79)*(PX3:PX54="L"))+SUMPRODUCT((PS3:PS54=NH81)*(PV3:PV54=NH79)*(PX3:PX54="L"))+SUMPRODUCT((PS3:PS54=NH78)*(PV3:PV54=NH79)*(PX3:PX54="L"))</f>
        <v>0</v>
      </c>
      <c r="NL79" s="395">
        <f ca="1">SUMPRODUCT((PS3:PS54=NH79)*(PV3:PV54=NH80)*PT3:PT54)+SUMPRODUCT((PS3:PS54=NH79)*(PV3:PV54=NH81)*PT3:PT54)+SUMPRODUCT((PS3:PS54=NH79)*(PV3:PV54=NH77)*PT3:PT54)+SUMPRODUCT((PS3:PS54=NH79)*(PV3:PV54=NH78)*PT3:PT54)+SUMPRODUCT((PS3:PS54=NH80)*(PV3:PV54=NH79)*PU3:PU54)+SUMPRODUCT((PS3:PS54=NH81)*(PV3:PV54=NH79)*PU3:PU54)+SUMPRODUCT((PS3:PS54=NH77)*(PV3:PV54=NH79)*PU3:PU54)+SUMPRODUCT((PS3:PS54=NH78)*(PV3:PV54=NH79)*PU3:PU54)</f>
        <v>0</v>
      </c>
      <c r="NM79" s="395">
        <f ca="1">SUMPRODUCT((PS3:PS54=NH79)*(PV3:PV54=NH80)*PU3:PU54)+SUMPRODUCT((PS3:PS54=NH79)*(PV3:PV54=NH81)*PU3:PU54)+SUMPRODUCT((PS3:PS54=NH79)*(PV3:PV54=NH77)*PU3:PU54)+SUMPRODUCT((PS3:PS54=NH79)*(PV3:PV54=NH78)*PU3:PU54)+SUMPRODUCT((PS3:PS54=NH80)*(PV3:PV54=NH79)*PT3:PT54)+SUMPRODUCT((PS3:PS54=NH81)*(PV3:PV54=NH79)*PT3:PT54)+SUMPRODUCT((PS3:PS54=NH77)*(PV3:PV54=NH79)*PT3:PT54)+SUMPRODUCT((PS3:PS54=NH78)*(PV3:PV54=NH79)*PT3:PT54)</f>
        <v>0</v>
      </c>
      <c r="NN79" s="395">
        <f ca="1">NL79-NM79+1000</f>
        <v>1000</v>
      </c>
      <c r="NO79" s="395">
        <f t="shared" ca="1" si="7735"/>
        <v>1</v>
      </c>
      <c r="NP79" s="395">
        <f ca="1">IF(NH79&lt;&gt;"",VLOOKUP(NH79,LU4:MA52,7,FALSE),"")</f>
        <v>1002</v>
      </c>
      <c r="NQ79" s="395">
        <f ca="1">IF(NH79&lt;&gt;"",VLOOKUP(NH79,LU4:MA52,5,FALSE),"")</f>
        <v>5</v>
      </c>
      <c r="NR79" s="395">
        <f ca="1">IF(NH79&lt;&gt;"",VLOOKUP(NH79,LU4:MC52,9,FALSE),"")</f>
        <v>18</v>
      </c>
      <c r="NS79" s="395">
        <f t="shared" ca="1" si="7736"/>
        <v>1</v>
      </c>
      <c r="NT79" s="395">
        <f ca="1">IF(NH79&lt;&gt;"",RANK(NS79,NS77:NS80),"")</f>
        <v>1</v>
      </c>
      <c r="NU79" s="395">
        <f ca="1">IF(NH79&lt;&gt;"",SUMPRODUCT((NS77:NS80=NS79)*(NN77:NN80&gt;NN79)),"")</f>
        <v>0</v>
      </c>
      <c r="NV79" s="395">
        <f ca="1">IF(NH79&lt;&gt;"",SUMPRODUCT((NS77:NS80=NS79)*(NN77:NN80=NN79)*(NL77:NL80&gt;NL79)),"")</f>
        <v>0</v>
      </c>
      <c r="NW79" s="395">
        <f ca="1">IF(NH79&lt;&gt;"",SUMPRODUCT((NS77:NS80=NS79)*(NN77:NN80=NN79)*(NL77:NL80=NL79)*(NP77:NP80&gt;NP79)),"")</f>
        <v>0</v>
      </c>
      <c r="NX79" s="395">
        <f ca="1">IF(NH79&lt;&gt;"",SUMPRODUCT((NS77:NS80=NS79)*(NN77:NN80=NN79)*(NL77:NL80=NL79)*(NP77:NP80=NP79)*(NQ77:NQ80&gt;NQ79)),"")</f>
        <v>0</v>
      </c>
      <c r="NY79" s="395">
        <f ca="1">IF(NH79&lt;&gt;"",SUMPRODUCT((NS77:NS80=NS79)*(NN77:NN80=NN79)*(NL77:NL80=NL79)*(NP77:NP80=NP79)*(NQ77:NQ80=NQ79)*(NR77:NR80&gt;NR79)),"")</f>
        <v>0</v>
      </c>
      <c r="NZ79" s="395">
        <f t="shared" ref="NZ79:NZ80" ca="1" si="7768">IF(NH79&lt;&gt;"",SUM(NT79:NY79)+1,"")</f>
        <v>2</v>
      </c>
      <c r="QH79" s="395">
        <f ca="1">IF(COUNTIF(QH25:QH28,4)=4,1,SUMPRODUCT((QH25:QH28=QH27)*(QG25:QG28=QG27)*(QE25:QE28&gt;QE27))+1)</f>
        <v>1</v>
      </c>
      <c r="QS79" s="395">
        <f ca="1">IF(QT27&lt;&gt;"",SUMPRODUCT((RA25:RA28=RA27)*(QZ25:QZ28=QZ27)*(QX25:QX28=QX27)*(QY25:QY28=QY27)),"")</f>
        <v>4</v>
      </c>
      <c r="QT79" s="395" t="str">
        <f ca="1">IF(AND(QS79&lt;&gt;"",QS79&gt;1),QT27,"")</f>
        <v>Chelsea</v>
      </c>
      <c r="QU79" s="395">
        <f ca="1">SUMPRODUCT((TY3:TY54=QT79)*(UB3:UB54=QT80)*(UC3:UC54="W"))+SUMPRODUCT((TY3:TY54=QT79)*(UB3:UB54=QT81)*(UC3:UC54="W"))+SUMPRODUCT((TY3:TY54=QT79)*(UB3:UB54=QT77)*(UC3:UC54="W"))+SUMPRODUCT((TY3:TY54=QT79)*(UB3:UB54=QT78)*(UC3:UC54="W"))+SUMPRODUCT((TY3:TY54=QT80)*(UB3:UB54=QT79)*(UD3:UD54="W"))+SUMPRODUCT((TY3:TY54=QT81)*(UB3:UB54=QT79)*(UD3:UD54="W"))+SUMPRODUCT((TY3:TY54=QT77)*(UB3:UB54=QT79)*(UD3:UD54="W"))+SUMPRODUCT((TY3:TY54=QT78)*(UB3:UB54=QT79)*(UD3:UD54="W"))</f>
        <v>0</v>
      </c>
      <c r="QV79" s="395">
        <f ca="1">SUMPRODUCT((TY3:TY54=QT79)*(UB3:UB54=QT80)*(UC3:UC54="D"))+SUMPRODUCT((TY3:TY54=QT79)*(UB3:UB54=QT81)*(UC3:UC54="D"))+SUMPRODUCT((TY3:TY54=QT79)*(UB3:UB54=QT77)*(UC3:UC54="D"))+SUMPRODUCT((TY3:TY54=QT79)*(UB3:UB54=QT78)*(UC3:UC54="D"))+SUMPRODUCT((TY3:TY54=QT80)*(UB3:UB54=QT79)*(UC3:UC54="D"))+SUMPRODUCT((TY3:TY54=QT81)*(UB3:UB54=QT79)*(UC3:UC54="D"))+SUMPRODUCT((TY3:TY54=QT77)*(UB3:UB54=QT79)*(UC3:UC54="D"))+SUMPRODUCT((TY3:TY54=QT78)*(UB3:UB54=QT79)*(UC3:UC54="D"))</f>
        <v>0</v>
      </c>
      <c r="QW79" s="395">
        <f ca="1">SUMPRODUCT((TY3:TY54=QT79)*(UB3:UB54=QT80)*(UC3:UC54="L"))+SUMPRODUCT((TY3:TY54=QT79)*(UB3:UB54=QT81)*(UC3:UC54="L"))+SUMPRODUCT((TY3:TY54=QT79)*(UB3:UB54=QT77)*(UC3:UC54="L"))+SUMPRODUCT((TY3:TY54=QT79)*(UB3:UB54=QT78)*(UC3:UC54="L"))+SUMPRODUCT((TY3:TY54=QT80)*(UB3:UB54=QT79)*(UD3:UD54="L"))+SUMPRODUCT((TY3:TY54=QT81)*(UB3:UB54=QT79)*(UD3:UD54="L"))+SUMPRODUCT((TY3:TY54=QT77)*(UB3:UB54=QT79)*(UD3:UD54="L"))+SUMPRODUCT((TY3:TY54=QT78)*(UB3:UB54=QT79)*(UD3:UD54="L"))</f>
        <v>0</v>
      </c>
      <c r="QX79" s="395">
        <f ca="1">SUMPRODUCT((TY3:TY54=QT79)*(UB3:UB54=QT80)*TZ3:TZ54)+SUMPRODUCT((TY3:TY54=QT79)*(UB3:UB54=QT81)*TZ3:TZ54)+SUMPRODUCT((TY3:TY54=QT79)*(UB3:UB54=QT77)*TZ3:TZ54)+SUMPRODUCT((TY3:TY54=QT79)*(UB3:UB54=QT78)*TZ3:TZ54)+SUMPRODUCT((TY3:TY54=QT80)*(UB3:UB54=QT79)*UA3:UA54)+SUMPRODUCT((TY3:TY54=QT81)*(UB3:UB54=QT79)*UA3:UA54)+SUMPRODUCT((TY3:TY54=QT77)*(UB3:UB54=QT79)*UA3:UA54)+SUMPRODUCT((TY3:TY54=QT78)*(UB3:UB54=QT79)*UA3:UA54)</f>
        <v>0</v>
      </c>
      <c r="QY79" s="395">
        <f ca="1">SUMPRODUCT((TY3:TY54=QT79)*(UB3:UB54=QT80)*UA3:UA54)+SUMPRODUCT((TY3:TY54=QT79)*(UB3:UB54=QT81)*UA3:UA54)+SUMPRODUCT((TY3:TY54=QT79)*(UB3:UB54=QT77)*UA3:UA54)+SUMPRODUCT((TY3:TY54=QT79)*(UB3:UB54=QT78)*UA3:UA54)+SUMPRODUCT((TY3:TY54=QT80)*(UB3:UB54=QT79)*TZ3:TZ54)+SUMPRODUCT((TY3:TY54=QT81)*(UB3:UB54=QT79)*TZ3:TZ54)+SUMPRODUCT((TY3:TY54=QT77)*(UB3:UB54=QT79)*TZ3:TZ54)+SUMPRODUCT((TY3:TY54=QT78)*(UB3:UB54=QT79)*TZ3:TZ54)</f>
        <v>0</v>
      </c>
      <c r="QZ79" s="395">
        <f ca="1">QX79-QY79+1000</f>
        <v>1000</v>
      </c>
      <c r="RA79" s="395">
        <f t="shared" ca="1" si="7737"/>
        <v>0</v>
      </c>
      <c r="RB79" s="395">
        <f ca="1">IF(QT79&lt;&gt;"",VLOOKUP(QT79,QA4:QG52,7,FALSE),"")</f>
        <v>1000</v>
      </c>
      <c r="RC79" s="395">
        <f ca="1">IF(QT79&lt;&gt;"",VLOOKUP(QT79,QA4:QG52,5,FALSE),"")</f>
        <v>0</v>
      </c>
      <c r="RD79" s="395">
        <f ca="1">IF(QT79&lt;&gt;"",VLOOKUP(QT79,QA4:QI52,9,FALSE),"")</f>
        <v>18</v>
      </c>
      <c r="RE79" s="395">
        <f t="shared" ca="1" si="7738"/>
        <v>0</v>
      </c>
      <c r="RF79" s="395">
        <f ca="1">IF(QT79&lt;&gt;"",RANK(RE79,RE77:RE80),"")</f>
        <v>1</v>
      </c>
      <c r="RG79" s="395">
        <f ca="1">IF(QT79&lt;&gt;"",SUMPRODUCT((RE77:RE80=RE79)*(QZ77:QZ80&gt;QZ79)),"")</f>
        <v>0</v>
      </c>
      <c r="RH79" s="395">
        <f ca="1">IF(QT79&lt;&gt;"",SUMPRODUCT((RE77:RE80=RE79)*(QZ77:QZ80=QZ79)*(QX77:QX80&gt;QX79)),"")</f>
        <v>0</v>
      </c>
      <c r="RI79" s="395">
        <f ca="1">IF(QT79&lt;&gt;"",SUMPRODUCT((RE77:RE80=RE79)*(QZ77:QZ80=QZ79)*(QX77:QX80=QX79)*(RB77:RB80&gt;RB79)),"")</f>
        <v>0</v>
      </c>
      <c r="RJ79" s="395">
        <f ca="1">IF(QT79&lt;&gt;"",SUMPRODUCT((RE77:RE80=RE79)*(QZ77:QZ80=QZ79)*(QX77:QX80=QX79)*(RB77:RB80=RB79)*(RC77:RC80&gt;RC79)),"")</f>
        <v>0</v>
      </c>
      <c r="RK79" s="395">
        <f ca="1">IF(QT79&lt;&gt;"",SUMPRODUCT((RE77:RE80=RE79)*(QZ77:QZ80=QZ79)*(QX77:QX80=QX79)*(RB77:RB80=RB79)*(RC77:RC80=RC79)*(RD77:RD80&gt;RD79)),"")</f>
        <v>1</v>
      </c>
      <c r="RL79" s="395">
        <f ca="1">IF(QT79&lt;&gt;"",SUM(RF79:RK79),"")</f>
        <v>2</v>
      </c>
      <c r="RM79" s="395" t="str">
        <f ca="1">IF(RN27&lt;&gt;"",SUMPRODUCT((RU25:RU28=RU27)*(RT25:RT28=RT27)*(RR25:RR28=RR27)*(RS25:RS28=RS27)),"")</f>
        <v/>
      </c>
      <c r="RN79" s="395" t="str">
        <f ca="1">IF(AND(RM79&lt;&gt;"",RM79&gt;1),RN27,"")</f>
        <v/>
      </c>
      <c r="RO79" s="395">
        <f ca="1">SUMPRODUCT((TY3:TY54=RN79)*(UB3:UB54=RN80)*(UC3:UC54="W"))+SUMPRODUCT((TY3:TY54=RN79)*(UB3:UB54=RN81)*(UC3:UC54="W"))+SUMPRODUCT((TY3:TY54=RN79)*(UB3:UB54=RN78)*(UC3:UC54="W"))+SUMPRODUCT((TY3:TY54=RN80)*(UB3:UB54=RN79)*(UD3:UD54="W"))+SUMPRODUCT((TY3:TY54=RN81)*(UB3:UB54=RN79)*(UD3:UD54="W"))+SUMPRODUCT((TY3:TY54=RN78)*(UB3:UB54=RN79)*(UD3:UD54="W"))</f>
        <v>0</v>
      </c>
      <c r="RP79" s="395">
        <f ca="1">SUMPRODUCT((TY3:TY54=RN79)*(UB3:UB54=RN80)*(UC3:UC54="D"))+SUMPRODUCT((TY3:TY54=RN79)*(UB3:UB54=RN81)*(UC3:UC54="D"))+SUMPRODUCT((TY3:TY54=RN79)*(UB3:UB54=RN78)*(UC3:UC54="D"))+SUMPRODUCT((TY3:TY54=RN80)*(UB3:UB54=RN79)*(UC3:UC54="D"))+SUMPRODUCT((TY3:TY54=RN81)*(UB3:UB54=RN79)*(UC3:UC54="D"))+SUMPRODUCT((TY3:TY54=RN78)*(UB3:UB54=RN79)*(UC3:UC54="D"))</f>
        <v>0</v>
      </c>
      <c r="RQ79" s="395">
        <f ca="1">SUMPRODUCT((TY3:TY54=RN79)*(UB3:UB54=RN80)*(UC3:UC54="L"))+SUMPRODUCT((TY3:TY54=RN79)*(UB3:UB54=RN81)*(UC3:UC54="L"))+SUMPRODUCT((TY3:TY54=RN79)*(UB3:UB54=RN78)*(UC3:UC54="L"))+SUMPRODUCT((TY3:TY54=RN80)*(UB3:UB54=RN79)*(UD3:UD54="L"))+SUMPRODUCT((TY3:TY54=RN81)*(UB3:UB54=RN79)*(UD3:UD54="L"))+SUMPRODUCT((TY3:TY54=RN78)*(UB3:UB54=RN79)*(UD3:UD54="L"))</f>
        <v>0</v>
      </c>
      <c r="RR79" s="395">
        <f ca="1">SUMPRODUCT((TY3:TY54=RN79)*(UB3:UB54=RN80)*TZ3:TZ54)+SUMPRODUCT((TY3:TY54=RN79)*(UB3:UB54=RN81)*TZ3:TZ54)+SUMPRODUCT((TY3:TY54=RN79)*(UB3:UB54=RN77)*TZ3:TZ54)+SUMPRODUCT((TY3:TY54=RN79)*(UB3:UB54=RN78)*TZ3:TZ54)+SUMPRODUCT((TY3:TY54=RN80)*(UB3:UB54=RN79)*UA3:UA54)+SUMPRODUCT((TY3:TY54=RN81)*(UB3:UB54=RN79)*UA3:UA54)+SUMPRODUCT((TY3:TY54=RN77)*(UB3:UB54=RN79)*UA3:UA54)+SUMPRODUCT((TY3:TY54=RN78)*(UB3:UB54=RN79)*UA3:UA54)</f>
        <v>0</v>
      </c>
      <c r="RS79" s="395">
        <f ca="1">SUMPRODUCT((TY3:TY54=RN79)*(UB3:UB54=RN80)*UA3:UA54)+SUMPRODUCT((TY3:TY54=RN79)*(UB3:UB54=RN81)*UA3:UA54)+SUMPRODUCT((TY3:TY54=RN79)*(UB3:UB54=RN77)*UA3:UA54)+SUMPRODUCT((TY3:TY54=RN79)*(UB3:UB54=RN78)*UA3:UA54)+SUMPRODUCT((TY3:TY54=RN80)*(UB3:UB54=RN79)*TZ3:TZ54)+SUMPRODUCT((TY3:TY54=RN81)*(UB3:UB54=RN79)*TZ3:TZ54)+SUMPRODUCT((TY3:TY54=RN77)*(UB3:UB54=RN79)*TZ3:TZ54)+SUMPRODUCT((TY3:TY54=RN78)*(UB3:UB54=RN79)*TZ3:TZ54)</f>
        <v>0</v>
      </c>
      <c r="RT79" s="395">
        <f ca="1">RR79-RS79+1000</f>
        <v>1000</v>
      </c>
      <c r="RU79" s="395" t="str">
        <f t="shared" ca="1" si="7739"/>
        <v/>
      </c>
      <c r="RV79" s="395" t="str">
        <f ca="1">IF(RN79&lt;&gt;"",VLOOKUP(RN79,QA4:QG52,7,FALSE),"")</f>
        <v/>
      </c>
      <c r="RW79" s="395" t="str">
        <f ca="1">IF(RN79&lt;&gt;"",VLOOKUP(RN79,QA4:QG52,5,FALSE),"")</f>
        <v/>
      </c>
      <c r="RX79" s="395" t="str">
        <f ca="1">IF(RN79&lt;&gt;"",VLOOKUP(RN79,QA4:QI52,9,FALSE),"")</f>
        <v/>
      </c>
      <c r="RY79" s="395" t="str">
        <f t="shared" ca="1" si="7740"/>
        <v/>
      </c>
      <c r="RZ79" s="395" t="str">
        <f ca="1">IF(RN79&lt;&gt;"",RANK(RY79,RY77:RY80),"")</f>
        <v/>
      </c>
      <c r="SA79" s="395" t="str">
        <f ca="1">IF(RN79&lt;&gt;"",SUMPRODUCT((RY77:RY80=RY79)*(RT77:RT80&gt;RT79)),"")</f>
        <v/>
      </c>
      <c r="SB79" s="395" t="str">
        <f ca="1">IF(RN79&lt;&gt;"",SUMPRODUCT((RY77:RY80=RY79)*(RT77:RT80=RT79)*(RR77:RR80&gt;RR79)),"")</f>
        <v/>
      </c>
      <c r="SC79" s="395" t="str">
        <f ca="1">IF(RN79&lt;&gt;"",SUMPRODUCT((RY77:RY80=RY79)*(RT77:RT80=RT79)*(RR77:RR80=RR79)*(RV77:RV80&gt;RV79)),"")</f>
        <v/>
      </c>
      <c r="SD79" s="395" t="str">
        <f ca="1">IF(RN79&lt;&gt;"",SUMPRODUCT((RY77:RY80=RY79)*(RT77:RT80=RT79)*(RR77:RR80=RR79)*(RV77:RV80=RV79)*(RW77:RW80&gt;RW79)),"")</f>
        <v/>
      </c>
      <c r="SE79" s="395" t="str">
        <f ca="1">IF(RN79&lt;&gt;"",SUMPRODUCT((RY77:RY80=RY79)*(RT77:RT80=RT79)*(RR77:RR80=RR79)*(RV77:RV80=RV79)*(RW77:RW80=RW79)*(RX77:RX80&gt;RX79)),"")</f>
        <v/>
      </c>
      <c r="SF79" s="395" t="str">
        <f t="shared" ref="SF79:SF80" ca="1" si="7769">IF(RN79&lt;&gt;"",SUM(RZ79:SE79)+1,"")</f>
        <v/>
      </c>
      <c r="UN79" s="395">
        <f ca="1">IF(COUNTIF(UN25:UN28,4)=4,1,SUMPRODUCT((UN25:UN28=UN27)*(UM25:UM28=UM27)*(UK25:UK28&gt;UK27))+1)</f>
        <v>1</v>
      </c>
      <c r="UY79" s="395">
        <f ca="1">IF(UZ27&lt;&gt;"",SUMPRODUCT((VG25:VG28=VG27)*(VF25:VF28=VF27)*(VD25:VD28=VD27)*(VE25:VE28=VE27)),"")</f>
        <v>4</v>
      </c>
      <c r="UZ79" s="395" t="str">
        <f ca="1">IF(AND(UY79&lt;&gt;"",UY79&gt;1),UZ27,"")</f>
        <v>Chelsea</v>
      </c>
      <c r="VA79" s="395">
        <f ca="1">SUMPRODUCT((YE3:YE54=UZ79)*(YH3:YH54=UZ80)*(YI3:YI54="W"))+SUMPRODUCT((YE3:YE54=UZ79)*(YH3:YH54=UZ81)*(YI3:YI54="W"))+SUMPRODUCT((YE3:YE54=UZ79)*(YH3:YH54=UZ77)*(YI3:YI54="W"))+SUMPRODUCT((YE3:YE54=UZ79)*(YH3:YH54=UZ78)*(YI3:YI54="W"))+SUMPRODUCT((YE3:YE54=UZ80)*(YH3:YH54=UZ79)*(YJ3:YJ54="W"))+SUMPRODUCT((YE3:YE54=UZ81)*(YH3:YH54=UZ79)*(YJ3:YJ54="W"))+SUMPRODUCT((YE3:YE54=UZ77)*(YH3:YH54=UZ79)*(YJ3:YJ54="W"))+SUMPRODUCT((YE3:YE54=UZ78)*(YH3:YH54=UZ79)*(YJ3:YJ54="W"))</f>
        <v>0</v>
      </c>
      <c r="VB79" s="395">
        <f ca="1">SUMPRODUCT((YE3:YE54=UZ79)*(YH3:YH54=UZ80)*(YI3:YI54="D"))+SUMPRODUCT((YE3:YE54=UZ79)*(YH3:YH54=UZ81)*(YI3:YI54="D"))+SUMPRODUCT((YE3:YE54=UZ79)*(YH3:YH54=UZ77)*(YI3:YI54="D"))+SUMPRODUCT((YE3:YE54=UZ79)*(YH3:YH54=UZ78)*(YI3:YI54="D"))+SUMPRODUCT((YE3:YE54=UZ80)*(YH3:YH54=UZ79)*(YI3:YI54="D"))+SUMPRODUCT((YE3:YE54=UZ81)*(YH3:YH54=UZ79)*(YI3:YI54="D"))+SUMPRODUCT((YE3:YE54=UZ77)*(YH3:YH54=UZ79)*(YI3:YI54="D"))+SUMPRODUCT((YE3:YE54=UZ78)*(YH3:YH54=UZ79)*(YI3:YI54="D"))</f>
        <v>0</v>
      </c>
      <c r="VC79" s="395">
        <f ca="1">SUMPRODUCT((YE3:YE54=UZ79)*(YH3:YH54=UZ80)*(YI3:YI54="L"))+SUMPRODUCT((YE3:YE54=UZ79)*(YH3:YH54=UZ81)*(YI3:YI54="L"))+SUMPRODUCT((YE3:YE54=UZ79)*(YH3:YH54=UZ77)*(YI3:YI54="L"))+SUMPRODUCT((YE3:YE54=UZ79)*(YH3:YH54=UZ78)*(YI3:YI54="L"))+SUMPRODUCT((YE3:YE54=UZ80)*(YH3:YH54=UZ79)*(YJ3:YJ54="L"))+SUMPRODUCT((YE3:YE54=UZ81)*(YH3:YH54=UZ79)*(YJ3:YJ54="L"))+SUMPRODUCT((YE3:YE54=UZ77)*(YH3:YH54=UZ79)*(YJ3:YJ54="L"))+SUMPRODUCT((YE3:YE54=UZ78)*(YH3:YH54=UZ79)*(YJ3:YJ54="L"))</f>
        <v>0</v>
      </c>
      <c r="VD79" s="395">
        <f ca="1">SUMPRODUCT((YE3:YE54=UZ79)*(YH3:YH54=UZ80)*YF3:YF54)+SUMPRODUCT((YE3:YE54=UZ79)*(YH3:YH54=UZ81)*YF3:YF54)+SUMPRODUCT((YE3:YE54=UZ79)*(YH3:YH54=UZ77)*YF3:YF54)+SUMPRODUCT((YE3:YE54=UZ79)*(YH3:YH54=UZ78)*YF3:YF54)+SUMPRODUCT((YE3:YE54=UZ80)*(YH3:YH54=UZ79)*YG3:YG54)+SUMPRODUCT((YE3:YE54=UZ81)*(YH3:YH54=UZ79)*YG3:YG54)+SUMPRODUCT((YE3:YE54=UZ77)*(YH3:YH54=UZ79)*YG3:YG54)+SUMPRODUCT((YE3:YE54=UZ78)*(YH3:YH54=UZ79)*YG3:YG54)</f>
        <v>0</v>
      </c>
      <c r="VE79" s="395">
        <f ca="1">SUMPRODUCT((YE3:YE54=UZ79)*(YH3:YH54=UZ80)*YG3:YG54)+SUMPRODUCT((YE3:YE54=UZ79)*(YH3:YH54=UZ81)*YG3:YG54)+SUMPRODUCT((YE3:YE54=UZ79)*(YH3:YH54=UZ77)*YG3:YG54)+SUMPRODUCT((YE3:YE54=UZ79)*(YH3:YH54=UZ78)*YG3:YG54)+SUMPRODUCT((YE3:YE54=UZ80)*(YH3:YH54=UZ79)*YF3:YF54)+SUMPRODUCT((YE3:YE54=UZ81)*(YH3:YH54=UZ79)*YF3:YF54)+SUMPRODUCT((YE3:YE54=UZ77)*(YH3:YH54=UZ79)*YF3:YF54)+SUMPRODUCT((YE3:YE54=UZ78)*(YH3:YH54=UZ79)*YF3:YF54)</f>
        <v>0</v>
      </c>
      <c r="VF79" s="395">
        <f ca="1">VD79-VE79+1000</f>
        <v>1000</v>
      </c>
      <c r="VG79" s="395">
        <f t="shared" ca="1" si="7741"/>
        <v>0</v>
      </c>
      <c r="VH79" s="395">
        <f ca="1">IF(UZ79&lt;&gt;"",VLOOKUP(UZ79,UG4:UM52,7,FALSE),"")</f>
        <v>1000</v>
      </c>
      <c r="VI79" s="395">
        <f ca="1">IF(UZ79&lt;&gt;"",VLOOKUP(UZ79,UG4:UM52,5,FALSE),"")</f>
        <v>0</v>
      </c>
      <c r="VJ79" s="395">
        <f ca="1">IF(UZ79&lt;&gt;"",VLOOKUP(UZ79,UG4:UO52,9,FALSE),"")</f>
        <v>18</v>
      </c>
      <c r="VK79" s="395">
        <f t="shared" ca="1" si="7742"/>
        <v>0</v>
      </c>
      <c r="VL79" s="395">
        <f ca="1">IF(UZ79&lt;&gt;"",RANK(VK79,VK77:VK80),"")</f>
        <v>1</v>
      </c>
      <c r="VM79" s="395">
        <f ca="1">IF(UZ79&lt;&gt;"",SUMPRODUCT((VK77:VK80=VK79)*(VF77:VF80&gt;VF79)),"")</f>
        <v>0</v>
      </c>
      <c r="VN79" s="395">
        <f ca="1">IF(UZ79&lt;&gt;"",SUMPRODUCT((VK77:VK80=VK79)*(VF77:VF80=VF79)*(VD77:VD80&gt;VD79)),"")</f>
        <v>0</v>
      </c>
      <c r="VO79" s="395">
        <f ca="1">IF(UZ79&lt;&gt;"",SUMPRODUCT((VK77:VK80=VK79)*(VF77:VF80=VF79)*(VD77:VD80=VD79)*(VH77:VH80&gt;VH79)),"")</f>
        <v>0</v>
      </c>
      <c r="VP79" s="395">
        <f ca="1">IF(UZ79&lt;&gt;"",SUMPRODUCT((VK77:VK80=VK79)*(VF77:VF80=VF79)*(VD77:VD80=VD79)*(VH77:VH80=VH79)*(VI77:VI80&gt;VI79)),"")</f>
        <v>0</v>
      </c>
      <c r="VQ79" s="395">
        <f ca="1">IF(UZ79&lt;&gt;"",SUMPRODUCT((VK77:VK80=VK79)*(VF77:VF80=VF79)*(VD77:VD80=VD79)*(VH77:VH80=VH79)*(VI77:VI80=VI79)*(VJ77:VJ80&gt;VJ79)),"")</f>
        <v>1</v>
      </c>
      <c r="VR79" s="395">
        <f ca="1">IF(UZ79&lt;&gt;"",SUM(VL79:VQ79),"")</f>
        <v>2</v>
      </c>
      <c r="VS79" s="395" t="str">
        <f ca="1">IF(VT27&lt;&gt;"",SUMPRODUCT((WA25:WA28=WA27)*(VZ25:VZ28=VZ27)*(VX25:VX28=VX27)*(VY25:VY28=VY27)),"")</f>
        <v/>
      </c>
      <c r="VT79" s="395" t="str">
        <f ca="1">IF(AND(VS79&lt;&gt;"",VS79&gt;1),VT27,"")</f>
        <v/>
      </c>
      <c r="VU79" s="395">
        <f ca="1">SUMPRODUCT((YE3:YE54=VT79)*(YH3:YH54=VT80)*(YI3:YI54="W"))+SUMPRODUCT((YE3:YE54=VT79)*(YH3:YH54=VT81)*(YI3:YI54="W"))+SUMPRODUCT((YE3:YE54=VT79)*(YH3:YH54=VT78)*(YI3:YI54="W"))+SUMPRODUCT((YE3:YE54=VT80)*(YH3:YH54=VT79)*(YJ3:YJ54="W"))+SUMPRODUCT((YE3:YE54=VT81)*(YH3:YH54=VT79)*(YJ3:YJ54="W"))+SUMPRODUCT((YE3:YE54=VT78)*(YH3:YH54=VT79)*(YJ3:YJ54="W"))</f>
        <v>0</v>
      </c>
      <c r="VV79" s="395">
        <f ca="1">SUMPRODUCT((YE3:YE54=VT79)*(YH3:YH54=VT80)*(YI3:YI54="D"))+SUMPRODUCT((YE3:YE54=VT79)*(YH3:YH54=VT81)*(YI3:YI54="D"))+SUMPRODUCT((YE3:YE54=VT79)*(YH3:YH54=VT78)*(YI3:YI54="D"))+SUMPRODUCT((YE3:YE54=VT80)*(YH3:YH54=VT79)*(YI3:YI54="D"))+SUMPRODUCT((YE3:YE54=VT81)*(YH3:YH54=VT79)*(YI3:YI54="D"))+SUMPRODUCT((YE3:YE54=VT78)*(YH3:YH54=VT79)*(YI3:YI54="D"))</f>
        <v>0</v>
      </c>
      <c r="VW79" s="395">
        <f ca="1">SUMPRODUCT((YE3:YE54=VT79)*(YH3:YH54=VT80)*(YI3:YI54="L"))+SUMPRODUCT((YE3:YE54=VT79)*(YH3:YH54=VT81)*(YI3:YI54="L"))+SUMPRODUCT((YE3:YE54=VT79)*(YH3:YH54=VT78)*(YI3:YI54="L"))+SUMPRODUCT((YE3:YE54=VT80)*(YH3:YH54=VT79)*(YJ3:YJ54="L"))+SUMPRODUCT((YE3:YE54=VT81)*(YH3:YH54=VT79)*(YJ3:YJ54="L"))+SUMPRODUCT((YE3:YE54=VT78)*(YH3:YH54=VT79)*(YJ3:YJ54="L"))</f>
        <v>0</v>
      </c>
      <c r="VX79" s="395">
        <f ca="1">SUMPRODUCT((YE3:YE54=VT79)*(YH3:YH54=VT80)*YF3:YF54)+SUMPRODUCT((YE3:YE54=VT79)*(YH3:YH54=VT81)*YF3:YF54)+SUMPRODUCT((YE3:YE54=VT79)*(YH3:YH54=VT77)*YF3:YF54)+SUMPRODUCT((YE3:YE54=VT79)*(YH3:YH54=VT78)*YF3:YF54)+SUMPRODUCT((YE3:YE54=VT80)*(YH3:YH54=VT79)*YG3:YG54)+SUMPRODUCT((YE3:YE54=VT81)*(YH3:YH54=VT79)*YG3:YG54)+SUMPRODUCT((YE3:YE54=VT77)*(YH3:YH54=VT79)*YG3:YG54)+SUMPRODUCT((YE3:YE54=VT78)*(YH3:YH54=VT79)*YG3:YG54)</f>
        <v>0</v>
      </c>
      <c r="VY79" s="395">
        <f ca="1">SUMPRODUCT((YE3:YE54=VT79)*(YH3:YH54=VT80)*YG3:YG54)+SUMPRODUCT((YE3:YE54=VT79)*(YH3:YH54=VT81)*YG3:YG54)+SUMPRODUCT((YE3:YE54=VT79)*(YH3:YH54=VT77)*YG3:YG54)+SUMPRODUCT((YE3:YE54=VT79)*(YH3:YH54=VT78)*YG3:YG54)+SUMPRODUCT((YE3:YE54=VT80)*(YH3:YH54=VT79)*YF3:YF54)+SUMPRODUCT((YE3:YE54=VT81)*(YH3:YH54=VT79)*YF3:YF54)+SUMPRODUCT((YE3:YE54=VT77)*(YH3:YH54=VT79)*YF3:YF54)+SUMPRODUCT((YE3:YE54=VT78)*(YH3:YH54=VT79)*YF3:YF54)</f>
        <v>0</v>
      </c>
      <c r="VZ79" s="395">
        <f ca="1">VX79-VY79+1000</f>
        <v>1000</v>
      </c>
      <c r="WA79" s="395" t="str">
        <f t="shared" ca="1" si="7743"/>
        <v/>
      </c>
      <c r="WB79" s="395" t="str">
        <f ca="1">IF(VT79&lt;&gt;"",VLOOKUP(VT79,UG4:UM52,7,FALSE),"")</f>
        <v/>
      </c>
      <c r="WC79" s="395" t="str">
        <f ca="1">IF(VT79&lt;&gt;"",VLOOKUP(VT79,UG4:UM52,5,FALSE),"")</f>
        <v/>
      </c>
      <c r="WD79" s="395" t="str">
        <f ca="1">IF(VT79&lt;&gt;"",VLOOKUP(VT79,UG4:UO52,9,FALSE),"")</f>
        <v/>
      </c>
      <c r="WE79" s="395" t="str">
        <f t="shared" ca="1" si="7744"/>
        <v/>
      </c>
      <c r="WF79" s="395" t="str">
        <f ca="1">IF(VT79&lt;&gt;"",RANK(WE79,WE77:WE80),"")</f>
        <v/>
      </c>
      <c r="WG79" s="395" t="str">
        <f ca="1">IF(VT79&lt;&gt;"",SUMPRODUCT((WE77:WE80=WE79)*(VZ77:VZ80&gt;VZ79)),"")</f>
        <v/>
      </c>
      <c r="WH79" s="395" t="str">
        <f ca="1">IF(VT79&lt;&gt;"",SUMPRODUCT((WE77:WE80=WE79)*(VZ77:VZ80=VZ79)*(VX77:VX80&gt;VX79)),"")</f>
        <v/>
      </c>
      <c r="WI79" s="395" t="str">
        <f ca="1">IF(VT79&lt;&gt;"",SUMPRODUCT((WE77:WE80=WE79)*(VZ77:VZ80=VZ79)*(VX77:VX80=VX79)*(WB77:WB80&gt;WB79)),"")</f>
        <v/>
      </c>
      <c r="WJ79" s="395" t="str">
        <f ca="1">IF(VT79&lt;&gt;"",SUMPRODUCT((WE77:WE80=WE79)*(VZ77:VZ80=VZ79)*(VX77:VX80=VX79)*(WB77:WB80=WB79)*(WC77:WC80&gt;WC79)),"")</f>
        <v/>
      </c>
      <c r="WK79" s="395" t="str">
        <f ca="1">IF(VT79&lt;&gt;"",SUMPRODUCT((WE77:WE80=WE79)*(VZ77:VZ80=VZ79)*(VX77:VX80=VX79)*(WB77:WB80=WB79)*(WC77:WC80=WC79)*(WD77:WD80&gt;WD79)),"")</f>
        <v/>
      </c>
      <c r="WL79" s="395" t="str">
        <f t="shared" ref="WL79:WL80" ca="1" si="7770">IF(VT79&lt;&gt;"",SUM(WF79:WK79)+1,"")</f>
        <v/>
      </c>
      <c r="YT79" s="395">
        <f ca="1">IF(COUNTIF(YT25:YT28,4)=4,1,SUMPRODUCT((YT25:YT28=YT27)*(YS25:YS28=YS27)*(YQ25:YQ28&gt;YQ27))+1)</f>
        <v>1</v>
      </c>
      <c r="ZE79" s="395">
        <f ca="1">IF(ZF27&lt;&gt;"",SUMPRODUCT((ZM25:ZM28=ZM27)*(ZL25:ZL28=ZL27)*(ZJ25:ZJ28=ZJ27)*(ZK25:ZK28=ZK27)),"")</f>
        <v>4</v>
      </c>
      <c r="ZF79" s="395" t="str">
        <f ca="1">IF(AND(ZE79&lt;&gt;"",ZE79&gt;1),ZF27,"")</f>
        <v>Chelsea</v>
      </c>
      <c r="ZG79" s="395">
        <f ca="1">SUMPRODUCT((ACK3:ACK54=ZF79)*(ACN3:ACN54=ZF80)*(ACO3:ACO54="W"))+SUMPRODUCT((ACK3:ACK54=ZF79)*(ACN3:ACN54=ZF81)*(ACO3:ACO54="W"))+SUMPRODUCT((ACK3:ACK54=ZF79)*(ACN3:ACN54=ZF77)*(ACO3:ACO54="W"))+SUMPRODUCT((ACK3:ACK54=ZF79)*(ACN3:ACN54=ZF78)*(ACO3:ACO54="W"))+SUMPRODUCT((ACK3:ACK54=ZF80)*(ACN3:ACN54=ZF79)*(ACP3:ACP54="W"))+SUMPRODUCT((ACK3:ACK54=ZF81)*(ACN3:ACN54=ZF79)*(ACP3:ACP54="W"))+SUMPRODUCT((ACK3:ACK54=ZF77)*(ACN3:ACN54=ZF79)*(ACP3:ACP54="W"))+SUMPRODUCT((ACK3:ACK54=ZF78)*(ACN3:ACN54=ZF79)*(ACP3:ACP54="W"))</f>
        <v>0</v>
      </c>
      <c r="ZH79" s="395">
        <f ca="1">SUMPRODUCT((ACK3:ACK54=ZF79)*(ACN3:ACN54=ZF80)*(ACO3:ACO54="D"))+SUMPRODUCT((ACK3:ACK54=ZF79)*(ACN3:ACN54=ZF81)*(ACO3:ACO54="D"))+SUMPRODUCT((ACK3:ACK54=ZF79)*(ACN3:ACN54=ZF77)*(ACO3:ACO54="D"))+SUMPRODUCT((ACK3:ACK54=ZF79)*(ACN3:ACN54=ZF78)*(ACO3:ACO54="D"))+SUMPRODUCT((ACK3:ACK54=ZF80)*(ACN3:ACN54=ZF79)*(ACO3:ACO54="D"))+SUMPRODUCT((ACK3:ACK54=ZF81)*(ACN3:ACN54=ZF79)*(ACO3:ACO54="D"))+SUMPRODUCT((ACK3:ACK54=ZF77)*(ACN3:ACN54=ZF79)*(ACO3:ACO54="D"))+SUMPRODUCT((ACK3:ACK54=ZF78)*(ACN3:ACN54=ZF79)*(ACO3:ACO54="D"))</f>
        <v>0</v>
      </c>
      <c r="ZI79" s="395">
        <f ca="1">SUMPRODUCT((ACK3:ACK54=ZF79)*(ACN3:ACN54=ZF80)*(ACO3:ACO54="L"))+SUMPRODUCT((ACK3:ACK54=ZF79)*(ACN3:ACN54=ZF81)*(ACO3:ACO54="L"))+SUMPRODUCT((ACK3:ACK54=ZF79)*(ACN3:ACN54=ZF77)*(ACO3:ACO54="L"))+SUMPRODUCT((ACK3:ACK54=ZF79)*(ACN3:ACN54=ZF78)*(ACO3:ACO54="L"))+SUMPRODUCT((ACK3:ACK54=ZF80)*(ACN3:ACN54=ZF79)*(ACP3:ACP54="L"))+SUMPRODUCT((ACK3:ACK54=ZF81)*(ACN3:ACN54=ZF79)*(ACP3:ACP54="L"))+SUMPRODUCT((ACK3:ACK54=ZF77)*(ACN3:ACN54=ZF79)*(ACP3:ACP54="L"))+SUMPRODUCT((ACK3:ACK54=ZF78)*(ACN3:ACN54=ZF79)*(ACP3:ACP54="L"))</f>
        <v>0</v>
      </c>
      <c r="ZJ79" s="395">
        <f ca="1">SUMPRODUCT((ACK3:ACK54=ZF79)*(ACN3:ACN54=ZF80)*ACL3:ACL54)+SUMPRODUCT((ACK3:ACK54=ZF79)*(ACN3:ACN54=ZF81)*ACL3:ACL54)+SUMPRODUCT((ACK3:ACK54=ZF79)*(ACN3:ACN54=ZF77)*ACL3:ACL54)+SUMPRODUCT((ACK3:ACK54=ZF79)*(ACN3:ACN54=ZF78)*ACL3:ACL54)+SUMPRODUCT((ACK3:ACK54=ZF80)*(ACN3:ACN54=ZF79)*ACM3:ACM54)+SUMPRODUCT((ACK3:ACK54=ZF81)*(ACN3:ACN54=ZF79)*ACM3:ACM54)+SUMPRODUCT((ACK3:ACK54=ZF77)*(ACN3:ACN54=ZF79)*ACM3:ACM54)+SUMPRODUCT((ACK3:ACK54=ZF78)*(ACN3:ACN54=ZF79)*ACM3:ACM54)</f>
        <v>0</v>
      </c>
      <c r="ZK79" s="395">
        <f ca="1">SUMPRODUCT((ACK3:ACK54=ZF79)*(ACN3:ACN54=ZF80)*ACM3:ACM54)+SUMPRODUCT((ACK3:ACK54=ZF79)*(ACN3:ACN54=ZF81)*ACM3:ACM54)+SUMPRODUCT((ACK3:ACK54=ZF79)*(ACN3:ACN54=ZF77)*ACM3:ACM54)+SUMPRODUCT((ACK3:ACK54=ZF79)*(ACN3:ACN54=ZF78)*ACM3:ACM54)+SUMPRODUCT((ACK3:ACK54=ZF80)*(ACN3:ACN54=ZF79)*ACL3:ACL54)+SUMPRODUCT((ACK3:ACK54=ZF81)*(ACN3:ACN54=ZF79)*ACL3:ACL54)+SUMPRODUCT((ACK3:ACK54=ZF77)*(ACN3:ACN54=ZF79)*ACL3:ACL54)+SUMPRODUCT((ACK3:ACK54=ZF78)*(ACN3:ACN54=ZF79)*ACL3:ACL54)</f>
        <v>0</v>
      </c>
      <c r="ZL79" s="395">
        <f ca="1">ZJ79-ZK79+1000</f>
        <v>1000</v>
      </c>
      <c r="ZM79" s="395">
        <f t="shared" ca="1" si="7745"/>
        <v>0</v>
      </c>
      <c r="ZN79" s="395">
        <f ca="1">IF(ZF79&lt;&gt;"",VLOOKUP(ZF79,YM4:YS52,7,FALSE),"")</f>
        <v>1000</v>
      </c>
      <c r="ZO79" s="395">
        <f ca="1">IF(ZF79&lt;&gt;"",VLOOKUP(ZF79,YM4:YS52,5,FALSE),"")</f>
        <v>0</v>
      </c>
      <c r="ZP79" s="395">
        <f ca="1">IF(ZF79&lt;&gt;"",VLOOKUP(ZF79,YM4:YU52,9,FALSE),"")</f>
        <v>18</v>
      </c>
      <c r="ZQ79" s="395">
        <f t="shared" ca="1" si="7746"/>
        <v>0</v>
      </c>
      <c r="ZR79" s="395">
        <f ca="1">IF(ZF79&lt;&gt;"",RANK(ZQ79,ZQ77:ZQ80),"")</f>
        <v>1</v>
      </c>
      <c r="ZS79" s="395">
        <f ca="1">IF(ZF79&lt;&gt;"",SUMPRODUCT((ZQ77:ZQ80=ZQ79)*(ZL77:ZL80&gt;ZL79)),"")</f>
        <v>0</v>
      </c>
      <c r="ZT79" s="395">
        <f ca="1">IF(ZF79&lt;&gt;"",SUMPRODUCT((ZQ77:ZQ80=ZQ79)*(ZL77:ZL80=ZL79)*(ZJ77:ZJ80&gt;ZJ79)),"")</f>
        <v>0</v>
      </c>
      <c r="ZU79" s="395">
        <f ca="1">IF(ZF79&lt;&gt;"",SUMPRODUCT((ZQ77:ZQ80=ZQ79)*(ZL77:ZL80=ZL79)*(ZJ77:ZJ80=ZJ79)*(ZN77:ZN80&gt;ZN79)),"")</f>
        <v>0</v>
      </c>
      <c r="ZV79" s="395">
        <f ca="1">IF(ZF79&lt;&gt;"",SUMPRODUCT((ZQ77:ZQ80=ZQ79)*(ZL77:ZL80=ZL79)*(ZJ77:ZJ80=ZJ79)*(ZN77:ZN80=ZN79)*(ZO77:ZO80&gt;ZO79)),"")</f>
        <v>0</v>
      </c>
      <c r="ZW79" s="395">
        <f ca="1">IF(ZF79&lt;&gt;"",SUMPRODUCT((ZQ77:ZQ80=ZQ79)*(ZL77:ZL80=ZL79)*(ZJ77:ZJ80=ZJ79)*(ZN77:ZN80=ZN79)*(ZO77:ZO80=ZO79)*(ZP77:ZP80&gt;ZP79)),"")</f>
        <v>1</v>
      </c>
      <c r="ZX79" s="395">
        <f ca="1">IF(ZF79&lt;&gt;"",SUM(ZR79:ZW79),"")</f>
        <v>2</v>
      </c>
      <c r="ZY79" s="395" t="str">
        <f ca="1">IF(ZZ27&lt;&gt;"",SUMPRODUCT((AAG25:AAG28=AAG27)*(AAF25:AAF28=AAF27)*(AAD25:AAD28=AAD27)*(AAE25:AAE28=AAE27)),"")</f>
        <v/>
      </c>
      <c r="ZZ79" s="395" t="str">
        <f ca="1">IF(AND(ZY79&lt;&gt;"",ZY79&gt;1),ZZ27,"")</f>
        <v/>
      </c>
      <c r="AAA79" s="395">
        <f ca="1">SUMPRODUCT((ACK3:ACK54=ZZ79)*(ACN3:ACN54=ZZ80)*(ACO3:ACO54="W"))+SUMPRODUCT((ACK3:ACK54=ZZ79)*(ACN3:ACN54=ZZ81)*(ACO3:ACO54="W"))+SUMPRODUCT((ACK3:ACK54=ZZ79)*(ACN3:ACN54=ZZ78)*(ACO3:ACO54="W"))+SUMPRODUCT((ACK3:ACK54=ZZ80)*(ACN3:ACN54=ZZ79)*(ACP3:ACP54="W"))+SUMPRODUCT((ACK3:ACK54=ZZ81)*(ACN3:ACN54=ZZ79)*(ACP3:ACP54="W"))+SUMPRODUCT((ACK3:ACK54=ZZ78)*(ACN3:ACN54=ZZ79)*(ACP3:ACP54="W"))</f>
        <v>0</v>
      </c>
      <c r="AAB79" s="395">
        <f ca="1">SUMPRODUCT((ACK3:ACK54=ZZ79)*(ACN3:ACN54=ZZ80)*(ACO3:ACO54="D"))+SUMPRODUCT((ACK3:ACK54=ZZ79)*(ACN3:ACN54=ZZ81)*(ACO3:ACO54="D"))+SUMPRODUCT((ACK3:ACK54=ZZ79)*(ACN3:ACN54=ZZ78)*(ACO3:ACO54="D"))+SUMPRODUCT((ACK3:ACK54=ZZ80)*(ACN3:ACN54=ZZ79)*(ACO3:ACO54="D"))+SUMPRODUCT((ACK3:ACK54=ZZ81)*(ACN3:ACN54=ZZ79)*(ACO3:ACO54="D"))+SUMPRODUCT((ACK3:ACK54=ZZ78)*(ACN3:ACN54=ZZ79)*(ACO3:ACO54="D"))</f>
        <v>0</v>
      </c>
      <c r="AAC79" s="395">
        <f ca="1">SUMPRODUCT((ACK3:ACK54=ZZ79)*(ACN3:ACN54=ZZ80)*(ACO3:ACO54="L"))+SUMPRODUCT((ACK3:ACK54=ZZ79)*(ACN3:ACN54=ZZ81)*(ACO3:ACO54="L"))+SUMPRODUCT((ACK3:ACK54=ZZ79)*(ACN3:ACN54=ZZ78)*(ACO3:ACO54="L"))+SUMPRODUCT((ACK3:ACK54=ZZ80)*(ACN3:ACN54=ZZ79)*(ACP3:ACP54="L"))+SUMPRODUCT((ACK3:ACK54=ZZ81)*(ACN3:ACN54=ZZ79)*(ACP3:ACP54="L"))+SUMPRODUCT((ACK3:ACK54=ZZ78)*(ACN3:ACN54=ZZ79)*(ACP3:ACP54="L"))</f>
        <v>0</v>
      </c>
      <c r="AAD79" s="395">
        <f ca="1">SUMPRODUCT((ACK3:ACK54=ZZ79)*(ACN3:ACN54=ZZ80)*ACL3:ACL54)+SUMPRODUCT((ACK3:ACK54=ZZ79)*(ACN3:ACN54=ZZ81)*ACL3:ACL54)+SUMPRODUCT((ACK3:ACK54=ZZ79)*(ACN3:ACN54=ZZ77)*ACL3:ACL54)+SUMPRODUCT((ACK3:ACK54=ZZ79)*(ACN3:ACN54=ZZ78)*ACL3:ACL54)+SUMPRODUCT((ACK3:ACK54=ZZ80)*(ACN3:ACN54=ZZ79)*ACM3:ACM54)+SUMPRODUCT((ACK3:ACK54=ZZ81)*(ACN3:ACN54=ZZ79)*ACM3:ACM54)+SUMPRODUCT((ACK3:ACK54=ZZ77)*(ACN3:ACN54=ZZ79)*ACM3:ACM54)+SUMPRODUCT((ACK3:ACK54=ZZ78)*(ACN3:ACN54=ZZ79)*ACM3:ACM54)</f>
        <v>0</v>
      </c>
      <c r="AAE79" s="395">
        <f ca="1">SUMPRODUCT((ACK3:ACK54=ZZ79)*(ACN3:ACN54=ZZ80)*ACM3:ACM54)+SUMPRODUCT((ACK3:ACK54=ZZ79)*(ACN3:ACN54=ZZ81)*ACM3:ACM54)+SUMPRODUCT((ACK3:ACK54=ZZ79)*(ACN3:ACN54=ZZ77)*ACM3:ACM54)+SUMPRODUCT((ACK3:ACK54=ZZ79)*(ACN3:ACN54=ZZ78)*ACM3:ACM54)+SUMPRODUCT((ACK3:ACK54=ZZ80)*(ACN3:ACN54=ZZ79)*ACL3:ACL54)+SUMPRODUCT((ACK3:ACK54=ZZ81)*(ACN3:ACN54=ZZ79)*ACL3:ACL54)+SUMPRODUCT((ACK3:ACK54=ZZ77)*(ACN3:ACN54=ZZ79)*ACL3:ACL54)+SUMPRODUCT((ACK3:ACK54=ZZ78)*(ACN3:ACN54=ZZ79)*ACL3:ACL54)</f>
        <v>0</v>
      </c>
      <c r="AAF79" s="395">
        <f ca="1">AAD79-AAE79+1000</f>
        <v>1000</v>
      </c>
      <c r="AAG79" s="395" t="str">
        <f t="shared" ca="1" si="7747"/>
        <v/>
      </c>
      <c r="AAH79" s="395" t="str">
        <f ca="1">IF(ZZ79&lt;&gt;"",VLOOKUP(ZZ79,YM4:YS52,7,FALSE),"")</f>
        <v/>
      </c>
      <c r="AAI79" s="395" t="str">
        <f ca="1">IF(ZZ79&lt;&gt;"",VLOOKUP(ZZ79,YM4:YS52,5,FALSE),"")</f>
        <v/>
      </c>
      <c r="AAJ79" s="395" t="str">
        <f ca="1">IF(ZZ79&lt;&gt;"",VLOOKUP(ZZ79,YM4:YU52,9,FALSE),"")</f>
        <v/>
      </c>
      <c r="AAK79" s="395" t="str">
        <f t="shared" ca="1" si="7748"/>
        <v/>
      </c>
      <c r="AAL79" s="395" t="str">
        <f ca="1">IF(ZZ79&lt;&gt;"",RANK(AAK79,AAK77:AAK80),"")</f>
        <v/>
      </c>
      <c r="AAM79" s="395" t="str">
        <f ca="1">IF(ZZ79&lt;&gt;"",SUMPRODUCT((AAK77:AAK80=AAK79)*(AAF77:AAF80&gt;AAF79)),"")</f>
        <v/>
      </c>
      <c r="AAN79" s="395" t="str">
        <f ca="1">IF(ZZ79&lt;&gt;"",SUMPRODUCT((AAK77:AAK80=AAK79)*(AAF77:AAF80=AAF79)*(AAD77:AAD80&gt;AAD79)),"")</f>
        <v/>
      </c>
      <c r="AAO79" s="395" t="str">
        <f ca="1">IF(ZZ79&lt;&gt;"",SUMPRODUCT((AAK77:AAK80=AAK79)*(AAF77:AAF80=AAF79)*(AAD77:AAD80=AAD79)*(AAH77:AAH80&gt;AAH79)),"")</f>
        <v/>
      </c>
      <c r="AAP79" s="395" t="str">
        <f ca="1">IF(ZZ79&lt;&gt;"",SUMPRODUCT((AAK77:AAK80=AAK79)*(AAF77:AAF80=AAF79)*(AAD77:AAD80=AAD79)*(AAH77:AAH80=AAH79)*(AAI77:AAI80&gt;AAI79)),"")</f>
        <v/>
      </c>
      <c r="AAQ79" s="395" t="str">
        <f ca="1">IF(ZZ79&lt;&gt;"",SUMPRODUCT((AAK77:AAK80=AAK79)*(AAF77:AAF80=AAF79)*(AAD77:AAD80=AAD79)*(AAH77:AAH80=AAH79)*(AAI77:AAI80=AAI79)*(AAJ77:AAJ80&gt;AAJ79)),"")</f>
        <v/>
      </c>
      <c r="AAR79" s="395" t="str">
        <f t="shared" ref="AAR79:AAR80" ca="1" si="7771">IF(ZZ79&lt;&gt;"",SUM(AAL79:AAQ79)+1,"")</f>
        <v/>
      </c>
      <c r="ACZ79" s="395">
        <f ca="1">IF(COUNTIF(ACZ25:ACZ28,4)=4,1,SUMPRODUCT((ACZ25:ACZ28=ACZ27)*(ACY25:ACY28=ACY27)*(ACW25:ACW28&gt;ACW27))+1)</f>
        <v>1</v>
      </c>
      <c r="ADK79" s="395">
        <f ca="1">IF(ADL27&lt;&gt;"",SUMPRODUCT((ADS25:ADS28=ADS27)*(ADR25:ADR28=ADR27)*(ADP25:ADP28=ADP27)*(ADQ25:ADQ28=ADQ27)),"")</f>
        <v>4</v>
      </c>
      <c r="ADL79" s="395" t="str">
        <f ca="1">IF(AND(ADK79&lt;&gt;"",ADK79&gt;1),ADL27,"")</f>
        <v>Chelsea</v>
      </c>
      <c r="ADM79" s="395">
        <f ca="1">SUMPRODUCT((AGQ3:AGQ54=ADL79)*(AGT3:AGT54=ADL80)*(AGU3:AGU54="W"))+SUMPRODUCT((AGQ3:AGQ54=ADL79)*(AGT3:AGT54=ADL81)*(AGU3:AGU54="W"))+SUMPRODUCT((AGQ3:AGQ54=ADL79)*(AGT3:AGT54=ADL77)*(AGU3:AGU54="W"))+SUMPRODUCT((AGQ3:AGQ54=ADL79)*(AGT3:AGT54=ADL78)*(AGU3:AGU54="W"))+SUMPRODUCT((AGQ3:AGQ54=ADL80)*(AGT3:AGT54=ADL79)*(AGV3:AGV54="W"))+SUMPRODUCT((AGQ3:AGQ54=ADL81)*(AGT3:AGT54=ADL79)*(AGV3:AGV54="W"))+SUMPRODUCT((AGQ3:AGQ54=ADL77)*(AGT3:AGT54=ADL79)*(AGV3:AGV54="W"))+SUMPRODUCT((AGQ3:AGQ54=ADL78)*(AGT3:AGT54=ADL79)*(AGV3:AGV54="W"))</f>
        <v>0</v>
      </c>
      <c r="ADN79" s="395">
        <f ca="1">SUMPRODUCT((AGQ3:AGQ54=ADL79)*(AGT3:AGT54=ADL80)*(AGU3:AGU54="D"))+SUMPRODUCT((AGQ3:AGQ54=ADL79)*(AGT3:AGT54=ADL81)*(AGU3:AGU54="D"))+SUMPRODUCT((AGQ3:AGQ54=ADL79)*(AGT3:AGT54=ADL77)*(AGU3:AGU54="D"))+SUMPRODUCT((AGQ3:AGQ54=ADL79)*(AGT3:AGT54=ADL78)*(AGU3:AGU54="D"))+SUMPRODUCT((AGQ3:AGQ54=ADL80)*(AGT3:AGT54=ADL79)*(AGU3:AGU54="D"))+SUMPRODUCT((AGQ3:AGQ54=ADL81)*(AGT3:AGT54=ADL79)*(AGU3:AGU54="D"))+SUMPRODUCT((AGQ3:AGQ54=ADL77)*(AGT3:AGT54=ADL79)*(AGU3:AGU54="D"))+SUMPRODUCT((AGQ3:AGQ54=ADL78)*(AGT3:AGT54=ADL79)*(AGU3:AGU54="D"))</f>
        <v>0</v>
      </c>
      <c r="ADO79" s="395">
        <f ca="1">SUMPRODUCT((AGQ3:AGQ54=ADL79)*(AGT3:AGT54=ADL80)*(AGU3:AGU54="L"))+SUMPRODUCT((AGQ3:AGQ54=ADL79)*(AGT3:AGT54=ADL81)*(AGU3:AGU54="L"))+SUMPRODUCT((AGQ3:AGQ54=ADL79)*(AGT3:AGT54=ADL77)*(AGU3:AGU54="L"))+SUMPRODUCT((AGQ3:AGQ54=ADL79)*(AGT3:AGT54=ADL78)*(AGU3:AGU54="L"))+SUMPRODUCT((AGQ3:AGQ54=ADL80)*(AGT3:AGT54=ADL79)*(AGV3:AGV54="L"))+SUMPRODUCT((AGQ3:AGQ54=ADL81)*(AGT3:AGT54=ADL79)*(AGV3:AGV54="L"))+SUMPRODUCT((AGQ3:AGQ54=ADL77)*(AGT3:AGT54=ADL79)*(AGV3:AGV54="L"))+SUMPRODUCT((AGQ3:AGQ54=ADL78)*(AGT3:AGT54=ADL79)*(AGV3:AGV54="L"))</f>
        <v>0</v>
      </c>
      <c r="ADP79" s="395">
        <f ca="1">SUMPRODUCT((AGQ3:AGQ54=ADL79)*(AGT3:AGT54=ADL80)*AGR3:AGR54)+SUMPRODUCT((AGQ3:AGQ54=ADL79)*(AGT3:AGT54=ADL81)*AGR3:AGR54)+SUMPRODUCT((AGQ3:AGQ54=ADL79)*(AGT3:AGT54=ADL77)*AGR3:AGR54)+SUMPRODUCT((AGQ3:AGQ54=ADL79)*(AGT3:AGT54=ADL78)*AGR3:AGR54)+SUMPRODUCT((AGQ3:AGQ54=ADL80)*(AGT3:AGT54=ADL79)*AGS3:AGS54)+SUMPRODUCT((AGQ3:AGQ54=ADL81)*(AGT3:AGT54=ADL79)*AGS3:AGS54)+SUMPRODUCT((AGQ3:AGQ54=ADL77)*(AGT3:AGT54=ADL79)*AGS3:AGS54)+SUMPRODUCT((AGQ3:AGQ54=ADL78)*(AGT3:AGT54=ADL79)*AGS3:AGS54)</f>
        <v>0</v>
      </c>
      <c r="ADQ79" s="395">
        <f ca="1">SUMPRODUCT((AGQ3:AGQ54=ADL79)*(AGT3:AGT54=ADL80)*AGS3:AGS54)+SUMPRODUCT((AGQ3:AGQ54=ADL79)*(AGT3:AGT54=ADL81)*AGS3:AGS54)+SUMPRODUCT((AGQ3:AGQ54=ADL79)*(AGT3:AGT54=ADL77)*AGS3:AGS54)+SUMPRODUCT((AGQ3:AGQ54=ADL79)*(AGT3:AGT54=ADL78)*AGS3:AGS54)+SUMPRODUCT((AGQ3:AGQ54=ADL80)*(AGT3:AGT54=ADL79)*AGR3:AGR54)+SUMPRODUCT((AGQ3:AGQ54=ADL81)*(AGT3:AGT54=ADL79)*AGR3:AGR54)+SUMPRODUCT((AGQ3:AGQ54=ADL77)*(AGT3:AGT54=ADL79)*AGR3:AGR54)+SUMPRODUCT((AGQ3:AGQ54=ADL78)*(AGT3:AGT54=ADL79)*AGR3:AGR54)</f>
        <v>0</v>
      </c>
      <c r="ADR79" s="395">
        <f ca="1">ADP79-ADQ79+1000</f>
        <v>1000</v>
      </c>
      <c r="ADS79" s="395">
        <f t="shared" ca="1" si="7749"/>
        <v>0</v>
      </c>
      <c r="ADT79" s="395">
        <f ca="1">IF(ADL79&lt;&gt;"",VLOOKUP(ADL79,ACS4:ACY52,7,FALSE),"")</f>
        <v>1000</v>
      </c>
      <c r="ADU79" s="395">
        <f ca="1">IF(ADL79&lt;&gt;"",VLOOKUP(ADL79,ACS4:ACY52,5,FALSE),"")</f>
        <v>0</v>
      </c>
      <c r="ADV79" s="395">
        <f ca="1">IF(ADL79&lt;&gt;"",VLOOKUP(ADL79,ACS4:ADA52,9,FALSE),"")</f>
        <v>18</v>
      </c>
      <c r="ADW79" s="395">
        <f t="shared" ca="1" si="7750"/>
        <v>0</v>
      </c>
      <c r="ADX79" s="395">
        <f ca="1">IF(ADL79&lt;&gt;"",RANK(ADW79,ADW77:ADW80),"")</f>
        <v>1</v>
      </c>
      <c r="ADY79" s="395">
        <f ca="1">IF(ADL79&lt;&gt;"",SUMPRODUCT((ADW77:ADW80=ADW79)*(ADR77:ADR80&gt;ADR79)),"")</f>
        <v>0</v>
      </c>
      <c r="ADZ79" s="395">
        <f ca="1">IF(ADL79&lt;&gt;"",SUMPRODUCT((ADW77:ADW80=ADW79)*(ADR77:ADR80=ADR79)*(ADP77:ADP80&gt;ADP79)),"")</f>
        <v>0</v>
      </c>
      <c r="AEA79" s="395">
        <f ca="1">IF(ADL79&lt;&gt;"",SUMPRODUCT((ADW77:ADW80=ADW79)*(ADR77:ADR80=ADR79)*(ADP77:ADP80=ADP79)*(ADT77:ADT80&gt;ADT79)),"")</f>
        <v>0</v>
      </c>
      <c r="AEB79" s="395">
        <f ca="1">IF(ADL79&lt;&gt;"",SUMPRODUCT((ADW77:ADW80=ADW79)*(ADR77:ADR80=ADR79)*(ADP77:ADP80=ADP79)*(ADT77:ADT80=ADT79)*(ADU77:ADU80&gt;ADU79)),"")</f>
        <v>0</v>
      </c>
      <c r="AEC79" s="395">
        <f ca="1">IF(ADL79&lt;&gt;"",SUMPRODUCT((ADW77:ADW80=ADW79)*(ADR77:ADR80=ADR79)*(ADP77:ADP80=ADP79)*(ADT77:ADT80=ADT79)*(ADU77:ADU80=ADU79)*(ADV77:ADV80&gt;ADV79)),"")</f>
        <v>1</v>
      </c>
      <c r="AED79" s="395">
        <f ca="1">IF(ADL79&lt;&gt;"",SUM(ADX79:AEC79),"")</f>
        <v>2</v>
      </c>
      <c r="AEE79" s="395" t="str">
        <f ca="1">IF(AEF27&lt;&gt;"",SUMPRODUCT((AEM25:AEM28=AEM27)*(AEL25:AEL28=AEL27)*(AEJ25:AEJ28=AEJ27)*(AEK25:AEK28=AEK27)),"")</f>
        <v/>
      </c>
      <c r="AEF79" s="395" t="str">
        <f ca="1">IF(AND(AEE79&lt;&gt;"",AEE79&gt;1),AEF27,"")</f>
        <v/>
      </c>
      <c r="AEG79" s="395">
        <f ca="1">SUMPRODUCT((AGQ3:AGQ54=AEF79)*(AGT3:AGT54=AEF80)*(AGU3:AGU54="W"))+SUMPRODUCT((AGQ3:AGQ54=AEF79)*(AGT3:AGT54=AEF81)*(AGU3:AGU54="W"))+SUMPRODUCT((AGQ3:AGQ54=AEF79)*(AGT3:AGT54=AEF78)*(AGU3:AGU54="W"))+SUMPRODUCT((AGQ3:AGQ54=AEF80)*(AGT3:AGT54=AEF79)*(AGV3:AGV54="W"))+SUMPRODUCT((AGQ3:AGQ54=AEF81)*(AGT3:AGT54=AEF79)*(AGV3:AGV54="W"))+SUMPRODUCT((AGQ3:AGQ54=AEF78)*(AGT3:AGT54=AEF79)*(AGV3:AGV54="W"))</f>
        <v>0</v>
      </c>
      <c r="AEH79" s="395">
        <f ca="1">SUMPRODUCT((AGQ3:AGQ54=AEF79)*(AGT3:AGT54=AEF80)*(AGU3:AGU54="D"))+SUMPRODUCT((AGQ3:AGQ54=AEF79)*(AGT3:AGT54=AEF81)*(AGU3:AGU54="D"))+SUMPRODUCT((AGQ3:AGQ54=AEF79)*(AGT3:AGT54=AEF78)*(AGU3:AGU54="D"))+SUMPRODUCT((AGQ3:AGQ54=AEF80)*(AGT3:AGT54=AEF79)*(AGU3:AGU54="D"))+SUMPRODUCT((AGQ3:AGQ54=AEF81)*(AGT3:AGT54=AEF79)*(AGU3:AGU54="D"))+SUMPRODUCT((AGQ3:AGQ54=AEF78)*(AGT3:AGT54=AEF79)*(AGU3:AGU54="D"))</f>
        <v>0</v>
      </c>
      <c r="AEI79" s="395">
        <f ca="1">SUMPRODUCT((AGQ3:AGQ54=AEF79)*(AGT3:AGT54=AEF80)*(AGU3:AGU54="L"))+SUMPRODUCT((AGQ3:AGQ54=AEF79)*(AGT3:AGT54=AEF81)*(AGU3:AGU54="L"))+SUMPRODUCT((AGQ3:AGQ54=AEF79)*(AGT3:AGT54=AEF78)*(AGU3:AGU54="L"))+SUMPRODUCT((AGQ3:AGQ54=AEF80)*(AGT3:AGT54=AEF79)*(AGV3:AGV54="L"))+SUMPRODUCT((AGQ3:AGQ54=AEF81)*(AGT3:AGT54=AEF79)*(AGV3:AGV54="L"))+SUMPRODUCT((AGQ3:AGQ54=AEF78)*(AGT3:AGT54=AEF79)*(AGV3:AGV54="L"))</f>
        <v>0</v>
      </c>
      <c r="AEJ79" s="395">
        <f ca="1">SUMPRODUCT((AGQ3:AGQ54=AEF79)*(AGT3:AGT54=AEF80)*AGR3:AGR54)+SUMPRODUCT((AGQ3:AGQ54=AEF79)*(AGT3:AGT54=AEF81)*AGR3:AGR54)+SUMPRODUCT((AGQ3:AGQ54=AEF79)*(AGT3:AGT54=AEF77)*AGR3:AGR54)+SUMPRODUCT((AGQ3:AGQ54=AEF79)*(AGT3:AGT54=AEF78)*AGR3:AGR54)+SUMPRODUCT((AGQ3:AGQ54=AEF80)*(AGT3:AGT54=AEF79)*AGS3:AGS54)+SUMPRODUCT((AGQ3:AGQ54=AEF81)*(AGT3:AGT54=AEF79)*AGS3:AGS54)+SUMPRODUCT((AGQ3:AGQ54=AEF77)*(AGT3:AGT54=AEF79)*AGS3:AGS54)+SUMPRODUCT((AGQ3:AGQ54=AEF78)*(AGT3:AGT54=AEF79)*AGS3:AGS54)</f>
        <v>0</v>
      </c>
      <c r="AEK79" s="395">
        <f ca="1">SUMPRODUCT((AGQ3:AGQ54=AEF79)*(AGT3:AGT54=AEF80)*AGS3:AGS54)+SUMPRODUCT((AGQ3:AGQ54=AEF79)*(AGT3:AGT54=AEF81)*AGS3:AGS54)+SUMPRODUCT((AGQ3:AGQ54=AEF79)*(AGT3:AGT54=AEF77)*AGS3:AGS54)+SUMPRODUCT((AGQ3:AGQ54=AEF79)*(AGT3:AGT54=AEF78)*AGS3:AGS54)+SUMPRODUCT((AGQ3:AGQ54=AEF80)*(AGT3:AGT54=AEF79)*AGR3:AGR54)+SUMPRODUCT((AGQ3:AGQ54=AEF81)*(AGT3:AGT54=AEF79)*AGR3:AGR54)+SUMPRODUCT((AGQ3:AGQ54=AEF77)*(AGT3:AGT54=AEF79)*AGR3:AGR54)+SUMPRODUCT((AGQ3:AGQ54=AEF78)*(AGT3:AGT54=AEF79)*AGR3:AGR54)</f>
        <v>0</v>
      </c>
      <c r="AEL79" s="395">
        <f ca="1">AEJ79-AEK79+1000</f>
        <v>1000</v>
      </c>
      <c r="AEM79" s="395" t="str">
        <f t="shared" ca="1" si="7751"/>
        <v/>
      </c>
      <c r="AEN79" s="395" t="str">
        <f ca="1">IF(AEF79&lt;&gt;"",VLOOKUP(AEF79,ACS4:ACY52,7,FALSE),"")</f>
        <v/>
      </c>
      <c r="AEO79" s="395" t="str">
        <f ca="1">IF(AEF79&lt;&gt;"",VLOOKUP(AEF79,ACS4:ACY52,5,FALSE),"")</f>
        <v/>
      </c>
      <c r="AEP79" s="395" t="str">
        <f ca="1">IF(AEF79&lt;&gt;"",VLOOKUP(AEF79,ACS4:ADA52,9,FALSE),"")</f>
        <v/>
      </c>
      <c r="AEQ79" s="395" t="str">
        <f t="shared" ca="1" si="7752"/>
        <v/>
      </c>
      <c r="AER79" s="395" t="str">
        <f ca="1">IF(AEF79&lt;&gt;"",RANK(AEQ79,AEQ77:AEQ80),"")</f>
        <v/>
      </c>
      <c r="AES79" s="395" t="str">
        <f ca="1">IF(AEF79&lt;&gt;"",SUMPRODUCT((AEQ77:AEQ80=AEQ79)*(AEL77:AEL80&gt;AEL79)),"")</f>
        <v/>
      </c>
      <c r="AET79" s="395" t="str">
        <f ca="1">IF(AEF79&lt;&gt;"",SUMPRODUCT((AEQ77:AEQ80=AEQ79)*(AEL77:AEL80=AEL79)*(AEJ77:AEJ80&gt;AEJ79)),"")</f>
        <v/>
      </c>
      <c r="AEU79" s="395" t="str">
        <f ca="1">IF(AEF79&lt;&gt;"",SUMPRODUCT((AEQ77:AEQ80=AEQ79)*(AEL77:AEL80=AEL79)*(AEJ77:AEJ80=AEJ79)*(AEN77:AEN80&gt;AEN79)),"")</f>
        <v/>
      </c>
      <c r="AEV79" s="395" t="str">
        <f ca="1">IF(AEF79&lt;&gt;"",SUMPRODUCT((AEQ77:AEQ80=AEQ79)*(AEL77:AEL80=AEL79)*(AEJ77:AEJ80=AEJ79)*(AEN77:AEN80=AEN79)*(AEO77:AEO80&gt;AEO79)),"")</f>
        <v/>
      </c>
      <c r="AEW79" s="395" t="str">
        <f ca="1">IF(AEF79&lt;&gt;"",SUMPRODUCT((AEQ77:AEQ80=AEQ79)*(AEL77:AEL80=AEL79)*(AEJ77:AEJ80=AEJ79)*(AEN77:AEN80=AEN79)*(AEO77:AEO80=AEO79)*(AEP77:AEP80&gt;AEP79)),"")</f>
        <v/>
      </c>
      <c r="AEX79" s="395" t="str">
        <f t="shared" ref="AEX79:AEX80" ca="1" si="7772">IF(AEF79&lt;&gt;"",SUM(AER79:AEW79)+1,"")</f>
        <v/>
      </c>
      <c r="AHF79" s="395">
        <f ca="1">IF(COUNTIF(AHF25:AHF28,4)=4,1,SUMPRODUCT((AHF25:AHF28=AHF27)*(AHE25:AHE28=AHE27)*(AHC25:AHC28&gt;AHC27))+1)</f>
        <v>1</v>
      </c>
      <c r="AHQ79" s="395">
        <f ca="1">IF(AHR27&lt;&gt;"",SUMPRODUCT((AHY25:AHY28=AHY27)*(AHX25:AHX28=AHX27)*(AHV25:AHV28=AHV27)*(AHW25:AHW28=AHW27)),"")</f>
        <v>4</v>
      </c>
      <c r="AHR79" s="395" t="str">
        <f ca="1">IF(AND(AHQ79&lt;&gt;"",AHQ79&gt;1),AHR27,"")</f>
        <v>Chelsea</v>
      </c>
      <c r="AHS79" s="395">
        <f ca="1">SUMPRODUCT((AKW3:AKW54=AHR79)*(AKZ3:AKZ54=AHR80)*(ALA3:ALA54="W"))+SUMPRODUCT((AKW3:AKW54=AHR79)*(AKZ3:AKZ54=AHR81)*(ALA3:ALA54="W"))+SUMPRODUCT((AKW3:AKW54=AHR79)*(AKZ3:AKZ54=AHR77)*(ALA3:ALA54="W"))+SUMPRODUCT((AKW3:AKW54=AHR79)*(AKZ3:AKZ54=AHR78)*(ALA3:ALA54="W"))+SUMPRODUCT((AKW3:AKW54=AHR80)*(AKZ3:AKZ54=AHR79)*(ALB3:ALB54="W"))+SUMPRODUCT((AKW3:AKW54=AHR81)*(AKZ3:AKZ54=AHR79)*(ALB3:ALB54="W"))+SUMPRODUCT((AKW3:AKW54=AHR77)*(AKZ3:AKZ54=AHR79)*(ALB3:ALB54="W"))+SUMPRODUCT((AKW3:AKW54=AHR78)*(AKZ3:AKZ54=AHR79)*(ALB3:ALB54="W"))</f>
        <v>0</v>
      </c>
      <c r="AHT79" s="395">
        <f ca="1">SUMPRODUCT((AKW3:AKW54=AHR79)*(AKZ3:AKZ54=AHR80)*(ALA3:ALA54="D"))+SUMPRODUCT((AKW3:AKW54=AHR79)*(AKZ3:AKZ54=AHR81)*(ALA3:ALA54="D"))+SUMPRODUCT((AKW3:AKW54=AHR79)*(AKZ3:AKZ54=AHR77)*(ALA3:ALA54="D"))+SUMPRODUCT((AKW3:AKW54=AHR79)*(AKZ3:AKZ54=AHR78)*(ALA3:ALA54="D"))+SUMPRODUCT((AKW3:AKW54=AHR80)*(AKZ3:AKZ54=AHR79)*(ALA3:ALA54="D"))+SUMPRODUCT((AKW3:AKW54=AHR81)*(AKZ3:AKZ54=AHR79)*(ALA3:ALA54="D"))+SUMPRODUCT((AKW3:AKW54=AHR77)*(AKZ3:AKZ54=AHR79)*(ALA3:ALA54="D"))+SUMPRODUCT((AKW3:AKW54=AHR78)*(AKZ3:AKZ54=AHR79)*(ALA3:ALA54="D"))</f>
        <v>0</v>
      </c>
      <c r="AHU79" s="395">
        <f ca="1">SUMPRODUCT((AKW3:AKW54=AHR79)*(AKZ3:AKZ54=AHR80)*(ALA3:ALA54="L"))+SUMPRODUCT((AKW3:AKW54=AHR79)*(AKZ3:AKZ54=AHR81)*(ALA3:ALA54="L"))+SUMPRODUCT((AKW3:AKW54=AHR79)*(AKZ3:AKZ54=AHR77)*(ALA3:ALA54="L"))+SUMPRODUCT((AKW3:AKW54=AHR79)*(AKZ3:AKZ54=AHR78)*(ALA3:ALA54="L"))+SUMPRODUCT((AKW3:AKW54=AHR80)*(AKZ3:AKZ54=AHR79)*(ALB3:ALB54="L"))+SUMPRODUCT((AKW3:AKW54=AHR81)*(AKZ3:AKZ54=AHR79)*(ALB3:ALB54="L"))+SUMPRODUCT((AKW3:AKW54=AHR77)*(AKZ3:AKZ54=AHR79)*(ALB3:ALB54="L"))+SUMPRODUCT((AKW3:AKW54=AHR78)*(AKZ3:AKZ54=AHR79)*(ALB3:ALB54="L"))</f>
        <v>0</v>
      </c>
      <c r="AHV79" s="395">
        <f ca="1">SUMPRODUCT((AKW3:AKW54=AHR79)*(AKZ3:AKZ54=AHR80)*AKX3:AKX54)+SUMPRODUCT((AKW3:AKW54=AHR79)*(AKZ3:AKZ54=AHR81)*AKX3:AKX54)+SUMPRODUCT((AKW3:AKW54=AHR79)*(AKZ3:AKZ54=AHR77)*AKX3:AKX54)+SUMPRODUCT((AKW3:AKW54=AHR79)*(AKZ3:AKZ54=AHR78)*AKX3:AKX54)+SUMPRODUCT((AKW3:AKW54=AHR80)*(AKZ3:AKZ54=AHR79)*AKY3:AKY54)+SUMPRODUCT((AKW3:AKW54=AHR81)*(AKZ3:AKZ54=AHR79)*AKY3:AKY54)+SUMPRODUCT((AKW3:AKW54=AHR77)*(AKZ3:AKZ54=AHR79)*AKY3:AKY54)+SUMPRODUCT((AKW3:AKW54=AHR78)*(AKZ3:AKZ54=AHR79)*AKY3:AKY54)</f>
        <v>0</v>
      </c>
      <c r="AHW79" s="395">
        <f ca="1">SUMPRODUCT((AKW3:AKW54=AHR79)*(AKZ3:AKZ54=AHR80)*AKY3:AKY54)+SUMPRODUCT((AKW3:AKW54=AHR79)*(AKZ3:AKZ54=AHR81)*AKY3:AKY54)+SUMPRODUCT((AKW3:AKW54=AHR79)*(AKZ3:AKZ54=AHR77)*AKY3:AKY54)+SUMPRODUCT((AKW3:AKW54=AHR79)*(AKZ3:AKZ54=AHR78)*AKY3:AKY54)+SUMPRODUCT((AKW3:AKW54=AHR80)*(AKZ3:AKZ54=AHR79)*AKX3:AKX54)+SUMPRODUCT((AKW3:AKW54=AHR81)*(AKZ3:AKZ54=AHR79)*AKX3:AKX54)+SUMPRODUCT((AKW3:AKW54=AHR77)*(AKZ3:AKZ54=AHR79)*AKX3:AKX54)+SUMPRODUCT((AKW3:AKW54=AHR78)*(AKZ3:AKZ54=AHR79)*AKX3:AKX54)</f>
        <v>0</v>
      </c>
      <c r="AHX79" s="395">
        <f ca="1">AHV79-AHW79+1000</f>
        <v>1000</v>
      </c>
      <c r="AHY79" s="395">
        <f t="shared" ca="1" si="7753"/>
        <v>0</v>
      </c>
      <c r="AHZ79" s="395">
        <f ca="1">IF(AHR79&lt;&gt;"",VLOOKUP(AHR79,AGY4:AHE52,7,FALSE),"")</f>
        <v>1000</v>
      </c>
      <c r="AIA79" s="395">
        <f ca="1">IF(AHR79&lt;&gt;"",VLOOKUP(AHR79,AGY4:AHE52,5,FALSE),"")</f>
        <v>0</v>
      </c>
      <c r="AIB79" s="395">
        <f ca="1">IF(AHR79&lt;&gt;"",VLOOKUP(AHR79,AGY4:AHG52,9,FALSE),"")</f>
        <v>18</v>
      </c>
      <c r="AIC79" s="395">
        <f t="shared" ca="1" si="7754"/>
        <v>0</v>
      </c>
      <c r="AID79" s="395">
        <f ca="1">IF(AHR79&lt;&gt;"",RANK(AIC79,AIC77:AIC80),"")</f>
        <v>1</v>
      </c>
      <c r="AIE79" s="395">
        <f ca="1">IF(AHR79&lt;&gt;"",SUMPRODUCT((AIC77:AIC80=AIC79)*(AHX77:AHX80&gt;AHX79)),"")</f>
        <v>0</v>
      </c>
      <c r="AIF79" s="395">
        <f ca="1">IF(AHR79&lt;&gt;"",SUMPRODUCT((AIC77:AIC80=AIC79)*(AHX77:AHX80=AHX79)*(AHV77:AHV80&gt;AHV79)),"")</f>
        <v>0</v>
      </c>
      <c r="AIG79" s="395">
        <f ca="1">IF(AHR79&lt;&gt;"",SUMPRODUCT((AIC77:AIC80=AIC79)*(AHX77:AHX80=AHX79)*(AHV77:AHV80=AHV79)*(AHZ77:AHZ80&gt;AHZ79)),"")</f>
        <v>0</v>
      </c>
      <c r="AIH79" s="395">
        <f ca="1">IF(AHR79&lt;&gt;"",SUMPRODUCT((AIC77:AIC80=AIC79)*(AHX77:AHX80=AHX79)*(AHV77:AHV80=AHV79)*(AHZ77:AHZ80=AHZ79)*(AIA77:AIA80&gt;AIA79)),"")</f>
        <v>0</v>
      </c>
      <c r="AII79" s="395">
        <f ca="1">IF(AHR79&lt;&gt;"",SUMPRODUCT((AIC77:AIC80=AIC79)*(AHX77:AHX80=AHX79)*(AHV77:AHV80=AHV79)*(AHZ77:AHZ80=AHZ79)*(AIA77:AIA80=AIA79)*(AIB77:AIB80&gt;AIB79)),"")</f>
        <v>1</v>
      </c>
      <c r="AIJ79" s="395">
        <f ca="1">IF(AHR79&lt;&gt;"",SUM(AID79:AII79),"")</f>
        <v>2</v>
      </c>
      <c r="AIK79" s="395" t="str">
        <f ca="1">IF(AIL27&lt;&gt;"",SUMPRODUCT((AIS25:AIS28=AIS27)*(AIR25:AIR28=AIR27)*(AIP25:AIP28=AIP27)*(AIQ25:AIQ28=AIQ27)),"")</f>
        <v/>
      </c>
      <c r="AIL79" s="395" t="str">
        <f ca="1">IF(AND(AIK79&lt;&gt;"",AIK79&gt;1),AIL27,"")</f>
        <v/>
      </c>
      <c r="AIM79" s="395">
        <f ca="1">SUMPRODUCT((AKW3:AKW54=AIL79)*(AKZ3:AKZ54=AIL80)*(ALA3:ALA54="W"))+SUMPRODUCT((AKW3:AKW54=AIL79)*(AKZ3:AKZ54=AIL81)*(ALA3:ALA54="W"))+SUMPRODUCT((AKW3:AKW54=AIL79)*(AKZ3:AKZ54=AIL78)*(ALA3:ALA54="W"))+SUMPRODUCT((AKW3:AKW54=AIL80)*(AKZ3:AKZ54=AIL79)*(ALB3:ALB54="W"))+SUMPRODUCT((AKW3:AKW54=AIL81)*(AKZ3:AKZ54=AIL79)*(ALB3:ALB54="W"))+SUMPRODUCT((AKW3:AKW54=AIL78)*(AKZ3:AKZ54=AIL79)*(ALB3:ALB54="W"))</f>
        <v>0</v>
      </c>
      <c r="AIN79" s="395">
        <f ca="1">SUMPRODUCT((AKW3:AKW54=AIL79)*(AKZ3:AKZ54=AIL80)*(ALA3:ALA54="D"))+SUMPRODUCT((AKW3:AKW54=AIL79)*(AKZ3:AKZ54=AIL81)*(ALA3:ALA54="D"))+SUMPRODUCT((AKW3:AKW54=AIL79)*(AKZ3:AKZ54=AIL78)*(ALA3:ALA54="D"))+SUMPRODUCT((AKW3:AKW54=AIL80)*(AKZ3:AKZ54=AIL79)*(ALA3:ALA54="D"))+SUMPRODUCT((AKW3:AKW54=AIL81)*(AKZ3:AKZ54=AIL79)*(ALA3:ALA54="D"))+SUMPRODUCT((AKW3:AKW54=AIL78)*(AKZ3:AKZ54=AIL79)*(ALA3:ALA54="D"))</f>
        <v>0</v>
      </c>
      <c r="AIO79" s="395">
        <f ca="1">SUMPRODUCT((AKW3:AKW54=AIL79)*(AKZ3:AKZ54=AIL80)*(ALA3:ALA54="L"))+SUMPRODUCT((AKW3:AKW54=AIL79)*(AKZ3:AKZ54=AIL81)*(ALA3:ALA54="L"))+SUMPRODUCT((AKW3:AKW54=AIL79)*(AKZ3:AKZ54=AIL78)*(ALA3:ALA54="L"))+SUMPRODUCT((AKW3:AKW54=AIL80)*(AKZ3:AKZ54=AIL79)*(ALB3:ALB54="L"))+SUMPRODUCT((AKW3:AKW54=AIL81)*(AKZ3:AKZ54=AIL79)*(ALB3:ALB54="L"))+SUMPRODUCT((AKW3:AKW54=AIL78)*(AKZ3:AKZ54=AIL79)*(ALB3:ALB54="L"))</f>
        <v>0</v>
      </c>
      <c r="AIP79" s="395">
        <f ca="1">SUMPRODUCT((AKW3:AKW54=AIL79)*(AKZ3:AKZ54=AIL80)*AKX3:AKX54)+SUMPRODUCT((AKW3:AKW54=AIL79)*(AKZ3:AKZ54=AIL81)*AKX3:AKX54)+SUMPRODUCT((AKW3:AKW54=AIL79)*(AKZ3:AKZ54=AIL77)*AKX3:AKX54)+SUMPRODUCT((AKW3:AKW54=AIL79)*(AKZ3:AKZ54=AIL78)*AKX3:AKX54)+SUMPRODUCT((AKW3:AKW54=AIL80)*(AKZ3:AKZ54=AIL79)*AKY3:AKY54)+SUMPRODUCT((AKW3:AKW54=AIL81)*(AKZ3:AKZ54=AIL79)*AKY3:AKY54)+SUMPRODUCT((AKW3:AKW54=AIL77)*(AKZ3:AKZ54=AIL79)*AKY3:AKY54)+SUMPRODUCT((AKW3:AKW54=AIL78)*(AKZ3:AKZ54=AIL79)*AKY3:AKY54)</f>
        <v>0</v>
      </c>
      <c r="AIQ79" s="395">
        <f ca="1">SUMPRODUCT((AKW3:AKW54=AIL79)*(AKZ3:AKZ54=AIL80)*AKY3:AKY54)+SUMPRODUCT((AKW3:AKW54=AIL79)*(AKZ3:AKZ54=AIL81)*AKY3:AKY54)+SUMPRODUCT((AKW3:AKW54=AIL79)*(AKZ3:AKZ54=AIL77)*AKY3:AKY54)+SUMPRODUCT((AKW3:AKW54=AIL79)*(AKZ3:AKZ54=AIL78)*AKY3:AKY54)+SUMPRODUCT((AKW3:AKW54=AIL80)*(AKZ3:AKZ54=AIL79)*AKX3:AKX54)+SUMPRODUCT((AKW3:AKW54=AIL81)*(AKZ3:AKZ54=AIL79)*AKX3:AKX54)+SUMPRODUCT((AKW3:AKW54=AIL77)*(AKZ3:AKZ54=AIL79)*AKX3:AKX54)+SUMPRODUCT((AKW3:AKW54=AIL78)*(AKZ3:AKZ54=AIL79)*AKX3:AKX54)</f>
        <v>0</v>
      </c>
      <c r="AIR79" s="395">
        <f ca="1">AIP79-AIQ79+1000</f>
        <v>1000</v>
      </c>
      <c r="AIS79" s="395" t="str">
        <f t="shared" ca="1" si="7755"/>
        <v/>
      </c>
      <c r="AIT79" s="395" t="str">
        <f ca="1">IF(AIL79&lt;&gt;"",VLOOKUP(AIL79,AGY4:AHE52,7,FALSE),"")</f>
        <v/>
      </c>
      <c r="AIU79" s="395" t="str">
        <f ca="1">IF(AIL79&lt;&gt;"",VLOOKUP(AIL79,AGY4:AHE52,5,FALSE),"")</f>
        <v/>
      </c>
      <c r="AIV79" s="395" t="str">
        <f ca="1">IF(AIL79&lt;&gt;"",VLOOKUP(AIL79,AGY4:AHG52,9,FALSE),"")</f>
        <v/>
      </c>
      <c r="AIW79" s="395" t="str">
        <f t="shared" ca="1" si="7756"/>
        <v/>
      </c>
      <c r="AIX79" s="395" t="str">
        <f ca="1">IF(AIL79&lt;&gt;"",RANK(AIW79,AIW77:AIW80),"")</f>
        <v/>
      </c>
      <c r="AIY79" s="395" t="str">
        <f ca="1">IF(AIL79&lt;&gt;"",SUMPRODUCT((AIW77:AIW80=AIW79)*(AIR77:AIR80&gt;AIR79)),"")</f>
        <v/>
      </c>
      <c r="AIZ79" s="395" t="str">
        <f ca="1">IF(AIL79&lt;&gt;"",SUMPRODUCT((AIW77:AIW80=AIW79)*(AIR77:AIR80=AIR79)*(AIP77:AIP80&gt;AIP79)),"")</f>
        <v/>
      </c>
      <c r="AJA79" s="395" t="str">
        <f ca="1">IF(AIL79&lt;&gt;"",SUMPRODUCT((AIW77:AIW80=AIW79)*(AIR77:AIR80=AIR79)*(AIP77:AIP80=AIP79)*(AIT77:AIT80&gt;AIT79)),"")</f>
        <v/>
      </c>
      <c r="AJB79" s="395" t="str">
        <f ca="1">IF(AIL79&lt;&gt;"",SUMPRODUCT((AIW77:AIW80=AIW79)*(AIR77:AIR80=AIR79)*(AIP77:AIP80=AIP79)*(AIT77:AIT80=AIT79)*(AIU77:AIU80&gt;AIU79)),"")</f>
        <v/>
      </c>
      <c r="AJC79" s="395" t="str">
        <f ca="1">IF(AIL79&lt;&gt;"",SUMPRODUCT((AIW77:AIW80=AIW79)*(AIR77:AIR80=AIR79)*(AIP77:AIP80=AIP79)*(AIT77:AIT80=AIT79)*(AIU77:AIU80=AIU79)*(AIV77:AIV80&gt;AIV79)),"")</f>
        <v/>
      </c>
      <c r="AJD79" s="395" t="str">
        <f t="shared" ref="AJD79:AJD80" ca="1" si="7773">IF(AIL79&lt;&gt;"",SUM(AIX79:AJC79)+1,"")</f>
        <v/>
      </c>
      <c r="ALL79" s="395">
        <f ca="1">IF(COUNTIF(ALL25:ALL28,4)=4,1,SUMPRODUCT((ALL25:ALL28=ALL27)*(ALK25:ALK28=ALK27)*(ALI25:ALI28&gt;ALI27))+1)</f>
        <v>1</v>
      </c>
      <c r="ALW79" s="395">
        <f ca="1">IF(ALX27&lt;&gt;"",SUMPRODUCT((AME25:AME28=AME27)*(AMD25:AMD28=AMD27)*(AMB25:AMB28=AMB27)*(AMC25:AMC28=AMC27)),"")</f>
        <v>4</v>
      </c>
      <c r="ALX79" s="395" t="str">
        <f ca="1">IF(AND(ALW79&lt;&gt;"",ALW79&gt;1),ALX27,"")</f>
        <v>Chelsea</v>
      </c>
      <c r="ALY79" s="395">
        <f ca="1">SUMPRODUCT((APC3:APC54=ALX79)*(APF3:APF54=ALX80)*(APG3:APG54="W"))+SUMPRODUCT((APC3:APC54=ALX79)*(APF3:APF54=ALX81)*(APG3:APG54="W"))+SUMPRODUCT((APC3:APC54=ALX79)*(APF3:APF54=ALX77)*(APG3:APG54="W"))+SUMPRODUCT((APC3:APC54=ALX79)*(APF3:APF54=ALX78)*(APG3:APG54="W"))+SUMPRODUCT((APC3:APC54=ALX80)*(APF3:APF54=ALX79)*(APH3:APH54="W"))+SUMPRODUCT((APC3:APC54=ALX81)*(APF3:APF54=ALX79)*(APH3:APH54="W"))+SUMPRODUCT((APC3:APC54=ALX77)*(APF3:APF54=ALX79)*(APH3:APH54="W"))+SUMPRODUCT((APC3:APC54=ALX78)*(APF3:APF54=ALX79)*(APH3:APH54="W"))</f>
        <v>0</v>
      </c>
      <c r="ALZ79" s="395">
        <f ca="1">SUMPRODUCT((APC3:APC54=ALX79)*(APF3:APF54=ALX80)*(APG3:APG54="D"))+SUMPRODUCT((APC3:APC54=ALX79)*(APF3:APF54=ALX81)*(APG3:APG54="D"))+SUMPRODUCT((APC3:APC54=ALX79)*(APF3:APF54=ALX77)*(APG3:APG54="D"))+SUMPRODUCT((APC3:APC54=ALX79)*(APF3:APF54=ALX78)*(APG3:APG54="D"))+SUMPRODUCT((APC3:APC54=ALX80)*(APF3:APF54=ALX79)*(APG3:APG54="D"))+SUMPRODUCT((APC3:APC54=ALX81)*(APF3:APF54=ALX79)*(APG3:APG54="D"))+SUMPRODUCT((APC3:APC54=ALX77)*(APF3:APF54=ALX79)*(APG3:APG54="D"))+SUMPRODUCT((APC3:APC54=ALX78)*(APF3:APF54=ALX79)*(APG3:APG54="D"))</f>
        <v>0</v>
      </c>
      <c r="AMA79" s="395">
        <f ca="1">SUMPRODUCT((APC3:APC54=ALX79)*(APF3:APF54=ALX80)*(APG3:APG54="L"))+SUMPRODUCT((APC3:APC54=ALX79)*(APF3:APF54=ALX81)*(APG3:APG54="L"))+SUMPRODUCT((APC3:APC54=ALX79)*(APF3:APF54=ALX77)*(APG3:APG54="L"))+SUMPRODUCT((APC3:APC54=ALX79)*(APF3:APF54=ALX78)*(APG3:APG54="L"))+SUMPRODUCT((APC3:APC54=ALX80)*(APF3:APF54=ALX79)*(APH3:APH54="L"))+SUMPRODUCT((APC3:APC54=ALX81)*(APF3:APF54=ALX79)*(APH3:APH54="L"))+SUMPRODUCT((APC3:APC54=ALX77)*(APF3:APF54=ALX79)*(APH3:APH54="L"))+SUMPRODUCT((APC3:APC54=ALX78)*(APF3:APF54=ALX79)*(APH3:APH54="L"))</f>
        <v>0</v>
      </c>
      <c r="AMB79" s="395">
        <f ca="1">SUMPRODUCT((APC3:APC54=ALX79)*(APF3:APF54=ALX80)*APD3:APD54)+SUMPRODUCT((APC3:APC54=ALX79)*(APF3:APF54=ALX81)*APD3:APD54)+SUMPRODUCT((APC3:APC54=ALX79)*(APF3:APF54=ALX77)*APD3:APD54)+SUMPRODUCT((APC3:APC54=ALX79)*(APF3:APF54=ALX78)*APD3:APD54)+SUMPRODUCT((APC3:APC54=ALX80)*(APF3:APF54=ALX79)*APE3:APE54)+SUMPRODUCT((APC3:APC54=ALX81)*(APF3:APF54=ALX79)*APE3:APE54)+SUMPRODUCT((APC3:APC54=ALX77)*(APF3:APF54=ALX79)*APE3:APE54)+SUMPRODUCT((APC3:APC54=ALX78)*(APF3:APF54=ALX79)*APE3:APE54)</f>
        <v>0</v>
      </c>
      <c r="AMC79" s="395">
        <f ca="1">SUMPRODUCT((APC3:APC54=ALX79)*(APF3:APF54=ALX80)*APE3:APE54)+SUMPRODUCT((APC3:APC54=ALX79)*(APF3:APF54=ALX81)*APE3:APE54)+SUMPRODUCT((APC3:APC54=ALX79)*(APF3:APF54=ALX77)*APE3:APE54)+SUMPRODUCT((APC3:APC54=ALX79)*(APF3:APF54=ALX78)*APE3:APE54)+SUMPRODUCT((APC3:APC54=ALX80)*(APF3:APF54=ALX79)*APD3:APD54)+SUMPRODUCT((APC3:APC54=ALX81)*(APF3:APF54=ALX79)*APD3:APD54)+SUMPRODUCT((APC3:APC54=ALX77)*(APF3:APF54=ALX79)*APD3:APD54)+SUMPRODUCT((APC3:APC54=ALX78)*(APF3:APF54=ALX79)*APD3:APD54)</f>
        <v>0</v>
      </c>
      <c r="AMD79" s="395">
        <f ca="1">AMB79-AMC79+1000</f>
        <v>1000</v>
      </c>
      <c r="AME79" s="395">
        <f t="shared" ca="1" si="7757"/>
        <v>0</v>
      </c>
      <c r="AMF79" s="395">
        <f ca="1">IF(ALX79&lt;&gt;"",VLOOKUP(ALX79,ALE4:ALK52,7,FALSE),"")</f>
        <v>1000</v>
      </c>
      <c r="AMG79" s="395">
        <f ca="1">IF(ALX79&lt;&gt;"",VLOOKUP(ALX79,ALE4:ALK52,5,FALSE),"")</f>
        <v>0</v>
      </c>
      <c r="AMH79" s="395">
        <f ca="1">IF(ALX79&lt;&gt;"",VLOOKUP(ALX79,ALE4:ALM52,9,FALSE),"")</f>
        <v>18</v>
      </c>
      <c r="AMI79" s="395">
        <f t="shared" ca="1" si="7758"/>
        <v>0</v>
      </c>
      <c r="AMJ79" s="395">
        <f ca="1">IF(ALX79&lt;&gt;"",RANK(AMI79,AMI77:AMI80),"")</f>
        <v>1</v>
      </c>
      <c r="AMK79" s="395">
        <f ca="1">IF(ALX79&lt;&gt;"",SUMPRODUCT((AMI77:AMI80=AMI79)*(AMD77:AMD80&gt;AMD79)),"")</f>
        <v>0</v>
      </c>
      <c r="AML79" s="395">
        <f ca="1">IF(ALX79&lt;&gt;"",SUMPRODUCT((AMI77:AMI80=AMI79)*(AMD77:AMD80=AMD79)*(AMB77:AMB80&gt;AMB79)),"")</f>
        <v>0</v>
      </c>
      <c r="AMM79" s="395">
        <f ca="1">IF(ALX79&lt;&gt;"",SUMPRODUCT((AMI77:AMI80=AMI79)*(AMD77:AMD80=AMD79)*(AMB77:AMB80=AMB79)*(AMF77:AMF80&gt;AMF79)),"")</f>
        <v>0</v>
      </c>
      <c r="AMN79" s="395">
        <f ca="1">IF(ALX79&lt;&gt;"",SUMPRODUCT((AMI77:AMI80=AMI79)*(AMD77:AMD80=AMD79)*(AMB77:AMB80=AMB79)*(AMF77:AMF80=AMF79)*(AMG77:AMG80&gt;AMG79)),"")</f>
        <v>0</v>
      </c>
      <c r="AMO79" s="395">
        <f ca="1">IF(ALX79&lt;&gt;"",SUMPRODUCT((AMI77:AMI80=AMI79)*(AMD77:AMD80=AMD79)*(AMB77:AMB80=AMB79)*(AMF77:AMF80=AMF79)*(AMG77:AMG80=AMG79)*(AMH77:AMH80&gt;AMH79)),"")</f>
        <v>1</v>
      </c>
      <c r="AMP79" s="395">
        <f ca="1">IF(ALX79&lt;&gt;"",SUM(AMJ79:AMO79),"")</f>
        <v>2</v>
      </c>
      <c r="AMQ79" s="395" t="str">
        <f ca="1">IF(AMR27&lt;&gt;"",SUMPRODUCT((AMY25:AMY28=AMY27)*(AMX25:AMX28=AMX27)*(AMV25:AMV28=AMV27)*(AMW25:AMW28=AMW27)),"")</f>
        <v/>
      </c>
      <c r="AMR79" s="395" t="str">
        <f ca="1">IF(AND(AMQ79&lt;&gt;"",AMQ79&gt;1),AMR27,"")</f>
        <v/>
      </c>
      <c r="AMS79" s="395">
        <f ca="1">SUMPRODUCT((APC3:APC54=AMR79)*(APF3:APF54=AMR80)*(APG3:APG54="W"))+SUMPRODUCT((APC3:APC54=AMR79)*(APF3:APF54=AMR81)*(APG3:APG54="W"))+SUMPRODUCT((APC3:APC54=AMR79)*(APF3:APF54=AMR78)*(APG3:APG54="W"))+SUMPRODUCT((APC3:APC54=AMR80)*(APF3:APF54=AMR79)*(APH3:APH54="W"))+SUMPRODUCT((APC3:APC54=AMR81)*(APF3:APF54=AMR79)*(APH3:APH54="W"))+SUMPRODUCT((APC3:APC54=AMR78)*(APF3:APF54=AMR79)*(APH3:APH54="W"))</f>
        <v>0</v>
      </c>
      <c r="AMT79" s="395">
        <f ca="1">SUMPRODUCT((APC3:APC54=AMR79)*(APF3:APF54=AMR80)*(APG3:APG54="D"))+SUMPRODUCT((APC3:APC54=AMR79)*(APF3:APF54=AMR81)*(APG3:APG54="D"))+SUMPRODUCT((APC3:APC54=AMR79)*(APF3:APF54=AMR78)*(APG3:APG54="D"))+SUMPRODUCT((APC3:APC54=AMR80)*(APF3:APF54=AMR79)*(APG3:APG54="D"))+SUMPRODUCT((APC3:APC54=AMR81)*(APF3:APF54=AMR79)*(APG3:APG54="D"))+SUMPRODUCT((APC3:APC54=AMR78)*(APF3:APF54=AMR79)*(APG3:APG54="D"))</f>
        <v>0</v>
      </c>
      <c r="AMU79" s="395">
        <f ca="1">SUMPRODUCT((APC3:APC54=AMR79)*(APF3:APF54=AMR80)*(APG3:APG54="L"))+SUMPRODUCT((APC3:APC54=AMR79)*(APF3:APF54=AMR81)*(APG3:APG54="L"))+SUMPRODUCT((APC3:APC54=AMR79)*(APF3:APF54=AMR78)*(APG3:APG54="L"))+SUMPRODUCT((APC3:APC54=AMR80)*(APF3:APF54=AMR79)*(APH3:APH54="L"))+SUMPRODUCT((APC3:APC54=AMR81)*(APF3:APF54=AMR79)*(APH3:APH54="L"))+SUMPRODUCT((APC3:APC54=AMR78)*(APF3:APF54=AMR79)*(APH3:APH54="L"))</f>
        <v>0</v>
      </c>
      <c r="AMV79" s="395">
        <f ca="1">SUMPRODUCT((APC3:APC54=AMR79)*(APF3:APF54=AMR80)*APD3:APD54)+SUMPRODUCT((APC3:APC54=AMR79)*(APF3:APF54=AMR81)*APD3:APD54)+SUMPRODUCT((APC3:APC54=AMR79)*(APF3:APF54=AMR77)*APD3:APD54)+SUMPRODUCT((APC3:APC54=AMR79)*(APF3:APF54=AMR78)*APD3:APD54)+SUMPRODUCT((APC3:APC54=AMR80)*(APF3:APF54=AMR79)*APE3:APE54)+SUMPRODUCT((APC3:APC54=AMR81)*(APF3:APF54=AMR79)*APE3:APE54)+SUMPRODUCT((APC3:APC54=AMR77)*(APF3:APF54=AMR79)*APE3:APE54)+SUMPRODUCT((APC3:APC54=AMR78)*(APF3:APF54=AMR79)*APE3:APE54)</f>
        <v>0</v>
      </c>
      <c r="AMW79" s="395">
        <f ca="1">SUMPRODUCT((APC3:APC54=AMR79)*(APF3:APF54=AMR80)*APE3:APE54)+SUMPRODUCT((APC3:APC54=AMR79)*(APF3:APF54=AMR81)*APE3:APE54)+SUMPRODUCT((APC3:APC54=AMR79)*(APF3:APF54=AMR77)*APE3:APE54)+SUMPRODUCT((APC3:APC54=AMR79)*(APF3:APF54=AMR78)*APE3:APE54)+SUMPRODUCT((APC3:APC54=AMR80)*(APF3:APF54=AMR79)*APD3:APD54)+SUMPRODUCT((APC3:APC54=AMR81)*(APF3:APF54=AMR79)*APD3:APD54)+SUMPRODUCT((APC3:APC54=AMR77)*(APF3:APF54=AMR79)*APD3:APD54)+SUMPRODUCT((APC3:APC54=AMR78)*(APF3:APF54=AMR79)*APD3:APD54)</f>
        <v>0</v>
      </c>
      <c r="AMX79" s="395">
        <f ca="1">AMV79-AMW79+1000</f>
        <v>1000</v>
      </c>
      <c r="AMY79" s="395" t="str">
        <f t="shared" ca="1" si="7759"/>
        <v/>
      </c>
      <c r="AMZ79" s="395" t="str">
        <f ca="1">IF(AMR79&lt;&gt;"",VLOOKUP(AMR79,ALE4:ALK52,7,FALSE),"")</f>
        <v/>
      </c>
      <c r="ANA79" s="395" t="str">
        <f ca="1">IF(AMR79&lt;&gt;"",VLOOKUP(AMR79,ALE4:ALK52,5,FALSE),"")</f>
        <v/>
      </c>
      <c r="ANB79" s="395" t="str">
        <f ca="1">IF(AMR79&lt;&gt;"",VLOOKUP(AMR79,ALE4:ALM52,9,FALSE),"")</f>
        <v/>
      </c>
      <c r="ANC79" s="395" t="str">
        <f t="shared" ca="1" si="7760"/>
        <v/>
      </c>
      <c r="AND79" s="395" t="str">
        <f ca="1">IF(AMR79&lt;&gt;"",RANK(ANC79,ANC77:ANC80),"")</f>
        <v/>
      </c>
      <c r="ANE79" s="395" t="str">
        <f ca="1">IF(AMR79&lt;&gt;"",SUMPRODUCT((ANC77:ANC80=ANC79)*(AMX77:AMX80&gt;AMX79)),"")</f>
        <v/>
      </c>
      <c r="ANF79" s="395" t="str">
        <f ca="1">IF(AMR79&lt;&gt;"",SUMPRODUCT((ANC77:ANC80=ANC79)*(AMX77:AMX80=AMX79)*(AMV77:AMV80&gt;AMV79)),"")</f>
        <v/>
      </c>
      <c r="ANG79" s="395" t="str">
        <f ca="1">IF(AMR79&lt;&gt;"",SUMPRODUCT((ANC77:ANC80=ANC79)*(AMX77:AMX80=AMX79)*(AMV77:AMV80=AMV79)*(AMZ77:AMZ80&gt;AMZ79)),"")</f>
        <v/>
      </c>
      <c r="ANH79" s="395" t="str">
        <f ca="1">IF(AMR79&lt;&gt;"",SUMPRODUCT((ANC77:ANC80=ANC79)*(AMX77:AMX80=AMX79)*(AMV77:AMV80=AMV79)*(AMZ77:AMZ80=AMZ79)*(ANA77:ANA80&gt;ANA79)),"")</f>
        <v/>
      </c>
      <c r="ANI79" s="395" t="str">
        <f ca="1">IF(AMR79&lt;&gt;"",SUMPRODUCT((ANC77:ANC80=ANC79)*(AMX77:AMX80=AMX79)*(AMV77:AMV80=AMV79)*(AMZ77:AMZ80=AMZ79)*(ANA77:ANA80=ANA79)*(ANB77:ANB80&gt;ANB79)),"")</f>
        <v/>
      </c>
      <c r="ANJ79" s="395" t="str">
        <f t="shared" ref="ANJ79:ANJ80" ca="1" si="7774">IF(AMR79&lt;&gt;"",SUM(AND79:ANI79)+1,"")</f>
        <v/>
      </c>
      <c r="APR79" s="395">
        <f ca="1">IF(COUNTIF(APR25:APR28,4)=4,1,SUMPRODUCT((APR25:APR28=APR27)*(APQ25:APQ28=APQ27)*(APO25:APO28&gt;APO27))+1)</f>
        <v>1</v>
      </c>
      <c r="AQC79" s="395">
        <f ca="1">IF(AQD27&lt;&gt;"",SUMPRODUCT((AQK25:AQK28=AQK27)*(AQJ25:AQJ28=AQJ27)*(AQH25:AQH28=AQH27)*(AQI25:AQI28=AQI27)),"")</f>
        <v>4</v>
      </c>
      <c r="AQD79" s="395" t="str">
        <f ca="1">IF(AND(AQC79&lt;&gt;"",AQC79&gt;1),AQD27,"")</f>
        <v>Chelsea</v>
      </c>
      <c r="AQE79" s="395">
        <f ca="1">SUMPRODUCT((ATI3:ATI54=AQD79)*(ATL3:ATL54=AQD80)*(ATM3:ATM54="W"))+SUMPRODUCT((ATI3:ATI54=AQD79)*(ATL3:ATL54=AQD81)*(ATM3:ATM54="W"))+SUMPRODUCT((ATI3:ATI54=AQD79)*(ATL3:ATL54=AQD77)*(ATM3:ATM54="W"))+SUMPRODUCT((ATI3:ATI54=AQD79)*(ATL3:ATL54=AQD78)*(ATM3:ATM54="W"))+SUMPRODUCT((ATI3:ATI54=AQD80)*(ATL3:ATL54=AQD79)*(ATN3:ATN54="W"))+SUMPRODUCT((ATI3:ATI54=AQD81)*(ATL3:ATL54=AQD79)*(ATN3:ATN54="W"))+SUMPRODUCT((ATI3:ATI54=AQD77)*(ATL3:ATL54=AQD79)*(ATN3:ATN54="W"))+SUMPRODUCT((ATI3:ATI54=AQD78)*(ATL3:ATL54=AQD79)*(ATN3:ATN54="W"))</f>
        <v>0</v>
      </c>
      <c r="AQF79" s="395">
        <f ca="1">SUMPRODUCT((ATI3:ATI54=AQD79)*(ATL3:ATL54=AQD80)*(ATM3:ATM54="D"))+SUMPRODUCT((ATI3:ATI54=AQD79)*(ATL3:ATL54=AQD81)*(ATM3:ATM54="D"))+SUMPRODUCT((ATI3:ATI54=AQD79)*(ATL3:ATL54=AQD77)*(ATM3:ATM54="D"))+SUMPRODUCT((ATI3:ATI54=AQD79)*(ATL3:ATL54=AQD78)*(ATM3:ATM54="D"))+SUMPRODUCT((ATI3:ATI54=AQD80)*(ATL3:ATL54=AQD79)*(ATM3:ATM54="D"))+SUMPRODUCT((ATI3:ATI54=AQD81)*(ATL3:ATL54=AQD79)*(ATM3:ATM54="D"))+SUMPRODUCT((ATI3:ATI54=AQD77)*(ATL3:ATL54=AQD79)*(ATM3:ATM54="D"))+SUMPRODUCT((ATI3:ATI54=AQD78)*(ATL3:ATL54=AQD79)*(ATM3:ATM54="D"))</f>
        <v>0</v>
      </c>
      <c r="AQG79" s="395">
        <f ca="1">SUMPRODUCT((ATI3:ATI54=AQD79)*(ATL3:ATL54=AQD80)*(ATM3:ATM54="L"))+SUMPRODUCT((ATI3:ATI54=AQD79)*(ATL3:ATL54=AQD81)*(ATM3:ATM54="L"))+SUMPRODUCT((ATI3:ATI54=AQD79)*(ATL3:ATL54=AQD77)*(ATM3:ATM54="L"))+SUMPRODUCT((ATI3:ATI54=AQD79)*(ATL3:ATL54=AQD78)*(ATM3:ATM54="L"))+SUMPRODUCT((ATI3:ATI54=AQD80)*(ATL3:ATL54=AQD79)*(ATN3:ATN54="L"))+SUMPRODUCT((ATI3:ATI54=AQD81)*(ATL3:ATL54=AQD79)*(ATN3:ATN54="L"))+SUMPRODUCT((ATI3:ATI54=AQD77)*(ATL3:ATL54=AQD79)*(ATN3:ATN54="L"))+SUMPRODUCT((ATI3:ATI54=AQD78)*(ATL3:ATL54=AQD79)*(ATN3:ATN54="L"))</f>
        <v>0</v>
      </c>
      <c r="AQH79" s="395">
        <f ca="1">SUMPRODUCT((ATI3:ATI54=AQD79)*(ATL3:ATL54=AQD80)*ATJ3:ATJ54)+SUMPRODUCT((ATI3:ATI54=AQD79)*(ATL3:ATL54=AQD81)*ATJ3:ATJ54)+SUMPRODUCT((ATI3:ATI54=AQD79)*(ATL3:ATL54=AQD77)*ATJ3:ATJ54)+SUMPRODUCT((ATI3:ATI54=AQD79)*(ATL3:ATL54=AQD78)*ATJ3:ATJ54)+SUMPRODUCT((ATI3:ATI54=AQD80)*(ATL3:ATL54=AQD79)*ATK3:ATK54)+SUMPRODUCT((ATI3:ATI54=AQD81)*(ATL3:ATL54=AQD79)*ATK3:ATK54)+SUMPRODUCT((ATI3:ATI54=AQD77)*(ATL3:ATL54=AQD79)*ATK3:ATK54)+SUMPRODUCT((ATI3:ATI54=AQD78)*(ATL3:ATL54=AQD79)*ATK3:ATK54)</f>
        <v>0</v>
      </c>
      <c r="AQI79" s="395">
        <f ca="1">SUMPRODUCT((ATI3:ATI54=AQD79)*(ATL3:ATL54=AQD80)*ATK3:ATK54)+SUMPRODUCT((ATI3:ATI54=AQD79)*(ATL3:ATL54=AQD81)*ATK3:ATK54)+SUMPRODUCT((ATI3:ATI54=AQD79)*(ATL3:ATL54=AQD77)*ATK3:ATK54)+SUMPRODUCT((ATI3:ATI54=AQD79)*(ATL3:ATL54=AQD78)*ATK3:ATK54)+SUMPRODUCT((ATI3:ATI54=AQD80)*(ATL3:ATL54=AQD79)*ATJ3:ATJ54)+SUMPRODUCT((ATI3:ATI54=AQD81)*(ATL3:ATL54=AQD79)*ATJ3:ATJ54)+SUMPRODUCT((ATI3:ATI54=AQD77)*(ATL3:ATL54=AQD79)*ATJ3:ATJ54)+SUMPRODUCT((ATI3:ATI54=AQD78)*(ATL3:ATL54=AQD79)*ATJ3:ATJ54)</f>
        <v>0</v>
      </c>
      <c r="AQJ79" s="395">
        <f ca="1">AQH79-AQI79+1000</f>
        <v>1000</v>
      </c>
      <c r="AQK79" s="395">
        <f t="shared" ca="1" si="7761"/>
        <v>0</v>
      </c>
      <c r="AQL79" s="395">
        <f ca="1">IF(AQD79&lt;&gt;"",VLOOKUP(AQD79,APK4:APQ52,7,FALSE),"")</f>
        <v>1000</v>
      </c>
      <c r="AQM79" s="395">
        <f ca="1">IF(AQD79&lt;&gt;"",VLOOKUP(AQD79,APK4:APQ52,5,FALSE),"")</f>
        <v>0</v>
      </c>
      <c r="AQN79" s="395">
        <f ca="1">IF(AQD79&lt;&gt;"",VLOOKUP(AQD79,APK4:APS52,9,FALSE),"")</f>
        <v>18</v>
      </c>
      <c r="AQO79" s="395">
        <f t="shared" ca="1" si="7762"/>
        <v>0</v>
      </c>
      <c r="AQP79" s="395">
        <f ca="1">IF(AQD79&lt;&gt;"",RANK(AQO79,AQO77:AQO80),"")</f>
        <v>1</v>
      </c>
      <c r="AQQ79" s="395">
        <f ca="1">IF(AQD79&lt;&gt;"",SUMPRODUCT((AQO77:AQO80=AQO79)*(AQJ77:AQJ80&gt;AQJ79)),"")</f>
        <v>0</v>
      </c>
      <c r="AQR79" s="395">
        <f ca="1">IF(AQD79&lt;&gt;"",SUMPRODUCT((AQO77:AQO80=AQO79)*(AQJ77:AQJ80=AQJ79)*(AQH77:AQH80&gt;AQH79)),"")</f>
        <v>0</v>
      </c>
      <c r="AQS79" s="395">
        <f ca="1">IF(AQD79&lt;&gt;"",SUMPRODUCT((AQO77:AQO80=AQO79)*(AQJ77:AQJ80=AQJ79)*(AQH77:AQH80=AQH79)*(AQL77:AQL80&gt;AQL79)),"")</f>
        <v>0</v>
      </c>
      <c r="AQT79" s="395">
        <f ca="1">IF(AQD79&lt;&gt;"",SUMPRODUCT((AQO77:AQO80=AQO79)*(AQJ77:AQJ80=AQJ79)*(AQH77:AQH80=AQH79)*(AQL77:AQL80=AQL79)*(AQM77:AQM80&gt;AQM79)),"")</f>
        <v>0</v>
      </c>
      <c r="AQU79" s="395">
        <f ca="1">IF(AQD79&lt;&gt;"",SUMPRODUCT((AQO77:AQO80=AQO79)*(AQJ77:AQJ80=AQJ79)*(AQH77:AQH80=AQH79)*(AQL77:AQL80=AQL79)*(AQM77:AQM80=AQM79)*(AQN77:AQN80&gt;AQN79)),"")</f>
        <v>1</v>
      </c>
      <c r="AQV79" s="395">
        <f ca="1">IF(AQD79&lt;&gt;"",SUM(AQP79:AQU79),"")</f>
        <v>2</v>
      </c>
      <c r="AQW79" s="395" t="str">
        <f ca="1">IF(AQX27&lt;&gt;"",SUMPRODUCT((ARE25:ARE28=ARE27)*(ARD25:ARD28=ARD27)*(ARB25:ARB28=ARB27)*(ARC25:ARC28=ARC27)),"")</f>
        <v/>
      </c>
      <c r="AQX79" s="395" t="str">
        <f ca="1">IF(AND(AQW79&lt;&gt;"",AQW79&gt;1),AQX27,"")</f>
        <v/>
      </c>
      <c r="AQY79" s="395">
        <f ca="1">SUMPRODUCT((ATI3:ATI54=AQX79)*(ATL3:ATL54=AQX80)*(ATM3:ATM54="W"))+SUMPRODUCT((ATI3:ATI54=AQX79)*(ATL3:ATL54=AQX81)*(ATM3:ATM54="W"))+SUMPRODUCT((ATI3:ATI54=AQX79)*(ATL3:ATL54=AQX78)*(ATM3:ATM54="W"))+SUMPRODUCT((ATI3:ATI54=AQX80)*(ATL3:ATL54=AQX79)*(ATN3:ATN54="W"))+SUMPRODUCT((ATI3:ATI54=AQX81)*(ATL3:ATL54=AQX79)*(ATN3:ATN54="W"))+SUMPRODUCT((ATI3:ATI54=AQX78)*(ATL3:ATL54=AQX79)*(ATN3:ATN54="W"))</f>
        <v>0</v>
      </c>
      <c r="AQZ79" s="395">
        <f ca="1">SUMPRODUCT((ATI3:ATI54=AQX79)*(ATL3:ATL54=AQX80)*(ATM3:ATM54="D"))+SUMPRODUCT((ATI3:ATI54=AQX79)*(ATL3:ATL54=AQX81)*(ATM3:ATM54="D"))+SUMPRODUCT((ATI3:ATI54=AQX79)*(ATL3:ATL54=AQX78)*(ATM3:ATM54="D"))+SUMPRODUCT((ATI3:ATI54=AQX80)*(ATL3:ATL54=AQX79)*(ATM3:ATM54="D"))+SUMPRODUCT((ATI3:ATI54=AQX81)*(ATL3:ATL54=AQX79)*(ATM3:ATM54="D"))+SUMPRODUCT((ATI3:ATI54=AQX78)*(ATL3:ATL54=AQX79)*(ATM3:ATM54="D"))</f>
        <v>0</v>
      </c>
      <c r="ARA79" s="395">
        <f ca="1">SUMPRODUCT((ATI3:ATI54=AQX79)*(ATL3:ATL54=AQX80)*(ATM3:ATM54="L"))+SUMPRODUCT((ATI3:ATI54=AQX79)*(ATL3:ATL54=AQX81)*(ATM3:ATM54="L"))+SUMPRODUCT((ATI3:ATI54=AQX79)*(ATL3:ATL54=AQX78)*(ATM3:ATM54="L"))+SUMPRODUCT((ATI3:ATI54=AQX80)*(ATL3:ATL54=AQX79)*(ATN3:ATN54="L"))+SUMPRODUCT((ATI3:ATI54=AQX81)*(ATL3:ATL54=AQX79)*(ATN3:ATN54="L"))+SUMPRODUCT((ATI3:ATI54=AQX78)*(ATL3:ATL54=AQX79)*(ATN3:ATN54="L"))</f>
        <v>0</v>
      </c>
      <c r="ARB79" s="395">
        <f ca="1">SUMPRODUCT((ATI3:ATI54=AQX79)*(ATL3:ATL54=AQX80)*ATJ3:ATJ54)+SUMPRODUCT((ATI3:ATI54=AQX79)*(ATL3:ATL54=AQX81)*ATJ3:ATJ54)+SUMPRODUCT((ATI3:ATI54=AQX79)*(ATL3:ATL54=AQX77)*ATJ3:ATJ54)+SUMPRODUCT((ATI3:ATI54=AQX79)*(ATL3:ATL54=AQX78)*ATJ3:ATJ54)+SUMPRODUCT((ATI3:ATI54=AQX80)*(ATL3:ATL54=AQX79)*ATK3:ATK54)+SUMPRODUCT((ATI3:ATI54=AQX81)*(ATL3:ATL54=AQX79)*ATK3:ATK54)+SUMPRODUCT((ATI3:ATI54=AQX77)*(ATL3:ATL54=AQX79)*ATK3:ATK54)+SUMPRODUCT((ATI3:ATI54=AQX78)*(ATL3:ATL54=AQX79)*ATK3:ATK54)</f>
        <v>0</v>
      </c>
      <c r="ARC79" s="395">
        <f ca="1">SUMPRODUCT((ATI3:ATI54=AQX79)*(ATL3:ATL54=AQX80)*ATK3:ATK54)+SUMPRODUCT((ATI3:ATI54=AQX79)*(ATL3:ATL54=AQX81)*ATK3:ATK54)+SUMPRODUCT((ATI3:ATI54=AQX79)*(ATL3:ATL54=AQX77)*ATK3:ATK54)+SUMPRODUCT((ATI3:ATI54=AQX79)*(ATL3:ATL54=AQX78)*ATK3:ATK54)+SUMPRODUCT((ATI3:ATI54=AQX80)*(ATL3:ATL54=AQX79)*ATJ3:ATJ54)+SUMPRODUCT((ATI3:ATI54=AQX81)*(ATL3:ATL54=AQX79)*ATJ3:ATJ54)+SUMPRODUCT((ATI3:ATI54=AQX77)*(ATL3:ATL54=AQX79)*ATJ3:ATJ54)+SUMPRODUCT((ATI3:ATI54=AQX78)*(ATL3:ATL54=AQX79)*ATJ3:ATJ54)</f>
        <v>0</v>
      </c>
      <c r="ARD79" s="395">
        <f ca="1">ARB79-ARC79+1000</f>
        <v>1000</v>
      </c>
      <c r="ARE79" s="395" t="str">
        <f t="shared" ca="1" si="7763"/>
        <v/>
      </c>
      <c r="ARF79" s="395" t="str">
        <f ca="1">IF(AQX79&lt;&gt;"",VLOOKUP(AQX79,APK4:APQ52,7,FALSE),"")</f>
        <v/>
      </c>
      <c r="ARG79" s="395" t="str">
        <f ca="1">IF(AQX79&lt;&gt;"",VLOOKUP(AQX79,APK4:APQ52,5,FALSE),"")</f>
        <v/>
      </c>
      <c r="ARH79" s="395" t="str">
        <f ca="1">IF(AQX79&lt;&gt;"",VLOOKUP(AQX79,APK4:APS52,9,FALSE),"")</f>
        <v/>
      </c>
      <c r="ARI79" s="395" t="str">
        <f t="shared" ca="1" si="7764"/>
        <v/>
      </c>
      <c r="ARJ79" s="395" t="str">
        <f ca="1">IF(AQX79&lt;&gt;"",RANK(ARI79,ARI77:ARI80),"")</f>
        <v/>
      </c>
      <c r="ARK79" s="395" t="str">
        <f ca="1">IF(AQX79&lt;&gt;"",SUMPRODUCT((ARI77:ARI80=ARI79)*(ARD77:ARD80&gt;ARD79)),"")</f>
        <v/>
      </c>
      <c r="ARL79" s="395" t="str">
        <f ca="1">IF(AQX79&lt;&gt;"",SUMPRODUCT((ARI77:ARI80=ARI79)*(ARD77:ARD80=ARD79)*(ARB77:ARB80&gt;ARB79)),"")</f>
        <v/>
      </c>
      <c r="ARM79" s="395" t="str">
        <f ca="1">IF(AQX79&lt;&gt;"",SUMPRODUCT((ARI77:ARI80=ARI79)*(ARD77:ARD80=ARD79)*(ARB77:ARB80=ARB79)*(ARF77:ARF80&gt;ARF79)),"")</f>
        <v/>
      </c>
      <c r="ARN79" s="395" t="str">
        <f ca="1">IF(AQX79&lt;&gt;"",SUMPRODUCT((ARI77:ARI80=ARI79)*(ARD77:ARD80=ARD79)*(ARB77:ARB80=ARB79)*(ARF77:ARF80=ARF79)*(ARG77:ARG80&gt;ARG79)),"")</f>
        <v/>
      </c>
      <c r="ARO79" s="395" t="str">
        <f ca="1">IF(AQX79&lt;&gt;"",SUMPRODUCT((ARI77:ARI80=ARI79)*(ARD77:ARD80=ARD79)*(ARB77:ARB80=ARB79)*(ARF77:ARF80=ARF79)*(ARG77:ARG80=ARG79)*(ARH77:ARH80&gt;ARH79)),"")</f>
        <v/>
      </c>
      <c r="ARP79" s="395" t="str">
        <f t="shared" ref="ARP79:ARP80" ca="1" si="7775">IF(AQX79&lt;&gt;"",SUM(ARJ79:ARO79)+1,"")</f>
        <v/>
      </c>
    </row>
    <row r="80" spans="7:1160" x14ac:dyDescent="0.25">
      <c r="G80" s="395">
        <v>1</v>
      </c>
      <c r="H80" s="395">
        <v>1</v>
      </c>
      <c r="I80" s="395">
        <v>1</v>
      </c>
      <c r="J80" s="395">
        <f>IF(COUNTIF(J25:J28,4)=4,1,SUMPRODUCT((J25:J28=J28)*(I25:I28=I28)*(G25:G28&gt;G28))+1)</f>
        <v>1</v>
      </c>
      <c r="U80" s="395" t="str">
        <f>IF(V28&lt;&gt;"",SUMPRODUCT((AC25:AC28=AC28)*(AB25:AB28=AB28)*(Z25:Z28=Z28)*(AA25:AA28=AA28)),"")</f>
        <v/>
      </c>
      <c r="V80" s="395" t="str">
        <f>IF(AND(U80&lt;&gt;"",U80&gt;1),V28,"")</f>
        <v/>
      </c>
      <c r="W80" s="395">
        <f>SUMPRODUCT((DA3:DA54=V80)*(DD3:DD54=V81)*(DE3:DE54="W"))+SUMPRODUCT((DA3:DA54=V80)*(DD3:DD54=V77)*(DE3:DE54="W"))+SUMPRODUCT((DA3:DA54=V80)*(DD3:DD54=V78)*(DE3:DE54="W"))+SUMPRODUCT((DA3:DA54=V80)*(DD3:DD54=V79)*(DE3:DE54="W"))+SUMPRODUCT((DA3:DA54=V81)*(DD3:DD54=V80)*(DF3:DF54="W"))+SUMPRODUCT((DA3:DA54=V77)*(DD3:DD54=V80)*(DF3:DF54="W"))+SUMPRODUCT((DA3:DA54=V78)*(DD3:DD54=V80)*(DF3:DF54="W"))+SUMPRODUCT((DA3:DA54=V79)*(DD3:DD54=V80)*(DF3:DF54="W"))</f>
        <v>0</v>
      </c>
      <c r="X80" s="395">
        <f>SUMPRODUCT((DA3:DA54=V80)*(DD3:DD54=V81)*(DE3:DE54="D"))+SUMPRODUCT((DA3:DA54=V80)*(DD3:DD54=V77)*(DE3:DE54="D"))+SUMPRODUCT((DA3:DA54=V80)*(DD3:DD54=V78)*(DE3:DE54="D"))+SUMPRODUCT((DA3:DA54=V80)*(DD3:DD54=V79)*(DE3:DE54="D"))+SUMPRODUCT((DA3:DA54=V81)*(DD3:DD54=V80)*(DE3:DE54="D"))+SUMPRODUCT((DA3:DA54=V77)*(DD3:DD54=V80)*(DE3:DE54="D"))+SUMPRODUCT((DA3:DA54=V78)*(DD3:DD54=V80)*(DE3:DE54="D"))+SUMPRODUCT((DA3:DA54=V79)*(DD3:DD54=V80)*(DE3:DE54="D"))</f>
        <v>0</v>
      </c>
      <c r="Y80" s="395">
        <f>SUMPRODUCT((DA3:DA54=V80)*(DD3:DD54=V81)*(DE3:DE54="L"))+SUMPRODUCT((DA3:DA54=V80)*(DD3:DD54=V77)*(DE3:DE54="L"))+SUMPRODUCT((DA3:DA54=V80)*(DD3:DD54=V78)*(DE3:DE54="L"))+SUMPRODUCT((DA3:DA54=V80)*(DD3:DD54=V79)*(DE3:DE54="L"))+SUMPRODUCT((DA3:DA54=V81)*(DD3:DD54=V80)*(DF3:DF54="L"))+SUMPRODUCT((DA3:DA54=V77)*(DD3:DD54=V80)*(DF3:DF54="L"))+SUMPRODUCT((DA3:DA54=V78)*(DD3:DD54=V80)*(DF3:DF54="L"))+SUMPRODUCT((DA3:DA54=V79)*(DD3:DD54=V80)*(DF3:DF54="L"))</f>
        <v>0</v>
      </c>
      <c r="Z80" s="395">
        <f>SUMPRODUCT((DA3:DA54=V80)*(DD3:DD54=V81)*DB3:DB54)+SUMPRODUCT((DA3:DA54=V80)*(DD3:DD54=V77)*DB3:DB54)+SUMPRODUCT((DA3:DA54=V80)*(DD3:DD54=V78)*DB3:DB54)+SUMPRODUCT((DA3:DA54=V80)*(DD3:DD54=V79)*DB3:DB54)+SUMPRODUCT((DA3:DA54=V81)*(DD3:DD54=V80)*DC3:DC54)+SUMPRODUCT((DA3:DA54=V77)*(DD3:DD54=V80)*DC3:DC54)+SUMPRODUCT((DA3:DA54=V78)*(DD3:DD54=V80)*DC3:DC54)+SUMPRODUCT((DA3:DA54=V79)*(DD3:DD54=V80)*DC3:DC54)</f>
        <v>0</v>
      </c>
      <c r="AA80" s="395">
        <f>SUMPRODUCT((DA3:DA54=V80)*(DD3:DD54=V81)*DC3:DC54)+SUMPRODUCT((DA3:DA54=V80)*(DD3:DD54=V77)*DC3:DC54)+SUMPRODUCT((DA3:DA54=V80)*(DD3:DD54=V78)*DC3:DC54)+SUMPRODUCT((DA3:DA54=V80)*(DD3:DD54=V79)*DC3:DC54)+SUMPRODUCT((DA3:DA54=V81)*(DD3:DD54=V80)*DB3:DB54)+SUMPRODUCT((DA3:DA54=V77)*(DD3:DD54=V80)*DB3:DB54)+SUMPRODUCT((DA3:DA54=V78)*(DD3:DD54=V80)*DB3:DB54)+SUMPRODUCT((DA3:DA54=V79)*(DD3:DD54=V80)*DB3:DB54)</f>
        <v>0</v>
      </c>
      <c r="AB80" s="395">
        <f>Z80-AA80+1000</f>
        <v>1000</v>
      </c>
      <c r="AC80" s="395" t="str">
        <f t="shared" si="7721"/>
        <v/>
      </c>
      <c r="AD80" s="395" t="str">
        <f>IF(V80&lt;&gt;"",VLOOKUP(V80,C4:I52,7,FALSE),"")</f>
        <v/>
      </c>
      <c r="AE80" s="395" t="str">
        <f>IF(V80&lt;&gt;"",VLOOKUP(V80,C4:I52,5,FALSE),"")</f>
        <v/>
      </c>
      <c r="AF80" s="395" t="str">
        <f>IF(V80&lt;&gt;"",VLOOKUP(V80,C4:K52,9,FALSE),"")</f>
        <v/>
      </c>
      <c r="AG80" s="395" t="str">
        <f t="shared" si="7722"/>
        <v/>
      </c>
      <c r="AH80" s="395" t="str">
        <f>IF(V80&lt;&gt;"",RANK(AG80,AG77:AG80),"")</f>
        <v/>
      </c>
      <c r="AI80" s="395" t="str">
        <f>IF(V80&lt;&gt;"",SUMPRODUCT((AG77:AG80=AG80)*(AB77:AB80&gt;AB80)),"")</f>
        <v/>
      </c>
      <c r="AJ80" s="395" t="str">
        <f>IF(V80&lt;&gt;"",SUMPRODUCT((AG77:AG80=AG80)*(AB77:AB80=AB80)*(Z77:Z80&gt;Z80)),"")</f>
        <v/>
      </c>
      <c r="AK80" s="395" t="str">
        <f>IF(V80&lt;&gt;"",SUMPRODUCT((AG77:AG80=AG80)*(AB77:AB80=AB80)*(Z77:Z80=Z80)*(AD77:AD80&gt;AD80)),"")</f>
        <v/>
      </c>
      <c r="AL80" s="395" t="str">
        <f>IF(V80&lt;&gt;"",SUMPRODUCT((AG77:AG80=AG80)*(AB77:AB80=AB80)*(Z77:Z80=Z80)*(AD77:AD80=AD80)*(AE77:AE80&gt;AE80)),"")</f>
        <v/>
      </c>
      <c r="AM80" s="395" t="str">
        <f>IF(V80&lt;&gt;"",SUMPRODUCT((AG77:AG80=AG80)*(AB77:AB80=AB80)*(Z77:Z80=Z80)*(AD77:AD80=AD80)*(AE77:AE80=AE80)*(AF77:AF80&gt;AF80)),"")</f>
        <v/>
      </c>
      <c r="AN80" s="395" t="str">
        <f>IF(V80&lt;&gt;"",SUM(AH80:AM80),"")</f>
        <v/>
      </c>
      <c r="AO80" s="395" t="str">
        <f>IF(AP28&lt;&gt;"",SUMPRODUCT((AW25:AW28=AW28)*(AV25:AV28=AV28)*(AT25:AT28=AT28)*(AU25:AU28=AU28)),"")</f>
        <v/>
      </c>
      <c r="AP80" s="395" t="str">
        <f>IF(AND(AO80&lt;&gt;"",AO80&gt;1),AP28,"")</f>
        <v/>
      </c>
      <c r="AQ80" s="395" t="str">
        <f>IF(AP80&lt;&gt;"",SUMPRODUCT((DA3:DA54=AP80)*(DD3:DD54=AP81)*(DE3:DE54="W"))+SUMPRODUCT((DA3:DA54=AP80)*(DD3:DD54=AP78)*(DE3:DE54="W"))+SUMPRODUCT((DA3:DA54=AP80)*(DD3:DD54=AP79)*(DE3:DE54="W"))+SUMPRODUCT((DA3:DA54=AP81)*(DD3:DD54=AP80)*(DF3:DF54="W"))+SUMPRODUCT((DA3:DA54=AP78)*(DD3:DD54=AP80)*(DF3:DF54="W"))+SUMPRODUCT((DA3:DA54=AP79)*(DD3:DD54=AP80)*(DF3:DF54="W")),"")</f>
        <v/>
      </c>
      <c r="AR80" s="395" t="str">
        <f>IF(AP80&lt;&gt;"",SUMPRODUCT((DA3:DA54=AP80)*(DD3:DD54=AP81)*(DE3:DE54="D"))+SUMPRODUCT((DA3:DA54=AP80)*(DD3:DD54=AP78)*(DE3:DE54="D"))+SUMPRODUCT((DA3:DA54=AP80)*(DD3:DD54=AP79)*(DE3:DE54="D"))+SUMPRODUCT((DA3:DA54=AP81)*(DD3:DD54=AP80)*(DE3:DE54="D"))+SUMPRODUCT((DA3:DA54=AP78)*(DD3:DD54=AP80)*(DE3:DE54="D"))+SUMPRODUCT((DA3:DA54=AP79)*(DD3:DD54=AP80)*(DE3:DE54="D")),"")</f>
        <v/>
      </c>
      <c r="AS80" s="395" t="str">
        <f>IF(AP80&lt;&gt;"",SUMPRODUCT((DA3:DA54=AP80)*(DD3:DD54=AP81)*(DE3:DE54="L"))+SUMPRODUCT((DA3:DA54=AP80)*(DD3:DD54=AP78)*(DE3:DE54="L"))+SUMPRODUCT((DA3:DA54=AP80)*(DD3:DD54=AP79)*(DE3:DE54="L"))+SUMPRODUCT((DA3:DA54=AP81)*(DD3:DD54=AP80)*(DF3:DF54="L"))+SUMPRODUCT((DA3:DA54=AP78)*(DD3:DD54=AP80)*(DF3:DF54="L"))+SUMPRODUCT((DA3:DA54=AP79)*(DD3:DD54=AP80)*(DF3:DF54="L")),"")</f>
        <v/>
      </c>
      <c r="AT80" s="395">
        <f>SUMPRODUCT((DA3:DA54=AP80)*(DD3:DD54=AP81)*DB3:DB54)+SUMPRODUCT((DA3:DA54=AP80)*(DD3:DD54=AP77)*DB3:DB54)+SUMPRODUCT((DA3:DA54=AP80)*(DD3:DD54=AP78)*DB3:DB54)+SUMPRODUCT((DA3:DA54=AP80)*(DD3:DD54=AP79)*DB3:DB54)+SUMPRODUCT((DA3:DA54=AP81)*(DD3:DD54=AP80)*DC3:DC54)+SUMPRODUCT((DA3:DA54=AP77)*(DD3:DD54=AP80)*DC3:DC54)+SUMPRODUCT((DA3:DA54=AP78)*(DD3:DD54=AP80)*DC3:DC54)+SUMPRODUCT((DA3:DA54=AP79)*(DD3:DD54=AP80)*DC3:DC54)</f>
        <v>0</v>
      </c>
      <c r="AU80" s="395">
        <f>SUMPRODUCT((DA3:DA54=AP80)*(DD3:DD54=AP81)*DC3:DC54)+SUMPRODUCT((DA3:DA54=AP80)*(DD3:DD54=AP77)*DC3:DC54)+SUMPRODUCT((DA3:DA54=AP80)*(DD3:DD54=AP78)*DC3:DC54)+SUMPRODUCT((DA3:DA54=AP80)*(DD3:DD54=AP79)*DC3:DC54)+SUMPRODUCT((DA3:DA54=AP81)*(DD3:DD54=AP80)*DB3:DB54)+SUMPRODUCT((DA3:DA54=AP77)*(DD3:DD54=AP80)*DB3:DB54)+SUMPRODUCT((DA3:DA54=AP78)*(DD3:DD54=AP80)*DB3:DB54)+SUMPRODUCT((DA3:DA54=AP79)*(DD3:DD54=AP80)*DB3:DB54)</f>
        <v>0</v>
      </c>
      <c r="AV80" s="395">
        <f>AT80-AU80+1000</f>
        <v>1000</v>
      </c>
      <c r="AW80" s="395" t="str">
        <f t="shared" si="7723"/>
        <v/>
      </c>
      <c r="AX80" s="395" t="str">
        <f>IF(AP80&lt;&gt;"",VLOOKUP(AP80,C4:I52,7,FALSE),"")</f>
        <v/>
      </c>
      <c r="AY80" s="395" t="str">
        <f>IF(AP80&lt;&gt;"",VLOOKUP(AP80,C4:I52,5,FALSE),"")</f>
        <v/>
      </c>
      <c r="AZ80" s="395" t="str">
        <f>IF(AP80&lt;&gt;"",VLOOKUP(AP80,C4:K52,9,FALSE),"")</f>
        <v/>
      </c>
      <c r="BA80" s="395" t="str">
        <f t="shared" si="7724"/>
        <v/>
      </c>
      <c r="BB80" s="395" t="str">
        <f>IF(AP80&lt;&gt;"",RANK(BA80,BA77:BA80),"")</f>
        <v/>
      </c>
      <c r="BC80" s="395" t="str">
        <f>IF(AP80&lt;&gt;"",SUMPRODUCT((BA77:BA80=BA80)*(AV77:AV80&gt;AV80)),"")</f>
        <v/>
      </c>
      <c r="BD80" s="395" t="str">
        <f>IF(AP80&lt;&gt;"",SUMPRODUCT((BA77:BA80=BA80)*(AV77:AV80=AV80)*(AT77:AT80&gt;AT80)),"")</f>
        <v/>
      </c>
      <c r="BE80" s="395" t="str">
        <f>IF(AP80&lt;&gt;"",SUMPRODUCT((BA77:BA80=BA80)*(AV77:AV80=AV80)*(AT77:AT80=AT80)*(AX77:AX80&gt;AX80)),"")</f>
        <v/>
      </c>
      <c r="BF80" s="395" t="str">
        <f>IF(AP80&lt;&gt;"",SUMPRODUCT((BA77:BA80=BA80)*(AV77:AV80=AV80)*(AT77:AT80=AT80)*(AX77:AX80=AX80)*(AY77:AY80&gt;AY80)),"")</f>
        <v/>
      </c>
      <c r="BG80" s="395" t="str">
        <f>IF(AP80&lt;&gt;"",SUMPRODUCT((BA77:BA80=BA80)*(AV77:AV80=AV80)*(AT77:AT80=AT80)*(AX77:AX80=AX80)*(AY77:AY80=AY80)*(AZ77:AZ80&gt;AZ80)),"")</f>
        <v/>
      </c>
      <c r="BH80" s="395" t="str">
        <f t="shared" si="7765"/>
        <v/>
      </c>
      <c r="DP80" s="395">
        <f ca="1">IF(COUNTIF(DP25:DP28,4)=4,1,SUMPRODUCT((DP25:DP28=DP28)*(DO25:DO28=DO28)*(DM25:DM28&gt;DM28))+1)</f>
        <v>1</v>
      </c>
      <c r="EA80" s="395" t="str">
        <f ca="1">IF(EB28&lt;&gt;"",SUMPRODUCT((EI25:EI28=EI28)*(EH25:EH28=EH28)*(EF25:EF28=EF28)*(EG25:EG28=EG28)),"")</f>
        <v/>
      </c>
      <c r="EB80" s="395" t="str">
        <f ca="1">IF(AND(EA80&lt;&gt;"",EA80&gt;1),EB28,"")</f>
        <v/>
      </c>
      <c r="EC80" s="395">
        <f ca="1">SUMPRODUCT((HG3:HG54=EB80)*(HJ3:HJ54=EB81)*(HK3:HK54="W"))+SUMPRODUCT((HG3:HG54=EB80)*(HJ3:HJ54=EB77)*(HK3:HK54="W"))+SUMPRODUCT((HG3:HG54=EB80)*(HJ3:HJ54=EB78)*(HK3:HK54="W"))+SUMPRODUCT((HG3:HG54=EB80)*(HJ3:HJ54=EB79)*(HK3:HK54="W"))+SUMPRODUCT((HG3:HG54=EB81)*(HJ3:HJ54=EB80)*(HL3:HL54="W"))+SUMPRODUCT((HG3:HG54=EB77)*(HJ3:HJ54=EB80)*(HL3:HL54="W"))+SUMPRODUCT((HG3:HG54=EB78)*(HJ3:HJ54=EB80)*(HL3:HL54="W"))+SUMPRODUCT((HG3:HG54=EB79)*(HJ3:HJ54=EB80)*(HL3:HL54="W"))</f>
        <v>0</v>
      </c>
      <c r="ED80" s="395">
        <f ca="1">SUMPRODUCT((HG3:HG54=EB80)*(HJ3:HJ54=EB81)*(HK3:HK54="D"))+SUMPRODUCT((HG3:HG54=EB80)*(HJ3:HJ54=EB77)*(HK3:HK54="D"))+SUMPRODUCT((HG3:HG54=EB80)*(HJ3:HJ54=EB78)*(HK3:HK54="D"))+SUMPRODUCT((HG3:HG54=EB80)*(HJ3:HJ54=EB79)*(HK3:HK54="D"))+SUMPRODUCT((HG3:HG54=EB81)*(HJ3:HJ54=EB80)*(HK3:HK54="D"))+SUMPRODUCT((HG3:HG54=EB77)*(HJ3:HJ54=EB80)*(HK3:HK54="D"))+SUMPRODUCT((HG3:HG54=EB78)*(HJ3:HJ54=EB80)*(HK3:HK54="D"))+SUMPRODUCT((HG3:HG54=EB79)*(HJ3:HJ54=EB80)*(HK3:HK54="D"))</f>
        <v>0</v>
      </c>
      <c r="EE80" s="395">
        <f ca="1">SUMPRODUCT((HG3:HG54=EB80)*(HJ3:HJ54=EB81)*(HK3:HK54="L"))+SUMPRODUCT((HG3:HG54=EB80)*(HJ3:HJ54=EB77)*(HK3:HK54="L"))+SUMPRODUCT((HG3:HG54=EB80)*(HJ3:HJ54=EB78)*(HK3:HK54="L"))+SUMPRODUCT((HG3:HG54=EB80)*(HJ3:HJ54=EB79)*(HK3:HK54="L"))+SUMPRODUCT((HG3:HG54=EB81)*(HJ3:HJ54=EB80)*(HL3:HL54="L"))+SUMPRODUCT((HG3:HG54=EB77)*(HJ3:HJ54=EB80)*(HL3:HL54="L"))+SUMPRODUCT((HG3:HG54=EB78)*(HJ3:HJ54=EB80)*(HL3:HL54="L"))+SUMPRODUCT((HG3:HG54=EB79)*(HJ3:HJ54=EB80)*(HL3:HL54="L"))</f>
        <v>0</v>
      </c>
      <c r="EF80" s="395">
        <f ca="1">SUMPRODUCT((HG3:HG54=EB80)*(HJ3:HJ54=EB81)*HH3:HH54)+SUMPRODUCT((HG3:HG54=EB80)*(HJ3:HJ54=EB77)*HH3:HH54)+SUMPRODUCT((HG3:HG54=EB80)*(HJ3:HJ54=EB78)*HH3:HH54)+SUMPRODUCT((HG3:HG54=EB80)*(HJ3:HJ54=EB79)*HH3:HH54)+SUMPRODUCT((HG3:HG54=EB81)*(HJ3:HJ54=EB80)*HI3:HI54)+SUMPRODUCT((HG3:HG54=EB77)*(HJ3:HJ54=EB80)*HI3:HI54)+SUMPRODUCT((HG3:HG54=EB78)*(HJ3:HJ54=EB80)*HI3:HI54)+SUMPRODUCT((HG3:HG54=EB79)*(HJ3:HJ54=EB80)*HI3:HI54)</f>
        <v>0</v>
      </c>
      <c r="EG80" s="395">
        <f ca="1">SUMPRODUCT((HG3:HG54=EB80)*(HJ3:HJ54=EB81)*HI3:HI54)+SUMPRODUCT((HG3:HG54=EB80)*(HJ3:HJ54=EB77)*HI3:HI54)+SUMPRODUCT((HG3:HG54=EB80)*(HJ3:HJ54=EB78)*HI3:HI54)+SUMPRODUCT((HG3:HG54=EB80)*(HJ3:HJ54=EB79)*HI3:HI54)+SUMPRODUCT((HG3:HG54=EB81)*(HJ3:HJ54=EB80)*HH3:HH54)+SUMPRODUCT((HG3:HG54=EB77)*(HJ3:HJ54=EB80)*HH3:HH54)+SUMPRODUCT((HG3:HG54=EB78)*(HJ3:HJ54=EB80)*HH3:HH54)+SUMPRODUCT((HG3:HG54=EB79)*(HJ3:HJ54=EB80)*HH3:HH54)</f>
        <v>0</v>
      </c>
      <c r="EH80" s="395">
        <f ca="1">EF80-EG80+1000</f>
        <v>1000</v>
      </c>
      <c r="EI80" s="395" t="str">
        <f t="shared" ca="1" si="7725"/>
        <v/>
      </c>
      <c r="EJ80" s="395" t="str">
        <f ca="1">IF(EB80&lt;&gt;"",VLOOKUP(EB80,DI4:DO52,7,FALSE),"")</f>
        <v/>
      </c>
      <c r="EK80" s="395" t="str">
        <f ca="1">IF(EB80&lt;&gt;"",VLOOKUP(EB80,DI4:DO52,5,FALSE),"")</f>
        <v/>
      </c>
      <c r="EL80" s="395" t="str">
        <f ca="1">IF(EB80&lt;&gt;"",VLOOKUP(EB80,DI4:DQ52,9,FALSE),"")</f>
        <v/>
      </c>
      <c r="EM80" s="395" t="str">
        <f t="shared" ca="1" si="7726"/>
        <v/>
      </c>
      <c r="EN80" s="395" t="str">
        <f ca="1">IF(EB80&lt;&gt;"",RANK(EM80,EM77:EM80),"")</f>
        <v/>
      </c>
      <c r="EO80" s="395" t="str">
        <f ca="1">IF(EB80&lt;&gt;"",SUMPRODUCT((EM77:EM80=EM80)*(EH77:EH80&gt;EH80)),"")</f>
        <v/>
      </c>
      <c r="EP80" s="395" t="str">
        <f ca="1">IF(EB80&lt;&gt;"",SUMPRODUCT((EM77:EM80=EM80)*(EH77:EH80=EH80)*(EF77:EF80&gt;EF80)),"")</f>
        <v/>
      </c>
      <c r="EQ80" s="395" t="str">
        <f ca="1">IF(EB80&lt;&gt;"",SUMPRODUCT((EM77:EM80=EM80)*(EH77:EH80=EH80)*(EF77:EF80=EF80)*(EJ77:EJ80&gt;EJ80)),"")</f>
        <v/>
      </c>
      <c r="ER80" s="395" t="str">
        <f ca="1">IF(EB80&lt;&gt;"",SUMPRODUCT((EM77:EM80=EM80)*(EH77:EH80=EH80)*(EF77:EF80=EF80)*(EJ77:EJ80=EJ80)*(EK77:EK80&gt;EK80)),"")</f>
        <v/>
      </c>
      <c r="ES80" s="395" t="str">
        <f ca="1">IF(EB80&lt;&gt;"",SUMPRODUCT((EM77:EM80=EM80)*(EH77:EH80=EH80)*(EF77:EF80=EF80)*(EJ77:EJ80=EJ80)*(EK77:EK80=EK80)*(EL77:EL80&gt;EL80)),"")</f>
        <v/>
      </c>
      <c r="ET80" s="395" t="str">
        <f ca="1">IF(EB80&lt;&gt;"",SUM(EN80:ES80),"")</f>
        <v/>
      </c>
      <c r="EU80" s="395" t="str">
        <f ca="1">IF(EV28&lt;&gt;"",SUMPRODUCT((FC25:FC28=FC28)*(FB25:FB28=FB28)*(EZ25:EZ28=EZ28)*(FA25:FA28=FA28)),"")</f>
        <v/>
      </c>
      <c r="EV80" s="395" t="str">
        <f ca="1">IF(AND(EU80&lt;&gt;"",EU80&gt;1),EV28,"")</f>
        <v/>
      </c>
      <c r="EW80" s="395" t="str">
        <f ca="1">IF(EV80&lt;&gt;"",SUMPRODUCT((HG3:HG54=EV80)*(HJ3:HJ54=EV81)*(HK3:HK54="W"))+SUMPRODUCT((HG3:HG54=EV80)*(HJ3:HJ54=EV78)*(HK3:HK54="W"))+SUMPRODUCT((HG3:HG54=EV80)*(HJ3:HJ54=EV79)*(HK3:HK54="W"))+SUMPRODUCT((HG3:HG54=EV81)*(HJ3:HJ54=EV80)*(HL3:HL54="W"))+SUMPRODUCT((HG3:HG54=EV78)*(HJ3:HJ54=EV80)*(HL3:HL54="W"))+SUMPRODUCT((HG3:HG54=EV79)*(HJ3:HJ54=EV80)*(HL3:HL54="W")),"")</f>
        <v/>
      </c>
      <c r="EX80" s="395" t="str">
        <f ca="1">IF(EV80&lt;&gt;"",SUMPRODUCT((HG3:HG54=EV80)*(HJ3:HJ54=EV81)*(HK3:HK54="D"))+SUMPRODUCT((HG3:HG54=EV80)*(HJ3:HJ54=EV78)*(HK3:HK54="D"))+SUMPRODUCT((HG3:HG54=EV80)*(HJ3:HJ54=EV79)*(HK3:HK54="D"))+SUMPRODUCT((HG3:HG54=EV81)*(HJ3:HJ54=EV80)*(HK3:HK54="D"))+SUMPRODUCT((HG3:HG54=EV78)*(HJ3:HJ54=EV80)*(HK3:HK54="D"))+SUMPRODUCT((HG3:HG54=EV79)*(HJ3:HJ54=EV80)*(HK3:HK54="D")),"")</f>
        <v/>
      </c>
      <c r="EY80" s="395" t="str">
        <f ca="1">IF(EV80&lt;&gt;"",SUMPRODUCT((HG3:HG54=EV80)*(HJ3:HJ54=EV81)*(HK3:HK54="L"))+SUMPRODUCT((HG3:HG54=EV80)*(HJ3:HJ54=EV78)*(HK3:HK54="L"))+SUMPRODUCT((HG3:HG54=EV80)*(HJ3:HJ54=EV79)*(HK3:HK54="L"))+SUMPRODUCT((HG3:HG54=EV81)*(HJ3:HJ54=EV80)*(HL3:HL54="L"))+SUMPRODUCT((HG3:HG54=EV78)*(HJ3:HJ54=EV80)*(HL3:HL54="L"))+SUMPRODUCT((HG3:HG54=EV79)*(HJ3:HJ54=EV80)*(HL3:HL54="L")),"")</f>
        <v/>
      </c>
      <c r="EZ80" s="395">
        <f ca="1">SUMPRODUCT((HG3:HG54=EV80)*(HJ3:HJ54=EV81)*HH3:HH54)+SUMPRODUCT((HG3:HG54=EV80)*(HJ3:HJ54=EV77)*HH3:HH54)+SUMPRODUCT((HG3:HG54=EV80)*(HJ3:HJ54=EV78)*HH3:HH54)+SUMPRODUCT((HG3:HG54=EV80)*(HJ3:HJ54=EV79)*HH3:HH54)+SUMPRODUCT((HG3:HG54=EV81)*(HJ3:HJ54=EV80)*HI3:HI54)+SUMPRODUCT((HG3:HG54=EV77)*(HJ3:HJ54=EV80)*HI3:HI54)+SUMPRODUCT((HG3:HG54=EV78)*(HJ3:HJ54=EV80)*HI3:HI54)+SUMPRODUCT((HG3:HG54=EV79)*(HJ3:HJ54=EV80)*HI3:HI54)</f>
        <v>0</v>
      </c>
      <c r="FA80" s="395">
        <f ca="1">SUMPRODUCT((HG3:HG54=EV80)*(HJ3:HJ54=EV81)*HI3:HI54)+SUMPRODUCT((HG3:HG54=EV80)*(HJ3:HJ54=EV77)*HI3:HI54)+SUMPRODUCT((HG3:HG54=EV80)*(HJ3:HJ54=EV78)*HI3:HI54)+SUMPRODUCT((HG3:HG54=EV80)*(HJ3:HJ54=EV79)*HI3:HI54)+SUMPRODUCT((HG3:HG54=EV81)*(HJ3:HJ54=EV80)*HH3:HH54)+SUMPRODUCT((HG3:HG54=EV77)*(HJ3:HJ54=EV80)*HH3:HH54)+SUMPRODUCT((HG3:HG54=EV78)*(HJ3:HJ54=EV80)*HH3:HH54)+SUMPRODUCT((HG3:HG54=EV79)*(HJ3:HJ54=EV80)*HH3:HH54)</f>
        <v>0</v>
      </c>
      <c r="FB80" s="395">
        <f ca="1">EZ80-FA80+1000</f>
        <v>1000</v>
      </c>
      <c r="FC80" s="395" t="str">
        <f t="shared" ca="1" si="7727"/>
        <v/>
      </c>
      <c r="FD80" s="395" t="str">
        <f ca="1">IF(EV80&lt;&gt;"",VLOOKUP(EV80,DI4:DO52,7,FALSE),"")</f>
        <v/>
      </c>
      <c r="FE80" s="395" t="str">
        <f ca="1">IF(EV80&lt;&gt;"",VLOOKUP(EV80,DI4:DO52,5,FALSE),"")</f>
        <v/>
      </c>
      <c r="FF80" s="395" t="str">
        <f ca="1">IF(EV80&lt;&gt;"",VLOOKUP(EV80,DI4:DQ52,9,FALSE),"")</f>
        <v/>
      </c>
      <c r="FG80" s="395" t="str">
        <f t="shared" ca="1" si="7728"/>
        <v/>
      </c>
      <c r="FH80" s="395" t="str">
        <f ca="1">IF(EV80&lt;&gt;"",RANK(FG80,FG77:FG80),"")</f>
        <v/>
      </c>
      <c r="FI80" s="395" t="str">
        <f ca="1">IF(EV80&lt;&gt;"",SUMPRODUCT((FG77:FG80=FG80)*(FB77:FB80&gt;FB80)),"")</f>
        <v/>
      </c>
      <c r="FJ80" s="395" t="str">
        <f ca="1">IF(EV80&lt;&gt;"",SUMPRODUCT((FG77:FG80=FG80)*(FB77:FB80=FB80)*(EZ77:EZ80&gt;EZ80)),"")</f>
        <v/>
      </c>
      <c r="FK80" s="395" t="str">
        <f ca="1">IF(EV80&lt;&gt;"",SUMPRODUCT((FG77:FG80=FG80)*(FB77:FB80=FB80)*(EZ77:EZ80=EZ80)*(FD77:FD80&gt;FD80)),"")</f>
        <v/>
      </c>
      <c r="FL80" s="395" t="str">
        <f ca="1">IF(EV80&lt;&gt;"",SUMPRODUCT((FG77:FG80=FG80)*(FB77:FB80=FB80)*(EZ77:EZ80=EZ80)*(FD77:FD80=FD80)*(FE77:FE80&gt;FE80)),"")</f>
        <v/>
      </c>
      <c r="FM80" s="395" t="str">
        <f ca="1">IF(EV80&lt;&gt;"",SUMPRODUCT((FG77:FG80=FG80)*(FB77:FB80=FB80)*(EZ77:EZ80=EZ80)*(FD77:FD80=FD80)*(FE77:FE80=FE80)*(FF77:FF80&gt;FF80)),"")</f>
        <v/>
      </c>
      <c r="FN80" s="395" t="str">
        <f t="shared" ca="1" si="7766"/>
        <v/>
      </c>
      <c r="HV80" s="395">
        <f ca="1">IF(COUNTIF(HV25:HV28,4)=4,1,SUMPRODUCT((HV25:HV28=HV28)*(HU25:HU28=HU28)*(HS25:HS28&gt;HS28))+1)</f>
        <v>1</v>
      </c>
      <c r="IG80" s="395" t="str">
        <f ca="1">IF(IH28&lt;&gt;"",SUMPRODUCT((IO25:IO28=IO28)*(IN25:IN28=IN28)*(IL25:IL28=IL28)*(IM25:IM28=IM28)),"")</f>
        <v/>
      </c>
      <c r="IH80" s="395" t="str">
        <f ca="1">IF(AND(IG80&lt;&gt;"",IG80&gt;1),IH28,"")</f>
        <v/>
      </c>
      <c r="II80" s="395">
        <f ca="1">SUMPRODUCT((LM3:LM54=IH80)*(LP3:LP54=IH81)*(LQ3:LQ54="W"))+SUMPRODUCT((LM3:LM54=IH80)*(LP3:LP54=IH77)*(LQ3:LQ54="W"))+SUMPRODUCT((LM3:LM54=IH80)*(LP3:LP54=IH78)*(LQ3:LQ54="W"))+SUMPRODUCT((LM3:LM54=IH80)*(LP3:LP54=IH79)*(LQ3:LQ54="W"))+SUMPRODUCT((LM3:LM54=IH81)*(LP3:LP54=IH80)*(LR3:LR54="W"))+SUMPRODUCT((LM3:LM54=IH77)*(LP3:LP54=IH80)*(LR3:LR54="W"))+SUMPRODUCT((LM3:LM54=IH78)*(LP3:LP54=IH80)*(LR3:LR54="W"))+SUMPRODUCT((LM3:LM54=IH79)*(LP3:LP54=IH80)*(LR3:LR54="W"))</f>
        <v>0</v>
      </c>
      <c r="IJ80" s="395">
        <f ca="1">SUMPRODUCT((LM3:LM54=IH80)*(LP3:LP54=IH81)*(LQ3:LQ54="D"))+SUMPRODUCT((LM3:LM54=IH80)*(LP3:LP54=IH77)*(LQ3:LQ54="D"))+SUMPRODUCT((LM3:LM54=IH80)*(LP3:LP54=IH78)*(LQ3:LQ54="D"))+SUMPRODUCT((LM3:LM54=IH80)*(LP3:LP54=IH79)*(LQ3:LQ54="D"))+SUMPRODUCT((LM3:LM54=IH81)*(LP3:LP54=IH80)*(LQ3:LQ54="D"))+SUMPRODUCT((LM3:LM54=IH77)*(LP3:LP54=IH80)*(LQ3:LQ54="D"))+SUMPRODUCT((LM3:LM54=IH78)*(LP3:LP54=IH80)*(LQ3:LQ54="D"))+SUMPRODUCT((LM3:LM54=IH79)*(LP3:LP54=IH80)*(LQ3:LQ54="D"))</f>
        <v>0</v>
      </c>
      <c r="IK80" s="395">
        <f ca="1">SUMPRODUCT((LM3:LM54=IH80)*(LP3:LP54=IH81)*(LQ3:LQ54="L"))+SUMPRODUCT((LM3:LM54=IH80)*(LP3:LP54=IH77)*(LQ3:LQ54="L"))+SUMPRODUCT((LM3:LM54=IH80)*(LP3:LP54=IH78)*(LQ3:LQ54="L"))+SUMPRODUCT((LM3:LM54=IH80)*(LP3:LP54=IH79)*(LQ3:LQ54="L"))+SUMPRODUCT((LM3:LM54=IH81)*(LP3:LP54=IH80)*(LR3:LR54="L"))+SUMPRODUCT((LM3:LM54=IH77)*(LP3:LP54=IH80)*(LR3:LR54="L"))+SUMPRODUCT((LM3:LM54=IH78)*(LP3:LP54=IH80)*(LR3:LR54="L"))+SUMPRODUCT((LM3:LM54=IH79)*(LP3:LP54=IH80)*(LR3:LR54="L"))</f>
        <v>0</v>
      </c>
      <c r="IL80" s="395">
        <f ca="1">SUMPRODUCT((LM3:LM54=IH80)*(LP3:LP54=IH81)*LN3:LN54)+SUMPRODUCT((LM3:LM54=IH80)*(LP3:LP54=IH77)*LN3:LN54)+SUMPRODUCT((LM3:LM54=IH80)*(LP3:LP54=IH78)*LN3:LN54)+SUMPRODUCT((LM3:LM54=IH80)*(LP3:LP54=IH79)*LN3:LN54)+SUMPRODUCT((LM3:LM54=IH81)*(LP3:LP54=IH80)*LO3:LO54)+SUMPRODUCT((LM3:LM54=IH77)*(LP3:LP54=IH80)*LO3:LO54)+SUMPRODUCT((LM3:LM54=IH78)*(LP3:LP54=IH80)*LO3:LO54)+SUMPRODUCT((LM3:LM54=IH79)*(LP3:LP54=IH80)*LO3:LO54)</f>
        <v>0</v>
      </c>
      <c r="IM80" s="395">
        <f ca="1">SUMPRODUCT((LM3:LM54=IH80)*(LP3:LP54=IH81)*LO3:LO54)+SUMPRODUCT((LM3:LM54=IH80)*(LP3:LP54=IH77)*LO3:LO54)+SUMPRODUCT((LM3:LM54=IH80)*(LP3:LP54=IH78)*LO3:LO54)+SUMPRODUCT((LM3:LM54=IH80)*(LP3:LP54=IH79)*LO3:LO54)+SUMPRODUCT((LM3:LM54=IH81)*(LP3:LP54=IH80)*LN3:LN54)+SUMPRODUCT((LM3:LM54=IH77)*(LP3:LP54=IH80)*LN3:LN54)+SUMPRODUCT((LM3:LM54=IH78)*(LP3:LP54=IH80)*LN3:LN54)+SUMPRODUCT((LM3:LM54=IH79)*(LP3:LP54=IH80)*LN3:LN54)</f>
        <v>0</v>
      </c>
      <c r="IN80" s="395">
        <f ca="1">IL80-IM80+1000</f>
        <v>1000</v>
      </c>
      <c r="IO80" s="395" t="str">
        <f t="shared" ca="1" si="7729"/>
        <v/>
      </c>
      <c r="IP80" s="395" t="str">
        <f ca="1">IF(IH80&lt;&gt;"",VLOOKUP(IH80,HO4:HU52,7,FALSE),"")</f>
        <v/>
      </c>
      <c r="IQ80" s="395" t="str">
        <f ca="1">IF(IH80&lt;&gt;"",VLOOKUP(IH80,HO4:HU52,5,FALSE),"")</f>
        <v/>
      </c>
      <c r="IR80" s="395" t="str">
        <f ca="1">IF(IH80&lt;&gt;"",VLOOKUP(IH80,HO4:HW52,9,FALSE),"")</f>
        <v/>
      </c>
      <c r="IS80" s="395" t="str">
        <f t="shared" ca="1" si="7730"/>
        <v/>
      </c>
      <c r="IT80" s="395" t="str">
        <f ca="1">IF(IH80&lt;&gt;"",RANK(IS80,IS77:IS80),"")</f>
        <v/>
      </c>
      <c r="IU80" s="395" t="str">
        <f ca="1">IF(IH80&lt;&gt;"",SUMPRODUCT((IS77:IS80=IS80)*(IN77:IN80&gt;IN80)),"")</f>
        <v/>
      </c>
      <c r="IV80" s="395" t="str">
        <f ca="1">IF(IH80&lt;&gt;"",SUMPRODUCT((IS77:IS80=IS80)*(IN77:IN80=IN80)*(IL77:IL80&gt;IL80)),"")</f>
        <v/>
      </c>
      <c r="IW80" s="395" t="str">
        <f ca="1">IF(IH80&lt;&gt;"",SUMPRODUCT((IS77:IS80=IS80)*(IN77:IN80=IN80)*(IL77:IL80=IL80)*(IP77:IP80&gt;IP80)),"")</f>
        <v/>
      </c>
      <c r="IX80" s="395" t="str">
        <f ca="1">IF(IH80&lt;&gt;"",SUMPRODUCT((IS77:IS80=IS80)*(IN77:IN80=IN80)*(IL77:IL80=IL80)*(IP77:IP80=IP80)*(IQ77:IQ80&gt;IQ80)),"")</f>
        <v/>
      </c>
      <c r="IY80" s="395" t="str">
        <f ca="1">IF(IH80&lt;&gt;"",SUMPRODUCT((IS77:IS80=IS80)*(IN77:IN80=IN80)*(IL77:IL80=IL80)*(IP77:IP80=IP80)*(IQ77:IQ80=IQ80)*(IR77:IR80&gt;IR80)),"")</f>
        <v/>
      </c>
      <c r="IZ80" s="395" t="str">
        <f ca="1">IF(IH80&lt;&gt;"",SUM(IT80:IY80),"")</f>
        <v/>
      </c>
      <c r="JA80" s="395" t="str">
        <f ca="1">IF(JB28&lt;&gt;"",SUMPRODUCT((JI25:JI28=JI28)*(JH25:JH28=JH28)*(JF25:JF28=JF28)*(JG25:JG28=JG28)),"")</f>
        <v/>
      </c>
      <c r="JB80" s="395" t="str">
        <f ca="1">IF(AND(JA80&lt;&gt;"",JA80&gt;1),JB28,"")</f>
        <v/>
      </c>
      <c r="JC80" s="395" t="str">
        <f ca="1">IF(JB80&lt;&gt;"",SUMPRODUCT((LM3:LM54=JB80)*(LP3:LP54=JB81)*(LQ3:LQ54="W"))+SUMPRODUCT((LM3:LM54=JB80)*(LP3:LP54=JB78)*(LQ3:LQ54="W"))+SUMPRODUCT((LM3:LM54=JB80)*(LP3:LP54=JB79)*(LQ3:LQ54="W"))+SUMPRODUCT((LM3:LM54=JB81)*(LP3:LP54=JB80)*(LR3:LR54="W"))+SUMPRODUCT((LM3:LM54=JB78)*(LP3:LP54=JB80)*(LR3:LR54="W"))+SUMPRODUCT((LM3:LM54=JB79)*(LP3:LP54=JB80)*(LR3:LR54="W")),"")</f>
        <v/>
      </c>
      <c r="JD80" s="395" t="str">
        <f ca="1">IF(JB80&lt;&gt;"",SUMPRODUCT((LM3:LM54=JB80)*(LP3:LP54=JB81)*(LQ3:LQ54="D"))+SUMPRODUCT((LM3:LM54=JB80)*(LP3:LP54=JB78)*(LQ3:LQ54="D"))+SUMPRODUCT((LM3:LM54=JB80)*(LP3:LP54=JB79)*(LQ3:LQ54="D"))+SUMPRODUCT((LM3:LM54=JB81)*(LP3:LP54=JB80)*(LQ3:LQ54="D"))+SUMPRODUCT((LM3:LM54=JB78)*(LP3:LP54=JB80)*(LQ3:LQ54="D"))+SUMPRODUCT((LM3:LM54=JB79)*(LP3:LP54=JB80)*(LQ3:LQ54="D")),"")</f>
        <v/>
      </c>
      <c r="JE80" s="395" t="str">
        <f ca="1">IF(JB80&lt;&gt;"",SUMPRODUCT((LM3:LM54=JB80)*(LP3:LP54=JB81)*(LQ3:LQ54="L"))+SUMPRODUCT((LM3:LM54=JB80)*(LP3:LP54=JB78)*(LQ3:LQ54="L"))+SUMPRODUCT((LM3:LM54=JB80)*(LP3:LP54=JB79)*(LQ3:LQ54="L"))+SUMPRODUCT((LM3:LM54=JB81)*(LP3:LP54=JB80)*(LR3:LR54="L"))+SUMPRODUCT((LM3:LM54=JB78)*(LP3:LP54=JB80)*(LR3:LR54="L"))+SUMPRODUCT((LM3:LM54=JB79)*(LP3:LP54=JB80)*(LR3:LR54="L")),"")</f>
        <v/>
      </c>
      <c r="JF80" s="395">
        <f ca="1">SUMPRODUCT((LM3:LM54=JB80)*(LP3:LP54=JB81)*LN3:LN54)+SUMPRODUCT((LM3:LM54=JB80)*(LP3:LP54=JB77)*LN3:LN54)+SUMPRODUCT((LM3:LM54=JB80)*(LP3:LP54=JB78)*LN3:LN54)+SUMPRODUCT((LM3:LM54=JB80)*(LP3:LP54=JB79)*LN3:LN54)+SUMPRODUCT((LM3:LM54=JB81)*(LP3:LP54=JB80)*LO3:LO54)+SUMPRODUCT((LM3:LM54=JB77)*(LP3:LP54=JB80)*LO3:LO54)+SUMPRODUCT((LM3:LM54=JB78)*(LP3:LP54=JB80)*LO3:LO54)+SUMPRODUCT((LM3:LM54=JB79)*(LP3:LP54=JB80)*LO3:LO54)</f>
        <v>0</v>
      </c>
      <c r="JG80" s="395">
        <f ca="1">SUMPRODUCT((LM3:LM54=JB80)*(LP3:LP54=JB81)*LO3:LO54)+SUMPRODUCT((LM3:LM54=JB80)*(LP3:LP54=JB77)*LO3:LO54)+SUMPRODUCT((LM3:LM54=JB80)*(LP3:LP54=JB78)*LO3:LO54)+SUMPRODUCT((LM3:LM54=JB80)*(LP3:LP54=JB79)*LO3:LO54)+SUMPRODUCT((LM3:LM54=JB81)*(LP3:LP54=JB80)*LN3:LN54)+SUMPRODUCT((LM3:LM54=JB77)*(LP3:LP54=JB80)*LN3:LN54)+SUMPRODUCT((LM3:LM54=JB78)*(LP3:LP54=JB80)*LN3:LN54)+SUMPRODUCT((LM3:LM54=JB79)*(LP3:LP54=JB80)*LN3:LN54)</f>
        <v>0</v>
      </c>
      <c r="JH80" s="395">
        <f ca="1">JF80-JG80+1000</f>
        <v>1000</v>
      </c>
      <c r="JI80" s="395" t="str">
        <f t="shared" ca="1" si="7731"/>
        <v/>
      </c>
      <c r="JJ80" s="395" t="str">
        <f ca="1">IF(JB80&lt;&gt;"",VLOOKUP(JB80,HO4:HU52,7,FALSE),"")</f>
        <v/>
      </c>
      <c r="JK80" s="395" t="str">
        <f ca="1">IF(JB80&lt;&gt;"",VLOOKUP(JB80,HO4:HU52,5,FALSE),"")</f>
        <v/>
      </c>
      <c r="JL80" s="395" t="str">
        <f ca="1">IF(JB80&lt;&gt;"",VLOOKUP(JB80,HO4:HW52,9,FALSE),"")</f>
        <v/>
      </c>
      <c r="JM80" s="395" t="str">
        <f t="shared" ca="1" si="7732"/>
        <v/>
      </c>
      <c r="JN80" s="395" t="str">
        <f ca="1">IF(JB80&lt;&gt;"",RANK(JM80,JM77:JM80),"")</f>
        <v/>
      </c>
      <c r="JO80" s="395" t="str">
        <f ca="1">IF(JB80&lt;&gt;"",SUMPRODUCT((JM77:JM80=JM80)*(JH77:JH80&gt;JH80)),"")</f>
        <v/>
      </c>
      <c r="JP80" s="395" t="str">
        <f ca="1">IF(JB80&lt;&gt;"",SUMPRODUCT((JM77:JM80=JM80)*(JH77:JH80=JH80)*(JF77:JF80&gt;JF80)),"")</f>
        <v/>
      </c>
      <c r="JQ80" s="395" t="str">
        <f ca="1">IF(JB80&lt;&gt;"",SUMPRODUCT((JM77:JM80=JM80)*(JH77:JH80=JH80)*(JF77:JF80=JF80)*(JJ77:JJ80&gt;JJ80)),"")</f>
        <v/>
      </c>
      <c r="JR80" s="395" t="str">
        <f ca="1">IF(JB80&lt;&gt;"",SUMPRODUCT((JM77:JM80=JM80)*(JH77:JH80=JH80)*(JF77:JF80=JF80)*(JJ77:JJ80=JJ80)*(JK77:JK80&gt;JK80)),"")</f>
        <v/>
      </c>
      <c r="JS80" s="395" t="str">
        <f ca="1">IF(JB80&lt;&gt;"",SUMPRODUCT((JM77:JM80=JM80)*(JH77:JH80=JH80)*(JF77:JF80=JF80)*(JJ77:JJ80=JJ80)*(JK77:JK80=JK80)*(JL77:JL80&gt;JL80)),"")</f>
        <v/>
      </c>
      <c r="JT80" s="395" t="str">
        <f t="shared" ca="1" si="7767"/>
        <v/>
      </c>
      <c r="MB80" s="395">
        <f ca="1">IF(COUNTIF(MB25:MB28,4)=4,1,SUMPRODUCT((MB25:MB28=MB28)*(MA25:MA28=MA28)*(LY25:LY28&gt;LY28))+1)</f>
        <v>1</v>
      </c>
      <c r="MM80" s="395" t="str">
        <f ca="1">IF(MN28&lt;&gt;"",SUMPRODUCT((MU25:MU28=MU28)*(MT25:MT28=MT28)*(MR25:MR28=MR28)*(MS25:MS28=MS28)),"")</f>
        <v/>
      </c>
      <c r="MN80" s="395" t="str">
        <f ca="1">IF(AND(MM80&lt;&gt;"",MM80&gt;1),MN28,"")</f>
        <v/>
      </c>
      <c r="MO80" s="395">
        <f ca="1">SUMPRODUCT((PS3:PS54=MN80)*(PV3:PV54=MN81)*(PW3:PW54="W"))+SUMPRODUCT((PS3:PS54=MN80)*(PV3:PV54=MN77)*(PW3:PW54="W"))+SUMPRODUCT((PS3:PS54=MN80)*(PV3:PV54=MN78)*(PW3:PW54="W"))+SUMPRODUCT((PS3:PS54=MN80)*(PV3:PV54=MN79)*(PW3:PW54="W"))+SUMPRODUCT((PS3:PS54=MN81)*(PV3:PV54=MN80)*(PX3:PX54="W"))+SUMPRODUCT((PS3:PS54=MN77)*(PV3:PV54=MN80)*(PX3:PX54="W"))+SUMPRODUCT((PS3:PS54=MN78)*(PV3:PV54=MN80)*(PX3:PX54="W"))+SUMPRODUCT((PS3:PS54=MN79)*(PV3:PV54=MN80)*(PX3:PX54="W"))</f>
        <v>0</v>
      </c>
      <c r="MP80" s="395">
        <f ca="1">SUMPRODUCT((PS3:PS54=MN80)*(PV3:PV54=MN81)*(PW3:PW54="D"))+SUMPRODUCT((PS3:PS54=MN80)*(PV3:PV54=MN77)*(PW3:PW54="D"))+SUMPRODUCT((PS3:PS54=MN80)*(PV3:PV54=MN78)*(PW3:PW54="D"))+SUMPRODUCT((PS3:PS54=MN80)*(PV3:PV54=MN79)*(PW3:PW54="D"))+SUMPRODUCT((PS3:PS54=MN81)*(PV3:PV54=MN80)*(PW3:PW54="D"))+SUMPRODUCT((PS3:PS54=MN77)*(PV3:PV54=MN80)*(PW3:PW54="D"))+SUMPRODUCT((PS3:PS54=MN78)*(PV3:PV54=MN80)*(PW3:PW54="D"))+SUMPRODUCT((PS3:PS54=MN79)*(PV3:PV54=MN80)*(PW3:PW54="D"))</f>
        <v>0</v>
      </c>
      <c r="MQ80" s="395">
        <f ca="1">SUMPRODUCT((PS3:PS54=MN80)*(PV3:PV54=MN81)*(PW3:PW54="L"))+SUMPRODUCT((PS3:PS54=MN80)*(PV3:PV54=MN77)*(PW3:PW54="L"))+SUMPRODUCT((PS3:PS54=MN80)*(PV3:PV54=MN78)*(PW3:PW54="L"))+SUMPRODUCT((PS3:PS54=MN80)*(PV3:PV54=MN79)*(PW3:PW54="L"))+SUMPRODUCT((PS3:PS54=MN81)*(PV3:PV54=MN80)*(PX3:PX54="L"))+SUMPRODUCT((PS3:PS54=MN77)*(PV3:PV54=MN80)*(PX3:PX54="L"))+SUMPRODUCT((PS3:PS54=MN78)*(PV3:PV54=MN80)*(PX3:PX54="L"))+SUMPRODUCT((PS3:PS54=MN79)*(PV3:PV54=MN80)*(PX3:PX54="L"))</f>
        <v>0</v>
      </c>
      <c r="MR80" s="395">
        <f ca="1">SUMPRODUCT((PS3:PS54=MN80)*(PV3:PV54=MN81)*PT3:PT54)+SUMPRODUCT((PS3:PS54=MN80)*(PV3:PV54=MN77)*PT3:PT54)+SUMPRODUCT((PS3:PS54=MN80)*(PV3:PV54=MN78)*PT3:PT54)+SUMPRODUCT((PS3:PS54=MN80)*(PV3:PV54=MN79)*PT3:PT54)+SUMPRODUCT((PS3:PS54=MN81)*(PV3:PV54=MN80)*PU3:PU54)+SUMPRODUCT((PS3:PS54=MN77)*(PV3:PV54=MN80)*PU3:PU54)+SUMPRODUCT((PS3:PS54=MN78)*(PV3:PV54=MN80)*PU3:PU54)+SUMPRODUCT((PS3:PS54=MN79)*(PV3:PV54=MN80)*PU3:PU54)</f>
        <v>0</v>
      </c>
      <c r="MS80" s="395">
        <f ca="1">SUMPRODUCT((PS3:PS54=MN80)*(PV3:PV54=MN81)*PU3:PU54)+SUMPRODUCT((PS3:PS54=MN80)*(PV3:PV54=MN77)*PU3:PU54)+SUMPRODUCT((PS3:PS54=MN80)*(PV3:PV54=MN78)*PU3:PU54)+SUMPRODUCT((PS3:PS54=MN80)*(PV3:PV54=MN79)*PU3:PU54)+SUMPRODUCT((PS3:PS54=MN81)*(PV3:PV54=MN80)*PT3:PT54)+SUMPRODUCT((PS3:PS54=MN77)*(PV3:PV54=MN80)*PT3:PT54)+SUMPRODUCT((PS3:PS54=MN78)*(PV3:PV54=MN80)*PT3:PT54)+SUMPRODUCT((PS3:PS54=MN79)*(PV3:PV54=MN80)*PT3:PT54)</f>
        <v>0</v>
      </c>
      <c r="MT80" s="395">
        <f ca="1">MR80-MS80+1000</f>
        <v>1000</v>
      </c>
      <c r="MU80" s="395" t="str">
        <f t="shared" ca="1" si="7733"/>
        <v/>
      </c>
      <c r="MV80" s="395" t="str">
        <f ca="1">IF(MN80&lt;&gt;"",VLOOKUP(MN80,LU4:MA52,7,FALSE),"")</f>
        <v/>
      </c>
      <c r="MW80" s="395" t="str">
        <f ca="1">IF(MN80&lt;&gt;"",VLOOKUP(MN80,LU4:MA52,5,FALSE),"")</f>
        <v/>
      </c>
      <c r="MX80" s="395" t="str">
        <f ca="1">IF(MN80&lt;&gt;"",VLOOKUP(MN80,LU4:MC52,9,FALSE),"")</f>
        <v/>
      </c>
      <c r="MY80" s="395" t="str">
        <f t="shared" ca="1" si="7734"/>
        <v/>
      </c>
      <c r="MZ80" s="395" t="str">
        <f ca="1">IF(MN80&lt;&gt;"",RANK(MY80,MY77:MY80),"")</f>
        <v/>
      </c>
      <c r="NA80" s="395" t="str">
        <f ca="1">IF(MN80&lt;&gt;"",SUMPRODUCT((MY77:MY80=MY80)*(MT77:MT80&gt;MT80)),"")</f>
        <v/>
      </c>
      <c r="NB80" s="395" t="str">
        <f ca="1">IF(MN80&lt;&gt;"",SUMPRODUCT((MY77:MY80=MY80)*(MT77:MT80=MT80)*(MR77:MR80&gt;MR80)),"")</f>
        <v/>
      </c>
      <c r="NC80" s="395" t="str">
        <f ca="1">IF(MN80&lt;&gt;"",SUMPRODUCT((MY77:MY80=MY80)*(MT77:MT80=MT80)*(MR77:MR80=MR80)*(MV77:MV80&gt;MV80)),"")</f>
        <v/>
      </c>
      <c r="ND80" s="395" t="str">
        <f ca="1">IF(MN80&lt;&gt;"",SUMPRODUCT((MY77:MY80=MY80)*(MT77:MT80=MT80)*(MR77:MR80=MR80)*(MV77:MV80=MV80)*(MW77:MW80&gt;MW80)),"")</f>
        <v/>
      </c>
      <c r="NE80" s="395" t="str">
        <f ca="1">IF(MN80&lt;&gt;"",SUMPRODUCT((MY77:MY80=MY80)*(MT77:MT80=MT80)*(MR77:MR80=MR80)*(MV77:MV80=MV80)*(MW77:MW80=MW80)*(MX77:MX80&gt;MX80)),"")</f>
        <v/>
      </c>
      <c r="NF80" s="395" t="str">
        <f ca="1">IF(MN80&lt;&gt;"",SUM(MZ80:NE80),"")</f>
        <v/>
      </c>
      <c r="NG80" s="395" t="str">
        <f ca="1">IF(NH28&lt;&gt;"",SUMPRODUCT((NO25:NO28=NO28)*(NN25:NN28=NN28)*(NL25:NL28=NL28)*(NM25:NM28=NM28)),"")</f>
        <v/>
      </c>
      <c r="NH80" s="395" t="str">
        <f ca="1">IF(AND(NG80&lt;&gt;"",NG80&gt;1),NH28,"")</f>
        <v/>
      </c>
      <c r="NI80" s="395" t="str">
        <f ca="1">IF(NH80&lt;&gt;"",SUMPRODUCT((PS3:PS54=NH80)*(PV3:PV54=NH81)*(PW3:PW54="W"))+SUMPRODUCT((PS3:PS54=NH80)*(PV3:PV54=NH78)*(PW3:PW54="W"))+SUMPRODUCT((PS3:PS54=NH80)*(PV3:PV54=NH79)*(PW3:PW54="W"))+SUMPRODUCT((PS3:PS54=NH81)*(PV3:PV54=NH80)*(PX3:PX54="W"))+SUMPRODUCT((PS3:PS54=NH78)*(PV3:PV54=NH80)*(PX3:PX54="W"))+SUMPRODUCT((PS3:PS54=NH79)*(PV3:PV54=NH80)*(PX3:PX54="W")),"")</f>
        <v/>
      </c>
      <c r="NJ80" s="395" t="str">
        <f ca="1">IF(NH80&lt;&gt;"",SUMPRODUCT((PS3:PS54=NH80)*(PV3:PV54=NH81)*(PW3:PW54="D"))+SUMPRODUCT((PS3:PS54=NH80)*(PV3:PV54=NH78)*(PW3:PW54="D"))+SUMPRODUCT((PS3:PS54=NH80)*(PV3:PV54=NH79)*(PW3:PW54="D"))+SUMPRODUCT((PS3:PS54=NH81)*(PV3:PV54=NH80)*(PW3:PW54="D"))+SUMPRODUCT((PS3:PS54=NH78)*(PV3:PV54=NH80)*(PW3:PW54="D"))+SUMPRODUCT((PS3:PS54=NH79)*(PV3:PV54=NH80)*(PW3:PW54="D")),"")</f>
        <v/>
      </c>
      <c r="NK80" s="395" t="str">
        <f ca="1">IF(NH80&lt;&gt;"",SUMPRODUCT((PS3:PS54=NH80)*(PV3:PV54=NH81)*(PW3:PW54="L"))+SUMPRODUCT((PS3:PS54=NH80)*(PV3:PV54=NH78)*(PW3:PW54="L"))+SUMPRODUCT((PS3:PS54=NH80)*(PV3:PV54=NH79)*(PW3:PW54="L"))+SUMPRODUCT((PS3:PS54=NH81)*(PV3:PV54=NH80)*(PX3:PX54="L"))+SUMPRODUCT((PS3:PS54=NH78)*(PV3:PV54=NH80)*(PX3:PX54="L"))+SUMPRODUCT((PS3:PS54=NH79)*(PV3:PV54=NH80)*(PX3:PX54="L")),"")</f>
        <v/>
      </c>
      <c r="NL80" s="395">
        <f ca="1">SUMPRODUCT((PS3:PS54=NH80)*(PV3:PV54=NH81)*PT3:PT54)+SUMPRODUCT((PS3:PS54=NH80)*(PV3:PV54=NH77)*PT3:PT54)+SUMPRODUCT((PS3:PS54=NH80)*(PV3:PV54=NH78)*PT3:PT54)+SUMPRODUCT((PS3:PS54=NH80)*(PV3:PV54=NH79)*PT3:PT54)+SUMPRODUCT((PS3:PS54=NH81)*(PV3:PV54=NH80)*PU3:PU54)+SUMPRODUCT((PS3:PS54=NH77)*(PV3:PV54=NH80)*PU3:PU54)+SUMPRODUCT((PS3:PS54=NH78)*(PV3:PV54=NH80)*PU3:PU54)+SUMPRODUCT((PS3:PS54=NH79)*(PV3:PV54=NH80)*PU3:PU54)</f>
        <v>0</v>
      </c>
      <c r="NM80" s="395">
        <f ca="1">SUMPRODUCT((PS3:PS54=NH80)*(PV3:PV54=NH81)*PU3:PU54)+SUMPRODUCT((PS3:PS54=NH80)*(PV3:PV54=NH77)*PU3:PU54)+SUMPRODUCT((PS3:PS54=NH80)*(PV3:PV54=NH78)*PU3:PU54)+SUMPRODUCT((PS3:PS54=NH80)*(PV3:PV54=NH79)*PU3:PU54)+SUMPRODUCT((PS3:PS54=NH81)*(PV3:PV54=NH80)*PT3:PT54)+SUMPRODUCT((PS3:PS54=NH77)*(PV3:PV54=NH80)*PT3:PT54)+SUMPRODUCT((PS3:PS54=NH78)*(PV3:PV54=NH80)*PT3:PT54)+SUMPRODUCT((PS3:PS54=NH79)*(PV3:PV54=NH80)*PT3:PT54)</f>
        <v>0</v>
      </c>
      <c r="NN80" s="395">
        <f ca="1">NL80-NM80+1000</f>
        <v>1000</v>
      </c>
      <c r="NO80" s="395" t="str">
        <f t="shared" ca="1" si="7735"/>
        <v/>
      </c>
      <c r="NP80" s="395" t="str">
        <f ca="1">IF(NH80&lt;&gt;"",VLOOKUP(NH80,LU4:MA52,7,FALSE),"")</f>
        <v/>
      </c>
      <c r="NQ80" s="395" t="str">
        <f ca="1">IF(NH80&lt;&gt;"",VLOOKUP(NH80,LU4:MA52,5,FALSE),"")</f>
        <v/>
      </c>
      <c r="NR80" s="395" t="str">
        <f ca="1">IF(NH80&lt;&gt;"",VLOOKUP(NH80,LU4:MC52,9,FALSE),"")</f>
        <v/>
      </c>
      <c r="NS80" s="395" t="str">
        <f t="shared" ca="1" si="7736"/>
        <v/>
      </c>
      <c r="NT80" s="395" t="str">
        <f ca="1">IF(NH80&lt;&gt;"",RANK(NS80,NS77:NS80),"")</f>
        <v/>
      </c>
      <c r="NU80" s="395" t="str">
        <f ca="1">IF(NH80&lt;&gt;"",SUMPRODUCT((NS77:NS80=NS80)*(NN77:NN80&gt;NN80)),"")</f>
        <v/>
      </c>
      <c r="NV80" s="395" t="str">
        <f ca="1">IF(NH80&lt;&gt;"",SUMPRODUCT((NS77:NS80=NS80)*(NN77:NN80=NN80)*(NL77:NL80&gt;NL80)),"")</f>
        <v/>
      </c>
      <c r="NW80" s="395" t="str">
        <f ca="1">IF(NH80&lt;&gt;"",SUMPRODUCT((NS77:NS80=NS80)*(NN77:NN80=NN80)*(NL77:NL80=NL80)*(NP77:NP80&gt;NP80)),"")</f>
        <v/>
      </c>
      <c r="NX80" s="395" t="str">
        <f ca="1">IF(NH80&lt;&gt;"",SUMPRODUCT((NS77:NS80=NS80)*(NN77:NN80=NN80)*(NL77:NL80=NL80)*(NP77:NP80=NP80)*(NQ77:NQ80&gt;NQ80)),"")</f>
        <v/>
      </c>
      <c r="NY80" s="395" t="str">
        <f ca="1">IF(NH80&lt;&gt;"",SUMPRODUCT((NS77:NS80=NS80)*(NN77:NN80=NN80)*(NL77:NL80=NL80)*(NP77:NP80=NP80)*(NQ77:NQ80=NQ80)*(NR77:NR80&gt;NR80)),"")</f>
        <v/>
      </c>
      <c r="NZ80" s="395" t="str">
        <f t="shared" ca="1" si="7768"/>
        <v/>
      </c>
      <c r="QH80" s="395">
        <f ca="1">IF(COUNTIF(QH25:QH28,4)=4,1,SUMPRODUCT((QH25:QH28=QH28)*(QG25:QG28=QG28)*(QE25:QE28&gt;QE28))+1)</f>
        <v>1</v>
      </c>
      <c r="QS80" s="395">
        <f ca="1">IF(QT28&lt;&gt;"",SUMPRODUCT((RA25:RA28=RA28)*(QZ25:QZ28=QZ28)*(QX25:QX28=QX28)*(QY25:QY28=QY28)),"")</f>
        <v>4</v>
      </c>
      <c r="QT80" s="395" t="str">
        <f ca="1">IF(AND(QS80&lt;&gt;"",QS80&gt;1),QT28,"")</f>
        <v>Flamengo</v>
      </c>
      <c r="QU80" s="395">
        <f ca="1">SUMPRODUCT((TY3:TY54=QT80)*(UB3:UB54=QT81)*(UC3:UC54="W"))+SUMPRODUCT((TY3:TY54=QT80)*(UB3:UB54=QT77)*(UC3:UC54="W"))+SUMPRODUCT((TY3:TY54=QT80)*(UB3:UB54=QT78)*(UC3:UC54="W"))+SUMPRODUCT((TY3:TY54=QT80)*(UB3:UB54=QT79)*(UC3:UC54="W"))+SUMPRODUCT((TY3:TY54=QT81)*(UB3:UB54=QT80)*(UD3:UD54="W"))+SUMPRODUCT((TY3:TY54=QT77)*(UB3:UB54=QT80)*(UD3:UD54="W"))+SUMPRODUCT((TY3:TY54=QT78)*(UB3:UB54=QT80)*(UD3:UD54="W"))+SUMPRODUCT((TY3:TY54=QT79)*(UB3:UB54=QT80)*(UD3:UD54="W"))</f>
        <v>0</v>
      </c>
      <c r="QV80" s="395">
        <f ca="1">SUMPRODUCT((TY3:TY54=QT80)*(UB3:UB54=QT81)*(UC3:UC54="D"))+SUMPRODUCT((TY3:TY54=QT80)*(UB3:UB54=QT77)*(UC3:UC54="D"))+SUMPRODUCT((TY3:TY54=QT80)*(UB3:UB54=QT78)*(UC3:UC54="D"))+SUMPRODUCT((TY3:TY54=QT80)*(UB3:UB54=QT79)*(UC3:UC54="D"))+SUMPRODUCT((TY3:TY54=QT81)*(UB3:UB54=QT80)*(UC3:UC54="D"))+SUMPRODUCT((TY3:TY54=QT77)*(UB3:UB54=QT80)*(UC3:UC54="D"))+SUMPRODUCT((TY3:TY54=QT78)*(UB3:UB54=QT80)*(UC3:UC54="D"))+SUMPRODUCT((TY3:TY54=QT79)*(UB3:UB54=QT80)*(UC3:UC54="D"))</f>
        <v>0</v>
      </c>
      <c r="QW80" s="395">
        <f ca="1">SUMPRODUCT((TY3:TY54=QT80)*(UB3:UB54=QT81)*(UC3:UC54="L"))+SUMPRODUCT((TY3:TY54=QT80)*(UB3:UB54=QT77)*(UC3:UC54="L"))+SUMPRODUCT((TY3:TY54=QT80)*(UB3:UB54=QT78)*(UC3:UC54="L"))+SUMPRODUCT((TY3:TY54=QT80)*(UB3:UB54=QT79)*(UC3:UC54="L"))+SUMPRODUCT((TY3:TY54=QT81)*(UB3:UB54=QT80)*(UD3:UD54="L"))+SUMPRODUCT((TY3:TY54=QT77)*(UB3:UB54=QT80)*(UD3:UD54="L"))+SUMPRODUCT((TY3:TY54=QT78)*(UB3:UB54=QT80)*(UD3:UD54="L"))+SUMPRODUCT((TY3:TY54=QT79)*(UB3:UB54=QT80)*(UD3:UD54="L"))</f>
        <v>0</v>
      </c>
      <c r="QX80" s="395">
        <f ca="1">SUMPRODUCT((TY3:TY54=QT80)*(UB3:UB54=QT81)*TZ3:TZ54)+SUMPRODUCT((TY3:TY54=QT80)*(UB3:UB54=QT77)*TZ3:TZ54)+SUMPRODUCT((TY3:TY54=QT80)*(UB3:UB54=QT78)*TZ3:TZ54)+SUMPRODUCT((TY3:TY54=QT80)*(UB3:UB54=QT79)*TZ3:TZ54)+SUMPRODUCT((TY3:TY54=QT81)*(UB3:UB54=QT80)*UA3:UA54)+SUMPRODUCT((TY3:TY54=QT77)*(UB3:UB54=QT80)*UA3:UA54)+SUMPRODUCT((TY3:TY54=QT78)*(UB3:UB54=QT80)*UA3:UA54)+SUMPRODUCT((TY3:TY54=QT79)*(UB3:UB54=QT80)*UA3:UA54)</f>
        <v>0</v>
      </c>
      <c r="QY80" s="395">
        <f ca="1">SUMPRODUCT((TY3:TY54=QT80)*(UB3:UB54=QT81)*UA3:UA54)+SUMPRODUCT((TY3:TY54=QT80)*(UB3:UB54=QT77)*UA3:UA54)+SUMPRODUCT((TY3:TY54=QT80)*(UB3:UB54=QT78)*UA3:UA54)+SUMPRODUCT((TY3:TY54=QT80)*(UB3:UB54=QT79)*UA3:UA54)+SUMPRODUCT((TY3:TY54=QT81)*(UB3:UB54=QT80)*TZ3:TZ54)+SUMPRODUCT((TY3:TY54=QT77)*(UB3:UB54=QT80)*TZ3:TZ54)+SUMPRODUCT((TY3:TY54=QT78)*(UB3:UB54=QT80)*TZ3:TZ54)+SUMPRODUCT((TY3:TY54=QT79)*(UB3:UB54=QT80)*TZ3:TZ54)</f>
        <v>0</v>
      </c>
      <c r="QZ80" s="395">
        <f ca="1">QX80-QY80+1000</f>
        <v>1000</v>
      </c>
      <c r="RA80" s="395">
        <f t="shared" ca="1" si="7737"/>
        <v>0</v>
      </c>
      <c r="RB80" s="395">
        <f ca="1">IF(QT80&lt;&gt;"",VLOOKUP(QT80,QA4:QG52,7,FALSE),"")</f>
        <v>1000</v>
      </c>
      <c r="RC80" s="395">
        <f ca="1">IF(QT80&lt;&gt;"",VLOOKUP(QT80,QA4:QG52,5,FALSE),"")</f>
        <v>0</v>
      </c>
      <c r="RD80" s="395">
        <f ca="1">IF(QT80&lt;&gt;"",VLOOKUP(QT80,QA4:QI52,9,FALSE),"")</f>
        <v>28</v>
      </c>
      <c r="RE80" s="395">
        <f t="shared" ca="1" si="7738"/>
        <v>0</v>
      </c>
      <c r="RF80" s="395">
        <f ca="1">IF(QT80&lt;&gt;"",RANK(RE80,RE77:RE80),"")</f>
        <v>1</v>
      </c>
      <c r="RG80" s="395">
        <f ca="1">IF(QT80&lt;&gt;"",SUMPRODUCT((RE77:RE80=RE80)*(QZ77:QZ80&gt;QZ80)),"")</f>
        <v>0</v>
      </c>
      <c r="RH80" s="395">
        <f ca="1">IF(QT80&lt;&gt;"",SUMPRODUCT((RE77:RE80=RE80)*(QZ77:QZ80=QZ80)*(QX77:QX80&gt;QX80)),"")</f>
        <v>0</v>
      </c>
      <c r="RI80" s="395">
        <f ca="1">IF(QT80&lt;&gt;"",SUMPRODUCT((RE77:RE80=RE80)*(QZ77:QZ80=QZ80)*(QX77:QX80=QX80)*(RB77:RB80&gt;RB80)),"")</f>
        <v>0</v>
      </c>
      <c r="RJ80" s="395">
        <f ca="1">IF(QT80&lt;&gt;"",SUMPRODUCT((RE77:RE80=RE80)*(QZ77:QZ80=QZ80)*(QX77:QX80=QX80)*(RB77:RB80=RB80)*(RC77:RC80&gt;RC80)),"")</f>
        <v>0</v>
      </c>
      <c r="RK80" s="395">
        <f ca="1">IF(QT80&lt;&gt;"",SUMPRODUCT((RE77:RE80=RE80)*(QZ77:QZ80=QZ80)*(QX77:QX80=QX80)*(RB77:RB80=RB80)*(RC77:RC80=RC80)*(RD77:RD80&gt;RD80)),"")</f>
        <v>0</v>
      </c>
      <c r="RL80" s="395">
        <f ca="1">IF(QT80&lt;&gt;"",SUM(RF80:RK80),"")</f>
        <v>1</v>
      </c>
      <c r="RM80" s="395" t="str">
        <f ca="1">IF(RN28&lt;&gt;"",SUMPRODUCT((RU25:RU28=RU28)*(RT25:RT28=RT28)*(RR25:RR28=RR28)*(RS25:RS28=RS28)),"")</f>
        <v/>
      </c>
      <c r="RN80" s="395" t="str">
        <f ca="1">IF(AND(RM80&lt;&gt;"",RM80&gt;1),RN28,"")</f>
        <v/>
      </c>
      <c r="RO80" s="395" t="str">
        <f ca="1">IF(RN80&lt;&gt;"",SUMPRODUCT((TY3:TY54=RN80)*(UB3:UB54=RN81)*(UC3:UC54="W"))+SUMPRODUCT((TY3:TY54=RN80)*(UB3:UB54=RN78)*(UC3:UC54="W"))+SUMPRODUCT((TY3:TY54=RN80)*(UB3:UB54=RN79)*(UC3:UC54="W"))+SUMPRODUCT((TY3:TY54=RN81)*(UB3:UB54=RN80)*(UD3:UD54="W"))+SUMPRODUCT((TY3:TY54=RN78)*(UB3:UB54=RN80)*(UD3:UD54="W"))+SUMPRODUCT((TY3:TY54=RN79)*(UB3:UB54=RN80)*(UD3:UD54="W")),"")</f>
        <v/>
      </c>
      <c r="RP80" s="395" t="str">
        <f ca="1">IF(RN80&lt;&gt;"",SUMPRODUCT((TY3:TY54=RN80)*(UB3:UB54=RN81)*(UC3:UC54="D"))+SUMPRODUCT((TY3:TY54=RN80)*(UB3:UB54=RN78)*(UC3:UC54="D"))+SUMPRODUCT((TY3:TY54=RN80)*(UB3:UB54=RN79)*(UC3:UC54="D"))+SUMPRODUCT((TY3:TY54=RN81)*(UB3:UB54=RN80)*(UC3:UC54="D"))+SUMPRODUCT((TY3:TY54=RN78)*(UB3:UB54=RN80)*(UC3:UC54="D"))+SUMPRODUCT((TY3:TY54=RN79)*(UB3:UB54=RN80)*(UC3:UC54="D")),"")</f>
        <v/>
      </c>
      <c r="RQ80" s="395" t="str">
        <f ca="1">IF(RN80&lt;&gt;"",SUMPRODUCT((TY3:TY54=RN80)*(UB3:UB54=RN81)*(UC3:UC54="L"))+SUMPRODUCT((TY3:TY54=RN80)*(UB3:UB54=RN78)*(UC3:UC54="L"))+SUMPRODUCT((TY3:TY54=RN80)*(UB3:UB54=RN79)*(UC3:UC54="L"))+SUMPRODUCT((TY3:TY54=RN81)*(UB3:UB54=RN80)*(UD3:UD54="L"))+SUMPRODUCT((TY3:TY54=RN78)*(UB3:UB54=RN80)*(UD3:UD54="L"))+SUMPRODUCT((TY3:TY54=RN79)*(UB3:UB54=RN80)*(UD3:UD54="L")),"")</f>
        <v/>
      </c>
      <c r="RR80" s="395">
        <f ca="1">SUMPRODUCT((TY3:TY54=RN80)*(UB3:UB54=RN81)*TZ3:TZ54)+SUMPRODUCT((TY3:TY54=RN80)*(UB3:UB54=RN77)*TZ3:TZ54)+SUMPRODUCT((TY3:TY54=RN80)*(UB3:UB54=RN78)*TZ3:TZ54)+SUMPRODUCT((TY3:TY54=RN80)*(UB3:UB54=RN79)*TZ3:TZ54)+SUMPRODUCT((TY3:TY54=RN81)*(UB3:UB54=RN80)*UA3:UA54)+SUMPRODUCT((TY3:TY54=RN77)*(UB3:UB54=RN80)*UA3:UA54)+SUMPRODUCT((TY3:TY54=RN78)*(UB3:UB54=RN80)*UA3:UA54)+SUMPRODUCT((TY3:TY54=RN79)*(UB3:UB54=RN80)*UA3:UA54)</f>
        <v>0</v>
      </c>
      <c r="RS80" s="395">
        <f ca="1">SUMPRODUCT((TY3:TY54=RN80)*(UB3:UB54=RN81)*UA3:UA54)+SUMPRODUCT((TY3:TY54=RN80)*(UB3:UB54=RN77)*UA3:UA54)+SUMPRODUCT((TY3:TY54=RN80)*(UB3:UB54=RN78)*UA3:UA54)+SUMPRODUCT((TY3:TY54=RN80)*(UB3:UB54=RN79)*UA3:UA54)+SUMPRODUCT((TY3:TY54=RN81)*(UB3:UB54=RN80)*TZ3:TZ54)+SUMPRODUCT((TY3:TY54=RN77)*(UB3:UB54=RN80)*TZ3:TZ54)+SUMPRODUCT((TY3:TY54=RN78)*(UB3:UB54=RN80)*TZ3:TZ54)+SUMPRODUCT((TY3:TY54=RN79)*(UB3:UB54=RN80)*TZ3:TZ54)</f>
        <v>0</v>
      </c>
      <c r="RT80" s="395">
        <f ca="1">RR80-RS80+1000</f>
        <v>1000</v>
      </c>
      <c r="RU80" s="395" t="str">
        <f t="shared" ca="1" si="7739"/>
        <v/>
      </c>
      <c r="RV80" s="395" t="str">
        <f ca="1">IF(RN80&lt;&gt;"",VLOOKUP(RN80,QA4:QG52,7,FALSE),"")</f>
        <v/>
      </c>
      <c r="RW80" s="395" t="str">
        <f ca="1">IF(RN80&lt;&gt;"",VLOOKUP(RN80,QA4:QG52,5,FALSE),"")</f>
        <v/>
      </c>
      <c r="RX80" s="395" t="str">
        <f ca="1">IF(RN80&lt;&gt;"",VLOOKUP(RN80,QA4:QI52,9,FALSE),"")</f>
        <v/>
      </c>
      <c r="RY80" s="395" t="str">
        <f t="shared" ca="1" si="7740"/>
        <v/>
      </c>
      <c r="RZ80" s="395" t="str">
        <f ca="1">IF(RN80&lt;&gt;"",RANK(RY80,RY77:RY80),"")</f>
        <v/>
      </c>
      <c r="SA80" s="395" t="str">
        <f ca="1">IF(RN80&lt;&gt;"",SUMPRODUCT((RY77:RY80=RY80)*(RT77:RT80&gt;RT80)),"")</f>
        <v/>
      </c>
      <c r="SB80" s="395" t="str">
        <f ca="1">IF(RN80&lt;&gt;"",SUMPRODUCT((RY77:RY80=RY80)*(RT77:RT80=RT80)*(RR77:RR80&gt;RR80)),"")</f>
        <v/>
      </c>
      <c r="SC80" s="395" t="str">
        <f ca="1">IF(RN80&lt;&gt;"",SUMPRODUCT((RY77:RY80=RY80)*(RT77:RT80=RT80)*(RR77:RR80=RR80)*(RV77:RV80&gt;RV80)),"")</f>
        <v/>
      </c>
      <c r="SD80" s="395" t="str">
        <f ca="1">IF(RN80&lt;&gt;"",SUMPRODUCT((RY77:RY80=RY80)*(RT77:RT80=RT80)*(RR77:RR80=RR80)*(RV77:RV80=RV80)*(RW77:RW80&gt;RW80)),"")</f>
        <v/>
      </c>
      <c r="SE80" s="395" t="str">
        <f ca="1">IF(RN80&lt;&gt;"",SUMPRODUCT((RY77:RY80=RY80)*(RT77:RT80=RT80)*(RR77:RR80=RR80)*(RV77:RV80=RV80)*(RW77:RW80=RW80)*(RX77:RX80&gt;RX80)),"")</f>
        <v/>
      </c>
      <c r="SF80" s="395" t="str">
        <f t="shared" ca="1" si="7769"/>
        <v/>
      </c>
      <c r="UN80" s="395">
        <f ca="1">IF(COUNTIF(UN25:UN28,4)=4,1,SUMPRODUCT((UN25:UN28=UN28)*(UM25:UM28=UM28)*(UK25:UK28&gt;UK28))+1)</f>
        <v>1</v>
      </c>
      <c r="UY80" s="395">
        <f ca="1">IF(UZ28&lt;&gt;"",SUMPRODUCT((VG25:VG28=VG28)*(VF25:VF28=VF28)*(VD25:VD28=VD28)*(VE25:VE28=VE28)),"")</f>
        <v>4</v>
      </c>
      <c r="UZ80" s="395" t="str">
        <f ca="1">IF(AND(UY80&lt;&gt;"",UY80&gt;1),UZ28,"")</f>
        <v>Flamengo</v>
      </c>
      <c r="VA80" s="395">
        <f ca="1">SUMPRODUCT((YE3:YE54=UZ80)*(YH3:YH54=UZ81)*(YI3:YI54="W"))+SUMPRODUCT((YE3:YE54=UZ80)*(YH3:YH54=UZ77)*(YI3:YI54="W"))+SUMPRODUCT((YE3:YE54=UZ80)*(YH3:YH54=UZ78)*(YI3:YI54="W"))+SUMPRODUCT((YE3:YE54=UZ80)*(YH3:YH54=UZ79)*(YI3:YI54="W"))+SUMPRODUCT((YE3:YE54=UZ81)*(YH3:YH54=UZ80)*(YJ3:YJ54="W"))+SUMPRODUCT((YE3:YE54=UZ77)*(YH3:YH54=UZ80)*(YJ3:YJ54="W"))+SUMPRODUCT((YE3:YE54=UZ78)*(YH3:YH54=UZ80)*(YJ3:YJ54="W"))+SUMPRODUCT((YE3:YE54=UZ79)*(YH3:YH54=UZ80)*(YJ3:YJ54="W"))</f>
        <v>0</v>
      </c>
      <c r="VB80" s="395">
        <f ca="1">SUMPRODUCT((YE3:YE54=UZ80)*(YH3:YH54=UZ81)*(YI3:YI54="D"))+SUMPRODUCT((YE3:YE54=UZ80)*(YH3:YH54=UZ77)*(YI3:YI54="D"))+SUMPRODUCT((YE3:YE54=UZ80)*(YH3:YH54=UZ78)*(YI3:YI54="D"))+SUMPRODUCT((YE3:YE54=UZ80)*(YH3:YH54=UZ79)*(YI3:YI54="D"))+SUMPRODUCT((YE3:YE54=UZ81)*(YH3:YH54=UZ80)*(YI3:YI54="D"))+SUMPRODUCT((YE3:YE54=UZ77)*(YH3:YH54=UZ80)*(YI3:YI54="D"))+SUMPRODUCT((YE3:YE54=UZ78)*(YH3:YH54=UZ80)*(YI3:YI54="D"))+SUMPRODUCT((YE3:YE54=UZ79)*(YH3:YH54=UZ80)*(YI3:YI54="D"))</f>
        <v>0</v>
      </c>
      <c r="VC80" s="395">
        <f ca="1">SUMPRODUCT((YE3:YE54=UZ80)*(YH3:YH54=UZ81)*(YI3:YI54="L"))+SUMPRODUCT((YE3:YE54=UZ80)*(YH3:YH54=UZ77)*(YI3:YI54="L"))+SUMPRODUCT((YE3:YE54=UZ80)*(YH3:YH54=UZ78)*(YI3:YI54="L"))+SUMPRODUCT((YE3:YE54=UZ80)*(YH3:YH54=UZ79)*(YI3:YI54="L"))+SUMPRODUCT((YE3:YE54=UZ81)*(YH3:YH54=UZ80)*(YJ3:YJ54="L"))+SUMPRODUCT((YE3:YE54=UZ77)*(YH3:YH54=UZ80)*(YJ3:YJ54="L"))+SUMPRODUCT((YE3:YE54=UZ78)*(YH3:YH54=UZ80)*(YJ3:YJ54="L"))+SUMPRODUCT((YE3:YE54=UZ79)*(YH3:YH54=UZ80)*(YJ3:YJ54="L"))</f>
        <v>0</v>
      </c>
      <c r="VD80" s="395">
        <f ca="1">SUMPRODUCT((YE3:YE54=UZ80)*(YH3:YH54=UZ81)*YF3:YF54)+SUMPRODUCT((YE3:YE54=UZ80)*(YH3:YH54=UZ77)*YF3:YF54)+SUMPRODUCT((YE3:YE54=UZ80)*(YH3:YH54=UZ78)*YF3:YF54)+SUMPRODUCT((YE3:YE54=UZ80)*(YH3:YH54=UZ79)*YF3:YF54)+SUMPRODUCT((YE3:YE54=UZ81)*(YH3:YH54=UZ80)*YG3:YG54)+SUMPRODUCT((YE3:YE54=UZ77)*(YH3:YH54=UZ80)*YG3:YG54)+SUMPRODUCT((YE3:YE54=UZ78)*(YH3:YH54=UZ80)*YG3:YG54)+SUMPRODUCT((YE3:YE54=UZ79)*(YH3:YH54=UZ80)*YG3:YG54)</f>
        <v>0</v>
      </c>
      <c r="VE80" s="395">
        <f ca="1">SUMPRODUCT((YE3:YE54=UZ80)*(YH3:YH54=UZ81)*YG3:YG54)+SUMPRODUCT((YE3:YE54=UZ80)*(YH3:YH54=UZ77)*YG3:YG54)+SUMPRODUCT((YE3:YE54=UZ80)*(YH3:YH54=UZ78)*YG3:YG54)+SUMPRODUCT((YE3:YE54=UZ80)*(YH3:YH54=UZ79)*YG3:YG54)+SUMPRODUCT((YE3:YE54=UZ81)*(YH3:YH54=UZ80)*YF3:YF54)+SUMPRODUCT((YE3:YE54=UZ77)*(YH3:YH54=UZ80)*YF3:YF54)+SUMPRODUCT((YE3:YE54=UZ78)*(YH3:YH54=UZ80)*YF3:YF54)+SUMPRODUCT((YE3:YE54=UZ79)*(YH3:YH54=UZ80)*YF3:YF54)</f>
        <v>0</v>
      </c>
      <c r="VF80" s="395">
        <f ca="1">VD80-VE80+1000</f>
        <v>1000</v>
      </c>
      <c r="VG80" s="395">
        <f t="shared" ca="1" si="7741"/>
        <v>0</v>
      </c>
      <c r="VH80" s="395">
        <f ca="1">IF(UZ80&lt;&gt;"",VLOOKUP(UZ80,UG4:UM52,7,FALSE),"")</f>
        <v>1000</v>
      </c>
      <c r="VI80" s="395">
        <f ca="1">IF(UZ80&lt;&gt;"",VLOOKUP(UZ80,UG4:UM52,5,FALSE),"")</f>
        <v>0</v>
      </c>
      <c r="VJ80" s="395">
        <f ca="1">IF(UZ80&lt;&gt;"",VLOOKUP(UZ80,UG4:UO52,9,FALSE),"")</f>
        <v>28</v>
      </c>
      <c r="VK80" s="395">
        <f t="shared" ca="1" si="7742"/>
        <v>0</v>
      </c>
      <c r="VL80" s="395">
        <f ca="1">IF(UZ80&lt;&gt;"",RANK(VK80,VK77:VK80),"")</f>
        <v>1</v>
      </c>
      <c r="VM80" s="395">
        <f ca="1">IF(UZ80&lt;&gt;"",SUMPRODUCT((VK77:VK80=VK80)*(VF77:VF80&gt;VF80)),"")</f>
        <v>0</v>
      </c>
      <c r="VN80" s="395">
        <f ca="1">IF(UZ80&lt;&gt;"",SUMPRODUCT((VK77:VK80=VK80)*(VF77:VF80=VF80)*(VD77:VD80&gt;VD80)),"")</f>
        <v>0</v>
      </c>
      <c r="VO80" s="395">
        <f ca="1">IF(UZ80&lt;&gt;"",SUMPRODUCT((VK77:VK80=VK80)*(VF77:VF80=VF80)*(VD77:VD80=VD80)*(VH77:VH80&gt;VH80)),"")</f>
        <v>0</v>
      </c>
      <c r="VP80" s="395">
        <f ca="1">IF(UZ80&lt;&gt;"",SUMPRODUCT((VK77:VK80=VK80)*(VF77:VF80=VF80)*(VD77:VD80=VD80)*(VH77:VH80=VH80)*(VI77:VI80&gt;VI80)),"")</f>
        <v>0</v>
      </c>
      <c r="VQ80" s="395">
        <f ca="1">IF(UZ80&lt;&gt;"",SUMPRODUCT((VK77:VK80=VK80)*(VF77:VF80=VF80)*(VD77:VD80=VD80)*(VH77:VH80=VH80)*(VI77:VI80=VI80)*(VJ77:VJ80&gt;VJ80)),"")</f>
        <v>0</v>
      </c>
      <c r="VR80" s="395">
        <f ca="1">IF(UZ80&lt;&gt;"",SUM(VL80:VQ80),"")</f>
        <v>1</v>
      </c>
      <c r="VS80" s="395" t="str">
        <f ca="1">IF(VT28&lt;&gt;"",SUMPRODUCT((WA25:WA28=WA28)*(VZ25:VZ28=VZ28)*(VX25:VX28=VX28)*(VY25:VY28=VY28)),"")</f>
        <v/>
      </c>
      <c r="VT80" s="395" t="str">
        <f ca="1">IF(AND(VS80&lt;&gt;"",VS80&gt;1),VT28,"")</f>
        <v/>
      </c>
      <c r="VU80" s="395" t="str">
        <f ca="1">IF(VT80&lt;&gt;"",SUMPRODUCT((YE3:YE54=VT80)*(YH3:YH54=VT81)*(YI3:YI54="W"))+SUMPRODUCT((YE3:YE54=VT80)*(YH3:YH54=VT78)*(YI3:YI54="W"))+SUMPRODUCT((YE3:YE54=VT80)*(YH3:YH54=VT79)*(YI3:YI54="W"))+SUMPRODUCT((YE3:YE54=VT81)*(YH3:YH54=VT80)*(YJ3:YJ54="W"))+SUMPRODUCT((YE3:YE54=VT78)*(YH3:YH54=VT80)*(YJ3:YJ54="W"))+SUMPRODUCT((YE3:YE54=VT79)*(YH3:YH54=VT80)*(YJ3:YJ54="W")),"")</f>
        <v/>
      </c>
      <c r="VV80" s="395" t="str">
        <f ca="1">IF(VT80&lt;&gt;"",SUMPRODUCT((YE3:YE54=VT80)*(YH3:YH54=VT81)*(YI3:YI54="D"))+SUMPRODUCT((YE3:YE54=VT80)*(YH3:YH54=VT78)*(YI3:YI54="D"))+SUMPRODUCT((YE3:YE54=VT80)*(YH3:YH54=VT79)*(YI3:YI54="D"))+SUMPRODUCT((YE3:YE54=VT81)*(YH3:YH54=VT80)*(YI3:YI54="D"))+SUMPRODUCT((YE3:YE54=VT78)*(YH3:YH54=VT80)*(YI3:YI54="D"))+SUMPRODUCT((YE3:YE54=VT79)*(YH3:YH54=VT80)*(YI3:YI54="D")),"")</f>
        <v/>
      </c>
      <c r="VW80" s="395" t="str">
        <f ca="1">IF(VT80&lt;&gt;"",SUMPRODUCT((YE3:YE54=VT80)*(YH3:YH54=VT81)*(YI3:YI54="L"))+SUMPRODUCT((YE3:YE54=VT80)*(YH3:YH54=VT78)*(YI3:YI54="L"))+SUMPRODUCT((YE3:YE54=VT80)*(YH3:YH54=VT79)*(YI3:YI54="L"))+SUMPRODUCT((YE3:YE54=VT81)*(YH3:YH54=VT80)*(YJ3:YJ54="L"))+SUMPRODUCT((YE3:YE54=VT78)*(YH3:YH54=VT80)*(YJ3:YJ54="L"))+SUMPRODUCT((YE3:YE54=VT79)*(YH3:YH54=VT80)*(YJ3:YJ54="L")),"")</f>
        <v/>
      </c>
      <c r="VX80" s="395">
        <f ca="1">SUMPRODUCT((YE3:YE54=VT80)*(YH3:YH54=VT81)*YF3:YF54)+SUMPRODUCT((YE3:YE54=VT80)*(YH3:YH54=VT77)*YF3:YF54)+SUMPRODUCT((YE3:YE54=VT80)*(YH3:YH54=VT78)*YF3:YF54)+SUMPRODUCT((YE3:YE54=VT80)*(YH3:YH54=VT79)*YF3:YF54)+SUMPRODUCT((YE3:YE54=VT81)*(YH3:YH54=VT80)*YG3:YG54)+SUMPRODUCT((YE3:YE54=VT77)*(YH3:YH54=VT80)*YG3:YG54)+SUMPRODUCT((YE3:YE54=VT78)*(YH3:YH54=VT80)*YG3:YG54)+SUMPRODUCT((YE3:YE54=VT79)*(YH3:YH54=VT80)*YG3:YG54)</f>
        <v>0</v>
      </c>
      <c r="VY80" s="395">
        <f ca="1">SUMPRODUCT((YE3:YE54=VT80)*(YH3:YH54=VT81)*YG3:YG54)+SUMPRODUCT((YE3:YE54=VT80)*(YH3:YH54=VT77)*YG3:YG54)+SUMPRODUCT((YE3:YE54=VT80)*(YH3:YH54=VT78)*YG3:YG54)+SUMPRODUCT((YE3:YE54=VT80)*(YH3:YH54=VT79)*YG3:YG54)+SUMPRODUCT((YE3:YE54=VT81)*(YH3:YH54=VT80)*YF3:YF54)+SUMPRODUCT((YE3:YE54=VT77)*(YH3:YH54=VT80)*YF3:YF54)+SUMPRODUCT((YE3:YE54=VT78)*(YH3:YH54=VT80)*YF3:YF54)+SUMPRODUCT((YE3:YE54=VT79)*(YH3:YH54=VT80)*YF3:YF54)</f>
        <v>0</v>
      </c>
      <c r="VZ80" s="395">
        <f ca="1">VX80-VY80+1000</f>
        <v>1000</v>
      </c>
      <c r="WA80" s="395" t="str">
        <f t="shared" ca="1" si="7743"/>
        <v/>
      </c>
      <c r="WB80" s="395" t="str">
        <f ca="1">IF(VT80&lt;&gt;"",VLOOKUP(VT80,UG4:UM52,7,FALSE),"")</f>
        <v/>
      </c>
      <c r="WC80" s="395" t="str">
        <f ca="1">IF(VT80&lt;&gt;"",VLOOKUP(VT80,UG4:UM52,5,FALSE),"")</f>
        <v/>
      </c>
      <c r="WD80" s="395" t="str">
        <f ca="1">IF(VT80&lt;&gt;"",VLOOKUP(VT80,UG4:UO52,9,FALSE),"")</f>
        <v/>
      </c>
      <c r="WE80" s="395" t="str">
        <f t="shared" ca="1" si="7744"/>
        <v/>
      </c>
      <c r="WF80" s="395" t="str">
        <f ca="1">IF(VT80&lt;&gt;"",RANK(WE80,WE77:WE80),"")</f>
        <v/>
      </c>
      <c r="WG80" s="395" t="str">
        <f ca="1">IF(VT80&lt;&gt;"",SUMPRODUCT((WE77:WE80=WE80)*(VZ77:VZ80&gt;VZ80)),"")</f>
        <v/>
      </c>
      <c r="WH80" s="395" t="str">
        <f ca="1">IF(VT80&lt;&gt;"",SUMPRODUCT((WE77:WE80=WE80)*(VZ77:VZ80=VZ80)*(VX77:VX80&gt;VX80)),"")</f>
        <v/>
      </c>
      <c r="WI80" s="395" t="str">
        <f ca="1">IF(VT80&lt;&gt;"",SUMPRODUCT((WE77:WE80=WE80)*(VZ77:VZ80=VZ80)*(VX77:VX80=VX80)*(WB77:WB80&gt;WB80)),"")</f>
        <v/>
      </c>
      <c r="WJ80" s="395" t="str">
        <f ca="1">IF(VT80&lt;&gt;"",SUMPRODUCT((WE77:WE80=WE80)*(VZ77:VZ80=VZ80)*(VX77:VX80=VX80)*(WB77:WB80=WB80)*(WC77:WC80&gt;WC80)),"")</f>
        <v/>
      </c>
      <c r="WK80" s="395" t="str">
        <f ca="1">IF(VT80&lt;&gt;"",SUMPRODUCT((WE77:WE80=WE80)*(VZ77:VZ80=VZ80)*(VX77:VX80=VX80)*(WB77:WB80=WB80)*(WC77:WC80=WC80)*(WD77:WD80&gt;WD80)),"")</f>
        <v/>
      </c>
      <c r="WL80" s="395" t="str">
        <f t="shared" ca="1" si="7770"/>
        <v/>
      </c>
      <c r="YT80" s="395">
        <f ca="1">IF(COUNTIF(YT25:YT28,4)=4,1,SUMPRODUCT((YT25:YT28=YT28)*(YS25:YS28=YS28)*(YQ25:YQ28&gt;YQ28))+1)</f>
        <v>1</v>
      </c>
      <c r="ZE80" s="395">
        <f ca="1">IF(ZF28&lt;&gt;"",SUMPRODUCT((ZM25:ZM28=ZM28)*(ZL25:ZL28=ZL28)*(ZJ25:ZJ28=ZJ28)*(ZK25:ZK28=ZK28)),"")</f>
        <v>4</v>
      </c>
      <c r="ZF80" s="395" t="str">
        <f ca="1">IF(AND(ZE80&lt;&gt;"",ZE80&gt;1),ZF28,"")</f>
        <v>Flamengo</v>
      </c>
      <c r="ZG80" s="395">
        <f ca="1">SUMPRODUCT((ACK3:ACK54=ZF80)*(ACN3:ACN54=ZF81)*(ACO3:ACO54="W"))+SUMPRODUCT((ACK3:ACK54=ZF80)*(ACN3:ACN54=ZF77)*(ACO3:ACO54="W"))+SUMPRODUCT((ACK3:ACK54=ZF80)*(ACN3:ACN54=ZF78)*(ACO3:ACO54="W"))+SUMPRODUCT((ACK3:ACK54=ZF80)*(ACN3:ACN54=ZF79)*(ACO3:ACO54="W"))+SUMPRODUCT((ACK3:ACK54=ZF81)*(ACN3:ACN54=ZF80)*(ACP3:ACP54="W"))+SUMPRODUCT((ACK3:ACK54=ZF77)*(ACN3:ACN54=ZF80)*(ACP3:ACP54="W"))+SUMPRODUCT((ACK3:ACK54=ZF78)*(ACN3:ACN54=ZF80)*(ACP3:ACP54="W"))+SUMPRODUCT((ACK3:ACK54=ZF79)*(ACN3:ACN54=ZF80)*(ACP3:ACP54="W"))</f>
        <v>0</v>
      </c>
      <c r="ZH80" s="395">
        <f ca="1">SUMPRODUCT((ACK3:ACK54=ZF80)*(ACN3:ACN54=ZF81)*(ACO3:ACO54="D"))+SUMPRODUCT((ACK3:ACK54=ZF80)*(ACN3:ACN54=ZF77)*(ACO3:ACO54="D"))+SUMPRODUCT((ACK3:ACK54=ZF80)*(ACN3:ACN54=ZF78)*(ACO3:ACO54="D"))+SUMPRODUCT((ACK3:ACK54=ZF80)*(ACN3:ACN54=ZF79)*(ACO3:ACO54="D"))+SUMPRODUCT((ACK3:ACK54=ZF81)*(ACN3:ACN54=ZF80)*(ACO3:ACO54="D"))+SUMPRODUCT((ACK3:ACK54=ZF77)*(ACN3:ACN54=ZF80)*(ACO3:ACO54="D"))+SUMPRODUCT((ACK3:ACK54=ZF78)*(ACN3:ACN54=ZF80)*(ACO3:ACO54="D"))+SUMPRODUCT((ACK3:ACK54=ZF79)*(ACN3:ACN54=ZF80)*(ACO3:ACO54="D"))</f>
        <v>0</v>
      </c>
      <c r="ZI80" s="395">
        <f ca="1">SUMPRODUCT((ACK3:ACK54=ZF80)*(ACN3:ACN54=ZF81)*(ACO3:ACO54="L"))+SUMPRODUCT((ACK3:ACK54=ZF80)*(ACN3:ACN54=ZF77)*(ACO3:ACO54="L"))+SUMPRODUCT((ACK3:ACK54=ZF80)*(ACN3:ACN54=ZF78)*(ACO3:ACO54="L"))+SUMPRODUCT((ACK3:ACK54=ZF80)*(ACN3:ACN54=ZF79)*(ACO3:ACO54="L"))+SUMPRODUCT((ACK3:ACK54=ZF81)*(ACN3:ACN54=ZF80)*(ACP3:ACP54="L"))+SUMPRODUCT((ACK3:ACK54=ZF77)*(ACN3:ACN54=ZF80)*(ACP3:ACP54="L"))+SUMPRODUCT((ACK3:ACK54=ZF78)*(ACN3:ACN54=ZF80)*(ACP3:ACP54="L"))+SUMPRODUCT((ACK3:ACK54=ZF79)*(ACN3:ACN54=ZF80)*(ACP3:ACP54="L"))</f>
        <v>0</v>
      </c>
      <c r="ZJ80" s="395">
        <f ca="1">SUMPRODUCT((ACK3:ACK54=ZF80)*(ACN3:ACN54=ZF81)*ACL3:ACL54)+SUMPRODUCT((ACK3:ACK54=ZF80)*(ACN3:ACN54=ZF77)*ACL3:ACL54)+SUMPRODUCT((ACK3:ACK54=ZF80)*(ACN3:ACN54=ZF78)*ACL3:ACL54)+SUMPRODUCT((ACK3:ACK54=ZF80)*(ACN3:ACN54=ZF79)*ACL3:ACL54)+SUMPRODUCT((ACK3:ACK54=ZF81)*(ACN3:ACN54=ZF80)*ACM3:ACM54)+SUMPRODUCT((ACK3:ACK54=ZF77)*(ACN3:ACN54=ZF80)*ACM3:ACM54)+SUMPRODUCT((ACK3:ACK54=ZF78)*(ACN3:ACN54=ZF80)*ACM3:ACM54)+SUMPRODUCT((ACK3:ACK54=ZF79)*(ACN3:ACN54=ZF80)*ACM3:ACM54)</f>
        <v>0</v>
      </c>
      <c r="ZK80" s="395">
        <f ca="1">SUMPRODUCT((ACK3:ACK54=ZF80)*(ACN3:ACN54=ZF81)*ACM3:ACM54)+SUMPRODUCT((ACK3:ACK54=ZF80)*(ACN3:ACN54=ZF77)*ACM3:ACM54)+SUMPRODUCT((ACK3:ACK54=ZF80)*(ACN3:ACN54=ZF78)*ACM3:ACM54)+SUMPRODUCT((ACK3:ACK54=ZF80)*(ACN3:ACN54=ZF79)*ACM3:ACM54)+SUMPRODUCT((ACK3:ACK54=ZF81)*(ACN3:ACN54=ZF80)*ACL3:ACL54)+SUMPRODUCT((ACK3:ACK54=ZF77)*(ACN3:ACN54=ZF80)*ACL3:ACL54)+SUMPRODUCT((ACK3:ACK54=ZF78)*(ACN3:ACN54=ZF80)*ACL3:ACL54)+SUMPRODUCT((ACK3:ACK54=ZF79)*(ACN3:ACN54=ZF80)*ACL3:ACL54)</f>
        <v>0</v>
      </c>
      <c r="ZL80" s="395">
        <f ca="1">ZJ80-ZK80+1000</f>
        <v>1000</v>
      </c>
      <c r="ZM80" s="395">
        <f t="shared" ca="1" si="7745"/>
        <v>0</v>
      </c>
      <c r="ZN80" s="395">
        <f ca="1">IF(ZF80&lt;&gt;"",VLOOKUP(ZF80,YM4:YS52,7,FALSE),"")</f>
        <v>1000</v>
      </c>
      <c r="ZO80" s="395">
        <f ca="1">IF(ZF80&lt;&gt;"",VLOOKUP(ZF80,YM4:YS52,5,FALSE),"")</f>
        <v>0</v>
      </c>
      <c r="ZP80" s="395">
        <f ca="1">IF(ZF80&lt;&gt;"",VLOOKUP(ZF80,YM4:YU52,9,FALSE),"")</f>
        <v>28</v>
      </c>
      <c r="ZQ80" s="395">
        <f t="shared" ca="1" si="7746"/>
        <v>0</v>
      </c>
      <c r="ZR80" s="395">
        <f ca="1">IF(ZF80&lt;&gt;"",RANK(ZQ80,ZQ77:ZQ80),"")</f>
        <v>1</v>
      </c>
      <c r="ZS80" s="395">
        <f ca="1">IF(ZF80&lt;&gt;"",SUMPRODUCT((ZQ77:ZQ80=ZQ80)*(ZL77:ZL80&gt;ZL80)),"")</f>
        <v>0</v>
      </c>
      <c r="ZT80" s="395">
        <f ca="1">IF(ZF80&lt;&gt;"",SUMPRODUCT((ZQ77:ZQ80=ZQ80)*(ZL77:ZL80=ZL80)*(ZJ77:ZJ80&gt;ZJ80)),"")</f>
        <v>0</v>
      </c>
      <c r="ZU80" s="395">
        <f ca="1">IF(ZF80&lt;&gt;"",SUMPRODUCT((ZQ77:ZQ80=ZQ80)*(ZL77:ZL80=ZL80)*(ZJ77:ZJ80=ZJ80)*(ZN77:ZN80&gt;ZN80)),"")</f>
        <v>0</v>
      </c>
      <c r="ZV80" s="395">
        <f ca="1">IF(ZF80&lt;&gt;"",SUMPRODUCT((ZQ77:ZQ80=ZQ80)*(ZL77:ZL80=ZL80)*(ZJ77:ZJ80=ZJ80)*(ZN77:ZN80=ZN80)*(ZO77:ZO80&gt;ZO80)),"")</f>
        <v>0</v>
      </c>
      <c r="ZW80" s="395">
        <f ca="1">IF(ZF80&lt;&gt;"",SUMPRODUCT((ZQ77:ZQ80=ZQ80)*(ZL77:ZL80=ZL80)*(ZJ77:ZJ80=ZJ80)*(ZN77:ZN80=ZN80)*(ZO77:ZO80=ZO80)*(ZP77:ZP80&gt;ZP80)),"")</f>
        <v>0</v>
      </c>
      <c r="ZX80" s="395">
        <f ca="1">IF(ZF80&lt;&gt;"",SUM(ZR80:ZW80),"")</f>
        <v>1</v>
      </c>
      <c r="ZY80" s="395" t="str">
        <f ca="1">IF(ZZ28&lt;&gt;"",SUMPRODUCT((AAG25:AAG28=AAG28)*(AAF25:AAF28=AAF28)*(AAD25:AAD28=AAD28)*(AAE25:AAE28=AAE28)),"")</f>
        <v/>
      </c>
      <c r="ZZ80" s="395" t="str">
        <f ca="1">IF(AND(ZY80&lt;&gt;"",ZY80&gt;1),ZZ28,"")</f>
        <v/>
      </c>
      <c r="AAA80" s="395" t="str">
        <f ca="1">IF(ZZ80&lt;&gt;"",SUMPRODUCT((ACK3:ACK54=ZZ80)*(ACN3:ACN54=ZZ81)*(ACO3:ACO54="W"))+SUMPRODUCT((ACK3:ACK54=ZZ80)*(ACN3:ACN54=ZZ78)*(ACO3:ACO54="W"))+SUMPRODUCT((ACK3:ACK54=ZZ80)*(ACN3:ACN54=ZZ79)*(ACO3:ACO54="W"))+SUMPRODUCT((ACK3:ACK54=ZZ81)*(ACN3:ACN54=ZZ80)*(ACP3:ACP54="W"))+SUMPRODUCT((ACK3:ACK54=ZZ78)*(ACN3:ACN54=ZZ80)*(ACP3:ACP54="W"))+SUMPRODUCT((ACK3:ACK54=ZZ79)*(ACN3:ACN54=ZZ80)*(ACP3:ACP54="W")),"")</f>
        <v/>
      </c>
      <c r="AAB80" s="395" t="str">
        <f ca="1">IF(ZZ80&lt;&gt;"",SUMPRODUCT((ACK3:ACK54=ZZ80)*(ACN3:ACN54=ZZ81)*(ACO3:ACO54="D"))+SUMPRODUCT((ACK3:ACK54=ZZ80)*(ACN3:ACN54=ZZ78)*(ACO3:ACO54="D"))+SUMPRODUCT((ACK3:ACK54=ZZ80)*(ACN3:ACN54=ZZ79)*(ACO3:ACO54="D"))+SUMPRODUCT((ACK3:ACK54=ZZ81)*(ACN3:ACN54=ZZ80)*(ACO3:ACO54="D"))+SUMPRODUCT((ACK3:ACK54=ZZ78)*(ACN3:ACN54=ZZ80)*(ACO3:ACO54="D"))+SUMPRODUCT((ACK3:ACK54=ZZ79)*(ACN3:ACN54=ZZ80)*(ACO3:ACO54="D")),"")</f>
        <v/>
      </c>
      <c r="AAC80" s="395" t="str">
        <f ca="1">IF(ZZ80&lt;&gt;"",SUMPRODUCT((ACK3:ACK54=ZZ80)*(ACN3:ACN54=ZZ81)*(ACO3:ACO54="L"))+SUMPRODUCT((ACK3:ACK54=ZZ80)*(ACN3:ACN54=ZZ78)*(ACO3:ACO54="L"))+SUMPRODUCT((ACK3:ACK54=ZZ80)*(ACN3:ACN54=ZZ79)*(ACO3:ACO54="L"))+SUMPRODUCT((ACK3:ACK54=ZZ81)*(ACN3:ACN54=ZZ80)*(ACP3:ACP54="L"))+SUMPRODUCT((ACK3:ACK54=ZZ78)*(ACN3:ACN54=ZZ80)*(ACP3:ACP54="L"))+SUMPRODUCT((ACK3:ACK54=ZZ79)*(ACN3:ACN54=ZZ80)*(ACP3:ACP54="L")),"")</f>
        <v/>
      </c>
      <c r="AAD80" s="395">
        <f ca="1">SUMPRODUCT((ACK3:ACK54=ZZ80)*(ACN3:ACN54=ZZ81)*ACL3:ACL54)+SUMPRODUCT((ACK3:ACK54=ZZ80)*(ACN3:ACN54=ZZ77)*ACL3:ACL54)+SUMPRODUCT((ACK3:ACK54=ZZ80)*(ACN3:ACN54=ZZ78)*ACL3:ACL54)+SUMPRODUCT((ACK3:ACK54=ZZ80)*(ACN3:ACN54=ZZ79)*ACL3:ACL54)+SUMPRODUCT((ACK3:ACK54=ZZ81)*(ACN3:ACN54=ZZ80)*ACM3:ACM54)+SUMPRODUCT((ACK3:ACK54=ZZ77)*(ACN3:ACN54=ZZ80)*ACM3:ACM54)+SUMPRODUCT((ACK3:ACK54=ZZ78)*(ACN3:ACN54=ZZ80)*ACM3:ACM54)+SUMPRODUCT((ACK3:ACK54=ZZ79)*(ACN3:ACN54=ZZ80)*ACM3:ACM54)</f>
        <v>0</v>
      </c>
      <c r="AAE80" s="395">
        <f ca="1">SUMPRODUCT((ACK3:ACK54=ZZ80)*(ACN3:ACN54=ZZ81)*ACM3:ACM54)+SUMPRODUCT((ACK3:ACK54=ZZ80)*(ACN3:ACN54=ZZ77)*ACM3:ACM54)+SUMPRODUCT((ACK3:ACK54=ZZ80)*(ACN3:ACN54=ZZ78)*ACM3:ACM54)+SUMPRODUCT((ACK3:ACK54=ZZ80)*(ACN3:ACN54=ZZ79)*ACM3:ACM54)+SUMPRODUCT((ACK3:ACK54=ZZ81)*(ACN3:ACN54=ZZ80)*ACL3:ACL54)+SUMPRODUCT((ACK3:ACK54=ZZ77)*(ACN3:ACN54=ZZ80)*ACL3:ACL54)+SUMPRODUCT((ACK3:ACK54=ZZ78)*(ACN3:ACN54=ZZ80)*ACL3:ACL54)+SUMPRODUCT((ACK3:ACK54=ZZ79)*(ACN3:ACN54=ZZ80)*ACL3:ACL54)</f>
        <v>0</v>
      </c>
      <c r="AAF80" s="395">
        <f ca="1">AAD80-AAE80+1000</f>
        <v>1000</v>
      </c>
      <c r="AAG80" s="395" t="str">
        <f t="shared" ca="1" si="7747"/>
        <v/>
      </c>
      <c r="AAH80" s="395" t="str">
        <f ca="1">IF(ZZ80&lt;&gt;"",VLOOKUP(ZZ80,YM4:YS52,7,FALSE),"")</f>
        <v/>
      </c>
      <c r="AAI80" s="395" t="str">
        <f ca="1">IF(ZZ80&lt;&gt;"",VLOOKUP(ZZ80,YM4:YS52,5,FALSE),"")</f>
        <v/>
      </c>
      <c r="AAJ80" s="395" t="str">
        <f ca="1">IF(ZZ80&lt;&gt;"",VLOOKUP(ZZ80,YM4:YU52,9,FALSE),"")</f>
        <v/>
      </c>
      <c r="AAK80" s="395" t="str">
        <f t="shared" ca="1" si="7748"/>
        <v/>
      </c>
      <c r="AAL80" s="395" t="str">
        <f ca="1">IF(ZZ80&lt;&gt;"",RANK(AAK80,AAK77:AAK80),"")</f>
        <v/>
      </c>
      <c r="AAM80" s="395" t="str">
        <f ca="1">IF(ZZ80&lt;&gt;"",SUMPRODUCT((AAK77:AAK80=AAK80)*(AAF77:AAF80&gt;AAF80)),"")</f>
        <v/>
      </c>
      <c r="AAN80" s="395" t="str">
        <f ca="1">IF(ZZ80&lt;&gt;"",SUMPRODUCT((AAK77:AAK80=AAK80)*(AAF77:AAF80=AAF80)*(AAD77:AAD80&gt;AAD80)),"")</f>
        <v/>
      </c>
      <c r="AAO80" s="395" t="str">
        <f ca="1">IF(ZZ80&lt;&gt;"",SUMPRODUCT((AAK77:AAK80=AAK80)*(AAF77:AAF80=AAF80)*(AAD77:AAD80=AAD80)*(AAH77:AAH80&gt;AAH80)),"")</f>
        <v/>
      </c>
      <c r="AAP80" s="395" t="str">
        <f ca="1">IF(ZZ80&lt;&gt;"",SUMPRODUCT((AAK77:AAK80=AAK80)*(AAF77:AAF80=AAF80)*(AAD77:AAD80=AAD80)*(AAH77:AAH80=AAH80)*(AAI77:AAI80&gt;AAI80)),"")</f>
        <v/>
      </c>
      <c r="AAQ80" s="395" t="str">
        <f ca="1">IF(ZZ80&lt;&gt;"",SUMPRODUCT((AAK77:AAK80=AAK80)*(AAF77:AAF80=AAF80)*(AAD77:AAD80=AAD80)*(AAH77:AAH80=AAH80)*(AAI77:AAI80=AAI80)*(AAJ77:AAJ80&gt;AAJ80)),"")</f>
        <v/>
      </c>
      <c r="AAR80" s="395" t="str">
        <f t="shared" ca="1" si="7771"/>
        <v/>
      </c>
      <c r="ACZ80" s="395">
        <f ca="1">IF(COUNTIF(ACZ25:ACZ28,4)=4,1,SUMPRODUCT((ACZ25:ACZ28=ACZ28)*(ACY25:ACY28=ACY28)*(ACW25:ACW28&gt;ACW28))+1)</f>
        <v>1</v>
      </c>
      <c r="ADK80" s="395">
        <f ca="1">IF(ADL28&lt;&gt;"",SUMPRODUCT((ADS25:ADS28=ADS28)*(ADR25:ADR28=ADR28)*(ADP25:ADP28=ADP28)*(ADQ25:ADQ28=ADQ28)),"")</f>
        <v>4</v>
      </c>
      <c r="ADL80" s="395" t="str">
        <f ca="1">IF(AND(ADK80&lt;&gt;"",ADK80&gt;1),ADL28,"")</f>
        <v>Flamengo</v>
      </c>
      <c r="ADM80" s="395">
        <f ca="1">SUMPRODUCT((AGQ3:AGQ54=ADL80)*(AGT3:AGT54=ADL81)*(AGU3:AGU54="W"))+SUMPRODUCT((AGQ3:AGQ54=ADL80)*(AGT3:AGT54=ADL77)*(AGU3:AGU54="W"))+SUMPRODUCT((AGQ3:AGQ54=ADL80)*(AGT3:AGT54=ADL78)*(AGU3:AGU54="W"))+SUMPRODUCT((AGQ3:AGQ54=ADL80)*(AGT3:AGT54=ADL79)*(AGU3:AGU54="W"))+SUMPRODUCT((AGQ3:AGQ54=ADL81)*(AGT3:AGT54=ADL80)*(AGV3:AGV54="W"))+SUMPRODUCT((AGQ3:AGQ54=ADL77)*(AGT3:AGT54=ADL80)*(AGV3:AGV54="W"))+SUMPRODUCT((AGQ3:AGQ54=ADL78)*(AGT3:AGT54=ADL80)*(AGV3:AGV54="W"))+SUMPRODUCT((AGQ3:AGQ54=ADL79)*(AGT3:AGT54=ADL80)*(AGV3:AGV54="W"))</f>
        <v>0</v>
      </c>
      <c r="ADN80" s="395">
        <f ca="1">SUMPRODUCT((AGQ3:AGQ54=ADL80)*(AGT3:AGT54=ADL81)*(AGU3:AGU54="D"))+SUMPRODUCT((AGQ3:AGQ54=ADL80)*(AGT3:AGT54=ADL77)*(AGU3:AGU54="D"))+SUMPRODUCT((AGQ3:AGQ54=ADL80)*(AGT3:AGT54=ADL78)*(AGU3:AGU54="D"))+SUMPRODUCT((AGQ3:AGQ54=ADL80)*(AGT3:AGT54=ADL79)*(AGU3:AGU54="D"))+SUMPRODUCT((AGQ3:AGQ54=ADL81)*(AGT3:AGT54=ADL80)*(AGU3:AGU54="D"))+SUMPRODUCT((AGQ3:AGQ54=ADL77)*(AGT3:AGT54=ADL80)*(AGU3:AGU54="D"))+SUMPRODUCT((AGQ3:AGQ54=ADL78)*(AGT3:AGT54=ADL80)*(AGU3:AGU54="D"))+SUMPRODUCT((AGQ3:AGQ54=ADL79)*(AGT3:AGT54=ADL80)*(AGU3:AGU54="D"))</f>
        <v>0</v>
      </c>
      <c r="ADO80" s="395">
        <f ca="1">SUMPRODUCT((AGQ3:AGQ54=ADL80)*(AGT3:AGT54=ADL81)*(AGU3:AGU54="L"))+SUMPRODUCT((AGQ3:AGQ54=ADL80)*(AGT3:AGT54=ADL77)*(AGU3:AGU54="L"))+SUMPRODUCT((AGQ3:AGQ54=ADL80)*(AGT3:AGT54=ADL78)*(AGU3:AGU54="L"))+SUMPRODUCT((AGQ3:AGQ54=ADL80)*(AGT3:AGT54=ADL79)*(AGU3:AGU54="L"))+SUMPRODUCT((AGQ3:AGQ54=ADL81)*(AGT3:AGT54=ADL80)*(AGV3:AGV54="L"))+SUMPRODUCT((AGQ3:AGQ54=ADL77)*(AGT3:AGT54=ADL80)*(AGV3:AGV54="L"))+SUMPRODUCT((AGQ3:AGQ54=ADL78)*(AGT3:AGT54=ADL80)*(AGV3:AGV54="L"))+SUMPRODUCT((AGQ3:AGQ54=ADL79)*(AGT3:AGT54=ADL80)*(AGV3:AGV54="L"))</f>
        <v>0</v>
      </c>
      <c r="ADP80" s="395">
        <f ca="1">SUMPRODUCT((AGQ3:AGQ54=ADL80)*(AGT3:AGT54=ADL81)*AGR3:AGR54)+SUMPRODUCT((AGQ3:AGQ54=ADL80)*(AGT3:AGT54=ADL77)*AGR3:AGR54)+SUMPRODUCT((AGQ3:AGQ54=ADL80)*(AGT3:AGT54=ADL78)*AGR3:AGR54)+SUMPRODUCT((AGQ3:AGQ54=ADL80)*(AGT3:AGT54=ADL79)*AGR3:AGR54)+SUMPRODUCT((AGQ3:AGQ54=ADL81)*(AGT3:AGT54=ADL80)*AGS3:AGS54)+SUMPRODUCT((AGQ3:AGQ54=ADL77)*(AGT3:AGT54=ADL80)*AGS3:AGS54)+SUMPRODUCT((AGQ3:AGQ54=ADL78)*(AGT3:AGT54=ADL80)*AGS3:AGS54)+SUMPRODUCT((AGQ3:AGQ54=ADL79)*(AGT3:AGT54=ADL80)*AGS3:AGS54)</f>
        <v>0</v>
      </c>
      <c r="ADQ80" s="395">
        <f ca="1">SUMPRODUCT((AGQ3:AGQ54=ADL80)*(AGT3:AGT54=ADL81)*AGS3:AGS54)+SUMPRODUCT((AGQ3:AGQ54=ADL80)*(AGT3:AGT54=ADL77)*AGS3:AGS54)+SUMPRODUCT((AGQ3:AGQ54=ADL80)*(AGT3:AGT54=ADL78)*AGS3:AGS54)+SUMPRODUCT((AGQ3:AGQ54=ADL80)*(AGT3:AGT54=ADL79)*AGS3:AGS54)+SUMPRODUCT((AGQ3:AGQ54=ADL81)*(AGT3:AGT54=ADL80)*AGR3:AGR54)+SUMPRODUCT((AGQ3:AGQ54=ADL77)*(AGT3:AGT54=ADL80)*AGR3:AGR54)+SUMPRODUCT((AGQ3:AGQ54=ADL78)*(AGT3:AGT54=ADL80)*AGR3:AGR54)+SUMPRODUCT((AGQ3:AGQ54=ADL79)*(AGT3:AGT54=ADL80)*AGR3:AGR54)</f>
        <v>0</v>
      </c>
      <c r="ADR80" s="395">
        <f ca="1">ADP80-ADQ80+1000</f>
        <v>1000</v>
      </c>
      <c r="ADS80" s="395">
        <f t="shared" ca="1" si="7749"/>
        <v>0</v>
      </c>
      <c r="ADT80" s="395">
        <f ca="1">IF(ADL80&lt;&gt;"",VLOOKUP(ADL80,ACS4:ACY52,7,FALSE),"")</f>
        <v>1000</v>
      </c>
      <c r="ADU80" s="395">
        <f ca="1">IF(ADL80&lt;&gt;"",VLOOKUP(ADL80,ACS4:ACY52,5,FALSE),"")</f>
        <v>0</v>
      </c>
      <c r="ADV80" s="395">
        <f ca="1">IF(ADL80&lt;&gt;"",VLOOKUP(ADL80,ACS4:ADA52,9,FALSE),"")</f>
        <v>28</v>
      </c>
      <c r="ADW80" s="395">
        <f t="shared" ca="1" si="7750"/>
        <v>0</v>
      </c>
      <c r="ADX80" s="395">
        <f ca="1">IF(ADL80&lt;&gt;"",RANK(ADW80,ADW77:ADW80),"")</f>
        <v>1</v>
      </c>
      <c r="ADY80" s="395">
        <f ca="1">IF(ADL80&lt;&gt;"",SUMPRODUCT((ADW77:ADW80=ADW80)*(ADR77:ADR80&gt;ADR80)),"")</f>
        <v>0</v>
      </c>
      <c r="ADZ80" s="395">
        <f ca="1">IF(ADL80&lt;&gt;"",SUMPRODUCT((ADW77:ADW80=ADW80)*(ADR77:ADR80=ADR80)*(ADP77:ADP80&gt;ADP80)),"")</f>
        <v>0</v>
      </c>
      <c r="AEA80" s="395">
        <f ca="1">IF(ADL80&lt;&gt;"",SUMPRODUCT((ADW77:ADW80=ADW80)*(ADR77:ADR80=ADR80)*(ADP77:ADP80=ADP80)*(ADT77:ADT80&gt;ADT80)),"")</f>
        <v>0</v>
      </c>
      <c r="AEB80" s="395">
        <f ca="1">IF(ADL80&lt;&gt;"",SUMPRODUCT((ADW77:ADW80=ADW80)*(ADR77:ADR80=ADR80)*(ADP77:ADP80=ADP80)*(ADT77:ADT80=ADT80)*(ADU77:ADU80&gt;ADU80)),"")</f>
        <v>0</v>
      </c>
      <c r="AEC80" s="395">
        <f ca="1">IF(ADL80&lt;&gt;"",SUMPRODUCT((ADW77:ADW80=ADW80)*(ADR77:ADR80=ADR80)*(ADP77:ADP80=ADP80)*(ADT77:ADT80=ADT80)*(ADU77:ADU80=ADU80)*(ADV77:ADV80&gt;ADV80)),"")</f>
        <v>0</v>
      </c>
      <c r="AED80" s="395">
        <f ca="1">IF(ADL80&lt;&gt;"",SUM(ADX80:AEC80),"")</f>
        <v>1</v>
      </c>
      <c r="AEE80" s="395" t="str">
        <f ca="1">IF(AEF28&lt;&gt;"",SUMPRODUCT((AEM25:AEM28=AEM28)*(AEL25:AEL28=AEL28)*(AEJ25:AEJ28=AEJ28)*(AEK25:AEK28=AEK28)),"")</f>
        <v/>
      </c>
      <c r="AEF80" s="395" t="str">
        <f ca="1">IF(AND(AEE80&lt;&gt;"",AEE80&gt;1),AEF28,"")</f>
        <v/>
      </c>
      <c r="AEG80" s="395" t="str">
        <f ca="1">IF(AEF80&lt;&gt;"",SUMPRODUCT((AGQ3:AGQ54=AEF80)*(AGT3:AGT54=AEF81)*(AGU3:AGU54="W"))+SUMPRODUCT((AGQ3:AGQ54=AEF80)*(AGT3:AGT54=AEF78)*(AGU3:AGU54="W"))+SUMPRODUCT((AGQ3:AGQ54=AEF80)*(AGT3:AGT54=AEF79)*(AGU3:AGU54="W"))+SUMPRODUCT((AGQ3:AGQ54=AEF81)*(AGT3:AGT54=AEF80)*(AGV3:AGV54="W"))+SUMPRODUCT((AGQ3:AGQ54=AEF78)*(AGT3:AGT54=AEF80)*(AGV3:AGV54="W"))+SUMPRODUCT((AGQ3:AGQ54=AEF79)*(AGT3:AGT54=AEF80)*(AGV3:AGV54="W")),"")</f>
        <v/>
      </c>
      <c r="AEH80" s="395" t="str">
        <f ca="1">IF(AEF80&lt;&gt;"",SUMPRODUCT((AGQ3:AGQ54=AEF80)*(AGT3:AGT54=AEF81)*(AGU3:AGU54="D"))+SUMPRODUCT((AGQ3:AGQ54=AEF80)*(AGT3:AGT54=AEF78)*(AGU3:AGU54="D"))+SUMPRODUCT((AGQ3:AGQ54=AEF80)*(AGT3:AGT54=AEF79)*(AGU3:AGU54="D"))+SUMPRODUCT((AGQ3:AGQ54=AEF81)*(AGT3:AGT54=AEF80)*(AGU3:AGU54="D"))+SUMPRODUCT((AGQ3:AGQ54=AEF78)*(AGT3:AGT54=AEF80)*(AGU3:AGU54="D"))+SUMPRODUCT((AGQ3:AGQ54=AEF79)*(AGT3:AGT54=AEF80)*(AGU3:AGU54="D")),"")</f>
        <v/>
      </c>
      <c r="AEI80" s="395" t="str">
        <f ca="1">IF(AEF80&lt;&gt;"",SUMPRODUCT((AGQ3:AGQ54=AEF80)*(AGT3:AGT54=AEF81)*(AGU3:AGU54="L"))+SUMPRODUCT((AGQ3:AGQ54=AEF80)*(AGT3:AGT54=AEF78)*(AGU3:AGU54="L"))+SUMPRODUCT((AGQ3:AGQ54=AEF80)*(AGT3:AGT54=AEF79)*(AGU3:AGU54="L"))+SUMPRODUCT((AGQ3:AGQ54=AEF81)*(AGT3:AGT54=AEF80)*(AGV3:AGV54="L"))+SUMPRODUCT((AGQ3:AGQ54=AEF78)*(AGT3:AGT54=AEF80)*(AGV3:AGV54="L"))+SUMPRODUCT((AGQ3:AGQ54=AEF79)*(AGT3:AGT54=AEF80)*(AGV3:AGV54="L")),"")</f>
        <v/>
      </c>
      <c r="AEJ80" s="395">
        <f ca="1">SUMPRODUCT((AGQ3:AGQ54=AEF80)*(AGT3:AGT54=AEF81)*AGR3:AGR54)+SUMPRODUCT((AGQ3:AGQ54=AEF80)*(AGT3:AGT54=AEF77)*AGR3:AGR54)+SUMPRODUCT((AGQ3:AGQ54=AEF80)*(AGT3:AGT54=AEF78)*AGR3:AGR54)+SUMPRODUCT((AGQ3:AGQ54=AEF80)*(AGT3:AGT54=AEF79)*AGR3:AGR54)+SUMPRODUCT((AGQ3:AGQ54=AEF81)*(AGT3:AGT54=AEF80)*AGS3:AGS54)+SUMPRODUCT((AGQ3:AGQ54=AEF77)*(AGT3:AGT54=AEF80)*AGS3:AGS54)+SUMPRODUCT((AGQ3:AGQ54=AEF78)*(AGT3:AGT54=AEF80)*AGS3:AGS54)+SUMPRODUCT((AGQ3:AGQ54=AEF79)*(AGT3:AGT54=AEF80)*AGS3:AGS54)</f>
        <v>0</v>
      </c>
      <c r="AEK80" s="395">
        <f ca="1">SUMPRODUCT((AGQ3:AGQ54=AEF80)*(AGT3:AGT54=AEF81)*AGS3:AGS54)+SUMPRODUCT((AGQ3:AGQ54=AEF80)*(AGT3:AGT54=AEF77)*AGS3:AGS54)+SUMPRODUCT((AGQ3:AGQ54=AEF80)*(AGT3:AGT54=AEF78)*AGS3:AGS54)+SUMPRODUCT((AGQ3:AGQ54=AEF80)*(AGT3:AGT54=AEF79)*AGS3:AGS54)+SUMPRODUCT((AGQ3:AGQ54=AEF81)*(AGT3:AGT54=AEF80)*AGR3:AGR54)+SUMPRODUCT((AGQ3:AGQ54=AEF77)*(AGT3:AGT54=AEF80)*AGR3:AGR54)+SUMPRODUCT((AGQ3:AGQ54=AEF78)*(AGT3:AGT54=AEF80)*AGR3:AGR54)+SUMPRODUCT((AGQ3:AGQ54=AEF79)*(AGT3:AGT54=AEF80)*AGR3:AGR54)</f>
        <v>0</v>
      </c>
      <c r="AEL80" s="395">
        <f ca="1">AEJ80-AEK80+1000</f>
        <v>1000</v>
      </c>
      <c r="AEM80" s="395" t="str">
        <f t="shared" ca="1" si="7751"/>
        <v/>
      </c>
      <c r="AEN80" s="395" t="str">
        <f ca="1">IF(AEF80&lt;&gt;"",VLOOKUP(AEF80,ACS4:ACY52,7,FALSE),"")</f>
        <v/>
      </c>
      <c r="AEO80" s="395" t="str">
        <f ca="1">IF(AEF80&lt;&gt;"",VLOOKUP(AEF80,ACS4:ACY52,5,FALSE),"")</f>
        <v/>
      </c>
      <c r="AEP80" s="395" t="str">
        <f ca="1">IF(AEF80&lt;&gt;"",VLOOKUP(AEF80,ACS4:ADA52,9,FALSE),"")</f>
        <v/>
      </c>
      <c r="AEQ80" s="395" t="str">
        <f t="shared" ca="1" si="7752"/>
        <v/>
      </c>
      <c r="AER80" s="395" t="str">
        <f ca="1">IF(AEF80&lt;&gt;"",RANK(AEQ80,AEQ77:AEQ80),"")</f>
        <v/>
      </c>
      <c r="AES80" s="395" t="str">
        <f ca="1">IF(AEF80&lt;&gt;"",SUMPRODUCT((AEQ77:AEQ80=AEQ80)*(AEL77:AEL80&gt;AEL80)),"")</f>
        <v/>
      </c>
      <c r="AET80" s="395" t="str">
        <f ca="1">IF(AEF80&lt;&gt;"",SUMPRODUCT((AEQ77:AEQ80=AEQ80)*(AEL77:AEL80=AEL80)*(AEJ77:AEJ80&gt;AEJ80)),"")</f>
        <v/>
      </c>
      <c r="AEU80" s="395" t="str">
        <f ca="1">IF(AEF80&lt;&gt;"",SUMPRODUCT((AEQ77:AEQ80=AEQ80)*(AEL77:AEL80=AEL80)*(AEJ77:AEJ80=AEJ80)*(AEN77:AEN80&gt;AEN80)),"")</f>
        <v/>
      </c>
      <c r="AEV80" s="395" t="str">
        <f ca="1">IF(AEF80&lt;&gt;"",SUMPRODUCT((AEQ77:AEQ80=AEQ80)*(AEL77:AEL80=AEL80)*(AEJ77:AEJ80=AEJ80)*(AEN77:AEN80=AEN80)*(AEO77:AEO80&gt;AEO80)),"")</f>
        <v/>
      </c>
      <c r="AEW80" s="395" t="str">
        <f ca="1">IF(AEF80&lt;&gt;"",SUMPRODUCT((AEQ77:AEQ80=AEQ80)*(AEL77:AEL80=AEL80)*(AEJ77:AEJ80=AEJ80)*(AEN77:AEN80=AEN80)*(AEO77:AEO80=AEO80)*(AEP77:AEP80&gt;AEP80)),"")</f>
        <v/>
      </c>
      <c r="AEX80" s="395" t="str">
        <f t="shared" ca="1" si="7772"/>
        <v/>
      </c>
      <c r="AHF80" s="395">
        <f ca="1">IF(COUNTIF(AHF25:AHF28,4)=4,1,SUMPRODUCT((AHF25:AHF28=AHF28)*(AHE25:AHE28=AHE28)*(AHC25:AHC28&gt;AHC28))+1)</f>
        <v>1</v>
      </c>
      <c r="AHQ80" s="395">
        <f ca="1">IF(AHR28&lt;&gt;"",SUMPRODUCT((AHY25:AHY28=AHY28)*(AHX25:AHX28=AHX28)*(AHV25:AHV28=AHV28)*(AHW25:AHW28=AHW28)),"")</f>
        <v>4</v>
      </c>
      <c r="AHR80" s="395" t="str">
        <f ca="1">IF(AND(AHQ80&lt;&gt;"",AHQ80&gt;1),AHR28,"")</f>
        <v>Flamengo</v>
      </c>
      <c r="AHS80" s="395">
        <f ca="1">SUMPRODUCT((AKW3:AKW54=AHR80)*(AKZ3:AKZ54=AHR81)*(ALA3:ALA54="W"))+SUMPRODUCT((AKW3:AKW54=AHR80)*(AKZ3:AKZ54=AHR77)*(ALA3:ALA54="W"))+SUMPRODUCT((AKW3:AKW54=AHR80)*(AKZ3:AKZ54=AHR78)*(ALA3:ALA54="W"))+SUMPRODUCT((AKW3:AKW54=AHR80)*(AKZ3:AKZ54=AHR79)*(ALA3:ALA54="W"))+SUMPRODUCT((AKW3:AKW54=AHR81)*(AKZ3:AKZ54=AHR80)*(ALB3:ALB54="W"))+SUMPRODUCT((AKW3:AKW54=AHR77)*(AKZ3:AKZ54=AHR80)*(ALB3:ALB54="W"))+SUMPRODUCT((AKW3:AKW54=AHR78)*(AKZ3:AKZ54=AHR80)*(ALB3:ALB54="W"))+SUMPRODUCT((AKW3:AKW54=AHR79)*(AKZ3:AKZ54=AHR80)*(ALB3:ALB54="W"))</f>
        <v>0</v>
      </c>
      <c r="AHT80" s="395">
        <f ca="1">SUMPRODUCT((AKW3:AKW54=AHR80)*(AKZ3:AKZ54=AHR81)*(ALA3:ALA54="D"))+SUMPRODUCT((AKW3:AKW54=AHR80)*(AKZ3:AKZ54=AHR77)*(ALA3:ALA54="D"))+SUMPRODUCT((AKW3:AKW54=AHR80)*(AKZ3:AKZ54=AHR78)*(ALA3:ALA54="D"))+SUMPRODUCT((AKW3:AKW54=AHR80)*(AKZ3:AKZ54=AHR79)*(ALA3:ALA54="D"))+SUMPRODUCT((AKW3:AKW54=AHR81)*(AKZ3:AKZ54=AHR80)*(ALA3:ALA54="D"))+SUMPRODUCT((AKW3:AKW54=AHR77)*(AKZ3:AKZ54=AHR80)*(ALA3:ALA54="D"))+SUMPRODUCT((AKW3:AKW54=AHR78)*(AKZ3:AKZ54=AHR80)*(ALA3:ALA54="D"))+SUMPRODUCT((AKW3:AKW54=AHR79)*(AKZ3:AKZ54=AHR80)*(ALA3:ALA54="D"))</f>
        <v>0</v>
      </c>
      <c r="AHU80" s="395">
        <f ca="1">SUMPRODUCT((AKW3:AKW54=AHR80)*(AKZ3:AKZ54=AHR81)*(ALA3:ALA54="L"))+SUMPRODUCT((AKW3:AKW54=AHR80)*(AKZ3:AKZ54=AHR77)*(ALA3:ALA54="L"))+SUMPRODUCT((AKW3:AKW54=AHR80)*(AKZ3:AKZ54=AHR78)*(ALA3:ALA54="L"))+SUMPRODUCT((AKW3:AKW54=AHR80)*(AKZ3:AKZ54=AHR79)*(ALA3:ALA54="L"))+SUMPRODUCT((AKW3:AKW54=AHR81)*(AKZ3:AKZ54=AHR80)*(ALB3:ALB54="L"))+SUMPRODUCT((AKW3:AKW54=AHR77)*(AKZ3:AKZ54=AHR80)*(ALB3:ALB54="L"))+SUMPRODUCT((AKW3:AKW54=AHR78)*(AKZ3:AKZ54=AHR80)*(ALB3:ALB54="L"))+SUMPRODUCT((AKW3:AKW54=AHR79)*(AKZ3:AKZ54=AHR80)*(ALB3:ALB54="L"))</f>
        <v>0</v>
      </c>
      <c r="AHV80" s="395">
        <f ca="1">SUMPRODUCT((AKW3:AKW54=AHR80)*(AKZ3:AKZ54=AHR81)*AKX3:AKX54)+SUMPRODUCT((AKW3:AKW54=AHR80)*(AKZ3:AKZ54=AHR77)*AKX3:AKX54)+SUMPRODUCT((AKW3:AKW54=AHR80)*(AKZ3:AKZ54=AHR78)*AKX3:AKX54)+SUMPRODUCT((AKW3:AKW54=AHR80)*(AKZ3:AKZ54=AHR79)*AKX3:AKX54)+SUMPRODUCT((AKW3:AKW54=AHR81)*(AKZ3:AKZ54=AHR80)*AKY3:AKY54)+SUMPRODUCT((AKW3:AKW54=AHR77)*(AKZ3:AKZ54=AHR80)*AKY3:AKY54)+SUMPRODUCT((AKW3:AKW54=AHR78)*(AKZ3:AKZ54=AHR80)*AKY3:AKY54)+SUMPRODUCT((AKW3:AKW54=AHR79)*(AKZ3:AKZ54=AHR80)*AKY3:AKY54)</f>
        <v>0</v>
      </c>
      <c r="AHW80" s="395">
        <f ca="1">SUMPRODUCT((AKW3:AKW54=AHR80)*(AKZ3:AKZ54=AHR81)*AKY3:AKY54)+SUMPRODUCT((AKW3:AKW54=AHR80)*(AKZ3:AKZ54=AHR77)*AKY3:AKY54)+SUMPRODUCT((AKW3:AKW54=AHR80)*(AKZ3:AKZ54=AHR78)*AKY3:AKY54)+SUMPRODUCT((AKW3:AKW54=AHR80)*(AKZ3:AKZ54=AHR79)*AKY3:AKY54)+SUMPRODUCT((AKW3:AKW54=AHR81)*(AKZ3:AKZ54=AHR80)*AKX3:AKX54)+SUMPRODUCT((AKW3:AKW54=AHR77)*(AKZ3:AKZ54=AHR80)*AKX3:AKX54)+SUMPRODUCT((AKW3:AKW54=AHR78)*(AKZ3:AKZ54=AHR80)*AKX3:AKX54)+SUMPRODUCT((AKW3:AKW54=AHR79)*(AKZ3:AKZ54=AHR80)*AKX3:AKX54)</f>
        <v>0</v>
      </c>
      <c r="AHX80" s="395">
        <f ca="1">AHV80-AHW80+1000</f>
        <v>1000</v>
      </c>
      <c r="AHY80" s="395">
        <f t="shared" ca="1" si="7753"/>
        <v>0</v>
      </c>
      <c r="AHZ80" s="395">
        <f ca="1">IF(AHR80&lt;&gt;"",VLOOKUP(AHR80,AGY4:AHE52,7,FALSE),"")</f>
        <v>1000</v>
      </c>
      <c r="AIA80" s="395">
        <f ca="1">IF(AHR80&lt;&gt;"",VLOOKUP(AHR80,AGY4:AHE52,5,FALSE),"")</f>
        <v>0</v>
      </c>
      <c r="AIB80" s="395">
        <f ca="1">IF(AHR80&lt;&gt;"",VLOOKUP(AHR80,AGY4:AHG52,9,FALSE),"")</f>
        <v>28</v>
      </c>
      <c r="AIC80" s="395">
        <f t="shared" ca="1" si="7754"/>
        <v>0</v>
      </c>
      <c r="AID80" s="395">
        <f ca="1">IF(AHR80&lt;&gt;"",RANK(AIC80,AIC77:AIC80),"")</f>
        <v>1</v>
      </c>
      <c r="AIE80" s="395">
        <f ca="1">IF(AHR80&lt;&gt;"",SUMPRODUCT((AIC77:AIC80=AIC80)*(AHX77:AHX80&gt;AHX80)),"")</f>
        <v>0</v>
      </c>
      <c r="AIF80" s="395">
        <f ca="1">IF(AHR80&lt;&gt;"",SUMPRODUCT((AIC77:AIC80=AIC80)*(AHX77:AHX80=AHX80)*(AHV77:AHV80&gt;AHV80)),"")</f>
        <v>0</v>
      </c>
      <c r="AIG80" s="395">
        <f ca="1">IF(AHR80&lt;&gt;"",SUMPRODUCT((AIC77:AIC80=AIC80)*(AHX77:AHX80=AHX80)*(AHV77:AHV80=AHV80)*(AHZ77:AHZ80&gt;AHZ80)),"")</f>
        <v>0</v>
      </c>
      <c r="AIH80" s="395">
        <f ca="1">IF(AHR80&lt;&gt;"",SUMPRODUCT((AIC77:AIC80=AIC80)*(AHX77:AHX80=AHX80)*(AHV77:AHV80=AHV80)*(AHZ77:AHZ80=AHZ80)*(AIA77:AIA80&gt;AIA80)),"")</f>
        <v>0</v>
      </c>
      <c r="AII80" s="395">
        <f ca="1">IF(AHR80&lt;&gt;"",SUMPRODUCT((AIC77:AIC80=AIC80)*(AHX77:AHX80=AHX80)*(AHV77:AHV80=AHV80)*(AHZ77:AHZ80=AHZ80)*(AIA77:AIA80=AIA80)*(AIB77:AIB80&gt;AIB80)),"")</f>
        <v>0</v>
      </c>
      <c r="AIJ80" s="395">
        <f ca="1">IF(AHR80&lt;&gt;"",SUM(AID80:AII80),"")</f>
        <v>1</v>
      </c>
      <c r="AIK80" s="395" t="str">
        <f ca="1">IF(AIL28&lt;&gt;"",SUMPRODUCT((AIS25:AIS28=AIS28)*(AIR25:AIR28=AIR28)*(AIP25:AIP28=AIP28)*(AIQ25:AIQ28=AIQ28)),"")</f>
        <v/>
      </c>
      <c r="AIL80" s="395" t="str">
        <f ca="1">IF(AND(AIK80&lt;&gt;"",AIK80&gt;1),AIL28,"")</f>
        <v/>
      </c>
      <c r="AIM80" s="395" t="str">
        <f ca="1">IF(AIL80&lt;&gt;"",SUMPRODUCT((AKW3:AKW54=AIL80)*(AKZ3:AKZ54=AIL81)*(ALA3:ALA54="W"))+SUMPRODUCT((AKW3:AKW54=AIL80)*(AKZ3:AKZ54=AIL78)*(ALA3:ALA54="W"))+SUMPRODUCT((AKW3:AKW54=AIL80)*(AKZ3:AKZ54=AIL79)*(ALA3:ALA54="W"))+SUMPRODUCT((AKW3:AKW54=AIL81)*(AKZ3:AKZ54=AIL80)*(ALB3:ALB54="W"))+SUMPRODUCT((AKW3:AKW54=AIL78)*(AKZ3:AKZ54=AIL80)*(ALB3:ALB54="W"))+SUMPRODUCT((AKW3:AKW54=AIL79)*(AKZ3:AKZ54=AIL80)*(ALB3:ALB54="W")),"")</f>
        <v/>
      </c>
      <c r="AIN80" s="395" t="str">
        <f ca="1">IF(AIL80&lt;&gt;"",SUMPRODUCT((AKW3:AKW54=AIL80)*(AKZ3:AKZ54=AIL81)*(ALA3:ALA54="D"))+SUMPRODUCT((AKW3:AKW54=AIL80)*(AKZ3:AKZ54=AIL78)*(ALA3:ALA54="D"))+SUMPRODUCT((AKW3:AKW54=AIL80)*(AKZ3:AKZ54=AIL79)*(ALA3:ALA54="D"))+SUMPRODUCT((AKW3:AKW54=AIL81)*(AKZ3:AKZ54=AIL80)*(ALA3:ALA54="D"))+SUMPRODUCT((AKW3:AKW54=AIL78)*(AKZ3:AKZ54=AIL80)*(ALA3:ALA54="D"))+SUMPRODUCT((AKW3:AKW54=AIL79)*(AKZ3:AKZ54=AIL80)*(ALA3:ALA54="D")),"")</f>
        <v/>
      </c>
      <c r="AIO80" s="395" t="str">
        <f ca="1">IF(AIL80&lt;&gt;"",SUMPRODUCT((AKW3:AKW54=AIL80)*(AKZ3:AKZ54=AIL81)*(ALA3:ALA54="L"))+SUMPRODUCT((AKW3:AKW54=AIL80)*(AKZ3:AKZ54=AIL78)*(ALA3:ALA54="L"))+SUMPRODUCT((AKW3:AKW54=AIL80)*(AKZ3:AKZ54=AIL79)*(ALA3:ALA54="L"))+SUMPRODUCT((AKW3:AKW54=AIL81)*(AKZ3:AKZ54=AIL80)*(ALB3:ALB54="L"))+SUMPRODUCT((AKW3:AKW54=AIL78)*(AKZ3:AKZ54=AIL80)*(ALB3:ALB54="L"))+SUMPRODUCT((AKW3:AKW54=AIL79)*(AKZ3:AKZ54=AIL80)*(ALB3:ALB54="L")),"")</f>
        <v/>
      </c>
      <c r="AIP80" s="395">
        <f ca="1">SUMPRODUCT((AKW3:AKW54=AIL80)*(AKZ3:AKZ54=AIL81)*AKX3:AKX54)+SUMPRODUCT((AKW3:AKW54=AIL80)*(AKZ3:AKZ54=AIL77)*AKX3:AKX54)+SUMPRODUCT((AKW3:AKW54=AIL80)*(AKZ3:AKZ54=AIL78)*AKX3:AKX54)+SUMPRODUCT((AKW3:AKW54=AIL80)*(AKZ3:AKZ54=AIL79)*AKX3:AKX54)+SUMPRODUCT((AKW3:AKW54=AIL81)*(AKZ3:AKZ54=AIL80)*AKY3:AKY54)+SUMPRODUCT((AKW3:AKW54=AIL77)*(AKZ3:AKZ54=AIL80)*AKY3:AKY54)+SUMPRODUCT((AKW3:AKW54=AIL78)*(AKZ3:AKZ54=AIL80)*AKY3:AKY54)+SUMPRODUCT((AKW3:AKW54=AIL79)*(AKZ3:AKZ54=AIL80)*AKY3:AKY54)</f>
        <v>0</v>
      </c>
      <c r="AIQ80" s="395">
        <f ca="1">SUMPRODUCT((AKW3:AKW54=AIL80)*(AKZ3:AKZ54=AIL81)*AKY3:AKY54)+SUMPRODUCT((AKW3:AKW54=AIL80)*(AKZ3:AKZ54=AIL77)*AKY3:AKY54)+SUMPRODUCT((AKW3:AKW54=AIL80)*(AKZ3:AKZ54=AIL78)*AKY3:AKY54)+SUMPRODUCT((AKW3:AKW54=AIL80)*(AKZ3:AKZ54=AIL79)*AKY3:AKY54)+SUMPRODUCT((AKW3:AKW54=AIL81)*(AKZ3:AKZ54=AIL80)*AKX3:AKX54)+SUMPRODUCT((AKW3:AKW54=AIL77)*(AKZ3:AKZ54=AIL80)*AKX3:AKX54)+SUMPRODUCT((AKW3:AKW54=AIL78)*(AKZ3:AKZ54=AIL80)*AKX3:AKX54)+SUMPRODUCT((AKW3:AKW54=AIL79)*(AKZ3:AKZ54=AIL80)*AKX3:AKX54)</f>
        <v>0</v>
      </c>
      <c r="AIR80" s="395">
        <f ca="1">AIP80-AIQ80+1000</f>
        <v>1000</v>
      </c>
      <c r="AIS80" s="395" t="str">
        <f t="shared" ca="1" si="7755"/>
        <v/>
      </c>
      <c r="AIT80" s="395" t="str">
        <f ca="1">IF(AIL80&lt;&gt;"",VLOOKUP(AIL80,AGY4:AHE52,7,FALSE),"")</f>
        <v/>
      </c>
      <c r="AIU80" s="395" t="str">
        <f ca="1">IF(AIL80&lt;&gt;"",VLOOKUP(AIL80,AGY4:AHE52,5,FALSE),"")</f>
        <v/>
      </c>
      <c r="AIV80" s="395" t="str">
        <f ca="1">IF(AIL80&lt;&gt;"",VLOOKUP(AIL80,AGY4:AHG52,9,FALSE),"")</f>
        <v/>
      </c>
      <c r="AIW80" s="395" t="str">
        <f t="shared" ca="1" si="7756"/>
        <v/>
      </c>
      <c r="AIX80" s="395" t="str">
        <f ca="1">IF(AIL80&lt;&gt;"",RANK(AIW80,AIW77:AIW80),"")</f>
        <v/>
      </c>
      <c r="AIY80" s="395" t="str">
        <f ca="1">IF(AIL80&lt;&gt;"",SUMPRODUCT((AIW77:AIW80=AIW80)*(AIR77:AIR80&gt;AIR80)),"")</f>
        <v/>
      </c>
      <c r="AIZ80" s="395" t="str">
        <f ca="1">IF(AIL80&lt;&gt;"",SUMPRODUCT((AIW77:AIW80=AIW80)*(AIR77:AIR80=AIR80)*(AIP77:AIP80&gt;AIP80)),"")</f>
        <v/>
      </c>
      <c r="AJA80" s="395" t="str">
        <f ca="1">IF(AIL80&lt;&gt;"",SUMPRODUCT((AIW77:AIW80=AIW80)*(AIR77:AIR80=AIR80)*(AIP77:AIP80=AIP80)*(AIT77:AIT80&gt;AIT80)),"")</f>
        <v/>
      </c>
      <c r="AJB80" s="395" t="str">
        <f ca="1">IF(AIL80&lt;&gt;"",SUMPRODUCT((AIW77:AIW80=AIW80)*(AIR77:AIR80=AIR80)*(AIP77:AIP80=AIP80)*(AIT77:AIT80=AIT80)*(AIU77:AIU80&gt;AIU80)),"")</f>
        <v/>
      </c>
      <c r="AJC80" s="395" t="str">
        <f ca="1">IF(AIL80&lt;&gt;"",SUMPRODUCT((AIW77:AIW80=AIW80)*(AIR77:AIR80=AIR80)*(AIP77:AIP80=AIP80)*(AIT77:AIT80=AIT80)*(AIU77:AIU80=AIU80)*(AIV77:AIV80&gt;AIV80)),"")</f>
        <v/>
      </c>
      <c r="AJD80" s="395" t="str">
        <f t="shared" ca="1" si="7773"/>
        <v/>
      </c>
      <c r="ALL80" s="395">
        <f ca="1">IF(COUNTIF(ALL25:ALL28,4)=4,1,SUMPRODUCT((ALL25:ALL28=ALL28)*(ALK25:ALK28=ALK28)*(ALI25:ALI28&gt;ALI28))+1)</f>
        <v>1</v>
      </c>
      <c r="ALW80" s="395">
        <f ca="1">IF(ALX28&lt;&gt;"",SUMPRODUCT((AME25:AME28=AME28)*(AMD25:AMD28=AMD28)*(AMB25:AMB28=AMB28)*(AMC25:AMC28=AMC28)),"")</f>
        <v>4</v>
      </c>
      <c r="ALX80" s="395" t="str">
        <f ca="1">IF(AND(ALW80&lt;&gt;"",ALW80&gt;1),ALX28,"")</f>
        <v>Flamengo</v>
      </c>
      <c r="ALY80" s="395">
        <f ca="1">SUMPRODUCT((APC3:APC54=ALX80)*(APF3:APF54=ALX81)*(APG3:APG54="W"))+SUMPRODUCT((APC3:APC54=ALX80)*(APF3:APF54=ALX77)*(APG3:APG54="W"))+SUMPRODUCT((APC3:APC54=ALX80)*(APF3:APF54=ALX78)*(APG3:APG54="W"))+SUMPRODUCT((APC3:APC54=ALX80)*(APF3:APF54=ALX79)*(APG3:APG54="W"))+SUMPRODUCT((APC3:APC54=ALX81)*(APF3:APF54=ALX80)*(APH3:APH54="W"))+SUMPRODUCT((APC3:APC54=ALX77)*(APF3:APF54=ALX80)*(APH3:APH54="W"))+SUMPRODUCT((APC3:APC54=ALX78)*(APF3:APF54=ALX80)*(APH3:APH54="W"))+SUMPRODUCT((APC3:APC54=ALX79)*(APF3:APF54=ALX80)*(APH3:APH54="W"))</f>
        <v>0</v>
      </c>
      <c r="ALZ80" s="395">
        <f ca="1">SUMPRODUCT((APC3:APC54=ALX80)*(APF3:APF54=ALX81)*(APG3:APG54="D"))+SUMPRODUCT((APC3:APC54=ALX80)*(APF3:APF54=ALX77)*(APG3:APG54="D"))+SUMPRODUCT((APC3:APC54=ALX80)*(APF3:APF54=ALX78)*(APG3:APG54="D"))+SUMPRODUCT((APC3:APC54=ALX80)*(APF3:APF54=ALX79)*(APG3:APG54="D"))+SUMPRODUCT((APC3:APC54=ALX81)*(APF3:APF54=ALX80)*(APG3:APG54="D"))+SUMPRODUCT((APC3:APC54=ALX77)*(APF3:APF54=ALX80)*(APG3:APG54="D"))+SUMPRODUCT((APC3:APC54=ALX78)*(APF3:APF54=ALX80)*(APG3:APG54="D"))+SUMPRODUCT((APC3:APC54=ALX79)*(APF3:APF54=ALX80)*(APG3:APG54="D"))</f>
        <v>0</v>
      </c>
      <c r="AMA80" s="395">
        <f ca="1">SUMPRODUCT((APC3:APC54=ALX80)*(APF3:APF54=ALX81)*(APG3:APG54="L"))+SUMPRODUCT((APC3:APC54=ALX80)*(APF3:APF54=ALX77)*(APG3:APG54="L"))+SUMPRODUCT((APC3:APC54=ALX80)*(APF3:APF54=ALX78)*(APG3:APG54="L"))+SUMPRODUCT((APC3:APC54=ALX80)*(APF3:APF54=ALX79)*(APG3:APG54="L"))+SUMPRODUCT((APC3:APC54=ALX81)*(APF3:APF54=ALX80)*(APH3:APH54="L"))+SUMPRODUCT((APC3:APC54=ALX77)*(APF3:APF54=ALX80)*(APH3:APH54="L"))+SUMPRODUCT((APC3:APC54=ALX78)*(APF3:APF54=ALX80)*(APH3:APH54="L"))+SUMPRODUCT((APC3:APC54=ALX79)*(APF3:APF54=ALX80)*(APH3:APH54="L"))</f>
        <v>0</v>
      </c>
      <c r="AMB80" s="395">
        <f ca="1">SUMPRODUCT((APC3:APC54=ALX80)*(APF3:APF54=ALX81)*APD3:APD54)+SUMPRODUCT((APC3:APC54=ALX80)*(APF3:APF54=ALX77)*APD3:APD54)+SUMPRODUCT((APC3:APC54=ALX80)*(APF3:APF54=ALX78)*APD3:APD54)+SUMPRODUCT((APC3:APC54=ALX80)*(APF3:APF54=ALX79)*APD3:APD54)+SUMPRODUCT((APC3:APC54=ALX81)*(APF3:APF54=ALX80)*APE3:APE54)+SUMPRODUCT((APC3:APC54=ALX77)*(APF3:APF54=ALX80)*APE3:APE54)+SUMPRODUCT((APC3:APC54=ALX78)*(APF3:APF54=ALX80)*APE3:APE54)+SUMPRODUCT((APC3:APC54=ALX79)*(APF3:APF54=ALX80)*APE3:APE54)</f>
        <v>0</v>
      </c>
      <c r="AMC80" s="395">
        <f ca="1">SUMPRODUCT((APC3:APC54=ALX80)*(APF3:APF54=ALX81)*APE3:APE54)+SUMPRODUCT((APC3:APC54=ALX80)*(APF3:APF54=ALX77)*APE3:APE54)+SUMPRODUCT((APC3:APC54=ALX80)*(APF3:APF54=ALX78)*APE3:APE54)+SUMPRODUCT((APC3:APC54=ALX80)*(APF3:APF54=ALX79)*APE3:APE54)+SUMPRODUCT((APC3:APC54=ALX81)*(APF3:APF54=ALX80)*APD3:APD54)+SUMPRODUCT((APC3:APC54=ALX77)*(APF3:APF54=ALX80)*APD3:APD54)+SUMPRODUCT((APC3:APC54=ALX78)*(APF3:APF54=ALX80)*APD3:APD54)+SUMPRODUCT((APC3:APC54=ALX79)*(APF3:APF54=ALX80)*APD3:APD54)</f>
        <v>0</v>
      </c>
      <c r="AMD80" s="395">
        <f ca="1">AMB80-AMC80+1000</f>
        <v>1000</v>
      </c>
      <c r="AME80" s="395">
        <f t="shared" ca="1" si="7757"/>
        <v>0</v>
      </c>
      <c r="AMF80" s="395">
        <f ca="1">IF(ALX80&lt;&gt;"",VLOOKUP(ALX80,ALE4:ALK52,7,FALSE),"")</f>
        <v>1000</v>
      </c>
      <c r="AMG80" s="395">
        <f ca="1">IF(ALX80&lt;&gt;"",VLOOKUP(ALX80,ALE4:ALK52,5,FALSE),"")</f>
        <v>0</v>
      </c>
      <c r="AMH80" s="395">
        <f ca="1">IF(ALX80&lt;&gt;"",VLOOKUP(ALX80,ALE4:ALM52,9,FALSE),"")</f>
        <v>28</v>
      </c>
      <c r="AMI80" s="395">
        <f t="shared" ca="1" si="7758"/>
        <v>0</v>
      </c>
      <c r="AMJ80" s="395">
        <f ca="1">IF(ALX80&lt;&gt;"",RANK(AMI80,AMI77:AMI80),"")</f>
        <v>1</v>
      </c>
      <c r="AMK80" s="395">
        <f ca="1">IF(ALX80&lt;&gt;"",SUMPRODUCT((AMI77:AMI80=AMI80)*(AMD77:AMD80&gt;AMD80)),"")</f>
        <v>0</v>
      </c>
      <c r="AML80" s="395">
        <f ca="1">IF(ALX80&lt;&gt;"",SUMPRODUCT((AMI77:AMI80=AMI80)*(AMD77:AMD80=AMD80)*(AMB77:AMB80&gt;AMB80)),"")</f>
        <v>0</v>
      </c>
      <c r="AMM80" s="395">
        <f ca="1">IF(ALX80&lt;&gt;"",SUMPRODUCT((AMI77:AMI80=AMI80)*(AMD77:AMD80=AMD80)*(AMB77:AMB80=AMB80)*(AMF77:AMF80&gt;AMF80)),"")</f>
        <v>0</v>
      </c>
      <c r="AMN80" s="395">
        <f ca="1">IF(ALX80&lt;&gt;"",SUMPRODUCT((AMI77:AMI80=AMI80)*(AMD77:AMD80=AMD80)*(AMB77:AMB80=AMB80)*(AMF77:AMF80=AMF80)*(AMG77:AMG80&gt;AMG80)),"")</f>
        <v>0</v>
      </c>
      <c r="AMO80" s="395">
        <f ca="1">IF(ALX80&lt;&gt;"",SUMPRODUCT((AMI77:AMI80=AMI80)*(AMD77:AMD80=AMD80)*(AMB77:AMB80=AMB80)*(AMF77:AMF80=AMF80)*(AMG77:AMG80=AMG80)*(AMH77:AMH80&gt;AMH80)),"")</f>
        <v>0</v>
      </c>
      <c r="AMP80" s="395">
        <f ca="1">IF(ALX80&lt;&gt;"",SUM(AMJ80:AMO80),"")</f>
        <v>1</v>
      </c>
      <c r="AMQ80" s="395" t="str">
        <f ca="1">IF(AMR28&lt;&gt;"",SUMPRODUCT((AMY25:AMY28=AMY28)*(AMX25:AMX28=AMX28)*(AMV25:AMV28=AMV28)*(AMW25:AMW28=AMW28)),"")</f>
        <v/>
      </c>
      <c r="AMR80" s="395" t="str">
        <f ca="1">IF(AND(AMQ80&lt;&gt;"",AMQ80&gt;1),AMR28,"")</f>
        <v/>
      </c>
      <c r="AMS80" s="395" t="str">
        <f ca="1">IF(AMR80&lt;&gt;"",SUMPRODUCT((APC3:APC54=AMR80)*(APF3:APF54=AMR81)*(APG3:APG54="W"))+SUMPRODUCT((APC3:APC54=AMR80)*(APF3:APF54=AMR78)*(APG3:APG54="W"))+SUMPRODUCT((APC3:APC54=AMR80)*(APF3:APF54=AMR79)*(APG3:APG54="W"))+SUMPRODUCT((APC3:APC54=AMR81)*(APF3:APF54=AMR80)*(APH3:APH54="W"))+SUMPRODUCT((APC3:APC54=AMR78)*(APF3:APF54=AMR80)*(APH3:APH54="W"))+SUMPRODUCT((APC3:APC54=AMR79)*(APF3:APF54=AMR80)*(APH3:APH54="W")),"")</f>
        <v/>
      </c>
      <c r="AMT80" s="395" t="str">
        <f ca="1">IF(AMR80&lt;&gt;"",SUMPRODUCT((APC3:APC54=AMR80)*(APF3:APF54=AMR81)*(APG3:APG54="D"))+SUMPRODUCT((APC3:APC54=AMR80)*(APF3:APF54=AMR78)*(APG3:APG54="D"))+SUMPRODUCT((APC3:APC54=AMR80)*(APF3:APF54=AMR79)*(APG3:APG54="D"))+SUMPRODUCT((APC3:APC54=AMR81)*(APF3:APF54=AMR80)*(APG3:APG54="D"))+SUMPRODUCT((APC3:APC54=AMR78)*(APF3:APF54=AMR80)*(APG3:APG54="D"))+SUMPRODUCT((APC3:APC54=AMR79)*(APF3:APF54=AMR80)*(APG3:APG54="D")),"")</f>
        <v/>
      </c>
      <c r="AMU80" s="395" t="str">
        <f ca="1">IF(AMR80&lt;&gt;"",SUMPRODUCT((APC3:APC54=AMR80)*(APF3:APF54=AMR81)*(APG3:APG54="L"))+SUMPRODUCT((APC3:APC54=AMR80)*(APF3:APF54=AMR78)*(APG3:APG54="L"))+SUMPRODUCT((APC3:APC54=AMR80)*(APF3:APF54=AMR79)*(APG3:APG54="L"))+SUMPRODUCT((APC3:APC54=AMR81)*(APF3:APF54=AMR80)*(APH3:APH54="L"))+SUMPRODUCT((APC3:APC54=AMR78)*(APF3:APF54=AMR80)*(APH3:APH54="L"))+SUMPRODUCT((APC3:APC54=AMR79)*(APF3:APF54=AMR80)*(APH3:APH54="L")),"")</f>
        <v/>
      </c>
      <c r="AMV80" s="395">
        <f ca="1">SUMPRODUCT((APC3:APC54=AMR80)*(APF3:APF54=AMR81)*APD3:APD54)+SUMPRODUCT((APC3:APC54=AMR80)*(APF3:APF54=AMR77)*APD3:APD54)+SUMPRODUCT((APC3:APC54=AMR80)*(APF3:APF54=AMR78)*APD3:APD54)+SUMPRODUCT((APC3:APC54=AMR80)*(APF3:APF54=AMR79)*APD3:APD54)+SUMPRODUCT((APC3:APC54=AMR81)*(APF3:APF54=AMR80)*APE3:APE54)+SUMPRODUCT((APC3:APC54=AMR77)*(APF3:APF54=AMR80)*APE3:APE54)+SUMPRODUCT((APC3:APC54=AMR78)*(APF3:APF54=AMR80)*APE3:APE54)+SUMPRODUCT((APC3:APC54=AMR79)*(APF3:APF54=AMR80)*APE3:APE54)</f>
        <v>0</v>
      </c>
      <c r="AMW80" s="395">
        <f ca="1">SUMPRODUCT((APC3:APC54=AMR80)*(APF3:APF54=AMR81)*APE3:APE54)+SUMPRODUCT((APC3:APC54=AMR80)*(APF3:APF54=AMR77)*APE3:APE54)+SUMPRODUCT((APC3:APC54=AMR80)*(APF3:APF54=AMR78)*APE3:APE54)+SUMPRODUCT((APC3:APC54=AMR80)*(APF3:APF54=AMR79)*APE3:APE54)+SUMPRODUCT((APC3:APC54=AMR81)*(APF3:APF54=AMR80)*APD3:APD54)+SUMPRODUCT((APC3:APC54=AMR77)*(APF3:APF54=AMR80)*APD3:APD54)+SUMPRODUCT((APC3:APC54=AMR78)*(APF3:APF54=AMR80)*APD3:APD54)+SUMPRODUCT((APC3:APC54=AMR79)*(APF3:APF54=AMR80)*APD3:APD54)</f>
        <v>0</v>
      </c>
      <c r="AMX80" s="395">
        <f ca="1">AMV80-AMW80+1000</f>
        <v>1000</v>
      </c>
      <c r="AMY80" s="395" t="str">
        <f t="shared" ca="1" si="7759"/>
        <v/>
      </c>
      <c r="AMZ80" s="395" t="str">
        <f ca="1">IF(AMR80&lt;&gt;"",VLOOKUP(AMR80,ALE4:ALK52,7,FALSE),"")</f>
        <v/>
      </c>
      <c r="ANA80" s="395" t="str">
        <f ca="1">IF(AMR80&lt;&gt;"",VLOOKUP(AMR80,ALE4:ALK52,5,FALSE),"")</f>
        <v/>
      </c>
      <c r="ANB80" s="395" t="str">
        <f ca="1">IF(AMR80&lt;&gt;"",VLOOKUP(AMR80,ALE4:ALM52,9,FALSE),"")</f>
        <v/>
      </c>
      <c r="ANC80" s="395" t="str">
        <f t="shared" ca="1" si="7760"/>
        <v/>
      </c>
      <c r="AND80" s="395" t="str">
        <f ca="1">IF(AMR80&lt;&gt;"",RANK(ANC80,ANC77:ANC80),"")</f>
        <v/>
      </c>
      <c r="ANE80" s="395" t="str">
        <f ca="1">IF(AMR80&lt;&gt;"",SUMPRODUCT((ANC77:ANC80=ANC80)*(AMX77:AMX80&gt;AMX80)),"")</f>
        <v/>
      </c>
      <c r="ANF80" s="395" t="str">
        <f ca="1">IF(AMR80&lt;&gt;"",SUMPRODUCT((ANC77:ANC80=ANC80)*(AMX77:AMX80=AMX80)*(AMV77:AMV80&gt;AMV80)),"")</f>
        <v/>
      </c>
      <c r="ANG80" s="395" t="str">
        <f ca="1">IF(AMR80&lt;&gt;"",SUMPRODUCT((ANC77:ANC80=ANC80)*(AMX77:AMX80=AMX80)*(AMV77:AMV80=AMV80)*(AMZ77:AMZ80&gt;AMZ80)),"")</f>
        <v/>
      </c>
      <c r="ANH80" s="395" t="str">
        <f ca="1">IF(AMR80&lt;&gt;"",SUMPRODUCT((ANC77:ANC80=ANC80)*(AMX77:AMX80=AMX80)*(AMV77:AMV80=AMV80)*(AMZ77:AMZ80=AMZ80)*(ANA77:ANA80&gt;ANA80)),"")</f>
        <v/>
      </c>
      <c r="ANI80" s="395" t="str">
        <f ca="1">IF(AMR80&lt;&gt;"",SUMPRODUCT((ANC77:ANC80=ANC80)*(AMX77:AMX80=AMX80)*(AMV77:AMV80=AMV80)*(AMZ77:AMZ80=AMZ80)*(ANA77:ANA80=ANA80)*(ANB77:ANB80&gt;ANB80)),"")</f>
        <v/>
      </c>
      <c r="ANJ80" s="395" t="str">
        <f t="shared" ca="1" si="7774"/>
        <v/>
      </c>
      <c r="APR80" s="395">
        <f ca="1">IF(COUNTIF(APR25:APR28,4)=4,1,SUMPRODUCT((APR25:APR28=APR28)*(APQ25:APQ28=APQ28)*(APO25:APO28&gt;APO28))+1)</f>
        <v>1</v>
      </c>
      <c r="AQC80" s="395">
        <f ca="1">IF(AQD28&lt;&gt;"",SUMPRODUCT((AQK25:AQK28=AQK28)*(AQJ25:AQJ28=AQJ28)*(AQH25:AQH28=AQH28)*(AQI25:AQI28=AQI28)),"")</f>
        <v>4</v>
      </c>
      <c r="AQD80" s="395" t="str">
        <f ca="1">IF(AND(AQC80&lt;&gt;"",AQC80&gt;1),AQD28,"")</f>
        <v>Flamengo</v>
      </c>
      <c r="AQE80" s="395">
        <f ca="1">SUMPRODUCT((ATI3:ATI54=AQD80)*(ATL3:ATL54=AQD81)*(ATM3:ATM54="W"))+SUMPRODUCT((ATI3:ATI54=AQD80)*(ATL3:ATL54=AQD77)*(ATM3:ATM54="W"))+SUMPRODUCT((ATI3:ATI54=AQD80)*(ATL3:ATL54=AQD78)*(ATM3:ATM54="W"))+SUMPRODUCT((ATI3:ATI54=AQD80)*(ATL3:ATL54=AQD79)*(ATM3:ATM54="W"))+SUMPRODUCT((ATI3:ATI54=AQD81)*(ATL3:ATL54=AQD80)*(ATN3:ATN54="W"))+SUMPRODUCT((ATI3:ATI54=AQD77)*(ATL3:ATL54=AQD80)*(ATN3:ATN54="W"))+SUMPRODUCT((ATI3:ATI54=AQD78)*(ATL3:ATL54=AQD80)*(ATN3:ATN54="W"))+SUMPRODUCT((ATI3:ATI54=AQD79)*(ATL3:ATL54=AQD80)*(ATN3:ATN54="W"))</f>
        <v>0</v>
      </c>
      <c r="AQF80" s="395">
        <f ca="1">SUMPRODUCT((ATI3:ATI54=AQD80)*(ATL3:ATL54=AQD81)*(ATM3:ATM54="D"))+SUMPRODUCT((ATI3:ATI54=AQD80)*(ATL3:ATL54=AQD77)*(ATM3:ATM54="D"))+SUMPRODUCT((ATI3:ATI54=AQD80)*(ATL3:ATL54=AQD78)*(ATM3:ATM54="D"))+SUMPRODUCT((ATI3:ATI54=AQD80)*(ATL3:ATL54=AQD79)*(ATM3:ATM54="D"))+SUMPRODUCT((ATI3:ATI54=AQD81)*(ATL3:ATL54=AQD80)*(ATM3:ATM54="D"))+SUMPRODUCT((ATI3:ATI54=AQD77)*(ATL3:ATL54=AQD80)*(ATM3:ATM54="D"))+SUMPRODUCT((ATI3:ATI54=AQD78)*(ATL3:ATL54=AQD80)*(ATM3:ATM54="D"))+SUMPRODUCT((ATI3:ATI54=AQD79)*(ATL3:ATL54=AQD80)*(ATM3:ATM54="D"))</f>
        <v>0</v>
      </c>
      <c r="AQG80" s="395">
        <f ca="1">SUMPRODUCT((ATI3:ATI54=AQD80)*(ATL3:ATL54=AQD81)*(ATM3:ATM54="L"))+SUMPRODUCT((ATI3:ATI54=AQD80)*(ATL3:ATL54=AQD77)*(ATM3:ATM54="L"))+SUMPRODUCT((ATI3:ATI54=AQD80)*(ATL3:ATL54=AQD78)*(ATM3:ATM54="L"))+SUMPRODUCT((ATI3:ATI54=AQD80)*(ATL3:ATL54=AQD79)*(ATM3:ATM54="L"))+SUMPRODUCT((ATI3:ATI54=AQD81)*(ATL3:ATL54=AQD80)*(ATN3:ATN54="L"))+SUMPRODUCT((ATI3:ATI54=AQD77)*(ATL3:ATL54=AQD80)*(ATN3:ATN54="L"))+SUMPRODUCT((ATI3:ATI54=AQD78)*(ATL3:ATL54=AQD80)*(ATN3:ATN54="L"))+SUMPRODUCT((ATI3:ATI54=AQD79)*(ATL3:ATL54=AQD80)*(ATN3:ATN54="L"))</f>
        <v>0</v>
      </c>
      <c r="AQH80" s="395">
        <f ca="1">SUMPRODUCT((ATI3:ATI54=AQD80)*(ATL3:ATL54=AQD81)*ATJ3:ATJ54)+SUMPRODUCT((ATI3:ATI54=AQD80)*(ATL3:ATL54=AQD77)*ATJ3:ATJ54)+SUMPRODUCT((ATI3:ATI54=AQD80)*(ATL3:ATL54=AQD78)*ATJ3:ATJ54)+SUMPRODUCT((ATI3:ATI54=AQD80)*(ATL3:ATL54=AQD79)*ATJ3:ATJ54)+SUMPRODUCT((ATI3:ATI54=AQD81)*(ATL3:ATL54=AQD80)*ATK3:ATK54)+SUMPRODUCT((ATI3:ATI54=AQD77)*(ATL3:ATL54=AQD80)*ATK3:ATK54)+SUMPRODUCT((ATI3:ATI54=AQD78)*(ATL3:ATL54=AQD80)*ATK3:ATK54)+SUMPRODUCT((ATI3:ATI54=AQD79)*(ATL3:ATL54=AQD80)*ATK3:ATK54)</f>
        <v>0</v>
      </c>
      <c r="AQI80" s="395">
        <f ca="1">SUMPRODUCT((ATI3:ATI54=AQD80)*(ATL3:ATL54=AQD81)*ATK3:ATK54)+SUMPRODUCT((ATI3:ATI54=AQD80)*(ATL3:ATL54=AQD77)*ATK3:ATK54)+SUMPRODUCT((ATI3:ATI54=AQD80)*(ATL3:ATL54=AQD78)*ATK3:ATK54)+SUMPRODUCT((ATI3:ATI54=AQD80)*(ATL3:ATL54=AQD79)*ATK3:ATK54)+SUMPRODUCT((ATI3:ATI54=AQD81)*(ATL3:ATL54=AQD80)*ATJ3:ATJ54)+SUMPRODUCT((ATI3:ATI54=AQD77)*(ATL3:ATL54=AQD80)*ATJ3:ATJ54)+SUMPRODUCT((ATI3:ATI54=AQD78)*(ATL3:ATL54=AQD80)*ATJ3:ATJ54)+SUMPRODUCT((ATI3:ATI54=AQD79)*(ATL3:ATL54=AQD80)*ATJ3:ATJ54)</f>
        <v>0</v>
      </c>
      <c r="AQJ80" s="395">
        <f ca="1">AQH80-AQI80+1000</f>
        <v>1000</v>
      </c>
      <c r="AQK80" s="395">
        <f t="shared" ca="1" si="7761"/>
        <v>0</v>
      </c>
      <c r="AQL80" s="395">
        <f ca="1">IF(AQD80&lt;&gt;"",VLOOKUP(AQD80,APK4:APQ52,7,FALSE),"")</f>
        <v>1000</v>
      </c>
      <c r="AQM80" s="395">
        <f ca="1">IF(AQD80&lt;&gt;"",VLOOKUP(AQD80,APK4:APQ52,5,FALSE),"")</f>
        <v>0</v>
      </c>
      <c r="AQN80" s="395">
        <f ca="1">IF(AQD80&lt;&gt;"",VLOOKUP(AQD80,APK4:APS52,9,FALSE),"")</f>
        <v>28</v>
      </c>
      <c r="AQO80" s="395">
        <f t="shared" ca="1" si="7762"/>
        <v>0</v>
      </c>
      <c r="AQP80" s="395">
        <f ca="1">IF(AQD80&lt;&gt;"",RANK(AQO80,AQO77:AQO80),"")</f>
        <v>1</v>
      </c>
      <c r="AQQ80" s="395">
        <f ca="1">IF(AQD80&lt;&gt;"",SUMPRODUCT((AQO77:AQO80=AQO80)*(AQJ77:AQJ80&gt;AQJ80)),"")</f>
        <v>0</v>
      </c>
      <c r="AQR80" s="395">
        <f ca="1">IF(AQD80&lt;&gt;"",SUMPRODUCT((AQO77:AQO80=AQO80)*(AQJ77:AQJ80=AQJ80)*(AQH77:AQH80&gt;AQH80)),"")</f>
        <v>0</v>
      </c>
      <c r="AQS80" s="395">
        <f ca="1">IF(AQD80&lt;&gt;"",SUMPRODUCT((AQO77:AQO80=AQO80)*(AQJ77:AQJ80=AQJ80)*(AQH77:AQH80=AQH80)*(AQL77:AQL80&gt;AQL80)),"")</f>
        <v>0</v>
      </c>
      <c r="AQT80" s="395">
        <f ca="1">IF(AQD80&lt;&gt;"",SUMPRODUCT((AQO77:AQO80=AQO80)*(AQJ77:AQJ80=AQJ80)*(AQH77:AQH80=AQH80)*(AQL77:AQL80=AQL80)*(AQM77:AQM80&gt;AQM80)),"")</f>
        <v>0</v>
      </c>
      <c r="AQU80" s="395">
        <f ca="1">IF(AQD80&lt;&gt;"",SUMPRODUCT((AQO77:AQO80=AQO80)*(AQJ77:AQJ80=AQJ80)*(AQH77:AQH80=AQH80)*(AQL77:AQL80=AQL80)*(AQM77:AQM80=AQM80)*(AQN77:AQN80&gt;AQN80)),"")</f>
        <v>0</v>
      </c>
      <c r="AQV80" s="395">
        <f ca="1">IF(AQD80&lt;&gt;"",SUM(AQP80:AQU80),"")</f>
        <v>1</v>
      </c>
      <c r="AQW80" s="395" t="str">
        <f ca="1">IF(AQX28&lt;&gt;"",SUMPRODUCT((ARE25:ARE28=ARE28)*(ARD25:ARD28=ARD28)*(ARB25:ARB28=ARB28)*(ARC25:ARC28=ARC28)),"")</f>
        <v/>
      </c>
      <c r="AQX80" s="395" t="str">
        <f ca="1">IF(AND(AQW80&lt;&gt;"",AQW80&gt;1),AQX28,"")</f>
        <v/>
      </c>
      <c r="AQY80" s="395" t="str">
        <f ca="1">IF(AQX80&lt;&gt;"",SUMPRODUCT((ATI3:ATI54=AQX80)*(ATL3:ATL54=AQX81)*(ATM3:ATM54="W"))+SUMPRODUCT((ATI3:ATI54=AQX80)*(ATL3:ATL54=AQX78)*(ATM3:ATM54="W"))+SUMPRODUCT((ATI3:ATI54=AQX80)*(ATL3:ATL54=AQX79)*(ATM3:ATM54="W"))+SUMPRODUCT((ATI3:ATI54=AQX81)*(ATL3:ATL54=AQX80)*(ATN3:ATN54="W"))+SUMPRODUCT((ATI3:ATI54=AQX78)*(ATL3:ATL54=AQX80)*(ATN3:ATN54="W"))+SUMPRODUCT((ATI3:ATI54=AQX79)*(ATL3:ATL54=AQX80)*(ATN3:ATN54="W")),"")</f>
        <v/>
      </c>
      <c r="AQZ80" s="395" t="str">
        <f ca="1">IF(AQX80&lt;&gt;"",SUMPRODUCT((ATI3:ATI54=AQX80)*(ATL3:ATL54=AQX81)*(ATM3:ATM54="D"))+SUMPRODUCT((ATI3:ATI54=AQX80)*(ATL3:ATL54=AQX78)*(ATM3:ATM54="D"))+SUMPRODUCT((ATI3:ATI54=AQX80)*(ATL3:ATL54=AQX79)*(ATM3:ATM54="D"))+SUMPRODUCT((ATI3:ATI54=AQX81)*(ATL3:ATL54=AQX80)*(ATM3:ATM54="D"))+SUMPRODUCT((ATI3:ATI54=AQX78)*(ATL3:ATL54=AQX80)*(ATM3:ATM54="D"))+SUMPRODUCT((ATI3:ATI54=AQX79)*(ATL3:ATL54=AQX80)*(ATM3:ATM54="D")),"")</f>
        <v/>
      </c>
      <c r="ARA80" s="395" t="str">
        <f ca="1">IF(AQX80&lt;&gt;"",SUMPRODUCT((ATI3:ATI54=AQX80)*(ATL3:ATL54=AQX81)*(ATM3:ATM54="L"))+SUMPRODUCT((ATI3:ATI54=AQX80)*(ATL3:ATL54=AQX78)*(ATM3:ATM54="L"))+SUMPRODUCT((ATI3:ATI54=AQX80)*(ATL3:ATL54=AQX79)*(ATM3:ATM54="L"))+SUMPRODUCT((ATI3:ATI54=AQX81)*(ATL3:ATL54=AQX80)*(ATN3:ATN54="L"))+SUMPRODUCT((ATI3:ATI54=AQX78)*(ATL3:ATL54=AQX80)*(ATN3:ATN54="L"))+SUMPRODUCT((ATI3:ATI54=AQX79)*(ATL3:ATL54=AQX80)*(ATN3:ATN54="L")),"")</f>
        <v/>
      </c>
      <c r="ARB80" s="395">
        <f ca="1">SUMPRODUCT((ATI3:ATI54=AQX80)*(ATL3:ATL54=AQX81)*ATJ3:ATJ54)+SUMPRODUCT((ATI3:ATI54=AQX80)*(ATL3:ATL54=AQX77)*ATJ3:ATJ54)+SUMPRODUCT((ATI3:ATI54=AQX80)*(ATL3:ATL54=AQX78)*ATJ3:ATJ54)+SUMPRODUCT((ATI3:ATI54=AQX80)*(ATL3:ATL54=AQX79)*ATJ3:ATJ54)+SUMPRODUCT((ATI3:ATI54=AQX81)*(ATL3:ATL54=AQX80)*ATK3:ATK54)+SUMPRODUCT((ATI3:ATI54=AQX77)*(ATL3:ATL54=AQX80)*ATK3:ATK54)+SUMPRODUCT((ATI3:ATI54=AQX78)*(ATL3:ATL54=AQX80)*ATK3:ATK54)+SUMPRODUCT((ATI3:ATI54=AQX79)*(ATL3:ATL54=AQX80)*ATK3:ATK54)</f>
        <v>0</v>
      </c>
      <c r="ARC80" s="395">
        <f ca="1">SUMPRODUCT((ATI3:ATI54=AQX80)*(ATL3:ATL54=AQX81)*ATK3:ATK54)+SUMPRODUCT((ATI3:ATI54=AQX80)*(ATL3:ATL54=AQX77)*ATK3:ATK54)+SUMPRODUCT((ATI3:ATI54=AQX80)*(ATL3:ATL54=AQX78)*ATK3:ATK54)+SUMPRODUCT((ATI3:ATI54=AQX80)*(ATL3:ATL54=AQX79)*ATK3:ATK54)+SUMPRODUCT((ATI3:ATI54=AQX81)*(ATL3:ATL54=AQX80)*ATJ3:ATJ54)+SUMPRODUCT((ATI3:ATI54=AQX77)*(ATL3:ATL54=AQX80)*ATJ3:ATJ54)+SUMPRODUCT((ATI3:ATI54=AQX78)*(ATL3:ATL54=AQX80)*ATJ3:ATJ54)+SUMPRODUCT((ATI3:ATI54=AQX79)*(ATL3:ATL54=AQX80)*ATJ3:ATJ54)</f>
        <v>0</v>
      </c>
      <c r="ARD80" s="395">
        <f ca="1">ARB80-ARC80+1000</f>
        <v>1000</v>
      </c>
      <c r="ARE80" s="395" t="str">
        <f t="shared" ca="1" si="7763"/>
        <v/>
      </c>
      <c r="ARF80" s="395" t="str">
        <f ca="1">IF(AQX80&lt;&gt;"",VLOOKUP(AQX80,APK4:APQ52,7,FALSE),"")</f>
        <v/>
      </c>
      <c r="ARG80" s="395" t="str">
        <f ca="1">IF(AQX80&lt;&gt;"",VLOOKUP(AQX80,APK4:APQ52,5,FALSE),"")</f>
        <v/>
      </c>
      <c r="ARH80" s="395" t="str">
        <f ca="1">IF(AQX80&lt;&gt;"",VLOOKUP(AQX80,APK4:APS52,9,FALSE),"")</f>
        <v/>
      </c>
      <c r="ARI80" s="395" t="str">
        <f t="shared" ca="1" si="7764"/>
        <v/>
      </c>
      <c r="ARJ80" s="395" t="str">
        <f ca="1">IF(AQX80&lt;&gt;"",RANK(ARI80,ARI77:ARI80),"")</f>
        <v/>
      </c>
      <c r="ARK80" s="395" t="str">
        <f ca="1">IF(AQX80&lt;&gt;"",SUMPRODUCT((ARI77:ARI80=ARI80)*(ARD77:ARD80&gt;ARD80)),"")</f>
        <v/>
      </c>
      <c r="ARL80" s="395" t="str">
        <f ca="1">IF(AQX80&lt;&gt;"",SUMPRODUCT((ARI77:ARI80=ARI80)*(ARD77:ARD80=ARD80)*(ARB77:ARB80&gt;ARB80)),"")</f>
        <v/>
      </c>
      <c r="ARM80" s="395" t="str">
        <f ca="1">IF(AQX80&lt;&gt;"",SUMPRODUCT((ARI77:ARI80=ARI80)*(ARD77:ARD80=ARD80)*(ARB77:ARB80=ARB80)*(ARF77:ARF80&gt;ARF80)),"")</f>
        <v/>
      </c>
      <c r="ARN80" s="395" t="str">
        <f ca="1">IF(AQX80&lt;&gt;"",SUMPRODUCT((ARI77:ARI80=ARI80)*(ARD77:ARD80=ARD80)*(ARB77:ARB80=ARB80)*(ARF77:ARF80=ARF80)*(ARG77:ARG80&gt;ARG80)),"")</f>
        <v/>
      </c>
      <c r="ARO80" s="395" t="str">
        <f ca="1">IF(AQX80&lt;&gt;"",SUMPRODUCT((ARI77:ARI80=ARI80)*(ARD77:ARD80=ARD80)*(ARB77:ARB80=ARB80)*(ARF77:ARF80=ARF80)*(ARG77:ARG80=ARG80)*(ARH77:ARH80&gt;ARH80)),"")</f>
        <v/>
      </c>
      <c r="ARP80" s="395" t="str">
        <f t="shared" ca="1" si="7775"/>
        <v/>
      </c>
    </row>
    <row r="82" spans="7:1160" x14ac:dyDescent="0.25">
      <c r="U82" s="395">
        <f>IF(V83="",SUM(AH31:AM31),IF(V84="",SUM(AH32:AM32),IF(V85="",SUM(AH33:AM33),IF(V86="",SUM(AH34:AM34),0))))</f>
        <v>0</v>
      </c>
      <c r="AO82" s="395">
        <f>IF(AP84="",SUM(BB32:BG32),IF(AP85="",SUM(BB33:BG33),IF(AP86="",SUM(BB34:BG34),0)))</f>
        <v>0</v>
      </c>
      <c r="EA82" s="395">
        <f ca="1">IF(EB83="",SUM(EN31:ES31),IF(EB84="",SUM(EN32:ES32),IF(EB85="",SUM(EN33:ES33),IF(EB86="",SUM(EN34:ES34),0))))</f>
        <v>0</v>
      </c>
      <c r="EU82" s="395">
        <f ca="1">IF(EV84="",SUM(FH32:FM32),IF(EV85="",SUM(FH33:FM33),IF(EV86="",SUM(FH34:FM34),0)))</f>
        <v>0</v>
      </c>
      <c r="IG82" s="395">
        <f ca="1">IF(IH83="",SUM(IT31:IY31),IF(IH84="",SUM(IT32:IY32),IF(IH85="",SUM(IT33:IY33),IF(IH86="",SUM(IT34:IY34),0))))</f>
        <v>0</v>
      </c>
      <c r="JA82" s="395">
        <f ca="1">IF(JB84="",SUM(JN32:JS32),IF(JB85="",SUM(JN33:JS33),IF(JB86="",SUM(JN34:JS34),0)))</f>
        <v>0</v>
      </c>
      <c r="MM82" s="395">
        <f ca="1">IF(MN83="",SUM(MZ31:NE31),IF(MN84="",SUM(MZ32:NE32),IF(MN85="",SUM(MZ33:NE33),IF(MN86="",SUM(MZ34:NE34),0))))</f>
        <v>0</v>
      </c>
      <c r="NG82" s="395">
        <f ca="1">IF(NH84="",SUM(NT32:NY32),IF(NH85="",SUM(NT33:NY33),IF(NH86="",SUM(NT34:NY34),0)))</f>
        <v>2</v>
      </c>
      <c r="QS82" s="395">
        <f ca="1">IF(QT83="",SUM(RF31:RK31),IF(QT84="",SUM(RF32:RK32),IF(QT85="",SUM(RF33:RK33),IF(QT86="",SUM(RF34:RK34),0))))</f>
        <v>0</v>
      </c>
      <c r="RM82" s="395">
        <f ca="1">IF(RN84="",SUM(RZ32:SE32),IF(RN85="",SUM(RZ33:SE33),IF(RN86="",SUM(RZ34:SE34),0)))</f>
        <v>0</v>
      </c>
      <c r="UY82" s="395">
        <f ca="1">IF(UZ83="",SUM(VL31:VQ31),IF(UZ84="",SUM(VL32:VQ32),IF(UZ85="",SUM(VL33:VQ33),IF(UZ86="",SUM(VL34:VQ34),0))))</f>
        <v>0</v>
      </c>
      <c r="VS82" s="395">
        <f ca="1">IF(VT84="",SUM(WF32:WK32),IF(VT85="",SUM(WF33:WK33),IF(VT86="",SUM(WF34:WK34),0)))</f>
        <v>0</v>
      </c>
      <c r="ZE82" s="395">
        <f ca="1">IF(ZF83="",SUM(ZR31:ZW31),IF(ZF84="",SUM(ZR32:ZW32),IF(ZF85="",SUM(ZR33:ZW33),IF(ZF86="",SUM(ZR34:ZW34),0))))</f>
        <v>0</v>
      </c>
      <c r="ZY82" s="395">
        <f ca="1">IF(ZZ84="",SUM(AAL32:AAQ32),IF(ZZ85="",SUM(AAL33:AAQ33),IF(ZZ86="",SUM(AAL34:AAQ34),0)))</f>
        <v>0</v>
      </c>
      <c r="ADK82" s="395">
        <f ca="1">IF(ADL83="",SUM(ADX31:AEC31),IF(ADL84="",SUM(ADX32:AEC32),IF(ADL85="",SUM(ADX33:AEC33),IF(ADL86="",SUM(ADX34:AEC34),0))))</f>
        <v>0</v>
      </c>
      <c r="AEE82" s="395">
        <f ca="1">IF(AEF84="",SUM(AER32:AEW32),IF(AEF85="",SUM(AER33:AEW33),IF(AEF86="",SUM(AER34:AEW34),0)))</f>
        <v>0</v>
      </c>
      <c r="AHQ82" s="395">
        <f ca="1">IF(AHR83="",SUM(AID31:AII31),IF(AHR84="",SUM(AID32:AII32),IF(AHR85="",SUM(AID33:AII33),IF(AHR86="",SUM(AID34:AII34),0))))</f>
        <v>0</v>
      </c>
      <c r="AIK82" s="395">
        <f ca="1">IF(AIL84="",SUM(AIX32:AJC32),IF(AIL85="",SUM(AIX33:AJC33),IF(AIL86="",SUM(AIX34:AJC34),0)))</f>
        <v>0</v>
      </c>
      <c r="ALW82" s="395">
        <f ca="1">IF(ALX83="",SUM(AMJ31:AMO31),IF(ALX84="",SUM(AMJ32:AMO32),IF(ALX85="",SUM(AMJ33:AMO33),IF(ALX86="",SUM(AMJ34:AMO34),0))))</f>
        <v>0</v>
      </c>
      <c r="AMQ82" s="395">
        <f ca="1">IF(AMR84="",SUM(AND32:ANI32),IF(AMR85="",SUM(AND33:ANI33),IF(AMR86="",SUM(AND34:ANI34),0)))</f>
        <v>0</v>
      </c>
      <c r="AQC82" s="395">
        <f ca="1">IF(AQD83="",SUM(AQP31:AQU31),IF(AQD84="",SUM(AQP32:AQU32),IF(AQD85="",SUM(AQP33:AQU33),IF(AQD86="",SUM(AQP34:AQU34),0))))</f>
        <v>0</v>
      </c>
      <c r="AQW82" s="395">
        <f ca="1">IF(AQX84="",SUM(ARJ32:ARO32),IF(AQX85="",SUM(ARJ33:ARO33),IF(AQX86="",SUM(ARJ34:ARO34),0)))</f>
        <v>0</v>
      </c>
    </row>
    <row r="83" spans="7:1160" x14ac:dyDescent="0.25">
      <c r="G83" s="395">
        <v>1</v>
      </c>
      <c r="H83" s="395">
        <v>1</v>
      </c>
      <c r="I83" s="395">
        <v>1</v>
      </c>
      <c r="J83" s="395">
        <f>IF(COUNTIF(J31:J34,4)=4,1,SUMPRODUCT((J31:J34=J31)*(I31:I34=I31)*(G31:G34&gt;G31))+1)</f>
        <v>1</v>
      </c>
      <c r="U83" s="395" t="str">
        <f>IF(V31&lt;&gt;"",SUMPRODUCT((AC31:AC34=AC31)*(AB31:AB34=AB31)*(Z31:Z34=Z31)*(AA31:AA34=AA31)),"")</f>
        <v/>
      </c>
      <c r="V83" s="395" t="str">
        <f>IF(AND(U83&lt;&gt;"",U83&gt;1),V31,"")</f>
        <v/>
      </c>
      <c r="W83" s="395">
        <f>SUMPRODUCT((DA3:DA54=V83)*(DD3:DD54=V84)*(DE3:DE54="W"))+SUMPRODUCT((DA3:DA54=V83)*(DD3:DD54=V85)*(DE3:DE54="W"))+SUMPRODUCT((DA3:DA54=V83)*(DD3:DD54=V86)*(DE3:DE54="W"))+SUMPRODUCT((DA3:DA54=V83)*(DD3:DD54=V87)*(DE3:DE54="W"))+SUMPRODUCT((DA3:DA54=V84)*(DD3:DD54=V83)*(DF3:DF54="W"))+SUMPRODUCT((DA3:DA54=V85)*(DD3:DD54=V83)*(DF3:DF54="W"))+SUMPRODUCT((DA3:DA54=V86)*(DD3:DD54=V83)*(DF3:DF54="W"))+SUMPRODUCT((DA3:DA54=V87)*(DD3:DD54=V83)*(DF3:DF54="W"))</f>
        <v>0</v>
      </c>
      <c r="X83" s="395">
        <f>SUMPRODUCT((DA3:DA54=V83)*(DD3:DD54=V84)*(DE3:DE54="D"))+SUMPRODUCT((DA3:DA54=V83)*(DD3:DD54=V85)*(DE3:DE54="D"))+SUMPRODUCT((DA3:DA54=V83)*(DD3:DD54=V86)*(DE3:DE54="D"))+SUMPRODUCT((DA3:DA54=V83)*(DD3:DD54=V87)*(DE3:DE54="D"))+SUMPRODUCT((DA3:DA54=V84)*(DD3:DD54=V83)*(DE3:DE54="D"))+SUMPRODUCT((DA3:DA54=V85)*(DD3:DD54=V83)*(DE3:DE54="D"))+SUMPRODUCT((DA3:DA54=V86)*(DD3:DD54=V83)*(DE3:DE54="D"))+SUMPRODUCT((DA3:DA54=V87)*(DD3:DD54=V83)*(DE3:DE54="D"))</f>
        <v>0</v>
      </c>
      <c r="Y83" s="395">
        <f>SUMPRODUCT((DA3:DA54=V83)*(DD3:DD54=V84)*(DE3:DE54="L"))+SUMPRODUCT((DA3:DA54=V83)*(DD3:DD54=V85)*(DE3:DE54="L"))+SUMPRODUCT((DA3:DA54=V83)*(DD3:DD54=V86)*(DE3:DE54="L"))+SUMPRODUCT((DA3:DA54=V83)*(DD3:DD54=V87)*(DE3:DE54="L"))+SUMPRODUCT((DA3:DA54=V84)*(DD3:DD54=V83)*(DF3:DF54="L"))+SUMPRODUCT((DA3:DA54=V85)*(DD3:DD54=V83)*(DF3:DF54="L"))+SUMPRODUCT((DA3:DA54=V86)*(DD3:DD54=V83)*(DF3:DF54="L"))+SUMPRODUCT((DA3:DA54=V87)*(DD3:DD54=V83)*(DF3:DF54="L"))</f>
        <v>0</v>
      </c>
      <c r="Z83" s="395">
        <f>SUMPRODUCT((DA3:DA54=V83)*(DD3:DD54=V84)*DB3:DB54)+SUMPRODUCT((DA3:DA54=V83)*(DD3:DD54=V85)*DB3:DB54)+SUMPRODUCT((DA3:DA54=V83)*(DD3:DD54=V86)*DB3:DB54)+SUMPRODUCT((DA3:DA54=V83)*(DD3:DD54=V87)*DB3:DB54)+SUMPRODUCT((DA3:DA54=V84)*(DD3:DD54=V83)*DC3:DC54)+SUMPRODUCT((DA3:DA54=V85)*(DD3:DD54=V83)*DC3:DC54)+SUMPRODUCT((DA3:DA54=V86)*(DD3:DD54=V83)*DC3:DC54)+SUMPRODUCT((DA3:DA54=V87)*(DD3:DD54=V83)*DC3:DC54)</f>
        <v>0</v>
      </c>
      <c r="AA83" s="395">
        <f>SUMPRODUCT((DA3:DA54=V83)*(DD3:DD54=V84)*DC3:DC54)+SUMPRODUCT((DA3:DA54=V83)*(DD3:DD54=V85)*DC3:DC54)+SUMPRODUCT((DA3:DA54=V83)*(DD3:DD54=V86)*DC3:DC54)+SUMPRODUCT((DA3:DA54=V83)*(DD3:DD54=V87)*DC3:DC54)+SUMPRODUCT((DA3:DA54=V84)*(DD3:DD54=V83)*DB3:DB54)+SUMPRODUCT((DA3:DA54=V85)*(DD3:DD54=V83)*DB3:DB54)+SUMPRODUCT((DA3:DA54=V86)*(DD3:DD54=V83)*DB3:DB54)+SUMPRODUCT((DA3:DA54=V87)*(DD3:DD54=V83)*DB3:DB54)</f>
        <v>0</v>
      </c>
      <c r="AB83" s="395">
        <f>Z83-AA83+1000</f>
        <v>1000</v>
      </c>
      <c r="AC83" s="395" t="str">
        <f>IF(V83&lt;&gt;"",W83*3+X83*1,"")</f>
        <v/>
      </c>
      <c r="AD83" s="395" t="str">
        <f>IF(V83&lt;&gt;"",VLOOKUP(V83,C4:I52,7,FALSE),"")</f>
        <v/>
      </c>
      <c r="AE83" s="395" t="str">
        <f>IF(V83&lt;&gt;"",VLOOKUP(V83,C4:I52,5,FALSE),"")</f>
        <v/>
      </c>
      <c r="AF83" s="395" t="str">
        <f>IF(V83&lt;&gt;"",VLOOKUP(V83,C4:K52,9,FALSE),"")</f>
        <v/>
      </c>
      <c r="AG83" s="395" t="str">
        <f>AC83</f>
        <v/>
      </c>
      <c r="AH83" s="395" t="str">
        <f>IF(V83&lt;&gt;"",RANK(AG83,AG83:AG86),"")</f>
        <v/>
      </c>
      <c r="AI83" s="395" t="str">
        <f>IF(V83&lt;&gt;"",SUMPRODUCT((AG83:AG86=AG83)*(AB83:AB86&gt;AB83)),"")</f>
        <v/>
      </c>
      <c r="AJ83" s="395" t="str">
        <f>IF(V83&lt;&gt;"",SUMPRODUCT((AG83:AG86=AG83)*(AB83:AB86=AB83)*(Z83:Z86&gt;Z83)),"")</f>
        <v/>
      </c>
      <c r="AK83" s="395" t="str">
        <f>IF(V83&lt;&gt;"",SUMPRODUCT((AG83:AG86=AG83)*(AB83:AB86=AB83)*(Z83:Z86=Z83)*(AD83:AD86&gt;AD83)),"")</f>
        <v/>
      </c>
      <c r="AL83" s="395" t="str">
        <f>IF(V83&lt;&gt;"",SUMPRODUCT((AG83:AG86=AG83)*(AB83:AB86=AB83)*(Z83:Z86=Z83)*(AD83:AD86=AD83)*(AE83:AE86&gt;AE83)),"")</f>
        <v/>
      </c>
      <c r="AM83" s="395" t="str">
        <f>IF(V83&lt;&gt;"",SUMPRODUCT((AG83:AG86=AG83)*(AB83:AB86=AB83)*(Z83:Z86=Z83)*(AD83:AD86=AD83)*(AE83:AE86=AE83)*(AF83:AF86&gt;AF83)),"")</f>
        <v/>
      </c>
      <c r="AN83" s="395" t="str">
        <f>IF(V83&lt;&gt;"",SUM(AH83:AM83),"")</f>
        <v/>
      </c>
      <c r="DP83" s="395">
        <f ca="1">IF(COUNTIF(DP31:DP34,4)=4,1,SUMPRODUCT((DP31:DP34=DP31)*(DO31:DO34=DO31)*(DM31:DM34&gt;DM31))+1)</f>
        <v>1</v>
      </c>
      <c r="EA83" s="395" t="str">
        <f ca="1">IF(EB31&lt;&gt;"",SUMPRODUCT((EI31:EI34=EI31)*(EH31:EH34=EH31)*(EF31:EF34=EF31)*(EG31:EG34=EG31)),"")</f>
        <v/>
      </c>
      <c r="EB83" s="395" t="str">
        <f ca="1">IF(AND(EA83&lt;&gt;"",EA83&gt;1),EB31,"")</f>
        <v/>
      </c>
      <c r="EC83" s="395">
        <f ca="1">SUMPRODUCT((HG3:HG54=EB83)*(HJ3:HJ54=EB84)*(HK3:HK54="W"))+SUMPRODUCT((HG3:HG54=EB83)*(HJ3:HJ54=EB85)*(HK3:HK54="W"))+SUMPRODUCT((HG3:HG54=EB83)*(HJ3:HJ54=EB86)*(HK3:HK54="W"))+SUMPRODUCT((HG3:HG54=EB83)*(HJ3:HJ54=EB87)*(HK3:HK54="W"))+SUMPRODUCT((HG3:HG54=EB84)*(HJ3:HJ54=EB83)*(HL3:HL54="W"))+SUMPRODUCT((HG3:HG54=EB85)*(HJ3:HJ54=EB83)*(HL3:HL54="W"))+SUMPRODUCT((HG3:HG54=EB86)*(HJ3:HJ54=EB83)*(HL3:HL54="W"))+SUMPRODUCT((HG3:HG54=EB87)*(HJ3:HJ54=EB83)*(HL3:HL54="W"))</f>
        <v>0</v>
      </c>
      <c r="ED83" s="395">
        <f ca="1">SUMPRODUCT((HG3:HG54=EB83)*(HJ3:HJ54=EB84)*(HK3:HK54="D"))+SUMPRODUCT((HG3:HG54=EB83)*(HJ3:HJ54=EB85)*(HK3:HK54="D"))+SUMPRODUCT((HG3:HG54=EB83)*(HJ3:HJ54=EB86)*(HK3:HK54="D"))+SUMPRODUCT((HG3:HG54=EB83)*(HJ3:HJ54=EB87)*(HK3:HK54="D"))+SUMPRODUCT((HG3:HG54=EB84)*(HJ3:HJ54=EB83)*(HK3:HK54="D"))+SUMPRODUCT((HG3:HG54=EB85)*(HJ3:HJ54=EB83)*(HK3:HK54="D"))+SUMPRODUCT((HG3:HG54=EB86)*(HJ3:HJ54=EB83)*(HK3:HK54="D"))+SUMPRODUCT((HG3:HG54=EB87)*(HJ3:HJ54=EB83)*(HK3:HK54="D"))</f>
        <v>0</v>
      </c>
      <c r="EE83" s="395">
        <f ca="1">SUMPRODUCT((HG3:HG54=EB83)*(HJ3:HJ54=EB84)*(HK3:HK54="L"))+SUMPRODUCT((HG3:HG54=EB83)*(HJ3:HJ54=EB85)*(HK3:HK54="L"))+SUMPRODUCT((HG3:HG54=EB83)*(HJ3:HJ54=EB86)*(HK3:HK54="L"))+SUMPRODUCT((HG3:HG54=EB83)*(HJ3:HJ54=EB87)*(HK3:HK54="L"))+SUMPRODUCT((HG3:HG54=EB84)*(HJ3:HJ54=EB83)*(HL3:HL54="L"))+SUMPRODUCT((HG3:HG54=EB85)*(HJ3:HJ54=EB83)*(HL3:HL54="L"))+SUMPRODUCT((HG3:HG54=EB86)*(HJ3:HJ54=EB83)*(HL3:HL54="L"))+SUMPRODUCT((HG3:HG54=EB87)*(HJ3:HJ54=EB83)*(HL3:HL54="L"))</f>
        <v>0</v>
      </c>
      <c r="EF83" s="395">
        <f ca="1">SUMPRODUCT((HG3:HG54=EB83)*(HJ3:HJ54=EB84)*HH3:HH54)+SUMPRODUCT((HG3:HG54=EB83)*(HJ3:HJ54=EB85)*HH3:HH54)+SUMPRODUCT((HG3:HG54=EB83)*(HJ3:HJ54=EB86)*HH3:HH54)+SUMPRODUCT((HG3:HG54=EB83)*(HJ3:HJ54=EB87)*HH3:HH54)+SUMPRODUCT((HG3:HG54=EB84)*(HJ3:HJ54=EB83)*HI3:HI54)+SUMPRODUCT((HG3:HG54=EB85)*(HJ3:HJ54=EB83)*HI3:HI54)+SUMPRODUCT((HG3:HG54=EB86)*(HJ3:HJ54=EB83)*HI3:HI54)+SUMPRODUCT((HG3:HG54=EB87)*(HJ3:HJ54=EB83)*HI3:HI54)</f>
        <v>0</v>
      </c>
      <c r="EG83" s="395">
        <f ca="1">SUMPRODUCT((HG3:HG54=EB83)*(HJ3:HJ54=EB84)*HI3:HI54)+SUMPRODUCT((HG3:HG54=EB83)*(HJ3:HJ54=EB85)*HI3:HI54)+SUMPRODUCT((HG3:HG54=EB83)*(HJ3:HJ54=EB86)*HI3:HI54)+SUMPRODUCT((HG3:HG54=EB83)*(HJ3:HJ54=EB87)*HI3:HI54)+SUMPRODUCT((HG3:HG54=EB84)*(HJ3:HJ54=EB83)*HH3:HH54)+SUMPRODUCT((HG3:HG54=EB85)*(HJ3:HJ54=EB83)*HH3:HH54)+SUMPRODUCT((HG3:HG54=EB86)*(HJ3:HJ54=EB83)*HH3:HH54)+SUMPRODUCT((HG3:HG54=EB87)*(HJ3:HJ54=EB83)*HH3:HH54)</f>
        <v>0</v>
      </c>
      <c r="EH83" s="395">
        <f ca="1">EF83-EG83+1000</f>
        <v>1000</v>
      </c>
      <c r="EI83" s="395" t="str">
        <f ca="1">IF(EB83&lt;&gt;"",EC83*3+ED83*1,"")</f>
        <v/>
      </c>
      <c r="EJ83" s="395" t="str">
        <f ca="1">IF(EB83&lt;&gt;"",VLOOKUP(EB83,DI4:DO52,7,FALSE),"")</f>
        <v/>
      </c>
      <c r="EK83" s="395" t="str">
        <f ca="1">IF(EB83&lt;&gt;"",VLOOKUP(EB83,DI4:DO52,5,FALSE),"")</f>
        <v/>
      </c>
      <c r="EL83" s="395" t="str">
        <f ca="1">IF(EB83&lt;&gt;"",VLOOKUP(EB83,DI4:DQ52,9,FALSE),"")</f>
        <v/>
      </c>
      <c r="EM83" s="395" t="str">
        <f ca="1">EI83</f>
        <v/>
      </c>
      <c r="EN83" s="395" t="str">
        <f ca="1">IF(EB83&lt;&gt;"",RANK(EM83,EM83:EM86),"")</f>
        <v/>
      </c>
      <c r="EO83" s="395" t="str">
        <f ca="1">IF(EB83&lt;&gt;"",SUMPRODUCT((EM83:EM86=EM83)*(EH83:EH86&gt;EH83)),"")</f>
        <v/>
      </c>
      <c r="EP83" s="395" t="str">
        <f ca="1">IF(EB83&lt;&gt;"",SUMPRODUCT((EM83:EM86=EM83)*(EH83:EH86=EH83)*(EF83:EF86&gt;EF83)),"")</f>
        <v/>
      </c>
      <c r="EQ83" s="395" t="str">
        <f ca="1">IF(EB83&lt;&gt;"",SUMPRODUCT((EM83:EM86=EM83)*(EH83:EH86=EH83)*(EF83:EF86=EF83)*(EJ83:EJ86&gt;EJ83)),"")</f>
        <v/>
      </c>
      <c r="ER83" s="395" t="str">
        <f ca="1">IF(EB83&lt;&gt;"",SUMPRODUCT((EM83:EM86=EM83)*(EH83:EH86=EH83)*(EF83:EF86=EF83)*(EJ83:EJ86=EJ83)*(EK83:EK86&gt;EK83)),"")</f>
        <v/>
      </c>
      <c r="ES83" s="395" t="str">
        <f ca="1">IF(EB83&lt;&gt;"",SUMPRODUCT((EM83:EM86=EM83)*(EH83:EH86=EH83)*(EF83:EF86=EF83)*(EJ83:EJ86=EJ83)*(EK83:EK86=EK83)*(EL83:EL86&gt;EL83)),"")</f>
        <v/>
      </c>
      <c r="ET83" s="395" t="str">
        <f ca="1">IF(EB83&lt;&gt;"",SUM(EN83:ES83),"")</f>
        <v/>
      </c>
      <c r="HV83" s="395">
        <f ca="1">IF(COUNTIF(HV31:HV34,4)=4,1,SUMPRODUCT((HV31:HV34=HV31)*(HU31:HU34=HU31)*(HS31:HS34&gt;HS31))+1)</f>
        <v>1</v>
      </c>
      <c r="IG83" s="395" t="str">
        <f ca="1">IF(IH31&lt;&gt;"",SUMPRODUCT((IO31:IO34=IO31)*(IN31:IN34=IN31)*(IL31:IL34=IL31)*(IM31:IM34=IM31)),"")</f>
        <v/>
      </c>
      <c r="IH83" s="395" t="str">
        <f ca="1">IF(AND(IG83&lt;&gt;"",IG83&gt;1),IH31,"")</f>
        <v/>
      </c>
      <c r="II83" s="395">
        <f ca="1">SUMPRODUCT((LM3:LM54=IH83)*(LP3:LP54=IH84)*(LQ3:LQ54="W"))+SUMPRODUCT((LM3:LM54=IH83)*(LP3:LP54=IH85)*(LQ3:LQ54="W"))+SUMPRODUCT((LM3:LM54=IH83)*(LP3:LP54=IH86)*(LQ3:LQ54="W"))+SUMPRODUCT((LM3:LM54=IH83)*(LP3:LP54=IH87)*(LQ3:LQ54="W"))+SUMPRODUCT((LM3:LM54=IH84)*(LP3:LP54=IH83)*(LR3:LR54="W"))+SUMPRODUCT((LM3:LM54=IH85)*(LP3:LP54=IH83)*(LR3:LR54="W"))+SUMPRODUCT((LM3:LM54=IH86)*(LP3:LP54=IH83)*(LR3:LR54="W"))+SUMPRODUCT((LM3:LM54=IH87)*(LP3:LP54=IH83)*(LR3:LR54="W"))</f>
        <v>0</v>
      </c>
      <c r="IJ83" s="395">
        <f ca="1">SUMPRODUCT((LM3:LM54=IH83)*(LP3:LP54=IH84)*(LQ3:LQ54="D"))+SUMPRODUCT((LM3:LM54=IH83)*(LP3:LP54=IH85)*(LQ3:LQ54="D"))+SUMPRODUCT((LM3:LM54=IH83)*(LP3:LP54=IH86)*(LQ3:LQ54="D"))+SUMPRODUCT((LM3:LM54=IH83)*(LP3:LP54=IH87)*(LQ3:LQ54="D"))+SUMPRODUCT((LM3:LM54=IH84)*(LP3:LP54=IH83)*(LQ3:LQ54="D"))+SUMPRODUCT((LM3:LM54=IH85)*(LP3:LP54=IH83)*(LQ3:LQ54="D"))+SUMPRODUCT((LM3:LM54=IH86)*(LP3:LP54=IH83)*(LQ3:LQ54="D"))+SUMPRODUCT((LM3:LM54=IH87)*(LP3:LP54=IH83)*(LQ3:LQ54="D"))</f>
        <v>0</v>
      </c>
      <c r="IK83" s="395">
        <f ca="1">SUMPRODUCT((LM3:LM54=IH83)*(LP3:LP54=IH84)*(LQ3:LQ54="L"))+SUMPRODUCT((LM3:LM54=IH83)*(LP3:LP54=IH85)*(LQ3:LQ54="L"))+SUMPRODUCT((LM3:LM54=IH83)*(LP3:LP54=IH86)*(LQ3:LQ54="L"))+SUMPRODUCT((LM3:LM54=IH83)*(LP3:LP54=IH87)*(LQ3:LQ54="L"))+SUMPRODUCT((LM3:LM54=IH84)*(LP3:LP54=IH83)*(LR3:LR54="L"))+SUMPRODUCT((LM3:LM54=IH85)*(LP3:LP54=IH83)*(LR3:LR54="L"))+SUMPRODUCT((LM3:LM54=IH86)*(LP3:LP54=IH83)*(LR3:LR54="L"))+SUMPRODUCT((LM3:LM54=IH87)*(LP3:LP54=IH83)*(LR3:LR54="L"))</f>
        <v>0</v>
      </c>
      <c r="IL83" s="395">
        <f ca="1">SUMPRODUCT((LM3:LM54=IH83)*(LP3:LP54=IH84)*LN3:LN54)+SUMPRODUCT((LM3:LM54=IH83)*(LP3:LP54=IH85)*LN3:LN54)+SUMPRODUCT((LM3:LM54=IH83)*(LP3:LP54=IH86)*LN3:LN54)+SUMPRODUCT((LM3:LM54=IH83)*(LP3:LP54=IH87)*LN3:LN54)+SUMPRODUCT((LM3:LM54=IH84)*(LP3:LP54=IH83)*LO3:LO54)+SUMPRODUCT((LM3:LM54=IH85)*(LP3:LP54=IH83)*LO3:LO54)+SUMPRODUCT((LM3:LM54=IH86)*(LP3:LP54=IH83)*LO3:LO54)+SUMPRODUCT((LM3:LM54=IH87)*(LP3:LP54=IH83)*LO3:LO54)</f>
        <v>0</v>
      </c>
      <c r="IM83" s="395">
        <f ca="1">SUMPRODUCT((LM3:LM54=IH83)*(LP3:LP54=IH84)*LO3:LO54)+SUMPRODUCT((LM3:LM54=IH83)*(LP3:LP54=IH85)*LO3:LO54)+SUMPRODUCT((LM3:LM54=IH83)*(LP3:LP54=IH86)*LO3:LO54)+SUMPRODUCT((LM3:LM54=IH83)*(LP3:LP54=IH87)*LO3:LO54)+SUMPRODUCT((LM3:LM54=IH84)*(LP3:LP54=IH83)*LN3:LN54)+SUMPRODUCT((LM3:LM54=IH85)*(LP3:LP54=IH83)*LN3:LN54)+SUMPRODUCT((LM3:LM54=IH86)*(LP3:LP54=IH83)*LN3:LN54)+SUMPRODUCT((LM3:LM54=IH87)*(LP3:LP54=IH83)*LN3:LN54)</f>
        <v>0</v>
      </c>
      <c r="IN83" s="395">
        <f ca="1">IL83-IM83+1000</f>
        <v>1000</v>
      </c>
      <c r="IO83" s="395" t="str">
        <f ca="1">IF(IH83&lt;&gt;"",II83*3+IJ83*1,"")</f>
        <v/>
      </c>
      <c r="IP83" s="395" t="str">
        <f ca="1">IF(IH83&lt;&gt;"",VLOOKUP(IH83,HO4:HU52,7,FALSE),"")</f>
        <v/>
      </c>
      <c r="IQ83" s="395" t="str">
        <f ca="1">IF(IH83&lt;&gt;"",VLOOKUP(IH83,HO4:HU52,5,FALSE),"")</f>
        <v/>
      </c>
      <c r="IR83" s="395" t="str">
        <f ca="1">IF(IH83&lt;&gt;"",VLOOKUP(IH83,HO4:HW52,9,FALSE),"")</f>
        <v/>
      </c>
      <c r="IS83" s="395" t="str">
        <f ca="1">IO83</f>
        <v/>
      </c>
      <c r="IT83" s="395" t="str">
        <f ca="1">IF(IH83&lt;&gt;"",RANK(IS83,IS83:IS86),"")</f>
        <v/>
      </c>
      <c r="IU83" s="395" t="str">
        <f ca="1">IF(IH83&lt;&gt;"",SUMPRODUCT((IS83:IS86=IS83)*(IN83:IN86&gt;IN83)),"")</f>
        <v/>
      </c>
      <c r="IV83" s="395" t="str">
        <f ca="1">IF(IH83&lt;&gt;"",SUMPRODUCT((IS83:IS86=IS83)*(IN83:IN86=IN83)*(IL83:IL86&gt;IL83)),"")</f>
        <v/>
      </c>
      <c r="IW83" s="395" t="str">
        <f ca="1">IF(IH83&lt;&gt;"",SUMPRODUCT((IS83:IS86=IS83)*(IN83:IN86=IN83)*(IL83:IL86=IL83)*(IP83:IP86&gt;IP83)),"")</f>
        <v/>
      </c>
      <c r="IX83" s="395" t="str">
        <f ca="1">IF(IH83&lt;&gt;"",SUMPRODUCT((IS83:IS86=IS83)*(IN83:IN86=IN83)*(IL83:IL86=IL83)*(IP83:IP86=IP83)*(IQ83:IQ86&gt;IQ83)),"")</f>
        <v/>
      </c>
      <c r="IY83" s="395" t="str">
        <f ca="1">IF(IH83&lt;&gt;"",SUMPRODUCT((IS83:IS86=IS83)*(IN83:IN86=IN83)*(IL83:IL86=IL83)*(IP83:IP86=IP83)*(IQ83:IQ86=IQ83)*(IR83:IR86&gt;IR83)),"")</f>
        <v/>
      </c>
      <c r="IZ83" s="395" t="str">
        <f ca="1">IF(IH83&lt;&gt;"",SUM(IT83:IY83),"")</f>
        <v/>
      </c>
      <c r="MB83" s="395">
        <f ca="1">IF(COUNTIF(MB31:MB34,4)=4,1,SUMPRODUCT((MB31:MB34=MB31)*(MA31:MA34=MA31)*(LY31:LY34&gt;LY31))+1)</f>
        <v>2</v>
      </c>
      <c r="MM83" s="395" t="str">
        <f ca="1">IF(MN31&lt;&gt;"",SUMPRODUCT((MU31:MU34=MU31)*(MT31:MT34=MT31)*(MR31:MR34=MR31)*(MS31:MS34=MS31)),"")</f>
        <v/>
      </c>
      <c r="MN83" s="395" t="str">
        <f ca="1">IF(AND(MM83&lt;&gt;"",MM83&gt;1),MN31,"")</f>
        <v/>
      </c>
      <c r="MO83" s="395">
        <f ca="1">SUMPRODUCT((PS3:PS54=MN83)*(PV3:PV54=MN84)*(PW3:PW54="W"))+SUMPRODUCT((PS3:PS54=MN83)*(PV3:PV54=MN85)*(PW3:PW54="W"))+SUMPRODUCT((PS3:PS54=MN83)*(PV3:PV54=MN86)*(PW3:PW54="W"))+SUMPRODUCT((PS3:PS54=MN83)*(PV3:PV54=MN87)*(PW3:PW54="W"))+SUMPRODUCT((PS3:PS54=MN84)*(PV3:PV54=MN83)*(PX3:PX54="W"))+SUMPRODUCT((PS3:PS54=MN85)*(PV3:PV54=MN83)*(PX3:PX54="W"))+SUMPRODUCT((PS3:PS54=MN86)*(PV3:PV54=MN83)*(PX3:PX54="W"))+SUMPRODUCT((PS3:PS54=MN87)*(PV3:PV54=MN83)*(PX3:PX54="W"))</f>
        <v>0</v>
      </c>
      <c r="MP83" s="395">
        <f ca="1">SUMPRODUCT((PS3:PS54=MN83)*(PV3:PV54=MN84)*(PW3:PW54="D"))+SUMPRODUCT((PS3:PS54=MN83)*(PV3:PV54=MN85)*(PW3:PW54="D"))+SUMPRODUCT((PS3:PS54=MN83)*(PV3:PV54=MN86)*(PW3:PW54="D"))+SUMPRODUCT((PS3:PS54=MN83)*(PV3:PV54=MN87)*(PW3:PW54="D"))+SUMPRODUCT((PS3:PS54=MN84)*(PV3:PV54=MN83)*(PW3:PW54="D"))+SUMPRODUCT((PS3:PS54=MN85)*(PV3:PV54=MN83)*(PW3:PW54="D"))+SUMPRODUCT((PS3:PS54=MN86)*(PV3:PV54=MN83)*(PW3:PW54="D"))+SUMPRODUCT((PS3:PS54=MN87)*(PV3:PV54=MN83)*(PW3:PW54="D"))</f>
        <v>0</v>
      </c>
      <c r="MQ83" s="395">
        <f ca="1">SUMPRODUCT((PS3:PS54=MN83)*(PV3:PV54=MN84)*(PW3:PW54="L"))+SUMPRODUCT((PS3:PS54=MN83)*(PV3:PV54=MN85)*(PW3:PW54="L"))+SUMPRODUCT((PS3:PS54=MN83)*(PV3:PV54=MN86)*(PW3:PW54="L"))+SUMPRODUCT((PS3:PS54=MN83)*(PV3:PV54=MN87)*(PW3:PW54="L"))+SUMPRODUCT((PS3:PS54=MN84)*(PV3:PV54=MN83)*(PX3:PX54="L"))+SUMPRODUCT((PS3:PS54=MN85)*(PV3:PV54=MN83)*(PX3:PX54="L"))+SUMPRODUCT((PS3:PS54=MN86)*(PV3:PV54=MN83)*(PX3:PX54="L"))+SUMPRODUCT((PS3:PS54=MN87)*(PV3:PV54=MN83)*(PX3:PX54="L"))</f>
        <v>0</v>
      </c>
      <c r="MR83" s="395">
        <f ca="1">SUMPRODUCT((PS3:PS54=MN83)*(PV3:PV54=MN84)*PT3:PT54)+SUMPRODUCT((PS3:PS54=MN83)*(PV3:PV54=MN85)*PT3:PT54)+SUMPRODUCT((PS3:PS54=MN83)*(PV3:PV54=MN86)*PT3:PT54)+SUMPRODUCT((PS3:PS54=MN83)*(PV3:PV54=MN87)*PT3:PT54)+SUMPRODUCT((PS3:PS54=MN84)*(PV3:PV54=MN83)*PU3:PU54)+SUMPRODUCT((PS3:PS54=MN85)*(PV3:PV54=MN83)*PU3:PU54)+SUMPRODUCT((PS3:PS54=MN86)*(PV3:PV54=MN83)*PU3:PU54)+SUMPRODUCT((PS3:PS54=MN87)*(PV3:PV54=MN83)*PU3:PU54)</f>
        <v>0</v>
      </c>
      <c r="MS83" s="395">
        <f ca="1">SUMPRODUCT((PS3:PS54=MN83)*(PV3:PV54=MN84)*PU3:PU54)+SUMPRODUCT((PS3:PS54=MN83)*(PV3:PV54=MN85)*PU3:PU54)+SUMPRODUCT((PS3:PS54=MN83)*(PV3:PV54=MN86)*PU3:PU54)+SUMPRODUCT((PS3:PS54=MN83)*(PV3:PV54=MN87)*PU3:PU54)+SUMPRODUCT((PS3:PS54=MN84)*(PV3:PV54=MN83)*PT3:PT54)+SUMPRODUCT((PS3:PS54=MN85)*(PV3:PV54=MN83)*PT3:PT54)+SUMPRODUCT((PS3:PS54=MN86)*(PV3:PV54=MN83)*PT3:PT54)+SUMPRODUCT((PS3:PS54=MN87)*(PV3:PV54=MN83)*PT3:PT54)</f>
        <v>0</v>
      </c>
      <c r="MT83" s="395">
        <f ca="1">MR83-MS83+1000</f>
        <v>1000</v>
      </c>
      <c r="MU83" s="395" t="str">
        <f ca="1">IF(MN83&lt;&gt;"",MO83*3+MP83*1,"")</f>
        <v/>
      </c>
      <c r="MV83" s="395" t="str">
        <f ca="1">IF(MN83&lt;&gt;"",VLOOKUP(MN83,LU4:MA52,7,FALSE),"")</f>
        <v/>
      </c>
      <c r="MW83" s="395" t="str">
        <f ca="1">IF(MN83&lt;&gt;"",VLOOKUP(MN83,LU4:MA52,5,FALSE),"")</f>
        <v/>
      </c>
      <c r="MX83" s="395" t="str">
        <f ca="1">IF(MN83&lt;&gt;"",VLOOKUP(MN83,LU4:MC52,9,FALSE),"")</f>
        <v/>
      </c>
      <c r="MY83" s="395" t="str">
        <f ca="1">MU83</f>
        <v/>
      </c>
      <c r="MZ83" s="395" t="str">
        <f ca="1">IF(MN83&lt;&gt;"",RANK(MY83,MY83:MY86),"")</f>
        <v/>
      </c>
      <c r="NA83" s="395" t="str">
        <f ca="1">IF(MN83&lt;&gt;"",SUMPRODUCT((MY83:MY86=MY83)*(MT83:MT86&gt;MT83)),"")</f>
        <v/>
      </c>
      <c r="NB83" s="395" t="str">
        <f ca="1">IF(MN83&lt;&gt;"",SUMPRODUCT((MY83:MY86=MY83)*(MT83:MT86=MT83)*(MR83:MR86&gt;MR83)),"")</f>
        <v/>
      </c>
      <c r="NC83" s="395" t="str">
        <f ca="1">IF(MN83&lt;&gt;"",SUMPRODUCT((MY83:MY86=MY83)*(MT83:MT86=MT83)*(MR83:MR86=MR83)*(MV83:MV86&gt;MV83)),"")</f>
        <v/>
      </c>
      <c r="ND83" s="395" t="str">
        <f ca="1">IF(MN83&lt;&gt;"",SUMPRODUCT((MY83:MY86=MY83)*(MT83:MT86=MT83)*(MR83:MR86=MR83)*(MV83:MV86=MV83)*(MW83:MW86&gt;MW83)),"")</f>
        <v/>
      </c>
      <c r="NE83" s="395" t="str">
        <f ca="1">IF(MN83&lt;&gt;"",SUMPRODUCT((MY83:MY86=MY83)*(MT83:MT86=MT83)*(MR83:MR86=MR83)*(MV83:MV86=MV83)*(MW83:MW86=MW83)*(MX83:MX86&gt;MX83)),"")</f>
        <v/>
      </c>
      <c r="NF83" s="395" t="str">
        <f ca="1">IF(MN83&lt;&gt;"",SUM(MZ83:NE83),"")</f>
        <v/>
      </c>
      <c r="QH83" s="395">
        <f ca="1">IF(COUNTIF(QH31:QH34,4)=4,1,SUMPRODUCT((QH31:QH34=QH31)*(QG31:QG34=QG31)*(QE31:QE34&gt;QE31))+1)</f>
        <v>1</v>
      </c>
      <c r="QS83" s="395">
        <f ca="1">IF(QT31&lt;&gt;"",SUMPRODUCT((RA31:RA34=RA31)*(QZ31:QZ34=QZ31)*(QX31:QX34=QX31)*(QY31:QY34=QY31)),"")</f>
        <v>4</v>
      </c>
      <c r="QT83" s="395" t="str">
        <f ca="1">IF(AND(QS83&lt;&gt;"",QS83&gt;1),QT31,"")</f>
        <v>Urawa Red Diamonds</v>
      </c>
      <c r="QU83" s="395">
        <f ca="1">SUMPRODUCT((TY3:TY54=QT83)*(UB3:UB54=QT84)*(UC3:UC54="W"))+SUMPRODUCT((TY3:TY54=QT83)*(UB3:UB54=QT85)*(UC3:UC54="W"))+SUMPRODUCT((TY3:TY54=QT83)*(UB3:UB54=QT86)*(UC3:UC54="W"))+SUMPRODUCT((TY3:TY54=QT83)*(UB3:UB54=QT87)*(UC3:UC54="W"))+SUMPRODUCT((TY3:TY54=QT84)*(UB3:UB54=QT83)*(UD3:UD54="W"))+SUMPRODUCT((TY3:TY54=QT85)*(UB3:UB54=QT83)*(UD3:UD54="W"))+SUMPRODUCT((TY3:TY54=QT86)*(UB3:UB54=QT83)*(UD3:UD54="W"))+SUMPRODUCT((TY3:TY54=QT87)*(UB3:UB54=QT83)*(UD3:UD54="W"))</f>
        <v>0</v>
      </c>
      <c r="QV83" s="395">
        <f ca="1">SUMPRODUCT((TY3:TY54=QT83)*(UB3:UB54=QT84)*(UC3:UC54="D"))+SUMPRODUCT((TY3:TY54=QT83)*(UB3:UB54=QT85)*(UC3:UC54="D"))+SUMPRODUCT((TY3:TY54=QT83)*(UB3:UB54=QT86)*(UC3:UC54="D"))+SUMPRODUCT((TY3:TY54=QT83)*(UB3:UB54=QT87)*(UC3:UC54="D"))+SUMPRODUCT((TY3:TY54=QT84)*(UB3:UB54=QT83)*(UC3:UC54="D"))+SUMPRODUCT((TY3:TY54=QT85)*(UB3:UB54=QT83)*(UC3:UC54="D"))+SUMPRODUCT((TY3:TY54=QT86)*(UB3:UB54=QT83)*(UC3:UC54="D"))+SUMPRODUCT((TY3:TY54=QT87)*(UB3:UB54=QT83)*(UC3:UC54="D"))</f>
        <v>0</v>
      </c>
      <c r="QW83" s="395">
        <f ca="1">SUMPRODUCT((TY3:TY54=QT83)*(UB3:UB54=QT84)*(UC3:UC54="L"))+SUMPRODUCT((TY3:TY54=QT83)*(UB3:UB54=QT85)*(UC3:UC54="L"))+SUMPRODUCT((TY3:TY54=QT83)*(UB3:UB54=QT86)*(UC3:UC54="L"))+SUMPRODUCT((TY3:TY54=QT83)*(UB3:UB54=QT87)*(UC3:UC54="L"))+SUMPRODUCT((TY3:TY54=QT84)*(UB3:UB54=QT83)*(UD3:UD54="L"))+SUMPRODUCT((TY3:TY54=QT85)*(UB3:UB54=QT83)*(UD3:UD54="L"))+SUMPRODUCT((TY3:TY54=QT86)*(UB3:UB54=QT83)*(UD3:UD54="L"))+SUMPRODUCT((TY3:TY54=QT87)*(UB3:UB54=QT83)*(UD3:UD54="L"))</f>
        <v>0</v>
      </c>
      <c r="QX83" s="395">
        <f ca="1">SUMPRODUCT((TY3:TY54=QT83)*(UB3:UB54=QT84)*TZ3:TZ54)+SUMPRODUCT((TY3:TY54=QT83)*(UB3:UB54=QT85)*TZ3:TZ54)+SUMPRODUCT((TY3:TY54=QT83)*(UB3:UB54=QT86)*TZ3:TZ54)+SUMPRODUCT((TY3:TY54=QT83)*(UB3:UB54=QT87)*TZ3:TZ54)+SUMPRODUCT((TY3:TY54=QT84)*(UB3:UB54=QT83)*UA3:UA54)+SUMPRODUCT((TY3:TY54=QT85)*(UB3:UB54=QT83)*UA3:UA54)+SUMPRODUCT((TY3:TY54=QT86)*(UB3:UB54=QT83)*UA3:UA54)+SUMPRODUCT((TY3:TY54=QT87)*(UB3:UB54=QT83)*UA3:UA54)</f>
        <v>0</v>
      </c>
      <c r="QY83" s="395">
        <f ca="1">SUMPRODUCT((TY3:TY54=QT83)*(UB3:UB54=QT84)*UA3:UA54)+SUMPRODUCT((TY3:TY54=QT83)*(UB3:UB54=QT85)*UA3:UA54)+SUMPRODUCT((TY3:TY54=QT83)*(UB3:UB54=QT86)*UA3:UA54)+SUMPRODUCT((TY3:TY54=QT83)*(UB3:UB54=QT87)*UA3:UA54)+SUMPRODUCT((TY3:TY54=QT84)*(UB3:UB54=QT83)*TZ3:TZ54)+SUMPRODUCT((TY3:TY54=QT85)*(UB3:UB54=QT83)*TZ3:TZ54)+SUMPRODUCT((TY3:TY54=QT86)*(UB3:UB54=QT83)*TZ3:TZ54)+SUMPRODUCT((TY3:TY54=QT87)*(UB3:UB54=QT83)*TZ3:TZ54)</f>
        <v>0</v>
      </c>
      <c r="QZ83" s="395">
        <f ca="1">QX83-QY83+1000</f>
        <v>1000</v>
      </c>
      <c r="RA83" s="395">
        <f ca="1">IF(QT83&lt;&gt;"",QU83*3+QV83*1,"")</f>
        <v>0</v>
      </c>
      <c r="RB83" s="395">
        <f ca="1">IF(QT83&lt;&gt;"",VLOOKUP(QT83,QA4:QG52,7,FALSE),"")</f>
        <v>1000</v>
      </c>
      <c r="RC83" s="395">
        <f ca="1">IF(QT83&lt;&gt;"",VLOOKUP(QT83,QA4:QG52,5,FALSE),"")</f>
        <v>0</v>
      </c>
      <c r="RD83" s="395">
        <f ca="1">IF(QT83&lt;&gt;"",VLOOKUP(QT83,QA4:QI52,9,FALSE),"")</f>
        <v>4</v>
      </c>
      <c r="RE83" s="395">
        <f ca="1">RA83</f>
        <v>0</v>
      </c>
      <c r="RF83" s="395">
        <f ca="1">IF(QT83&lt;&gt;"",RANK(RE83,RE83:RE86),"")</f>
        <v>1</v>
      </c>
      <c r="RG83" s="395">
        <f ca="1">IF(QT83&lt;&gt;"",SUMPRODUCT((RE83:RE86=RE83)*(QZ83:QZ86&gt;QZ83)),"")</f>
        <v>0</v>
      </c>
      <c r="RH83" s="395">
        <f ca="1">IF(QT83&lt;&gt;"",SUMPRODUCT((RE83:RE86=RE83)*(QZ83:QZ86=QZ83)*(QX83:QX86&gt;QX83)),"")</f>
        <v>0</v>
      </c>
      <c r="RI83" s="395">
        <f ca="1">IF(QT83&lt;&gt;"",SUMPRODUCT((RE83:RE86=RE83)*(QZ83:QZ86=QZ83)*(QX83:QX86=QX83)*(RB83:RB86&gt;RB83)),"")</f>
        <v>0</v>
      </c>
      <c r="RJ83" s="395">
        <f ca="1">IF(QT83&lt;&gt;"",SUMPRODUCT((RE83:RE86=RE83)*(QZ83:QZ86=QZ83)*(QX83:QX86=QX83)*(RB83:RB86=RB83)*(RC83:RC86&gt;RC83)),"")</f>
        <v>0</v>
      </c>
      <c r="RK83" s="395">
        <f ca="1">IF(QT83&lt;&gt;"",SUMPRODUCT((RE83:RE86=RE83)*(QZ83:QZ86=QZ83)*(QX83:QX86=QX83)*(RB83:RB86=RB83)*(RC83:RC86=RC83)*(RD83:RD86&gt;RD83)),"")</f>
        <v>3</v>
      </c>
      <c r="RL83" s="395">
        <f ca="1">IF(QT83&lt;&gt;"",SUM(RF83:RK83),"")</f>
        <v>4</v>
      </c>
      <c r="UN83" s="395">
        <f ca="1">IF(COUNTIF(UN31:UN34,4)=4,1,SUMPRODUCT((UN31:UN34=UN31)*(UM31:UM34=UM31)*(UK31:UK34&gt;UK31))+1)</f>
        <v>1</v>
      </c>
      <c r="UY83" s="395">
        <f ca="1">IF(UZ31&lt;&gt;"",SUMPRODUCT((VG31:VG34=VG31)*(VF31:VF34=VF31)*(VD31:VD34=VD31)*(VE31:VE34=VE31)),"")</f>
        <v>4</v>
      </c>
      <c r="UZ83" s="395" t="str">
        <f ca="1">IF(AND(UY83&lt;&gt;"",UY83&gt;1),UZ31,"")</f>
        <v>Urawa Red Diamonds</v>
      </c>
      <c r="VA83" s="395">
        <f ca="1">SUMPRODUCT((YE3:YE54=UZ83)*(YH3:YH54=UZ84)*(YI3:YI54="W"))+SUMPRODUCT((YE3:YE54=UZ83)*(YH3:YH54=UZ85)*(YI3:YI54="W"))+SUMPRODUCT((YE3:YE54=UZ83)*(YH3:YH54=UZ86)*(YI3:YI54="W"))+SUMPRODUCT((YE3:YE54=UZ83)*(YH3:YH54=UZ87)*(YI3:YI54="W"))+SUMPRODUCT((YE3:YE54=UZ84)*(YH3:YH54=UZ83)*(YJ3:YJ54="W"))+SUMPRODUCT((YE3:YE54=UZ85)*(YH3:YH54=UZ83)*(YJ3:YJ54="W"))+SUMPRODUCT((YE3:YE54=UZ86)*(YH3:YH54=UZ83)*(YJ3:YJ54="W"))+SUMPRODUCT((YE3:YE54=UZ87)*(YH3:YH54=UZ83)*(YJ3:YJ54="W"))</f>
        <v>0</v>
      </c>
      <c r="VB83" s="395">
        <f ca="1">SUMPRODUCT((YE3:YE54=UZ83)*(YH3:YH54=UZ84)*(YI3:YI54="D"))+SUMPRODUCT((YE3:YE54=UZ83)*(YH3:YH54=UZ85)*(YI3:YI54="D"))+SUMPRODUCT((YE3:YE54=UZ83)*(YH3:YH54=UZ86)*(YI3:YI54="D"))+SUMPRODUCT((YE3:YE54=UZ83)*(YH3:YH54=UZ87)*(YI3:YI54="D"))+SUMPRODUCT((YE3:YE54=UZ84)*(YH3:YH54=UZ83)*(YI3:YI54="D"))+SUMPRODUCT((YE3:YE54=UZ85)*(YH3:YH54=UZ83)*(YI3:YI54="D"))+SUMPRODUCT((YE3:YE54=UZ86)*(YH3:YH54=UZ83)*(YI3:YI54="D"))+SUMPRODUCT((YE3:YE54=UZ87)*(YH3:YH54=UZ83)*(YI3:YI54="D"))</f>
        <v>0</v>
      </c>
      <c r="VC83" s="395">
        <f ca="1">SUMPRODUCT((YE3:YE54=UZ83)*(YH3:YH54=UZ84)*(YI3:YI54="L"))+SUMPRODUCT((YE3:YE54=UZ83)*(YH3:YH54=UZ85)*(YI3:YI54="L"))+SUMPRODUCT((YE3:YE54=UZ83)*(YH3:YH54=UZ86)*(YI3:YI54="L"))+SUMPRODUCT((YE3:YE54=UZ83)*(YH3:YH54=UZ87)*(YI3:YI54="L"))+SUMPRODUCT((YE3:YE54=UZ84)*(YH3:YH54=UZ83)*(YJ3:YJ54="L"))+SUMPRODUCT((YE3:YE54=UZ85)*(YH3:YH54=UZ83)*(YJ3:YJ54="L"))+SUMPRODUCT((YE3:YE54=UZ86)*(YH3:YH54=UZ83)*(YJ3:YJ54="L"))+SUMPRODUCT((YE3:YE54=UZ87)*(YH3:YH54=UZ83)*(YJ3:YJ54="L"))</f>
        <v>0</v>
      </c>
      <c r="VD83" s="395">
        <f ca="1">SUMPRODUCT((YE3:YE54=UZ83)*(YH3:YH54=UZ84)*YF3:YF54)+SUMPRODUCT((YE3:YE54=UZ83)*(YH3:YH54=UZ85)*YF3:YF54)+SUMPRODUCT((YE3:YE54=UZ83)*(YH3:YH54=UZ86)*YF3:YF54)+SUMPRODUCT((YE3:YE54=UZ83)*(YH3:YH54=UZ87)*YF3:YF54)+SUMPRODUCT((YE3:YE54=UZ84)*(YH3:YH54=UZ83)*YG3:YG54)+SUMPRODUCT((YE3:YE54=UZ85)*(YH3:YH54=UZ83)*YG3:YG54)+SUMPRODUCT((YE3:YE54=UZ86)*(YH3:YH54=UZ83)*YG3:YG54)+SUMPRODUCT((YE3:YE54=UZ87)*(YH3:YH54=UZ83)*YG3:YG54)</f>
        <v>0</v>
      </c>
      <c r="VE83" s="395">
        <f ca="1">SUMPRODUCT((YE3:YE54=UZ83)*(YH3:YH54=UZ84)*YG3:YG54)+SUMPRODUCT((YE3:YE54=UZ83)*(YH3:YH54=UZ85)*YG3:YG54)+SUMPRODUCT((YE3:YE54=UZ83)*(YH3:YH54=UZ86)*YG3:YG54)+SUMPRODUCT((YE3:YE54=UZ83)*(YH3:YH54=UZ87)*YG3:YG54)+SUMPRODUCT((YE3:YE54=UZ84)*(YH3:YH54=UZ83)*YF3:YF54)+SUMPRODUCT((YE3:YE54=UZ85)*(YH3:YH54=UZ83)*YF3:YF54)+SUMPRODUCT((YE3:YE54=UZ86)*(YH3:YH54=UZ83)*YF3:YF54)+SUMPRODUCT((YE3:YE54=UZ87)*(YH3:YH54=UZ83)*YF3:YF54)</f>
        <v>0</v>
      </c>
      <c r="VF83" s="395">
        <f ca="1">VD83-VE83+1000</f>
        <v>1000</v>
      </c>
      <c r="VG83" s="395">
        <f ca="1">IF(UZ83&lt;&gt;"",VA83*3+VB83*1,"")</f>
        <v>0</v>
      </c>
      <c r="VH83" s="395">
        <f ca="1">IF(UZ83&lt;&gt;"",VLOOKUP(UZ83,UG4:UM52,7,FALSE),"")</f>
        <v>1000</v>
      </c>
      <c r="VI83" s="395">
        <f ca="1">IF(UZ83&lt;&gt;"",VLOOKUP(UZ83,UG4:UM52,5,FALSE),"")</f>
        <v>0</v>
      </c>
      <c r="VJ83" s="395">
        <f ca="1">IF(UZ83&lt;&gt;"",VLOOKUP(UZ83,UG4:UO52,9,FALSE),"")</f>
        <v>4</v>
      </c>
      <c r="VK83" s="395">
        <f ca="1">VG83</f>
        <v>0</v>
      </c>
      <c r="VL83" s="395">
        <f ca="1">IF(UZ83&lt;&gt;"",RANK(VK83,VK83:VK86),"")</f>
        <v>1</v>
      </c>
      <c r="VM83" s="395">
        <f ca="1">IF(UZ83&lt;&gt;"",SUMPRODUCT((VK83:VK86=VK83)*(VF83:VF86&gt;VF83)),"")</f>
        <v>0</v>
      </c>
      <c r="VN83" s="395">
        <f ca="1">IF(UZ83&lt;&gt;"",SUMPRODUCT((VK83:VK86=VK83)*(VF83:VF86=VF83)*(VD83:VD86&gt;VD83)),"")</f>
        <v>0</v>
      </c>
      <c r="VO83" s="395">
        <f ca="1">IF(UZ83&lt;&gt;"",SUMPRODUCT((VK83:VK86=VK83)*(VF83:VF86=VF83)*(VD83:VD86=VD83)*(VH83:VH86&gt;VH83)),"")</f>
        <v>0</v>
      </c>
      <c r="VP83" s="395">
        <f ca="1">IF(UZ83&lt;&gt;"",SUMPRODUCT((VK83:VK86=VK83)*(VF83:VF86=VF83)*(VD83:VD86=VD83)*(VH83:VH86=VH83)*(VI83:VI86&gt;VI83)),"")</f>
        <v>0</v>
      </c>
      <c r="VQ83" s="395">
        <f ca="1">IF(UZ83&lt;&gt;"",SUMPRODUCT((VK83:VK86=VK83)*(VF83:VF86=VF83)*(VD83:VD86=VD83)*(VH83:VH86=VH83)*(VI83:VI86=VI83)*(VJ83:VJ86&gt;VJ83)),"")</f>
        <v>3</v>
      </c>
      <c r="VR83" s="395">
        <f ca="1">IF(UZ83&lt;&gt;"",SUM(VL83:VQ83),"")</f>
        <v>4</v>
      </c>
      <c r="YT83" s="395">
        <f ca="1">IF(COUNTIF(YT31:YT34,4)=4,1,SUMPRODUCT((YT31:YT34=YT31)*(YS31:YS34=YS31)*(YQ31:YQ34&gt;YQ31))+1)</f>
        <v>1</v>
      </c>
      <c r="ZE83" s="395">
        <f ca="1">IF(ZF31&lt;&gt;"",SUMPRODUCT((ZM31:ZM34=ZM31)*(ZL31:ZL34=ZL31)*(ZJ31:ZJ34=ZJ31)*(ZK31:ZK34=ZK31)),"")</f>
        <v>4</v>
      </c>
      <c r="ZF83" s="395" t="str">
        <f ca="1">IF(AND(ZE83&lt;&gt;"",ZE83&gt;1),ZF31,"")</f>
        <v>Urawa Red Diamonds</v>
      </c>
      <c r="ZG83" s="395">
        <f ca="1">SUMPRODUCT((ACK3:ACK54=ZF83)*(ACN3:ACN54=ZF84)*(ACO3:ACO54="W"))+SUMPRODUCT((ACK3:ACK54=ZF83)*(ACN3:ACN54=ZF85)*(ACO3:ACO54="W"))+SUMPRODUCT((ACK3:ACK54=ZF83)*(ACN3:ACN54=ZF86)*(ACO3:ACO54="W"))+SUMPRODUCT((ACK3:ACK54=ZF83)*(ACN3:ACN54=ZF87)*(ACO3:ACO54="W"))+SUMPRODUCT((ACK3:ACK54=ZF84)*(ACN3:ACN54=ZF83)*(ACP3:ACP54="W"))+SUMPRODUCT((ACK3:ACK54=ZF85)*(ACN3:ACN54=ZF83)*(ACP3:ACP54="W"))+SUMPRODUCT((ACK3:ACK54=ZF86)*(ACN3:ACN54=ZF83)*(ACP3:ACP54="W"))+SUMPRODUCT((ACK3:ACK54=ZF87)*(ACN3:ACN54=ZF83)*(ACP3:ACP54="W"))</f>
        <v>0</v>
      </c>
      <c r="ZH83" s="395">
        <f ca="1">SUMPRODUCT((ACK3:ACK54=ZF83)*(ACN3:ACN54=ZF84)*(ACO3:ACO54="D"))+SUMPRODUCT((ACK3:ACK54=ZF83)*(ACN3:ACN54=ZF85)*(ACO3:ACO54="D"))+SUMPRODUCT((ACK3:ACK54=ZF83)*(ACN3:ACN54=ZF86)*(ACO3:ACO54="D"))+SUMPRODUCT((ACK3:ACK54=ZF83)*(ACN3:ACN54=ZF87)*(ACO3:ACO54="D"))+SUMPRODUCT((ACK3:ACK54=ZF84)*(ACN3:ACN54=ZF83)*(ACO3:ACO54="D"))+SUMPRODUCT((ACK3:ACK54=ZF85)*(ACN3:ACN54=ZF83)*(ACO3:ACO54="D"))+SUMPRODUCT((ACK3:ACK54=ZF86)*(ACN3:ACN54=ZF83)*(ACO3:ACO54="D"))+SUMPRODUCT((ACK3:ACK54=ZF87)*(ACN3:ACN54=ZF83)*(ACO3:ACO54="D"))</f>
        <v>0</v>
      </c>
      <c r="ZI83" s="395">
        <f ca="1">SUMPRODUCT((ACK3:ACK54=ZF83)*(ACN3:ACN54=ZF84)*(ACO3:ACO54="L"))+SUMPRODUCT((ACK3:ACK54=ZF83)*(ACN3:ACN54=ZF85)*(ACO3:ACO54="L"))+SUMPRODUCT((ACK3:ACK54=ZF83)*(ACN3:ACN54=ZF86)*(ACO3:ACO54="L"))+SUMPRODUCT((ACK3:ACK54=ZF83)*(ACN3:ACN54=ZF87)*(ACO3:ACO54="L"))+SUMPRODUCT((ACK3:ACK54=ZF84)*(ACN3:ACN54=ZF83)*(ACP3:ACP54="L"))+SUMPRODUCT((ACK3:ACK54=ZF85)*(ACN3:ACN54=ZF83)*(ACP3:ACP54="L"))+SUMPRODUCT((ACK3:ACK54=ZF86)*(ACN3:ACN54=ZF83)*(ACP3:ACP54="L"))+SUMPRODUCT((ACK3:ACK54=ZF87)*(ACN3:ACN54=ZF83)*(ACP3:ACP54="L"))</f>
        <v>0</v>
      </c>
      <c r="ZJ83" s="395">
        <f ca="1">SUMPRODUCT((ACK3:ACK54=ZF83)*(ACN3:ACN54=ZF84)*ACL3:ACL54)+SUMPRODUCT((ACK3:ACK54=ZF83)*(ACN3:ACN54=ZF85)*ACL3:ACL54)+SUMPRODUCT((ACK3:ACK54=ZF83)*(ACN3:ACN54=ZF86)*ACL3:ACL54)+SUMPRODUCT((ACK3:ACK54=ZF83)*(ACN3:ACN54=ZF87)*ACL3:ACL54)+SUMPRODUCT((ACK3:ACK54=ZF84)*(ACN3:ACN54=ZF83)*ACM3:ACM54)+SUMPRODUCT((ACK3:ACK54=ZF85)*(ACN3:ACN54=ZF83)*ACM3:ACM54)+SUMPRODUCT((ACK3:ACK54=ZF86)*(ACN3:ACN54=ZF83)*ACM3:ACM54)+SUMPRODUCT((ACK3:ACK54=ZF87)*(ACN3:ACN54=ZF83)*ACM3:ACM54)</f>
        <v>0</v>
      </c>
      <c r="ZK83" s="395">
        <f ca="1">SUMPRODUCT((ACK3:ACK54=ZF83)*(ACN3:ACN54=ZF84)*ACM3:ACM54)+SUMPRODUCT((ACK3:ACK54=ZF83)*(ACN3:ACN54=ZF85)*ACM3:ACM54)+SUMPRODUCT((ACK3:ACK54=ZF83)*(ACN3:ACN54=ZF86)*ACM3:ACM54)+SUMPRODUCT((ACK3:ACK54=ZF83)*(ACN3:ACN54=ZF87)*ACM3:ACM54)+SUMPRODUCT((ACK3:ACK54=ZF84)*(ACN3:ACN54=ZF83)*ACL3:ACL54)+SUMPRODUCT((ACK3:ACK54=ZF85)*(ACN3:ACN54=ZF83)*ACL3:ACL54)+SUMPRODUCT((ACK3:ACK54=ZF86)*(ACN3:ACN54=ZF83)*ACL3:ACL54)+SUMPRODUCT((ACK3:ACK54=ZF87)*(ACN3:ACN54=ZF83)*ACL3:ACL54)</f>
        <v>0</v>
      </c>
      <c r="ZL83" s="395">
        <f ca="1">ZJ83-ZK83+1000</f>
        <v>1000</v>
      </c>
      <c r="ZM83" s="395">
        <f ca="1">IF(ZF83&lt;&gt;"",ZG83*3+ZH83*1,"")</f>
        <v>0</v>
      </c>
      <c r="ZN83" s="395">
        <f ca="1">IF(ZF83&lt;&gt;"",VLOOKUP(ZF83,YM4:YS52,7,FALSE),"")</f>
        <v>1000</v>
      </c>
      <c r="ZO83" s="395">
        <f ca="1">IF(ZF83&lt;&gt;"",VLOOKUP(ZF83,YM4:YS52,5,FALSE),"")</f>
        <v>0</v>
      </c>
      <c r="ZP83" s="395">
        <f ca="1">IF(ZF83&lt;&gt;"",VLOOKUP(ZF83,YM4:YU52,9,FALSE),"")</f>
        <v>4</v>
      </c>
      <c r="ZQ83" s="395">
        <f ca="1">ZM83</f>
        <v>0</v>
      </c>
      <c r="ZR83" s="395">
        <f ca="1">IF(ZF83&lt;&gt;"",RANK(ZQ83,ZQ83:ZQ86),"")</f>
        <v>1</v>
      </c>
      <c r="ZS83" s="395">
        <f ca="1">IF(ZF83&lt;&gt;"",SUMPRODUCT((ZQ83:ZQ86=ZQ83)*(ZL83:ZL86&gt;ZL83)),"")</f>
        <v>0</v>
      </c>
      <c r="ZT83" s="395">
        <f ca="1">IF(ZF83&lt;&gt;"",SUMPRODUCT((ZQ83:ZQ86=ZQ83)*(ZL83:ZL86=ZL83)*(ZJ83:ZJ86&gt;ZJ83)),"")</f>
        <v>0</v>
      </c>
      <c r="ZU83" s="395">
        <f ca="1">IF(ZF83&lt;&gt;"",SUMPRODUCT((ZQ83:ZQ86=ZQ83)*(ZL83:ZL86=ZL83)*(ZJ83:ZJ86=ZJ83)*(ZN83:ZN86&gt;ZN83)),"")</f>
        <v>0</v>
      </c>
      <c r="ZV83" s="395">
        <f ca="1">IF(ZF83&lt;&gt;"",SUMPRODUCT((ZQ83:ZQ86=ZQ83)*(ZL83:ZL86=ZL83)*(ZJ83:ZJ86=ZJ83)*(ZN83:ZN86=ZN83)*(ZO83:ZO86&gt;ZO83)),"")</f>
        <v>0</v>
      </c>
      <c r="ZW83" s="395">
        <f ca="1">IF(ZF83&lt;&gt;"",SUMPRODUCT((ZQ83:ZQ86=ZQ83)*(ZL83:ZL86=ZL83)*(ZJ83:ZJ86=ZJ83)*(ZN83:ZN86=ZN83)*(ZO83:ZO86=ZO83)*(ZP83:ZP86&gt;ZP83)),"")</f>
        <v>3</v>
      </c>
      <c r="ZX83" s="395">
        <f ca="1">IF(ZF83&lt;&gt;"",SUM(ZR83:ZW83),"")</f>
        <v>4</v>
      </c>
      <c r="ACZ83" s="395">
        <f ca="1">IF(COUNTIF(ACZ31:ACZ34,4)=4,1,SUMPRODUCT((ACZ31:ACZ34=ACZ31)*(ACY31:ACY34=ACY31)*(ACW31:ACW34&gt;ACW31))+1)</f>
        <v>1</v>
      </c>
      <c r="ADK83" s="395">
        <f ca="1">IF(ADL31&lt;&gt;"",SUMPRODUCT((ADS31:ADS34=ADS31)*(ADR31:ADR34=ADR31)*(ADP31:ADP34=ADP31)*(ADQ31:ADQ34=ADQ31)),"")</f>
        <v>4</v>
      </c>
      <c r="ADL83" s="395" t="str">
        <f ca="1">IF(AND(ADK83&lt;&gt;"",ADK83&gt;1),ADL31,"")</f>
        <v>Urawa Red Diamonds</v>
      </c>
      <c r="ADM83" s="395">
        <f ca="1">SUMPRODUCT((AGQ3:AGQ54=ADL83)*(AGT3:AGT54=ADL84)*(AGU3:AGU54="W"))+SUMPRODUCT((AGQ3:AGQ54=ADL83)*(AGT3:AGT54=ADL85)*(AGU3:AGU54="W"))+SUMPRODUCT((AGQ3:AGQ54=ADL83)*(AGT3:AGT54=ADL86)*(AGU3:AGU54="W"))+SUMPRODUCT((AGQ3:AGQ54=ADL83)*(AGT3:AGT54=ADL87)*(AGU3:AGU54="W"))+SUMPRODUCT((AGQ3:AGQ54=ADL84)*(AGT3:AGT54=ADL83)*(AGV3:AGV54="W"))+SUMPRODUCT((AGQ3:AGQ54=ADL85)*(AGT3:AGT54=ADL83)*(AGV3:AGV54="W"))+SUMPRODUCT((AGQ3:AGQ54=ADL86)*(AGT3:AGT54=ADL83)*(AGV3:AGV54="W"))+SUMPRODUCT((AGQ3:AGQ54=ADL87)*(AGT3:AGT54=ADL83)*(AGV3:AGV54="W"))</f>
        <v>0</v>
      </c>
      <c r="ADN83" s="395">
        <f ca="1">SUMPRODUCT((AGQ3:AGQ54=ADL83)*(AGT3:AGT54=ADL84)*(AGU3:AGU54="D"))+SUMPRODUCT((AGQ3:AGQ54=ADL83)*(AGT3:AGT54=ADL85)*(AGU3:AGU54="D"))+SUMPRODUCT((AGQ3:AGQ54=ADL83)*(AGT3:AGT54=ADL86)*(AGU3:AGU54="D"))+SUMPRODUCT((AGQ3:AGQ54=ADL83)*(AGT3:AGT54=ADL87)*(AGU3:AGU54="D"))+SUMPRODUCT((AGQ3:AGQ54=ADL84)*(AGT3:AGT54=ADL83)*(AGU3:AGU54="D"))+SUMPRODUCT((AGQ3:AGQ54=ADL85)*(AGT3:AGT54=ADL83)*(AGU3:AGU54="D"))+SUMPRODUCT((AGQ3:AGQ54=ADL86)*(AGT3:AGT54=ADL83)*(AGU3:AGU54="D"))+SUMPRODUCT((AGQ3:AGQ54=ADL87)*(AGT3:AGT54=ADL83)*(AGU3:AGU54="D"))</f>
        <v>0</v>
      </c>
      <c r="ADO83" s="395">
        <f ca="1">SUMPRODUCT((AGQ3:AGQ54=ADL83)*(AGT3:AGT54=ADL84)*(AGU3:AGU54="L"))+SUMPRODUCT((AGQ3:AGQ54=ADL83)*(AGT3:AGT54=ADL85)*(AGU3:AGU54="L"))+SUMPRODUCT((AGQ3:AGQ54=ADL83)*(AGT3:AGT54=ADL86)*(AGU3:AGU54="L"))+SUMPRODUCT((AGQ3:AGQ54=ADL83)*(AGT3:AGT54=ADL87)*(AGU3:AGU54="L"))+SUMPRODUCT((AGQ3:AGQ54=ADL84)*(AGT3:AGT54=ADL83)*(AGV3:AGV54="L"))+SUMPRODUCT((AGQ3:AGQ54=ADL85)*(AGT3:AGT54=ADL83)*(AGV3:AGV54="L"))+SUMPRODUCT((AGQ3:AGQ54=ADL86)*(AGT3:AGT54=ADL83)*(AGV3:AGV54="L"))+SUMPRODUCT((AGQ3:AGQ54=ADL87)*(AGT3:AGT54=ADL83)*(AGV3:AGV54="L"))</f>
        <v>0</v>
      </c>
      <c r="ADP83" s="395">
        <f ca="1">SUMPRODUCT((AGQ3:AGQ54=ADL83)*(AGT3:AGT54=ADL84)*AGR3:AGR54)+SUMPRODUCT((AGQ3:AGQ54=ADL83)*(AGT3:AGT54=ADL85)*AGR3:AGR54)+SUMPRODUCT((AGQ3:AGQ54=ADL83)*(AGT3:AGT54=ADL86)*AGR3:AGR54)+SUMPRODUCT((AGQ3:AGQ54=ADL83)*(AGT3:AGT54=ADL87)*AGR3:AGR54)+SUMPRODUCT((AGQ3:AGQ54=ADL84)*(AGT3:AGT54=ADL83)*AGS3:AGS54)+SUMPRODUCT((AGQ3:AGQ54=ADL85)*(AGT3:AGT54=ADL83)*AGS3:AGS54)+SUMPRODUCT((AGQ3:AGQ54=ADL86)*(AGT3:AGT54=ADL83)*AGS3:AGS54)+SUMPRODUCT((AGQ3:AGQ54=ADL87)*(AGT3:AGT54=ADL83)*AGS3:AGS54)</f>
        <v>0</v>
      </c>
      <c r="ADQ83" s="395">
        <f ca="1">SUMPRODUCT((AGQ3:AGQ54=ADL83)*(AGT3:AGT54=ADL84)*AGS3:AGS54)+SUMPRODUCT((AGQ3:AGQ54=ADL83)*(AGT3:AGT54=ADL85)*AGS3:AGS54)+SUMPRODUCT((AGQ3:AGQ54=ADL83)*(AGT3:AGT54=ADL86)*AGS3:AGS54)+SUMPRODUCT((AGQ3:AGQ54=ADL83)*(AGT3:AGT54=ADL87)*AGS3:AGS54)+SUMPRODUCT((AGQ3:AGQ54=ADL84)*(AGT3:AGT54=ADL83)*AGR3:AGR54)+SUMPRODUCT((AGQ3:AGQ54=ADL85)*(AGT3:AGT54=ADL83)*AGR3:AGR54)+SUMPRODUCT((AGQ3:AGQ54=ADL86)*(AGT3:AGT54=ADL83)*AGR3:AGR54)+SUMPRODUCT((AGQ3:AGQ54=ADL87)*(AGT3:AGT54=ADL83)*AGR3:AGR54)</f>
        <v>0</v>
      </c>
      <c r="ADR83" s="395">
        <f ca="1">ADP83-ADQ83+1000</f>
        <v>1000</v>
      </c>
      <c r="ADS83" s="395">
        <f ca="1">IF(ADL83&lt;&gt;"",ADM83*3+ADN83*1,"")</f>
        <v>0</v>
      </c>
      <c r="ADT83" s="395">
        <f ca="1">IF(ADL83&lt;&gt;"",VLOOKUP(ADL83,ACS4:ACY52,7,FALSE),"")</f>
        <v>1000</v>
      </c>
      <c r="ADU83" s="395">
        <f ca="1">IF(ADL83&lt;&gt;"",VLOOKUP(ADL83,ACS4:ACY52,5,FALSE),"")</f>
        <v>0</v>
      </c>
      <c r="ADV83" s="395">
        <f ca="1">IF(ADL83&lt;&gt;"",VLOOKUP(ADL83,ACS4:ADA52,9,FALSE),"")</f>
        <v>4</v>
      </c>
      <c r="ADW83" s="395">
        <f ca="1">ADS83</f>
        <v>0</v>
      </c>
      <c r="ADX83" s="395">
        <f ca="1">IF(ADL83&lt;&gt;"",RANK(ADW83,ADW83:ADW86),"")</f>
        <v>1</v>
      </c>
      <c r="ADY83" s="395">
        <f ca="1">IF(ADL83&lt;&gt;"",SUMPRODUCT((ADW83:ADW86=ADW83)*(ADR83:ADR86&gt;ADR83)),"")</f>
        <v>0</v>
      </c>
      <c r="ADZ83" s="395">
        <f ca="1">IF(ADL83&lt;&gt;"",SUMPRODUCT((ADW83:ADW86=ADW83)*(ADR83:ADR86=ADR83)*(ADP83:ADP86&gt;ADP83)),"")</f>
        <v>0</v>
      </c>
      <c r="AEA83" s="395">
        <f ca="1">IF(ADL83&lt;&gt;"",SUMPRODUCT((ADW83:ADW86=ADW83)*(ADR83:ADR86=ADR83)*(ADP83:ADP86=ADP83)*(ADT83:ADT86&gt;ADT83)),"")</f>
        <v>0</v>
      </c>
      <c r="AEB83" s="395">
        <f ca="1">IF(ADL83&lt;&gt;"",SUMPRODUCT((ADW83:ADW86=ADW83)*(ADR83:ADR86=ADR83)*(ADP83:ADP86=ADP83)*(ADT83:ADT86=ADT83)*(ADU83:ADU86&gt;ADU83)),"")</f>
        <v>0</v>
      </c>
      <c r="AEC83" s="395">
        <f ca="1">IF(ADL83&lt;&gt;"",SUMPRODUCT((ADW83:ADW86=ADW83)*(ADR83:ADR86=ADR83)*(ADP83:ADP86=ADP83)*(ADT83:ADT86=ADT83)*(ADU83:ADU86=ADU83)*(ADV83:ADV86&gt;ADV83)),"")</f>
        <v>3</v>
      </c>
      <c r="AED83" s="395">
        <f ca="1">IF(ADL83&lt;&gt;"",SUM(ADX83:AEC83),"")</f>
        <v>4</v>
      </c>
      <c r="AHF83" s="395">
        <f ca="1">IF(COUNTIF(AHF31:AHF34,4)=4,1,SUMPRODUCT((AHF31:AHF34=AHF31)*(AHE31:AHE34=AHE31)*(AHC31:AHC34&gt;AHC31))+1)</f>
        <v>1</v>
      </c>
      <c r="AHQ83" s="395">
        <f ca="1">IF(AHR31&lt;&gt;"",SUMPRODUCT((AHY31:AHY34=AHY31)*(AHX31:AHX34=AHX31)*(AHV31:AHV34=AHV31)*(AHW31:AHW34=AHW31)),"")</f>
        <v>4</v>
      </c>
      <c r="AHR83" s="395" t="str">
        <f ca="1">IF(AND(AHQ83&lt;&gt;"",AHQ83&gt;1),AHR31,"")</f>
        <v>Urawa Red Diamonds</v>
      </c>
      <c r="AHS83" s="395">
        <f ca="1">SUMPRODUCT((AKW3:AKW54=AHR83)*(AKZ3:AKZ54=AHR84)*(ALA3:ALA54="W"))+SUMPRODUCT((AKW3:AKW54=AHR83)*(AKZ3:AKZ54=AHR85)*(ALA3:ALA54="W"))+SUMPRODUCT((AKW3:AKW54=AHR83)*(AKZ3:AKZ54=AHR86)*(ALA3:ALA54="W"))+SUMPRODUCT((AKW3:AKW54=AHR83)*(AKZ3:AKZ54=AHR87)*(ALA3:ALA54="W"))+SUMPRODUCT((AKW3:AKW54=AHR84)*(AKZ3:AKZ54=AHR83)*(ALB3:ALB54="W"))+SUMPRODUCT((AKW3:AKW54=AHR85)*(AKZ3:AKZ54=AHR83)*(ALB3:ALB54="W"))+SUMPRODUCT((AKW3:AKW54=AHR86)*(AKZ3:AKZ54=AHR83)*(ALB3:ALB54="W"))+SUMPRODUCT((AKW3:AKW54=AHR87)*(AKZ3:AKZ54=AHR83)*(ALB3:ALB54="W"))</f>
        <v>0</v>
      </c>
      <c r="AHT83" s="395">
        <f ca="1">SUMPRODUCT((AKW3:AKW54=AHR83)*(AKZ3:AKZ54=AHR84)*(ALA3:ALA54="D"))+SUMPRODUCT((AKW3:AKW54=AHR83)*(AKZ3:AKZ54=AHR85)*(ALA3:ALA54="D"))+SUMPRODUCT((AKW3:AKW54=AHR83)*(AKZ3:AKZ54=AHR86)*(ALA3:ALA54="D"))+SUMPRODUCT((AKW3:AKW54=AHR83)*(AKZ3:AKZ54=AHR87)*(ALA3:ALA54="D"))+SUMPRODUCT((AKW3:AKW54=AHR84)*(AKZ3:AKZ54=AHR83)*(ALA3:ALA54="D"))+SUMPRODUCT((AKW3:AKW54=AHR85)*(AKZ3:AKZ54=AHR83)*(ALA3:ALA54="D"))+SUMPRODUCT((AKW3:AKW54=AHR86)*(AKZ3:AKZ54=AHR83)*(ALA3:ALA54="D"))+SUMPRODUCT((AKW3:AKW54=AHR87)*(AKZ3:AKZ54=AHR83)*(ALA3:ALA54="D"))</f>
        <v>0</v>
      </c>
      <c r="AHU83" s="395">
        <f ca="1">SUMPRODUCT((AKW3:AKW54=AHR83)*(AKZ3:AKZ54=AHR84)*(ALA3:ALA54="L"))+SUMPRODUCT((AKW3:AKW54=AHR83)*(AKZ3:AKZ54=AHR85)*(ALA3:ALA54="L"))+SUMPRODUCT((AKW3:AKW54=AHR83)*(AKZ3:AKZ54=AHR86)*(ALA3:ALA54="L"))+SUMPRODUCT((AKW3:AKW54=AHR83)*(AKZ3:AKZ54=AHR87)*(ALA3:ALA54="L"))+SUMPRODUCT((AKW3:AKW54=AHR84)*(AKZ3:AKZ54=AHR83)*(ALB3:ALB54="L"))+SUMPRODUCT((AKW3:AKW54=AHR85)*(AKZ3:AKZ54=AHR83)*(ALB3:ALB54="L"))+SUMPRODUCT((AKW3:AKW54=AHR86)*(AKZ3:AKZ54=AHR83)*(ALB3:ALB54="L"))+SUMPRODUCT((AKW3:AKW54=AHR87)*(AKZ3:AKZ54=AHR83)*(ALB3:ALB54="L"))</f>
        <v>0</v>
      </c>
      <c r="AHV83" s="395">
        <f ca="1">SUMPRODUCT((AKW3:AKW54=AHR83)*(AKZ3:AKZ54=AHR84)*AKX3:AKX54)+SUMPRODUCT((AKW3:AKW54=AHR83)*(AKZ3:AKZ54=AHR85)*AKX3:AKX54)+SUMPRODUCT((AKW3:AKW54=AHR83)*(AKZ3:AKZ54=AHR86)*AKX3:AKX54)+SUMPRODUCT((AKW3:AKW54=AHR83)*(AKZ3:AKZ54=AHR87)*AKX3:AKX54)+SUMPRODUCT((AKW3:AKW54=AHR84)*(AKZ3:AKZ54=AHR83)*AKY3:AKY54)+SUMPRODUCT((AKW3:AKW54=AHR85)*(AKZ3:AKZ54=AHR83)*AKY3:AKY54)+SUMPRODUCT((AKW3:AKW54=AHR86)*(AKZ3:AKZ54=AHR83)*AKY3:AKY54)+SUMPRODUCT((AKW3:AKW54=AHR87)*(AKZ3:AKZ54=AHR83)*AKY3:AKY54)</f>
        <v>0</v>
      </c>
      <c r="AHW83" s="395">
        <f ca="1">SUMPRODUCT((AKW3:AKW54=AHR83)*(AKZ3:AKZ54=AHR84)*AKY3:AKY54)+SUMPRODUCT((AKW3:AKW54=AHR83)*(AKZ3:AKZ54=AHR85)*AKY3:AKY54)+SUMPRODUCT((AKW3:AKW54=AHR83)*(AKZ3:AKZ54=AHR86)*AKY3:AKY54)+SUMPRODUCT((AKW3:AKW54=AHR83)*(AKZ3:AKZ54=AHR87)*AKY3:AKY54)+SUMPRODUCT((AKW3:AKW54=AHR84)*(AKZ3:AKZ54=AHR83)*AKX3:AKX54)+SUMPRODUCT((AKW3:AKW54=AHR85)*(AKZ3:AKZ54=AHR83)*AKX3:AKX54)+SUMPRODUCT((AKW3:AKW54=AHR86)*(AKZ3:AKZ54=AHR83)*AKX3:AKX54)+SUMPRODUCT((AKW3:AKW54=AHR87)*(AKZ3:AKZ54=AHR83)*AKX3:AKX54)</f>
        <v>0</v>
      </c>
      <c r="AHX83" s="395">
        <f ca="1">AHV83-AHW83+1000</f>
        <v>1000</v>
      </c>
      <c r="AHY83" s="395">
        <f ca="1">IF(AHR83&lt;&gt;"",AHS83*3+AHT83*1,"")</f>
        <v>0</v>
      </c>
      <c r="AHZ83" s="395">
        <f ca="1">IF(AHR83&lt;&gt;"",VLOOKUP(AHR83,AGY4:AHE52,7,FALSE),"")</f>
        <v>1000</v>
      </c>
      <c r="AIA83" s="395">
        <f ca="1">IF(AHR83&lt;&gt;"",VLOOKUP(AHR83,AGY4:AHE52,5,FALSE),"")</f>
        <v>0</v>
      </c>
      <c r="AIB83" s="395">
        <f ca="1">IF(AHR83&lt;&gt;"",VLOOKUP(AHR83,AGY4:AHG52,9,FALSE),"")</f>
        <v>4</v>
      </c>
      <c r="AIC83" s="395">
        <f ca="1">AHY83</f>
        <v>0</v>
      </c>
      <c r="AID83" s="395">
        <f ca="1">IF(AHR83&lt;&gt;"",RANK(AIC83,AIC83:AIC86),"")</f>
        <v>1</v>
      </c>
      <c r="AIE83" s="395">
        <f ca="1">IF(AHR83&lt;&gt;"",SUMPRODUCT((AIC83:AIC86=AIC83)*(AHX83:AHX86&gt;AHX83)),"")</f>
        <v>0</v>
      </c>
      <c r="AIF83" s="395">
        <f ca="1">IF(AHR83&lt;&gt;"",SUMPRODUCT((AIC83:AIC86=AIC83)*(AHX83:AHX86=AHX83)*(AHV83:AHV86&gt;AHV83)),"")</f>
        <v>0</v>
      </c>
      <c r="AIG83" s="395">
        <f ca="1">IF(AHR83&lt;&gt;"",SUMPRODUCT((AIC83:AIC86=AIC83)*(AHX83:AHX86=AHX83)*(AHV83:AHV86=AHV83)*(AHZ83:AHZ86&gt;AHZ83)),"")</f>
        <v>0</v>
      </c>
      <c r="AIH83" s="395">
        <f ca="1">IF(AHR83&lt;&gt;"",SUMPRODUCT((AIC83:AIC86=AIC83)*(AHX83:AHX86=AHX83)*(AHV83:AHV86=AHV83)*(AHZ83:AHZ86=AHZ83)*(AIA83:AIA86&gt;AIA83)),"")</f>
        <v>0</v>
      </c>
      <c r="AII83" s="395">
        <f ca="1">IF(AHR83&lt;&gt;"",SUMPRODUCT((AIC83:AIC86=AIC83)*(AHX83:AHX86=AHX83)*(AHV83:AHV86=AHV83)*(AHZ83:AHZ86=AHZ83)*(AIA83:AIA86=AIA83)*(AIB83:AIB86&gt;AIB83)),"")</f>
        <v>3</v>
      </c>
      <c r="AIJ83" s="395">
        <f ca="1">IF(AHR83&lt;&gt;"",SUM(AID83:AII83),"")</f>
        <v>4</v>
      </c>
      <c r="ALL83" s="395">
        <f ca="1">IF(COUNTIF(ALL31:ALL34,4)=4,1,SUMPRODUCT((ALL31:ALL34=ALL31)*(ALK31:ALK34=ALK31)*(ALI31:ALI34&gt;ALI31))+1)</f>
        <v>1</v>
      </c>
      <c r="ALW83" s="395">
        <f ca="1">IF(ALX31&lt;&gt;"",SUMPRODUCT((AME31:AME34=AME31)*(AMD31:AMD34=AMD31)*(AMB31:AMB34=AMB31)*(AMC31:AMC34=AMC31)),"")</f>
        <v>4</v>
      </c>
      <c r="ALX83" s="395" t="str">
        <f ca="1">IF(AND(ALW83&lt;&gt;"",ALW83&gt;1),ALX31,"")</f>
        <v>Urawa Red Diamonds</v>
      </c>
      <c r="ALY83" s="395">
        <f ca="1">SUMPRODUCT((APC3:APC54=ALX83)*(APF3:APF54=ALX84)*(APG3:APG54="W"))+SUMPRODUCT((APC3:APC54=ALX83)*(APF3:APF54=ALX85)*(APG3:APG54="W"))+SUMPRODUCT((APC3:APC54=ALX83)*(APF3:APF54=ALX86)*(APG3:APG54="W"))+SUMPRODUCT((APC3:APC54=ALX83)*(APF3:APF54=ALX87)*(APG3:APG54="W"))+SUMPRODUCT((APC3:APC54=ALX84)*(APF3:APF54=ALX83)*(APH3:APH54="W"))+SUMPRODUCT((APC3:APC54=ALX85)*(APF3:APF54=ALX83)*(APH3:APH54="W"))+SUMPRODUCT((APC3:APC54=ALX86)*(APF3:APF54=ALX83)*(APH3:APH54="W"))+SUMPRODUCT((APC3:APC54=ALX87)*(APF3:APF54=ALX83)*(APH3:APH54="W"))</f>
        <v>0</v>
      </c>
      <c r="ALZ83" s="395">
        <f ca="1">SUMPRODUCT((APC3:APC54=ALX83)*(APF3:APF54=ALX84)*(APG3:APG54="D"))+SUMPRODUCT((APC3:APC54=ALX83)*(APF3:APF54=ALX85)*(APG3:APG54="D"))+SUMPRODUCT((APC3:APC54=ALX83)*(APF3:APF54=ALX86)*(APG3:APG54="D"))+SUMPRODUCT((APC3:APC54=ALX83)*(APF3:APF54=ALX87)*(APG3:APG54="D"))+SUMPRODUCT((APC3:APC54=ALX84)*(APF3:APF54=ALX83)*(APG3:APG54="D"))+SUMPRODUCT((APC3:APC54=ALX85)*(APF3:APF54=ALX83)*(APG3:APG54="D"))+SUMPRODUCT((APC3:APC54=ALX86)*(APF3:APF54=ALX83)*(APG3:APG54="D"))+SUMPRODUCT((APC3:APC54=ALX87)*(APF3:APF54=ALX83)*(APG3:APG54="D"))</f>
        <v>0</v>
      </c>
      <c r="AMA83" s="395">
        <f ca="1">SUMPRODUCT((APC3:APC54=ALX83)*(APF3:APF54=ALX84)*(APG3:APG54="L"))+SUMPRODUCT((APC3:APC54=ALX83)*(APF3:APF54=ALX85)*(APG3:APG54="L"))+SUMPRODUCT((APC3:APC54=ALX83)*(APF3:APF54=ALX86)*(APG3:APG54="L"))+SUMPRODUCT((APC3:APC54=ALX83)*(APF3:APF54=ALX87)*(APG3:APG54="L"))+SUMPRODUCT((APC3:APC54=ALX84)*(APF3:APF54=ALX83)*(APH3:APH54="L"))+SUMPRODUCT((APC3:APC54=ALX85)*(APF3:APF54=ALX83)*(APH3:APH54="L"))+SUMPRODUCT((APC3:APC54=ALX86)*(APF3:APF54=ALX83)*(APH3:APH54="L"))+SUMPRODUCT((APC3:APC54=ALX87)*(APF3:APF54=ALX83)*(APH3:APH54="L"))</f>
        <v>0</v>
      </c>
      <c r="AMB83" s="395">
        <f ca="1">SUMPRODUCT((APC3:APC54=ALX83)*(APF3:APF54=ALX84)*APD3:APD54)+SUMPRODUCT((APC3:APC54=ALX83)*(APF3:APF54=ALX85)*APD3:APD54)+SUMPRODUCT((APC3:APC54=ALX83)*(APF3:APF54=ALX86)*APD3:APD54)+SUMPRODUCT((APC3:APC54=ALX83)*(APF3:APF54=ALX87)*APD3:APD54)+SUMPRODUCT((APC3:APC54=ALX84)*(APF3:APF54=ALX83)*APE3:APE54)+SUMPRODUCT((APC3:APC54=ALX85)*(APF3:APF54=ALX83)*APE3:APE54)+SUMPRODUCT((APC3:APC54=ALX86)*(APF3:APF54=ALX83)*APE3:APE54)+SUMPRODUCT((APC3:APC54=ALX87)*(APF3:APF54=ALX83)*APE3:APE54)</f>
        <v>0</v>
      </c>
      <c r="AMC83" s="395">
        <f ca="1">SUMPRODUCT((APC3:APC54=ALX83)*(APF3:APF54=ALX84)*APE3:APE54)+SUMPRODUCT((APC3:APC54=ALX83)*(APF3:APF54=ALX85)*APE3:APE54)+SUMPRODUCT((APC3:APC54=ALX83)*(APF3:APF54=ALX86)*APE3:APE54)+SUMPRODUCT((APC3:APC54=ALX83)*(APF3:APF54=ALX87)*APE3:APE54)+SUMPRODUCT((APC3:APC54=ALX84)*(APF3:APF54=ALX83)*APD3:APD54)+SUMPRODUCT((APC3:APC54=ALX85)*(APF3:APF54=ALX83)*APD3:APD54)+SUMPRODUCT((APC3:APC54=ALX86)*(APF3:APF54=ALX83)*APD3:APD54)+SUMPRODUCT((APC3:APC54=ALX87)*(APF3:APF54=ALX83)*APD3:APD54)</f>
        <v>0</v>
      </c>
      <c r="AMD83" s="395">
        <f ca="1">AMB83-AMC83+1000</f>
        <v>1000</v>
      </c>
      <c r="AME83" s="395">
        <f ca="1">IF(ALX83&lt;&gt;"",ALY83*3+ALZ83*1,"")</f>
        <v>0</v>
      </c>
      <c r="AMF83" s="395">
        <f ca="1">IF(ALX83&lt;&gt;"",VLOOKUP(ALX83,ALE4:ALK52,7,FALSE),"")</f>
        <v>1000</v>
      </c>
      <c r="AMG83" s="395">
        <f ca="1">IF(ALX83&lt;&gt;"",VLOOKUP(ALX83,ALE4:ALK52,5,FALSE),"")</f>
        <v>0</v>
      </c>
      <c r="AMH83" s="395">
        <f ca="1">IF(ALX83&lt;&gt;"",VLOOKUP(ALX83,ALE4:ALM52,9,FALSE),"")</f>
        <v>4</v>
      </c>
      <c r="AMI83" s="395">
        <f ca="1">AME83</f>
        <v>0</v>
      </c>
      <c r="AMJ83" s="395">
        <f ca="1">IF(ALX83&lt;&gt;"",RANK(AMI83,AMI83:AMI86),"")</f>
        <v>1</v>
      </c>
      <c r="AMK83" s="395">
        <f ca="1">IF(ALX83&lt;&gt;"",SUMPRODUCT((AMI83:AMI86=AMI83)*(AMD83:AMD86&gt;AMD83)),"")</f>
        <v>0</v>
      </c>
      <c r="AML83" s="395">
        <f ca="1">IF(ALX83&lt;&gt;"",SUMPRODUCT((AMI83:AMI86=AMI83)*(AMD83:AMD86=AMD83)*(AMB83:AMB86&gt;AMB83)),"")</f>
        <v>0</v>
      </c>
      <c r="AMM83" s="395">
        <f ca="1">IF(ALX83&lt;&gt;"",SUMPRODUCT((AMI83:AMI86=AMI83)*(AMD83:AMD86=AMD83)*(AMB83:AMB86=AMB83)*(AMF83:AMF86&gt;AMF83)),"")</f>
        <v>0</v>
      </c>
      <c r="AMN83" s="395">
        <f ca="1">IF(ALX83&lt;&gt;"",SUMPRODUCT((AMI83:AMI86=AMI83)*(AMD83:AMD86=AMD83)*(AMB83:AMB86=AMB83)*(AMF83:AMF86=AMF83)*(AMG83:AMG86&gt;AMG83)),"")</f>
        <v>0</v>
      </c>
      <c r="AMO83" s="395">
        <f ca="1">IF(ALX83&lt;&gt;"",SUMPRODUCT((AMI83:AMI86=AMI83)*(AMD83:AMD86=AMD83)*(AMB83:AMB86=AMB83)*(AMF83:AMF86=AMF83)*(AMG83:AMG86=AMG83)*(AMH83:AMH86&gt;AMH83)),"")</f>
        <v>3</v>
      </c>
      <c r="AMP83" s="395">
        <f ca="1">IF(ALX83&lt;&gt;"",SUM(AMJ83:AMO83),"")</f>
        <v>4</v>
      </c>
      <c r="APR83" s="395">
        <f ca="1">IF(COUNTIF(APR31:APR34,4)=4,1,SUMPRODUCT((APR31:APR34=APR31)*(APQ31:APQ34=APQ31)*(APO31:APO34&gt;APO31))+1)</f>
        <v>1</v>
      </c>
      <c r="AQC83" s="395">
        <f ca="1">IF(AQD31&lt;&gt;"",SUMPRODUCT((AQK31:AQK34=AQK31)*(AQJ31:AQJ34=AQJ31)*(AQH31:AQH34=AQH31)*(AQI31:AQI34=AQI31)),"")</f>
        <v>4</v>
      </c>
      <c r="AQD83" s="395" t="str">
        <f ca="1">IF(AND(AQC83&lt;&gt;"",AQC83&gt;1),AQD31,"")</f>
        <v>Urawa Red Diamonds</v>
      </c>
      <c r="AQE83" s="395">
        <f ca="1">SUMPRODUCT((ATI3:ATI54=AQD83)*(ATL3:ATL54=AQD84)*(ATM3:ATM54="W"))+SUMPRODUCT((ATI3:ATI54=AQD83)*(ATL3:ATL54=AQD85)*(ATM3:ATM54="W"))+SUMPRODUCT((ATI3:ATI54=AQD83)*(ATL3:ATL54=AQD86)*(ATM3:ATM54="W"))+SUMPRODUCT((ATI3:ATI54=AQD83)*(ATL3:ATL54=AQD87)*(ATM3:ATM54="W"))+SUMPRODUCT((ATI3:ATI54=AQD84)*(ATL3:ATL54=AQD83)*(ATN3:ATN54="W"))+SUMPRODUCT((ATI3:ATI54=AQD85)*(ATL3:ATL54=AQD83)*(ATN3:ATN54="W"))+SUMPRODUCT((ATI3:ATI54=AQD86)*(ATL3:ATL54=AQD83)*(ATN3:ATN54="W"))+SUMPRODUCT((ATI3:ATI54=AQD87)*(ATL3:ATL54=AQD83)*(ATN3:ATN54="W"))</f>
        <v>0</v>
      </c>
      <c r="AQF83" s="395">
        <f ca="1">SUMPRODUCT((ATI3:ATI54=AQD83)*(ATL3:ATL54=AQD84)*(ATM3:ATM54="D"))+SUMPRODUCT((ATI3:ATI54=AQD83)*(ATL3:ATL54=AQD85)*(ATM3:ATM54="D"))+SUMPRODUCT((ATI3:ATI54=AQD83)*(ATL3:ATL54=AQD86)*(ATM3:ATM54="D"))+SUMPRODUCT((ATI3:ATI54=AQD83)*(ATL3:ATL54=AQD87)*(ATM3:ATM54="D"))+SUMPRODUCT((ATI3:ATI54=AQD84)*(ATL3:ATL54=AQD83)*(ATM3:ATM54="D"))+SUMPRODUCT((ATI3:ATI54=AQD85)*(ATL3:ATL54=AQD83)*(ATM3:ATM54="D"))+SUMPRODUCT((ATI3:ATI54=AQD86)*(ATL3:ATL54=AQD83)*(ATM3:ATM54="D"))+SUMPRODUCT((ATI3:ATI54=AQD87)*(ATL3:ATL54=AQD83)*(ATM3:ATM54="D"))</f>
        <v>0</v>
      </c>
      <c r="AQG83" s="395">
        <f ca="1">SUMPRODUCT((ATI3:ATI54=AQD83)*(ATL3:ATL54=AQD84)*(ATM3:ATM54="L"))+SUMPRODUCT((ATI3:ATI54=AQD83)*(ATL3:ATL54=AQD85)*(ATM3:ATM54="L"))+SUMPRODUCT((ATI3:ATI54=AQD83)*(ATL3:ATL54=AQD86)*(ATM3:ATM54="L"))+SUMPRODUCT((ATI3:ATI54=AQD83)*(ATL3:ATL54=AQD87)*(ATM3:ATM54="L"))+SUMPRODUCT((ATI3:ATI54=AQD84)*(ATL3:ATL54=AQD83)*(ATN3:ATN54="L"))+SUMPRODUCT((ATI3:ATI54=AQD85)*(ATL3:ATL54=AQD83)*(ATN3:ATN54="L"))+SUMPRODUCT((ATI3:ATI54=AQD86)*(ATL3:ATL54=AQD83)*(ATN3:ATN54="L"))+SUMPRODUCT((ATI3:ATI54=AQD87)*(ATL3:ATL54=AQD83)*(ATN3:ATN54="L"))</f>
        <v>0</v>
      </c>
      <c r="AQH83" s="395">
        <f ca="1">SUMPRODUCT((ATI3:ATI54=AQD83)*(ATL3:ATL54=AQD84)*ATJ3:ATJ54)+SUMPRODUCT((ATI3:ATI54=AQD83)*(ATL3:ATL54=AQD85)*ATJ3:ATJ54)+SUMPRODUCT((ATI3:ATI54=AQD83)*(ATL3:ATL54=AQD86)*ATJ3:ATJ54)+SUMPRODUCT((ATI3:ATI54=AQD83)*(ATL3:ATL54=AQD87)*ATJ3:ATJ54)+SUMPRODUCT((ATI3:ATI54=AQD84)*(ATL3:ATL54=AQD83)*ATK3:ATK54)+SUMPRODUCT((ATI3:ATI54=AQD85)*(ATL3:ATL54=AQD83)*ATK3:ATK54)+SUMPRODUCT((ATI3:ATI54=AQD86)*(ATL3:ATL54=AQD83)*ATK3:ATK54)+SUMPRODUCT((ATI3:ATI54=AQD87)*(ATL3:ATL54=AQD83)*ATK3:ATK54)</f>
        <v>0</v>
      </c>
      <c r="AQI83" s="395">
        <f ca="1">SUMPRODUCT((ATI3:ATI54=AQD83)*(ATL3:ATL54=AQD84)*ATK3:ATK54)+SUMPRODUCT((ATI3:ATI54=AQD83)*(ATL3:ATL54=AQD85)*ATK3:ATK54)+SUMPRODUCT((ATI3:ATI54=AQD83)*(ATL3:ATL54=AQD86)*ATK3:ATK54)+SUMPRODUCT((ATI3:ATI54=AQD83)*(ATL3:ATL54=AQD87)*ATK3:ATK54)+SUMPRODUCT((ATI3:ATI54=AQD84)*(ATL3:ATL54=AQD83)*ATJ3:ATJ54)+SUMPRODUCT((ATI3:ATI54=AQD85)*(ATL3:ATL54=AQD83)*ATJ3:ATJ54)+SUMPRODUCT((ATI3:ATI54=AQD86)*(ATL3:ATL54=AQD83)*ATJ3:ATJ54)+SUMPRODUCT((ATI3:ATI54=AQD87)*(ATL3:ATL54=AQD83)*ATJ3:ATJ54)</f>
        <v>0</v>
      </c>
      <c r="AQJ83" s="395">
        <f ca="1">AQH83-AQI83+1000</f>
        <v>1000</v>
      </c>
      <c r="AQK83" s="395">
        <f ca="1">IF(AQD83&lt;&gt;"",AQE83*3+AQF83*1,"")</f>
        <v>0</v>
      </c>
      <c r="AQL83" s="395">
        <f ca="1">IF(AQD83&lt;&gt;"",VLOOKUP(AQD83,APK4:APQ52,7,FALSE),"")</f>
        <v>1000</v>
      </c>
      <c r="AQM83" s="395">
        <f ca="1">IF(AQD83&lt;&gt;"",VLOOKUP(AQD83,APK4:APQ52,5,FALSE),"")</f>
        <v>0</v>
      </c>
      <c r="AQN83" s="395">
        <f ca="1">IF(AQD83&lt;&gt;"",VLOOKUP(AQD83,APK4:APS52,9,FALSE),"")</f>
        <v>4</v>
      </c>
      <c r="AQO83" s="395">
        <f ca="1">AQK83</f>
        <v>0</v>
      </c>
      <c r="AQP83" s="395">
        <f ca="1">IF(AQD83&lt;&gt;"",RANK(AQO83,AQO83:AQO86),"")</f>
        <v>1</v>
      </c>
      <c r="AQQ83" s="395">
        <f ca="1">IF(AQD83&lt;&gt;"",SUMPRODUCT((AQO83:AQO86=AQO83)*(AQJ83:AQJ86&gt;AQJ83)),"")</f>
        <v>0</v>
      </c>
      <c r="AQR83" s="395">
        <f ca="1">IF(AQD83&lt;&gt;"",SUMPRODUCT((AQO83:AQO86=AQO83)*(AQJ83:AQJ86=AQJ83)*(AQH83:AQH86&gt;AQH83)),"")</f>
        <v>0</v>
      </c>
      <c r="AQS83" s="395">
        <f ca="1">IF(AQD83&lt;&gt;"",SUMPRODUCT((AQO83:AQO86=AQO83)*(AQJ83:AQJ86=AQJ83)*(AQH83:AQH86=AQH83)*(AQL83:AQL86&gt;AQL83)),"")</f>
        <v>0</v>
      </c>
      <c r="AQT83" s="395">
        <f ca="1">IF(AQD83&lt;&gt;"",SUMPRODUCT((AQO83:AQO86=AQO83)*(AQJ83:AQJ86=AQJ83)*(AQH83:AQH86=AQH83)*(AQL83:AQL86=AQL83)*(AQM83:AQM86&gt;AQM83)),"")</f>
        <v>0</v>
      </c>
      <c r="AQU83" s="395">
        <f ca="1">IF(AQD83&lt;&gt;"",SUMPRODUCT((AQO83:AQO86=AQO83)*(AQJ83:AQJ86=AQJ83)*(AQH83:AQH86=AQH83)*(AQL83:AQL86=AQL83)*(AQM83:AQM86=AQM83)*(AQN83:AQN86&gt;AQN83)),"")</f>
        <v>3</v>
      </c>
      <c r="AQV83" s="395">
        <f ca="1">IF(AQD83&lt;&gt;"",SUM(AQP83:AQU83),"")</f>
        <v>4</v>
      </c>
    </row>
    <row r="84" spans="7:1160" x14ac:dyDescent="0.25">
      <c r="G84" s="395">
        <v>1</v>
      </c>
      <c r="H84" s="395">
        <v>1</v>
      </c>
      <c r="I84" s="395">
        <v>1</v>
      </c>
      <c r="J84" s="395">
        <f>IF(COUNTIF(J31:J34,4)=4,1,SUMPRODUCT((J31:J34=J32)*(I31:I34=I32)*(G31:G34&gt;G32))+1)</f>
        <v>1</v>
      </c>
      <c r="U84" s="395" t="str">
        <f>IF(V32&lt;&gt;"",SUMPRODUCT((AC31:AC34=AC32)*(AB31:AB34=AB32)*(Z31:Z34=Z32)*(AA31:AA34=AA32)),"")</f>
        <v/>
      </c>
      <c r="V84" s="395" t="str">
        <f>IF(AND(U84&lt;&gt;"",U84&gt;1),V32,"")</f>
        <v/>
      </c>
      <c r="W84" s="395">
        <f>SUMPRODUCT((DA3:DA54=V84)*(DD3:DD54=V85)*(DE3:DE54="W"))+SUMPRODUCT((DA3:DA54=V84)*(DD3:DD54=V86)*(DE3:DE54="W"))+SUMPRODUCT((DA3:DA54=V84)*(DD3:DD54=V87)*(DE3:DE54="W"))+SUMPRODUCT((DA3:DA54=V84)*(DD3:DD54=V83)*(DE3:DE54="W"))+SUMPRODUCT((DA3:DA54=V85)*(DD3:DD54=V84)*(DF3:DF54="W"))+SUMPRODUCT((DA3:DA54=V86)*(DD3:DD54=V84)*(DF3:DF54="W"))+SUMPRODUCT((DA3:DA54=V87)*(DD3:DD54=V84)*(DF3:DF54="W"))+SUMPRODUCT((DA3:DA54=V83)*(DD3:DD54=V84)*(DF3:DF54="W"))</f>
        <v>0</v>
      </c>
      <c r="X84" s="395">
        <f>SUMPRODUCT((DA3:DA54=V84)*(DD3:DD54=V85)*(DE3:DE54="D"))+SUMPRODUCT((DA3:DA54=V84)*(DD3:DD54=V86)*(DE3:DE54="D"))+SUMPRODUCT((DA3:DA54=V84)*(DD3:DD54=V87)*(DE3:DE54="D"))+SUMPRODUCT((DA3:DA54=V84)*(DD3:DD54=V83)*(DE3:DE54="D"))+SUMPRODUCT((DA3:DA54=V85)*(DD3:DD54=V84)*(DE3:DE54="D"))+SUMPRODUCT((DA3:DA54=V86)*(DD3:DD54=V84)*(DE3:DE54="D"))+SUMPRODUCT((DA3:DA54=V87)*(DD3:DD54=V84)*(DE3:DE54="D"))+SUMPRODUCT((DA3:DA54=V83)*(DD3:DD54=V84)*(DE3:DE54="D"))</f>
        <v>0</v>
      </c>
      <c r="Y84" s="395">
        <f>SUMPRODUCT((DA3:DA54=V84)*(DD3:DD54=V85)*(DE3:DE54="L"))+SUMPRODUCT((DA3:DA54=V84)*(DD3:DD54=V86)*(DE3:DE54="L"))+SUMPRODUCT((DA3:DA54=V84)*(DD3:DD54=V87)*(DE3:DE54="L"))+SUMPRODUCT((DA3:DA54=V84)*(DD3:DD54=V83)*(DE3:DE54="L"))+SUMPRODUCT((DA3:DA54=V85)*(DD3:DD54=V84)*(DF3:DF54="L"))+SUMPRODUCT((DA3:DA54=V86)*(DD3:DD54=V84)*(DF3:DF54="L"))+SUMPRODUCT((DA3:DA54=V87)*(DD3:DD54=V84)*(DF3:DF54="L"))+SUMPRODUCT((DA3:DA54=V83)*(DD3:DD54=V84)*(DF3:DF54="L"))</f>
        <v>0</v>
      </c>
      <c r="Z84" s="395">
        <f>SUMPRODUCT((DA3:DA54=V84)*(DD3:DD54=V85)*DB3:DB54)+SUMPRODUCT((DA3:DA54=V84)*(DD3:DD54=V86)*DB3:DB54)+SUMPRODUCT((DA3:DA54=V84)*(DD3:DD54=V87)*DB3:DB54)+SUMPRODUCT((DA3:DA54=V84)*(DD3:DD54=V83)*DB3:DB54)+SUMPRODUCT((DA3:DA54=V85)*(DD3:DD54=V84)*DC3:DC54)+SUMPRODUCT((DA3:DA54=V86)*(DD3:DD54=V84)*DC3:DC54)+SUMPRODUCT((DA3:DA54=V87)*(DD3:DD54=V84)*DC3:DC54)+SUMPRODUCT((DA3:DA54=V83)*(DD3:DD54=V84)*DC3:DC54)</f>
        <v>0</v>
      </c>
      <c r="AA84" s="395">
        <f>SUMPRODUCT((DA3:DA54=V84)*(DD3:DD54=V85)*DC3:DC54)+SUMPRODUCT((DA3:DA54=V84)*(DD3:DD54=V86)*DC3:DC54)+SUMPRODUCT((DA3:DA54=V84)*(DD3:DD54=V87)*DC3:DC54)+SUMPRODUCT((DA3:DA54=V84)*(DD3:DD54=V83)*DC3:DC54)+SUMPRODUCT((DA3:DA54=V85)*(DD3:DD54=V84)*DB3:DB54)+SUMPRODUCT((DA3:DA54=V86)*(DD3:DD54=V84)*DB3:DB54)+SUMPRODUCT((DA3:DA54=V87)*(DD3:DD54=V84)*DB3:DB54)+SUMPRODUCT((DA3:DA54=V83)*(DD3:DD54=V84)*DB3:DB54)</f>
        <v>0</v>
      </c>
      <c r="AB84" s="395">
        <f>Z84-AA84+1000</f>
        <v>1000</v>
      </c>
      <c r="AC84" s="395" t="str">
        <f t="shared" ref="AC84:AC86" si="7776">IF(V84&lt;&gt;"",W84*3+X84*1,"")</f>
        <v/>
      </c>
      <c r="AD84" s="395" t="str">
        <f>IF(V84&lt;&gt;"",VLOOKUP(V84,C4:I52,7,FALSE),"")</f>
        <v/>
      </c>
      <c r="AE84" s="395" t="str">
        <f>IF(V84&lt;&gt;"",VLOOKUP(V84,C4:I52,5,FALSE),"")</f>
        <v/>
      </c>
      <c r="AF84" s="395" t="str">
        <f>IF(V84&lt;&gt;"",VLOOKUP(V84,C4:K52,9,FALSE),"")</f>
        <v/>
      </c>
      <c r="AG84" s="395" t="str">
        <f t="shared" ref="AG84:AG86" si="7777">AC84</f>
        <v/>
      </c>
      <c r="AH84" s="395" t="str">
        <f>IF(V84&lt;&gt;"",RANK(AG84,AG83:AG86),"")</f>
        <v/>
      </c>
      <c r="AI84" s="395" t="str">
        <f>IF(V84&lt;&gt;"",SUMPRODUCT((AG83:AG86=AG84)*(AB83:AB86&gt;AB84)),"")</f>
        <v/>
      </c>
      <c r="AJ84" s="395" t="str">
        <f>IF(V84&lt;&gt;"",SUMPRODUCT((AG83:AG86=AG84)*(AB83:AB86=AB84)*(Z83:Z86&gt;Z84)),"")</f>
        <v/>
      </c>
      <c r="AK84" s="395" t="str">
        <f>IF(V84&lt;&gt;"",SUMPRODUCT((AG83:AG86=AG84)*(AB83:AB86=AB84)*(Z83:Z86=Z84)*(AD83:AD86&gt;AD84)),"")</f>
        <v/>
      </c>
      <c r="AL84" s="395" t="str">
        <f>IF(V84&lt;&gt;"",SUMPRODUCT((AG83:AG86=AG84)*(AB83:AB86=AB84)*(Z83:Z86=Z84)*(AD83:AD86=AD84)*(AE83:AE86&gt;AE84)),"")</f>
        <v/>
      </c>
      <c r="AM84" s="395" t="str">
        <f>IF(V84&lt;&gt;"",SUMPRODUCT((AG83:AG86=AG84)*(AB83:AB86=AB84)*(Z83:Z86=Z84)*(AD83:AD86=AD84)*(AE83:AE86=AE84)*(AF83:AF86&gt;AF84)),"")</f>
        <v/>
      </c>
      <c r="AN84" s="395" t="str">
        <f>IF(V84&lt;&gt;"",SUM(AH84:AM84),"")</f>
        <v/>
      </c>
      <c r="AO84" s="395" t="str">
        <f>IF(AP32&lt;&gt;"",SUMPRODUCT((AW31:AW34=AW32)*(AV31:AV34=AV32)*(AT31:AT34=AT32)*(AU31:AU34=AU32)),"")</f>
        <v/>
      </c>
      <c r="AP84" s="395" t="str">
        <f>IF(AND(AO84&lt;&gt;"",AO84&gt;1),AP32,"")</f>
        <v/>
      </c>
      <c r="AQ84" s="395">
        <f>SUMPRODUCT((DA3:DA54=AP84)*(DD3:DD54=AP85)*(DE3:DE54="W"))+SUMPRODUCT((DA3:DA54=AP84)*(DD3:DD54=AP86)*(DE3:DE54="W"))+SUMPRODUCT((DA3:DA54=AP84)*(DD3:DD54=AP87)*(DE3:DE54="W"))+SUMPRODUCT((DA3:DA54=AP85)*(DD3:DD54=AP84)*(DF3:DF54="W"))+SUMPRODUCT((DA3:DA54=AP86)*(DD3:DD54=AP84)*(DF3:DF54="W"))+SUMPRODUCT((DA3:DA54=AP87)*(DD3:DD54=AP84)*(DF3:DF54="W"))</f>
        <v>0</v>
      </c>
      <c r="AR84" s="395">
        <f>SUMPRODUCT((DA3:DA54=AP84)*(DD3:DD54=AP85)*(DE3:DE54="D"))+SUMPRODUCT((DA3:DA54=AP84)*(DD3:DD54=AP86)*(DE3:DE54="D"))+SUMPRODUCT((DA3:DA54=AP84)*(DD3:DD54=AP87)*(DE3:DE54="D"))+SUMPRODUCT((DA3:DA54=AP85)*(DD3:DD54=AP84)*(DE3:DE54="D"))+SUMPRODUCT((DA3:DA54=AP86)*(DD3:DD54=AP84)*(DE3:DE54="D"))+SUMPRODUCT((DA3:DA54=AP87)*(DD3:DD54=AP84)*(DE3:DE54="D"))</f>
        <v>0</v>
      </c>
      <c r="AS84" s="395">
        <f>SUMPRODUCT((DA3:DA54=AP84)*(DD3:DD54=AP85)*(DE3:DE54="L"))+SUMPRODUCT((DA3:DA54=AP84)*(DD3:DD54=AP86)*(DE3:DE54="L"))+SUMPRODUCT((DA3:DA54=AP84)*(DD3:DD54=AP87)*(DE3:DE54="L"))+SUMPRODUCT((DA3:DA54=AP85)*(DD3:DD54=AP84)*(DF3:DF54="L"))+SUMPRODUCT((DA3:DA54=AP86)*(DD3:DD54=AP84)*(DF3:DF54="L"))+SUMPRODUCT((DA3:DA54=AP87)*(DD3:DD54=AP84)*(DF3:DF54="L"))</f>
        <v>0</v>
      </c>
      <c r="AT84" s="395">
        <f>SUMPRODUCT((DA3:DA54=AP84)*(DD3:DD54=AP85)*DB3:DB54)+SUMPRODUCT((DA3:DA54=AP84)*(DD3:DD54=AP86)*DB3:DB54)+SUMPRODUCT((DA3:DA54=AP84)*(DD3:DD54=AP87)*DB3:DB54)+SUMPRODUCT((DA3:DA54=AP84)*(DD3:DD54=AP83)*DB3:DB54)+SUMPRODUCT((DA3:DA54=AP85)*(DD3:DD54=AP84)*DC3:DC54)+SUMPRODUCT((DA3:DA54=AP86)*(DD3:DD54=AP84)*DC3:DC54)+SUMPRODUCT((DA3:DA54=AP87)*(DD3:DD54=AP84)*DC3:DC54)+SUMPRODUCT((DA3:DA54=AP83)*(DD3:DD54=AP84)*DC3:DC54)</f>
        <v>0</v>
      </c>
      <c r="AU84" s="395">
        <f>SUMPRODUCT((DA3:DA54=AP84)*(DD3:DD54=AP85)*DC3:DC54)+SUMPRODUCT((DA3:DA54=AP84)*(DD3:DD54=AP86)*DC3:DC54)+SUMPRODUCT((DA3:DA54=AP84)*(DD3:DD54=AP87)*DC3:DC54)+SUMPRODUCT((DA3:DA54=AP84)*(DD3:DD54=AP83)*DC3:DC54)+SUMPRODUCT((DA3:DA54=AP85)*(DD3:DD54=AP84)*DB3:DB54)+SUMPRODUCT((DA3:DA54=AP86)*(DD3:DD54=AP84)*DB3:DB54)+SUMPRODUCT((DA3:DA54=AP87)*(DD3:DD54=AP84)*DB3:DB54)+SUMPRODUCT((DA3:DA54=AP83)*(DD3:DD54=AP84)*DB3:DB54)</f>
        <v>0</v>
      </c>
      <c r="AV84" s="395">
        <f>AT84-AU84+1000</f>
        <v>1000</v>
      </c>
      <c r="AW84" s="395" t="str">
        <f t="shared" ref="AW84:AW86" si="7778">IF(AP84&lt;&gt;"",AQ84*3+AR84*1,"")</f>
        <v/>
      </c>
      <c r="AX84" s="395" t="str">
        <f>IF(AP84&lt;&gt;"",VLOOKUP(AP84,C4:I52,7,FALSE),"")</f>
        <v/>
      </c>
      <c r="AY84" s="395" t="str">
        <f>IF(AP84&lt;&gt;"",VLOOKUP(AP84,C4:I52,5,FALSE),"")</f>
        <v/>
      </c>
      <c r="AZ84" s="395" t="str">
        <f>IF(AP84&lt;&gt;"",VLOOKUP(AP84,C4:K52,9,FALSE),"")</f>
        <v/>
      </c>
      <c r="BA84" s="395" t="str">
        <f t="shared" ref="BA84:BA86" si="7779">AW84</f>
        <v/>
      </c>
      <c r="BB84" s="395" t="str">
        <f>IF(AP84&lt;&gt;"",RANK(BA84,BA83:BA86),"")</f>
        <v/>
      </c>
      <c r="BC84" s="395" t="str">
        <f>IF(AP84&lt;&gt;"",SUMPRODUCT((BA83:BA86=BA84)*(AV83:AV86&gt;AV84)),"")</f>
        <v/>
      </c>
      <c r="BD84" s="395" t="str">
        <f>IF(AP84&lt;&gt;"",SUMPRODUCT((BA83:BA86=BA84)*(AV83:AV86=AV84)*(AT83:AT86&gt;AT84)),"")</f>
        <v/>
      </c>
      <c r="BE84" s="395" t="str">
        <f>IF(AP84&lt;&gt;"",SUMPRODUCT((BA83:BA86=BA84)*(AV83:AV86=AV84)*(AT83:AT86=AT84)*(AX83:AX86&gt;AX84)),"")</f>
        <v/>
      </c>
      <c r="BF84" s="395" t="str">
        <f>IF(AP84&lt;&gt;"",SUMPRODUCT((BA83:BA86=BA84)*(AV83:AV86=AV84)*(AT83:AT86=AT84)*(AX83:AX86=AX84)*(AY83:AY86&gt;AY84)),"")</f>
        <v/>
      </c>
      <c r="BG84" s="395" t="str">
        <f>IF(AP84&lt;&gt;"",SUMPRODUCT((BA83:BA86=BA84)*(AV83:AV86=AV84)*(AT83:AT86=AT84)*(AX83:AX86=AX84)*(AY83:AY86=AY84)*(AZ83:AZ86&gt;AZ84)),"")</f>
        <v/>
      </c>
      <c r="BH84" s="395" t="str">
        <f>IF(AP84&lt;&gt;"",SUM(BB84:BG84)+1,"")</f>
        <v/>
      </c>
      <c r="DP84" s="395">
        <f ca="1">IF(COUNTIF(DP31:DP34,4)=4,1,SUMPRODUCT((DP31:DP34=DP32)*(DO31:DO34=DO32)*(DM31:DM34&gt;DM32))+1)</f>
        <v>1</v>
      </c>
      <c r="EA84" s="395" t="str">
        <f ca="1">IF(EB32&lt;&gt;"",SUMPRODUCT((EI31:EI34=EI32)*(EH31:EH34=EH32)*(EF31:EF34=EF32)*(EG31:EG34=EG32)),"")</f>
        <v/>
      </c>
      <c r="EB84" s="395" t="str">
        <f ca="1">IF(AND(EA84&lt;&gt;"",EA84&gt;1),EB32,"")</f>
        <v/>
      </c>
      <c r="EC84" s="395">
        <f ca="1">SUMPRODUCT((HG3:HG54=EB84)*(HJ3:HJ54=EB85)*(HK3:HK54="W"))+SUMPRODUCT((HG3:HG54=EB84)*(HJ3:HJ54=EB86)*(HK3:HK54="W"))+SUMPRODUCT((HG3:HG54=EB84)*(HJ3:HJ54=EB87)*(HK3:HK54="W"))+SUMPRODUCT((HG3:HG54=EB84)*(HJ3:HJ54=EB83)*(HK3:HK54="W"))+SUMPRODUCT((HG3:HG54=EB85)*(HJ3:HJ54=EB84)*(HL3:HL54="W"))+SUMPRODUCT((HG3:HG54=EB86)*(HJ3:HJ54=EB84)*(HL3:HL54="W"))+SUMPRODUCT((HG3:HG54=EB87)*(HJ3:HJ54=EB84)*(HL3:HL54="W"))+SUMPRODUCT((HG3:HG54=EB83)*(HJ3:HJ54=EB84)*(HL3:HL54="W"))</f>
        <v>0</v>
      </c>
      <c r="ED84" s="395">
        <f ca="1">SUMPRODUCT((HG3:HG54=EB84)*(HJ3:HJ54=EB85)*(HK3:HK54="D"))+SUMPRODUCT((HG3:HG54=EB84)*(HJ3:HJ54=EB86)*(HK3:HK54="D"))+SUMPRODUCT((HG3:HG54=EB84)*(HJ3:HJ54=EB87)*(HK3:HK54="D"))+SUMPRODUCT((HG3:HG54=EB84)*(HJ3:HJ54=EB83)*(HK3:HK54="D"))+SUMPRODUCT((HG3:HG54=EB85)*(HJ3:HJ54=EB84)*(HK3:HK54="D"))+SUMPRODUCT((HG3:HG54=EB86)*(HJ3:HJ54=EB84)*(HK3:HK54="D"))+SUMPRODUCT((HG3:HG54=EB87)*(HJ3:HJ54=EB84)*(HK3:HK54="D"))+SUMPRODUCT((HG3:HG54=EB83)*(HJ3:HJ54=EB84)*(HK3:HK54="D"))</f>
        <v>0</v>
      </c>
      <c r="EE84" s="395">
        <f ca="1">SUMPRODUCT((HG3:HG54=EB84)*(HJ3:HJ54=EB85)*(HK3:HK54="L"))+SUMPRODUCT((HG3:HG54=EB84)*(HJ3:HJ54=EB86)*(HK3:HK54="L"))+SUMPRODUCT((HG3:HG54=EB84)*(HJ3:HJ54=EB87)*(HK3:HK54="L"))+SUMPRODUCT((HG3:HG54=EB84)*(HJ3:HJ54=EB83)*(HK3:HK54="L"))+SUMPRODUCT((HG3:HG54=EB85)*(HJ3:HJ54=EB84)*(HL3:HL54="L"))+SUMPRODUCT((HG3:HG54=EB86)*(HJ3:HJ54=EB84)*(HL3:HL54="L"))+SUMPRODUCT((HG3:HG54=EB87)*(HJ3:HJ54=EB84)*(HL3:HL54="L"))+SUMPRODUCT((HG3:HG54=EB83)*(HJ3:HJ54=EB84)*(HL3:HL54="L"))</f>
        <v>0</v>
      </c>
      <c r="EF84" s="395">
        <f ca="1">SUMPRODUCT((HG3:HG54=EB84)*(HJ3:HJ54=EB85)*HH3:HH54)+SUMPRODUCT((HG3:HG54=EB84)*(HJ3:HJ54=EB86)*HH3:HH54)+SUMPRODUCT((HG3:HG54=EB84)*(HJ3:HJ54=EB87)*HH3:HH54)+SUMPRODUCT((HG3:HG54=EB84)*(HJ3:HJ54=EB83)*HH3:HH54)+SUMPRODUCT((HG3:HG54=EB85)*(HJ3:HJ54=EB84)*HI3:HI54)+SUMPRODUCT((HG3:HG54=EB86)*(HJ3:HJ54=EB84)*HI3:HI54)+SUMPRODUCT((HG3:HG54=EB87)*(HJ3:HJ54=EB84)*HI3:HI54)+SUMPRODUCT((HG3:HG54=EB83)*(HJ3:HJ54=EB84)*HI3:HI54)</f>
        <v>0</v>
      </c>
      <c r="EG84" s="395">
        <f ca="1">SUMPRODUCT((HG3:HG54=EB84)*(HJ3:HJ54=EB85)*HI3:HI54)+SUMPRODUCT((HG3:HG54=EB84)*(HJ3:HJ54=EB86)*HI3:HI54)+SUMPRODUCT((HG3:HG54=EB84)*(HJ3:HJ54=EB87)*HI3:HI54)+SUMPRODUCT((HG3:HG54=EB84)*(HJ3:HJ54=EB83)*HI3:HI54)+SUMPRODUCT((HG3:HG54=EB85)*(HJ3:HJ54=EB84)*HH3:HH54)+SUMPRODUCT((HG3:HG54=EB86)*(HJ3:HJ54=EB84)*HH3:HH54)+SUMPRODUCT((HG3:HG54=EB87)*(HJ3:HJ54=EB84)*HH3:HH54)+SUMPRODUCT((HG3:HG54=EB83)*(HJ3:HJ54=EB84)*HH3:HH54)</f>
        <v>0</v>
      </c>
      <c r="EH84" s="395">
        <f ca="1">EF84-EG84+1000</f>
        <v>1000</v>
      </c>
      <c r="EI84" s="395" t="str">
        <f t="shared" ref="EI84:EI86" ca="1" si="7780">IF(EB84&lt;&gt;"",EC84*3+ED84*1,"")</f>
        <v/>
      </c>
      <c r="EJ84" s="395" t="str">
        <f ca="1">IF(EB84&lt;&gt;"",VLOOKUP(EB84,DI4:DO52,7,FALSE),"")</f>
        <v/>
      </c>
      <c r="EK84" s="395" t="str">
        <f ca="1">IF(EB84&lt;&gt;"",VLOOKUP(EB84,DI4:DO52,5,FALSE),"")</f>
        <v/>
      </c>
      <c r="EL84" s="395" t="str">
        <f ca="1">IF(EB84&lt;&gt;"",VLOOKUP(EB84,DI4:DQ52,9,FALSE),"")</f>
        <v/>
      </c>
      <c r="EM84" s="395" t="str">
        <f t="shared" ref="EM84:EM86" ca="1" si="7781">EI84</f>
        <v/>
      </c>
      <c r="EN84" s="395" t="str">
        <f ca="1">IF(EB84&lt;&gt;"",RANK(EM84,EM83:EM86),"")</f>
        <v/>
      </c>
      <c r="EO84" s="395" t="str">
        <f ca="1">IF(EB84&lt;&gt;"",SUMPRODUCT((EM83:EM86=EM84)*(EH83:EH86&gt;EH84)),"")</f>
        <v/>
      </c>
      <c r="EP84" s="395" t="str">
        <f ca="1">IF(EB84&lt;&gt;"",SUMPRODUCT((EM83:EM86=EM84)*(EH83:EH86=EH84)*(EF83:EF86&gt;EF84)),"")</f>
        <v/>
      </c>
      <c r="EQ84" s="395" t="str">
        <f ca="1">IF(EB84&lt;&gt;"",SUMPRODUCT((EM83:EM86=EM84)*(EH83:EH86=EH84)*(EF83:EF86=EF84)*(EJ83:EJ86&gt;EJ84)),"")</f>
        <v/>
      </c>
      <c r="ER84" s="395" t="str">
        <f ca="1">IF(EB84&lt;&gt;"",SUMPRODUCT((EM83:EM86=EM84)*(EH83:EH86=EH84)*(EF83:EF86=EF84)*(EJ83:EJ86=EJ84)*(EK83:EK86&gt;EK84)),"")</f>
        <v/>
      </c>
      <c r="ES84" s="395" t="str">
        <f ca="1">IF(EB84&lt;&gt;"",SUMPRODUCT((EM83:EM86=EM84)*(EH83:EH86=EH84)*(EF83:EF86=EF84)*(EJ83:EJ86=EJ84)*(EK83:EK86=EK84)*(EL83:EL86&gt;EL84)),"")</f>
        <v/>
      </c>
      <c r="ET84" s="395" t="str">
        <f ca="1">IF(EB84&lt;&gt;"",SUM(EN84:ES84),"")</f>
        <v/>
      </c>
      <c r="EU84" s="395" t="str">
        <f ca="1">IF(EV32&lt;&gt;"",SUMPRODUCT((FC31:FC34=FC32)*(FB31:FB34=FB32)*(EZ31:EZ34=EZ32)*(FA31:FA34=FA32)),"")</f>
        <v/>
      </c>
      <c r="EV84" s="395" t="str">
        <f ca="1">IF(AND(EU84&lt;&gt;"",EU84&gt;1),EV32,"")</f>
        <v/>
      </c>
      <c r="EW84" s="395">
        <f ca="1">SUMPRODUCT((HG3:HG54=EV84)*(HJ3:HJ54=EV85)*(HK3:HK54="W"))+SUMPRODUCT((HG3:HG54=EV84)*(HJ3:HJ54=EV86)*(HK3:HK54="W"))+SUMPRODUCT((HG3:HG54=EV84)*(HJ3:HJ54=EV87)*(HK3:HK54="W"))+SUMPRODUCT((HG3:HG54=EV85)*(HJ3:HJ54=EV84)*(HL3:HL54="W"))+SUMPRODUCT((HG3:HG54=EV86)*(HJ3:HJ54=EV84)*(HL3:HL54="W"))+SUMPRODUCT((HG3:HG54=EV87)*(HJ3:HJ54=EV84)*(HL3:HL54="W"))</f>
        <v>0</v>
      </c>
      <c r="EX84" s="395">
        <f ca="1">SUMPRODUCT((HG3:HG54=EV84)*(HJ3:HJ54=EV85)*(HK3:HK54="D"))+SUMPRODUCT((HG3:HG54=EV84)*(HJ3:HJ54=EV86)*(HK3:HK54="D"))+SUMPRODUCT((HG3:HG54=EV84)*(HJ3:HJ54=EV87)*(HK3:HK54="D"))+SUMPRODUCT((HG3:HG54=EV85)*(HJ3:HJ54=EV84)*(HK3:HK54="D"))+SUMPRODUCT((HG3:HG54=EV86)*(HJ3:HJ54=EV84)*(HK3:HK54="D"))+SUMPRODUCT((HG3:HG54=EV87)*(HJ3:HJ54=EV84)*(HK3:HK54="D"))</f>
        <v>0</v>
      </c>
      <c r="EY84" s="395">
        <f ca="1">SUMPRODUCT((HG3:HG54=EV84)*(HJ3:HJ54=EV85)*(HK3:HK54="L"))+SUMPRODUCT((HG3:HG54=EV84)*(HJ3:HJ54=EV86)*(HK3:HK54="L"))+SUMPRODUCT((HG3:HG54=EV84)*(HJ3:HJ54=EV87)*(HK3:HK54="L"))+SUMPRODUCT((HG3:HG54=EV85)*(HJ3:HJ54=EV84)*(HL3:HL54="L"))+SUMPRODUCT((HG3:HG54=EV86)*(HJ3:HJ54=EV84)*(HL3:HL54="L"))+SUMPRODUCT((HG3:HG54=EV87)*(HJ3:HJ54=EV84)*(HL3:HL54="L"))</f>
        <v>0</v>
      </c>
      <c r="EZ84" s="395">
        <f ca="1">SUMPRODUCT((HG3:HG54=EV84)*(HJ3:HJ54=EV85)*HH3:HH54)+SUMPRODUCT((HG3:HG54=EV84)*(HJ3:HJ54=EV86)*HH3:HH54)+SUMPRODUCT((HG3:HG54=EV84)*(HJ3:HJ54=EV87)*HH3:HH54)+SUMPRODUCT((HG3:HG54=EV84)*(HJ3:HJ54=EV83)*HH3:HH54)+SUMPRODUCT((HG3:HG54=EV85)*(HJ3:HJ54=EV84)*HI3:HI54)+SUMPRODUCT((HG3:HG54=EV86)*(HJ3:HJ54=EV84)*HI3:HI54)+SUMPRODUCT((HG3:HG54=EV87)*(HJ3:HJ54=EV84)*HI3:HI54)+SUMPRODUCT((HG3:HG54=EV83)*(HJ3:HJ54=EV84)*HI3:HI54)</f>
        <v>0</v>
      </c>
      <c r="FA84" s="395">
        <f ca="1">SUMPRODUCT((HG3:HG54=EV84)*(HJ3:HJ54=EV85)*HI3:HI54)+SUMPRODUCT((HG3:HG54=EV84)*(HJ3:HJ54=EV86)*HI3:HI54)+SUMPRODUCT((HG3:HG54=EV84)*(HJ3:HJ54=EV87)*HI3:HI54)+SUMPRODUCT((HG3:HG54=EV84)*(HJ3:HJ54=EV83)*HI3:HI54)+SUMPRODUCT((HG3:HG54=EV85)*(HJ3:HJ54=EV84)*HH3:HH54)+SUMPRODUCT((HG3:HG54=EV86)*(HJ3:HJ54=EV84)*HH3:HH54)+SUMPRODUCT((HG3:HG54=EV87)*(HJ3:HJ54=EV84)*HH3:HH54)+SUMPRODUCT((HG3:HG54=EV83)*(HJ3:HJ54=EV84)*HH3:HH54)</f>
        <v>0</v>
      </c>
      <c r="FB84" s="395">
        <f ca="1">EZ84-FA84+1000</f>
        <v>1000</v>
      </c>
      <c r="FC84" s="395" t="str">
        <f t="shared" ref="FC84:FC86" ca="1" si="7782">IF(EV84&lt;&gt;"",EW84*3+EX84*1,"")</f>
        <v/>
      </c>
      <c r="FD84" s="395" t="str">
        <f ca="1">IF(EV84&lt;&gt;"",VLOOKUP(EV84,DI4:DO52,7,FALSE),"")</f>
        <v/>
      </c>
      <c r="FE84" s="395" t="str">
        <f ca="1">IF(EV84&lt;&gt;"",VLOOKUP(EV84,DI4:DO52,5,FALSE),"")</f>
        <v/>
      </c>
      <c r="FF84" s="395" t="str">
        <f ca="1">IF(EV84&lt;&gt;"",VLOOKUP(EV84,DI4:DQ52,9,FALSE),"")</f>
        <v/>
      </c>
      <c r="FG84" s="395" t="str">
        <f t="shared" ref="FG84:FG86" ca="1" si="7783">FC84</f>
        <v/>
      </c>
      <c r="FH84" s="395" t="str">
        <f ca="1">IF(EV84&lt;&gt;"",RANK(FG84,FG83:FG86),"")</f>
        <v/>
      </c>
      <c r="FI84" s="395" t="str">
        <f ca="1">IF(EV84&lt;&gt;"",SUMPRODUCT((FG83:FG86=FG84)*(FB83:FB86&gt;FB84)),"")</f>
        <v/>
      </c>
      <c r="FJ84" s="395" t="str">
        <f ca="1">IF(EV84&lt;&gt;"",SUMPRODUCT((FG83:FG86=FG84)*(FB83:FB86=FB84)*(EZ83:EZ86&gt;EZ84)),"")</f>
        <v/>
      </c>
      <c r="FK84" s="395" t="str">
        <f ca="1">IF(EV84&lt;&gt;"",SUMPRODUCT((FG83:FG86=FG84)*(FB83:FB86=FB84)*(EZ83:EZ86=EZ84)*(FD83:FD86&gt;FD84)),"")</f>
        <v/>
      </c>
      <c r="FL84" s="395" t="str">
        <f ca="1">IF(EV84&lt;&gt;"",SUMPRODUCT((FG83:FG86=FG84)*(FB83:FB86=FB84)*(EZ83:EZ86=EZ84)*(FD83:FD86=FD84)*(FE83:FE86&gt;FE84)),"")</f>
        <v/>
      </c>
      <c r="FM84" s="395" t="str">
        <f ca="1">IF(EV84&lt;&gt;"",SUMPRODUCT((FG83:FG86=FG84)*(FB83:FB86=FB84)*(EZ83:EZ86=EZ84)*(FD83:FD86=FD84)*(FE83:FE86=FE84)*(FF83:FF86&gt;FF84)),"")</f>
        <v/>
      </c>
      <c r="FN84" s="395" t="str">
        <f ca="1">IF(EV84&lt;&gt;"",SUM(FH84:FM84)+1,"")</f>
        <v/>
      </c>
      <c r="HV84" s="395">
        <f ca="1">IF(COUNTIF(HV31:HV34,4)=4,1,SUMPRODUCT((HV31:HV34=HV32)*(HU31:HU34=HU32)*(HS31:HS34&gt;HS32))+1)</f>
        <v>1</v>
      </c>
      <c r="IG84" s="395" t="str">
        <f ca="1">IF(IH32&lt;&gt;"",SUMPRODUCT((IO31:IO34=IO32)*(IN31:IN34=IN32)*(IL31:IL34=IL32)*(IM31:IM34=IM32)),"")</f>
        <v/>
      </c>
      <c r="IH84" s="395" t="str">
        <f ca="1">IF(AND(IG84&lt;&gt;"",IG84&gt;1),IH32,"")</f>
        <v/>
      </c>
      <c r="II84" s="395">
        <f ca="1">SUMPRODUCT((LM3:LM54=IH84)*(LP3:LP54=IH85)*(LQ3:LQ54="W"))+SUMPRODUCT((LM3:LM54=IH84)*(LP3:LP54=IH86)*(LQ3:LQ54="W"))+SUMPRODUCT((LM3:LM54=IH84)*(LP3:LP54=IH87)*(LQ3:LQ54="W"))+SUMPRODUCT((LM3:LM54=IH84)*(LP3:LP54=IH83)*(LQ3:LQ54="W"))+SUMPRODUCT((LM3:LM54=IH85)*(LP3:LP54=IH84)*(LR3:LR54="W"))+SUMPRODUCT((LM3:LM54=IH86)*(LP3:LP54=IH84)*(LR3:LR54="W"))+SUMPRODUCT((LM3:LM54=IH87)*(LP3:LP54=IH84)*(LR3:LR54="W"))+SUMPRODUCT((LM3:LM54=IH83)*(LP3:LP54=IH84)*(LR3:LR54="W"))</f>
        <v>0</v>
      </c>
      <c r="IJ84" s="395">
        <f ca="1">SUMPRODUCT((LM3:LM54=IH84)*(LP3:LP54=IH85)*(LQ3:LQ54="D"))+SUMPRODUCT((LM3:LM54=IH84)*(LP3:LP54=IH86)*(LQ3:LQ54="D"))+SUMPRODUCT((LM3:LM54=IH84)*(LP3:LP54=IH87)*(LQ3:LQ54="D"))+SUMPRODUCT((LM3:LM54=IH84)*(LP3:LP54=IH83)*(LQ3:LQ54="D"))+SUMPRODUCT((LM3:LM54=IH85)*(LP3:LP54=IH84)*(LQ3:LQ54="D"))+SUMPRODUCT((LM3:LM54=IH86)*(LP3:LP54=IH84)*(LQ3:LQ54="D"))+SUMPRODUCT((LM3:LM54=IH87)*(LP3:LP54=IH84)*(LQ3:LQ54="D"))+SUMPRODUCT((LM3:LM54=IH83)*(LP3:LP54=IH84)*(LQ3:LQ54="D"))</f>
        <v>0</v>
      </c>
      <c r="IK84" s="395">
        <f ca="1">SUMPRODUCT((LM3:LM54=IH84)*(LP3:LP54=IH85)*(LQ3:LQ54="L"))+SUMPRODUCT((LM3:LM54=IH84)*(LP3:LP54=IH86)*(LQ3:LQ54="L"))+SUMPRODUCT((LM3:LM54=IH84)*(LP3:LP54=IH87)*(LQ3:LQ54="L"))+SUMPRODUCT((LM3:LM54=IH84)*(LP3:LP54=IH83)*(LQ3:LQ54="L"))+SUMPRODUCT((LM3:LM54=IH85)*(LP3:LP54=IH84)*(LR3:LR54="L"))+SUMPRODUCT((LM3:LM54=IH86)*(LP3:LP54=IH84)*(LR3:LR54="L"))+SUMPRODUCT((LM3:LM54=IH87)*(LP3:LP54=IH84)*(LR3:LR54="L"))+SUMPRODUCT((LM3:LM54=IH83)*(LP3:LP54=IH84)*(LR3:LR54="L"))</f>
        <v>0</v>
      </c>
      <c r="IL84" s="395">
        <f ca="1">SUMPRODUCT((LM3:LM54=IH84)*(LP3:LP54=IH85)*LN3:LN54)+SUMPRODUCT((LM3:LM54=IH84)*(LP3:LP54=IH86)*LN3:LN54)+SUMPRODUCT((LM3:LM54=IH84)*(LP3:LP54=IH87)*LN3:LN54)+SUMPRODUCT((LM3:LM54=IH84)*(LP3:LP54=IH83)*LN3:LN54)+SUMPRODUCT((LM3:LM54=IH85)*(LP3:LP54=IH84)*LO3:LO54)+SUMPRODUCT((LM3:LM54=IH86)*(LP3:LP54=IH84)*LO3:LO54)+SUMPRODUCT((LM3:LM54=IH87)*(LP3:LP54=IH84)*LO3:LO54)+SUMPRODUCT((LM3:LM54=IH83)*(LP3:LP54=IH84)*LO3:LO54)</f>
        <v>0</v>
      </c>
      <c r="IM84" s="395">
        <f ca="1">SUMPRODUCT((LM3:LM54=IH84)*(LP3:LP54=IH85)*LO3:LO54)+SUMPRODUCT((LM3:LM54=IH84)*(LP3:LP54=IH86)*LO3:LO54)+SUMPRODUCT((LM3:LM54=IH84)*(LP3:LP54=IH87)*LO3:LO54)+SUMPRODUCT((LM3:LM54=IH84)*(LP3:LP54=IH83)*LO3:LO54)+SUMPRODUCT((LM3:LM54=IH85)*(LP3:LP54=IH84)*LN3:LN54)+SUMPRODUCT((LM3:LM54=IH86)*(LP3:LP54=IH84)*LN3:LN54)+SUMPRODUCT((LM3:LM54=IH87)*(LP3:LP54=IH84)*LN3:LN54)+SUMPRODUCT((LM3:LM54=IH83)*(LP3:LP54=IH84)*LN3:LN54)</f>
        <v>0</v>
      </c>
      <c r="IN84" s="395">
        <f ca="1">IL84-IM84+1000</f>
        <v>1000</v>
      </c>
      <c r="IO84" s="395" t="str">
        <f t="shared" ref="IO84:IO86" ca="1" si="7784">IF(IH84&lt;&gt;"",II84*3+IJ84*1,"")</f>
        <v/>
      </c>
      <c r="IP84" s="395" t="str">
        <f ca="1">IF(IH84&lt;&gt;"",VLOOKUP(IH84,HO4:HU52,7,FALSE),"")</f>
        <v/>
      </c>
      <c r="IQ84" s="395" t="str">
        <f ca="1">IF(IH84&lt;&gt;"",VLOOKUP(IH84,HO4:HU52,5,FALSE),"")</f>
        <v/>
      </c>
      <c r="IR84" s="395" t="str">
        <f ca="1">IF(IH84&lt;&gt;"",VLOOKUP(IH84,HO4:HW52,9,FALSE),"")</f>
        <v/>
      </c>
      <c r="IS84" s="395" t="str">
        <f t="shared" ref="IS84:IS86" ca="1" si="7785">IO84</f>
        <v/>
      </c>
      <c r="IT84" s="395" t="str">
        <f ca="1">IF(IH84&lt;&gt;"",RANK(IS84,IS83:IS86),"")</f>
        <v/>
      </c>
      <c r="IU84" s="395" t="str">
        <f ca="1">IF(IH84&lt;&gt;"",SUMPRODUCT((IS83:IS86=IS84)*(IN83:IN86&gt;IN84)),"")</f>
        <v/>
      </c>
      <c r="IV84" s="395" t="str">
        <f ca="1">IF(IH84&lt;&gt;"",SUMPRODUCT((IS83:IS86=IS84)*(IN83:IN86=IN84)*(IL83:IL86&gt;IL84)),"")</f>
        <v/>
      </c>
      <c r="IW84" s="395" t="str">
        <f ca="1">IF(IH84&lt;&gt;"",SUMPRODUCT((IS83:IS86=IS84)*(IN83:IN86=IN84)*(IL83:IL86=IL84)*(IP83:IP86&gt;IP84)),"")</f>
        <v/>
      </c>
      <c r="IX84" s="395" t="str">
        <f ca="1">IF(IH84&lt;&gt;"",SUMPRODUCT((IS83:IS86=IS84)*(IN83:IN86=IN84)*(IL83:IL86=IL84)*(IP83:IP86=IP84)*(IQ83:IQ86&gt;IQ84)),"")</f>
        <v/>
      </c>
      <c r="IY84" s="395" t="str">
        <f ca="1">IF(IH84&lt;&gt;"",SUMPRODUCT((IS83:IS86=IS84)*(IN83:IN86=IN84)*(IL83:IL86=IL84)*(IP83:IP86=IP84)*(IQ83:IQ86=IQ84)*(IR83:IR86&gt;IR84)),"")</f>
        <v/>
      </c>
      <c r="IZ84" s="395" t="str">
        <f ca="1">IF(IH84&lt;&gt;"",SUM(IT84:IY84),"")</f>
        <v/>
      </c>
      <c r="JA84" s="395" t="str">
        <f ca="1">IF(JB32&lt;&gt;"",SUMPRODUCT((JI31:JI34=JI32)*(JH31:JH34=JH32)*(JF31:JF34=JF32)*(JG31:JG34=JG32)),"")</f>
        <v/>
      </c>
      <c r="JB84" s="395" t="str">
        <f ca="1">IF(AND(JA84&lt;&gt;"",JA84&gt;1),JB32,"")</f>
        <v/>
      </c>
      <c r="JC84" s="395">
        <f ca="1">SUMPRODUCT((LM3:LM54=JB84)*(LP3:LP54=JB85)*(LQ3:LQ54="W"))+SUMPRODUCT((LM3:LM54=JB84)*(LP3:LP54=JB86)*(LQ3:LQ54="W"))+SUMPRODUCT((LM3:LM54=JB84)*(LP3:LP54=JB87)*(LQ3:LQ54="W"))+SUMPRODUCT((LM3:LM54=JB85)*(LP3:LP54=JB84)*(LR3:LR54="W"))+SUMPRODUCT((LM3:LM54=JB86)*(LP3:LP54=JB84)*(LR3:LR54="W"))+SUMPRODUCT((LM3:LM54=JB87)*(LP3:LP54=JB84)*(LR3:LR54="W"))</f>
        <v>0</v>
      </c>
      <c r="JD84" s="395">
        <f ca="1">SUMPRODUCT((LM3:LM54=JB84)*(LP3:LP54=JB85)*(LQ3:LQ54="D"))+SUMPRODUCT((LM3:LM54=JB84)*(LP3:LP54=JB86)*(LQ3:LQ54="D"))+SUMPRODUCT((LM3:LM54=JB84)*(LP3:LP54=JB87)*(LQ3:LQ54="D"))+SUMPRODUCT((LM3:LM54=JB85)*(LP3:LP54=JB84)*(LQ3:LQ54="D"))+SUMPRODUCT((LM3:LM54=JB86)*(LP3:LP54=JB84)*(LQ3:LQ54="D"))+SUMPRODUCT((LM3:LM54=JB87)*(LP3:LP54=JB84)*(LQ3:LQ54="D"))</f>
        <v>0</v>
      </c>
      <c r="JE84" s="395">
        <f ca="1">SUMPRODUCT((LM3:LM54=JB84)*(LP3:LP54=JB85)*(LQ3:LQ54="L"))+SUMPRODUCT((LM3:LM54=JB84)*(LP3:LP54=JB86)*(LQ3:LQ54="L"))+SUMPRODUCT((LM3:LM54=JB84)*(LP3:LP54=JB87)*(LQ3:LQ54="L"))+SUMPRODUCT((LM3:LM54=JB85)*(LP3:LP54=JB84)*(LR3:LR54="L"))+SUMPRODUCT((LM3:LM54=JB86)*(LP3:LP54=JB84)*(LR3:LR54="L"))+SUMPRODUCT((LM3:LM54=JB87)*(LP3:LP54=JB84)*(LR3:LR54="L"))</f>
        <v>0</v>
      </c>
      <c r="JF84" s="395">
        <f ca="1">SUMPRODUCT((LM3:LM54=JB84)*(LP3:LP54=JB85)*LN3:LN54)+SUMPRODUCT((LM3:LM54=JB84)*(LP3:LP54=JB86)*LN3:LN54)+SUMPRODUCT((LM3:LM54=JB84)*(LP3:LP54=JB87)*LN3:LN54)+SUMPRODUCT((LM3:LM54=JB84)*(LP3:LP54=JB83)*LN3:LN54)+SUMPRODUCT((LM3:LM54=JB85)*(LP3:LP54=JB84)*LO3:LO54)+SUMPRODUCT((LM3:LM54=JB86)*(LP3:LP54=JB84)*LO3:LO54)+SUMPRODUCT((LM3:LM54=JB87)*(LP3:LP54=JB84)*LO3:LO54)+SUMPRODUCT((LM3:LM54=JB83)*(LP3:LP54=JB84)*LO3:LO54)</f>
        <v>0</v>
      </c>
      <c r="JG84" s="395">
        <f ca="1">SUMPRODUCT((LM3:LM54=JB84)*(LP3:LP54=JB85)*LO3:LO54)+SUMPRODUCT((LM3:LM54=JB84)*(LP3:LP54=JB86)*LO3:LO54)+SUMPRODUCT((LM3:LM54=JB84)*(LP3:LP54=JB87)*LO3:LO54)+SUMPRODUCT((LM3:LM54=JB84)*(LP3:LP54=JB83)*LO3:LO54)+SUMPRODUCT((LM3:LM54=JB85)*(LP3:LP54=JB84)*LN3:LN54)+SUMPRODUCT((LM3:LM54=JB86)*(LP3:LP54=JB84)*LN3:LN54)+SUMPRODUCT((LM3:LM54=JB87)*(LP3:LP54=JB84)*LN3:LN54)+SUMPRODUCT((LM3:LM54=JB83)*(LP3:LP54=JB84)*LN3:LN54)</f>
        <v>0</v>
      </c>
      <c r="JH84" s="395">
        <f ca="1">JF84-JG84+1000</f>
        <v>1000</v>
      </c>
      <c r="JI84" s="395" t="str">
        <f t="shared" ref="JI84:JI86" ca="1" si="7786">IF(JB84&lt;&gt;"",JC84*3+JD84*1,"")</f>
        <v/>
      </c>
      <c r="JJ84" s="395" t="str">
        <f ca="1">IF(JB84&lt;&gt;"",VLOOKUP(JB84,HO4:HU52,7,FALSE),"")</f>
        <v/>
      </c>
      <c r="JK84" s="395" t="str">
        <f ca="1">IF(JB84&lt;&gt;"",VLOOKUP(JB84,HO4:HU52,5,FALSE),"")</f>
        <v/>
      </c>
      <c r="JL84" s="395" t="str">
        <f ca="1">IF(JB84&lt;&gt;"",VLOOKUP(JB84,HO4:HW52,9,FALSE),"")</f>
        <v/>
      </c>
      <c r="JM84" s="395" t="str">
        <f t="shared" ref="JM84:JM86" ca="1" si="7787">JI84</f>
        <v/>
      </c>
      <c r="JN84" s="395" t="str">
        <f ca="1">IF(JB84&lt;&gt;"",RANK(JM84,JM83:JM86),"")</f>
        <v/>
      </c>
      <c r="JO84" s="395" t="str">
        <f ca="1">IF(JB84&lt;&gt;"",SUMPRODUCT((JM83:JM86=JM84)*(JH83:JH86&gt;JH84)),"")</f>
        <v/>
      </c>
      <c r="JP84" s="395" t="str">
        <f ca="1">IF(JB84&lt;&gt;"",SUMPRODUCT((JM83:JM86=JM84)*(JH83:JH86=JH84)*(JF83:JF86&gt;JF84)),"")</f>
        <v/>
      </c>
      <c r="JQ84" s="395" t="str">
        <f ca="1">IF(JB84&lt;&gt;"",SUMPRODUCT((JM83:JM86=JM84)*(JH83:JH86=JH84)*(JF83:JF86=JF84)*(JJ83:JJ86&gt;JJ84)),"")</f>
        <v/>
      </c>
      <c r="JR84" s="395" t="str">
        <f ca="1">IF(JB84&lt;&gt;"",SUMPRODUCT((JM83:JM86=JM84)*(JH83:JH86=JH84)*(JF83:JF86=JF84)*(JJ83:JJ86=JJ84)*(JK83:JK86&gt;JK84)),"")</f>
        <v/>
      </c>
      <c r="JS84" s="395" t="str">
        <f ca="1">IF(JB84&lt;&gt;"",SUMPRODUCT((JM83:JM86=JM84)*(JH83:JH86=JH84)*(JF83:JF86=JF84)*(JJ83:JJ86=JJ84)*(JK83:JK86=JK84)*(JL83:JL86&gt;JL84)),"")</f>
        <v/>
      </c>
      <c r="JT84" s="395" t="str">
        <f ca="1">IF(JB84&lt;&gt;"",SUM(JN84:JS84)+1,"")</f>
        <v/>
      </c>
      <c r="MB84" s="395">
        <f ca="1">IF(COUNTIF(MB31:MB34,4)=4,1,SUMPRODUCT((MB31:MB34=MB32)*(MA31:MA34=MA32)*(LY31:LY34&gt;LY32))+1)</f>
        <v>1</v>
      </c>
      <c r="MM84" s="395" t="str">
        <f ca="1">IF(MN32&lt;&gt;"",SUMPRODUCT((MU31:MU34=MU32)*(MT31:MT34=MT32)*(MR31:MR34=MR32)*(MS31:MS34=MS32)),"")</f>
        <v/>
      </c>
      <c r="MN84" s="395" t="str">
        <f ca="1">IF(AND(MM84&lt;&gt;"",MM84&gt;1),MN32,"")</f>
        <v/>
      </c>
      <c r="MO84" s="395">
        <f ca="1">SUMPRODUCT((PS3:PS54=MN84)*(PV3:PV54=MN85)*(PW3:PW54="W"))+SUMPRODUCT((PS3:PS54=MN84)*(PV3:PV54=MN86)*(PW3:PW54="W"))+SUMPRODUCT((PS3:PS54=MN84)*(PV3:PV54=MN87)*(PW3:PW54="W"))+SUMPRODUCT((PS3:PS54=MN84)*(PV3:PV54=MN83)*(PW3:PW54="W"))+SUMPRODUCT((PS3:PS54=MN85)*(PV3:PV54=MN84)*(PX3:PX54="W"))+SUMPRODUCT((PS3:PS54=MN86)*(PV3:PV54=MN84)*(PX3:PX54="W"))+SUMPRODUCT((PS3:PS54=MN87)*(PV3:PV54=MN84)*(PX3:PX54="W"))+SUMPRODUCT((PS3:PS54=MN83)*(PV3:PV54=MN84)*(PX3:PX54="W"))</f>
        <v>0</v>
      </c>
      <c r="MP84" s="395">
        <f ca="1">SUMPRODUCT((PS3:PS54=MN84)*(PV3:PV54=MN85)*(PW3:PW54="D"))+SUMPRODUCT((PS3:PS54=MN84)*(PV3:PV54=MN86)*(PW3:PW54="D"))+SUMPRODUCT((PS3:PS54=MN84)*(PV3:PV54=MN87)*(PW3:PW54="D"))+SUMPRODUCT((PS3:PS54=MN84)*(PV3:PV54=MN83)*(PW3:PW54="D"))+SUMPRODUCT((PS3:PS54=MN85)*(PV3:PV54=MN84)*(PW3:PW54="D"))+SUMPRODUCT((PS3:PS54=MN86)*(PV3:PV54=MN84)*(PW3:PW54="D"))+SUMPRODUCT((PS3:PS54=MN87)*(PV3:PV54=MN84)*(PW3:PW54="D"))+SUMPRODUCT((PS3:PS54=MN83)*(PV3:PV54=MN84)*(PW3:PW54="D"))</f>
        <v>0</v>
      </c>
      <c r="MQ84" s="395">
        <f ca="1">SUMPRODUCT((PS3:PS54=MN84)*(PV3:PV54=MN85)*(PW3:PW54="L"))+SUMPRODUCT((PS3:PS54=MN84)*(PV3:PV54=MN86)*(PW3:PW54="L"))+SUMPRODUCT((PS3:PS54=MN84)*(PV3:PV54=MN87)*(PW3:PW54="L"))+SUMPRODUCT((PS3:PS54=MN84)*(PV3:PV54=MN83)*(PW3:PW54="L"))+SUMPRODUCT((PS3:PS54=MN85)*(PV3:PV54=MN84)*(PX3:PX54="L"))+SUMPRODUCT((PS3:PS54=MN86)*(PV3:PV54=MN84)*(PX3:PX54="L"))+SUMPRODUCT((PS3:PS54=MN87)*(PV3:PV54=MN84)*(PX3:PX54="L"))+SUMPRODUCT((PS3:PS54=MN83)*(PV3:PV54=MN84)*(PX3:PX54="L"))</f>
        <v>0</v>
      </c>
      <c r="MR84" s="395">
        <f ca="1">SUMPRODUCT((PS3:PS54=MN84)*(PV3:PV54=MN85)*PT3:PT54)+SUMPRODUCT((PS3:PS54=MN84)*(PV3:PV54=MN86)*PT3:PT54)+SUMPRODUCT((PS3:PS54=MN84)*(PV3:PV54=MN87)*PT3:PT54)+SUMPRODUCT((PS3:PS54=MN84)*(PV3:PV54=MN83)*PT3:PT54)+SUMPRODUCT((PS3:PS54=MN85)*(PV3:PV54=MN84)*PU3:PU54)+SUMPRODUCT((PS3:PS54=MN86)*(PV3:PV54=MN84)*PU3:PU54)+SUMPRODUCT((PS3:PS54=MN87)*(PV3:PV54=MN84)*PU3:PU54)+SUMPRODUCT((PS3:PS54=MN83)*(PV3:PV54=MN84)*PU3:PU54)</f>
        <v>0</v>
      </c>
      <c r="MS84" s="395">
        <f ca="1">SUMPRODUCT((PS3:PS54=MN84)*(PV3:PV54=MN85)*PU3:PU54)+SUMPRODUCT((PS3:PS54=MN84)*(PV3:PV54=MN86)*PU3:PU54)+SUMPRODUCT((PS3:PS54=MN84)*(PV3:PV54=MN87)*PU3:PU54)+SUMPRODUCT((PS3:PS54=MN84)*(PV3:PV54=MN83)*PU3:PU54)+SUMPRODUCT((PS3:PS54=MN85)*(PV3:PV54=MN84)*PT3:PT54)+SUMPRODUCT((PS3:PS54=MN86)*(PV3:PV54=MN84)*PT3:PT54)+SUMPRODUCT((PS3:PS54=MN87)*(PV3:PV54=MN84)*PT3:PT54)+SUMPRODUCT((PS3:PS54=MN83)*(PV3:PV54=MN84)*PT3:PT54)</f>
        <v>0</v>
      </c>
      <c r="MT84" s="395">
        <f ca="1">MR84-MS84+1000</f>
        <v>1000</v>
      </c>
      <c r="MU84" s="395" t="str">
        <f t="shared" ref="MU84:MU86" ca="1" si="7788">IF(MN84&lt;&gt;"",MO84*3+MP84*1,"")</f>
        <v/>
      </c>
      <c r="MV84" s="395" t="str">
        <f ca="1">IF(MN84&lt;&gt;"",VLOOKUP(MN84,LU4:MA52,7,FALSE),"")</f>
        <v/>
      </c>
      <c r="MW84" s="395" t="str">
        <f ca="1">IF(MN84&lt;&gt;"",VLOOKUP(MN84,LU4:MA52,5,FALSE),"")</f>
        <v/>
      </c>
      <c r="MX84" s="395" t="str">
        <f ca="1">IF(MN84&lt;&gt;"",VLOOKUP(MN84,LU4:MC52,9,FALSE),"")</f>
        <v/>
      </c>
      <c r="MY84" s="395" t="str">
        <f t="shared" ref="MY84:MY86" ca="1" si="7789">MU84</f>
        <v/>
      </c>
      <c r="MZ84" s="395" t="str">
        <f ca="1">IF(MN84&lt;&gt;"",RANK(MY84,MY83:MY86),"")</f>
        <v/>
      </c>
      <c r="NA84" s="395" t="str">
        <f ca="1">IF(MN84&lt;&gt;"",SUMPRODUCT((MY83:MY86=MY84)*(MT83:MT86&gt;MT84)),"")</f>
        <v/>
      </c>
      <c r="NB84" s="395" t="str">
        <f ca="1">IF(MN84&lt;&gt;"",SUMPRODUCT((MY83:MY86=MY84)*(MT83:MT86=MT84)*(MR83:MR86&gt;MR84)),"")</f>
        <v/>
      </c>
      <c r="NC84" s="395" t="str">
        <f ca="1">IF(MN84&lt;&gt;"",SUMPRODUCT((MY83:MY86=MY84)*(MT83:MT86=MT84)*(MR83:MR86=MR84)*(MV83:MV86&gt;MV84)),"")</f>
        <v/>
      </c>
      <c r="ND84" s="395" t="str">
        <f ca="1">IF(MN84&lt;&gt;"",SUMPRODUCT((MY83:MY86=MY84)*(MT83:MT86=MT84)*(MR83:MR86=MR84)*(MV83:MV86=MV84)*(MW83:MW86&gt;MW84)),"")</f>
        <v/>
      </c>
      <c r="NE84" s="395" t="str">
        <f ca="1">IF(MN84&lt;&gt;"",SUMPRODUCT((MY83:MY86=MY84)*(MT83:MT86=MT84)*(MR83:MR86=MR84)*(MV83:MV86=MV84)*(MW83:MW86=MW84)*(MX83:MX86&gt;MX84)),"")</f>
        <v/>
      </c>
      <c r="NF84" s="395" t="str">
        <f ca="1">IF(MN84&lt;&gt;"",SUM(MZ84:NE84),"")</f>
        <v/>
      </c>
      <c r="NG84" s="395">
        <f ca="1">IF(NH32&lt;&gt;"",SUMPRODUCT((NO31:NO34=NO32)*(NN31:NN34=NN32)*(NL31:NL34=NL32)*(NM31:NM34=NM32)),"")</f>
        <v>1</v>
      </c>
      <c r="NH84" s="395" t="str">
        <f ca="1">IF(AND(NG84&lt;&gt;"",NG84&gt;1),NH32,"")</f>
        <v/>
      </c>
      <c r="NI84" s="395">
        <f ca="1">SUMPRODUCT((PS3:PS54=NH84)*(PV3:PV54=NH85)*(PW3:PW54="W"))+SUMPRODUCT((PS3:PS54=NH84)*(PV3:PV54=NH86)*(PW3:PW54="W"))+SUMPRODUCT((PS3:PS54=NH84)*(PV3:PV54=NH87)*(PW3:PW54="W"))+SUMPRODUCT((PS3:PS54=NH85)*(PV3:PV54=NH84)*(PX3:PX54="W"))+SUMPRODUCT((PS3:PS54=NH86)*(PV3:PV54=NH84)*(PX3:PX54="W"))+SUMPRODUCT((PS3:PS54=NH87)*(PV3:PV54=NH84)*(PX3:PX54="W"))</f>
        <v>0</v>
      </c>
      <c r="NJ84" s="395">
        <f ca="1">SUMPRODUCT((PS3:PS54=NH84)*(PV3:PV54=NH85)*(PW3:PW54="D"))+SUMPRODUCT((PS3:PS54=NH84)*(PV3:PV54=NH86)*(PW3:PW54="D"))+SUMPRODUCT((PS3:PS54=NH84)*(PV3:PV54=NH87)*(PW3:PW54="D"))+SUMPRODUCT((PS3:PS54=NH85)*(PV3:PV54=NH84)*(PW3:PW54="D"))+SUMPRODUCT((PS3:PS54=NH86)*(PV3:PV54=NH84)*(PW3:PW54="D"))+SUMPRODUCT((PS3:PS54=NH87)*(PV3:PV54=NH84)*(PW3:PW54="D"))</f>
        <v>0</v>
      </c>
      <c r="NK84" s="395">
        <f ca="1">SUMPRODUCT((PS3:PS54=NH84)*(PV3:PV54=NH85)*(PW3:PW54="L"))+SUMPRODUCT((PS3:PS54=NH84)*(PV3:PV54=NH86)*(PW3:PW54="L"))+SUMPRODUCT((PS3:PS54=NH84)*(PV3:PV54=NH87)*(PW3:PW54="L"))+SUMPRODUCT((PS3:PS54=NH85)*(PV3:PV54=NH84)*(PX3:PX54="L"))+SUMPRODUCT((PS3:PS54=NH86)*(PV3:PV54=NH84)*(PX3:PX54="L"))+SUMPRODUCT((PS3:PS54=NH87)*(PV3:PV54=NH84)*(PX3:PX54="L"))</f>
        <v>0</v>
      </c>
      <c r="NL84" s="395">
        <f ca="1">SUMPRODUCT((PS3:PS54=NH84)*(PV3:PV54=NH85)*PT3:PT54)+SUMPRODUCT((PS3:PS54=NH84)*(PV3:PV54=NH86)*PT3:PT54)+SUMPRODUCT((PS3:PS54=NH84)*(PV3:PV54=NH87)*PT3:PT54)+SUMPRODUCT((PS3:PS54=NH84)*(PV3:PV54=NH83)*PT3:PT54)+SUMPRODUCT((PS3:PS54=NH85)*(PV3:PV54=NH84)*PU3:PU54)+SUMPRODUCT((PS3:PS54=NH86)*(PV3:PV54=NH84)*PU3:PU54)+SUMPRODUCT((PS3:PS54=NH87)*(PV3:PV54=NH84)*PU3:PU54)+SUMPRODUCT((PS3:PS54=NH83)*(PV3:PV54=NH84)*PU3:PU54)</f>
        <v>0</v>
      </c>
      <c r="NM84" s="395">
        <f ca="1">SUMPRODUCT((PS3:PS54=NH84)*(PV3:PV54=NH85)*PU3:PU54)+SUMPRODUCT((PS3:PS54=NH84)*(PV3:PV54=NH86)*PU3:PU54)+SUMPRODUCT((PS3:PS54=NH84)*(PV3:PV54=NH87)*PU3:PU54)+SUMPRODUCT((PS3:PS54=NH84)*(PV3:PV54=NH83)*PU3:PU54)+SUMPRODUCT((PS3:PS54=NH85)*(PV3:PV54=NH84)*PT3:PT54)+SUMPRODUCT((PS3:PS54=NH86)*(PV3:PV54=NH84)*PT3:PT54)+SUMPRODUCT((PS3:PS54=NH87)*(PV3:PV54=NH84)*PT3:PT54)+SUMPRODUCT((PS3:PS54=NH83)*(PV3:PV54=NH84)*PT3:PT54)</f>
        <v>0</v>
      </c>
      <c r="NN84" s="395">
        <f ca="1">NL84-NM84+1000</f>
        <v>1000</v>
      </c>
      <c r="NO84" s="395" t="str">
        <f t="shared" ref="NO84:NO86" ca="1" si="7790">IF(NH84&lt;&gt;"",NI84*3+NJ84*1,"")</f>
        <v/>
      </c>
      <c r="NP84" s="395" t="str">
        <f ca="1">IF(NH84&lt;&gt;"",VLOOKUP(NH84,LU4:MA52,7,FALSE),"")</f>
        <v/>
      </c>
      <c r="NQ84" s="395" t="str">
        <f ca="1">IF(NH84&lt;&gt;"",VLOOKUP(NH84,LU4:MA52,5,FALSE),"")</f>
        <v/>
      </c>
      <c r="NR84" s="395" t="str">
        <f ca="1">IF(NH84&lt;&gt;"",VLOOKUP(NH84,LU4:MC52,9,FALSE),"")</f>
        <v/>
      </c>
      <c r="NS84" s="395" t="str">
        <f t="shared" ref="NS84:NS86" ca="1" si="7791">NO84</f>
        <v/>
      </c>
      <c r="NT84" s="395" t="str">
        <f ca="1">IF(NH84&lt;&gt;"",RANK(NS84,NS83:NS86),"")</f>
        <v/>
      </c>
      <c r="NU84" s="395" t="str">
        <f ca="1">IF(NH84&lt;&gt;"",SUMPRODUCT((NS83:NS86=NS84)*(NN83:NN86&gt;NN84)),"")</f>
        <v/>
      </c>
      <c r="NV84" s="395" t="str">
        <f ca="1">IF(NH84&lt;&gt;"",SUMPRODUCT((NS83:NS86=NS84)*(NN83:NN86=NN84)*(NL83:NL86&gt;NL84)),"")</f>
        <v/>
      </c>
      <c r="NW84" s="395" t="str">
        <f ca="1">IF(NH84&lt;&gt;"",SUMPRODUCT((NS83:NS86=NS84)*(NN83:NN86=NN84)*(NL83:NL86=NL84)*(NP83:NP86&gt;NP84)),"")</f>
        <v/>
      </c>
      <c r="NX84" s="395" t="str">
        <f ca="1">IF(NH84&lt;&gt;"",SUMPRODUCT((NS83:NS86=NS84)*(NN83:NN86=NN84)*(NL83:NL86=NL84)*(NP83:NP86=NP84)*(NQ83:NQ86&gt;NQ84)),"")</f>
        <v/>
      </c>
      <c r="NY84" s="395" t="str">
        <f ca="1">IF(NH84&lt;&gt;"",SUMPRODUCT((NS83:NS86=NS84)*(NN83:NN86=NN84)*(NL83:NL86=NL84)*(NP83:NP86=NP84)*(NQ83:NQ86=NQ84)*(NR83:NR86&gt;NR84)),"")</f>
        <v/>
      </c>
      <c r="NZ84" s="395" t="str">
        <f ca="1">IF(NH84&lt;&gt;"",SUM(NT84:NY84)+1,"")</f>
        <v/>
      </c>
      <c r="QH84" s="395">
        <f ca="1">IF(COUNTIF(QH31:QH34,4)=4,1,SUMPRODUCT((QH31:QH34=QH32)*(QG31:QG34=QG32)*(QE31:QE34&gt;QE32))+1)</f>
        <v>1</v>
      </c>
      <c r="QS84" s="395">
        <f ca="1">IF(QT32&lt;&gt;"",SUMPRODUCT((RA31:RA34=RA32)*(QZ31:QZ34=QZ32)*(QX31:QX34=QX32)*(QY31:QY34=QY32)),"")</f>
        <v>4</v>
      </c>
      <c r="QT84" s="395" t="str">
        <f ca="1">IF(AND(QS84&lt;&gt;"",QS84&gt;1),QT32,"")</f>
        <v>Monterrey</v>
      </c>
      <c r="QU84" s="395">
        <f ca="1">SUMPRODUCT((TY3:TY54=QT84)*(UB3:UB54=QT85)*(UC3:UC54="W"))+SUMPRODUCT((TY3:TY54=QT84)*(UB3:UB54=QT86)*(UC3:UC54="W"))+SUMPRODUCT((TY3:TY54=QT84)*(UB3:UB54=QT87)*(UC3:UC54="W"))+SUMPRODUCT((TY3:TY54=QT84)*(UB3:UB54=QT83)*(UC3:UC54="W"))+SUMPRODUCT((TY3:TY54=QT85)*(UB3:UB54=QT84)*(UD3:UD54="W"))+SUMPRODUCT((TY3:TY54=QT86)*(UB3:UB54=QT84)*(UD3:UD54="W"))+SUMPRODUCT((TY3:TY54=QT87)*(UB3:UB54=QT84)*(UD3:UD54="W"))+SUMPRODUCT((TY3:TY54=QT83)*(UB3:UB54=QT84)*(UD3:UD54="W"))</f>
        <v>0</v>
      </c>
      <c r="QV84" s="395">
        <f ca="1">SUMPRODUCT((TY3:TY54=QT84)*(UB3:UB54=QT85)*(UC3:UC54="D"))+SUMPRODUCT((TY3:TY54=QT84)*(UB3:UB54=QT86)*(UC3:UC54="D"))+SUMPRODUCT((TY3:TY54=QT84)*(UB3:UB54=QT87)*(UC3:UC54="D"))+SUMPRODUCT((TY3:TY54=QT84)*(UB3:UB54=QT83)*(UC3:UC54="D"))+SUMPRODUCT((TY3:TY54=QT85)*(UB3:UB54=QT84)*(UC3:UC54="D"))+SUMPRODUCT((TY3:TY54=QT86)*(UB3:UB54=QT84)*(UC3:UC54="D"))+SUMPRODUCT((TY3:TY54=QT87)*(UB3:UB54=QT84)*(UC3:UC54="D"))+SUMPRODUCT((TY3:TY54=QT83)*(UB3:UB54=QT84)*(UC3:UC54="D"))</f>
        <v>0</v>
      </c>
      <c r="QW84" s="395">
        <f ca="1">SUMPRODUCT((TY3:TY54=QT84)*(UB3:UB54=QT85)*(UC3:UC54="L"))+SUMPRODUCT((TY3:TY54=QT84)*(UB3:UB54=QT86)*(UC3:UC54="L"))+SUMPRODUCT((TY3:TY54=QT84)*(UB3:UB54=QT87)*(UC3:UC54="L"))+SUMPRODUCT((TY3:TY54=QT84)*(UB3:UB54=QT83)*(UC3:UC54="L"))+SUMPRODUCT((TY3:TY54=QT85)*(UB3:UB54=QT84)*(UD3:UD54="L"))+SUMPRODUCT((TY3:TY54=QT86)*(UB3:UB54=QT84)*(UD3:UD54="L"))+SUMPRODUCT((TY3:TY54=QT87)*(UB3:UB54=QT84)*(UD3:UD54="L"))+SUMPRODUCT((TY3:TY54=QT83)*(UB3:UB54=QT84)*(UD3:UD54="L"))</f>
        <v>0</v>
      </c>
      <c r="QX84" s="395">
        <f ca="1">SUMPRODUCT((TY3:TY54=QT84)*(UB3:UB54=QT85)*TZ3:TZ54)+SUMPRODUCT((TY3:TY54=QT84)*(UB3:UB54=QT86)*TZ3:TZ54)+SUMPRODUCT((TY3:TY54=QT84)*(UB3:UB54=QT87)*TZ3:TZ54)+SUMPRODUCT((TY3:TY54=QT84)*(UB3:UB54=QT83)*TZ3:TZ54)+SUMPRODUCT((TY3:TY54=QT85)*(UB3:UB54=QT84)*UA3:UA54)+SUMPRODUCT((TY3:TY54=QT86)*(UB3:UB54=QT84)*UA3:UA54)+SUMPRODUCT((TY3:TY54=QT87)*(UB3:UB54=QT84)*UA3:UA54)+SUMPRODUCT((TY3:TY54=QT83)*(UB3:UB54=QT84)*UA3:UA54)</f>
        <v>0</v>
      </c>
      <c r="QY84" s="395">
        <f ca="1">SUMPRODUCT((TY3:TY54=QT84)*(UB3:UB54=QT85)*UA3:UA54)+SUMPRODUCT((TY3:TY54=QT84)*(UB3:UB54=QT86)*UA3:UA54)+SUMPRODUCT((TY3:TY54=QT84)*(UB3:UB54=QT87)*UA3:UA54)+SUMPRODUCT((TY3:TY54=QT84)*(UB3:UB54=QT83)*UA3:UA54)+SUMPRODUCT((TY3:TY54=QT85)*(UB3:UB54=QT84)*TZ3:TZ54)+SUMPRODUCT((TY3:TY54=QT86)*(UB3:UB54=QT84)*TZ3:TZ54)+SUMPRODUCT((TY3:TY54=QT87)*(UB3:UB54=QT84)*TZ3:TZ54)+SUMPRODUCT((TY3:TY54=QT83)*(UB3:UB54=QT84)*TZ3:TZ54)</f>
        <v>0</v>
      </c>
      <c r="QZ84" s="395">
        <f ca="1">QX84-QY84+1000</f>
        <v>1000</v>
      </c>
      <c r="RA84" s="395">
        <f t="shared" ref="RA84:RA86" ca="1" si="7792">IF(QT84&lt;&gt;"",QU84*3+QV84*1,"")</f>
        <v>0</v>
      </c>
      <c r="RB84" s="395">
        <f ca="1">IF(QT84&lt;&gt;"",VLOOKUP(QT84,QA4:QG52,7,FALSE),"")</f>
        <v>1000</v>
      </c>
      <c r="RC84" s="395">
        <f ca="1">IF(QT84&lt;&gt;"",VLOOKUP(QT84,QA4:QG52,5,FALSE),"")</f>
        <v>0</v>
      </c>
      <c r="RD84" s="395">
        <f ca="1">IF(QT84&lt;&gt;"",VLOOKUP(QT84,QA4:QI52,9,FALSE),"")</f>
        <v>12</v>
      </c>
      <c r="RE84" s="395">
        <f t="shared" ref="RE84:RE86" ca="1" si="7793">RA84</f>
        <v>0</v>
      </c>
      <c r="RF84" s="395">
        <f ca="1">IF(QT84&lt;&gt;"",RANK(RE84,RE83:RE86),"")</f>
        <v>1</v>
      </c>
      <c r="RG84" s="395">
        <f ca="1">IF(QT84&lt;&gt;"",SUMPRODUCT((RE83:RE86=RE84)*(QZ83:QZ86&gt;QZ84)),"")</f>
        <v>0</v>
      </c>
      <c r="RH84" s="395">
        <f ca="1">IF(QT84&lt;&gt;"",SUMPRODUCT((RE83:RE86=RE84)*(QZ83:QZ86=QZ84)*(QX83:QX86&gt;QX84)),"")</f>
        <v>0</v>
      </c>
      <c r="RI84" s="395">
        <f ca="1">IF(QT84&lt;&gt;"",SUMPRODUCT((RE83:RE86=RE84)*(QZ83:QZ86=QZ84)*(QX83:QX86=QX84)*(RB83:RB86&gt;RB84)),"")</f>
        <v>0</v>
      </c>
      <c r="RJ84" s="395">
        <f ca="1">IF(QT84&lt;&gt;"",SUMPRODUCT((RE83:RE86=RE84)*(QZ83:QZ86=QZ84)*(QX83:QX86=QX84)*(RB83:RB86=RB84)*(RC83:RC86&gt;RC84)),"")</f>
        <v>0</v>
      </c>
      <c r="RK84" s="395">
        <f ca="1">IF(QT84&lt;&gt;"",SUMPRODUCT((RE83:RE86=RE84)*(QZ83:QZ86=QZ84)*(QX83:QX86=QX84)*(RB83:RB86=RB84)*(RC83:RC86=RC84)*(RD83:RD86&gt;RD84)),"")</f>
        <v>2</v>
      </c>
      <c r="RL84" s="395">
        <f ca="1">IF(QT84&lt;&gt;"",SUM(RF84:RK84),"")</f>
        <v>3</v>
      </c>
      <c r="RM84" s="395" t="str">
        <f ca="1">IF(RN32&lt;&gt;"",SUMPRODUCT((RU31:RU34=RU32)*(RT31:RT34=RT32)*(RR31:RR34=RR32)*(RS31:RS34=RS32)),"")</f>
        <v/>
      </c>
      <c r="RN84" s="395" t="str">
        <f ca="1">IF(AND(RM84&lt;&gt;"",RM84&gt;1),RN32,"")</f>
        <v/>
      </c>
      <c r="RO84" s="395">
        <f ca="1">SUMPRODUCT((TY3:TY54=RN84)*(UB3:UB54=RN85)*(UC3:UC54="W"))+SUMPRODUCT((TY3:TY54=RN84)*(UB3:UB54=RN86)*(UC3:UC54="W"))+SUMPRODUCT((TY3:TY54=RN84)*(UB3:UB54=RN87)*(UC3:UC54="W"))+SUMPRODUCT((TY3:TY54=RN85)*(UB3:UB54=RN84)*(UD3:UD54="W"))+SUMPRODUCT((TY3:TY54=RN86)*(UB3:UB54=RN84)*(UD3:UD54="W"))+SUMPRODUCT((TY3:TY54=RN87)*(UB3:UB54=RN84)*(UD3:UD54="W"))</f>
        <v>0</v>
      </c>
      <c r="RP84" s="395">
        <f ca="1">SUMPRODUCT((TY3:TY54=RN84)*(UB3:UB54=RN85)*(UC3:UC54="D"))+SUMPRODUCT((TY3:TY54=RN84)*(UB3:UB54=RN86)*(UC3:UC54="D"))+SUMPRODUCT((TY3:TY54=RN84)*(UB3:UB54=RN87)*(UC3:UC54="D"))+SUMPRODUCT((TY3:TY54=RN85)*(UB3:UB54=RN84)*(UC3:UC54="D"))+SUMPRODUCT((TY3:TY54=RN86)*(UB3:UB54=RN84)*(UC3:UC54="D"))+SUMPRODUCT((TY3:TY54=RN87)*(UB3:UB54=RN84)*(UC3:UC54="D"))</f>
        <v>0</v>
      </c>
      <c r="RQ84" s="395">
        <f ca="1">SUMPRODUCT((TY3:TY54=RN84)*(UB3:UB54=RN85)*(UC3:UC54="L"))+SUMPRODUCT((TY3:TY54=RN84)*(UB3:UB54=RN86)*(UC3:UC54="L"))+SUMPRODUCT((TY3:TY54=RN84)*(UB3:UB54=RN87)*(UC3:UC54="L"))+SUMPRODUCT((TY3:TY54=RN85)*(UB3:UB54=RN84)*(UD3:UD54="L"))+SUMPRODUCT((TY3:TY54=RN86)*(UB3:UB54=RN84)*(UD3:UD54="L"))+SUMPRODUCT((TY3:TY54=RN87)*(UB3:UB54=RN84)*(UD3:UD54="L"))</f>
        <v>0</v>
      </c>
      <c r="RR84" s="395">
        <f ca="1">SUMPRODUCT((TY3:TY54=RN84)*(UB3:UB54=RN85)*TZ3:TZ54)+SUMPRODUCT((TY3:TY54=RN84)*(UB3:UB54=RN86)*TZ3:TZ54)+SUMPRODUCT((TY3:TY54=RN84)*(UB3:UB54=RN87)*TZ3:TZ54)+SUMPRODUCT((TY3:TY54=RN84)*(UB3:UB54=RN83)*TZ3:TZ54)+SUMPRODUCT((TY3:TY54=RN85)*(UB3:UB54=RN84)*UA3:UA54)+SUMPRODUCT((TY3:TY54=RN86)*(UB3:UB54=RN84)*UA3:UA54)+SUMPRODUCT((TY3:TY54=RN87)*(UB3:UB54=RN84)*UA3:UA54)+SUMPRODUCT((TY3:TY54=RN83)*(UB3:UB54=RN84)*UA3:UA54)</f>
        <v>0</v>
      </c>
      <c r="RS84" s="395">
        <f ca="1">SUMPRODUCT((TY3:TY54=RN84)*(UB3:UB54=RN85)*UA3:UA54)+SUMPRODUCT((TY3:TY54=RN84)*(UB3:UB54=RN86)*UA3:UA54)+SUMPRODUCT((TY3:TY54=RN84)*(UB3:UB54=RN87)*UA3:UA54)+SUMPRODUCT((TY3:TY54=RN84)*(UB3:UB54=RN83)*UA3:UA54)+SUMPRODUCT((TY3:TY54=RN85)*(UB3:UB54=RN84)*TZ3:TZ54)+SUMPRODUCT((TY3:TY54=RN86)*(UB3:UB54=RN84)*TZ3:TZ54)+SUMPRODUCT((TY3:TY54=RN87)*(UB3:UB54=RN84)*TZ3:TZ54)+SUMPRODUCT((TY3:TY54=RN83)*(UB3:UB54=RN84)*TZ3:TZ54)</f>
        <v>0</v>
      </c>
      <c r="RT84" s="395">
        <f ca="1">RR84-RS84+1000</f>
        <v>1000</v>
      </c>
      <c r="RU84" s="395" t="str">
        <f t="shared" ref="RU84:RU86" ca="1" si="7794">IF(RN84&lt;&gt;"",RO84*3+RP84*1,"")</f>
        <v/>
      </c>
      <c r="RV84" s="395" t="str">
        <f ca="1">IF(RN84&lt;&gt;"",VLOOKUP(RN84,QA4:QG52,7,FALSE),"")</f>
        <v/>
      </c>
      <c r="RW84" s="395" t="str">
        <f ca="1">IF(RN84&lt;&gt;"",VLOOKUP(RN84,QA4:QG52,5,FALSE),"")</f>
        <v/>
      </c>
      <c r="RX84" s="395" t="str">
        <f ca="1">IF(RN84&lt;&gt;"",VLOOKUP(RN84,QA4:QI52,9,FALSE),"")</f>
        <v/>
      </c>
      <c r="RY84" s="395" t="str">
        <f t="shared" ref="RY84:RY86" ca="1" si="7795">RU84</f>
        <v/>
      </c>
      <c r="RZ84" s="395" t="str">
        <f ca="1">IF(RN84&lt;&gt;"",RANK(RY84,RY83:RY86),"")</f>
        <v/>
      </c>
      <c r="SA84" s="395" t="str">
        <f ca="1">IF(RN84&lt;&gt;"",SUMPRODUCT((RY83:RY86=RY84)*(RT83:RT86&gt;RT84)),"")</f>
        <v/>
      </c>
      <c r="SB84" s="395" t="str">
        <f ca="1">IF(RN84&lt;&gt;"",SUMPRODUCT((RY83:RY86=RY84)*(RT83:RT86=RT84)*(RR83:RR86&gt;RR84)),"")</f>
        <v/>
      </c>
      <c r="SC84" s="395" t="str">
        <f ca="1">IF(RN84&lt;&gt;"",SUMPRODUCT((RY83:RY86=RY84)*(RT83:RT86=RT84)*(RR83:RR86=RR84)*(RV83:RV86&gt;RV84)),"")</f>
        <v/>
      </c>
      <c r="SD84" s="395" t="str">
        <f ca="1">IF(RN84&lt;&gt;"",SUMPRODUCT((RY83:RY86=RY84)*(RT83:RT86=RT84)*(RR83:RR86=RR84)*(RV83:RV86=RV84)*(RW83:RW86&gt;RW84)),"")</f>
        <v/>
      </c>
      <c r="SE84" s="395" t="str">
        <f ca="1">IF(RN84&lt;&gt;"",SUMPRODUCT((RY83:RY86=RY84)*(RT83:RT86=RT84)*(RR83:RR86=RR84)*(RV83:RV86=RV84)*(RW83:RW86=RW84)*(RX83:RX86&gt;RX84)),"")</f>
        <v/>
      </c>
      <c r="SF84" s="395" t="str">
        <f ca="1">IF(RN84&lt;&gt;"",SUM(RZ84:SE84)+1,"")</f>
        <v/>
      </c>
      <c r="UN84" s="395">
        <f ca="1">IF(COUNTIF(UN31:UN34,4)=4,1,SUMPRODUCT((UN31:UN34=UN32)*(UM31:UM34=UM32)*(UK31:UK34&gt;UK32))+1)</f>
        <v>1</v>
      </c>
      <c r="UY84" s="395">
        <f ca="1">IF(UZ32&lt;&gt;"",SUMPRODUCT((VG31:VG34=VG32)*(VF31:VF34=VF32)*(VD31:VD34=VD32)*(VE31:VE34=VE32)),"")</f>
        <v>4</v>
      </c>
      <c r="UZ84" s="395" t="str">
        <f ca="1">IF(AND(UY84&lt;&gt;"",UY84&gt;1),UZ32,"")</f>
        <v>Monterrey</v>
      </c>
      <c r="VA84" s="395">
        <f ca="1">SUMPRODUCT((YE3:YE54=UZ84)*(YH3:YH54=UZ85)*(YI3:YI54="W"))+SUMPRODUCT((YE3:YE54=UZ84)*(YH3:YH54=UZ86)*(YI3:YI54="W"))+SUMPRODUCT((YE3:YE54=UZ84)*(YH3:YH54=UZ87)*(YI3:YI54="W"))+SUMPRODUCT((YE3:YE54=UZ84)*(YH3:YH54=UZ83)*(YI3:YI54="W"))+SUMPRODUCT((YE3:YE54=UZ85)*(YH3:YH54=UZ84)*(YJ3:YJ54="W"))+SUMPRODUCT((YE3:YE54=UZ86)*(YH3:YH54=UZ84)*(YJ3:YJ54="W"))+SUMPRODUCT((YE3:YE54=UZ87)*(YH3:YH54=UZ84)*(YJ3:YJ54="W"))+SUMPRODUCT((YE3:YE54=UZ83)*(YH3:YH54=UZ84)*(YJ3:YJ54="W"))</f>
        <v>0</v>
      </c>
      <c r="VB84" s="395">
        <f ca="1">SUMPRODUCT((YE3:YE54=UZ84)*(YH3:YH54=UZ85)*(YI3:YI54="D"))+SUMPRODUCT((YE3:YE54=UZ84)*(YH3:YH54=UZ86)*(YI3:YI54="D"))+SUMPRODUCT((YE3:YE54=UZ84)*(YH3:YH54=UZ87)*(YI3:YI54="D"))+SUMPRODUCT((YE3:YE54=UZ84)*(YH3:YH54=UZ83)*(YI3:YI54="D"))+SUMPRODUCT((YE3:YE54=UZ85)*(YH3:YH54=UZ84)*(YI3:YI54="D"))+SUMPRODUCT((YE3:YE54=UZ86)*(YH3:YH54=UZ84)*(YI3:YI54="D"))+SUMPRODUCT((YE3:YE54=UZ87)*(YH3:YH54=UZ84)*(YI3:YI54="D"))+SUMPRODUCT((YE3:YE54=UZ83)*(YH3:YH54=UZ84)*(YI3:YI54="D"))</f>
        <v>0</v>
      </c>
      <c r="VC84" s="395">
        <f ca="1">SUMPRODUCT((YE3:YE54=UZ84)*(YH3:YH54=UZ85)*(YI3:YI54="L"))+SUMPRODUCT((YE3:YE54=UZ84)*(YH3:YH54=UZ86)*(YI3:YI54="L"))+SUMPRODUCT((YE3:YE54=UZ84)*(YH3:YH54=UZ87)*(YI3:YI54="L"))+SUMPRODUCT((YE3:YE54=UZ84)*(YH3:YH54=UZ83)*(YI3:YI54="L"))+SUMPRODUCT((YE3:YE54=UZ85)*(YH3:YH54=UZ84)*(YJ3:YJ54="L"))+SUMPRODUCT((YE3:YE54=UZ86)*(YH3:YH54=UZ84)*(YJ3:YJ54="L"))+SUMPRODUCT((YE3:YE54=UZ87)*(YH3:YH54=UZ84)*(YJ3:YJ54="L"))+SUMPRODUCT((YE3:YE54=UZ83)*(YH3:YH54=UZ84)*(YJ3:YJ54="L"))</f>
        <v>0</v>
      </c>
      <c r="VD84" s="395">
        <f ca="1">SUMPRODUCT((YE3:YE54=UZ84)*(YH3:YH54=UZ85)*YF3:YF54)+SUMPRODUCT((YE3:YE54=UZ84)*(YH3:YH54=UZ86)*YF3:YF54)+SUMPRODUCT((YE3:YE54=UZ84)*(YH3:YH54=UZ87)*YF3:YF54)+SUMPRODUCT((YE3:YE54=UZ84)*(YH3:YH54=UZ83)*YF3:YF54)+SUMPRODUCT((YE3:YE54=UZ85)*(YH3:YH54=UZ84)*YG3:YG54)+SUMPRODUCT((YE3:YE54=UZ86)*(YH3:YH54=UZ84)*YG3:YG54)+SUMPRODUCT((YE3:YE54=UZ87)*(YH3:YH54=UZ84)*YG3:YG54)+SUMPRODUCT((YE3:YE54=UZ83)*(YH3:YH54=UZ84)*YG3:YG54)</f>
        <v>0</v>
      </c>
      <c r="VE84" s="395">
        <f ca="1">SUMPRODUCT((YE3:YE54=UZ84)*(YH3:YH54=UZ85)*YG3:YG54)+SUMPRODUCT((YE3:YE54=UZ84)*(YH3:YH54=UZ86)*YG3:YG54)+SUMPRODUCT((YE3:YE54=UZ84)*(YH3:YH54=UZ87)*YG3:YG54)+SUMPRODUCT((YE3:YE54=UZ84)*(YH3:YH54=UZ83)*YG3:YG54)+SUMPRODUCT((YE3:YE54=UZ85)*(YH3:YH54=UZ84)*YF3:YF54)+SUMPRODUCT((YE3:YE54=UZ86)*(YH3:YH54=UZ84)*YF3:YF54)+SUMPRODUCT((YE3:YE54=UZ87)*(YH3:YH54=UZ84)*YF3:YF54)+SUMPRODUCT((YE3:YE54=UZ83)*(YH3:YH54=UZ84)*YF3:YF54)</f>
        <v>0</v>
      </c>
      <c r="VF84" s="395">
        <f ca="1">VD84-VE84+1000</f>
        <v>1000</v>
      </c>
      <c r="VG84" s="395">
        <f t="shared" ref="VG84:VG86" ca="1" si="7796">IF(UZ84&lt;&gt;"",VA84*3+VB84*1,"")</f>
        <v>0</v>
      </c>
      <c r="VH84" s="395">
        <f ca="1">IF(UZ84&lt;&gt;"",VLOOKUP(UZ84,UG4:UM52,7,FALSE),"")</f>
        <v>1000</v>
      </c>
      <c r="VI84" s="395">
        <f ca="1">IF(UZ84&lt;&gt;"",VLOOKUP(UZ84,UG4:UM52,5,FALSE),"")</f>
        <v>0</v>
      </c>
      <c r="VJ84" s="395">
        <f ca="1">IF(UZ84&lt;&gt;"",VLOOKUP(UZ84,UG4:UO52,9,FALSE),"")</f>
        <v>12</v>
      </c>
      <c r="VK84" s="395">
        <f t="shared" ref="VK84:VK86" ca="1" si="7797">VG84</f>
        <v>0</v>
      </c>
      <c r="VL84" s="395">
        <f ca="1">IF(UZ84&lt;&gt;"",RANK(VK84,VK83:VK86),"")</f>
        <v>1</v>
      </c>
      <c r="VM84" s="395">
        <f ca="1">IF(UZ84&lt;&gt;"",SUMPRODUCT((VK83:VK86=VK84)*(VF83:VF86&gt;VF84)),"")</f>
        <v>0</v>
      </c>
      <c r="VN84" s="395">
        <f ca="1">IF(UZ84&lt;&gt;"",SUMPRODUCT((VK83:VK86=VK84)*(VF83:VF86=VF84)*(VD83:VD86&gt;VD84)),"")</f>
        <v>0</v>
      </c>
      <c r="VO84" s="395">
        <f ca="1">IF(UZ84&lt;&gt;"",SUMPRODUCT((VK83:VK86=VK84)*(VF83:VF86=VF84)*(VD83:VD86=VD84)*(VH83:VH86&gt;VH84)),"")</f>
        <v>0</v>
      </c>
      <c r="VP84" s="395">
        <f ca="1">IF(UZ84&lt;&gt;"",SUMPRODUCT((VK83:VK86=VK84)*(VF83:VF86=VF84)*(VD83:VD86=VD84)*(VH83:VH86=VH84)*(VI83:VI86&gt;VI84)),"")</f>
        <v>0</v>
      </c>
      <c r="VQ84" s="395">
        <f ca="1">IF(UZ84&lt;&gt;"",SUMPRODUCT((VK83:VK86=VK84)*(VF83:VF86=VF84)*(VD83:VD86=VD84)*(VH83:VH86=VH84)*(VI83:VI86=VI84)*(VJ83:VJ86&gt;VJ84)),"")</f>
        <v>2</v>
      </c>
      <c r="VR84" s="395">
        <f ca="1">IF(UZ84&lt;&gt;"",SUM(VL84:VQ84),"")</f>
        <v>3</v>
      </c>
      <c r="VS84" s="395" t="str">
        <f ca="1">IF(VT32&lt;&gt;"",SUMPRODUCT((WA31:WA34=WA32)*(VZ31:VZ34=VZ32)*(VX31:VX34=VX32)*(VY31:VY34=VY32)),"")</f>
        <v/>
      </c>
      <c r="VT84" s="395" t="str">
        <f ca="1">IF(AND(VS84&lt;&gt;"",VS84&gt;1),VT32,"")</f>
        <v/>
      </c>
      <c r="VU84" s="395">
        <f ca="1">SUMPRODUCT((YE3:YE54=VT84)*(YH3:YH54=VT85)*(YI3:YI54="W"))+SUMPRODUCT((YE3:YE54=VT84)*(YH3:YH54=VT86)*(YI3:YI54="W"))+SUMPRODUCT((YE3:YE54=VT84)*(YH3:YH54=VT87)*(YI3:YI54="W"))+SUMPRODUCT((YE3:YE54=VT85)*(YH3:YH54=VT84)*(YJ3:YJ54="W"))+SUMPRODUCT((YE3:YE54=VT86)*(YH3:YH54=VT84)*(YJ3:YJ54="W"))+SUMPRODUCT((YE3:YE54=VT87)*(YH3:YH54=VT84)*(YJ3:YJ54="W"))</f>
        <v>0</v>
      </c>
      <c r="VV84" s="395">
        <f ca="1">SUMPRODUCT((YE3:YE54=VT84)*(YH3:YH54=VT85)*(YI3:YI54="D"))+SUMPRODUCT((YE3:YE54=VT84)*(YH3:YH54=VT86)*(YI3:YI54="D"))+SUMPRODUCT((YE3:YE54=VT84)*(YH3:YH54=VT87)*(YI3:YI54="D"))+SUMPRODUCT((YE3:YE54=VT85)*(YH3:YH54=VT84)*(YI3:YI54="D"))+SUMPRODUCT((YE3:YE54=VT86)*(YH3:YH54=VT84)*(YI3:YI54="D"))+SUMPRODUCT((YE3:YE54=VT87)*(YH3:YH54=VT84)*(YI3:YI54="D"))</f>
        <v>0</v>
      </c>
      <c r="VW84" s="395">
        <f ca="1">SUMPRODUCT((YE3:YE54=VT84)*(YH3:YH54=VT85)*(YI3:YI54="L"))+SUMPRODUCT((YE3:YE54=VT84)*(YH3:YH54=VT86)*(YI3:YI54="L"))+SUMPRODUCT((YE3:YE54=VT84)*(YH3:YH54=VT87)*(YI3:YI54="L"))+SUMPRODUCT((YE3:YE54=VT85)*(YH3:YH54=VT84)*(YJ3:YJ54="L"))+SUMPRODUCT((YE3:YE54=VT86)*(YH3:YH54=VT84)*(YJ3:YJ54="L"))+SUMPRODUCT((YE3:YE54=VT87)*(YH3:YH54=VT84)*(YJ3:YJ54="L"))</f>
        <v>0</v>
      </c>
      <c r="VX84" s="395">
        <f ca="1">SUMPRODUCT((YE3:YE54=VT84)*(YH3:YH54=VT85)*YF3:YF54)+SUMPRODUCT((YE3:YE54=VT84)*(YH3:YH54=VT86)*YF3:YF54)+SUMPRODUCT((YE3:YE54=VT84)*(YH3:YH54=VT87)*YF3:YF54)+SUMPRODUCT((YE3:YE54=VT84)*(YH3:YH54=VT83)*YF3:YF54)+SUMPRODUCT((YE3:YE54=VT85)*(YH3:YH54=VT84)*YG3:YG54)+SUMPRODUCT((YE3:YE54=VT86)*(YH3:YH54=VT84)*YG3:YG54)+SUMPRODUCT((YE3:YE54=VT87)*(YH3:YH54=VT84)*YG3:YG54)+SUMPRODUCT((YE3:YE54=VT83)*(YH3:YH54=VT84)*YG3:YG54)</f>
        <v>0</v>
      </c>
      <c r="VY84" s="395">
        <f ca="1">SUMPRODUCT((YE3:YE54=VT84)*(YH3:YH54=VT85)*YG3:YG54)+SUMPRODUCT((YE3:YE54=VT84)*(YH3:YH54=VT86)*YG3:YG54)+SUMPRODUCT((YE3:YE54=VT84)*(YH3:YH54=VT87)*YG3:YG54)+SUMPRODUCT((YE3:YE54=VT84)*(YH3:YH54=VT83)*YG3:YG54)+SUMPRODUCT((YE3:YE54=VT85)*(YH3:YH54=VT84)*YF3:YF54)+SUMPRODUCT((YE3:YE54=VT86)*(YH3:YH54=VT84)*YF3:YF54)+SUMPRODUCT((YE3:YE54=VT87)*(YH3:YH54=VT84)*YF3:YF54)+SUMPRODUCT((YE3:YE54=VT83)*(YH3:YH54=VT84)*YF3:YF54)</f>
        <v>0</v>
      </c>
      <c r="VZ84" s="395">
        <f ca="1">VX84-VY84+1000</f>
        <v>1000</v>
      </c>
      <c r="WA84" s="395" t="str">
        <f t="shared" ref="WA84:WA86" ca="1" si="7798">IF(VT84&lt;&gt;"",VU84*3+VV84*1,"")</f>
        <v/>
      </c>
      <c r="WB84" s="395" t="str">
        <f ca="1">IF(VT84&lt;&gt;"",VLOOKUP(VT84,UG4:UM52,7,FALSE),"")</f>
        <v/>
      </c>
      <c r="WC84" s="395" t="str">
        <f ca="1">IF(VT84&lt;&gt;"",VLOOKUP(VT84,UG4:UM52,5,FALSE),"")</f>
        <v/>
      </c>
      <c r="WD84" s="395" t="str">
        <f ca="1">IF(VT84&lt;&gt;"",VLOOKUP(VT84,UG4:UO52,9,FALSE),"")</f>
        <v/>
      </c>
      <c r="WE84" s="395" t="str">
        <f t="shared" ref="WE84:WE86" ca="1" si="7799">WA84</f>
        <v/>
      </c>
      <c r="WF84" s="395" t="str">
        <f ca="1">IF(VT84&lt;&gt;"",RANK(WE84,WE83:WE86),"")</f>
        <v/>
      </c>
      <c r="WG84" s="395" t="str">
        <f ca="1">IF(VT84&lt;&gt;"",SUMPRODUCT((WE83:WE86=WE84)*(VZ83:VZ86&gt;VZ84)),"")</f>
        <v/>
      </c>
      <c r="WH84" s="395" t="str">
        <f ca="1">IF(VT84&lt;&gt;"",SUMPRODUCT((WE83:WE86=WE84)*(VZ83:VZ86=VZ84)*(VX83:VX86&gt;VX84)),"")</f>
        <v/>
      </c>
      <c r="WI84" s="395" t="str">
        <f ca="1">IF(VT84&lt;&gt;"",SUMPRODUCT((WE83:WE86=WE84)*(VZ83:VZ86=VZ84)*(VX83:VX86=VX84)*(WB83:WB86&gt;WB84)),"")</f>
        <v/>
      </c>
      <c r="WJ84" s="395" t="str">
        <f ca="1">IF(VT84&lt;&gt;"",SUMPRODUCT((WE83:WE86=WE84)*(VZ83:VZ86=VZ84)*(VX83:VX86=VX84)*(WB83:WB86=WB84)*(WC83:WC86&gt;WC84)),"")</f>
        <v/>
      </c>
      <c r="WK84" s="395" t="str">
        <f ca="1">IF(VT84&lt;&gt;"",SUMPRODUCT((WE83:WE86=WE84)*(VZ83:VZ86=VZ84)*(VX83:VX86=VX84)*(WB83:WB86=WB84)*(WC83:WC86=WC84)*(WD83:WD86&gt;WD84)),"")</f>
        <v/>
      </c>
      <c r="WL84" s="395" t="str">
        <f ca="1">IF(VT84&lt;&gt;"",SUM(WF84:WK84)+1,"")</f>
        <v/>
      </c>
      <c r="YT84" s="395">
        <f ca="1">IF(COUNTIF(YT31:YT34,4)=4,1,SUMPRODUCT((YT31:YT34=YT32)*(YS31:YS34=YS32)*(YQ31:YQ34&gt;YQ32))+1)</f>
        <v>1</v>
      </c>
      <c r="ZE84" s="395">
        <f ca="1">IF(ZF32&lt;&gt;"",SUMPRODUCT((ZM31:ZM34=ZM32)*(ZL31:ZL34=ZL32)*(ZJ31:ZJ34=ZJ32)*(ZK31:ZK34=ZK32)),"")</f>
        <v>4</v>
      </c>
      <c r="ZF84" s="395" t="str">
        <f ca="1">IF(AND(ZE84&lt;&gt;"",ZE84&gt;1),ZF32,"")</f>
        <v>Monterrey</v>
      </c>
      <c r="ZG84" s="395">
        <f ca="1">SUMPRODUCT((ACK3:ACK54=ZF84)*(ACN3:ACN54=ZF85)*(ACO3:ACO54="W"))+SUMPRODUCT((ACK3:ACK54=ZF84)*(ACN3:ACN54=ZF86)*(ACO3:ACO54="W"))+SUMPRODUCT((ACK3:ACK54=ZF84)*(ACN3:ACN54=ZF87)*(ACO3:ACO54="W"))+SUMPRODUCT((ACK3:ACK54=ZF84)*(ACN3:ACN54=ZF83)*(ACO3:ACO54="W"))+SUMPRODUCT((ACK3:ACK54=ZF85)*(ACN3:ACN54=ZF84)*(ACP3:ACP54="W"))+SUMPRODUCT((ACK3:ACK54=ZF86)*(ACN3:ACN54=ZF84)*(ACP3:ACP54="W"))+SUMPRODUCT((ACK3:ACK54=ZF87)*(ACN3:ACN54=ZF84)*(ACP3:ACP54="W"))+SUMPRODUCT((ACK3:ACK54=ZF83)*(ACN3:ACN54=ZF84)*(ACP3:ACP54="W"))</f>
        <v>0</v>
      </c>
      <c r="ZH84" s="395">
        <f ca="1">SUMPRODUCT((ACK3:ACK54=ZF84)*(ACN3:ACN54=ZF85)*(ACO3:ACO54="D"))+SUMPRODUCT((ACK3:ACK54=ZF84)*(ACN3:ACN54=ZF86)*(ACO3:ACO54="D"))+SUMPRODUCT((ACK3:ACK54=ZF84)*(ACN3:ACN54=ZF87)*(ACO3:ACO54="D"))+SUMPRODUCT((ACK3:ACK54=ZF84)*(ACN3:ACN54=ZF83)*(ACO3:ACO54="D"))+SUMPRODUCT((ACK3:ACK54=ZF85)*(ACN3:ACN54=ZF84)*(ACO3:ACO54="D"))+SUMPRODUCT((ACK3:ACK54=ZF86)*(ACN3:ACN54=ZF84)*(ACO3:ACO54="D"))+SUMPRODUCT((ACK3:ACK54=ZF87)*(ACN3:ACN54=ZF84)*(ACO3:ACO54="D"))+SUMPRODUCT((ACK3:ACK54=ZF83)*(ACN3:ACN54=ZF84)*(ACO3:ACO54="D"))</f>
        <v>0</v>
      </c>
      <c r="ZI84" s="395">
        <f ca="1">SUMPRODUCT((ACK3:ACK54=ZF84)*(ACN3:ACN54=ZF85)*(ACO3:ACO54="L"))+SUMPRODUCT((ACK3:ACK54=ZF84)*(ACN3:ACN54=ZF86)*(ACO3:ACO54="L"))+SUMPRODUCT((ACK3:ACK54=ZF84)*(ACN3:ACN54=ZF87)*(ACO3:ACO54="L"))+SUMPRODUCT((ACK3:ACK54=ZF84)*(ACN3:ACN54=ZF83)*(ACO3:ACO54="L"))+SUMPRODUCT((ACK3:ACK54=ZF85)*(ACN3:ACN54=ZF84)*(ACP3:ACP54="L"))+SUMPRODUCT((ACK3:ACK54=ZF86)*(ACN3:ACN54=ZF84)*(ACP3:ACP54="L"))+SUMPRODUCT((ACK3:ACK54=ZF87)*(ACN3:ACN54=ZF84)*(ACP3:ACP54="L"))+SUMPRODUCT((ACK3:ACK54=ZF83)*(ACN3:ACN54=ZF84)*(ACP3:ACP54="L"))</f>
        <v>0</v>
      </c>
      <c r="ZJ84" s="395">
        <f ca="1">SUMPRODUCT((ACK3:ACK54=ZF84)*(ACN3:ACN54=ZF85)*ACL3:ACL54)+SUMPRODUCT((ACK3:ACK54=ZF84)*(ACN3:ACN54=ZF86)*ACL3:ACL54)+SUMPRODUCT((ACK3:ACK54=ZF84)*(ACN3:ACN54=ZF87)*ACL3:ACL54)+SUMPRODUCT((ACK3:ACK54=ZF84)*(ACN3:ACN54=ZF83)*ACL3:ACL54)+SUMPRODUCT((ACK3:ACK54=ZF85)*(ACN3:ACN54=ZF84)*ACM3:ACM54)+SUMPRODUCT((ACK3:ACK54=ZF86)*(ACN3:ACN54=ZF84)*ACM3:ACM54)+SUMPRODUCT((ACK3:ACK54=ZF87)*(ACN3:ACN54=ZF84)*ACM3:ACM54)+SUMPRODUCT((ACK3:ACK54=ZF83)*(ACN3:ACN54=ZF84)*ACM3:ACM54)</f>
        <v>0</v>
      </c>
      <c r="ZK84" s="395">
        <f ca="1">SUMPRODUCT((ACK3:ACK54=ZF84)*(ACN3:ACN54=ZF85)*ACM3:ACM54)+SUMPRODUCT((ACK3:ACK54=ZF84)*(ACN3:ACN54=ZF86)*ACM3:ACM54)+SUMPRODUCT((ACK3:ACK54=ZF84)*(ACN3:ACN54=ZF87)*ACM3:ACM54)+SUMPRODUCT((ACK3:ACK54=ZF84)*(ACN3:ACN54=ZF83)*ACM3:ACM54)+SUMPRODUCT((ACK3:ACK54=ZF85)*(ACN3:ACN54=ZF84)*ACL3:ACL54)+SUMPRODUCT((ACK3:ACK54=ZF86)*(ACN3:ACN54=ZF84)*ACL3:ACL54)+SUMPRODUCT((ACK3:ACK54=ZF87)*(ACN3:ACN54=ZF84)*ACL3:ACL54)+SUMPRODUCT((ACK3:ACK54=ZF83)*(ACN3:ACN54=ZF84)*ACL3:ACL54)</f>
        <v>0</v>
      </c>
      <c r="ZL84" s="395">
        <f ca="1">ZJ84-ZK84+1000</f>
        <v>1000</v>
      </c>
      <c r="ZM84" s="395">
        <f t="shared" ref="ZM84:ZM86" ca="1" si="7800">IF(ZF84&lt;&gt;"",ZG84*3+ZH84*1,"")</f>
        <v>0</v>
      </c>
      <c r="ZN84" s="395">
        <f ca="1">IF(ZF84&lt;&gt;"",VLOOKUP(ZF84,YM4:YS52,7,FALSE),"")</f>
        <v>1000</v>
      </c>
      <c r="ZO84" s="395">
        <f ca="1">IF(ZF84&lt;&gt;"",VLOOKUP(ZF84,YM4:YS52,5,FALSE),"")</f>
        <v>0</v>
      </c>
      <c r="ZP84" s="395">
        <f ca="1">IF(ZF84&lt;&gt;"",VLOOKUP(ZF84,YM4:YU52,9,FALSE),"")</f>
        <v>12</v>
      </c>
      <c r="ZQ84" s="395">
        <f t="shared" ref="ZQ84:ZQ86" ca="1" si="7801">ZM84</f>
        <v>0</v>
      </c>
      <c r="ZR84" s="395">
        <f ca="1">IF(ZF84&lt;&gt;"",RANK(ZQ84,ZQ83:ZQ86),"")</f>
        <v>1</v>
      </c>
      <c r="ZS84" s="395">
        <f ca="1">IF(ZF84&lt;&gt;"",SUMPRODUCT((ZQ83:ZQ86=ZQ84)*(ZL83:ZL86&gt;ZL84)),"")</f>
        <v>0</v>
      </c>
      <c r="ZT84" s="395">
        <f ca="1">IF(ZF84&lt;&gt;"",SUMPRODUCT((ZQ83:ZQ86=ZQ84)*(ZL83:ZL86=ZL84)*(ZJ83:ZJ86&gt;ZJ84)),"")</f>
        <v>0</v>
      </c>
      <c r="ZU84" s="395">
        <f ca="1">IF(ZF84&lt;&gt;"",SUMPRODUCT((ZQ83:ZQ86=ZQ84)*(ZL83:ZL86=ZL84)*(ZJ83:ZJ86=ZJ84)*(ZN83:ZN86&gt;ZN84)),"")</f>
        <v>0</v>
      </c>
      <c r="ZV84" s="395">
        <f ca="1">IF(ZF84&lt;&gt;"",SUMPRODUCT((ZQ83:ZQ86=ZQ84)*(ZL83:ZL86=ZL84)*(ZJ83:ZJ86=ZJ84)*(ZN83:ZN86=ZN84)*(ZO83:ZO86&gt;ZO84)),"")</f>
        <v>0</v>
      </c>
      <c r="ZW84" s="395">
        <f ca="1">IF(ZF84&lt;&gt;"",SUMPRODUCT((ZQ83:ZQ86=ZQ84)*(ZL83:ZL86=ZL84)*(ZJ83:ZJ86=ZJ84)*(ZN83:ZN86=ZN84)*(ZO83:ZO86=ZO84)*(ZP83:ZP86&gt;ZP84)),"")</f>
        <v>2</v>
      </c>
      <c r="ZX84" s="395">
        <f ca="1">IF(ZF84&lt;&gt;"",SUM(ZR84:ZW84),"")</f>
        <v>3</v>
      </c>
      <c r="ZY84" s="395" t="str">
        <f ca="1">IF(ZZ32&lt;&gt;"",SUMPRODUCT((AAG31:AAG34=AAG32)*(AAF31:AAF34=AAF32)*(AAD31:AAD34=AAD32)*(AAE31:AAE34=AAE32)),"")</f>
        <v/>
      </c>
      <c r="ZZ84" s="395" t="str">
        <f ca="1">IF(AND(ZY84&lt;&gt;"",ZY84&gt;1),ZZ32,"")</f>
        <v/>
      </c>
      <c r="AAA84" s="395">
        <f ca="1">SUMPRODUCT((ACK3:ACK54=ZZ84)*(ACN3:ACN54=ZZ85)*(ACO3:ACO54="W"))+SUMPRODUCT((ACK3:ACK54=ZZ84)*(ACN3:ACN54=ZZ86)*(ACO3:ACO54="W"))+SUMPRODUCT((ACK3:ACK54=ZZ84)*(ACN3:ACN54=ZZ87)*(ACO3:ACO54="W"))+SUMPRODUCT((ACK3:ACK54=ZZ85)*(ACN3:ACN54=ZZ84)*(ACP3:ACP54="W"))+SUMPRODUCT((ACK3:ACK54=ZZ86)*(ACN3:ACN54=ZZ84)*(ACP3:ACP54="W"))+SUMPRODUCT((ACK3:ACK54=ZZ87)*(ACN3:ACN54=ZZ84)*(ACP3:ACP54="W"))</f>
        <v>0</v>
      </c>
      <c r="AAB84" s="395">
        <f ca="1">SUMPRODUCT((ACK3:ACK54=ZZ84)*(ACN3:ACN54=ZZ85)*(ACO3:ACO54="D"))+SUMPRODUCT((ACK3:ACK54=ZZ84)*(ACN3:ACN54=ZZ86)*(ACO3:ACO54="D"))+SUMPRODUCT((ACK3:ACK54=ZZ84)*(ACN3:ACN54=ZZ87)*(ACO3:ACO54="D"))+SUMPRODUCT((ACK3:ACK54=ZZ85)*(ACN3:ACN54=ZZ84)*(ACO3:ACO54="D"))+SUMPRODUCT((ACK3:ACK54=ZZ86)*(ACN3:ACN54=ZZ84)*(ACO3:ACO54="D"))+SUMPRODUCT((ACK3:ACK54=ZZ87)*(ACN3:ACN54=ZZ84)*(ACO3:ACO54="D"))</f>
        <v>0</v>
      </c>
      <c r="AAC84" s="395">
        <f ca="1">SUMPRODUCT((ACK3:ACK54=ZZ84)*(ACN3:ACN54=ZZ85)*(ACO3:ACO54="L"))+SUMPRODUCT((ACK3:ACK54=ZZ84)*(ACN3:ACN54=ZZ86)*(ACO3:ACO54="L"))+SUMPRODUCT((ACK3:ACK54=ZZ84)*(ACN3:ACN54=ZZ87)*(ACO3:ACO54="L"))+SUMPRODUCT((ACK3:ACK54=ZZ85)*(ACN3:ACN54=ZZ84)*(ACP3:ACP54="L"))+SUMPRODUCT((ACK3:ACK54=ZZ86)*(ACN3:ACN54=ZZ84)*(ACP3:ACP54="L"))+SUMPRODUCT((ACK3:ACK54=ZZ87)*(ACN3:ACN54=ZZ84)*(ACP3:ACP54="L"))</f>
        <v>0</v>
      </c>
      <c r="AAD84" s="395">
        <f ca="1">SUMPRODUCT((ACK3:ACK54=ZZ84)*(ACN3:ACN54=ZZ85)*ACL3:ACL54)+SUMPRODUCT((ACK3:ACK54=ZZ84)*(ACN3:ACN54=ZZ86)*ACL3:ACL54)+SUMPRODUCT((ACK3:ACK54=ZZ84)*(ACN3:ACN54=ZZ87)*ACL3:ACL54)+SUMPRODUCT((ACK3:ACK54=ZZ84)*(ACN3:ACN54=ZZ83)*ACL3:ACL54)+SUMPRODUCT((ACK3:ACK54=ZZ85)*(ACN3:ACN54=ZZ84)*ACM3:ACM54)+SUMPRODUCT((ACK3:ACK54=ZZ86)*(ACN3:ACN54=ZZ84)*ACM3:ACM54)+SUMPRODUCT((ACK3:ACK54=ZZ87)*(ACN3:ACN54=ZZ84)*ACM3:ACM54)+SUMPRODUCT((ACK3:ACK54=ZZ83)*(ACN3:ACN54=ZZ84)*ACM3:ACM54)</f>
        <v>0</v>
      </c>
      <c r="AAE84" s="395">
        <f ca="1">SUMPRODUCT((ACK3:ACK54=ZZ84)*(ACN3:ACN54=ZZ85)*ACM3:ACM54)+SUMPRODUCT((ACK3:ACK54=ZZ84)*(ACN3:ACN54=ZZ86)*ACM3:ACM54)+SUMPRODUCT((ACK3:ACK54=ZZ84)*(ACN3:ACN54=ZZ87)*ACM3:ACM54)+SUMPRODUCT((ACK3:ACK54=ZZ84)*(ACN3:ACN54=ZZ83)*ACM3:ACM54)+SUMPRODUCT((ACK3:ACK54=ZZ85)*(ACN3:ACN54=ZZ84)*ACL3:ACL54)+SUMPRODUCT((ACK3:ACK54=ZZ86)*(ACN3:ACN54=ZZ84)*ACL3:ACL54)+SUMPRODUCT((ACK3:ACK54=ZZ87)*(ACN3:ACN54=ZZ84)*ACL3:ACL54)+SUMPRODUCT((ACK3:ACK54=ZZ83)*(ACN3:ACN54=ZZ84)*ACL3:ACL54)</f>
        <v>0</v>
      </c>
      <c r="AAF84" s="395">
        <f ca="1">AAD84-AAE84+1000</f>
        <v>1000</v>
      </c>
      <c r="AAG84" s="395" t="str">
        <f t="shared" ref="AAG84:AAG86" ca="1" si="7802">IF(ZZ84&lt;&gt;"",AAA84*3+AAB84*1,"")</f>
        <v/>
      </c>
      <c r="AAH84" s="395" t="str">
        <f ca="1">IF(ZZ84&lt;&gt;"",VLOOKUP(ZZ84,YM4:YS52,7,FALSE),"")</f>
        <v/>
      </c>
      <c r="AAI84" s="395" t="str">
        <f ca="1">IF(ZZ84&lt;&gt;"",VLOOKUP(ZZ84,YM4:YS52,5,FALSE),"")</f>
        <v/>
      </c>
      <c r="AAJ84" s="395" t="str">
        <f ca="1">IF(ZZ84&lt;&gt;"",VLOOKUP(ZZ84,YM4:YU52,9,FALSE),"")</f>
        <v/>
      </c>
      <c r="AAK84" s="395" t="str">
        <f t="shared" ref="AAK84:AAK86" ca="1" si="7803">AAG84</f>
        <v/>
      </c>
      <c r="AAL84" s="395" t="str">
        <f ca="1">IF(ZZ84&lt;&gt;"",RANK(AAK84,AAK83:AAK86),"")</f>
        <v/>
      </c>
      <c r="AAM84" s="395" t="str">
        <f ca="1">IF(ZZ84&lt;&gt;"",SUMPRODUCT((AAK83:AAK86=AAK84)*(AAF83:AAF86&gt;AAF84)),"")</f>
        <v/>
      </c>
      <c r="AAN84" s="395" t="str">
        <f ca="1">IF(ZZ84&lt;&gt;"",SUMPRODUCT((AAK83:AAK86=AAK84)*(AAF83:AAF86=AAF84)*(AAD83:AAD86&gt;AAD84)),"")</f>
        <v/>
      </c>
      <c r="AAO84" s="395" t="str">
        <f ca="1">IF(ZZ84&lt;&gt;"",SUMPRODUCT((AAK83:AAK86=AAK84)*(AAF83:AAF86=AAF84)*(AAD83:AAD86=AAD84)*(AAH83:AAH86&gt;AAH84)),"")</f>
        <v/>
      </c>
      <c r="AAP84" s="395" t="str">
        <f ca="1">IF(ZZ84&lt;&gt;"",SUMPRODUCT((AAK83:AAK86=AAK84)*(AAF83:AAF86=AAF84)*(AAD83:AAD86=AAD84)*(AAH83:AAH86=AAH84)*(AAI83:AAI86&gt;AAI84)),"")</f>
        <v/>
      </c>
      <c r="AAQ84" s="395" t="str">
        <f ca="1">IF(ZZ84&lt;&gt;"",SUMPRODUCT((AAK83:AAK86=AAK84)*(AAF83:AAF86=AAF84)*(AAD83:AAD86=AAD84)*(AAH83:AAH86=AAH84)*(AAI83:AAI86=AAI84)*(AAJ83:AAJ86&gt;AAJ84)),"")</f>
        <v/>
      </c>
      <c r="AAR84" s="395" t="str">
        <f ca="1">IF(ZZ84&lt;&gt;"",SUM(AAL84:AAQ84)+1,"")</f>
        <v/>
      </c>
      <c r="ACZ84" s="395">
        <f ca="1">IF(COUNTIF(ACZ31:ACZ34,4)=4,1,SUMPRODUCT((ACZ31:ACZ34=ACZ32)*(ACY31:ACY34=ACY32)*(ACW31:ACW34&gt;ACW32))+1)</f>
        <v>1</v>
      </c>
      <c r="ADK84" s="395">
        <f ca="1">IF(ADL32&lt;&gt;"",SUMPRODUCT((ADS31:ADS34=ADS32)*(ADR31:ADR34=ADR32)*(ADP31:ADP34=ADP32)*(ADQ31:ADQ34=ADQ32)),"")</f>
        <v>4</v>
      </c>
      <c r="ADL84" s="395" t="str">
        <f ca="1">IF(AND(ADK84&lt;&gt;"",ADK84&gt;1),ADL32,"")</f>
        <v>Monterrey</v>
      </c>
      <c r="ADM84" s="395">
        <f ca="1">SUMPRODUCT((AGQ3:AGQ54=ADL84)*(AGT3:AGT54=ADL85)*(AGU3:AGU54="W"))+SUMPRODUCT((AGQ3:AGQ54=ADL84)*(AGT3:AGT54=ADL86)*(AGU3:AGU54="W"))+SUMPRODUCT((AGQ3:AGQ54=ADL84)*(AGT3:AGT54=ADL87)*(AGU3:AGU54="W"))+SUMPRODUCT((AGQ3:AGQ54=ADL84)*(AGT3:AGT54=ADL83)*(AGU3:AGU54="W"))+SUMPRODUCT((AGQ3:AGQ54=ADL85)*(AGT3:AGT54=ADL84)*(AGV3:AGV54="W"))+SUMPRODUCT((AGQ3:AGQ54=ADL86)*(AGT3:AGT54=ADL84)*(AGV3:AGV54="W"))+SUMPRODUCT((AGQ3:AGQ54=ADL87)*(AGT3:AGT54=ADL84)*(AGV3:AGV54="W"))+SUMPRODUCT((AGQ3:AGQ54=ADL83)*(AGT3:AGT54=ADL84)*(AGV3:AGV54="W"))</f>
        <v>0</v>
      </c>
      <c r="ADN84" s="395">
        <f ca="1">SUMPRODUCT((AGQ3:AGQ54=ADL84)*(AGT3:AGT54=ADL85)*(AGU3:AGU54="D"))+SUMPRODUCT((AGQ3:AGQ54=ADL84)*(AGT3:AGT54=ADL86)*(AGU3:AGU54="D"))+SUMPRODUCT((AGQ3:AGQ54=ADL84)*(AGT3:AGT54=ADL87)*(AGU3:AGU54="D"))+SUMPRODUCT((AGQ3:AGQ54=ADL84)*(AGT3:AGT54=ADL83)*(AGU3:AGU54="D"))+SUMPRODUCT((AGQ3:AGQ54=ADL85)*(AGT3:AGT54=ADL84)*(AGU3:AGU54="D"))+SUMPRODUCT((AGQ3:AGQ54=ADL86)*(AGT3:AGT54=ADL84)*(AGU3:AGU54="D"))+SUMPRODUCT((AGQ3:AGQ54=ADL87)*(AGT3:AGT54=ADL84)*(AGU3:AGU54="D"))+SUMPRODUCT((AGQ3:AGQ54=ADL83)*(AGT3:AGT54=ADL84)*(AGU3:AGU54="D"))</f>
        <v>0</v>
      </c>
      <c r="ADO84" s="395">
        <f ca="1">SUMPRODUCT((AGQ3:AGQ54=ADL84)*(AGT3:AGT54=ADL85)*(AGU3:AGU54="L"))+SUMPRODUCT((AGQ3:AGQ54=ADL84)*(AGT3:AGT54=ADL86)*(AGU3:AGU54="L"))+SUMPRODUCT((AGQ3:AGQ54=ADL84)*(AGT3:AGT54=ADL87)*(AGU3:AGU54="L"))+SUMPRODUCT((AGQ3:AGQ54=ADL84)*(AGT3:AGT54=ADL83)*(AGU3:AGU54="L"))+SUMPRODUCT((AGQ3:AGQ54=ADL85)*(AGT3:AGT54=ADL84)*(AGV3:AGV54="L"))+SUMPRODUCT((AGQ3:AGQ54=ADL86)*(AGT3:AGT54=ADL84)*(AGV3:AGV54="L"))+SUMPRODUCT((AGQ3:AGQ54=ADL87)*(AGT3:AGT54=ADL84)*(AGV3:AGV54="L"))+SUMPRODUCT((AGQ3:AGQ54=ADL83)*(AGT3:AGT54=ADL84)*(AGV3:AGV54="L"))</f>
        <v>0</v>
      </c>
      <c r="ADP84" s="395">
        <f ca="1">SUMPRODUCT((AGQ3:AGQ54=ADL84)*(AGT3:AGT54=ADL85)*AGR3:AGR54)+SUMPRODUCT((AGQ3:AGQ54=ADL84)*(AGT3:AGT54=ADL86)*AGR3:AGR54)+SUMPRODUCT((AGQ3:AGQ54=ADL84)*(AGT3:AGT54=ADL87)*AGR3:AGR54)+SUMPRODUCT((AGQ3:AGQ54=ADL84)*(AGT3:AGT54=ADL83)*AGR3:AGR54)+SUMPRODUCT((AGQ3:AGQ54=ADL85)*(AGT3:AGT54=ADL84)*AGS3:AGS54)+SUMPRODUCT((AGQ3:AGQ54=ADL86)*(AGT3:AGT54=ADL84)*AGS3:AGS54)+SUMPRODUCT((AGQ3:AGQ54=ADL87)*(AGT3:AGT54=ADL84)*AGS3:AGS54)+SUMPRODUCT((AGQ3:AGQ54=ADL83)*(AGT3:AGT54=ADL84)*AGS3:AGS54)</f>
        <v>0</v>
      </c>
      <c r="ADQ84" s="395">
        <f ca="1">SUMPRODUCT((AGQ3:AGQ54=ADL84)*(AGT3:AGT54=ADL85)*AGS3:AGS54)+SUMPRODUCT((AGQ3:AGQ54=ADL84)*(AGT3:AGT54=ADL86)*AGS3:AGS54)+SUMPRODUCT((AGQ3:AGQ54=ADL84)*(AGT3:AGT54=ADL87)*AGS3:AGS54)+SUMPRODUCT((AGQ3:AGQ54=ADL84)*(AGT3:AGT54=ADL83)*AGS3:AGS54)+SUMPRODUCT((AGQ3:AGQ54=ADL85)*(AGT3:AGT54=ADL84)*AGR3:AGR54)+SUMPRODUCT((AGQ3:AGQ54=ADL86)*(AGT3:AGT54=ADL84)*AGR3:AGR54)+SUMPRODUCT((AGQ3:AGQ54=ADL87)*(AGT3:AGT54=ADL84)*AGR3:AGR54)+SUMPRODUCT((AGQ3:AGQ54=ADL83)*(AGT3:AGT54=ADL84)*AGR3:AGR54)</f>
        <v>0</v>
      </c>
      <c r="ADR84" s="395">
        <f ca="1">ADP84-ADQ84+1000</f>
        <v>1000</v>
      </c>
      <c r="ADS84" s="395">
        <f t="shared" ref="ADS84:ADS86" ca="1" si="7804">IF(ADL84&lt;&gt;"",ADM84*3+ADN84*1,"")</f>
        <v>0</v>
      </c>
      <c r="ADT84" s="395">
        <f ca="1">IF(ADL84&lt;&gt;"",VLOOKUP(ADL84,ACS4:ACY52,7,FALSE),"")</f>
        <v>1000</v>
      </c>
      <c r="ADU84" s="395">
        <f ca="1">IF(ADL84&lt;&gt;"",VLOOKUP(ADL84,ACS4:ACY52,5,FALSE),"")</f>
        <v>0</v>
      </c>
      <c r="ADV84" s="395">
        <f ca="1">IF(ADL84&lt;&gt;"",VLOOKUP(ADL84,ACS4:ADA52,9,FALSE),"")</f>
        <v>12</v>
      </c>
      <c r="ADW84" s="395">
        <f t="shared" ref="ADW84:ADW86" ca="1" si="7805">ADS84</f>
        <v>0</v>
      </c>
      <c r="ADX84" s="395">
        <f ca="1">IF(ADL84&lt;&gt;"",RANK(ADW84,ADW83:ADW86),"")</f>
        <v>1</v>
      </c>
      <c r="ADY84" s="395">
        <f ca="1">IF(ADL84&lt;&gt;"",SUMPRODUCT((ADW83:ADW86=ADW84)*(ADR83:ADR86&gt;ADR84)),"")</f>
        <v>0</v>
      </c>
      <c r="ADZ84" s="395">
        <f ca="1">IF(ADL84&lt;&gt;"",SUMPRODUCT((ADW83:ADW86=ADW84)*(ADR83:ADR86=ADR84)*(ADP83:ADP86&gt;ADP84)),"")</f>
        <v>0</v>
      </c>
      <c r="AEA84" s="395">
        <f ca="1">IF(ADL84&lt;&gt;"",SUMPRODUCT((ADW83:ADW86=ADW84)*(ADR83:ADR86=ADR84)*(ADP83:ADP86=ADP84)*(ADT83:ADT86&gt;ADT84)),"")</f>
        <v>0</v>
      </c>
      <c r="AEB84" s="395">
        <f ca="1">IF(ADL84&lt;&gt;"",SUMPRODUCT((ADW83:ADW86=ADW84)*(ADR83:ADR86=ADR84)*(ADP83:ADP86=ADP84)*(ADT83:ADT86=ADT84)*(ADU83:ADU86&gt;ADU84)),"")</f>
        <v>0</v>
      </c>
      <c r="AEC84" s="395">
        <f ca="1">IF(ADL84&lt;&gt;"",SUMPRODUCT((ADW83:ADW86=ADW84)*(ADR83:ADR86=ADR84)*(ADP83:ADP86=ADP84)*(ADT83:ADT86=ADT84)*(ADU83:ADU86=ADU84)*(ADV83:ADV86&gt;ADV84)),"")</f>
        <v>2</v>
      </c>
      <c r="AED84" s="395">
        <f ca="1">IF(ADL84&lt;&gt;"",SUM(ADX84:AEC84),"")</f>
        <v>3</v>
      </c>
      <c r="AEE84" s="395" t="str">
        <f ca="1">IF(AEF32&lt;&gt;"",SUMPRODUCT((AEM31:AEM34=AEM32)*(AEL31:AEL34=AEL32)*(AEJ31:AEJ34=AEJ32)*(AEK31:AEK34=AEK32)),"")</f>
        <v/>
      </c>
      <c r="AEF84" s="395" t="str">
        <f ca="1">IF(AND(AEE84&lt;&gt;"",AEE84&gt;1),AEF32,"")</f>
        <v/>
      </c>
      <c r="AEG84" s="395">
        <f ca="1">SUMPRODUCT((AGQ3:AGQ54=AEF84)*(AGT3:AGT54=AEF85)*(AGU3:AGU54="W"))+SUMPRODUCT((AGQ3:AGQ54=AEF84)*(AGT3:AGT54=AEF86)*(AGU3:AGU54="W"))+SUMPRODUCT((AGQ3:AGQ54=AEF84)*(AGT3:AGT54=AEF87)*(AGU3:AGU54="W"))+SUMPRODUCT((AGQ3:AGQ54=AEF85)*(AGT3:AGT54=AEF84)*(AGV3:AGV54="W"))+SUMPRODUCT((AGQ3:AGQ54=AEF86)*(AGT3:AGT54=AEF84)*(AGV3:AGV54="W"))+SUMPRODUCT((AGQ3:AGQ54=AEF87)*(AGT3:AGT54=AEF84)*(AGV3:AGV54="W"))</f>
        <v>0</v>
      </c>
      <c r="AEH84" s="395">
        <f ca="1">SUMPRODUCT((AGQ3:AGQ54=AEF84)*(AGT3:AGT54=AEF85)*(AGU3:AGU54="D"))+SUMPRODUCT((AGQ3:AGQ54=AEF84)*(AGT3:AGT54=AEF86)*(AGU3:AGU54="D"))+SUMPRODUCT((AGQ3:AGQ54=AEF84)*(AGT3:AGT54=AEF87)*(AGU3:AGU54="D"))+SUMPRODUCT((AGQ3:AGQ54=AEF85)*(AGT3:AGT54=AEF84)*(AGU3:AGU54="D"))+SUMPRODUCT((AGQ3:AGQ54=AEF86)*(AGT3:AGT54=AEF84)*(AGU3:AGU54="D"))+SUMPRODUCT((AGQ3:AGQ54=AEF87)*(AGT3:AGT54=AEF84)*(AGU3:AGU54="D"))</f>
        <v>0</v>
      </c>
      <c r="AEI84" s="395">
        <f ca="1">SUMPRODUCT((AGQ3:AGQ54=AEF84)*(AGT3:AGT54=AEF85)*(AGU3:AGU54="L"))+SUMPRODUCT((AGQ3:AGQ54=AEF84)*(AGT3:AGT54=AEF86)*(AGU3:AGU54="L"))+SUMPRODUCT((AGQ3:AGQ54=AEF84)*(AGT3:AGT54=AEF87)*(AGU3:AGU54="L"))+SUMPRODUCT((AGQ3:AGQ54=AEF85)*(AGT3:AGT54=AEF84)*(AGV3:AGV54="L"))+SUMPRODUCT((AGQ3:AGQ54=AEF86)*(AGT3:AGT54=AEF84)*(AGV3:AGV54="L"))+SUMPRODUCT((AGQ3:AGQ54=AEF87)*(AGT3:AGT54=AEF84)*(AGV3:AGV54="L"))</f>
        <v>0</v>
      </c>
      <c r="AEJ84" s="395">
        <f ca="1">SUMPRODUCT((AGQ3:AGQ54=AEF84)*(AGT3:AGT54=AEF85)*AGR3:AGR54)+SUMPRODUCT((AGQ3:AGQ54=AEF84)*(AGT3:AGT54=AEF86)*AGR3:AGR54)+SUMPRODUCT((AGQ3:AGQ54=AEF84)*(AGT3:AGT54=AEF87)*AGR3:AGR54)+SUMPRODUCT((AGQ3:AGQ54=AEF84)*(AGT3:AGT54=AEF83)*AGR3:AGR54)+SUMPRODUCT((AGQ3:AGQ54=AEF85)*(AGT3:AGT54=AEF84)*AGS3:AGS54)+SUMPRODUCT((AGQ3:AGQ54=AEF86)*(AGT3:AGT54=AEF84)*AGS3:AGS54)+SUMPRODUCT((AGQ3:AGQ54=AEF87)*(AGT3:AGT54=AEF84)*AGS3:AGS54)+SUMPRODUCT((AGQ3:AGQ54=AEF83)*(AGT3:AGT54=AEF84)*AGS3:AGS54)</f>
        <v>0</v>
      </c>
      <c r="AEK84" s="395">
        <f ca="1">SUMPRODUCT((AGQ3:AGQ54=AEF84)*(AGT3:AGT54=AEF85)*AGS3:AGS54)+SUMPRODUCT((AGQ3:AGQ54=AEF84)*(AGT3:AGT54=AEF86)*AGS3:AGS54)+SUMPRODUCT((AGQ3:AGQ54=AEF84)*(AGT3:AGT54=AEF87)*AGS3:AGS54)+SUMPRODUCT((AGQ3:AGQ54=AEF84)*(AGT3:AGT54=AEF83)*AGS3:AGS54)+SUMPRODUCT((AGQ3:AGQ54=AEF85)*(AGT3:AGT54=AEF84)*AGR3:AGR54)+SUMPRODUCT((AGQ3:AGQ54=AEF86)*(AGT3:AGT54=AEF84)*AGR3:AGR54)+SUMPRODUCT((AGQ3:AGQ54=AEF87)*(AGT3:AGT54=AEF84)*AGR3:AGR54)+SUMPRODUCT((AGQ3:AGQ54=AEF83)*(AGT3:AGT54=AEF84)*AGR3:AGR54)</f>
        <v>0</v>
      </c>
      <c r="AEL84" s="395">
        <f ca="1">AEJ84-AEK84+1000</f>
        <v>1000</v>
      </c>
      <c r="AEM84" s="395" t="str">
        <f t="shared" ref="AEM84:AEM86" ca="1" si="7806">IF(AEF84&lt;&gt;"",AEG84*3+AEH84*1,"")</f>
        <v/>
      </c>
      <c r="AEN84" s="395" t="str">
        <f ca="1">IF(AEF84&lt;&gt;"",VLOOKUP(AEF84,ACS4:ACY52,7,FALSE),"")</f>
        <v/>
      </c>
      <c r="AEO84" s="395" t="str">
        <f ca="1">IF(AEF84&lt;&gt;"",VLOOKUP(AEF84,ACS4:ACY52,5,FALSE),"")</f>
        <v/>
      </c>
      <c r="AEP84" s="395" t="str">
        <f ca="1">IF(AEF84&lt;&gt;"",VLOOKUP(AEF84,ACS4:ADA52,9,FALSE),"")</f>
        <v/>
      </c>
      <c r="AEQ84" s="395" t="str">
        <f t="shared" ref="AEQ84:AEQ86" ca="1" si="7807">AEM84</f>
        <v/>
      </c>
      <c r="AER84" s="395" t="str">
        <f ca="1">IF(AEF84&lt;&gt;"",RANK(AEQ84,AEQ83:AEQ86),"")</f>
        <v/>
      </c>
      <c r="AES84" s="395" t="str">
        <f ca="1">IF(AEF84&lt;&gt;"",SUMPRODUCT((AEQ83:AEQ86=AEQ84)*(AEL83:AEL86&gt;AEL84)),"")</f>
        <v/>
      </c>
      <c r="AET84" s="395" t="str">
        <f ca="1">IF(AEF84&lt;&gt;"",SUMPRODUCT((AEQ83:AEQ86=AEQ84)*(AEL83:AEL86=AEL84)*(AEJ83:AEJ86&gt;AEJ84)),"")</f>
        <v/>
      </c>
      <c r="AEU84" s="395" t="str">
        <f ca="1">IF(AEF84&lt;&gt;"",SUMPRODUCT((AEQ83:AEQ86=AEQ84)*(AEL83:AEL86=AEL84)*(AEJ83:AEJ86=AEJ84)*(AEN83:AEN86&gt;AEN84)),"")</f>
        <v/>
      </c>
      <c r="AEV84" s="395" t="str">
        <f ca="1">IF(AEF84&lt;&gt;"",SUMPRODUCT((AEQ83:AEQ86=AEQ84)*(AEL83:AEL86=AEL84)*(AEJ83:AEJ86=AEJ84)*(AEN83:AEN86=AEN84)*(AEO83:AEO86&gt;AEO84)),"")</f>
        <v/>
      </c>
      <c r="AEW84" s="395" t="str">
        <f ca="1">IF(AEF84&lt;&gt;"",SUMPRODUCT((AEQ83:AEQ86=AEQ84)*(AEL83:AEL86=AEL84)*(AEJ83:AEJ86=AEJ84)*(AEN83:AEN86=AEN84)*(AEO83:AEO86=AEO84)*(AEP83:AEP86&gt;AEP84)),"")</f>
        <v/>
      </c>
      <c r="AEX84" s="395" t="str">
        <f ca="1">IF(AEF84&lt;&gt;"",SUM(AER84:AEW84)+1,"")</f>
        <v/>
      </c>
      <c r="AHF84" s="395">
        <f ca="1">IF(COUNTIF(AHF31:AHF34,4)=4,1,SUMPRODUCT((AHF31:AHF34=AHF32)*(AHE31:AHE34=AHE32)*(AHC31:AHC34&gt;AHC32))+1)</f>
        <v>1</v>
      </c>
      <c r="AHQ84" s="395">
        <f ca="1">IF(AHR32&lt;&gt;"",SUMPRODUCT((AHY31:AHY34=AHY32)*(AHX31:AHX34=AHX32)*(AHV31:AHV34=AHV32)*(AHW31:AHW34=AHW32)),"")</f>
        <v>4</v>
      </c>
      <c r="AHR84" s="395" t="str">
        <f ca="1">IF(AND(AHQ84&lt;&gt;"",AHQ84&gt;1),AHR32,"")</f>
        <v>Monterrey</v>
      </c>
      <c r="AHS84" s="395">
        <f ca="1">SUMPRODUCT((AKW3:AKW54=AHR84)*(AKZ3:AKZ54=AHR85)*(ALA3:ALA54="W"))+SUMPRODUCT((AKW3:AKW54=AHR84)*(AKZ3:AKZ54=AHR86)*(ALA3:ALA54="W"))+SUMPRODUCT((AKW3:AKW54=AHR84)*(AKZ3:AKZ54=AHR87)*(ALA3:ALA54="W"))+SUMPRODUCT((AKW3:AKW54=AHR84)*(AKZ3:AKZ54=AHR83)*(ALA3:ALA54="W"))+SUMPRODUCT((AKW3:AKW54=AHR85)*(AKZ3:AKZ54=AHR84)*(ALB3:ALB54="W"))+SUMPRODUCT((AKW3:AKW54=AHR86)*(AKZ3:AKZ54=AHR84)*(ALB3:ALB54="W"))+SUMPRODUCT((AKW3:AKW54=AHR87)*(AKZ3:AKZ54=AHR84)*(ALB3:ALB54="W"))+SUMPRODUCT((AKW3:AKW54=AHR83)*(AKZ3:AKZ54=AHR84)*(ALB3:ALB54="W"))</f>
        <v>0</v>
      </c>
      <c r="AHT84" s="395">
        <f ca="1">SUMPRODUCT((AKW3:AKW54=AHR84)*(AKZ3:AKZ54=AHR85)*(ALA3:ALA54="D"))+SUMPRODUCT((AKW3:AKW54=AHR84)*(AKZ3:AKZ54=AHR86)*(ALA3:ALA54="D"))+SUMPRODUCT((AKW3:AKW54=AHR84)*(AKZ3:AKZ54=AHR87)*(ALA3:ALA54="D"))+SUMPRODUCT((AKW3:AKW54=AHR84)*(AKZ3:AKZ54=AHR83)*(ALA3:ALA54="D"))+SUMPRODUCT((AKW3:AKW54=AHR85)*(AKZ3:AKZ54=AHR84)*(ALA3:ALA54="D"))+SUMPRODUCT((AKW3:AKW54=AHR86)*(AKZ3:AKZ54=AHR84)*(ALA3:ALA54="D"))+SUMPRODUCT((AKW3:AKW54=AHR87)*(AKZ3:AKZ54=AHR84)*(ALA3:ALA54="D"))+SUMPRODUCT((AKW3:AKW54=AHR83)*(AKZ3:AKZ54=AHR84)*(ALA3:ALA54="D"))</f>
        <v>0</v>
      </c>
      <c r="AHU84" s="395">
        <f ca="1">SUMPRODUCT((AKW3:AKW54=AHR84)*(AKZ3:AKZ54=AHR85)*(ALA3:ALA54="L"))+SUMPRODUCT((AKW3:AKW54=AHR84)*(AKZ3:AKZ54=AHR86)*(ALA3:ALA54="L"))+SUMPRODUCT((AKW3:AKW54=AHR84)*(AKZ3:AKZ54=AHR87)*(ALA3:ALA54="L"))+SUMPRODUCT((AKW3:AKW54=AHR84)*(AKZ3:AKZ54=AHR83)*(ALA3:ALA54="L"))+SUMPRODUCT((AKW3:AKW54=AHR85)*(AKZ3:AKZ54=AHR84)*(ALB3:ALB54="L"))+SUMPRODUCT((AKW3:AKW54=AHR86)*(AKZ3:AKZ54=AHR84)*(ALB3:ALB54="L"))+SUMPRODUCT((AKW3:AKW54=AHR87)*(AKZ3:AKZ54=AHR84)*(ALB3:ALB54="L"))+SUMPRODUCT((AKW3:AKW54=AHR83)*(AKZ3:AKZ54=AHR84)*(ALB3:ALB54="L"))</f>
        <v>0</v>
      </c>
      <c r="AHV84" s="395">
        <f ca="1">SUMPRODUCT((AKW3:AKW54=AHR84)*(AKZ3:AKZ54=AHR85)*AKX3:AKX54)+SUMPRODUCT((AKW3:AKW54=AHR84)*(AKZ3:AKZ54=AHR86)*AKX3:AKX54)+SUMPRODUCT((AKW3:AKW54=AHR84)*(AKZ3:AKZ54=AHR87)*AKX3:AKX54)+SUMPRODUCT((AKW3:AKW54=AHR84)*(AKZ3:AKZ54=AHR83)*AKX3:AKX54)+SUMPRODUCT((AKW3:AKW54=AHR85)*(AKZ3:AKZ54=AHR84)*AKY3:AKY54)+SUMPRODUCT((AKW3:AKW54=AHR86)*(AKZ3:AKZ54=AHR84)*AKY3:AKY54)+SUMPRODUCT((AKW3:AKW54=AHR87)*(AKZ3:AKZ54=AHR84)*AKY3:AKY54)+SUMPRODUCT((AKW3:AKW54=AHR83)*(AKZ3:AKZ54=AHR84)*AKY3:AKY54)</f>
        <v>0</v>
      </c>
      <c r="AHW84" s="395">
        <f ca="1">SUMPRODUCT((AKW3:AKW54=AHR84)*(AKZ3:AKZ54=AHR85)*AKY3:AKY54)+SUMPRODUCT((AKW3:AKW54=AHR84)*(AKZ3:AKZ54=AHR86)*AKY3:AKY54)+SUMPRODUCT((AKW3:AKW54=AHR84)*(AKZ3:AKZ54=AHR87)*AKY3:AKY54)+SUMPRODUCT((AKW3:AKW54=AHR84)*(AKZ3:AKZ54=AHR83)*AKY3:AKY54)+SUMPRODUCT((AKW3:AKW54=AHR85)*(AKZ3:AKZ54=AHR84)*AKX3:AKX54)+SUMPRODUCT((AKW3:AKW54=AHR86)*(AKZ3:AKZ54=AHR84)*AKX3:AKX54)+SUMPRODUCT((AKW3:AKW54=AHR87)*(AKZ3:AKZ54=AHR84)*AKX3:AKX54)+SUMPRODUCT((AKW3:AKW54=AHR83)*(AKZ3:AKZ54=AHR84)*AKX3:AKX54)</f>
        <v>0</v>
      </c>
      <c r="AHX84" s="395">
        <f ca="1">AHV84-AHW84+1000</f>
        <v>1000</v>
      </c>
      <c r="AHY84" s="395">
        <f t="shared" ref="AHY84:AHY86" ca="1" si="7808">IF(AHR84&lt;&gt;"",AHS84*3+AHT84*1,"")</f>
        <v>0</v>
      </c>
      <c r="AHZ84" s="395">
        <f ca="1">IF(AHR84&lt;&gt;"",VLOOKUP(AHR84,AGY4:AHE52,7,FALSE),"")</f>
        <v>1000</v>
      </c>
      <c r="AIA84" s="395">
        <f ca="1">IF(AHR84&lt;&gt;"",VLOOKUP(AHR84,AGY4:AHE52,5,FALSE),"")</f>
        <v>0</v>
      </c>
      <c r="AIB84" s="395">
        <f ca="1">IF(AHR84&lt;&gt;"",VLOOKUP(AHR84,AGY4:AHG52,9,FALSE),"")</f>
        <v>12</v>
      </c>
      <c r="AIC84" s="395">
        <f t="shared" ref="AIC84:AIC86" ca="1" si="7809">AHY84</f>
        <v>0</v>
      </c>
      <c r="AID84" s="395">
        <f ca="1">IF(AHR84&lt;&gt;"",RANK(AIC84,AIC83:AIC86),"")</f>
        <v>1</v>
      </c>
      <c r="AIE84" s="395">
        <f ca="1">IF(AHR84&lt;&gt;"",SUMPRODUCT((AIC83:AIC86=AIC84)*(AHX83:AHX86&gt;AHX84)),"")</f>
        <v>0</v>
      </c>
      <c r="AIF84" s="395">
        <f ca="1">IF(AHR84&lt;&gt;"",SUMPRODUCT((AIC83:AIC86=AIC84)*(AHX83:AHX86=AHX84)*(AHV83:AHV86&gt;AHV84)),"")</f>
        <v>0</v>
      </c>
      <c r="AIG84" s="395">
        <f ca="1">IF(AHR84&lt;&gt;"",SUMPRODUCT((AIC83:AIC86=AIC84)*(AHX83:AHX86=AHX84)*(AHV83:AHV86=AHV84)*(AHZ83:AHZ86&gt;AHZ84)),"")</f>
        <v>0</v>
      </c>
      <c r="AIH84" s="395">
        <f ca="1">IF(AHR84&lt;&gt;"",SUMPRODUCT((AIC83:AIC86=AIC84)*(AHX83:AHX86=AHX84)*(AHV83:AHV86=AHV84)*(AHZ83:AHZ86=AHZ84)*(AIA83:AIA86&gt;AIA84)),"")</f>
        <v>0</v>
      </c>
      <c r="AII84" s="395">
        <f ca="1">IF(AHR84&lt;&gt;"",SUMPRODUCT((AIC83:AIC86=AIC84)*(AHX83:AHX86=AHX84)*(AHV83:AHV86=AHV84)*(AHZ83:AHZ86=AHZ84)*(AIA83:AIA86=AIA84)*(AIB83:AIB86&gt;AIB84)),"")</f>
        <v>2</v>
      </c>
      <c r="AIJ84" s="395">
        <f ca="1">IF(AHR84&lt;&gt;"",SUM(AID84:AII84),"")</f>
        <v>3</v>
      </c>
      <c r="AIK84" s="395" t="str">
        <f ca="1">IF(AIL32&lt;&gt;"",SUMPRODUCT((AIS31:AIS34=AIS32)*(AIR31:AIR34=AIR32)*(AIP31:AIP34=AIP32)*(AIQ31:AIQ34=AIQ32)),"")</f>
        <v/>
      </c>
      <c r="AIL84" s="395" t="str">
        <f ca="1">IF(AND(AIK84&lt;&gt;"",AIK84&gt;1),AIL32,"")</f>
        <v/>
      </c>
      <c r="AIM84" s="395">
        <f ca="1">SUMPRODUCT((AKW3:AKW54=AIL84)*(AKZ3:AKZ54=AIL85)*(ALA3:ALA54="W"))+SUMPRODUCT((AKW3:AKW54=AIL84)*(AKZ3:AKZ54=AIL86)*(ALA3:ALA54="W"))+SUMPRODUCT((AKW3:AKW54=AIL84)*(AKZ3:AKZ54=AIL87)*(ALA3:ALA54="W"))+SUMPRODUCT((AKW3:AKW54=AIL85)*(AKZ3:AKZ54=AIL84)*(ALB3:ALB54="W"))+SUMPRODUCT((AKW3:AKW54=AIL86)*(AKZ3:AKZ54=AIL84)*(ALB3:ALB54="W"))+SUMPRODUCT((AKW3:AKW54=AIL87)*(AKZ3:AKZ54=AIL84)*(ALB3:ALB54="W"))</f>
        <v>0</v>
      </c>
      <c r="AIN84" s="395">
        <f ca="1">SUMPRODUCT((AKW3:AKW54=AIL84)*(AKZ3:AKZ54=AIL85)*(ALA3:ALA54="D"))+SUMPRODUCT((AKW3:AKW54=AIL84)*(AKZ3:AKZ54=AIL86)*(ALA3:ALA54="D"))+SUMPRODUCT((AKW3:AKW54=AIL84)*(AKZ3:AKZ54=AIL87)*(ALA3:ALA54="D"))+SUMPRODUCT((AKW3:AKW54=AIL85)*(AKZ3:AKZ54=AIL84)*(ALA3:ALA54="D"))+SUMPRODUCT((AKW3:AKW54=AIL86)*(AKZ3:AKZ54=AIL84)*(ALA3:ALA54="D"))+SUMPRODUCT((AKW3:AKW54=AIL87)*(AKZ3:AKZ54=AIL84)*(ALA3:ALA54="D"))</f>
        <v>0</v>
      </c>
      <c r="AIO84" s="395">
        <f ca="1">SUMPRODUCT((AKW3:AKW54=AIL84)*(AKZ3:AKZ54=AIL85)*(ALA3:ALA54="L"))+SUMPRODUCT((AKW3:AKW54=AIL84)*(AKZ3:AKZ54=AIL86)*(ALA3:ALA54="L"))+SUMPRODUCT((AKW3:AKW54=AIL84)*(AKZ3:AKZ54=AIL87)*(ALA3:ALA54="L"))+SUMPRODUCT((AKW3:AKW54=AIL85)*(AKZ3:AKZ54=AIL84)*(ALB3:ALB54="L"))+SUMPRODUCT((AKW3:AKW54=AIL86)*(AKZ3:AKZ54=AIL84)*(ALB3:ALB54="L"))+SUMPRODUCT((AKW3:AKW54=AIL87)*(AKZ3:AKZ54=AIL84)*(ALB3:ALB54="L"))</f>
        <v>0</v>
      </c>
      <c r="AIP84" s="395">
        <f ca="1">SUMPRODUCT((AKW3:AKW54=AIL84)*(AKZ3:AKZ54=AIL85)*AKX3:AKX54)+SUMPRODUCT((AKW3:AKW54=AIL84)*(AKZ3:AKZ54=AIL86)*AKX3:AKX54)+SUMPRODUCT((AKW3:AKW54=AIL84)*(AKZ3:AKZ54=AIL87)*AKX3:AKX54)+SUMPRODUCT((AKW3:AKW54=AIL84)*(AKZ3:AKZ54=AIL83)*AKX3:AKX54)+SUMPRODUCT((AKW3:AKW54=AIL85)*(AKZ3:AKZ54=AIL84)*AKY3:AKY54)+SUMPRODUCT((AKW3:AKW54=AIL86)*(AKZ3:AKZ54=AIL84)*AKY3:AKY54)+SUMPRODUCT((AKW3:AKW54=AIL87)*(AKZ3:AKZ54=AIL84)*AKY3:AKY54)+SUMPRODUCT((AKW3:AKW54=AIL83)*(AKZ3:AKZ54=AIL84)*AKY3:AKY54)</f>
        <v>0</v>
      </c>
      <c r="AIQ84" s="395">
        <f ca="1">SUMPRODUCT((AKW3:AKW54=AIL84)*(AKZ3:AKZ54=AIL85)*AKY3:AKY54)+SUMPRODUCT((AKW3:AKW54=AIL84)*(AKZ3:AKZ54=AIL86)*AKY3:AKY54)+SUMPRODUCT((AKW3:AKW54=AIL84)*(AKZ3:AKZ54=AIL87)*AKY3:AKY54)+SUMPRODUCT((AKW3:AKW54=AIL84)*(AKZ3:AKZ54=AIL83)*AKY3:AKY54)+SUMPRODUCT((AKW3:AKW54=AIL85)*(AKZ3:AKZ54=AIL84)*AKX3:AKX54)+SUMPRODUCT((AKW3:AKW54=AIL86)*(AKZ3:AKZ54=AIL84)*AKX3:AKX54)+SUMPRODUCT((AKW3:AKW54=AIL87)*(AKZ3:AKZ54=AIL84)*AKX3:AKX54)+SUMPRODUCT((AKW3:AKW54=AIL83)*(AKZ3:AKZ54=AIL84)*AKX3:AKX54)</f>
        <v>0</v>
      </c>
      <c r="AIR84" s="395">
        <f ca="1">AIP84-AIQ84+1000</f>
        <v>1000</v>
      </c>
      <c r="AIS84" s="395" t="str">
        <f t="shared" ref="AIS84:AIS86" ca="1" si="7810">IF(AIL84&lt;&gt;"",AIM84*3+AIN84*1,"")</f>
        <v/>
      </c>
      <c r="AIT84" s="395" t="str">
        <f ca="1">IF(AIL84&lt;&gt;"",VLOOKUP(AIL84,AGY4:AHE52,7,FALSE),"")</f>
        <v/>
      </c>
      <c r="AIU84" s="395" t="str">
        <f ca="1">IF(AIL84&lt;&gt;"",VLOOKUP(AIL84,AGY4:AHE52,5,FALSE),"")</f>
        <v/>
      </c>
      <c r="AIV84" s="395" t="str">
        <f ca="1">IF(AIL84&lt;&gt;"",VLOOKUP(AIL84,AGY4:AHG52,9,FALSE),"")</f>
        <v/>
      </c>
      <c r="AIW84" s="395" t="str">
        <f t="shared" ref="AIW84:AIW86" ca="1" si="7811">AIS84</f>
        <v/>
      </c>
      <c r="AIX84" s="395" t="str">
        <f ca="1">IF(AIL84&lt;&gt;"",RANK(AIW84,AIW83:AIW86),"")</f>
        <v/>
      </c>
      <c r="AIY84" s="395" t="str">
        <f ca="1">IF(AIL84&lt;&gt;"",SUMPRODUCT((AIW83:AIW86=AIW84)*(AIR83:AIR86&gt;AIR84)),"")</f>
        <v/>
      </c>
      <c r="AIZ84" s="395" t="str">
        <f ca="1">IF(AIL84&lt;&gt;"",SUMPRODUCT((AIW83:AIW86=AIW84)*(AIR83:AIR86=AIR84)*(AIP83:AIP86&gt;AIP84)),"")</f>
        <v/>
      </c>
      <c r="AJA84" s="395" t="str">
        <f ca="1">IF(AIL84&lt;&gt;"",SUMPRODUCT((AIW83:AIW86=AIW84)*(AIR83:AIR86=AIR84)*(AIP83:AIP86=AIP84)*(AIT83:AIT86&gt;AIT84)),"")</f>
        <v/>
      </c>
      <c r="AJB84" s="395" t="str">
        <f ca="1">IF(AIL84&lt;&gt;"",SUMPRODUCT((AIW83:AIW86=AIW84)*(AIR83:AIR86=AIR84)*(AIP83:AIP86=AIP84)*(AIT83:AIT86=AIT84)*(AIU83:AIU86&gt;AIU84)),"")</f>
        <v/>
      </c>
      <c r="AJC84" s="395" t="str">
        <f ca="1">IF(AIL84&lt;&gt;"",SUMPRODUCT((AIW83:AIW86=AIW84)*(AIR83:AIR86=AIR84)*(AIP83:AIP86=AIP84)*(AIT83:AIT86=AIT84)*(AIU83:AIU86=AIU84)*(AIV83:AIV86&gt;AIV84)),"")</f>
        <v/>
      </c>
      <c r="AJD84" s="395" t="str">
        <f ca="1">IF(AIL84&lt;&gt;"",SUM(AIX84:AJC84)+1,"")</f>
        <v/>
      </c>
      <c r="ALL84" s="395">
        <f ca="1">IF(COUNTIF(ALL31:ALL34,4)=4,1,SUMPRODUCT((ALL31:ALL34=ALL32)*(ALK31:ALK34=ALK32)*(ALI31:ALI34&gt;ALI32))+1)</f>
        <v>1</v>
      </c>
      <c r="ALW84" s="395">
        <f ca="1">IF(ALX32&lt;&gt;"",SUMPRODUCT((AME31:AME34=AME32)*(AMD31:AMD34=AMD32)*(AMB31:AMB34=AMB32)*(AMC31:AMC34=AMC32)),"")</f>
        <v>4</v>
      </c>
      <c r="ALX84" s="395" t="str">
        <f ca="1">IF(AND(ALW84&lt;&gt;"",ALW84&gt;1),ALX32,"")</f>
        <v>Monterrey</v>
      </c>
      <c r="ALY84" s="395">
        <f ca="1">SUMPRODUCT((APC3:APC54=ALX84)*(APF3:APF54=ALX85)*(APG3:APG54="W"))+SUMPRODUCT((APC3:APC54=ALX84)*(APF3:APF54=ALX86)*(APG3:APG54="W"))+SUMPRODUCT((APC3:APC54=ALX84)*(APF3:APF54=ALX87)*(APG3:APG54="W"))+SUMPRODUCT((APC3:APC54=ALX84)*(APF3:APF54=ALX83)*(APG3:APG54="W"))+SUMPRODUCT((APC3:APC54=ALX85)*(APF3:APF54=ALX84)*(APH3:APH54="W"))+SUMPRODUCT((APC3:APC54=ALX86)*(APF3:APF54=ALX84)*(APH3:APH54="W"))+SUMPRODUCT((APC3:APC54=ALX87)*(APF3:APF54=ALX84)*(APH3:APH54="W"))+SUMPRODUCT((APC3:APC54=ALX83)*(APF3:APF54=ALX84)*(APH3:APH54="W"))</f>
        <v>0</v>
      </c>
      <c r="ALZ84" s="395">
        <f ca="1">SUMPRODUCT((APC3:APC54=ALX84)*(APF3:APF54=ALX85)*(APG3:APG54="D"))+SUMPRODUCT((APC3:APC54=ALX84)*(APF3:APF54=ALX86)*(APG3:APG54="D"))+SUMPRODUCT((APC3:APC54=ALX84)*(APF3:APF54=ALX87)*(APG3:APG54="D"))+SUMPRODUCT((APC3:APC54=ALX84)*(APF3:APF54=ALX83)*(APG3:APG54="D"))+SUMPRODUCT((APC3:APC54=ALX85)*(APF3:APF54=ALX84)*(APG3:APG54="D"))+SUMPRODUCT((APC3:APC54=ALX86)*(APF3:APF54=ALX84)*(APG3:APG54="D"))+SUMPRODUCT((APC3:APC54=ALX87)*(APF3:APF54=ALX84)*(APG3:APG54="D"))+SUMPRODUCT((APC3:APC54=ALX83)*(APF3:APF54=ALX84)*(APG3:APG54="D"))</f>
        <v>0</v>
      </c>
      <c r="AMA84" s="395">
        <f ca="1">SUMPRODUCT((APC3:APC54=ALX84)*(APF3:APF54=ALX85)*(APG3:APG54="L"))+SUMPRODUCT((APC3:APC54=ALX84)*(APF3:APF54=ALX86)*(APG3:APG54="L"))+SUMPRODUCT((APC3:APC54=ALX84)*(APF3:APF54=ALX87)*(APG3:APG54="L"))+SUMPRODUCT((APC3:APC54=ALX84)*(APF3:APF54=ALX83)*(APG3:APG54="L"))+SUMPRODUCT((APC3:APC54=ALX85)*(APF3:APF54=ALX84)*(APH3:APH54="L"))+SUMPRODUCT((APC3:APC54=ALX86)*(APF3:APF54=ALX84)*(APH3:APH54="L"))+SUMPRODUCT((APC3:APC54=ALX87)*(APF3:APF54=ALX84)*(APH3:APH54="L"))+SUMPRODUCT((APC3:APC54=ALX83)*(APF3:APF54=ALX84)*(APH3:APH54="L"))</f>
        <v>0</v>
      </c>
      <c r="AMB84" s="395">
        <f ca="1">SUMPRODUCT((APC3:APC54=ALX84)*(APF3:APF54=ALX85)*APD3:APD54)+SUMPRODUCT((APC3:APC54=ALX84)*(APF3:APF54=ALX86)*APD3:APD54)+SUMPRODUCT((APC3:APC54=ALX84)*(APF3:APF54=ALX87)*APD3:APD54)+SUMPRODUCT((APC3:APC54=ALX84)*(APF3:APF54=ALX83)*APD3:APD54)+SUMPRODUCT((APC3:APC54=ALX85)*(APF3:APF54=ALX84)*APE3:APE54)+SUMPRODUCT((APC3:APC54=ALX86)*(APF3:APF54=ALX84)*APE3:APE54)+SUMPRODUCT((APC3:APC54=ALX87)*(APF3:APF54=ALX84)*APE3:APE54)+SUMPRODUCT((APC3:APC54=ALX83)*(APF3:APF54=ALX84)*APE3:APE54)</f>
        <v>0</v>
      </c>
      <c r="AMC84" s="395">
        <f ca="1">SUMPRODUCT((APC3:APC54=ALX84)*(APF3:APF54=ALX85)*APE3:APE54)+SUMPRODUCT((APC3:APC54=ALX84)*(APF3:APF54=ALX86)*APE3:APE54)+SUMPRODUCT((APC3:APC54=ALX84)*(APF3:APF54=ALX87)*APE3:APE54)+SUMPRODUCT((APC3:APC54=ALX84)*(APF3:APF54=ALX83)*APE3:APE54)+SUMPRODUCT((APC3:APC54=ALX85)*(APF3:APF54=ALX84)*APD3:APD54)+SUMPRODUCT((APC3:APC54=ALX86)*(APF3:APF54=ALX84)*APD3:APD54)+SUMPRODUCT((APC3:APC54=ALX87)*(APF3:APF54=ALX84)*APD3:APD54)+SUMPRODUCT((APC3:APC54=ALX83)*(APF3:APF54=ALX84)*APD3:APD54)</f>
        <v>0</v>
      </c>
      <c r="AMD84" s="395">
        <f ca="1">AMB84-AMC84+1000</f>
        <v>1000</v>
      </c>
      <c r="AME84" s="395">
        <f t="shared" ref="AME84:AME86" ca="1" si="7812">IF(ALX84&lt;&gt;"",ALY84*3+ALZ84*1,"")</f>
        <v>0</v>
      </c>
      <c r="AMF84" s="395">
        <f ca="1">IF(ALX84&lt;&gt;"",VLOOKUP(ALX84,ALE4:ALK52,7,FALSE),"")</f>
        <v>1000</v>
      </c>
      <c r="AMG84" s="395">
        <f ca="1">IF(ALX84&lt;&gt;"",VLOOKUP(ALX84,ALE4:ALK52,5,FALSE),"")</f>
        <v>0</v>
      </c>
      <c r="AMH84" s="395">
        <f ca="1">IF(ALX84&lt;&gt;"",VLOOKUP(ALX84,ALE4:ALM52,9,FALSE),"")</f>
        <v>12</v>
      </c>
      <c r="AMI84" s="395">
        <f t="shared" ref="AMI84:AMI86" ca="1" si="7813">AME84</f>
        <v>0</v>
      </c>
      <c r="AMJ84" s="395">
        <f ca="1">IF(ALX84&lt;&gt;"",RANK(AMI84,AMI83:AMI86),"")</f>
        <v>1</v>
      </c>
      <c r="AMK84" s="395">
        <f ca="1">IF(ALX84&lt;&gt;"",SUMPRODUCT((AMI83:AMI86=AMI84)*(AMD83:AMD86&gt;AMD84)),"")</f>
        <v>0</v>
      </c>
      <c r="AML84" s="395">
        <f ca="1">IF(ALX84&lt;&gt;"",SUMPRODUCT((AMI83:AMI86=AMI84)*(AMD83:AMD86=AMD84)*(AMB83:AMB86&gt;AMB84)),"")</f>
        <v>0</v>
      </c>
      <c r="AMM84" s="395">
        <f ca="1">IF(ALX84&lt;&gt;"",SUMPRODUCT((AMI83:AMI86=AMI84)*(AMD83:AMD86=AMD84)*(AMB83:AMB86=AMB84)*(AMF83:AMF86&gt;AMF84)),"")</f>
        <v>0</v>
      </c>
      <c r="AMN84" s="395">
        <f ca="1">IF(ALX84&lt;&gt;"",SUMPRODUCT((AMI83:AMI86=AMI84)*(AMD83:AMD86=AMD84)*(AMB83:AMB86=AMB84)*(AMF83:AMF86=AMF84)*(AMG83:AMG86&gt;AMG84)),"")</f>
        <v>0</v>
      </c>
      <c r="AMO84" s="395">
        <f ca="1">IF(ALX84&lt;&gt;"",SUMPRODUCT((AMI83:AMI86=AMI84)*(AMD83:AMD86=AMD84)*(AMB83:AMB86=AMB84)*(AMF83:AMF86=AMF84)*(AMG83:AMG86=AMG84)*(AMH83:AMH86&gt;AMH84)),"")</f>
        <v>2</v>
      </c>
      <c r="AMP84" s="395">
        <f ca="1">IF(ALX84&lt;&gt;"",SUM(AMJ84:AMO84),"")</f>
        <v>3</v>
      </c>
      <c r="AMQ84" s="395" t="str">
        <f ca="1">IF(AMR32&lt;&gt;"",SUMPRODUCT((AMY31:AMY34=AMY32)*(AMX31:AMX34=AMX32)*(AMV31:AMV34=AMV32)*(AMW31:AMW34=AMW32)),"")</f>
        <v/>
      </c>
      <c r="AMR84" s="395" t="str">
        <f ca="1">IF(AND(AMQ84&lt;&gt;"",AMQ84&gt;1),AMR32,"")</f>
        <v/>
      </c>
      <c r="AMS84" s="395">
        <f ca="1">SUMPRODUCT((APC3:APC54=AMR84)*(APF3:APF54=AMR85)*(APG3:APG54="W"))+SUMPRODUCT((APC3:APC54=AMR84)*(APF3:APF54=AMR86)*(APG3:APG54="W"))+SUMPRODUCT((APC3:APC54=AMR84)*(APF3:APF54=AMR87)*(APG3:APG54="W"))+SUMPRODUCT((APC3:APC54=AMR85)*(APF3:APF54=AMR84)*(APH3:APH54="W"))+SUMPRODUCT((APC3:APC54=AMR86)*(APF3:APF54=AMR84)*(APH3:APH54="W"))+SUMPRODUCT((APC3:APC54=AMR87)*(APF3:APF54=AMR84)*(APH3:APH54="W"))</f>
        <v>0</v>
      </c>
      <c r="AMT84" s="395">
        <f ca="1">SUMPRODUCT((APC3:APC54=AMR84)*(APF3:APF54=AMR85)*(APG3:APG54="D"))+SUMPRODUCT((APC3:APC54=AMR84)*(APF3:APF54=AMR86)*(APG3:APG54="D"))+SUMPRODUCT((APC3:APC54=AMR84)*(APF3:APF54=AMR87)*(APG3:APG54="D"))+SUMPRODUCT((APC3:APC54=AMR85)*(APF3:APF54=AMR84)*(APG3:APG54="D"))+SUMPRODUCT((APC3:APC54=AMR86)*(APF3:APF54=AMR84)*(APG3:APG54="D"))+SUMPRODUCT((APC3:APC54=AMR87)*(APF3:APF54=AMR84)*(APG3:APG54="D"))</f>
        <v>0</v>
      </c>
      <c r="AMU84" s="395">
        <f ca="1">SUMPRODUCT((APC3:APC54=AMR84)*(APF3:APF54=AMR85)*(APG3:APG54="L"))+SUMPRODUCT((APC3:APC54=AMR84)*(APF3:APF54=AMR86)*(APG3:APG54="L"))+SUMPRODUCT((APC3:APC54=AMR84)*(APF3:APF54=AMR87)*(APG3:APG54="L"))+SUMPRODUCT((APC3:APC54=AMR85)*(APF3:APF54=AMR84)*(APH3:APH54="L"))+SUMPRODUCT((APC3:APC54=AMR86)*(APF3:APF54=AMR84)*(APH3:APH54="L"))+SUMPRODUCT((APC3:APC54=AMR87)*(APF3:APF54=AMR84)*(APH3:APH54="L"))</f>
        <v>0</v>
      </c>
      <c r="AMV84" s="395">
        <f ca="1">SUMPRODUCT((APC3:APC54=AMR84)*(APF3:APF54=AMR85)*APD3:APD54)+SUMPRODUCT((APC3:APC54=AMR84)*(APF3:APF54=AMR86)*APD3:APD54)+SUMPRODUCT((APC3:APC54=AMR84)*(APF3:APF54=AMR87)*APD3:APD54)+SUMPRODUCT((APC3:APC54=AMR84)*(APF3:APF54=AMR83)*APD3:APD54)+SUMPRODUCT((APC3:APC54=AMR85)*(APF3:APF54=AMR84)*APE3:APE54)+SUMPRODUCT((APC3:APC54=AMR86)*(APF3:APF54=AMR84)*APE3:APE54)+SUMPRODUCT((APC3:APC54=AMR87)*(APF3:APF54=AMR84)*APE3:APE54)+SUMPRODUCT((APC3:APC54=AMR83)*(APF3:APF54=AMR84)*APE3:APE54)</f>
        <v>0</v>
      </c>
      <c r="AMW84" s="395">
        <f ca="1">SUMPRODUCT((APC3:APC54=AMR84)*(APF3:APF54=AMR85)*APE3:APE54)+SUMPRODUCT((APC3:APC54=AMR84)*(APF3:APF54=AMR86)*APE3:APE54)+SUMPRODUCT((APC3:APC54=AMR84)*(APF3:APF54=AMR87)*APE3:APE54)+SUMPRODUCT((APC3:APC54=AMR84)*(APF3:APF54=AMR83)*APE3:APE54)+SUMPRODUCT((APC3:APC54=AMR85)*(APF3:APF54=AMR84)*APD3:APD54)+SUMPRODUCT((APC3:APC54=AMR86)*(APF3:APF54=AMR84)*APD3:APD54)+SUMPRODUCT((APC3:APC54=AMR87)*(APF3:APF54=AMR84)*APD3:APD54)+SUMPRODUCT((APC3:APC54=AMR83)*(APF3:APF54=AMR84)*APD3:APD54)</f>
        <v>0</v>
      </c>
      <c r="AMX84" s="395">
        <f ca="1">AMV84-AMW84+1000</f>
        <v>1000</v>
      </c>
      <c r="AMY84" s="395" t="str">
        <f t="shared" ref="AMY84:AMY86" ca="1" si="7814">IF(AMR84&lt;&gt;"",AMS84*3+AMT84*1,"")</f>
        <v/>
      </c>
      <c r="AMZ84" s="395" t="str">
        <f ca="1">IF(AMR84&lt;&gt;"",VLOOKUP(AMR84,ALE4:ALK52,7,FALSE),"")</f>
        <v/>
      </c>
      <c r="ANA84" s="395" t="str">
        <f ca="1">IF(AMR84&lt;&gt;"",VLOOKUP(AMR84,ALE4:ALK52,5,FALSE),"")</f>
        <v/>
      </c>
      <c r="ANB84" s="395" t="str">
        <f ca="1">IF(AMR84&lt;&gt;"",VLOOKUP(AMR84,ALE4:ALM52,9,FALSE),"")</f>
        <v/>
      </c>
      <c r="ANC84" s="395" t="str">
        <f t="shared" ref="ANC84:ANC86" ca="1" si="7815">AMY84</f>
        <v/>
      </c>
      <c r="AND84" s="395" t="str">
        <f ca="1">IF(AMR84&lt;&gt;"",RANK(ANC84,ANC83:ANC86),"")</f>
        <v/>
      </c>
      <c r="ANE84" s="395" t="str">
        <f ca="1">IF(AMR84&lt;&gt;"",SUMPRODUCT((ANC83:ANC86=ANC84)*(AMX83:AMX86&gt;AMX84)),"")</f>
        <v/>
      </c>
      <c r="ANF84" s="395" t="str">
        <f ca="1">IF(AMR84&lt;&gt;"",SUMPRODUCT((ANC83:ANC86=ANC84)*(AMX83:AMX86=AMX84)*(AMV83:AMV86&gt;AMV84)),"")</f>
        <v/>
      </c>
      <c r="ANG84" s="395" t="str">
        <f ca="1">IF(AMR84&lt;&gt;"",SUMPRODUCT((ANC83:ANC86=ANC84)*(AMX83:AMX86=AMX84)*(AMV83:AMV86=AMV84)*(AMZ83:AMZ86&gt;AMZ84)),"")</f>
        <v/>
      </c>
      <c r="ANH84" s="395" t="str">
        <f ca="1">IF(AMR84&lt;&gt;"",SUMPRODUCT((ANC83:ANC86=ANC84)*(AMX83:AMX86=AMX84)*(AMV83:AMV86=AMV84)*(AMZ83:AMZ86=AMZ84)*(ANA83:ANA86&gt;ANA84)),"")</f>
        <v/>
      </c>
      <c r="ANI84" s="395" t="str">
        <f ca="1">IF(AMR84&lt;&gt;"",SUMPRODUCT((ANC83:ANC86=ANC84)*(AMX83:AMX86=AMX84)*(AMV83:AMV86=AMV84)*(AMZ83:AMZ86=AMZ84)*(ANA83:ANA86=ANA84)*(ANB83:ANB86&gt;ANB84)),"")</f>
        <v/>
      </c>
      <c r="ANJ84" s="395" t="str">
        <f ca="1">IF(AMR84&lt;&gt;"",SUM(AND84:ANI84)+1,"")</f>
        <v/>
      </c>
      <c r="APR84" s="395">
        <f ca="1">IF(COUNTIF(APR31:APR34,4)=4,1,SUMPRODUCT((APR31:APR34=APR32)*(APQ31:APQ34=APQ32)*(APO31:APO34&gt;APO32))+1)</f>
        <v>1</v>
      </c>
      <c r="AQC84" s="395">
        <f ca="1">IF(AQD32&lt;&gt;"",SUMPRODUCT((AQK31:AQK34=AQK32)*(AQJ31:AQJ34=AQJ32)*(AQH31:AQH34=AQH32)*(AQI31:AQI34=AQI32)),"")</f>
        <v>4</v>
      </c>
      <c r="AQD84" s="395" t="str">
        <f ca="1">IF(AND(AQC84&lt;&gt;"",AQC84&gt;1),AQD32,"")</f>
        <v>Monterrey</v>
      </c>
      <c r="AQE84" s="395">
        <f ca="1">SUMPRODUCT((ATI3:ATI54=AQD84)*(ATL3:ATL54=AQD85)*(ATM3:ATM54="W"))+SUMPRODUCT((ATI3:ATI54=AQD84)*(ATL3:ATL54=AQD86)*(ATM3:ATM54="W"))+SUMPRODUCT((ATI3:ATI54=AQD84)*(ATL3:ATL54=AQD87)*(ATM3:ATM54="W"))+SUMPRODUCT((ATI3:ATI54=AQD84)*(ATL3:ATL54=AQD83)*(ATM3:ATM54="W"))+SUMPRODUCT((ATI3:ATI54=AQD85)*(ATL3:ATL54=AQD84)*(ATN3:ATN54="W"))+SUMPRODUCT((ATI3:ATI54=AQD86)*(ATL3:ATL54=AQD84)*(ATN3:ATN54="W"))+SUMPRODUCT((ATI3:ATI54=AQD87)*(ATL3:ATL54=AQD84)*(ATN3:ATN54="W"))+SUMPRODUCT((ATI3:ATI54=AQD83)*(ATL3:ATL54=AQD84)*(ATN3:ATN54="W"))</f>
        <v>0</v>
      </c>
      <c r="AQF84" s="395">
        <f ca="1">SUMPRODUCT((ATI3:ATI54=AQD84)*(ATL3:ATL54=AQD85)*(ATM3:ATM54="D"))+SUMPRODUCT((ATI3:ATI54=AQD84)*(ATL3:ATL54=AQD86)*(ATM3:ATM54="D"))+SUMPRODUCT((ATI3:ATI54=AQD84)*(ATL3:ATL54=AQD87)*(ATM3:ATM54="D"))+SUMPRODUCT((ATI3:ATI54=AQD84)*(ATL3:ATL54=AQD83)*(ATM3:ATM54="D"))+SUMPRODUCT((ATI3:ATI54=AQD85)*(ATL3:ATL54=AQD84)*(ATM3:ATM54="D"))+SUMPRODUCT((ATI3:ATI54=AQD86)*(ATL3:ATL54=AQD84)*(ATM3:ATM54="D"))+SUMPRODUCT((ATI3:ATI54=AQD87)*(ATL3:ATL54=AQD84)*(ATM3:ATM54="D"))+SUMPRODUCT((ATI3:ATI54=AQD83)*(ATL3:ATL54=AQD84)*(ATM3:ATM54="D"))</f>
        <v>0</v>
      </c>
      <c r="AQG84" s="395">
        <f ca="1">SUMPRODUCT((ATI3:ATI54=AQD84)*(ATL3:ATL54=AQD85)*(ATM3:ATM54="L"))+SUMPRODUCT((ATI3:ATI54=AQD84)*(ATL3:ATL54=AQD86)*(ATM3:ATM54="L"))+SUMPRODUCT((ATI3:ATI54=AQD84)*(ATL3:ATL54=AQD87)*(ATM3:ATM54="L"))+SUMPRODUCT((ATI3:ATI54=AQD84)*(ATL3:ATL54=AQD83)*(ATM3:ATM54="L"))+SUMPRODUCT((ATI3:ATI54=AQD85)*(ATL3:ATL54=AQD84)*(ATN3:ATN54="L"))+SUMPRODUCT((ATI3:ATI54=AQD86)*(ATL3:ATL54=AQD84)*(ATN3:ATN54="L"))+SUMPRODUCT((ATI3:ATI54=AQD87)*(ATL3:ATL54=AQD84)*(ATN3:ATN54="L"))+SUMPRODUCT((ATI3:ATI54=AQD83)*(ATL3:ATL54=AQD84)*(ATN3:ATN54="L"))</f>
        <v>0</v>
      </c>
      <c r="AQH84" s="395">
        <f ca="1">SUMPRODUCT((ATI3:ATI54=AQD84)*(ATL3:ATL54=AQD85)*ATJ3:ATJ54)+SUMPRODUCT((ATI3:ATI54=AQD84)*(ATL3:ATL54=AQD86)*ATJ3:ATJ54)+SUMPRODUCT((ATI3:ATI54=AQD84)*(ATL3:ATL54=AQD87)*ATJ3:ATJ54)+SUMPRODUCT((ATI3:ATI54=AQD84)*(ATL3:ATL54=AQD83)*ATJ3:ATJ54)+SUMPRODUCT((ATI3:ATI54=AQD85)*(ATL3:ATL54=AQD84)*ATK3:ATK54)+SUMPRODUCT((ATI3:ATI54=AQD86)*(ATL3:ATL54=AQD84)*ATK3:ATK54)+SUMPRODUCT((ATI3:ATI54=AQD87)*(ATL3:ATL54=AQD84)*ATK3:ATK54)+SUMPRODUCT((ATI3:ATI54=AQD83)*(ATL3:ATL54=AQD84)*ATK3:ATK54)</f>
        <v>0</v>
      </c>
      <c r="AQI84" s="395">
        <f ca="1">SUMPRODUCT((ATI3:ATI54=AQD84)*(ATL3:ATL54=AQD85)*ATK3:ATK54)+SUMPRODUCT((ATI3:ATI54=AQD84)*(ATL3:ATL54=AQD86)*ATK3:ATK54)+SUMPRODUCT((ATI3:ATI54=AQD84)*(ATL3:ATL54=AQD87)*ATK3:ATK54)+SUMPRODUCT((ATI3:ATI54=AQD84)*(ATL3:ATL54=AQD83)*ATK3:ATK54)+SUMPRODUCT((ATI3:ATI54=AQD85)*(ATL3:ATL54=AQD84)*ATJ3:ATJ54)+SUMPRODUCT((ATI3:ATI54=AQD86)*(ATL3:ATL54=AQD84)*ATJ3:ATJ54)+SUMPRODUCT((ATI3:ATI54=AQD87)*(ATL3:ATL54=AQD84)*ATJ3:ATJ54)+SUMPRODUCT((ATI3:ATI54=AQD83)*(ATL3:ATL54=AQD84)*ATJ3:ATJ54)</f>
        <v>0</v>
      </c>
      <c r="AQJ84" s="395">
        <f ca="1">AQH84-AQI84+1000</f>
        <v>1000</v>
      </c>
      <c r="AQK84" s="395">
        <f t="shared" ref="AQK84:AQK86" ca="1" si="7816">IF(AQD84&lt;&gt;"",AQE84*3+AQF84*1,"")</f>
        <v>0</v>
      </c>
      <c r="AQL84" s="395">
        <f ca="1">IF(AQD84&lt;&gt;"",VLOOKUP(AQD84,APK4:APQ52,7,FALSE),"")</f>
        <v>1000</v>
      </c>
      <c r="AQM84" s="395">
        <f ca="1">IF(AQD84&lt;&gt;"",VLOOKUP(AQD84,APK4:APQ52,5,FALSE),"")</f>
        <v>0</v>
      </c>
      <c r="AQN84" s="395">
        <f ca="1">IF(AQD84&lt;&gt;"",VLOOKUP(AQD84,APK4:APS52,9,FALSE),"")</f>
        <v>12</v>
      </c>
      <c r="AQO84" s="395">
        <f t="shared" ref="AQO84:AQO86" ca="1" si="7817">AQK84</f>
        <v>0</v>
      </c>
      <c r="AQP84" s="395">
        <f ca="1">IF(AQD84&lt;&gt;"",RANK(AQO84,AQO83:AQO86),"")</f>
        <v>1</v>
      </c>
      <c r="AQQ84" s="395">
        <f ca="1">IF(AQD84&lt;&gt;"",SUMPRODUCT((AQO83:AQO86=AQO84)*(AQJ83:AQJ86&gt;AQJ84)),"")</f>
        <v>0</v>
      </c>
      <c r="AQR84" s="395">
        <f ca="1">IF(AQD84&lt;&gt;"",SUMPRODUCT((AQO83:AQO86=AQO84)*(AQJ83:AQJ86=AQJ84)*(AQH83:AQH86&gt;AQH84)),"")</f>
        <v>0</v>
      </c>
      <c r="AQS84" s="395">
        <f ca="1">IF(AQD84&lt;&gt;"",SUMPRODUCT((AQO83:AQO86=AQO84)*(AQJ83:AQJ86=AQJ84)*(AQH83:AQH86=AQH84)*(AQL83:AQL86&gt;AQL84)),"")</f>
        <v>0</v>
      </c>
      <c r="AQT84" s="395">
        <f ca="1">IF(AQD84&lt;&gt;"",SUMPRODUCT((AQO83:AQO86=AQO84)*(AQJ83:AQJ86=AQJ84)*(AQH83:AQH86=AQH84)*(AQL83:AQL86=AQL84)*(AQM83:AQM86&gt;AQM84)),"")</f>
        <v>0</v>
      </c>
      <c r="AQU84" s="395">
        <f ca="1">IF(AQD84&lt;&gt;"",SUMPRODUCT((AQO83:AQO86=AQO84)*(AQJ83:AQJ86=AQJ84)*(AQH83:AQH86=AQH84)*(AQL83:AQL86=AQL84)*(AQM83:AQM86=AQM84)*(AQN83:AQN86&gt;AQN84)),"")</f>
        <v>2</v>
      </c>
      <c r="AQV84" s="395">
        <f ca="1">IF(AQD84&lt;&gt;"",SUM(AQP84:AQU84),"")</f>
        <v>3</v>
      </c>
      <c r="AQW84" s="395" t="str">
        <f ca="1">IF(AQX32&lt;&gt;"",SUMPRODUCT((ARE31:ARE34=ARE32)*(ARD31:ARD34=ARD32)*(ARB31:ARB34=ARB32)*(ARC31:ARC34=ARC32)),"")</f>
        <v/>
      </c>
      <c r="AQX84" s="395" t="str">
        <f ca="1">IF(AND(AQW84&lt;&gt;"",AQW84&gt;1),AQX32,"")</f>
        <v/>
      </c>
      <c r="AQY84" s="395">
        <f ca="1">SUMPRODUCT((ATI3:ATI54=AQX84)*(ATL3:ATL54=AQX85)*(ATM3:ATM54="W"))+SUMPRODUCT((ATI3:ATI54=AQX84)*(ATL3:ATL54=AQX86)*(ATM3:ATM54="W"))+SUMPRODUCT((ATI3:ATI54=AQX84)*(ATL3:ATL54=AQX87)*(ATM3:ATM54="W"))+SUMPRODUCT((ATI3:ATI54=AQX85)*(ATL3:ATL54=AQX84)*(ATN3:ATN54="W"))+SUMPRODUCT((ATI3:ATI54=AQX86)*(ATL3:ATL54=AQX84)*(ATN3:ATN54="W"))+SUMPRODUCT((ATI3:ATI54=AQX87)*(ATL3:ATL54=AQX84)*(ATN3:ATN54="W"))</f>
        <v>0</v>
      </c>
      <c r="AQZ84" s="395">
        <f ca="1">SUMPRODUCT((ATI3:ATI54=AQX84)*(ATL3:ATL54=AQX85)*(ATM3:ATM54="D"))+SUMPRODUCT((ATI3:ATI54=AQX84)*(ATL3:ATL54=AQX86)*(ATM3:ATM54="D"))+SUMPRODUCT((ATI3:ATI54=AQX84)*(ATL3:ATL54=AQX87)*(ATM3:ATM54="D"))+SUMPRODUCT((ATI3:ATI54=AQX85)*(ATL3:ATL54=AQX84)*(ATM3:ATM54="D"))+SUMPRODUCT((ATI3:ATI54=AQX86)*(ATL3:ATL54=AQX84)*(ATM3:ATM54="D"))+SUMPRODUCT((ATI3:ATI54=AQX87)*(ATL3:ATL54=AQX84)*(ATM3:ATM54="D"))</f>
        <v>0</v>
      </c>
      <c r="ARA84" s="395">
        <f ca="1">SUMPRODUCT((ATI3:ATI54=AQX84)*(ATL3:ATL54=AQX85)*(ATM3:ATM54="L"))+SUMPRODUCT((ATI3:ATI54=AQX84)*(ATL3:ATL54=AQX86)*(ATM3:ATM54="L"))+SUMPRODUCT((ATI3:ATI54=AQX84)*(ATL3:ATL54=AQX87)*(ATM3:ATM54="L"))+SUMPRODUCT((ATI3:ATI54=AQX85)*(ATL3:ATL54=AQX84)*(ATN3:ATN54="L"))+SUMPRODUCT((ATI3:ATI54=AQX86)*(ATL3:ATL54=AQX84)*(ATN3:ATN54="L"))+SUMPRODUCT((ATI3:ATI54=AQX87)*(ATL3:ATL54=AQX84)*(ATN3:ATN54="L"))</f>
        <v>0</v>
      </c>
      <c r="ARB84" s="395">
        <f ca="1">SUMPRODUCT((ATI3:ATI54=AQX84)*(ATL3:ATL54=AQX85)*ATJ3:ATJ54)+SUMPRODUCT((ATI3:ATI54=AQX84)*(ATL3:ATL54=AQX86)*ATJ3:ATJ54)+SUMPRODUCT((ATI3:ATI54=AQX84)*(ATL3:ATL54=AQX87)*ATJ3:ATJ54)+SUMPRODUCT((ATI3:ATI54=AQX84)*(ATL3:ATL54=AQX83)*ATJ3:ATJ54)+SUMPRODUCT((ATI3:ATI54=AQX85)*(ATL3:ATL54=AQX84)*ATK3:ATK54)+SUMPRODUCT((ATI3:ATI54=AQX86)*(ATL3:ATL54=AQX84)*ATK3:ATK54)+SUMPRODUCT((ATI3:ATI54=AQX87)*(ATL3:ATL54=AQX84)*ATK3:ATK54)+SUMPRODUCT((ATI3:ATI54=AQX83)*(ATL3:ATL54=AQX84)*ATK3:ATK54)</f>
        <v>0</v>
      </c>
      <c r="ARC84" s="395">
        <f ca="1">SUMPRODUCT((ATI3:ATI54=AQX84)*(ATL3:ATL54=AQX85)*ATK3:ATK54)+SUMPRODUCT((ATI3:ATI54=AQX84)*(ATL3:ATL54=AQX86)*ATK3:ATK54)+SUMPRODUCT((ATI3:ATI54=AQX84)*(ATL3:ATL54=AQX87)*ATK3:ATK54)+SUMPRODUCT((ATI3:ATI54=AQX84)*(ATL3:ATL54=AQX83)*ATK3:ATK54)+SUMPRODUCT((ATI3:ATI54=AQX85)*(ATL3:ATL54=AQX84)*ATJ3:ATJ54)+SUMPRODUCT((ATI3:ATI54=AQX86)*(ATL3:ATL54=AQX84)*ATJ3:ATJ54)+SUMPRODUCT((ATI3:ATI54=AQX87)*(ATL3:ATL54=AQX84)*ATJ3:ATJ54)+SUMPRODUCT((ATI3:ATI54=AQX83)*(ATL3:ATL54=AQX84)*ATJ3:ATJ54)</f>
        <v>0</v>
      </c>
      <c r="ARD84" s="395">
        <f ca="1">ARB84-ARC84+1000</f>
        <v>1000</v>
      </c>
      <c r="ARE84" s="395" t="str">
        <f t="shared" ref="ARE84:ARE86" ca="1" si="7818">IF(AQX84&lt;&gt;"",AQY84*3+AQZ84*1,"")</f>
        <v/>
      </c>
      <c r="ARF84" s="395" t="str">
        <f ca="1">IF(AQX84&lt;&gt;"",VLOOKUP(AQX84,APK4:APQ52,7,FALSE),"")</f>
        <v/>
      </c>
      <c r="ARG84" s="395" t="str">
        <f ca="1">IF(AQX84&lt;&gt;"",VLOOKUP(AQX84,APK4:APQ52,5,FALSE),"")</f>
        <v/>
      </c>
      <c r="ARH84" s="395" t="str">
        <f ca="1">IF(AQX84&lt;&gt;"",VLOOKUP(AQX84,APK4:APS52,9,FALSE),"")</f>
        <v/>
      </c>
      <c r="ARI84" s="395" t="str">
        <f t="shared" ref="ARI84:ARI86" ca="1" si="7819">ARE84</f>
        <v/>
      </c>
      <c r="ARJ84" s="395" t="str">
        <f ca="1">IF(AQX84&lt;&gt;"",RANK(ARI84,ARI83:ARI86),"")</f>
        <v/>
      </c>
      <c r="ARK84" s="395" t="str">
        <f ca="1">IF(AQX84&lt;&gt;"",SUMPRODUCT((ARI83:ARI86=ARI84)*(ARD83:ARD86&gt;ARD84)),"")</f>
        <v/>
      </c>
      <c r="ARL84" s="395" t="str">
        <f ca="1">IF(AQX84&lt;&gt;"",SUMPRODUCT((ARI83:ARI86=ARI84)*(ARD83:ARD86=ARD84)*(ARB83:ARB86&gt;ARB84)),"")</f>
        <v/>
      </c>
      <c r="ARM84" s="395" t="str">
        <f ca="1">IF(AQX84&lt;&gt;"",SUMPRODUCT((ARI83:ARI86=ARI84)*(ARD83:ARD86=ARD84)*(ARB83:ARB86=ARB84)*(ARF83:ARF86&gt;ARF84)),"")</f>
        <v/>
      </c>
      <c r="ARN84" s="395" t="str">
        <f ca="1">IF(AQX84&lt;&gt;"",SUMPRODUCT((ARI83:ARI86=ARI84)*(ARD83:ARD86=ARD84)*(ARB83:ARB86=ARB84)*(ARF83:ARF86=ARF84)*(ARG83:ARG86&gt;ARG84)),"")</f>
        <v/>
      </c>
      <c r="ARO84" s="395" t="str">
        <f ca="1">IF(AQX84&lt;&gt;"",SUMPRODUCT((ARI83:ARI86=ARI84)*(ARD83:ARD86=ARD84)*(ARB83:ARB86=ARB84)*(ARF83:ARF86=ARF84)*(ARG83:ARG86=ARG84)*(ARH83:ARH86&gt;ARH84)),"")</f>
        <v/>
      </c>
      <c r="ARP84" s="395" t="str">
        <f ca="1">IF(AQX84&lt;&gt;"",SUM(ARJ84:ARO84)+1,"")</f>
        <v/>
      </c>
    </row>
    <row r="85" spans="7:1160" x14ac:dyDescent="0.25">
      <c r="G85" s="395">
        <v>1</v>
      </c>
      <c r="H85" s="395">
        <v>1</v>
      </c>
      <c r="I85" s="395">
        <v>1</v>
      </c>
      <c r="J85" s="395">
        <f>IF(COUNTIF(J31:J34,4)=4,1,SUMPRODUCT((J31:J34=J33)*(I31:I34=I33)*(G31:G34&gt;G33))+1)</f>
        <v>1</v>
      </c>
      <c r="U85" s="395" t="str">
        <f>IF(V33&lt;&gt;"",SUMPRODUCT((AC31:AC34=AC33)*(AB31:AB34=AB33)*(Z31:Z34=Z33)*(AA31:AA34=AA33)),"")</f>
        <v/>
      </c>
      <c r="V85" s="395" t="str">
        <f>IF(AND(U85&lt;&gt;"",U85&gt;1),V33,"")</f>
        <v/>
      </c>
      <c r="W85" s="395">
        <f>SUMPRODUCT((DA3:DA54=V85)*(DD3:DD54=V86)*(DE3:DE54="W"))+SUMPRODUCT((DA3:DA54=V85)*(DD3:DD54=V87)*(DE3:DE54="W"))+SUMPRODUCT((DA3:DA54=V85)*(DD3:DD54=V83)*(DE3:DE54="W"))+SUMPRODUCT((DA3:DA54=V85)*(DD3:DD54=V84)*(DE3:DE54="W"))+SUMPRODUCT((DA3:DA54=V86)*(DD3:DD54=V85)*(DF3:DF54="W"))+SUMPRODUCT((DA3:DA54=V87)*(DD3:DD54=V85)*(DF3:DF54="W"))+SUMPRODUCT((DA3:DA54=V83)*(DD3:DD54=V85)*(DF3:DF54="W"))+SUMPRODUCT((DA3:DA54=V84)*(DD3:DD54=V85)*(DF3:DF54="W"))</f>
        <v>0</v>
      </c>
      <c r="X85" s="395">
        <f>SUMPRODUCT((DA3:DA54=V85)*(DD3:DD54=V86)*(DE3:DE54="D"))+SUMPRODUCT((DA3:DA54=V85)*(DD3:DD54=V87)*(DE3:DE54="D"))+SUMPRODUCT((DA3:DA54=V85)*(DD3:DD54=V83)*(DE3:DE54="D"))+SUMPRODUCT((DA3:DA54=V85)*(DD3:DD54=V84)*(DE3:DE54="D"))+SUMPRODUCT((DA3:DA54=V86)*(DD3:DD54=V85)*(DE3:DE54="D"))+SUMPRODUCT((DA3:DA54=V87)*(DD3:DD54=V85)*(DE3:DE54="D"))+SUMPRODUCT((DA3:DA54=V83)*(DD3:DD54=V85)*(DE3:DE54="D"))+SUMPRODUCT((DA3:DA54=V84)*(DD3:DD54=V85)*(DE3:DE54="D"))</f>
        <v>0</v>
      </c>
      <c r="Y85" s="395">
        <f>SUMPRODUCT((DA3:DA54=V85)*(DD3:DD54=V86)*(DE3:DE54="L"))+SUMPRODUCT((DA3:DA54=V85)*(DD3:DD54=V87)*(DE3:DE54="L"))+SUMPRODUCT((DA3:DA54=V85)*(DD3:DD54=V83)*(DE3:DE54="L"))+SUMPRODUCT((DA3:DA54=V85)*(DD3:DD54=V84)*(DE3:DE54="L"))+SUMPRODUCT((DA3:DA54=V86)*(DD3:DD54=V85)*(DF3:DF54="L"))+SUMPRODUCT((DA3:DA54=V87)*(DD3:DD54=V85)*(DF3:DF54="L"))+SUMPRODUCT((DA3:DA54=V83)*(DD3:DD54=V85)*(DF3:DF54="L"))+SUMPRODUCT((DA3:DA54=V84)*(DD3:DD54=V85)*(DF3:DF54="L"))</f>
        <v>0</v>
      </c>
      <c r="Z85" s="395">
        <f>SUMPRODUCT((DA3:DA54=V85)*(DD3:DD54=V86)*DB3:DB54)+SUMPRODUCT((DA3:DA54=V85)*(DD3:DD54=V87)*DB3:DB54)+SUMPRODUCT((DA3:DA54=V85)*(DD3:DD54=V83)*DB3:DB54)+SUMPRODUCT((DA3:DA54=V85)*(DD3:DD54=V84)*DB3:DB54)+SUMPRODUCT((DA3:DA54=V86)*(DD3:DD54=V85)*DC3:DC54)+SUMPRODUCT((DA3:DA54=V87)*(DD3:DD54=V85)*DC3:DC54)+SUMPRODUCT((DA3:DA54=V83)*(DD3:DD54=V85)*DC3:DC54)+SUMPRODUCT((DA3:DA54=V84)*(DD3:DD54=V85)*DC3:DC54)</f>
        <v>0</v>
      </c>
      <c r="AA85" s="395">
        <f>SUMPRODUCT((DA3:DA54=V85)*(DD3:DD54=V86)*DC3:DC54)+SUMPRODUCT((DA3:DA54=V85)*(DD3:DD54=V87)*DC3:DC54)+SUMPRODUCT((DA3:DA54=V85)*(DD3:DD54=V83)*DC3:DC54)+SUMPRODUCT((DA3:DA54=V85)*(DD3:DD54=V84)*DC3:DC54)+SUMPRODUCT((DA3:DA54=V86)*(DD3:DD54=V85)*DB3:DB54)+SUMPRODUCT((DA3:DA54=V87)*(DD3:DD54=V85)*DB3:DB54)+SUMPRODUCT((DA3:DA54=V83)*(DD3:DD54=V85)*DB3:DB54)+SUMPRODUCT((DA3:DA54=V84)*(DD3:DD54=V85)*DB3:DB54)</f>
        <v>0</v>
      </c>
      <c r="AB85" s="395">
        <f>Z85-AA85+1000</f>
        <v>1000</v>
      </c>
      <c r="AC85" s="395" t="str">
        <f t="shared" si="7776"/>
        <v/>
      </c>
      <c r="AD85" s="395" t="str">
        <f>IF(V85&lt;&gt;"",VLOOKUP(V85,C4:I52,7,FALSE),"")</f>
        <v/>
      </c>
      <c r="AE85" s="395" t="str">
        <f>IF(V85&lt;&gt;"",VLOOKUP(V85,C4:I52,5,FALSE),"")</f>
        <v/>
      </c>
      <c r="AF85" s="395" t="str">
        <f>IF(V85&lt;&gt;"",VLOOKUP(V85,C4:K52,9,FALSE),"")</f>
        <v/>
      </c>
      <c r="AG85" s="395" t="str">
        <f t="shared" si="7777"/>
        <v/>
      </c>
      <c r="AH85" s="395" t="str">
        <f>IF(V85&lt;&gt;"",RANK(AG85,AG83:AG86),"")</f>
        <v/>
      </c>
      <c r="AI85" s="395" t="str">
        <f>IF(V85&lt;&gt;"",SUMPRODUCT((AG83:AG86=AG85)*(AB83:AB86&gt;AB85)),"")</f>
        <v/>
      </c>
      <c r="AJ85" s="395" t="str">
        <f>IF(V85&lt;&gt;"",SUMPRODUCT((AG83:AG86=AG85)*(AB83:AB86=AB85)*(Z83:Z86&gt;Z85)),"")</f>
        <v/>
      </c>
      <c r="AK85" s="395" t="str">
        <f>IF(V85&lt;&gt;"",SUMPRODUCT((AG83:AG86=AG85)*(AB83:AB86=AB85)*(Z83:Z86=Z85)*(AD83:AD86&gt;AD85)),"")</f>
        <v/>
      </c>
      <c r="AL85" s="395" t="str">
        <f>IF(V85&lt;&gt;"",SUMPRODUCT((AG83:AG86=AG85)*(AB83:AB86=AB85)*(Z83:Z86=Z85)*(AD83:AD86=AD85)*(AE83:AE86&gt;AE85)),"")</f>
        <v/>
      </c>
      <c r="AM85" s="395" t="str">
        <f>IF(V85&lt;&gt;"",SUMPRODUCT((AG83:AG86=AG85)*(AB83:AB86=AB85)*(Z83:Z86=Z85)*(AD83:AD86=AD85)*(AE83:AE86=AE85)*(AF83:AF86&gt;AF85)),"")</f>
        <v/>
      </c>
      <c r="AN85" s="395" t="str">
        <f>IF(V85&lt;&gt;"",SUM(AH85:AM85),"")</f>
        <v/>
      </c>
      <c r="AO85" s="395" t="str">
        <f>IF(AP33&lt;&gt;"",SUMPRODUCT((AW31:AW34=AW33)*(AV31:AV34=AV33)*(AT31:AT34=AT33)*(AU31:AU34=AU33)),"")</f>
        <v/>
      </c>
      <c r="AP85" s="395" t="str">
        <f>IF(AND(AO85&lt;&gt;"",AO85&gt;1),AP33,"")</f>
        <v/>
      </c>
      <c r="AQ85" s="395">
        <f>SUMPRODUCT((DA3:DA54=AP85)*(DD3:DD54=AP86)*(DE3:DE54="W"))+SUMPRODUCT((DA3:DA54=AP85)*(DD3:DD54=AP87)*(DE3:DE54="W"))+SUMPRODUCT((DA3:DA54=AP85)*(DD3:DD54=AP84)*(DE3:DE54="W"))+SUMPRODUCT((DA3:DA54=AP86)*(DD3:DD54=AP85)*(DF3:DF54="W"))+SUMPRODUCT((DA3:DA54=AP87)*(DD3:DD54=AP85)*(DF3:DF54="W"))+SUMPRODUCT((DA3:DA54=AP84)*(DD3:DD54=AP85)*(DF3:DF54="W"))</f>
        <v>0</v>
      </c>
      <c r="AR85" s="395">
        <f>SUMPRODUCT((DA3:DA54=AP85)*(DD3:DD54=AP86)*(DE3:DE54="D"))+SUMPRODUCT((DA3:DA54=AP85)*(DD3:DD54=AP87)*(DE3:DE54="D"))+SUMPRODUCT((DA3:DA54=AP85)*(DD3:DD54=AP84)*(DE3:DE54="D"))+SUMPRODUCT((DA3:DA54=AP86)*(DD3:DD54=AP85)*(DE3:DE54="D"))+SUMPRODUCT((DA3:DA54=AP87)*(DD3:DD54=AP85)*(DE3:DE54="D"))+SUMPRODUCT((DA3:DA54=AP84)*(DD3:DD54=AP85)*(DE3:DE54="D"))</f>
        <v>0</v>
      </c>
      <c r="AS85" s="395">
        <f>SUMPRODUCT((DA3:DA54=AP85)*(DD3:DD54=AP86)*(DE3:DE54="L"))+SUMPRODUCT((DA3:DA54=AP85)*(DD3:DD54=AP87)*(DE3:DE54="L"))+SUMPRODUCT((DA3:DA54=AP85)*(DD3:DD54=AP84)*(DE3:DE54="L"))+SUMPRODUCT((DA3:DA54=AP86)*(DD3:DD54=AP85)*(DF3:DF54="L"))+SUMPRODUCT((DA3:DA54=AP87)*(DD3:DD54=AP85)*(DF3:DF54="L"))+SUMPRODUCT((DA3:DA54=AP84)*(DD3:DD54=AP85)*(DF3:DF54="L"))</f>
        <v>0</v>
      </c>
      <c r="AT85" s="395">
        <f>SUMPRODUCT((DA3:DA54=AP85)*(DD3:DD54=AP86)*DB3:DB54)+SUMPRODUCT((DA3:DA54=AP85)*(DD3:DD54=AP87)*DB3:DB54)+SUMPRODUCT((DA3:DA54=AP85)*(DD3:DD54=AP83)*DB3:DB54)+SUMPRODUCT((DA3:DA54=AP85)*(DD3:DD54=AP84)*DB3:DB54)+SUMPRODUCT((DA3:DA54=AP86)*(DD3:DD54=AP85)*DC3:DC54)+SUMPRODUCT((DA3:DA54=AP87)*(DD3:DD54=AP85)*DC3:DC54)+SUMPRODUCT((DA3:DA54=AP83)*(DD3:DD54=AP85)*DC3:DC54)+SUMPRODUCT((DA3:DA54=AP84)*(DD3:DD54=AP85)*DC3:DC54)</f>
        <v>0</v>
      </c>
      <c r="AU85" s="395">
        <f>SUMPRODUCT((DA3:DA54=AP85)*(DD3:DD54=AP86)*DC3:DC54)+SUMPRODUCT((DA3:DA54=AP85)*(DD3:DD54=AP87)*DC3:DC54)+SUMPRODUCT((DA3:DA54=AP85)*(DD3:DD54=AP83)*DC3:DC54)+SUMPRODUCT((DA3:DA54=AP85)*(DD3:DD54=AP84)*DC3:DC54)+SUMPRODUCT((DA3:DA54=AP86)*(DD3:DD54=AP85)*DB3:DB54)+SUMPRODUCT((DA3:DA54=AP87)*(DD3:DD54=AP85)*DB3:DB54)+SUMPRODUCT((DA3:DA54=AP83)*(DD3:DD54=AP85)*DB3:DB54)+SUMPRODUCT((DA3:DA54=AP84)*(DD3:DD54=AP85)*DB3:DB54)</f>
        <v>0</v>
      </c>
      <c r="AV85" s="395">
        <f>AT85-AU85+1000</f>
        <v>1000</v>
      </c>
      <c r="AW85" s="395" t="str">
        <f t="shared" si="7778"/>
        <v/>
      </c>
      <c r="AX85" s="395" t="str">
        <f>IF(AP85&lt;&gt;"",VLOOKUP(AP85,C4:I52,7,FALSE),"")</f>
        <v/>
      </c>
      <c r="AY85" s="395" t="str">
        <f>IF(AP85&lt;&gt;"",VLOOKUP(AP85,C4:I52,5,FALSE),"")</f>
        <v/>
      </c>
      <c r="AZ85" s="395" t="str">
        <f>IF(AP85&lt;&gt;"",VLOOKUP(AP85,C4:K52,9,FALSE),"")</f>
        <v/>
      </c>
      <c r="BA85" s="395" t="str">
        <f t="shared" si="7779"/>
        <v/>
      </c>
      <c r="BB85" s="395" t="str">
        <f>IF(AP85&lt;&gt;"",RANK(BA85,BA83:BA86),"")</f>
        <v/>
      </c>
      <c r="BC85" s="395" t="str">
        <f>IF(AP85&lt;&gt;"",SUMPRODUCT((BA83:BA86=BA85)*(AV83:AV86&gt;AV85)),"")</f>
        <v/>
      </c>
      <c r="BD85" s="395" t="str">
        <f>IF(AP85&lt;&gt;"",SUMPRODUCT((BA83:BA86=BA85)*(AV83:AV86=AV85)*(AT83:AT86&gt;AT85)),"")</f>
        <v/>
      </c>
      <c r="BE85" s="395" t="str">
        <f>IF(AP85&lt;&gt;"",SUMPRODUCT((BA83:BA86=BA85)*(AV83:AV86=AV85)*(AT83:AT86=AT85)*(AX83:AX86&gt;AX85)),"")</f>
        <v/>
      </c>
      <c r="BF85" s="395" t="str">
        <f>IF(AP85&lt;&gt;"",SUMPRODUCT((BA83:BA86=BA85)*(AV83:AV86=AV85)*(AT83:AT86=AT85)*(AX83:AX86=AX85)*(AY83:AY86&gt;AY85)),"")</f>
        <v/>
      </c>
      <c r="BG85" s="395" t="str">
        <f>IF(AP85&lt;&gt;"",SUMPRODUCT((BA83:BA86=BA85)*(AV83:AV86=AV85)*(AT83:AT86=AT85)*(AX83:AX86=AX85)*(AY83:AY86=AY85)*(AZ83:AZ86&gt;AZ85)),"")</f>
        <v/>
      </c>
      <c r="BH85" s="395" t="str">
        <f t="shared" ref="BH85:BH86" si="7820">IF(AP85&lt;&gt;"",SUM(BB85:BG85)+1,"")</f>
        <v/>
      </c>
      <c r="DP85" s="395">
        <f ca="1">IF(COUNTIF(DP31:DP34,4)=4,1,SUMPRODUCT((DP31:DP34=DP33)*(DO31:DO34=DO33)*(DM31:DM34&gt;DM33))+1)</f>
        <v>1</v>
      </c>
      <c r="EA85" s="395" t="str">
        <f ca="1">IF(EB33&lt;&gt;"",SUMPRODUCT((EI31:EI34=EI33)*(EH31:EH34=EH33)*(EF31:EF34=EF33)*(EG31:EG34=EG33)),"")</f>
        <v/>
      </c>
      <c r="EB85" s="395" t="str">
        <f ca="1">IF(AND(EA85&lt;&gt;"",EA85&gt;1),EB33,"")</f>
        <v/>
      </c>
      <c r="EC85" s="395">
        <f ca="1">SUMPRODUCT((HG3:HG54=EB85)*(HJ3:HJ54=EB86)*(HK3:HK54="W"))+SUMPRODUCT((HG3:HG54=EB85)*(HJ3:HJ54=EB87)*(HK3:HK54="W"))+SUMPRODUCT((HG3:HG54=EB85)*(HJ3:HJ54=EB83)*(HK3:HK54="W"))+SUMPRODUCT((HG3:HG54=EB85)*(HJ3:HJ54=EB84)*(HK3:HK54="W"))+SUMPRODUCT((HG3:HG54=EB86)*(HJ3:HJ54=EB85)*(HL3:HL54="W"))+SUMPRODUCT((HG3:HG54=EB87)*(HJ3:HJ54=EB85)*(HL3:HL54="W"))+SUMPRODUCT((HG3:HG54=EB83)*(HJ3:HJ54=EB85)*(HL3:HL54="W"))+SUMPRODUCT((HG3:HG54=EB84)*(HJ3:HJ54=EB85)*(HL3:HL54="W"))</f>
        <v>0</v>
      </c>
      <c r="ED85" s="395">
        <f ca="1">SUMPRODUCT((HG3:HG54=EB85)*(HJ3:HJ54=EB86)*(HK3:HK54="D"))+SUMPRODUCT((HG3:HG54=EB85)*(HJ3:HJ54=EB87)*(HK3:HK54="D"))+SUMPRODUCT((HG3:HG54=EB85)*(HJ3:HJ54=EB83)*(HK3:HK54="D"))+SUMPRODUCT((HG3:HG54=EB85)*(HJ3:HJ54=EB84)*(HK3:HK54="D"))+SUMPRODUCT((HG3:HG54=EB86)*(HJ3:HJ54=EB85)*(HK3:HK54="D"))+SUMPRODUCT((HG3:HG54=EB87)*(HJ3:HJ54=EB85)*(HK3:HK54="D"))+SUMPRODUCT((HG3:HG54=EB83)*(HJ3:HJ54=EB85)*(HK3:HK54="D"))+SUMPRODUCT((HG3:HG54=EB84)*(HJ3:HJ54=EB85)*(HK3:HK54="D"))</f>
        <v>0</v>
      </c>
      <c r="EE85" s="395">
        <f ca="1">SUMPRODUCT((HG3:HG54=EB85)*(HJ3:HJ54=EB86)*(HK3:HK54="L"))+SUMPRODUCT((HG3:HG54=EB85)*(HJ3:HJ54=EB87)*(HK3:HK54="L"))+SUMPRODUCT((HG3:HG54=EB85)*(HJ3:HJ54=EB83)*(HK3:HK54="L"))+SUMPRODUCT((HG3:HG54=EB85)*(HJ3:HJ54=EB84)*(HK3:HK54="L"))+SUMPRODUCT((HG3:HG54=EB86)*(HJ3:HJ54=EB85)*(HL3:HL54="L"))+SUMPRODUCT((HG3:HG54=EB87)*(HJ3:HJ54=EB85)*(HL3:HL54="L"))+SUMPRODUCT((HG3:HG54=EB83)*(HJ3:HJ54=EB85)*(HL3:HL54="L"))+SUMPRODUCT((HG3:HG54=EB84)*(HJ3:HJ54=EB85)*(HL3:HL54="L"))</f>
        <v>0</v>
      </c>
      <c r="EF85" s="395">
        <f ca="1">SUMPRODUCT((HG3:HG54=EB85)*(HJ3:HJ54=EB86)*HH3:HH54)+SUMPRODUCT((HG3:HG54=EB85)*(HJ3:HJ54=EB87)*HH3:HH54)+SUMPRODUCT((HG3:HG54=EB85)*(HJ3:HJ54=EB83)*HH3:HH54)+SUMPRODUCT((HG3:HG54=EB85)*(HJ3:HJ54=EB84)*HH3:HH54)+SUMPRODUCT((HG3:HG54=EB86)*(HJ3:HJ54=EB85)*HI3:HI54)+SUMPRODUCT((HG3:HG54=EB87)*(HJ3:HJ54=EB85)*HI3:HI54)+SUMPRODUCT((HG3:HG54=EB83)*(HJ3:HJ54=EB85)*HI3:HI54)+SUMPRODUCT((HG3:HG54=EB84)*(HJ3:HJ54=EB85)*HI3:HI54)</f>
        <v>0</v>
      </c>
      <c r="EG85" s="395">
        <f ca="1">SUMPRODUCT((HG3:HG54=EB85)*(HJ3:HJ54=EB86)*HI3:HI54)+SUMPRODUCT((HG3:HG54=EB85)*(HJ3:HJ54=EB87)*HI3:HI54)+SUMPRODUCT((HG3:HG54=EB85)*(HJ3:HJ54=EB83)*HI3:HI54)+SUMPRODUCT((HG3:HG54=EB85)*(HJ3:HJ54=EB84)*HI3:HI54)+SUMPRODUCT((HG3:HG54=EB86)*(HJ3:HJ54=EB85)*HH3:HH54)+SUMPRODUCT((HG3:HG54=EB87)*(HJ3:HJ54=EB85)*HH3:HH54)+SUMPRODUCT((HG3:HG54=EB83)*(HJ3:HJ54=EB85)*HH3:HH54)+SUMPRODUCT((HG3:HG54=EB84)*(HJ3:HJ54=EB85)*HH3:HH54)</f>
        <v>0</v>
      </c>
      <c r="EH85" s="395">
        <f ca="1">EF85-EG85+1000</f>
        <v>1000</v>
      </c>
      <c r="EI85" s="395" t="str">
        <f t="shared" ca="1" si="7780"/>
        <v/>
      </c>
      <c r="EJ85" s="395" t="str">
        <f ca="1">IF(EB85&lt;&gt;"",VLOOKUP(EB85,DI4:DO52,7,FALSE),"")</f>
        <v/>
      </c>
      <c r="EK85" s="395" t="str">
        <f ca="1">IF(EB85&lt;&gt;"",VLOOKUP(EB85,DI4:DO52,5,FALSE),"")</f>
        <v/>
      </c>
      <c r="EL85" s="395" t="str">
        <f ca="1">IF(EB85&lt;&gt;"",VLOOKUP(EB85,DI4:DQ52,9,FALSE),"")</f>
        <v/>
      </c>
      <c r="EM85" s="395" t="str">
        <f t="shared" ca="1" si="7781"/>
        <v/>
      </c>
      <c r="EN85" s="395" t="str">
        <f ca="1">IF(EB85&lt;&gt;"",RANK(EM85,EM83:EM86),"")</f>
        <v/>
      </c>
      <c r="EO85" s="395" t="str">
        <f ca="1">IF(EB85&lt;&gt;"",SUMPRODUCT((EM83:EM86=EM85)*(EH83:EH86&gt;EH85)),"")</f>
        <v/>
      </c>
      <c r="EP85" s="395" t="str">
        <f ca="1">IF(EB85&lt;&gt;"",SUMPRODUCT((EM83:EM86=EM85)*(EH83:EH86=EH85)*(EF83:EF86&gt;EF85)),"")</f>
        <v/>
      </c>
      <c r="EQ85" s="395" t="str">
        <f ca="1">IF(EB85&lt;&gt;"",SUMPRODUCT((EM83:EM86=EM85)*(EH83:EH86=EH85)*(EF83:EF86=EF85)*(EJ83:EJ86&gt;EJ85)),"")</f>
        <v/>
      </c>
      <c r="ER85" s="395" t="str">
        <f ca="1">IF(EB85&lt;&gt;"",SUMPRODUCT((EM83:EM86=EM85)*(EH83:EH86=EH85)*(EF83:EF86=EF85)*(EJ83:EJ86=EJ85)*(EK83:EK86&gt;EK85)),"")</f>
        <v/>
      </c>
      <c r="ES85" s="395" t="str">
        <f ca="1">IF(EB85&lt;&gt;"",SUMPRODUCT((EM83:EM86=EM85)*(EH83:EH86=EH85)*(EF83:EF86=EF85)*(EJ83:EJ86=EJ85)*(EK83:EK86=EK85)*(EL83:EL86&gt;EL85)),"")</f>
        <v/>
      </c>
      <c r="ET85" s="395" t="str">
        <f ca="1">IF(EB85&lt;&gt;"",SUM(EN85:ES85),"")</f>
        <v/>
      </c>
      <c r="EU85" s="395" t="str">
        <f ca="1">IF(EV33&lt;&gt;"",SUMPRODUCT((FC31:FC34=FC33)*(FB31:FB34=FB33)*(EZ31:EZ34=EZ33)*(FA31:FA34=FA33)),"")</f>
        <v/>
      </c>
      <c r="EV85" s="395" t="str">
        <f ca="1">IF(AND(EU85&lt;&gt;"",EU85&gt;1),EV33,"")</f>
        <v/>
      </c>
      <c r="EW85" s="395">
        <f ca="1">SUMPRODUCT((HG3:HG54=EV85)*(HJ3:HJ54=EV86)*(HK3:HK54="W"))+SUMPRODUCT((HG3:HG54=EV85)*(HJ3:HJ54=EV87)*(HK3:HK54="W"))+SUMPRODUCT((HG3:HG54=EV85)*(HJ3:HJ54=EV84)*(HK3:HK54="W"))+SUMPRODUCT((HG3:HG54=EV86)*(HJ3:HJ54=EV85)*(HL3:HL54="W"))+SUMPRODUCT((HG3:HG54=EV87)*(HJ3:HJ54=EV85)*(HL3:HL54="W"))+SUMPRODUCT((HG3:HG54=EV84)*(HJ3:HJ54=EV85)*(HL3:HL54="W"))</f>
        <v>0</v>
      </c>
      <c r="EX85" s="395">
        <f ca="1">SUMPRODUCT((HG3:HG54=EV85)*(HJ3:HJ54=EV86)*(HK3:HK54="D"))+SUMPRODUCT((HG3:HG54=EV85)*(HJ3:HJ54=EV87)*(HK3:HK54="D"))+SUMPRODUCT((HG3:HG54=EV85)*(HJ3:HJ54=EV84)*(HK3:HK54="D"))+SUMPRODUCT((HG3:HG54=EV86)*(HJ3:HJ54=EV85)*(HK3:HK54="D"))+SUMPRODUCT((HG3:HG54=EV87)*(HJ3:HJ54=EV85)*(HK3:HK54="D"))+SUMPRODUCT((HG3:HG54=EV84)*(HJ3:HJ54=EV85)*(HK3:HK54="D"))</f>
        <v>0</v>
      </c>
      <c r="EY85" s="395">
        <f ca="1">SUMPRODUCT((HG3:HG54=EV85)*(HJ3:HJ54=EV86)*(HK3:HK54="L"))+SUMPRODUCT((HG3:HG54=EV85)*(HJ3:HJ54=EV87)*(HK3:HK54="L"))+SUMPRODUCT((HG3:HG54=EV85)*(HJ3:HJ54=EV84)*(HK3:HK54="L"))+SUMPRODUCT((HG3:HG54=EV86)*(HJ3:HJ54=EV85)*(HL3:HL54="L"))+SUMPRODUCT((HG3:HG54=EV87)*(HJ3:HJ54=EV85)*(HL3:HL54="L"))+SUMPRODUCT((HG3:HG54=EV84)*(HJ3:HJ54=EV85)*(HL3:HL54="L"))</f>
        <v>0</v>
      </c>
      <c r="EZ85" s="395">
        <f ca="1">SUMPRODUCT((HG3:HG54=EV85)*(HJ3:HJ54=EV86)*HH3:HH54)+SUMPRODUCT((HG3:HG54=EV85)*(HJ3:HJ54=EV87)*HH3:HH54)+SUMPRODUCT((HG3:HG54=EV85)*(HJ3:HJ54=EV83)*HH3:HH54)+SUMPRODUCT((HG3:HG54=EV85)*(HJ3:HJ54=EV84)*HH3:HH54)+SUMPRODUCT((HG3:HG54=EV86)*(HJ3:HJ54=EV85)*HI3:HI54)+SUMPRODUCT((HG3:HG54=EV87)*(HJ3:HJ54=EV85)*HI3:HI54)+SUMPRODUCT((HG3:HG54=EV83)*(HJ3:HJ54=EV85)*HI3:HI54)+SUMPRODUCT((HG3:HG54=EV84)*(HJ3:HJ54=EV85)*HI3:HI54)</f>
        <v>0</v>
      </c>
      <c r="FA85" s="395">
        <f ca="1">SUMPRODUCT((HG3:HG54=EV85)*(HJ3:HJ54=EV86)*HI3:HI54)+SUMPRODUCT((HG3:HG54=EV85)*(HJ3:HJ54=EV87)*HI3:HI54)+SUMPRODUCT((HG3:HG54=EV85)*(HJ3:HJ54=EV83)*HI3:HI54)+SUMPRODUCT((HG3:HG54=EV85)*(HJ3:HJ54=EV84)*HI3:HI54)+SUMPRODUCT((HG3:HG54=EV86)*(HJ3:HJ54=EV85)*HH3:HH54)+SUMPRODUCT((HG3:HG54=EV87)*(HJ3:HJ54=EV85)*HH3:HH54)+SUMPRODUCT((HG3:HG54=EV83)*(HJ3:HJ54=EV85)*HH3:HH54)+SUMPRODUCT((HG3:HG54=EV84)*(HJ3:HJ54=EV85)*HH3:HH54)</f>
        <v>0</v>
      </c>
      <c r="FB85" s="395">
        <f ca="1">EZ85-FA85+1000</f>
        <v>1000</v>
      </c>
      <c r="FC85" s="395" t="str">
        <f t="shared" ca="1" si="7782"/>
        <v/>
      </c>
      <c r="FD85" s="395" t="str">
        <f ca="1">IF(EV85&lt;&gt;"",VLOOKUP(EV85,DI4:DO52,7,FALSE),"")</f>
        <v/>
      </c>
      <c r="FE85" s="395" t="str">
        <f ca="1">IF(EV85&lt;&gt;"",VLOOKUP(EV85,DI4:DO52,5,FALSE),"")</f>
        <v/>
      </c>
      <c r="FF85" s="395" t="str">
        <f ca="1">IF(EV85&lt;&gt;"",VLOOKUP(EV85,DI4:DQ52,9,FALSE),"")</f>
        <v/>
      </c>
      <c r="FG85" s="395" t="str">
        <f t="shared" ca="1" si="7783"/>
        <v/>
      </c>
      <c r="FH85" s="395" t="str">
        <f ca="1">IF(EV85&lt;&gt;"",RANK(FG85,FG83:FG86),"")</f>
        <v/>
      </c>
      <c r="FI85" s="395" t="str">
        <f ca="1">IF(EV85&lt;&gt;"",SUMPRODUCT((FG83:FG86=FG85)*(FB83:FB86&gt;FB85)),"")</f>
        <v/>
      </c>
      <c r="FJ85" s="395" t="str">
        <f ca="1">IF(EV85&lt;&gt;"",SUMPRODUCT((FG83:FG86=FG85)*(FB83:FB86=FB85)*(EZ83:EZ86&gt;EZ85)),"")</f>
        <v/>
      </c>
      <c r="FK85" s="395" t="str">
        <f ca="1">IF(EV85&lt;&gt;"",SUMPRODUCT((FG83:FG86=FG85)*(FB83:FB86=FB85)*(EZ83:EZ86=EZ85)*(FD83:FD86&gt;FD85)),"")</f>
        <v/>
      </c>
      <c r="FL85" s="395" t="str">
        <f ca="1">IF(EV85&lt;&gt;"",SUMPRODUCT((FG83:FG86=FG85)*(FB83:FB86=FB85)*(EZ83:EZ86=EZ85)*(FD83:FD86=FD85)*(FE83:FE86&gt;FE85)),"")</f>
        <v/>
      </c>
      <c r="FM85" s="395" t="str">
        <f ca="1">IF(EV85&lt;&gt;"",SUMPRODUCT((FG83:FG86=FG85)*(FB83:FB86=FB85)*(EZ83:EZ86=EZ85)*(FD83:FD86=FD85)*(FE83:FE86=FE85)*(FF83:FF86&gt;FF85)),"")</f>
        <v/>
      </c>
      <c r="FN85" s="395" t="str">
        <f t="shared" ref="FN85:FN86" ca="1" si="7821">IF(EV85&lt;&gt;"",SUM(FH85:FM85)+1,"")</f>
        <v/>
      </c>
      <c r="HV85" s="395">
        <f ca="1">IF(COUNTIF(HV31:HV34,4)=4,1,SUMPRODUCT((HV31:HV34=HV33)*(HU31:HU34=HU33)*(HS31:HS34&gt;HS33))+1)</f>
        <v>1</v>
      </c>
      <c r="IG85" s="395" t="str">
        <f ca="1">IF(IH33&lt;&gt;"",SUMPRODUCT((IO31:IO34=IO33)*(IN31:IN34=IN33)*(IL31:IL34=IL33)*(IM31:IM34=IM33)),"")</f>
        <v/>
      </c>
      <c r="IH85" s="395" t="str">
        <f ca="1">IF(AND(IG85&lt;&gt;"",IG85&gt;1),IH33,"")</f>
        <v/>
      </c>
      <c r="II85" s="395">
        <f ca="1">SUMPRODUCT((LM3:LM54=IH85)*(LP3:LP54=IH86)*(LQ3:LQ54="W"))+SUMPRODUCT((LM3:LM54=IH85)*(LP3:LP54=IH87)*(LQ3:LQ54="W"))+SUMPRODUCT((LM3:LM54=IH85)*(LP3:LP54=IH83)*(LQ3:LQ54="W"))+SUMPRODUCT((LM3:LM54=IH85)*(LP3:LP54=IH84)*(LQ3:LQ54="W"))+SUMPRODUCT((LM3:LM54=IH86)*(LP3:LP54=IH85)*(LR3:LR54="W"))+SUMPRODUCT((LM3:LM54=IH87)*(LP3:LP54=IH85)*(LR3:LR54="W"))+SUMPRODUCT((LM3:LM54=IH83)*(LP3:LP54=IH85)*(LR3:LR54="W"))+SUMPRODUCT((LM3:LM54=IH84)*(LP3:LP54=IH85)*(LR3:LR54="W"))</f>
        <v>0</v>
      </c>
      <c r="IJ85" s="395">
        <f ca="1">SUMPRODUCT((LM3:LM54=IH85)*(LP3:LP54=IH86)*(LQ3:LQ54="D"))+SUMPRODUCT((LM3:LM54=IH85)*(LP3:LP54=IH87)*(LQ3:LQ54="D"))+SUMPRODUCT((LM3:LM54=IH85)*(LP3:LP54=IH83)*(LQ3:LQ54="D"))+SUMPRODUCT((LM3:LM54=IH85)*(LP3:LP54=IH84)*(LQ3:LQ54="D"))+SUMPRODUCT((LM3:LM54=IH86)*(LP3:LP54=IH85)*(LQ3:LQ54="D"))+SUMPRODUCT((LM3:LM54=IH87)*(LP3:LP54=IH85)*(LQ3:LQ54="D"))+SUMPRODUCT((LM3:LM54=IH83)*(LP3:LP54=IH85)*(LQ3:LQ54="D"))+SUMPRODUCT((LM3:LM54=IH84)*(LP3:LP54=IH85)*(LQ3:LQ54="D"))</f>
        <v>0</v>
      </c>
      <c r="IK85" s="395">
        <f ca="1">SUMPRODUCT((LM3:LM54=IH85)*(LP3:LP54=IH86)*(LQ3:LQ54="L"))+SUMPRODUCT((LM3:LM54=IH85)*(LP3:LP54=IH87)*(LQ3:LQ54="L"))+SUMPRODUCT((LM3:LM54=IH85)*(LP3:LP54=IH83)*(LQ3:LQ54="L"))+SUMPRODUCT((LM3:LM54=IH85)*(LP3:LP54=IH84)*(LQ3:LQ54="L"))+SUMPRODUCT((LM3:LM54=IH86)*(LP3:LP54=IH85)*(LR3:LR54="L"))+SUMPRODUCT((LM3:LM54=IH87)*(LP3:LP54=IH85)*(LR3:LR54="L"))+SUMPRODUCT((LM3:LM54=IH83)*(LP3:LP54=IH85)*(LR3:LR54="L"))+SUMPRODUCT((LM3:LM54=IH84)*(LP3:LP54=IH85)*(LR3:LR54="L"))</f>
        <v>0</v>
      </c>
      <c r="IL85" s="395">
        <f ca="1">SUMPRODUCT((LM3:LM54=IH85)*(LP3:LP54=IH86)*LN3:LN54)+SUMPRODUCT((LM3:LM54=IH85)*(LP3:LP54=IH87)*LN3:LN54)+SUMPRODUCT((LM3:LM54=IH85)*(LP3:LP54=IH83)*LN3:LN54)+SUMPRODUCT((LM3:LM54=IH85)*(LP3:LP54=IH84)*LN3:LN54)+SUMPRODUCT((LM3:LM54=IH86)*(LP3:LP54=IH85)*LO3:LO54)+SUMPRODUCT((LM3:LM54=IH87)*(LP3:LP54=IH85)*LO3:LO54)+SUMPRODUCT((LM3:LM54=IH83)*(LP3:LP54=IH85)*LO3:LO54)+SUMPRODUCT((LM3:LM54=IH84)*(LP3:LP54=IH85)*LO3:LO54)</f>
        <v>0</v>
      </c>
      <c r="IM85" s="395">
        <f ca="1">SUMPRODUCT((LM3:LM54=IH85)*(LP3:LP54=IH86)*LO3:LO54)+SUMPRODUCT((LM3:LM54=IH85)*(LP3:LP54=IH87)*LO3:LO54)+SUMPRODUCT((LM3:LM54=IH85)*(LP3:LP54=IH83)*LO3:LO54)+SUMPRODUCT((LM3:LM54=IH85)*(LP3:LP54=IH84)*LO3:LO54)+SUMPRODUCT((LM3:LM54=IH86)*(LP3:LP54=IH85)*LN3:LN54)+SUMPRODUCT((LM3:LM54=IH87)*(LP3:LP54=IH85)*LN3:LN54)+SUMPRODUCT((LM3:LM54=IH83)*(LP3:LP54=IH85)*LN3:LN54)+SUMPRODUCT((LM3:LM54=IH84)*(LP3:LP54=IH85)*LN3:LN54)</f>
        <v>0</v>
      </c>
      <c r="IN85" s="395">
        <f ca="1">IL85-IM85+1000</f>
        <v>1000</v>
      </c>
      <c r="IO85" s="395" t="str">
        <f t="shared" ca="1" si="7784"/>
        <v/>
      </c>
      <c r="IP85" s="395" t="str">
        <f ca="1">IF(IH85&lt;&gt;"",VLOOKUP(IH85,HO4:HU52,7,FALSE),"")</f>
        <v/>
      </c>
      <c r="IQ85" s="395" t="str">
        <f ca="1">IF(IH85&lt;&gt;"",VLOOKUP(IH85,HO4:HU52,5,FALSE),"")</f>
        <v/>
      </c>
      <c r="IR85" s="395" t="str">
        <f ca="1">IF(IH85&lt;&gt;"",VLOOKUP(IH85,HO4:HW52,9,FALSE),"")</f>
        <v/>
      </c>
      <c r="IS85" s="395" t="str">
        <f t="shared" ca="1" si="7785"/>
        <v/>
      </c>
      <c r="IT85" s="395" t="str">
        <f ca="1">IF(IH85&lt;&gt;"",RANK(IS85,IS83:IS86),"")</f>
        <v/>
      </c>
      <c r="IU85" s="395" t="str">
        <f ca="1">IF(IH85&lt;&gt;"",SUMPRODUCT((IS83:IS86=IS85)*(IN83:IN86&gt;IN85)),"")</f>
        <v/>
      </c>
      <c r="IV85" s="395" t="str">
        <f ca="1">IF(IH85&lt;&gt;"",SUMPRODUCT((IS83:IS86=IS85)*(IN83:IN86=IN85)*(IL83:IL86&gt;IL85)),"")</f>
        <v/>
      </c>
      <c r="IW85" s="395" t="str">
        <f ca="1">IF(IH85&lt;&gt;"",SUMPRODUCT((IS83:IS86=IS85)*(IN83:IN86=IN85)*(IL83:IL86=IL85)*(IP83:IP86&gt;IP85)),"")</f>
        <v/>
      </c>
      <c r="IX85" s="395" t="str">
        <f ca="1">IF(IH85&lt;&gt;"",SUMPRODUCT((IS83:IS86=IS85)*(IN83:IN86=IN85)*(IL83:IL86=IL85)*(IP83:IP86=IP85)*(IQ83:IQ86&gt;IQ85)),"")</f>
        <v/>
      </c>
      <c r="IY85" s="395" t="str">
        <f ca="1">IF(IH85&lt;&gt;"",SUMPRODUCT((IS83:IS86=IS85)*(IN83:IN86=IN85)*(IL83:IL86=IL85)*(IP83:IP86=IP85)*(IQ83:IQ86=IQ85)*(IR83:IR86&gt;IR85)),"")</f>
        <v/>
      </c>
      <c r="IZ85" s="395" t="str">
        <f ca="1">IF(IH85&lt;&gt;"",SUM(IT85:IY85),"")</f>
        <v/>
      </c>
      <c r="JA85" s="395" t="str">
        <f ca="1">IF(JB33&lt;&gt;"",SUMPRODUCT((JI31:JI34=JI33)*(JH31:JH34=JH33)*(JF31:JF34=JF33)*(JG31:JG34=JG33)),"")</f>
        <v/>
      </c>
      <c r="JB85" s="395" t="str">
        <f ca="1">IF(AND(JA85&lt;&gt;"",JA85&gt;1),JB33,"")</f>
        <v/>
      </c>
      <c r="JC85" s="395">
        <f ca="1">SUMPRODUCT((LM3:LM54=JB85)*(LP3:LP54=JB86)*(LQ3:LQ54="W"))+SUMPRODUCT((LM3:LM54=JB85)*(LP3:LP54=JB87)*(LQ3:LQ54="W"))+SUMPRODUCT((LM3:LM54=JB85)*(LP3:LP54=JB84)*(LQ3:LQ54="W"))+SUMPRODUCT((LM3:LM54=JB86)*(LP3:LP54=JB85)*(LR3:LR54="W"))+SUMPRODUCT((LM3:LM54=JB87)*(LP3:LP54=JB85)*(LR3:LR54="W"))+SUMPRODUCT((LM3:LM54=JB84)*(LP3:LP54=JB85)*(LR3:LR54="W"))</f>
        <v>0</v>
      </c>
      <c r="JD85" s="395">
        <f ca="1">SUMPRODUCT((LM3:LM54=JB85)*(LP3:LP54=JB86)*(LQ3:LQ54="D"))+SUMPRODUCT((LM3:LM54=JB85)*(LP3:LP54=JB87)*(LQ3:LQ54="D"))+SUMPRODUCT((LM3:LM54=JB85)*(LP3:LP54=JB84)*(LQ3:LQ54="D"))+SUMPRODUCT((LM3:LM54=JB86)*(LP3:LP54=JB85)*(LQ3:LQ54="D"))+SUMPRODUCT((LM3:LM54=JB87)*(LP3:LP54=JB85)*(LQ3:LQ54="D"))+SUMPRODUCT((LM3:LM54=JB84)*(LP3:LP54=JB85)*(LQ3:LQ54="D"))</f>
        <v>0</v>
      </c>
      <c r="JE85" s="395">
        <f ca="1">SUMPRODUCT((LM3:LM54=JB85)*(LP3:LP54=JB86)*(LQ3:LQ54="L"))+SUMPRODUCT((LM3:LM54=JB85)*(LP3:LP54=JB87)*(LQ3:LQ54="L"))+SUMPRODUCT((LM3:LM54=JB85)*(LP3:LP54=JB84)*(LQ3:LQ54="L"))+SUMPRODUCT((LM3:LM54=JB86)*(LP3:LP54=JB85)*(LR3:LR54="L"))+SUMPRODUCT((LM3:LM54=JB87)*(LP3:LP54=JB85)*(LR3:LR54="L"))+SUMPRODUCT((LM3:LM54=JB84)*(LP3:LP54=JB85)*(LR3:LR54="L"))</f>
        <v>0</v>
      </c>
      <c r="JF85" s="395">
        <f ca="1">SUMPRODUCT((LM3:LM54=JB85)*(LP3:LP54=JB86)*LN3:LN54)+SUMPRODUCT((LM3:LM54=JB85)*(LP3:LP54=JB87)*LN3:LN54)+SUMPRODUCT((LM3:LM54=JB85)*(LP3:LP54=JB83)*LN3:LN54)+SUMPRODUCT((LM3:LM54=JB85)*(LP3:LP54=JB84)*LN3:LN54)+SUMPRODUCT((LM3:LM54=JB86)*(LP3:LP54=JB85)*LO3:LO54)+SUMPRODUCT((LM3:LM54=JB87)*(LP3:LP54=JB85)*LO3:LO54)+SUMPRODUCT((LM3:LM54=JB83)*(LP3:LP54=JB85)*LO3:LO54)+SUMPRODUCT((LM3:LM54=JB84)*(LP3:LP54=JB85)*LO3:LO54)</f>
        <v>0</v>
      </c>
      <c r="JG85" s="395">
        <f ca="1">SUMPRODUCT((LM3:LM54=JB85)*(LP3:LP54=JB86)*LO3:LO54)+SUMPRODUCT((LM3:LM54=JB85)*(LP3:LP54=JB87)*LO3:LO54)+SUMPRODUCT((LM3:LM54=JB85)*(LP3:LP54=JB83)*LO3:LO54)+SUMPRODUCT((LM3:LM54=JB85)*(LP3:LP54=JB84)*LO3:LO54)+SUMPRODUCT((LM3:LM54=JB86)*(LP3:LP54=JB85)*LN3:LN54)+SUMPRODUCT((LM3:LM54=JB87)*(LP3:LP54=JB85)*LN3:LN54)+SUMPRODUCT((LM3:LM54=JB83)*(LP3:LP54=JB85)*LN3:LN54)+SUMPRODUCT((LM3:LM54=JB84)*(LP3:LP54=JB85)*LN3:LN54)</f>
        <v>0</v>
      </c>
      <c r="JH85" s="395">
        <f ca="1">JF85-JG85+1000</f>
        <v>1000</v>
      </c>
      <c r="JI85" s="395" t="str">
        <f t="shared" ca="1" si="7786"/>
        <v/>
      </c>
      <c r="JJ85" s="395" t="str">
        <f ca="1">IF(JB85&lt;&gt;"",VLOOKUP(JB85,HO4:HU52,7,FALSE),"")</f>
        <v/>
      </c>
      <c r="JK85" s="395" t="str">
        <f ca="1">IF(JB85&lt;&gt;"",VLOOKUP(JB85,HO4:HU52,5,FALSE),"")</f>
        <v/>
      </c>
      <c r="JL85" s="395" t="str">
        <f ca="1">IF(JB85&lt;&gt;"",VLOOKUP(JB85,HO4:HW52,9,FALSE),"")</f>
        <v/>
      </c>
      <c r="JM85" s="395" t="str">
        <f t="shared" ca="1" si="7787"/>
        <v/>
      </c>
      <c r="JN85" s="395" t="str">
        <f ca="1">IF(JB85&lt;&gt;"",RANK(JM85,JM83:JM86),"")</f>
        <v/>
      </c>
      <c r="JO85" s="395" t="str">
        <f ca="1">IF(JB85&lt;&gt;"",SUMPRODUCT((JM83:JM86=JM85)*(JH83:JH86&gt;JH85)),"")</f>
        <v/>
      </c>
      <c r="JP85" s="395" t="str">
        <f ca="1">IF(JB85&lt;&gt;"",SUMPRODUCT((JM83:JM86=JM85)*(JH83:JH86=JH85)*(JF83:JF86&gt;JF85)),"")</f>
        <v/>
      </c>
      <c r="JQ85" s="395" t="str">
        <f ca="1">IF(JB85&lt;&gt;"",SUMPRODUCT((JM83:JM86=JM85)*(JH83:JH86=JH85)*(JF83:JF86=JF85)*(JJ83:JJ86&gt;JJ85)),"")</f>
        <v/>
      </c>
      <c r="JR85" s="395" t="str">
        <f ca="1">IF(JB85&lt;&gt;"",SUMPRODUCT((JM83:JM86=JM85)*(JH83:JH86=JH85)*(JF83:JF86=JF85)*(JJ83:JJ86=JJ85)*(JK83:JK86&gt;JK85)),"")</f>
        <v/>
      </c>
      <c r="JS85" s="395" t="str">
        <f ca="1">IF(JB85&lt;&gt;"",SUMPRODUCT((JM83:JM86=JM85)*(JH83:JH86=JH85)*(JF83:JF86=JF85)*(JJ83:JJ86=JJ85)*(JK83:JK86=JK85)*(JL83:JL86&gt;JL85)),"")</f>
        <v/>
      </c>
      <c r="JT85" s="395" t="str">
        <f t="shared" ref="JT85:JT86" ca="1" si="7822">IF(JB85&lt;&gt;"",SUM(JN85:JS85)+1,"")</f>
        <v/>
      </c>
      <c r="MB85" s="395">
        <f ca="1">IF(COUNTIF(MB31:MB34,4)=4,1,SUMPRODUCT((MB31:MB34=MB33)*(MA31:MA34=MA33)*(LY31:LY34&gt;LY33))+1)</f>
        <v>1</v>
      </c>
      <c r="MM85" s="395" t="str">
        <f ca="1">IF(MN33&lt;&gt;"",SUMPRODUCT((MU31:MU34=MU33)*(MT31:MT34=MT33)*(MR31:MR34=MR33)*(MS31:MS34=MS33)),"")</f>
        <v/>
      </c>
      <c r="MN85" s="395" t="str">
        <f ca="1">IF(AND(MM85&lt;&gt;"",MM85&gt;1),MN33,"")</f>
        <v/>
      </c>
      <c r="MO85" s="395">
        <f ca="1">SUMPRODUCT((PS3:PS54=MN85)*(PV3:PV54=MN86)*(PW3:PW54="W"))+SUMPRODUCT((PS3:PS54=MN85)*(PV3:PV54=MN87)*(PW3:PW54="W"))+SUMPRODUCT((PS3:PS54=MN85)*(PV3:PV54=MN83)*(PW3:PW54="W"))+SUMPRODUCT((PS3:PS54=MN85)*(PV3:PV54=MN84)*(PW3:PW54="W"))+SUMPRODUCT((PS3:PS54=MN86)*(PV3:PV54=MN85)*(PX3:PX54="W"))+SUMPRODUCT((PS3:PS54=MN87)*(PV3:PV54=MN85)*(PX3:PX54="W"))+SUMPRODUCT((PS3:PS54=MN83)*(PV3:PV54=MN85)*(PX3:PX54="W"))+SUMPRODUCT((PS3:PS54=MN84)*(PV3:PV54=MN85)*(PX3:PX54="W"))</f>
        <v>0</v>
      </c>
      <c r="MP85" s="395">
        <f ca="1">SUMPRODUCT((PS3:PS54=MN85)*(PV3:PV54=MN86)*(PW3:PW54="D"))+SUMPRODUCT((PS3:PS54=MN85)*(PV3:PV54=MN87)*(PW3:PW54="D"))+SUMPRODUCT((PS3:PS54=MN85)*(PV3:PV54=MN83)*(PW3:PW54="D"))+SUMPRODUCT((PS3:PS54=MN85)*(PV3:PV54=MN84)*(PW3:PW54="D"))+SUMPRODUCT((PS3:PS54=MN86)*(PV3:PV54=MN85)*(PW3:PW54="D"))+SUMPRODUCT((PS3:PS54=MN87)*(PV3:PV54=MN85)*(PW3:PW54="D"))+SUMPRODUCT((PS3:PS54=MN83)*(PV3:PV54=MN85)*(PW3:PW54="D"))+SUMPRODUCT((PS3:PS54=MN84)*(PV3:PV54=MN85)*(PW3:PW54="D"))</f>
        <v>0</v>
      </c>
      <c r="MQ85" s="395">
        <f ca="1">SUMPRODUCT((PS3:PS54=MN85)*(PV3:PV54=MN86)*(PW3:PW54="L"))+SUMPRODUCT((PS3:PS54=MN85)*(PV3:PV54=MN87)*(PW3:PW54="L"))+SUMPRODUCT((PS3:PS54=MN85)*(PV3:PV54=MN83)*(PW3:PW54="L"))+SUMPRODUCT((PS3:PS54=MN85)*(PV3:PV54=MN84)*(PW3:PW54="L"))+SUMPRODUCT((PS3:PS54=MN86)*(PV3:PV54=MN85)*(PX3:PX54="L"))+SUMPRODUCT((PS3:PS54=MN87)*(PV3:PV54=MN85)*(PX3:PX54="L"))+SUMPRODUCT((PS3:PS54=MN83)*(PV3:PV54=MN85)*(PX3:PX54="L"))+SUMPRODUCT((PS3:PS54=MN84)*(PV3:PV54=MN85)*(PX3:PX54="L"))</f>
        <v>0</v>
      </c>
      <c r="MR85" s="395">
        <f ca="1">SUMPRODUCT((PS3:PS54=MN85)*(PV3:PV54=MN86)*PT3:PT54)+SUMPRODUCT((PS3:PS54=MN85)*(PV3:PV54=MN87)*PT3:PT54)+SUMPRODUCT((PS3:PS54=MN85)*(PV3:PV54=MN83)*PT3:PT54)+SUMPRODUCT((PS3:PS54=MN85)*(PV3:PV54=MN84)*PT3:PT54)+SUMPRODUCT((PS3:PS54=MN86)*(PV3:PV54=MN85)*PU3:PU54)+SUMPRODUCT((PS3:PS54=MN87)*(PV3:PV54=MN85)*PU3:PU54)+SUMPRODUCT((PS3:PS54=MN83)*(PV3:PV54=MN85)*PU3:PU54)+SUMPRODUCT((PS3:PS54=MN84)*(PV3:PV54=MN85)*PU3:PU54)</f>
        <v>0</v>
      </c>
      <c r="MS85" s="395">
        <f ca="1">SUMPRODUCT((PS3:PS54=MN85)*(PV3:PV54=MN86)*PU3:PU54)+SUMPRODUCT((PS3:PS54=MN85)*(PV3:PV54=MN87)*PU3:PU54)+SUMPRODUCT((PS3:PS54=MN85)*(PV3:PV54=MN83)*PU3:PU54)+SUMPRODUCT((PS3:PS54=MN85)*(PV3:PV54=MN84)*PU3:PU54)+SUMPRODUCT((PS3:PS54=MN86)*(PV3:PV54=MN85)*PT3:PT54)+SUMPRODUCT((PS3:PS54=MN87)*(PV3:PV54=MN85)*PT3:PT54)+SUMPRODUCT((PS3:PS54=MN83)*(PV3:PV54=MN85)*PT3:PT54)+SUMPRODUCT((PS3:PS54=MN84)*(PV3:PV54=MN85)*PT3:PT54)</f>
        <v>0</v>
      </c>
      <c r="MT85" s="395">
        <f ca="1">MR85-MS85+1000</f>
        <v>1000</v>
      </c>
      <c r="MU85" s="395" t="str">
        <f t="shared" ca="1" si="7788"/>
        <v/>
      </c>
      <c r="MV85" s="395" t="str">
        <f ca="1">IF(MN85&lt;&gt;"",VLOOKUP(MN85,LU4:MA52,7,FALSE),"")</f>
        <v/>
      </c>
      <c r="MW85" s="395" t="str">
        <f ca="1">IF(MN85&lt;&gt;"",VLOOKUP(MN85,LU4:MA52,5,FALSE),"")</f>
        <v/>
      </c>
      <c r="MX85" s="395" t="str">
        <f ca="1">IF(MN85&lt;&gt;"",VLOOKUP(MN85,LU4:MC52,9,FALSE),"")</f>
        <v/>
      </c>
      <c r="MY85" s="395" t="str">
        <f t="shared" ca="1" si="7789"/>
        <v/>
      </c>
      <c r="MZ85" s="395" t="str">
        <f ca="1">IF(MN85&lt;&gt;"",RANK(MY85,MY83:MY86),"")</f>
        <v/>
      </c>
      <c r="NA85" s="395" t="str">
        <f ca="1">IF(MN85&lt;&gt;"",SUMPRODUCT((MY83:MY86=MY85)*(MT83:MT86&gt;MT85)),"")</f>
        <v/>
      </c>
      <c r="NB85" s="395" t="str">
        <f ca="1">IF(MN85&lt;&gt;"",SUMPRODUCT((MY83:MY86=MY85)*(MT83:MT86=MT85)*(MR83:MR86&gt;MR85)),"")</f>
        <v/>
      </c>
      <c r="NC85" s="395" t="str">
        <f ca="1">IF(MN85&lt;&gt;"",SUMPRODUCT((MY83:MY86=MY85)*(MT83:MT86=MT85)*(MR83:MR86=MR85)*(MV83:MV86&gt;MV85)),"")</f>
        <v/>
      </c>
      <c r="ND85" s="395" t="str">
        <f ca="1">IF(MN85&lt;&gt;"",SUMPRODUCT((MY83:MY86=MY85)*(MT83:MT86=MT85)*(MR83:MR86=MR85)*(MV83:MV86=MV85)*(MW83:MW86&gt;MW85)),"")</f>
        <v/>
      </c>
      <c r="NE85" s="395" t="str">
        <f ca="1">IF(MN85&lt;&gt;"",SUMPRODUCT((MY83:MY86=MY85)*(MT83:MT86=MT85)*(MR83:MR86=MR85)*(MV83:MV86=MV85)*(MW83:MW86=MW85)*(MX83:MX86&gt;MX85)),"")</f>
        <v/>
      </c>
      <c r="NF85" s="395" t="str">
        <f ca="1">IF(MN85&lt;&gt;"",SUM(MZ85:NE85),"")</f>
        <v/>
      </c>
      <c r="NG85" s="395">
        <f ca="1">IF(NH33&lt;&gt;"",SUMPRODUCT((NO31:NO34=NO33)*(NN31:NN34=NN33)*(NL31:NL34=NL33)*(NM31:NM34=NM33)),"")</f>
        <v>1</v>
      </c>
      <c r="NH85" s="395" t="str">
        <f ca="1">IF(AND(NG85&lt;&gt;"",NG85&gt;1),NH33,"")</f>
        <v/>
      </c>
      <c r="NI85" s="395">
        <f ca="1">SUMPRODUCT((PS3:PS54=NH85)*(PV3:PV54=NH86)*(PW3:PW54="W"))+SUMPRODUCT((PS3:PS54=NH85)*(PV3:PV54=NH87)*(PW3:PW54="W"))+SUMPRODUCT((PS3:PS54=NH85)*(PV3:PV54=NH84)*(PW3:PW54="W"))+SUMPRODUCT((PS3:PS54=NH86)*(PV3:PV54=NH85)*(PX3:PX54="W"))+SUMPRODUCT((PS3:PS54=NH87)*(PV3:PV54=NH85)*(PX3:PX54="W"))+SUMPRODUCT((PS3:PS54=NH84)*(PV3:PV54=NH85)*(PX3:PX54="W"))</f>
        <v>0</v>
      </c>
      <c r="NJ85" s="395">
        <f ca="1">SUMPRODUCT((PS3:PS54=NH85)*(PV3:PV54=NH86)*(PW3:PW54="D"))+SUMPRODUCT((PS3:PS54=NH85)*(PV3:PV54=NH87)*(PW3:PW54="D"))+SUMPRODUCT((PS3:PS54=NH85)*(PV3:PV54=NH84)*(PW3:PW54="D"))+SUMPRODUCT((PS3:PS54=NH86)*(PV3:PV54=NH85)*(PW3:PW54="D"))+SUMPRODUCT((PS3:PS54=NH87)*(PV3:PV54=NH85)*(PW3:PW54="D"))+SUMPRODUCT((PS3:PS54=NH84)*(PV3:PV54=NH85)*(PW3:PW54="D"))</f>
        <v>0</v>
      </c>
      <c r="NK85" s="395">
        <f ca="1">SUMPRODUCT((PS3:PS54=NH85)*(PV3:PV54=NH86)*(PW3:PW54="L"))+SUMPRODUCT((PS3:PS54=NH85)*(PV3:PV54=NH87)*(PW3:PW54="L"))+SUMPRODUCT((PS3:PS54=NH85)*(PV3:PV54=NH84)*(PW3:PW54="L"))+SUMPRODUCT((PS3:PS54=NH86)*(PV3:PV54=NH85)*(PX3:PX54="L"))+SUMPRODUCT((PS3:PS54=NH87)*(PV3:PV54=NH85)*(PX3:PX54="L"))+SUMPRODUCT((PS3:PS54=NH84)*(PV3:PV54=NH85)*(PX3:PX54="L"))</f>
        <v>0</v>
      </c>
      <c r="NL85" s="395">
        <f ca="1">SUMPRODUCT((PS3:PS54=NH85)*(PV3:PV54=NH86)*PT3:PT54)+SUMPRODUCT((PS3:PS54=NH85)*(PV3:PV54=NH87)*PT3:PT54)+SUMPRODUCT((PS3:PS54=NH85)*(PV3:PV54=NH83)*PT3:PT54)+SUMPRODUCT((PS3:PS54=NH85)*(PV3:PV54=NH84)*PT3:PT54)+SUMPRODUCT((PS3:PS54=NH86)*(PV3:PV54=NH85)*PU3:PU54)+SUMPRODUCT((PS3:PS54=NH87)*(PV3:PV54=NH85)*PU3:PU54)+SUMPRODUCT((PS3:PS54=NH83)*(PV3:PV54=NH85)*PU3:PU54)+SUMPRODUCT((PS3:PS54=NH84)*(PV3:PV54=NH85)*PU3:PU54)</f>
        <v>0</v>
      </c>
      <c r="NM85" s="395">
        <f ca="1">SUMPRODUCT((PS3:PS54=NH85)*(PV3:PV54=NH86)*PU3:PU54)+SUMPRODUCT((PS3:PS54=NH85)*(PV3:PV54=NH87)*PU3:PU54)+SUMPRODUCT((PS3:PS54=NH85)*(PV3:PV54=NH83)*PU3:PU54)+SUMPRODUCT((PS3:PS54=NH85)*(PV3:PV54=NH84)*PU3:PU54)+SUMPRODUCT((PS3:PS54=NH86)*(PV3:PV54=NH85)*PT3:PT54)+SUMPRODUCT((PS3:PS54=NH87)*(PV3:PV54=NH85)*PT3:PT54)+SUMPRODUCT((PS3:PS54=NH83)*(PV3:PV54=NH85)*PT3:PT54)+SUMPRODUCT((PS3:PS54=NH84)*(PV3:PV54=NH85)*PT3:PT54)</f>
        <v>0</v>
      </c>
      <c r="NN85" s="395">
        <f ca="1">NL85-NM85+1000</f>
        <v>1000</v>
      </c>
      <c r="NO85" s="395" t="str">
        <f t="shared" ca="1" si="7790"/>
        <v/>
      </c>
      <c r="NP85" s="395" t="str">
        <f ca="1">IF(NH85&lt;&gt;"",VLOOKUP(NH85,LU4:MA52,7,FALSE),"")</f>
        <v/>
      </c>
      <c r="NQ85" s="395" t="str">
        <f ca="1">IF(NH85&lt;&gt;"",VLOOKUP(NH85,LU4:MA52,5,FALSE),"")</f>
        <v/>
      </c>
      <c r="NR85" s="395" t="str">
        <f ca="1">IF(NH85&lt;&gt;"",VLOOKUP(NH85,LU4:MC52,9,FALSE),"")</f>
        <v/>
      </c>
      <c r="NS85" s="395" t="str">
        <f t="shared" ca="1" si="7791"/>
        <v/>
      </c>
      <c r="NT85" s="395" t="str">
        <f ca="1">IF(NH85&lt;&gt;"",RANK(NS85,NS83:NS86),"")</f>
        <v/>
      </c>
      <c r="NU85" s="395" t="str">
        <f ca="1">IF(NH85&lt;&gt;"",SUMPRODUCT((NS83:NS86=NS85)*(NN83:NN86&gt;NN85)),"")</f>
        <v/>
      </c>
      <c r="NV85" s="395" t="str">
        <f ca="1">IF(NH85&lt;&gt;"",SUMPRODUCT((NS83:NS86=NS85)*(NN83:NN86=NN85)*(NL83:NL86&gt;NL85)),"")</f>
        <v/>
      </c>
      <c r="NW85" s="395" t="str">
        <f ca="1">IF(NH85&lt;&gt;"",SUMPRODUCT((NS83:NS86=NS85)*(NN83:NN86=NN85)*(NL83:NL86=NL85)*(NP83:NP86&gt;NP85)),"")</f>
        <v/>
      </c>
      <c r="NX85" s="395" t="str">
        <f ca="1">IF(NH85&lt;&gt;"",SUMPRODUCT((NS83:NS86=NS85)*(NN83:NN86=NN85)*(NL83:NL86=NL85)*(NP83:NP86=NP85)*(NQ83:NQ86&gt;NQ85)),"")</f>
        <v/>
      </c>
      <c r="NY85" s="395" t="str">
        <f ca="1">IF(NH85&lt;&gt;"",SUMPRODUCT((NS83:NS86=NS85)*(NN83:NN86=NN85)*(NL83:NL86=NL85)*(NP83:NP86=NP85)*(NQ83:NQ86=NQ85)*(NR83:NR86&gt;NR85)),"")</f>
        <v/>
      </c>
      <c r="NZ85" s="395" t="str">
        <f t="shared" ref="NZ85:NZ86" ca="1" si="7823">IF(NH85&lt;&gt;"",SUM(NT85:NY85)+1,"")</f>
        <v/>
      </c>
      <c r="QH85" s="395">
        <f ca="1">IF(COUNTIF(QH31:QH34,4)=4,1,SUMPRODUCT((QH31:QH34=QH33)*(QG31:QG34=QG33)*(QE31:QE34&gt;QE33))+1)</f>
        <v>1</v>
      </c>
      <c r="QS85" s="395">
        <f ca="1">IF(QT33&lt;&gt;"",SUMPRODUCT((RA31:RA34=RA33)*(QZ31:QZ34=QZ33)*(QX31:QX34=QX33)*(QY31:QY34=QY33)),"")</f>
        <v>4</v>
      </c>
      <c r="QT85" s="395" t="str">
        <f ca="1">IF(AND(QS85&lt;&gt;"",QS85&gt;1),QT33,"")</f>
        <v>Internazionale</v>
      </c>
      <c r="QU85" s="395">
        <f ca="1">SUMPRODUCT((TY3:TY54=QT85)*(UB3:UB54=QT86)*(UC3:UC54="W"))+SUMPRODUCT((TY3:TY54=QT85)*(UB3:UB54=QT87)*(UC3:UC54="W"))+SUMPRODUCT((TY3:TY54=QT85)*(UB3:UB54=QT83)*(UC3:UC54="W"))+SUMPRODUCT((TY3:TY54=QT85)*(UB3:UB54=QT84)*(UC3:UC54="W"))+SUMPRODUCT((TY3:TY54=QT86)*(UB3:UB54=QT85)*(UD3:UD54="W"))+SUMPRODUCT((TY3:TY54=QT87)*(UB3:UB54=QT85)*(UD3:UD54="W"))+SUMPRODUCT((TY3:TY54=QT83)*(UB3:UB54=QT85)*(UD3:UD54="W"))+SUMPRODUCT((TY3:TY54=QT84)*(UB3:UB54=QT85)*(UD3:UD54="W"))</f>
        <v>0</v>
      </c>
      <c r="QV85" s="395">
        <f ca="1">SUMPRODUCT((TY3:TY54=QT85)*(UB3:UB54=QT86)*(UC3:UC54="D"))+SUMPRODUCT((TY3:TY54=QT85)*(UB3:UB54=QT87)*(UC3:UC54="D"))+SUMPRODUCT((TY3:TY54=QT85)*(UB3:UB54=QT83)*(UC3:UC54="D"))+SUMPRODUCT((TY3:TY54=QT85)*(UB3:UB54=QT84)*(UC3:UC54="D"))+SUMPRODUCT((TY3:TY54=QT86)*(UB3:UB54=QT85)*(UC3:UC54="D"))+SUMPRODUCT((TY3:TY54=QT87)*(UB3:UB54=QT85)*(UC3:UC54="D"))+SUMPRODUCT((TY3:TY54=QT83)*(UB3:UB54=QT85)*(UC3:UC54="D"))+SUMPRODUCT((TY3:TY54=QT84)*(UB3:UB54=QT85)*(UC3:UC54="D"))</f>
        <v>0</v>
      </c>
      <c r="QW85" s="395">
        <f ca="1">SUMPRODUCT((TY3:TY54=QT85)*(UB3:UB54=QT86)*(UC3:UC54="L"))+SUMPRODUCT((TY3:TY54=QT85)*(UB3:UB54=QT87)*(UC3:UC54="L"))+SUMPRODUCT((TY3:TY54=QT85)*(UB3:UB54=QT83)*(UC3:UC54="L"))+SUMPRODUCT((TY3:TY54=QT85)*(UB3:UB54=QT84)*(UC3:UC54="L"))+SUMPRODUCT((TY3:TY54=QT86)*(UB3:UB54=QT85)*(UD3:UD54="L"))+SUMPRODUCT((TY3:TY54=QT87)*(UB3:UB54=QT85)*(UD3:UD54="L"))+SUMPRODUCT((TY3:TY54=QT83)*(UB3:UB54=QT85)*(UD3:UD54="L"))+SUMPRODUCT((TY3:TY54=QT84)*(UB3:UB54=QT85)*(UD3:UD54="L"))</f>
        <v>0</v>
      </c>
      <c r="QX85" s="395">
        <f ca="1">SUMPRODUCT((TY3:TY54=QT85)*(UB3:UB54=QT86)*TZ3:TZ54)+SUMPRODUCT((TY3:TY54=QT85)*(UB3:UB54=QT87)*TZ3:TZ54)+SUMPRODUCT((TY3:TY54=QT85)*(UB3:UB54=QT83)*TZ3:TZ54)+SUMPRODUCT((TY3:TY54=QT85)*(UB3:UB54=QT84)*TZ3:TZ54)+SUMPRODUCT((TY3:TY54=QT86)*(UB3:UB54=QT85)*UA3:UA54)+SUMPRODUCT((TY3:TY54=QT87)*(UB3:UB54=QT85)*UA3:UA54)+SUMPRODUCT((TY3:TY54=QT83)*(UB3:UB54=QT85)*UA3:UA54)+SUMPRODUCT((TY3:TY54=QT84)*(UB3:UB54=QT85)*UA3:UA54)</f>
        <v>0</v>
      </c>
      <c r="QY85" s="395">
        <f ca="1">SUMPRODUCT((TY3:TY54=QT85)*(UB3:UB54=QT86)*UA3:UA54)+SUMPRODUCT((TY3:TY54=QT85)*(UB3:UB54=QT87)*UA3:UA54)+SUMPRODUCT((TY3:TY54=QT85)*(UB3:UB54=QT83)*UA3:UA54)+SUMPRODUCT((TY3:TY54=QT85)*(UB3:UB54=QT84)*UA3:UA54)+SUMPRODUCT((TY3:TY54=QT86)*(UB3:UB54=QT85)*TZ3:TZ54)+SUMPRODUCT((TY3:TY54=QT87)*(UB3:UB54=QT85)*TZ3:TZ54)+SUMPRODUCT((TY3:TY54=QT83)*(UB3:UB54=QT85)*TZ3:TZ54)+SUMPRODUCT((TY3:TY54=QT84)*(UB3:UB54=QT85)*TZ3:TZ54)</f>
        <v>0</v>
      </c>
      <c r="QZ85" s="395">
        <f ca="1">QX85-QY85+1000</f>
        <v>1000</v>
      </c>
      <c r="RA85" s="395">
        <f t="shared" ca="1" si="7792"/>
        <v>0</v>
      </c>
      <c r="RB85" s="395">
        <f ca="1">IF(QT85&lt;&gt;"",VLOOKUP(QT85,QA4:QG52,7,FALSE),"")</f>
        <v>1000</v>
      </c>
      <c r="RC85" s="395">
        <f ca="1">IF(QT85&lt;&gt;"",VLOOKUP(QT85,QA4:QG52,5,FALSE),"")</f>
        <v>0</v>
      </c>
      <c r="RD85" s="395">
        <f ca="1">IF(QT85&lt;&gt;"",VLOOKUP(QT85,QA4:QI52,9,FALSE),"")</f>
        <v>21</v>
      </c>
      <c r="RE85" s="395">
        <f t="shared" ca="1" si="7793"/>
        <v>0</v>
      </c>
      <c r="RF85" s="395">
        <f ca="1">IF(QT85&lt;&gt;"",RANK(RE85,RE83:RE86),"")</f>
        <v>1</v>
      </c>
      <c r="RG85" s="395">
        <f ca="1">IF(QT85&lt;&gt;"",SUMPRODUCT((RE83:RE86=RE85)*(QZ83:QZ86&gt;QZ85)),"")</f>
        <v>0</v>
      </c>
      <c r="RH85" s="395">
        <f ca="1">IF(QT85&lt;&gt;"",SUMPRODUCT((RE83:RE86=RE85)*(QZ83:QZ86=QZ85)*(QX83:QX86&gt;QX85)),"")</f>
        <v>0</v>
      </c>
      <c r="RI85" s="395">
        <f ca="1">IF(QT85&lt;&gt;"",SUMPRODUCT((RE83:RE86=RE85)*(QZ83:QZ86=QZ85)*(QX83:QX86=QX85)*(RB83:RB86&gt;RB85)),"")</f>
        <v>0</v>
      </c>
      <c r="RJ85" s="395">
        <f ca="1">IF(QT85&lt;&gt;"",SUMPRODUCT((RE83:RE86=RE85)*(QZ83:QZ86=QZ85)*(QX83:QX86=QX85)*(RB83:RB86=RB85)*(RC83:RC86&gt;RC85)),"")</f>
        <v>0</v>
      </c>
      <c r="RK85" s="395">
        <f ca="1">IF(QT85&lt;&gt;"",SUMPRODUCT((RE83:RE86=RE85)*(QZ83:QZ86=QZ85)*(QX83:QX86=QX85)*(RB83:RB86=RB85)*(RC83:RC86=RC85)*(RD83:RD86&gt;RD85)),"")</f>
        <v>1</v>
      </c>
      <c r="RL85" s="395">
        <f ca="1">IF(QT85&lt;&gt;"",SUM(RF85:RK85),"")</f>
        <v>2</v>
      </c>
      <c r="RM85" s="395" t="str">
        <f ca="1">IF(RN33&lt;&gt;"",SUMPRODUCT((RU31:RU34=RU33)*(RT31:RT34=RT33)*(RR31:RR34=RR33)*(RS31:RS34=RS33)),"")</f>
        <v/>
      </c>
      <c r="RN85" s="395" t="str">
        <f ca="1">IF(AND(RM85&lt;&gt;"",RM85&gt;1),RN33,"")</f>
        <v/>
      </c>
      <c r="RO85" s="395">
        <f ca="1">SUMPRODUCT((TY3:TY54=RN85)*(UB3:UB54=RN86)*(UC3:UC54="W"))+SUMPRODUCT((TY3:TY54=RN85)*(UB3:UB54=RN87)*(UC3:UC54="W"))+SUMPRODUCT((TY3:TY54=RN85)*(UB3:UB54=RN84)*(UC3:UC54="W"))+SUMPRODUCT((TY3:TY54=RN86)*(UB3:UB54=RN85)*(UD3:UD54="W"))+SUMPRODUCT((TY3:TY54=RN87)*(UB3:UB54=RN85)*(UD3:UD54="W"))+SUMPRODUCT((TY3:TY54=RN84)*(UB3:UB54=RN85)*(UD3:UD54="W"))</f>
        <v>0</v>
      </c>
      <c r="RP85" s="395">
        <f ca="1">SUMPRODUCT((TY3:TY54=RN85)*(UB3:UB54=RN86)*(UC3:UC54="D"))+SUMPRODUCT((TY3:TY54=RN85)*(UB3:UB54=RN87)*(UC3:UC54="D"))+SUMPRODUCT((TY3:TY54=RN85)*(UB3:UB54=RN84)*(UC3:UC54="D"))+SUMPRODUCT((TY3:TY54=RN86)*(UB3:UB54=RN85)*(UC3:UC54="D"))+SUMPRODUCT((TY3:TY54=RN87)*(UB3:UB54=RN85)*(UC3:UC54="D"))+SUMPRODUCT((TY3:TY54=RN84)*(UB3:UB54=RN85)*(UC3:UC54="D"))</f>
        <v>0</v>
      </c>
      <c r="RQ85" s="395">
        <f ca="1">SUMPRODUCT((TY3:TY54=RN85)*(UB3:UB54=RN86)*(UC3:UC54="L"))+SUMPRODUCT((TY3:TY54=RN85)*(UB3:UB54=RN87)*(UC3:UC54="L"))+SUMPRODUCT((TY3:TY54=RN85)*(UB3:UB54=RN84)*(UC3:UC54="L"))+SUMPRODUCT((TY3:TY54=RN86)*(UB3:UB54=RN85)*(UD3:UD54="L"))+SUMPRODUCT((TY3:TY54=RN87)*(UB3:UB54=RN85)*(UD3:UD54="L"))+SUMPRODUCT((TY3:TY54=RN84)*(UB3:UB54=RN85)*(UD3:UD54="L"))</f>
        <v>0</v>
      </c>
      <c r="RR85" s="395">
        <f ca="1">SUMPRODUCT((TY3:TY54=RN85)*(UB3:UB54=RN86)*TZ3:TZ54)+SUMPRODUCT((TY3:TY54=RN85)*(UB3:UB54=RN87)*TZ3:TZ54)+SUMPRODUCT((TY3:TY54=RN85)*(UB3:UB54=RN83)*TZ3:TZ54)+SUMPRODUCT((TY3:TY54=RN85)*(UB3:UB54=RN84)*TZ3:TZ54)+SUMPRODUCT((TY3:TY54=RN86)*(UB3:UB54=RN85)*UA3:UA54)+SUMPRODUCT((TY3:TY54=RN87)*(UB3:UB54=RN85)*UA3:UA54)+SUMPRODUCT((TY3:TY54=RN83)*(UB3:UB54=RN85)*UA3:UA54)+SUMPRODUCT((TY3:TY54=RN84)*(UB3:UB54=RN85)*UA3:UA54)</f>
        <v>0</v>
      </c>
      <c r="RS85" s="395">
        <f ca="1">SUMPRODUCT((TY3:TY54=RN85)*(UB3:UB54=RN86)*UA3:UA54)+SUMPRODUCT((TY3:TY54=RN85)*(UB3:UB54=RN87)*UA3:UA54)+SUMPRODUCT((TY3:TY54=RN85)*(UB3:UB54=RN83)*UA3:UA54)+SUMPRODUCT((TY3:TY54=RN85)*(UB3:UB54=RN84)*UA3:UA54)+SUMPRODUCT((TY3:TY54=RN86)*(UB3:UB54=RN85)*TZ3:TZ54)+SUMPRODUCT((TY3:TY54=RN87)*(UB3:UB54=RN85)*TZ3:TZ54)+SUMPRODUCT((TY3:TY54=RN83)*(UB3:UB54=RN85)*TZ3:TZ54)+SUMPRODUCT((TY3:TY54=RN84)*(UB3:UB54=RN85)*TZ3:TZ54)</f>
        <v>0</v>
      </c>
      <c r="RT85" s="395">
        <f ca="1">RR85-RS85+1000</f>
        <v>1000</v>
      </c>
      <c r="RU85" s="395" t="str">
        <f t="shared" ca="1" si="7794"/>
        <v/>
      </c>
      <c r="RV85" s="395" t="str">
        <f ca="1">IF(RN85&lt;&gt;"",VLOOKUP(RN85,QA4:QG52,7,FALSE),"")</f>
        <v/>
      </c>
      <c r="RW85" s="395" t="str">
        <f ca="1">IF(RN85&lt;&gt;"",VLOOKUP(RN85,QA4:QG52,5,FALSE),"")</f>
        <v/>
      </c>
      <c r="RX85" s="395" t="str">
        <f ca="1">IF(RN85&lt;&gt;"",VLOOKUP(RN85,QA4:QI52,9,FALSE),"")</f>
        <v/>
      </c>
      <c r="RY85" s="395" t="str">
        <f t="shared" ca="1" si="7795"/>
        <v/>
      </c>
      <c r="RZ85" s="395" t="str">
        <f ca="1">IF(RN85&lt;&gt;"",RANK(RY85,RY83:RY86),"")</f>
        <v/>
      </c>
      <c r="SA85" s="395" t="str">
        <f ca="1">IF(RN85&lt;&gt;"",SUMPRODUCT((RY83:RY86=RY85)*(RT83:RT86&gt;RT85)),"")</f>
        <v/>
      </c>
      <c r="SB85" s="395" t="str">
        <f ca="1">IF(RN85&lt;&gt;"",SUMPRODUCT((RY83:RY86=RY85)*(RT83:RT86=RT85)*(RR83:RR86&gt;RR85)),"")</f>
        <v/>
      </c>
      <c r="SC85" s="395" t="str">
        <f ca="1">IF(RN85&lt;&gt;"",SUMPRODUCT((RY83:RY86=RY85)*(RT83:RT86=RT85)*(RR83:RR86=RR85)*(RV83:RV86&gt;RV85)),"")</f>
        <v/>
      </c>
      <c r="SD85" s="395" t="str">
        <f ca="1">IF(RN85&lt;&gt;"",SUMPRODUCT((RY83:RY86=RY85)*(RT83:RT86=RT85)*(RR83:RR86=RR85)*(RV83:RV86=RV85)*(RW83:RW86&gt;RW85)),"")</f>
        <v/>
      </c>
      <c r="SE85" s="395" t="str">
        <f ca="1">IF(RN85&lt;&gt;"",SUMPRODUCT((RY83:RY86=RY85)*(RT83:RT86=RT85)*(RR83:RR86=RR85)*(RV83:RV86=RV85)*(RW83:RW86=RW85)*(RX83:RX86&gt;RX85)),"")</f>
        <v/>
      </c>
      <c r="SF85" s="395" t="str">
        <f t="shared" ref="SF85:SF86" ca="1" si="7824">IF(RN85&lt;&gt;"",SUM(RZ85:SE85)+1,"")</f>
        <v/>
      </c>
      <c r="UN85" s="395">
        <f ca="1">IF(COUNTIF(UN31:UN34,4)=4,1,SUMPRODUCT((UN31:UN34=UN33)*(UM31:UM34=UM33)*(UK31:UK34&gt;UK33))+1)</f>
        <v>1</v>
      </c>
      <c r="UY85" s="395">
        <f ca="1">IF(UZ33&lt;&gt;"",SUMPRODUCT((VG31:VG34=VG33)*(VF31:VF34=VF33)*(VD31:VD34=VD33)*(VE31:VE34=VE33)),"")</f>
        <v>4</v>
      </c>
      <c r="UZ85" s="395" t="str">
        <f ca="1">IF(AND(UY85&lt;&gt;"",UY85&gt;1),UZ33,"")</f>
        <v>Internazionale</v>
      </c>
      <c r="VA85" s="395">
        <f ca="1">SUMPRODUCT((YE3:YE54=UZ85)*(YH3:YH54=UZ86)*(YI3:YI54="W"))+SUMPRODUCT((YE3:YE54=UZ85)*(YH3:YH54=UZ87)*(YI3:YI54="W"))+SUMPRODUCT((YE3:YE54=UZ85)*(YH3:YH54=UZ83)*(YI3:YI54="W"))+SUMPRODUCT((YE3:YE54=UZ85)*(YH3:YH54=UZ84)*(YI3:YI54="W"))+SUMPRODUCT((YE3:YE54=UZ86)*(YH3:YH54=UZ85)*(YJ3:YJ54="W"))+SUMPRODUCT((YE3:YE54=UZ87)*(YH3:YH54=UZ85)*(YJ3:YJ54="W"))+SUMPRODUCT((YE3:YE54=UZ83)*(YH3:YH54=UZ85)*(YJ3:YJ54="W"))+SUMPRODUCT((YE3:YE54=UZ84)*(YH3:YH54=UZ85)*(YJ3:YJ54="W"))</f>
        <v>0</v>
      </c>
      <c r="VB85" s="395">
        <f ca="1">SUMPRODUCT((YE3:YE54=UZ85)*(YH3:YH54=UZ86)*(YI3:YI54="D"))+SUMPRODUCT((YE3:YE54=UZ85)*(YH3:YH54=UZ87)*(YI3:YI54="D"))+SUMPRODUCT((YE3:YE54=UZ85)*(YH3:YH54=UZ83)*(YI3:YI54="D"))+SUMPRODUCT((YE3:YE54=UZ85)*(YH3:YH54=UZ84)*(YI3:YI54="D"))+SUMPRODUCT((YE3:YE54=UZ86)*(YH3:YH54=UZ85)*(YI3:YI54="D"))+SUMPRODUCT((YE3:YE54=UZ87)*(YH3:YH54=UZ85)*(YI3:YI54="D"))+SUMPRODUCT((YE3:YE54=UZ83)*(YH3:YH54=UZ85)*(YI3:YI54="D"))+SUMPRODUCT((YE3:YE54=UZ84)*(YH3:YH54=UZ85)*(YI3:YI54="D"))</f>
        <v>0</v>
      </c>
      <c r="VC85" s="395">
        <f ca="1">SUMPRODUCT((YE3:YE54=UZ85)*(YH3:YH54=UZ86)*(YI3:YI54="L"))+SUMPRODUCT((YE3:YE54=UZ85)*(YH3:YH54=UZ87)*(YI3:YI54="L"))+SUMPRODUCT((YE3:YE54=UZ85)*(YH3:YH54=UZ83)*(YI3:YI54="L"))+SUMPRODUCT((YE3:YE54=UZ85)*(YH3:YH54=UZ84)*(YI3:YI54="L"))+SUMPRODUCT((YE3:YE54=UZ86)*(YH3:YH54=UZ85)*(YJ3:YJ54="L"))+SUMPRODUCT((YE3:YE54=UZ87)*(YH3:YH54=UZ85)*(YJ3:YJ54="L"))+SUMPRODUCT((YE3:YE54=UZ83)*(YH3:YH54=UZ85)*(YJ3:YJ54="L"))+SUMPRODUCT((YE3:YE54=UZ84)*(YH3:YH54=UZ85)*(YJ3:YJ54="L"))</f>
        <v>0</v>
      </c>
      <c r="VD85" s="395">
        <f ca="1">SUMPRODUCT((YE3:YE54=UZ85)*(YH3:YH54=UZ86)*YF3:YF54)+SUMPRODUCT((YE3:YE54=UZ85)*(YH3:YH54=UZ87)*YF3:YF54)+SUMPRODUCT((YE3:YE54=UZ85)*(YH3:YH54=UZ83)*YF3:YF54)+SUMPRODUCT((YE3:YE54=UZ85)*(YH3:YH54=UZ84)*YF3:YF54)+SUMPRODUCT((YE3:YE54=UZ86)*(YH3:YH54=UZ85)*YG3:YG54)+SUMPRODUCT((YE3:YE54=UZ87)*(YH3:YH54=UZ85)*YG3:YG54)+SUMPRODUCT((YE3:YE54=UZ83)*(YH3:YH54=UZ85)*YG3:YG54)+SUMPRODUCT((YE3:YE54=UZ84)*(YH3:YH54=UZ85)*YG3:YG54)</f>
        <v>0</v>
      </c>
      <c r="VE85" s="395">
        <f ca="1">SUMPRODUCT((YE3:YE54=UZ85)*(YH3:YH54=UZ86)*YG3:YG54)+SUMPRODUCT((YE3:YE54=UZ85)*(YH3:YH54=UZ87)*YG3:YG54)+SUMPRODUCT((YE3:YE54=UZ85)*(YH3:YH54=UZ83)*YG3:YG54)+SUMPRODUCT((YE3:YE54=UZ85)*(YH3:YH54=UZ84)*YG3:YG54)+SUMPRODUCT((YE3:YE54=UZ86)*(YH3:YH54=UZ85)*YF3:YF54)+SUMPRODUCT((YE3:YE54=UZ87)*(YH3:YH54=UZ85)*YF3:YF54)+SUMPRODUCT((YE3:YE54=UZ83)*(YH3:YH54=UZ85)*YF3:YF54)+SUMPRODUCT((YE3:YE54=UZ84)*(YH3:YH54=UZ85)*YF3:YF54)</f>
        <v>0</v>
      </c>
      <c r="VF85" s="395">
        <f ca="1">VD85-VE85+1000</f>
        <v>1000</v>
      </c>
      <c r="VG85" s="395">
        <f t="shared" ca="1" si="7796"/>
        <v>0</v>
      </c>
      <c r="VH85" s="395">
        <f ca="1">IF(UZ85&lt;&gt;"",VLOOKUP(UZ85,UG4:UM52,7,FALSE),"")</f>
        <v>1000</v>
      </c>
      <c r="VI85" s="395">
        <f ca="1">IF(UZ85&lt;&gt;"",VLOOKUP(UZ85,UG4:UM52,5,FALSE),"")</f>
        <v>0</v>
      </c>
      <c r="VJ85" s="395">
        <f ca="1">IF(UZ85&lt;&gt;"",VLOOKUP(UZ85,UG4:UO52,9,FALSE),"")</f>
        <v>21</v>
      </c>
      <c r="VK85" s="395">
        <f t="shared" ca="1" si="7797"/>
        <v>0</v>
      </c>
      <c r="VL85" s="395">
        <f ca="1">IF(UZ85&lt;&gt;"",RANK(VK85,VK83:VK86),"")</f>
        <v>1</v>
      </c>
      <c r="VM85" s="395">
        <f ca="1">IF(UZ85&lt;&gt;"",SUMPRODUCT((VK83:VK86=VK85)*(VF83:VF86&gt;VF85)),"")</f>
        <v>0</v>
      </c>
      <c r="VN85" s="395">
        <f ca="1">IF(UZ85&lt;&gt;"",SUMPRODUCT((VK83:VK86=VK85)*(VF83:VF86=VF85)*(VD83:VD86&gt;VD85)),"")</f>
        <v>0</v>
      </c>
      <c r="VO85" s="395">
        <f ca="1">IF(UZ85&lt;&gt;"",SUMPRODUCT((VK83:VK86=VK85)*(VF83:VF86=VF85)*(VD83:VD86=VD85)*(VH83:VH86&gt;VH85)),"")</f>
        <v>0</v>
      </c>
      <c r="VP85" s="395">
        <f ca="1">IF(UZ85&lt;&gt;"",SUMPRODUCT((VK83:VK86=VK85)*(VF83:VF86=VF85)*(VD83:VD86=VD85)*(VH83:VH86=VH85)*(VI83:VI86&gt;VI85)),"")</f>
        <v>0</v>
      </c>
      <c r="VQ85" s="395">
        <f ca="1">IF(UZ85&lt;&gt;"",SUMPRODUCT((VK83:VK86=VK85)*(VF83:VF86=VF85)*(VD83:VD86=VD85)*(VH83:VH86=VH85)*(VI83:VI86=VI85)*(VJ83:VJ86&gt;VJ85)),"")</f>
        <v>1</v>
      </c>
      <c r="VR85" s="395">
        <f ca="1">IF(UZ85&lt;&gt;"",SUM(VL85:VQ85),"")</f>
        <v>2</v>
      </c>
      <c r="VS85" s="395" t="str">
        <f ca="1">IF(VT33&lt;&gt;"",SUMPRODUCT((WA31:WA34=WA33)*(VZ31:VZ34=VZ33)*(VX31:VX34=VX33)*(VY31:VY34=VY33)),"")</f>
        <v/>
      </c>
      <c r="VT85" s="395" t="str">
        <f ca="1">IF(AND(VS85&lt;&gt;"",VS85&gt;1),VT33,"")</f>
        <v/>
      </c>
      <c r="VU85" s="395">
        <f ca="1">SUMPRODUCT((YE3:YE54=VT85)*(YH3:YH54=VT86)*(YI3:YI54="W"))+SUMPRODUCT((YE3:YE54=VT85)*(YH3:YH54=VT87)*(YI3:YI54="W"))+SUMPRODUCT((YE3:YE54=VT85)*(YH3:YH54=VT84)*(YI3:YI54="W"))+SUMPRODUCT((YE3:YE54=VT86)*(YH3:YH54=VT85)*(YJ3:YJ54="W"))+SUMPRODUCT((YE3:YE54=VT87)*(YH3:YH54=VT85)*(YJ3:YJ54="W"))+SUMPRODUCT((YE3:YE54=VT84)*(YH3:YH54=VT85)*(YJ3:YJ54="W"))</f>
        <v>0</v>
      </c>
      <c r="VV85" s="395">
        <f ca="1">SUMPRODUCT((YE3:YE54=VT85)*(YH3:YH54=VT86)*(YI3:YI54="D"))+SUMPRODUCT((YE3:YE54=VT85)*(YH3:YH54=VT87)*(YI3:YI54="D"))+SUMPRODUCT((YE3:YE54=VT85)*(YH3:YH54=VT84)*(YI3:YI54="D"))+SUMPRODUCT((YE3:YE54=VT86)*(YH3:YH54=VT85)*(YI3:YI54="D"))+SUMPRODUCT((YE3:YE54=VT87)*(YH3:YH54=VT85)*(YI3:YI54="D"))+SUMPRODUCT((YE3:YE54=VT84)*(YH3:YH54=VT85)*(YI3:YI54="D"))</f>
        <v>0</v>
      </c>
      <c r="VW85" s="395">
        <f ca="1">SUMPRODUCT((YE3:YE54=VT85)*(YH3:YH54=VT86)*(YI3:YI54="L"))+SUMPRODUCT((YE3:YE54=VT85)*(YH3:YH54=VT87)*(YI3:YI54="L"))+SUMPRODUCT((YE3:YE54=VT85)*(YH3:YH54=VT84)*(YI3:YI54="L"))+SUMPRODUCT((YE3:YE54=VT86)*(YH3:YH54=VT85)*(YJ3:YJ54="L"))+SUMPRODUCT((YE3:YE54=VT87)*(YH3:YH54=VT85)*(YJ3:YJ54="L"))+SUMPRODUCT((YE3:YE54=VT84)*(YH3:YH54=VT85)*(YJ3:YJ54="L"))</f>
        <v>0</v>
      </c>
      <c r="VX85" s="395">
        <f ca="1">SUMPRODUCT((YE3:YE54=VT85)*(YH3:YH54=VT86)*YF3:YF54)+SUMPRODUCT((YE3:YE54=VT85)*(YH3:YH54=VT87)*YF3:YF54)+SUMPRODUCT((YE3:YE54=VT85)*(YH3:YH54=VT83)*YF3:YF54)+SUMPRODUCT((YE3:YE54=VT85)*(YH3:YH54=VT84)*YF3:YF54)+SUMPRODUCT((YE3:YE54=VT86)*(YH3:YH54=VT85)*YG3:YG54)+SUMPRODUCT((YE3:YE54=VT87)*(YH3:YH54=VT85)*YG3:YG54)+SUMPRODUCT((YE3:YE54=VT83)*(YH3:YH54=VT85)*YG3:YG54)+SUMPRODUCT((YE3:YE54=VT84)*(YH3:YH54=VT85)*YG3:YG54)</f>
        <v>0</v>
      </c>
      <c r="VY85" s="395">
        <f ca="1">SUMPRODUCT((YE3:YE54=VT85)*(YH3:YH54=VT86)*YG3:YG54)+SUMPRODUCT((YE3:YE54=VT85)*(YH3:YH54=VT87)*YG3:YG54)+SUMPRODUCT((YE3:YE54=VT85)*(YH3:YH54=VT83)*YG3:YG54)+SUMPRODUCT((YE3:YE54=VT85)*(YH3:YH54=VT84)*YG3:YG54)+SUMPRODUCT((YE3:YE54=VT86)*(YH3:YH54=VT85)*YF3:YF54)+SUMPRODUCT((YE3:YE54=VT87)*(YH3:YH54=VT85)*YF3:YF54)+SUMPRODUCT((YE3:YE54=VT83)*(YH3:YH54=VT85)*YF3:YF54)+SUMPRODUCT((YE3:YE54=VT84)*(YH3:YH54=VT85)*YF3:YF54)</f>
        <v>0</v>
      </c>
      <c r="VZ85" s="395">
        <f ca="1">VX85-VY85+1000</f>
        <v>1000</v>
      </c>
      <c r="WA85" s="395" t="str">
        <f t="shared" ca="1" si="7798"/>
        <v/>
      </c>
      <c r="WB85" s="395" t="str">
        <f ca="1">IF(VT85&lt;&gt;"",VLOOKUP(VT85,UG4:UM52,7,FALSE),"")</f>
        <v/>
      </c>
      <c r="WC85" s="395" t="str">
        <f ca="1">IF(VT85&lt;&gt;"",VLOOKUP(VT85,UG4:UM52,5,FALSE),"")</f>
        <v/>
      </c>
      <c r="WD85" s="395" t="str">
        <f ca="1">IF(VT85&lt;&gt;"",VLOOKUP(VT85,UG4:UO52,9,FALSE),"")</f>
        <v/>
      </c>
      <c r="WE85" s="395" t="str">
        <f t="shared" ca="1" si="7799"/>
        <v/>
      </c>
      <c r="WF85" s="395" t="str">
        <f ca="1">IF(VT85&lt;&gt;"",RANK(WE85,WE83:WE86),"")</f>
        <v/>
      </c>
      <c r="WG85" s="395" t="str">
        <f ca="1">IF(VT85&lt;&gt;"",SUMPRODUCT((WE83:WE86=WE85)*(VZ83:VZ86&gt;VZ85)),"")</f>
        <v/>
      </c>
      <c r="WH85" s="395" t="str">
        <f ca="1">IF(VT85&lt;&gt;"",SUMPRODUCT((WE83:WE86=WE85)*(VZ83:VZ86=VZ85)*(VX83:VX86&gt;VX85)),"")</f>
        <v/>
      </c>
      <c r="WI85" s="395" t="str">
        <f ca="1">IF(VT85&lt;&gt;"",SUMPRODUCT((WE83:WE86=WE85)*(VZ83:VZ86=VZ85)*(VX83:VX86=VX85)*(WB83:WB86&gt;WB85)),"")</f>
        <v/>
      </c>
      <c r="WJ85" s="395" t="str">
        <f ca="1">IF(VT85&lt;&gt;"",SUMPRODUCT((WE83:WE86=WE85)*(VZ83:VZ86=VZ85)*(VX83:VX86=VX85)*(WB83:WB86=WB85)*(WC83:WC86&gt;WC85)),"")</f>
        <v/>
      </c>
      <c r="WK85" s="395" t="str">
        <f ca="1">IF(VT85&lt;&gt;"",SUMPRODUCT((WE83:WE86=WE85)*(VZ83:VZ86=VZ85)*(VX83:VX86=VX85)*(WB83:WB86=WB85)*(WC83:WC86=WC85)*(WD83:WD86&gt;WD85)),"")</f>
        <v/>
      </c>
      <c r="WL85" s="395" t="str">
        <f t="shared" ref="WL85:WL86" ca="1" si="7825">IF(VT85&lt;&gt;"",SUM(WF85:WK85)+1,"")</f>
        <v/>
      </c>
      <c r="YT85" s="395">
        <f ca="1">IF(COUNTIF(YT31:YT34,4)=4,1,SUMPRODUCT((YT31:YT34=YT33)*(YS31:YS34=YS33)*(YQ31:YQ34&gt;YQ33))+1)</f>
        <v>1</v>
      </c>
      <c r="ZE85" s="395">
        <f ca="1">IF(ZF33&lt;&gt;"",SUMPRODUCT((ZM31:ZM34=ZM33)*(ZL31:ZL34=ZL33)*(ZJ31:ZJ34=ZJ33)*(ZK31:ZK34=ZK33)),"")</f>
        <v>4</v>
      </c>
      <c r="ZF85" s="395" t="str">
        <f ca="1">IF(AND(ZE85&lt;&gt;"",ZE85&gt;1),ZF33,"")</f>
        <v>Internazionale</v>
      </c>
      <c r="ZG85" s="395">
        <f ca="1">SUMPRODUCT((ACK3:ACK54=ZF85)*(ACN3:ACN54=ZF86)*(ACO3:ACO54="W"))+SUMPRODUCT((ACK3:ACK54=ZF85)*(ACN3:ACN54=ZF87)*(ACO3:ACO54="W"))+SUMPRODUCT((ACK3:ACK54=ZF85)*(ACN3:ACN54=ZF83)*(ACO3:ACO54="W"))+SUMPRODUCT((ACK3:ACK54=ZF85)*(ACN3:ACN54=ZF84)*(ACO3:ACO54="W"))+SUMPRODUCT((ACK3:ACK54=ZF86)*(ACN3:ACN54=ZF85)*(ACP3:ACP54="W"))+SUMPRODUCT((ACK3:ACK54=ZF87)*(ACN3:ACN54=ZF85)*(ACP3:ACP54="W"))+SUMPRODUCT((ACK3:ACK54=ZF83)*(ACN3:ACN54=ZF85)*(ACP3:ACP54="W"))+SUMPRODUCT((ACK3:ACK54=ZF84)*(ACN3:ACN54=ZF85)*(ACP3:ACP54="W"))</f>
        <v>0</v>
      </c>
      <c r="ZH85" s="395">
        <f ca="1">SUMPRODUCT((ACK3:ACK54=ZF85)*(ACN3:ACN54=ZF86)*(ACO3:ACO54="D"))+SUMPRODUCT((ACK3:ACK54=ZF85)*(ACN3:ACN54=ZF87)*(ACO3:ACO54="D"))+SUMPRODUCT((ACK3:ACK54=ZF85)*(ACN3:ACN54=ZF83)*(ACO3:ACO54="D"))+SUMPRODUCT((ACK3:ACK54=ZF85)*(ACN3:ACN54=ZF84)*(ACO3:ACO54="D"))+SUMPRODUCT((ACK3:ACK54=ZF86)*(ACN3:ACN54=ZF85)*(ACO3:ACO54="D"))+SUMPRODUCT((ACK3:ACK54=ZF87)*(ACN3:ACN54=ZF85)*(ACO3:ACO54="D"))+SUMPRODUCT((ACK3:ACK54=ZF83)*(ACN3:ACN54=ZF85)*(ACO3:ACO54="D"))+SUMPRODUCT((ACK3:ACK54=ZF84)*(ACN3:ACN54=ZF85)*(ACO3:ACO54="D"))</f>
        <v>0</v>
      </c>
      <c r="ZI85" s="395">
        <f ca="1">SUMPRODUCT((ACK3:ACK54=ZF85)*(ACN3:ACN54=ZF86)*(ACO3:ACO54="L"))+SUMPRODUCT((ACK3:ACK54=ZF85)*(ACN3:ACN54=ZF87)*(ACO3:ACO54="L"))+SUMPRODUCT((ACK3:ACK54=ZF85)*(ACN3:ACN54=ZF83)*(ACO3:ACO54="L"))+SUMPRODUCT((ACK3:ACK54=ZF85)*(ACN3:ACN54=ZF84)*(ACO3:ACO54="L"))+SUMPRODUCT((ACK3:ACK54=ZF86)*(ACN3:ACN54=ZF85)*(ACP3:ACP54="L"))+SUMPRODUCT((ACK3:ACK54=ZF87)*(ACN3:ACN54=ZF85)*(ACP3:ACP54="L"))+SUMPRODUCT((ACK3:ACK54=ZF83)*(ACN3:ACN54=ZF85)*(ACP3:ACP54="L"))+SUMPRODUCT((ACK3:ACK54=ZF84)*(ACN3:ACN54=ZF85)*(ACP3:ACP54="L"))</f>
        <v>0</v>
      </c>
      <c r="ZJ85" s="395">
        <f ca="1">SUMPRODUCT((ACK3:ACK54=ZF85)*(ACN3:ACN54=ZF86)*ACL3:ACL54)+SUMPRODUCT((ACK3:ACK54=ZF85)*(ACN3:ACN54=ZF87)*ACL3:ACL54)+SUMPRODUCT((ACK3:ACK54=ZF85)*(ACN3:ACN54=ZF83)*ACL3:ACL54)+SUMPRODUCT((ACK3:ACK54=ZF85)*(ACN3:ACN54=ZF84)*ACL3:ACL54)+SUMPRODUCT((ACK3:ACK54=ZF86)*(ACN3:ACN54=ZF85)*ACM3:ACM54)+SUMPRODUCT((ACK3:ACK54=ZF87)*(ACN3:ACN54=ZF85)*ACM3:ACM54)+SUMPRODUCT((ACK3:ACK54=ZF83)*(ACN3:ACN54=ZF85)*ACM3:ACM54)+SUMPRODUCT((ACK3:ACK54=ZF84)*(ACN3:ACN54=ZF85)*ACM3:ACM54)</f>
        <v>0</v>
      </c>
      <c r="ZK85" s="395">
        <f ca="1">SUMPRODUCT((ACK3:ACK54=ZF85)*(ACN3:ACN54=ZF86)*ACM3:ACM54)+SUMPRODUCT((ACK3:ACK54=ZF85)*(ACN3:ACN54=ZF87)*ACM3:ACM54)+SUMPRODUCT((ACK3:ACK54=ZF85)*(ACN3:ACN54=ZF83)*ACM3:ACM54)+SUMPRODUCT((ACK3:ACK54=ZF85)*(ACN3:ACN54=ZF84)*ACM3:ACM54)+SUMPRODUCT((ACK3:ACK54=ZF86)*(ACN3:ACN54=ZF85)*ACL3:ACL54)+SUMPRODUCT((ACK3:ACK54=ZF87)*(ACN3:ACN54=ZF85)*ACL3:ACL54)+SUMPRODUCT((ACK3:ACK54=ZF83)*(ACN3:ACN54=ZF85)*ACL3:ACL54)+SUMPRODUCT((ACK3:ACK54=ZF84)*(ACN3:ACN54=ZF85)*ACL3:ACL54)</f>
        <v>0</v>
      </c>
      <c r="ZL85" s="395">
        <f ca="1">ZJ85-ZK85+1000</f>
        <v>1000</v>
      </c>
      <c r="ZM85" s="395">
        <f t="shared" ca="1" si="7800"/>
        <v>0</v>
      </c>
      <c r="ZN85" s="395">
        <f ca="1">IF(ZF85&lt;&gt;"",VLOOKUP(ZF85,YM4:YS52,7,FALSE),"")</f>
        <v>1000</v>
      </c>
      <c r="ZO85" s="395">
        <f ca="1">IF(ZF85&lt;&gt;"",VLOOKUP(ZF85,YM4:YS52,5,FALSE),"")</f>
        <v>0</v>
      </c>
      <c r="ZP85" s="395">
        <f ca="1">IF(ZF85&lt;&gt;"",VLOOKUP(ZF85,YM4:YU52,9,FALSE),"")</f>
        <v>21</v>
      </c>
      <c r="ZQ85" s="395">
        <f t="shared" ca="1" si="7801"/>
        <v>0</v>
      </c>
      <c r="ZR85" s="395">
        <f ca="1">IF(ZF85&lt;&gt;"",RANK(ZQ85,ZQ83:ZQ86),"")</f>
        <v>1</v>
      </c>
      <c r="ZS85" s="395">
        <f ca="1">IF(ZF85&lt;&gt;"",SUMPRODUCT((ZQ83:ZQ86=ZQ85)*(ZL83:ZL86&gt;ZL85)),"")</f>
        <v>0</v>
      </c>
      <c r="ZT85" s="395">
        <f ca="1">IF(ZF85&lt;&gt;"",SUMPRODUCT((ZQ83:ZQ86=ZQ85)*(ZL83:ZL86=ZL85)*(ZJ83:ZJ86&gt;ZJ85)),"")</f>
        <v>0</v>
      </c>
      <c r="ZU85" s="395">
        <f ca="1">IF(ZF85&lt;&gt;"",SUMPRODUCT((ZQ83:ZQ86=ZQ85)*(ZL83:ZL86=ZL85)*(ZJ83:ZJ86=ZJ85)*(ZN83:ZN86&gt;ZN85)),"")</f>
        <v>0</v>
      </c>
      <c r="ZV85" s="395">
        <f ca="1">IF(ZF85&lt;&gt;"",SUMPRODUCT((ZQ83:ZQ86=ZQ85)*(ZL83:ZL86=ZL85)*(ZJ83:ZJ86=ZJ85)*(ZN83:ZN86=ZN85)*(ZO83:ZO86&gt;ZO85)),"")</f>
        <v>0</v>
      </c>
      <c r="ZW85" s="395">
        <f ca="1">IF(ZF85&lt;&gt;"",SUMPRODUCT((ZQ83:ZQ86=ZQ85)*(ZL83:ZL86=ZL85)*(ZJ83:ZJ86=ZJ85)*(ZN83:ZN86=ZN85)*(ZO83:ZO86=ZO85)*(ZP83:ZP86&gt;ZP85)),"")</f>
        <v>1</v>
      </c>
      <c r="ZX85" s="395">
        <f ca="1">IF(ZF85&lt;&gt;"",SUM(ZR85:ZW85),"")</f>
        <v>2</v>
      </c>
      <c r="ZY85" s="395" t="str">
        <f ca="1">IF(ZZ33&lt;&gt;"",SUMPRODUCT((AAG31:AAG34=AAG33)*(AAF31:AAF34=AAF33)*(AAD31:AAD34=AAD33)*(AAE31:AAE34=AAE33)),"")</f>
        <v/>
      </c>
      <c r="ZZ85" s="395" t="str">
        <f ca="1">IF(AND(ZY85&lt;&gt;"",ZY85&gt;1),ZZ33,"")</f>
        <v/>
      </c>
      <c r="AAA85" s="395">
        <f ca="1">SUMPRODUCT((ACK3:ACK54=ZZ85)*(ACN3:ACN54=ZZ86)*(ACO3:ACO54="W"))+SUMPRODUCT((ACK3:ACK54=ZZ85)*(ACN3:ACN54=ZZ87)*(ACO3:ACO54="W"))+SUMPRODUCT((ACK3:ACK54=ZZ85)*(ACN3:ACN54=ZZ84)*(ACO3:ACO54="W"))+SUMPRODUCT((ACK3:ACK54=ZZ86)*(ACN3:ACN54=ZZ85)*(ACP3:ACP54="W"))+SUMPRODUCT((ACK3:ACK54=ZZ87)*(ACN3:ACN54=ZZ85)*(ACP3:ACP54="W"))+SUMPRODUCT((ACK3:ACK54=ZZ84)*(ACN3:ACN54=ZZ85)*(ACP3:ACP54="W"))</f>
        <v>0</v>
      </c>
      <c r="AAB85" s="395">
        <f ca="1">SUMPRODUCT((ACK3:ACK54=ZZ85)*(ACN3:ACN54=ZZ86)*(ACO3:ACO54="D"))+SUMPRODUCT((ACK3:ACK54=ZZ85)*(ACN3:ACN54=ZZ87)*(ACO3:ACO54="D"))+SUMPRODUCT((ACK3:ACK54=ZZ85)*(ACN3:ACN54=ZZ84)*(ACO3:ACO54="D"))+SUMPRODUCT((ACK3:ACK54=ZZ86)*(ACN3:ACN54=ZZ85)*(ACO3:ACO54="D"))+SUMPRODUCT((ACK3:ACK54=ZZ87)*(ACN3:ACN54=ZZ85)*(ACO3:ACO54="D"))+SUMPRODUCT((ACK3:ACK54=ZZ84)*(ACN3:ACN54=ZZ85)*(ACO3:ACO54="D"))</f>
        <v>0</v>
      </c>
      <c r="AAC85" s="395">
        <f ca="1">SUMPRODUCT((ACK3:ACK54=ZZ85)*(ACN3:ACN54=ZZ86)*(ACO3:ACO54="L"))+SUMPRODUCT((ACK3:ACK54=ZZ85)*(ACN3:ACN54=ZZ87)*(ACO3:ACO54="L"))+SUMPRODUCT((ACK3:ACK54=ZZ85)*(ACN3:ACN54=ZZ84)*(ACO3:ACO54="L"))+SUMPRODUCT((ACK3:ACK54=ZZ86)*(ACN3:ACN54=ZZ85)*(ACP3:ACP54="L"))+SUMPRODUCT((ACK3:ACK54=ZZ87)*(ACN3:ACN54=ZZ85)*(ACP3:ACP54="L"))+SUMPRODUCT((ACK3:ACK54=ZZ84)*(ACN3:ACN54=ZZ85)*(ACP3:ACP54="L"))</f>
        <v>0</v>
      </c>
      <c r="AAD85" s="395">
        <f ca="1">SUMPRODUCT((ACK3:ACK54=ZZ85)*(ACN3:ACN54=ZZ86)*ACL3:ACL54)+SUMPRODUCT((ACK3:ACK54=ZZ85)*(ACN3:ACN54=ZZ87)*ACL3:ACL54)+SUMPRODUCT((ACK3:ACK54=ZZ85)*(ACN3:ACN54=ZZ83)*ACL3:ACL54)+SUMPRODUCT((ACK3:ACK54=ZZ85)*(ACN3:ACN54=ZZ84)*ACL3:ACL54)+SUMPRODUCT((ACK3:ACK54=ZZ86)*(ACN3:ACN54=ZZ85)*ACM3:ACM54)+SUMPRODUCT((ACK3:ACK54=ZZ87)*(ACN3:ACN54=ZZ85)*ACM3:ACM54)+SUMPRODUCT((ACK3:ACK54=ZZ83)*(ACN3:ACN54=ZZ85)*ACM3:ACM54)+SUMPRODUCT((ACK3:ACK54=ZZ84)*(ACN3:ACN54=ZZ85)*ACM3:ACM54)</f>
        <v>0</v>
      </c>
      <c r="AAE85" s="395">
        <f ca="1">SUMPRODUCT((ACK3:ACK54=ZZ85)*(ACN3:ACN54=ZZ86)*ACM3:ACM54)+SUMPRODUCT((ACK3:ACK54=ZZ85)*(ACN3:ACN54=ZZ87)*ACM3:ACM54)+SUMPRODUCT((ACK3:ACK54=ZZ85)*(ACN3:ACN54=ZZ83)*ACM3:ACM54)+SUMPRODUCT((ACK3:ACK54=ZZ85)*(ACN3:ACN54=ZZ84)*ACM3:ACM54)+SUMPRODUCT((ACK3:ACK54=ZZ86)*(ACN3:ACN54=ZZ85)*ACL3:ACL54)+SUMPRODUCT((ACK3:ACK54=ZZ87)*(ACN3:ACN54=ZZ85)*ACL3:ACL54)+SUMPRODUCT((ACK3:ACK54=ZZ83)*(ACN3:ACN54=ZZ85)*ACL3:ACL54)+SUMPRODUCT((ACK3:ACK54=ZZ84)*(ACN3:ACN54=ZZ85)*ACL3:ACL54)</f>
        <v>0</v>
      </c>
      <c r="AAF85" s="395">
        <f ca="1">AAD85-AAE85+1000</f>
        <v>1000</v>
      </c>
      <c r="AAG85" s="395" t="str">
        <f t="shared" ca="1" si="7802"/>
        <v/>
      </c>
      <c r="AAH85" s="395" t="str">
        <f ca="1">IF(ZZ85&lt;&gt;"",VLOOKUP(ZZ85,YM4:YS52,7,FALSE),"")</f>
        <v/>
      </c>
      <c r="AAI85" s="395" t="str">
        <f ca="1">IF(ZZ85&lt;&gt;"",VLOOKUP(ZZ85,YM4:YS52,5,FALSE),"")</f>
        <v/>
      </c>
      <c r="AAJ85" s="395" t="str">
        <f ca="1">IF(ZZ85&lt;&gt;"",VLOOKUP(ZZ85,YM4:YU52,9,FALSE),"")</f>
        <v/>
      </c>
      <c r="AAK85" s="395" t="str">
        <f t="shared" ca="1" si="7803"/>
        <v/>
      </c>
      <c r="AAL85" s="395" t="str">
        <f ca="1">IF(ZZ85&lt;&gt;"",RANK(AAK85,AAK83:AAK86),"")</f>
        <v/>
      </c>
      <c r="AAM85" s="395" t="str">
        <f ca="1">IF(ZZ85&lt;&gt;"",SUMPRODUCT((AAK83:AAK86=AAK85)*(AAF83:AAF86&gt;AAF85)),"")</f>
        <v/>
      </c>
      <c r="AAN85" s="395" t="str">
        <f ca="1">IF(ZZ85&lt;&gt;"",SUMPRODUCT((AAK83:AAK86=AAK85)*(AAF83:AAF86=AAF85)*(AAD83:AAD86&gt;AAD85)),"")</f>
        <v/>
      </c>
      <c r="AAO85" s="395" t="str">
        <f ca="1">IF(ZZ85&lt;&gt;"",SUMPRODUCT((AAK83:AAK86=AAK85)*(AAF83:AAF86=AAF85)*(AAD83:AAD86=AAD85)*(AAH83:AAH86&gt;AAH85)),"")</f>
        <v/>
      </c>
      <c r="AAP85" s="395" t="str">
        <f ca="1">IF(ZZ85&lt;&gt;"",SUMPRODUCT((AAK83:AAK86=AAK85)*(AAF83:AAF86=AAF85)*(AAD83:AAD86=AAD85)*(AAH83:AAH86=AAH85)*(AAI83:AAI86&gt;AAI85)),"")</f>
        <v/>
      </c>
      <c r="AAQ85" s="395" t="str">
        <f ca="1">IF(ZZ85&lt;&gt;"",SUMPRODUCT((AAK83:AAK86=AAK85)*(AAF83:AAF86=AAF85)*(AAD83:AAD86=AAD85)*(AAH83:AAH86=AAH85)*(AAI83:AAI86=AAI85)*(AAJ83:AAJ86&gt;AAJ85)),"")</f>
        <v/>
      </c>
      <c r="AAR85" s="395" t="str">
        <f t="shared" ref="AAR85:AAR86" ca="1" si="7826">IF(ZZ85&lt;&gt;"",SUM(AAL85:AAQ85)+1,"")</f>
        <v/>
      </c>
      <c r="ACZ85" s="395">
        <f ca="1">IF(COUNTIF(ACZ31:ACZ34,4)=4,1,SUMPRODUCT((ACZ31:ACZ34=ACZ33)*(ACY31:ACY34=ACY33)*(ACW31:ACW34&gt;ACW33))+1)</f>
        <v>1</v>
      </c>
      <c r="ADK85" s="395">
        <f ca="1">IF(ADL33&lt;&gt;"",SUMPRODUCT((ADS31:ADS34=ADS33)*(ADR31:ADR34=ADR33)*(ADP31:ADP34=ADP33)*(ADQ31:ADQ34=ADQ33)),"")</f>
        <v>4</v>
      </c>
      <c r="ADL85" s="395" t="str">
        <f ca="1">IF(AND(ADK85&lt;&gt;"",ADK85&gt;1),ADL33,"")</f>
        <v>Internazionale</v>
      </c>
      <c r="ADM85" s="395">
        <f ca="1">SUMPRODUCT((AGQ3:AGQ54=ADL85)*(AGT3:AGT54=ADL86)*(AGU3:AGU54="W"))+SUMPRODUCT((AGQ3:AGQ54=ADL85)*(AGT3:AGT54=ADL87)*(AGU3:AGU54="W"))+SUMPRODUCT((AGQ3:AGQ54=ADL85)*(AGT3:AGT54=ADL83)*(AGU3:AGU54="W"))+SUMPRODUCT((AGQ3:AGQ54=ADL85)*(AGT3:AGT54=ADL84)*(AGU3:AGU54="W"))+SUMPRODUCT((AGQ3:AGQ54=ADL86)*(AGT3:AGT54=ADL85)*(AGV3:AGV54="W"))+SUMPRODUCT((AGQ3:AGQ54=ADL87)*(AGT3:AGT54=ADL85)*(AGV3:AGV54="W"))+SUMPRODUCT((AGQ3:AGQ54=ADL83)*(AGT3:AGT54=ADL85)*(AGV3:AGV54="W"))+SUMPRODUCT((AGQ3:AGQ54=ADL84)*(AGT3:AGT54=ADL85)*(AGV3:AGV54="W"))</f>
        <v>0</v>
      </c>
      <c r="ADN85" s="395">
        <f ca="1">SUMPRODUCT((AGQ3:AGQ54=ADL85)*(AGT3:AGT54=ADL86)*(AGU3:AGU54="D"))+SUMPRODUCT((AGQ3:AGQ54=ADL85)*(AGT3:AGT54=ADL87)*(AGU3:AGU54="D"))+SUMPRODUCT((AGQ3:AGQ54=ADL85)*(AGT3:AGT54=ADL83)*(AGU3:AGU54="D"))+SUMPRODUCT((AGQ3:AGQ54=ADL85)*(AGT3:AGT54=ADL84)*(AGU3:AGU54="D"))+SUMPRODUCT((AGQ3:AGQ54=ADL86)*(AGT3:AGT54=ADL85)*(AGU3:AGU54="D"))+SUMPRODUCT((AGQ3:AGQ54=ADL87)*(AGT3:AGT54=ADL85)*(AGU3:AGU54="D"))+SUMPRODUCT((AGQ3:AGQ54=ADL83)*(AGT3:AGT54=ADL85)*(AGU3:AGU54="D"))+SUMPRODUCT((AGQ3:AGQ54=ADL84)*(AGT3:AGT54=ADL85)*(AGU3:AGU54="D"))</f>
        <v>0</v>
      </c>
      <c r="ADO85" s="395">
        <f ca="1">SUMPRODUCT((AGQ3:AGQ54=ADL85)*(AGT3:AGT54=ADL86)*(AGU3:AGU54="L"))+SUMPRODUCT((AGQ3:AGQ54=ADL85)*(AGT3:AGT54=ADL87)*(AGU3:AGU54="L"))+SUMPRODUCT((AGQ3:AGQ54=ADL85)*(AGT3:AGT54=ADL83)*(AGU3:AGU54="L"))+SUMPRODUCT((AGQ3:AGQ54=ADL85)*(AGT3:AGT54=ADL84)*(AGU3:AGU54="L"))+SUMPRODUCT((AGQ3:AGQ54=ADL86)*(AGT3:AGT54=ADL85)*(AGV3:AGV54="L"))+SUMPRODUCT((AGQ3:AGQ54=ADL87)*(AGT3:AGT54=ADL85)*(AGV3:AGV54="L"))+SUMPRODUCT((AGQ3:AGQ54=ADL83)*(AGT3:AGT54=ADL85)*(AGV3:AGV54="L"))+SUMPRODUCT((AGQ3:AGQ54=ADL84)*(AGT3:AGT54=ADL85)*(AGV3:AGV54="L"))</f>
        <v>0</v>
      </c>
      <c r="ADP85" s="395">
        <f ca="1">SUMPRODUCT((AGQ3:AGQ54=ADL85)*(AGT3:AGT54=ADL86)*AGR3:AGR54)+SUMPRODUCT((AGQ3:AGQ54=ADL85)*(AGT3:AGT54=ADL87)*AGR3:AGR54)+SUMPRODUCT((AGQ3:AGQ54=ADL85)*(AGT3:AGT54=ADL83)*AGR3:AGR54)+SUMPRODUCT((AGQ3:AGQ54=ADL85)*(AGT3:AGT54=ADL84)*AGR3:AGR54)+SUMPRODUCT((AGQ3:AGQ54=ADL86)*(AGT3:AGT54=ADL85)*AGS3:AGS54)+SUMPRODUCT((AGQ3:AGQ54=ADL87)*(AGT3:AGT54=ADL85)*AGS3:AGS54)+SUMPRODUCT((AGQ3:AGQ54=ADL83)*(AGT3:AGT54=ADL85)*AGS3:AGS54)+SUMPRODUCT((AGQ3:AGQ54=ADL84)*(AGT3:AGT54=ADL85)*AGS3:AGS54)</f>
        <v>0</v>
      </c>
      <c r="ADQ85" s="395">
        <f ca="1">SUMPRODUCT((AGQ3:AGQ54=ADL85)*(AGT3:AGT54=ADL86)*AGS3:AGS54)+SUMPRODUCT((AGQ3:AGQ54=ADL85)*(AGT3:AGT54=ADL87)*AGS3:AGS54)+SUMPRODUCT((AGQ3:AGQ54=ADL85)*(AGT3:AGT54=ADL83)*AGS3:AGS54)+SUMPRODUCT((AGQ3:AGQ54=ADL85)*(AGT3:AGT54=ADL84)*AGS3:AGS54)+SUMPRODUCT((AGQ3:AGQ54=ADL86)*(AGT3:AGT54=ADL85)*AGR3:AGR54)+SUMPRODUCT((AGQ3:AGQ54=ADL87)*(AGT3:AGT54=ADL85)*AGR3:AGR54)+SUMPRODUCT((AGQ3:AGQ54=ADL83)*(AGT3:AGT54=ADL85)*AGR3:AGR54)+SUMPRODUCT((AGQ3:AGQ54=ADL84)*(AGT3:AGT54=ADL85)*AGR3:AGR54)</f>
        <v>0</v>
      </c>
      <c r="ADR85" s="395">
        <f ca="1">ADP85-ADQ85+1000</f>
        <v>1000</v>
      </c>
      <c r="ADS85" s="395">
        <f t="shared" ca="1" si="7804"/>
        <v>0</v>
      </c>
      <c r="ADT85" s="395">
        <f ca="1">IF(ADL85&lt;&gt;"",VLOOKUP(ADL85,ACS4:ACY52,7,FALSE),"")</f>
        <v>1000</v>
      </c>
      <c r="ADU85" s="395">
        <f ca="1">IF(ADL85&lt;&gt;"",VLOOKUP(ADL85,ACS4:ACY52,5,FALSE),"")</f>
        <v>0</v>
      </c>
      <c r="ADV85" s="395">
        <f ca="1">IF(ADL85&lt;&gt;"",VLOOKUP(ADL85,ACS4:ADA52,9,FALSE),"")</f>
        <v>21</v>
      </c>
      <c r="ADW85" s="395">
        <f t="shared" ca="1" si="7805"/>
        <v>0</v>
      </c>
      <c r="ADX85" s="395">
        <f ca="1">IF(ADL85&lt;&gt;"",RANK(ADW85,ADW83:ADW86),"")</f>
        <v>1</v>
      </c>
      <c r="ADY85" s="395">
        <f ca="1">IF(ADL85&lt;&gt;"",SUMPRODUCT((ADW83:ADW86=ADW85)*(ADR83:ADR86&gt;ADR85)),"")</f>
        <v>0</v>
      </c>
      <c r="ADZ85" s="395">
        <f ca="1">IF(ADL85&lt;&gt;"",SUMPRODUCT((ADW83:ADW86=ADW85)*(ADR83:ADR86=ADR85)*(ADP83:ADP86&gt;ADP85)),"")</f>
        <v>0</v>
      </c>
      <c r="AEA85" s="395">
        <f ca="1">IF(ADL85&lt;&gt;"",SUMPRODUCT((ADW83:ADW86=ADW85)*(ADR83:ADR86=ADR85)*(ADP83:ADP86=ADP85)*(ADT83:ADT86&gt;ADT85)),"")</f>
        <v>0</v>
      </c>
      <c r="AEB85" s="395">
        <f ca="1">IF(ADL85&lt;&gt;"",SUMPRODUCT((ADW83:ADW86=ADW85)*(ADR83:ADR86=ADR85)*(ADP83:ADP86=ADP85)*(ADT83:ADT86=ADT85)*(ADU83:ADU86&gt;ADU85)),"")</f>
        <v>0</v>
      </c>
      <c r="AEC85" s="395">
        <f ca="1">IF(ADL85&lt;&gt;"",SUMPRODUCT((ADW83:ADW86=ADW85)*(ADR83:ADR86=ADR85)*(ADP83:ADP86=ADP85)*(ADT83:ADT86=ADT85)*(ADU83:ADU86=ADU85)*(ADV83:ADV86&gt;ADV85)),"")</f>
        <v>1</v>
      </c>
      <c r="AED85" s="395">
        <f ca="1">IF(ADL85&lt;&gt;"",SUM(ADX85:AEC85),"")</f>
        <v>2</v>
      </c>
      <c r="AEE85" s="395" t="str">
        <f ca="1">IF(AEF33&lt;&gt;"",SUMPRODUCT((AEM31:AEM34=AEM33)*(AEL31:AEL34=AEL33)*(AEJ31:AEJ34=AEJ33)*(AEK31:AEK34=AEK33)),"")</f>
        <v/>
      </c>
      <c r="AEF85" s="395" t="str">
        <f ca="1">IF(AND(AEE85&lt;&gt;"",AEE85&gt;1),AEF33,"")</f>
        <v/>
      </c>
      <c r="AEG85" s="395">
        <f ca="1">SUMPRODUCT((AGQ3:AGQ54=AEF85)*(AGT3:AGT54=AEF86)*(AGU3:AGU54="W"))+SUMPRODUCT((AGQ3:AGQ54=AEF85)*(AGT3:AGT54=AEF87)*(AGU3:AGU54="W"))+SUMPRODUCT((AGQ3:AGQ54=AEF85)*(AGT3:AGT54=AEF84)*(AGU3:AGU54="W"))+SUMPRODUCT((AGQ3:AGQ54=AEF86)*(AGT3:AGT54=AEF85)*(AGV3:AGV54="W"))+SUMPRODUCT((AGQ3:AGQ54=AEF87)*(AGT3:AGT54=AEF85)*(AGV3:AGV54="W"))+SUMPRODUCT((AGQ3:AGQ54=AEF84)*(AGT3:AGT54=AEF85)*(AGV3:AGV54="W"))</f>
        <v>0</v>
      </c>
      <c r="AEH85" s="395">
        <f ca="1">SUMPRODUCT((AGQ3:AGQ54=AEF85)*(AGT3:AGT54=AEF86)*(AGU3:AGU54="D"))+SUMPRODUCT((AGQ3:AGQ54=AEF85)*(AGT3:AGT54=AEF87)*(AGU3:AGU54="D"))+SUMPRODUCT((AGQ3:AGQ54=AEF85)*(AGT3:AGT54=AEF84)*(AGU3:AGU54="D"))+SUMPRODUCT((AGQ3:AGQ54=AEF86)*(AGT3:AGT54=AEF85)*(AGU3:AGU54="D"))+SUMPRODUCT((AGQ3:AGQ54=AEF87)*(AGT3:AGT54=AEF85)*(AGU3:AGU54="D"))+SUMPRODUCT((AGQ3:AGQ54=AEF84)*(AGT3:AGT54=AEF85)*(AGU3:AGU54="D"))</f>
        <v>0</v>
      </c>
      <c r="AEI85" s="395">
        <f ca="1">SUMPRODUCT((AGQ3:AGQ54=AEF85)*(AGT3:AGT54=AEF86)*(AGU3:AGU54="L"))+SUMPRODUCT((AGQ3:AGQ54=AEF85)*(AGT3:AGT54=AEF87)*(AGU3:AGU54="L"))+SUMPRODUCT((AGQ3:AGQ54=AEF85)*(AGT3:AGT54=AEF84)*(AGU3:AGU54="L"))+SUMPRODUCT((AGQ3:AGQ54=AEF86)*(AGT3:AGT54=AEF85)*(AGV3:AGV54="L"))+SUMPRODUCT((AGQ3:AGQ54=AEF87)*(AGT3:AGT54=AEF85)*(AGV3:AGV54="L"))+SUMPRODUCT((AGQ3:AGQ54=AEF84)*(AGT3:AGT54=AEF85)*(AGV3:AGV54="L"))</f>
        <v>0</v>
      </c>
      <c r="AEJ85" s="395">
        <f ca="1">SUMPRODUCT((AGQ3:AGQ54=AEF85)*(AGT3:AGT54=AEF86)*AGR3:AGR54)+SUMPRODUCT((AGQ3:AGQ54=AEF85)*(AGT3:AGT54=AEF87)*AGR3:AGR54)+SUMPRODUCT((AGQ3:AGQ54=AEF85)*(AGT3:AGT54=AEF83)*AGR3:AGR54)+SUMPRODUCT((AGQ3:AGQ54=AEF85)*(AGT3:AGT54=AEF84)*AGR3:AGR54)+SUMPRODUCT((AGQ3:AGQ54=AEF86)*(AGT3:AGT54=AEF85)*AGS3:AGS54)+SUMPRODUCT((AGQ3:AGQ54=AEF87)*(AGT3:AGT54=AEF85)*AGS3:AGS54)+SUMPRODUCT((AGQ3:AGQ54=AEF83)*(AGT3:AGT54=AEF85)*AGS3:AGS54)+SUMPRODUCT((AGQ3:AGQ54=AEF84)*(AGT3:AGT54=AEF85)*AGS3:AGS54)</f>
        <v>0</v>
      </c>
      <c r="AEK85" s="395">
        <f ca="1">SUMPRODUCT((AGQ3:AGQ54=AEF85)*(AGT3:AGT54=AEF86)*AGS3:AGS54)+SUMPRODUCT((AGQ3:AGQ54=AEF85)*(AGT3:AGT54=AEF87)*AGS3:AGS54)+SUMPRODUCT((AGQ3:AGQ54=AEF85)*(AGT3:AGT54=AEF83)*AGS3:AGS54)+SUMPRODUCT((AGQ3:AGQ54=AEF85)*(AGT3:AGT54=AEF84)*AGS3:AGS54)+SUMPRODUCT((AGQ3:AGQ54=AEF86)*(AGT3:AGT54=AEF85)*AGR3:AGR54)+SUMPRODUCT((AGQ3:AGQ54=AEF87)*(AGT3:AGT54=AEF85)*AGR3:AGR54)+SUMPRODUCT((AGQ3:AGQ54=AEF83)*(AGT3:AGT54=AEF85)*AGR3:AGR54)+SUMPRODUCT((AGQ3:AGQ54=AEF84)*(AGT3:AGT54=AEF85)*AGR3:AGR54)</f>
        <v>0</v>
      </c>
      <c r="AEL85" s="395">
        <f ca="1">AEJ85-AEK85+1000</f>
        <v>1000</v>
      </c>
      <c r="AEM85" s="395" t="str">
        <f t="shared" ca="1" si="7806"/>
        <v/>
      </c>
      <c r="AEN85" s="395" t="str">
        <f ca="1">IF(AEF85&lt;&gt;"",VLOOKUP(AEF85,ACS4:ACY52,7,FALSE),"")</f>
        <v/>
      </c>
      <c r="AEO85" s="395" t="str">
        <f ca="1">IF(AEF85&lt;&gt;"",VLOOKUP(AEF85,ACS4:ACY52,5,FALSE),"")</f>
        <v/>
      </c>
      <c r="AEP85" s="395" t="str">
        <f ca="1">IF(AEF85&lt;&gt;"",VLOOKUP(AEF85,ACS4:ADA52,9,FALSE),"")</f>
        <v/>
      </c>
      <c r="AEQ85" s="395" t="str">
        <f t="shared" ca="1" si="7807"/>
        <v/>
      </c>
      <c r="AER85" s="395" t="str">
        <f ca="1">IF(AEF85&lt;&gt;"",RANK(AEQ85,AEQ83:AEQ86),"")</f>
        <v/>
      </c>
      <c r="AES85" s="395" t="str">
        <f ca="1">IF(AEF85&lt;&gt;"",SUMPRODUCT((AEQ83:AEQ86=AEQ85)*(AEL83:AEL86&gt;AEL85)),"")</f>
        <v/>
      </c>
      <c r="AET85" s="395" t="str">
        <f ca="1">IF(AEF85&lt;&gt;"",SUMPRODUCT((AEQ83:AEQ86=AEQ85)*(AEL83:AEL86=AEL85)*(AEJ83:AEJ86&gt;AEJ85)),"")</f>
        <v/>
      </c>
      <c r="AEU85" s="395" t="str">
        <f ca="1">IF(AEF85&lt;&gt;"",SUMPRODUCT((AEQ83:AEQ86=AEQ85)*(AEL83:AEL86=AEL85)*(AEJ83:AEJ86=AEJ85)*(AEN83:AEN86&gt;AEN85)),"")</f>
        <v/>
      </c>
      <c r="AEV85" s="395" t="str">
        <f ca="1">IF(AEF85&lt;&gt;"",SUMPRODUCT((AEQ83:AEQ86=AEQ85)*(AEL83:AEL86=AEL85)*(AEJ83:AEJ86=AEJ85)*(AEN83:AEN86=AEN85)*(AEO83:AEO86&gt;AEO85)),"")</f>
        <v/>
      </c>
      <c r="AEW85" s="395" t="str">
        <f ca="1">IF(AEF85&lt;&gt;"",SUMPRODUCT((AEQ83:AEQ86=AEQ85)*(AEL83:AEL86=AEL85)*(AEJ83:AEJ86=AEJ85)*(AEN83:AEN86=AEN85)*(AEO83:AEO86=AEO85)*(AEP83:AEP86&gt;AEP85)),"")</f>
        <v/>
      </c>
      <c r="AEX85" s="395" t="str">
        <f t="shared" ref="AEX85:AEX86" ca="1" si="7827">IF(AEF85&lt;&gt;"",SUM(AER85:AEW85)+1,"")</f>
        <v/>
      </c>
      <c r="AHF85" s="395">
        <f ca="1">IF(COUNTIF(AHF31:AHF34,4)=4,1,SUMPRODUCT((AHF31:AHF34=AHF33)*(AHE31:AHE34=AHE33)*(AHC31:AHC34&gt;AHC33))+1)</f>
        <v>1</v>
      </c>
      <c r="AHQ85" s="395">
        <f ca="1">IF(AHR33&lt;&gt;"",SUMPRODUCT((AHY31:AHY34=AHY33)*(AHX31:AHX34=AHX33)*(AHV31:AHV34=AHV33)*(AHW31:AHW34=AHW33)),"")</f>
        <v>4</v>
      </c>
      <c r="AHR85" s="395" t="str">
        <f ca="1">IF(AND(AHQ85&lt;&gt;"",AHQ85&gt;1),AHR33,"")</f>
        <v>Internazionale</v>
      </c>
      <c r="AHS85" s="395">
        <f ca="1">SUMPRODUCT((AKW3:AKW54=AHR85)*(AKZ3:AKZ54=AHR86)*(ALA3:ALA54="W"))+SUMPRODUCT((AKW3:AKW54=AHR85)*(AKZ3:AKZ54=AHR87)*(ALA3:ALA54="W"))+SUMPRODUCT((AKW3:AKW54=AHR85)*(AKZ3:AKZ54=AHR83)*(ALA3:ALA54="W"))+SUMPRODUCT((AKW3:AKW54=AHR85)*(AKZ3:AKZ54=AHR84)*(ALA3:ALA54="W"))+SUMPRODUCT((AKW3:AKW54=AHR86)*(AKZ3:AKZ54=AHR85)*(ALB3:ALB54="W"))+SUMPRODUCT((AKW3:AKW54=AHR87)*(AKZ3:AKZ54=AHR85)*(ALB3:ALB54="W"))+SUMPRODUCT((AKW3:AKW54=AHR83)*(AKZ3:AKZ54=AHR85)*(ALB3:ALB54="W"))+SUMPRODUCT((AKW3:AKW54=AHR84)*(AKZ3:AKZ54=AHR85)*(ALB3:ALB54="W"))</f>
        <v>0</v>
      </c>
      <c r="AHT85" s="395">
        <f ca="1">SUMPRODUCT((AKW3:AKW54=AHR85)*(AKZ3:AKZ54=AHR86)*(ALA3:ALA54="D"))+SUMPRODUCT((AKW3:AKW54=AHR85)*(AKZ3:AKZ54=AHR87)*(ALA3:ALA54="D"))+SUMPRODUCT((AKW3:AKW54=AHR85)*(AKZ3:AKZ54=AHR83)*(ALA3:ALA54="D"))+SUMPRODUCT((AKW3:AKW54=AHR85)*(AKZ3:AKZ54=AHR84)*(ALA3:ALA54="D"))+SUMPRODUCT((AKW3:AKW54=AHR86)*(AKZ3:AKZ54=AHR85)*(ALA3:ALA54="D"))+SUMPRODUCT((AKW3:AKW54=AHR87)*(AKZ3:AKZ54=AHR85)*(ALA3:ALA54="D"))+SUMPRODUCT((AKW3:AKW54=AHR83)*(AKZ3:AKZ54=AHR85)*(ALA3:ALA54="D"))+SUMPRODUCT((AKW3:AKW54=AHR84)*(AKZ3:AKZ54=AHR85)*(ALA3:ALA54="D"))</f>
        <v>0</v>
      </c>
      <c r="AHU85" s="395">
        <f ca="1">SUMPRODUCT((AKW3:AKW54=AHR85)*(AKZ3:AKZ54=AHR86)*(ALA3:ALA54="L"))+SUMPRODUCT((AKW3:AKW54=AHR85)*(AKZ3:AKZ54=AHR87)*(ALA3:ALA54="L"))+SUMPRODUCT((AKW3:AKW54=AHR85)*(AKZ3:AKZ54=AHR83)*(ALA3:ALA54="L"))+SUMPRODUCT((AKW3:AKW54=AHR85)*(AKZ3:AKZ54=AHR84)*(ALA3:ALA54="L"))+SUMPRODUCT((AKW3:AKW54=AHR86)*(AKZ3:AKZ54=AHR85)*(ALB3:ALB54="L"))+SUMPRODUCT((AKW3:AKW54=AHR87)*(AKZ3:AKZ54=AHR85)*(ALB3:ALB54="L"))+SUMPRODUCT((AKW3:AKW54=AHR83)*(AKZ3:AKZ54=AHR85)*(ALB3:ALB54="L"))+SUMPRODUCT((AKW3:AKW54=AHR84)*(AKZ3:AKZ54=AHR85)*(ALB3:ALB54="L"))</f>
        <v>0</v>
      </c>
      <c r="AHV85" s="395">
        <f ca="1">SUMPRODUCT((AKW3:AKW54=AHR85)*(AKZ3:AKZ54=AHR86)*AKX3:AKX54)+SUMPRODUCT((AKW3:AKW54=AHR85)*(AKZ3:AKZ54=AHR87)*AKX3:AKX54)+SUMPRODUCT((AKW3:AKW54=AHR85)*(AKZ3:AKZ54=AHR83)*AKX3:AKX54)+SUMPRODUCT((AKW3:AKW54=AHR85)*(AKZ3:AKZ54=AHR84)*AKX3:AKX54)+SUMPRODUCT((AKW3:AKW54=AHR86)*(AKZ3:AKZ54=AHR85)*AKY3:AKY54)+SUMPRODUCT((AKW3:AKW54=AHR87)*(AKZ3:AKZ54=AHR85)*AKY3:AKY54)+SUMPRODUCT((AKW3:AKW54=AHR83)*(AKZ3:AKZ54=AHR85)*AKY3:AKY54)+SUMPRODUCT((AKW3:AKW54=AHR84)*(AKZ3:AKZ54=AHR85)*AKY3:AKY54)</f>
        <v>0</v>
      </c>
      <c r="AHW85" s="395">
        <f ca="1">SUMPRODUCT((AKW3:AKW54=AHR85)*(AKZ3:AKZ54=AHR86)*AKY3:AKY54)+SUMPRODUCT((AKW3:AKW54=AHR85)*(AKZ3:AKZ54=AHR87)*AKY3:AKY54)+SUMPRODUCT((AKW3:AKW54=AHR85)*(AKZ3:AKZ54=AHR83)*AKY3:AKY54)+SUMPRODUCT((AKW3:AKW54=AHR85)*(AKZ3:AKZ54=AHR84)*AKY3:AKY54)+SUMPRODUCT((AKW3:AKW54=AHR86)*(AKZ3:AKZ54=AHR85)*AKX3:AKX54)+SUMPRODUCT((AKW3:AKW54=AHR87)*(AKZ3:AKZ54=AHR85)*AKX3:AKX54)+SUMPRODUCT((AKW3:AKW54=AHR83)*(AKZ3:AKZ54=AHR85)*AKX3:AKX54)+SUMPRODUCT((AKW3:AKW54=AHR84)*(AKZ3:AKZ54=AHR85)*AKX3:AKX54)</f>
        <v>0</v>
      </c>
      <c r="AHX85" s="395">
        <f ca="1">AHV85-AHW85+1000</f>
        <v>1000</v>
      </c>
      <c r="AHY85" s="395">
        <f t="shared" ca="1" si="7808"/>
        <v>0</v>
      </c>
      <c r="AHZ85" s="395">
        <f ca="1">IF(AHR85&lt;&gt;"",VLOOKUP(AHR85,AGY4:AHE52,7,FALSE),"")</f>
        <v>1000</v>
      </c>
      <c r="AIA85" s="395">
        <f ca="1">IF(AHR85&lt;&gt;"",VLOOKUP(AHR85,AGY4:AHE52,5,FALSE),"")</f>
        <v>0</v>
      </c>
      <c r="AIB85" s="395">
        <f ca="1">IF(AHR85&lt;&gt;"",VLOOKUP(AHR85,AGY4:AHG52,9,FALSE),"")</f>
        <v>21</v>
      </c>
      <c r="AIC85" s="395">
        <f t="shared" ca="1" si="7809"/>
        <v>0</v>
      </c>
      <c r="AID85" s="395">
        <f ca="1">IF(AHR85&lt;&gt;"",RANK(AIC85,AIC83:AIC86),"")</f>
        <v>1</v>
      </c>
      <c r="AIE85" s="395">
        <f ca="1">IF(AHR85&lt;&gt;"",SUMPRODUCT((AIC83:AIC86=AIC85)*(AHX83:AHX86&gt;AHX85)),"")</f>
        <v>0</v>
      </c>
      <c r="AIF85" s="395">
        <f ca="1">IF(AHR85&lt;&gt;"",SUMPRODUCT((AIC83:AIC86=AIC85)*(AHX83:AHX86=AHX85)*(AHV83:AHV86&gt;AHV85)),"")</f>
        <v>0</v>
      </c>
      <c r="AIG85" s="395">
        <f ca="1">IF(AHR85&lt;&gt;"",SUMPRODUCT((AIC83:AIC86=AIC85)*(AHX83:AHX86=AHX85)*(AHV83:AHV86=AHV85)*(AHZ83:AHZ86&gt;AHZ85)),"")</f>
        <v>0</v>
      </c>
      <c r="AIH85" s="395">
        <f ca="1">IF(AHR85&lt;&gt;"",SUMPRODUCT((AIC83:AIC86=AIC85)*(AHX83:AHX86=AHX85)*(AHV83:AHV86=AHV85)*(AHZ83:AHZ86=AHZ85)*(AIA83:AIA86&gt;AIA85)),"")</f>
        <v>0</v>
      </c>
      <c r="AII85" s="395">
        <f ca="1">IF(AHR85&lt;&gt;"",SUMPRODUCT((AIC83:AIC86=AIC85)*(AHX83:AHX86=AHX85)*(AHV83:AHV86=AHV85)*(AHZ83:AHZ86=AHZ85)*(AIA83:AIA86=AIA85)*(AIB83:AIB86&gt;AIB85)),"")</f>
        <v>1</v>
      </c>
      <c r="AIJ85" s="395">
        <f ca="1">IF(AHR85&lt;&gt;"",SUM(AID85:AII85),"")</f>
        <v>2</v>
      </c>
      <c r="AIK85" s="395" t="str">
        <f ca="1">IF(AIL33&lt;&gt;"",SUMPRODUCT((AIS31:AIS34=AIS33)*(AIR31:AIR34=AIR33)*(AIP31:AIP34=AIP33)*(AIQ31:AIQ34=AIQ33)),"")</f>
        <v/>
      </c>
      <c r="AIL85" s="395" t="str">
        <f ca="1">IF(AND(AIK85&lt;&gt;"",AIK85&gt;1),AIL33,"")</f>
        <v/>
      </c>
      <c r="AIM85" s="395">
        <f ca="1">SUMPRODUCT((AKW3:AKW54=AIL85)*(AKZ3:AKZ54=AIL86)*(ALA3:ALA54="W"))+SUMPRODUCT((AKW3:AKW54=AIL85)*(AKZ3:AKZ54=AIL87)*(ALA3:ALA54="W"))+SUMPRODUCT((AKW3:AKW54=AIL85)*(AKZ3:AKZ54=AIL84)*(ALA3:ALA54="W"))+SUMPRODUCT((AKW3:AKW54=AIL86)*(AKZ3:AKZ54=AIL85)*(ALB3:ALB54="W"))+SUMPRODUCT((AKW3:AKW54=AIL87)*(AKZ3:AKZ54=AIL85)*(ALB3:ALB54="W"))+SUMPRODUCT((AKW3:AKW54=AIL84)*(AKZ3:AKZ54=AIL85)*(ALB3:ALB54="W"))</f>
        <v>0</v>
      </c>
      <c r="AIN85" s="395">
        <f ca="1">SUMPRODUCT((AKW3:AKW54=AIL85)*(AKZ3:AKZ54=AIL86)*(ALA3:ALA54="D"))+SUMPRODUCT((AKW3:AKW54=AIL85)*(AKZ3:AKZ54=AIL87)*(ALA3:ALA54="D"))+SUMPRODUCT((AKW3:AKW54=AIL85)*(AKZ3:AKZ54=AIL84)*(ALA3:ALA54="D"))+SUMPRODUCT((AKW3:AKW54=AIL86)*(AKZ3:AKZ54=AIL85)*(ALA3:ALA54="D"))+SUMPRODUCT((AKW3:AKW54=AIL87)*(AKZ3:AKZ54=AIL85)*(ALA3:ALA54="D"))+SUMPRODUCT((AKW3:AKW54=AIL84)*(AKZ3:AKZ54=AIL85)*(ALA3:ALA54="D"))</f>
        <v>0</v>
      </c>
      <c r="AIO85" s="395">
        <f ca="1">SUMPRODUCT((AKW3:AKW54=AIL85)*(AKZ3:AKZ54=AIL86)*(ALA3:ALA54="L"))+SUMPRODUCT((AKW3:AKW54=AIL85)*(AKZ3:AKZ54=AIL87)*(ALA3:ALA54="L"))+SUMPRODUCT((AKW3:AKW54=AIL85)*(AKZ3:AKZ54=AIL84)*(ALA3:ALA54="L"))+SUMPRODUCT((AKW3:AKW54=AIL86)*(AKZ3:AKZ54=AIL85)*(ALB3:ALB54="L"))+SUMPRODUCT((AKW3:AKW54=AIL87)*(AKZ3:AKZ54=AIL85)*(ALB3:ALB54="L"))+SUMPRODUCT((AKW3:AKW54=AIL84)*(AKZ3:AKZ54=AIL85)*(ALB3:ALB54="L"))</f>
        <v>0</v>
      </c>
      <c r="AIP85" s="395">
        <f ca="1">SUMPRODUCT((AKW3:AKW54=AIL85)*(AKZ3:AKZ54=AIL86)*AKX3:AKX54)+SUMPRODUCT((AKW3:AKW54=AIL85)*(AKZ3:AKZ54=AIL87)*AKX3:AKX54)+SUMPRODUCT((AKW3:AKW54=AIL85)*(AKZ3:AKZ54=AIL83)*AKX3:AKX54)+SUMPRODUCT((AKW3:AKW54=AIL85)*(AKZ3:AKZ54=AIL84)*AKX3:AKX54)+SUMPRODUCT((AKW3:AKW54=AIL86)*(AKZ3:AKZ54=AIL85)*AKY3:AKY54)+SUMPRODUCT((AKW3:AKW54=AIL87)*(AKZ3:AKZ54=AIL85)*AKY3:AKY54)+SUMPRODUCT((AKW3:AKW54=AIL83)*(AKZ3:AKZ54=AIL85)*AKY3:AKY54)+SUMPRODUCT((AKW3:AKW54=AIL84)*(AKZ3:AKZ54=AIL85)*AKY3:AKY54)</f>
        <v>0</v>
      </c>
      <c r="AIQ85" s="395">
        <f ca="1">SUMPRODUCT((AKW3:AKW54=AIL85)*(AKZ3:AKZ54=AIL86)*AKY3:AKY54)+SUMPRODUCT((AKW3:AKW54=AIL85)*(AKZ3:AKZ54=AIL87)*AKY3:AKY54)+SUMPRODUCT((AKW3:AKW54=AIL85)*(AKZ3:AKZ54=AIL83)*AKY3:AKY54)+SUMPRODUCT((AKW3:AKW54=AIL85)*(AKZ3:AKZ54=AIL84)*AKY3:AKY54)+SUMPRODUCT((AKW3:AKW54=AIL86)*(AKZ3:AKZ54=AIL85)*AKX3:AKX54)+SUMPRODUCT((AKW3:AKW54=AIL87)*(AKZ3:AKZ54=AIL85)*AKX3:AKX54)+SUMPRODUCT((AKW3:AKW54=AIL83)*(AKZ3:AKZ54=AIL85)*AKX3:AKX54)+SUMPRODUCT((AKW3:AKW54=AIL84)*(AKZ3:AKZ54=AIL85)*AKX3:AKX54)</f>
        <v>0</v>
      </c>
      <c r="AIR85" s="395">
        <f ca="1">AIP85-AIQ85+1000</f>
        <v>1000</v>
      </c>
      <c r="AIS85" s="395" t="str">
        <f t="shared" ca="1" si="7810"/>
        <v/>
      </c>
      <c r="AIT85" s="395" t="str">
        <f ca="1">IF(AIL85&lt;&gt;"",VLOOKUP(AIL85,AGY4:AHE52,7,FALSE),"")</f>
        <v/>
      </c>
      <c r="AIU85" s="395" t="str">
        <f ca="1">IF(AIL85&lt;&gt;"",VLOOKUP(AIL85,AGY4:AHE52,5,FALSE),"")</f>
        <v/>
      </c>
      <c r="AIV85" s="395" t="str">
        <f ca="1">IF(AIL85&lt;&gt;"",VLOOKUP(AIL85,AGY4:AHG52,9,FALSE),"")</f>
        <v/>
      </c>
      <c r="AIW85" s="395" t="str">
        <f t="shared" ca="1" si="7811"/>
        <v/>
      </c>
      <c r="AIX85" s="395" t="str">
        <f ca="1">IF(AIL85&lt;&gt;"",RANK(AIW85,AIW83:AIW86),"")</f>
        <v/>
      </c>
      <c r="AIY85" s="395" t="str">
        <f ca="1">IF(AIL85&lt;&gt;"",SUMPRODUCT((AIW83:AIW86=AIW85)*(AIR83:AIR86&gt;AIR85)),"")</f>
        <v/>
      </c>
      <c r="AIZ85" s="395" t="str">
        <f ca="1">IF(AIL85&lt;&gt;"",SUMPRODUCT((AIW83:AIW86=AIW85)*(AIR83:AIR86=AIR85)*(AIP83:AIP86&gt;AIP85)),"")</f>
        <v/>
      </c>
      <c r="AJA85" s="395" t="str">
        <f ca="1">IF(AIL85&lt;&gt;"",SUMPRODUCT((AIW83:AIW86=AIW85)*(AIR83:AIR86=AIR85)*(AIP83:AIP86=AIP85)*(AIT83:AIT86&gt;AIT85)),"")</f>
        <v/>
      </c>
      <c r="AJB85" s="395" t="str">
        <f ca="1">IF(AIL85&lt;&gt;"",SUMPRODUCT((AIW83:AIW86=AIW85)*(AIR83:AIR86=AIR85)*(AIP83:AIP86=AIP85)*(AIT83:AIT86=AIT85)*(AIU83:AIU86&gt;AIU85)),"")</f>
        <v/>
      </c>
      <c r="AJC85" s="395" t="str">
        <f ca="1">IF(AIL85&lt;&gt;"",SUMPRODUCT((AIW83:AIW86=AIW85)*(AIR83:AIR86=AIR85)*(AIP83:AIP86=AIP85)*(AIT83:AIT86=AIT85)*(AIU83:AIU86=AIU85)*(AIV83:AIV86&gt;AIV85)),"")</f>
        <v/>
      </c>
      <c r="AJD85" s="395" t="str">
        <f t="shared" ref="AJD85:AJD86" ca="1" si="7828">IF(AIL85&lt;&gt;"",SUM(AIX85:AJC85)+1,"")</f>
        <v/>
      </c>
      <c r="ALL85" s="395">
        <f ca="1">IF(COUNTIF(ALL31:ALL34,4)=4,1,SUMPRODUCT((ALL31:ALL34=ALL33)*(ALK31:ALK34=ALK33)*(ALI31:ALI34&gt;ALI33))+1)</f>
        <v>1</v>
      </c>
      <c r="ALW85" s="395">
        <f ca="1">IF(ALX33&lt;&gt;"",SUMPRODUCT((AME31:AME34=AME33)*(AMD31:AMD34=AMD33)*(AMB31:AMB34=AMB33)*(AMC31:AMC34=AMC33)),"")</f>
        <v>4</v>
      </c>
      <c r="ALX85" s="395" t="str">
        <f ca="1">IF(AND(ALW85&lt;&gt;"",ALW85&gt;1),ALX33,"")</f>
        <v>Internazionale</v>
      </c>
      <c r="ALY85" s="395">
        <f ca="1">SUMPRODUCT((APC3:APC54=ALX85)*(APF3:APF54=ALX86)*(APG3:APG54="W"))+SUMPRODUCT((APC3:APC54=ALX85)*(APF3:APF54=ALX87)*(APG3:APG54="W"))+SUMPRODUCT((APC3:APC54=ALX85)*(APF3:APF54=ALX83)*(APG3:APG54="W"))+SUMPRODUCT((APC3:APC54=ALX85)*(APF3:APF54=ALX84)*(APG3:APG54="W"))+SUMPRODUCT((APC3:APC54=ALX86)*(APF3:APF54=ALX85)*(APH3:APH54="W"))+SUMPRODUCT((APC3:APC54=ALX87)*(APF3:APF54=ALX85)*(APH3:APH54="W"))+SUMPRODUCT((APC3:APC54=ALX83)*(APF3:APF54=ALX85)*(APH3:APH54="W"))+SUMPRODUCT((APC3:APC54=ALX84)*(APF3:APF54=ALX85)*(APH3:APH54="W"))</f>
        <v>0</v>
      </c>
      <c r="ALZ85" s="395">
        <f ca="1">SUMPRODUCT((APC3:APC54=ALX85)*(APF3:APF54=ALX86)*(APG3:APG54="D"))+SUMPRODUCT((APC3:APC54=ALX85)*(APF3:APF54=ALX87)*(APG3:APG54="D"))+SUMPRODUCT((APC3:APC54=ALX85)*(APF3:APF54=ALX83)*(APG3:APG54="D"))+SUMPRODUCT((APC3:APC54=ALX85)*(APF3:APF54=ALX84)*(APG3:APG54="D"))+SUMPRODUCT((APC3:APC54=ALX86)*(APF3:APF54=ALX85)*(APG3:APG54="D"))+SUMPRODUCT((APC3:APC54=ALX87)*(APF3:APF54=ALX85)*(APG3:APG54="D"))+SUMPRODUCT((APC3:APC54=ALX83)*(APF3:APF54=ALX85)*(APG3:APG54="D"))+SUMPRODUCT((APC3:APC54=ALX84)*(APF3:APF54=ALX85)*(APG3:APG54="D"))</f>
        <v>0</v>
      </c>
      <c r="AMA85" s="395">
        <f ca="1">SUMPRODUCT((APC3:APC54=ALX85)*(APF3:APF54=ALX86)*(APG3:APG54="L"))+SUMPRODUCT((APC3:APC54=ALX85)*(APF3:APF54=ALX87)*(APG3:APG54="L"))+SUMPRODUCT((APC3:APC54=ALX85)*(APF3:APF54=ALX83)*(APG3:APG54="L"))+SUMPRODUCT((APC3:APC54=ALX85)*(APF3:APF54=ALX84)*(APG3:APG54="L"))+SUMPRODUCT((APC3:APC54=ALX86)*(APF3:APF54=ALX85)*(APH3:APH54="L"))+SUMPRODUCT((APC3:APC54=ALX87)*(APF3:APF54=ALX85)*(APH3:APH54="L"))+SUMPRODUCT((APC3:APC54=ALX83)*(APF3:APF54=ALX85)*(APH3:APH54="L"))+SUMPRODUCT((APC3:APC54=ALX84)*(APF3:APF54=ALX85)*(APH3:APH54="L"))</f>
        <v>0</v>
      </c>
      <c r="AMB85" s="395">
        <f ca="1">SUMPRODUCT((APC3:APC54=ALX85)*(APF3:APF54=ALX86)*APD3:APD54)+SUMPRODUCT((APC3:APC54=ALX85)*(APF3:APF54=ALX87)*APD3:APD54)+SUMPRODUCT((APC3:APC54=ALX85)*(APF3:APF54=ALX83)*APD3:APD54)+SUMPRODUCT((APC3:APC54=ALX85)*(APF3:APF54=ALX84)*APD3:APD54)+SUMPRODUCT((APC3:APC54=ALX86)*(APF3:APF54=ALX85)*APE3:APE54)+SUMPRODUCT((APC3:APC54=ALX87)*(APF3:APF54=ALX85)*APE3:APE54)+SUMPRODUCT((APC3:APC54=ALX83)*(APF3:APF54=ALX85)*APE3:APE54)+SUMPRODUCT((APC3:APC54=ALX84)*(APF3:APF54=ALX85)*APE3:APE54)</f>
        <v>0</v>
      </c>
      <c r="AMC85" s="395">
        <f ca="1">SUMPRODUCT((APC3:APC54=ALX85)*(APF3:APF54=ALX86)*APE3:APE54)+SUMPRODUCT((APC3:APC54=ALX85)*(APF3:APF54=ALX87)*APE3:APE54)+SUMPRODUCT((APC3:APC54=ALX85)*(APF3:APF54=ALX83)*APE3:APE54)+SUMPRODUCT((APC3:APC54=ALX85)*(APF3:APF54=ALX84)*APE3:APE54)+SUMPRODUCT((APC3:APC54=ALX86)*(APF3:APF54=ALX85)*APD3:APD54)+SUMPRODUCT((APC3:APC54=ALX87)*(APF3:APF54=ALX85)*APD3:APD54)+SUMPRODUCT((APC3:APC54=ALX83)*(APF3:APF54=ALX85)*APD3:APD54)+SUMPRODUCT((APC3:APC54=ALX84)*(APF3:APF54=ALX85)*APD3:APD54)</f>
        <v>0</v>
      </c>
      <c r="AMD85" s="395">
        <f ca="1">AMB85-AMC85+1000</f>
        <v>1000</v>
      </c>
      <c r="AME85" s="395">
        <f t="shared" ca="1" si="7812"/>
        <v>0</v>
      </c>
      <c r="AMF85" s="395">
        <f ca="1">IF(ALX85&lt;&gt;"",VLOOKUP(ALX85,ALE4:ALK52,7,FALSE),"")</f>
        <v>1000</v>
      </c>
      <c r="AMG85" s="395">
        <f ca="1">IF(ALX85&lt;&gt;"",VLOOKUP(ALX85,ALE4:ALK52,5,FALSE),"")</f>
        <v>0</v>
      </c>
      <c r="AMH85" s="395">
        <f ca="1">IF(ALX85&lt;&gt;"",VLOOKUP(ALX85,ALE4:ALM52,9,FALSE),"")</f>
        <v>21</v>
      </c>
      <c r="AMI85" s="395">
        <f t="shared" ca="1" si="7813"/>
        <v>0</v>
      </c>
      <c r="AMJ85" s="395">
        <f ca="1">IF(ALX85&lt;&gt;"",RANK(AMI85,AMI83:AMI86),"")</f>
        <v>1</v>
      </c>
      <c r="AMK85" s="395">
        <f ca="1">IF(ALX85&lt;&gt;"",SUMPRODUCT((AMI83:AMI86=AMI85)*(AMD83:AMD86&gt;AMD85)),"")</f>
        <v>0</v>
      </c>
      <c r="AML85" s="395">
        <f ca="1">IF(ALX85&lt;&gt;"",SUMPRODUCT((AMI83:AMI86=AMI85)*(AMD83:AMD86=AMD85)*(AMB83:AMB86&gt;AMB85)),"")</f>
        <v>0</v>
      </c>
      <c r="AMM85" s="395">
        <f ca="1">IF(ALX85&lt;&gt;"",SUMPRODUCT((AMI83:AMI86=AMI85)*(AMD83:AMD86=AMD85)*(AMB83:AMB86=AMB85)*(AMF83:AMF86&gt;AMF85)),"")</f>
        <v>0</v>
      </c>
      <c r="AMN85" s="395">
        <f ca="1">IF(ALX85&lt;&gt;"",SUMPRODUCT((AMI83:AMI86=AMI85)*(AMD83:AMD86=AMD85)*(AMB83:AMB86=AMB85)*(AMF83:AMF86=AMF85)*(AMG83:AMG86&gt;AMG85)),"")</f>
        <v>0</v>
      </c>
      <c r="AMO85" s="395">
        <f ca="1">IF(ALX85&lt;&gt;"",SUMPRODUCT((AMI83:AMI86=AMI85)*(AMD83:AMD86=AMD85)*(AMB83:AMB86=AMB85)*(AMF83:AMF86=AMF85)*(AMG83:AMG86=AMG85)*(AMH83:AMH86&gt;AMH85)),"")</f>
        <v>1</v>
      </c>
      <c r="AMP85" s="395">
        <f ca="1">IF(ALX85&lt;&gt;"",SUM(AMJ85:AMO85),"")</f>
        <v>2</v>
      </c>
      <c r="AMQ85" s="395" t="str">
        <f ca="1">IF(AMR33&lt;&gt;"",SUMPRODUCT((AMY31:AMY34=AMY33)*(AMX31:AMX34=AMX33)*(AMV31:AMV34=AMV33)*(AMW31:AMW34=AMW33)),"")</f>
        <v/>
      </c>
      <c r="AMR85" s="395" t="str">
        <f ca="1">IF(AND(AMQ85&lt;&gt;"",AMQ85&gt;1),AMR33,"")</f>
        <v/>
      </c>
      <c r="AMS85" s="395">
        <f ca="1">SUMPRODUCT((APC3:APC54=AMR85)*(APF3:APF54=AMR86)*(APG3:APG54="W"))+SUMPRODUCT((APC3:APC54=AMR85)*(APF3:APF54=AMR87)*(APG3:APG54="W"))+SUMPRODUCT((APC3:APC54=AMR85)*(APF3:APF54=AMR84)*(APG3:APG54="W"))+SUMPRODUCT((APC3:APC54=AMR86)*(APF3:APF54=AMR85)*(APH3:APH54="W"))+SUMPRODUCT((APC3:APC54=AMR87)*(APF3:APF54=AMR85)*(APH3:APH54="W"))+SUMPRODUCT((APC3:APC54=AMR84)*(APF3:APF54=AMR85)*(APH3:APH54="W"))</f>
        <v>0</v>
      </c>
      <c r="AMT85" s="395">
        <f ca="1">SUMPRODUCT((APC3:APC54=AMR85)*(APF3:APF54=AMR86)*(APG3:APG54="D"))+SUMPRODUCT((APC3:APC54=AMR85)*(APF3:APF54=AMR87)*(APG3:APG54="D"))+SUMPRODUCT((APC3:APC54=AMR85)*(APF3:APF54=AMR84)*(APG3:APG54="D"))+SUMPRODUCT((APC3:APC54=AMR86)*(APF3:APF54=AMR85)*(APG3:APG54="D"))+SUMPRODUCT((APC3:APC54=AMR87)*(APF3:APF54=AMR85)*(APG3:APG54="D"))+SUMPRODUCT((APC3:APC54=AMR84)*(APF3:APF54=AMR85)*(APG3:APG54="D"))</f>
        <v>0</v>
      </c>
      <c r="AMU85" s="395">
        <f ca="1">SUMPRODUCT((APC3:APC54=AMR85)*(APF3:APF54=AMR86)*(APG3:APG54="L"))+SUMPRODUCT((APC3:APC54=AMR85)*(APF3:APF54=AMR87)*(APG3:APG54="L"))+SUMPRODUCT((APC3:APC54=AMR85)*(APF3:APF54=AMR84)*(APG3:APG54="L"))+SUMPRODUCT((APC3:APC54=AMR86)*(APF3:APF54=AMR85)*(APH3:APH54="L"))+SUMPRODUCT((APC3:APC54=AMR87)*(APF3:APF54=AMR85)*(APH3:APH54="L"))+SUMPRODUCT((APC3:APC54=AMR84)*(APF3:APF54=AMR85)*(APH3:APH54="L"))</f>
        <v>0</v>
      </c>
      <c r="AMV85" s="395">
        <f ca="1">SUMPRODUCT((APC3:APC54=AMR85)*(APF3:APF54=AMR86)*APD3:APD54)+SUMPRODUCT((APC3:APC54=AMR85)*(APF3:APF54=AMR87)*APD3:APD54)+SUMPRODUCT((APC3:APC54=AMR85)*(APF3:APF54=AMR83)*APD3:APD54)+SUMPRODUCT((APC3:APC54=AMR85)*(APF3:APF54=AMR84)*APD3:APD54)+SUMPRODUCT((APC3:APC54=AMR86)*(APF3:APF54=AMR85)*APE3:APE54)+SUMPRODUCT((APC3:APC54=AMR87)*(APF3:APF54=AMR85)*APE3:APE54)+SUMPRODUCT((APC3:APC54=AMR83)*(APF3:APF54=AMR85)*APE3:APE54)+SUMPRODUCT((APC3:APC54=AMR84)*(APF3:APF54=AMR85)*APE3:APE54)</f>
        <v>0</v>
      </c>
      <c r="AMW85" s="395">
        <f ca="1">SUMPRODUCT((APC3:APC54=AMR85)*(APF3:APF54=AMR86)*APE3:APE54)+SUMPRODUCT((APC3:APC54=AMR85)*(APF3:APF54=AMR87)*APE3:APE54)+SUMPRODUCT((APC3:APC54=AMR85)*(APF3:APF54=AMR83)*APE3:APE54)+SUMPRODUCT((APC3:APC54=AMR85)*(APF3:APF54=AMR84)*APE3:APE54)+SUMPRODUCT((APC3:APC54=AMR86)*(APF3:APF54=AMR85)*APD3:APD54)+SUMPRODUCT((APC3:APC54=AMR87)*(APF3:APF54=AMR85)*APD3:APD54)+SUMPRODUCT((APC3:APC54=AMR83)*(APF3:APF54=AMR85)*APD3:APD54)+SUMPRODUCT((APC3:APC54=AMR84)*(APF3:APF54=AMR85)*APD3:APD54)</f>
        <v>0</v>
      </c>
      <c r="AMX85" s="395">
        <f ca="1">AMV85-AMW85+1000</f>
        <v>1000</v>
      </c>
      <c r="AMY85" s="395" t="str">
        <f t="shared" ca="1" si="7814"/>
        <v/>
      </c>
      <c r="AMZ85" s="395" t="str">
        <f ca="1">IF(AMR85&lt;&gt;"",VLOOKUP(AMR85,ALE4:ALK52,7,FALSE),"")</f>
        <v/>
      </c>
      <c r="ANA85" s="395" t="str">
        <f ca="1">IF(AMR85&lt;&gt;"",VLOOKUP(AMR85,ALE4:ALK52,5,FALSE),"")</f>
        <v/>
      </c>
      <c r="ANB85" s="395" t="str">
        <f ca="1">IF(AMR85&lt;&gt;"",VLOOKUP(AMR85,ALE4:ALM52,9,FALSE),"")</f>
        <v/>
      </c>
      <c r="ANC85" s="395" t="str">
        <f t="shared" ca="1" si="7815"/>
        <v/>
      </c>
      <c r="AND85" s="395" t="str">
        <f ca="1">IF(AMR85&lt;&gt;"",RANK(ANC85,ANC83:ANC86),"")</f>
        <v/>
      </c>
      <c r="ANE85" s="395" t="str">
        <f ca="1">IF(AMR85&lt;&gt;"",SUMPRODUCT((ANC83:ANC86=ANC85)*(AMX83:AMX86&gt;AMX85)),"")</f>
        <v/>
      </c>
      <c r="ANF85" s="395" t="str">
        <f ca="1">IF(AMR85&lt;&gt;"",SUMPRODUCT((ANC83:ANC86=ANC85)*(AMX83:AMX86=AMX85)*(AMV83:AMV86&gt;AMV85)),"")</f>
        <v/>
      </c>
      <c r="ANG85" s="395" t="str">
        <f ca="1">IF(AMR85&lt;&gt;"",SUMPRODUCT((ANC83:ANC86=ANC85)*(AMX83:AMX86=AMX85)*(AMV83:AMV86=AMV85)*(AMZ83:AMZ86&gt;AMZ85)),"")</f>
        <v/>
      </c>
      <c r="ANH85" s="395" t="str">
        <f ca="1">IF(AMR85&lt;&gt;"",SUMPRODUCT((ANC83:ANC86=ANC85)*(AMX83:AMX86=AMX85)*(AMV83:AMV86=AMV85)*(AMZ83:AMZ86=AMZ85)*(ANA83:ANA86&gt;ANA85)),"")</f>
        <v/>
      </c>
      <c r="ANI85" s="395" t="str">
        <f ca="1">IF(AMR85&lt;&gt;"",SUMPRODUCT((ANC83:ANC86=ANC85)*(AMX83:AMX86=AMX85)*(AMV83:AMV86=AMV85)*(AMZ83:AMZ86=AMZ85)*(ANA83:ANA86=ANA85)*(ANB83:ANB86&gt;ANB85)),"")</f>
        <v/>
      </c>
      <c r="ANJ85" s="395" t="str">
        <f t="shared" ref="ANJ85:ANJ86" ca="1" si="7829">IF(AMR85&lt;&gt;"",SUM(AND85:ANI85)+1,"")</f>
        <v/>
      </c>
      <c r="APR85" s="395">
        <f ca="1">IF(COUNTIF(APR31:APR34,4)=4,1,SUMPRODUCT((APR31:APR34=APR33)*(APQ31:APQ34=APQ33)*(APO31:APO34&gt;APO33))+1)</f>
        <v>1</v>
      </c>
      <c r="AQC85" s="395">
        <f ca="1">IF(AQD33&lt;&gt;"",SUMPRODUCT((AQK31:AQK34=AQK33)*(AQJ31:AQJ34=AQJ33)*(AQH31:AQH34=AQH33)*(AQI31:AQI34=AQI33)),"")</f>
        <v>4</v>
      </c>
      <c r="AQD85" s="395" t="str">
        <f ca="1">IF(AND(AQC85&lt;&gt;"",AQC85&gt;1),AQD33,"")</f>
        <v>Internazionale</v>
      </c>
      <c r="AQE85" s="395">
        <f ca="1">SUMPRODUCT((ATI3:ATI54=AQD85)*(ATL3:ATL54=AQD86)*(ATM3:ATM54="W"))+SUMPRODUCT((ATI3:ATI54=AQD85)*(ATL3:ATL54=AQD87)*(ATM3:ATM54="W"))+SUMPRODUCT((ATI3:ATI54=AQD85)*(ATL3:ATL54=AQD83)*(ATM3:ATM54="W"))+SUMPRODUCT((ATI3:ATI54=AQD85)*(ATL3:ATL54=AQD84)*(ATM3:ATM54="W"))+SUMPRODUCT((ATI3:ATI54=AQD86)*(ATL3:ATL54=AQD85)*(ATN3:ATN54="W"))+SUMPRODUCT((ATI3:ATI54=AQD87)*(ATL3:ATL54=AQD85)*(ATN3:ATN54="W"))+SUMPRODUCT((ATI3:ATI54=AQD83)*(ATL3:ATL54=AQD85)*(ATN3:ATN54="W"))+SUMPRODUCT((ATI3:ATI54=AQD84)*(ATL3:ATL54=AQD85)*(ATN3:ATN54="W"))</f>
        <v>0</v>
      </c>
      <c r="AQF85" s="395">
        <f ca="1">SUMPRODUCT((ATI3:ATI54=AQD85)*(ATL3:ATL54=AQD86)*(ATM3:ATM54="D"))+SUMPRODUCT((ATI3:ATI54=AQD85)*(ATL3:ATL54=AQD87)*(ATM3:ATM54="D"))+SUMPRODUCT((ATI3:ATI54=AQD85)*(ATL3:ATL54=AQD83)*(ATM3:ATM54="D"))+SUMPRODUCT((ATI3:ATI54=AQD85)*(ATL3:ATL54=AQD84)*(ATM3:ATM54="D"))+SUMPRODUCT((ATI3:ATI54=AQD86)*(ATL3:ATL54=AQD85)*(ATM3:ATM54="D"))+SUMPRODUCT((ATI3:ATI54=AQD87)*(ATL3:ATL54=AQD85)*(ATM3:ATM54="D"))+SUMPRODUCT((ATI3:ATI54=AQD83)*(ATL3:ATL54=AQD85)*(ATM3:ATM54="D"))+SUMPRODUCT((ATI3:ATI54=AQD84)*(ATL3:ATL54=AQD85)*(ATM3:ATM54="D"))</f>
        <v>0</v>
      </c>
      <c r="AQG85" s="395">
        <f ca="1">SUMPRODUCT((ATI3:ATI54=AQD85)*(ATL3:ATL54=AQD86)*(ATM3:ATM54="L"))+SUMPRODUCT((ATI3:ATI54=AQD85)*(ATL3:ATL54=AQD87)*(ATM3:ATM54="L"))+SUMPRODUCT((ATI3:ATI54=AQD85)*(ATL3:ATL54=AQD83)*(ATM3:ATM54="L"))+SUMPRODUCT((ATI3:ATI54=AQD85)*(ATL3:ATL54=AQD84)*(ATM3:ATM54="L"))+SUMPRODUCT((ATI3:ATI54=AQD86)*(ATL3:ATL54=AQD85)*(ATN3:ATN54="L"))+SUMPRODUCT((ATI3:ATI54=AQD87)*(ATL3:ATL54=AQD85)*(ATN3:ATN54="L"))+SUMPRODUCT((ATI3:ATI54=AQD83)*(ATL3:ATL54=AQD85)*(ATN3:ATN54="L"))+SUMPRODUCT((ATI3:ATI54=AQD84)*(ATL3:ATL54=AQD85)*(ATN3:ATN54="L"))</f>
        <v>0</v>
      </c>
      <c r="AQH85" s="395">
        <f ca="1">SUMPRODUCT((ATI3:ATI54=AQD85)*(ATL3:ATL54=AQD86)*ATJ3:ATJ54)+SUMPRODUCT((ATI3:ATI54=AQD85)*(ATL3:ATL54=AQD87)*ATJ3:ATJ54)+SUMPRODUCT((ATI3:ATI54=AQD85)*(ATL3:ATL54=AQD83)*ATJ3:ATJ54)+SUMPRODUCT((ATI3:ATI54=AQD85)*(ATL3:ATL54=AQD84)*ATJ3:ATJ54)+SUMPRODUCT((ATI3:ATI54=AQD86)*(ATL3:ATL54=AQD85)*ATK3:ATK54)+SUMPRODUCT((ATI3:ATI54=AQD87)*(ATL3:ATL54=AQD85)*ATK3:ATK54)+SUMPRODUCT((ATI3:ATI54=AQD83)*(ATL3:ATL54=AQD85)*ATK3:ATK54)+SUMPRODUCT((ATI3:ATI54=AQD84)*(ATL3:ATL54=AQD85)*ATK3:ATK54)</f>
        <v>0</v>
      </c>
      <c r="AQI85" s="395">
        <f ca="1">SUMPRODUCT((ATI3:ATI54=AQD85)*(ATL3:ATL54=AQD86)*ATK3:ATK54)+SUMPRODUCT((ATI3:ATI54=AQD85)*(ATL3:ATL54=AQD87)*ATK3:ATK54)+SUMPRODUCT((ATI3:ATI54=AQD85)*(ATL3:ATL54=AQD83)*ATK3:ATK54)+SUMPRODUCT((ATI3:ATI54=AQD85)*(ATL3:ATL54=AQD84)*ATK3:ATK54)+SUMPRODUCT((ATI3:ATI54=AQD86)*(ATL3:ATL54=AQD85)*ATJ3:ATJ54)+SUMPRODUCT((ATI3:ATI54=AQD87)*(ATL3:ATL54=AQD85)*ATJ3:ATJ54)+SUMPRODUCT((ATI3:ATI54=AQD83)*(ATL3:ATL54=AQD85)*ATJ3:ATJ54)+SUMPRODUCT((ATI3:ATI54=AQD84)*(ATL3:ATL54=AQD85)*ATJ3:ATJ54)</f>
        <v>0</v>
      </c>
      <c r="AQJ85" s="395">
        <f ca="1">AQH85-AQI85+1000</f>
        <v>1000</v>
      </c>
      <c r="AQK85" s="395">
        <f t="shared" ca="1" si="7816"/>
        <v>0</v>
      </c>
      <c r="AQL85" s="395">
        <f ca="1">IF(AQD85&lt;&gt;"",VLOOKUP(AQD85,APK4:APQ52,7,FALSE),"")</f>
        <v>1000</v>
      </c>
      <c r="AQM85" s="395">
        <f ca="1">IF(AQD85&lt;&gt;"",VLOOKUP(AQD85,APK4:APQ52,5,FALSE),"")</f>
        <v>0</v>
      </c>
      <c r="AQN85" s="395">
        <f ca="1">IF(AQD85&lt;&gt;"",VLOOKUP(AQD85,APK4:APS52,9,FALSE),"")</f>
        <v>21</v>
      </c>
      <c r="AQO85" s="395">
        <f t="shared" ca="1" si="7817"/>
        <v>0</v>
      </c>
      <c r="AQP85" s="395">
        <f ca="1">IF(AQD85&lt;&gt;"",RANK(AQO85,AQO83:AQO86),"")</f>
        <v>1</v>
      </c>
      <c r="AQQ85" s="395">
        <f ca="1">IF(AQD85&lt;&gt;"",SUMPRODUCT((AQO83:AQO86=AQO85)*(AQJ83:AQJ86&gt;AQJ85)),"")</f>
        <v>0</v>
      </c>
      <c r="AQR85" s="395">
        <f ca="1">IF(AQD85&lt;&gt;"",SUMPRODUCT((AQO83:AQO86=AQO85)*(AQJ83:AQJ86=AQJ85)*(AQH83:AQH86&gt;AQH85)),"")</f>
        <v>0</v>
      </c>
      <c r="AQS85" s="395">
        <f ca="1">IF(AQD85&lt;&gt;"",SUMPRODUCT((AQO83:AQO86=AQO85)*(AQJ83:AQJ86=AQJ85)*(AQH83:AQH86=AQH85)*(AQL83:AQL86&gt;AQL85)),"")</f>
        <v>0</v>
      </c>
      <c r="AQT85" s="395">
        <f ca="1">IF(AQD85&lt;&gt;"",SUMPRODUCT((AQO83:AQO86=AQO85)*(AQJ83:AQJ86=AQJ85)*(AQH83:AQH86=AQH85)*(AQL83:AQL86=AQL85)*(AQM83:AQM86&gt;AQM85)),"")</f>
        <v>0</v>
      </c>
      <c r="AQU85" s="395">
        <f ca="1">IF(AQD85&lt;&gt;"",SUMPRODUCT((AQO83:AQO86=AQO85)*(AQJ83:AQJ86=AQJ85)*(AQH83:AQH86=AQH85)*(AQL83:AQL86=AQL85)*(AQM83:AQM86=AQM85)*(AQN83:AQN86&gt;AQN85)),"")</f>
        <v>1</v>
      </c>
      <c r="AQV85" s="395">
        <f ca="1">IF(AQD85&lt;&gt;"",SUM(AQP85:AQU85),"")</f>
        <v>2</v>
      </c>
      <c r="AQW85" s="395" t="str">
        <f ca="1">IF(AQX33&lt;&gt;"",SUMPRODUCT((ARE31:ARE34=ARE33)*(ARD31:ARD34=ARD33)*(ARB31:ARB34=ARB33)*(ARC31:ARC34=ARC33)),"")</f>
        <v/>
      </c>
      <c r="AQX85" s="395" t="str">
        <f ca="1">IF(AND(AQW85&lt;&gt;"",AQW85&gt;1),AQX33,"")</f>
        <v/>
      </c>
      <c r="AQY85" s="395">
        <f ca="1">SUMPRODUCT((ATI3:ATI54=AQX85)*(ATL3:ATL54=AQX86)*(ATM3:ATM54="W"))+SUMPRODUCT((ATI3:ATI54=AQX85)*(ATL3:ATL54=AQX87)*(ATM3:ATM54="W"))+SUMPRODUCT((ATI3:ATI54=AQX85)*(ATL3:ATL54=AQX84)*(ATM3:ATM54="W"))+SUMPRODUCT((ATI3:ATI54=AQX86)*(ATL3:ATL54=AQX85)*(ATN3:ATN54="W"))+SUMPRODUCT((ATI3:ATI54=AQX87)*(ATL3:ATL54=AQX85)*(ATN3:ATN54="W"))+SUMPRODUCT((ATI3:ATI54=AQX84)*(ATL3:ATL54=AQX85)*(ATN3:ATN54="W"))</f>
        <v>0</v>
      </c>
      <c r="AQZ85" s="395">
        <f ca="1">SUMPRODUCT((ATI3:ATI54=AQX85)*(ATL3:ATL54=AQX86)*(ATM3:ATM54="D"))+SUMPRODUCT((ATI3:ATI54=AQX85)*(ATL3:ATL54=AQX87)*(ATM3:ATM54="D"))+SUMPRODUCT((ATI3:ATI54=AQX85)*(ATL3:ATL54=AQX84)*(ATM3:ATM54="D"))+SUMPRODUCT((ATI3:ATI54=AQX86)*(ATL3:ATL54=AQX85)*(ATM3:ATM54="D"))+SUMPRODUCT((ATI3:ATI54=AQX87)*(ATL3:ATL54=AQX85)*(ATM3:ATM54="D"))+SUMPRODUCT((ATI3:ATI54=AQX84)*(ATL3:ATL54=AQX85)*(ATM3:ATM54="D"))</f>
        <v>0</v>
      </c>
      <c r="ARA85" s="395">
        <f ca="1">SUMPRODUCT((ATI3:ATI54=AQX85)*(ATL3:ATL54=AQX86)*(ATM3:ATM54="L"))+SUMPRODUCT((ATI3:ATI54=AQX85)*(ATL3:ATL54=AQX87)*(ATM3:ATM54="L"))+SUMPRODUCT((ATI3:ATI54=AQX85)*(ATL3:ATL54=AQX84)*(ATM3:ATM54="L"))+SUMPRODUCT((ATI3:ATI54=AQX86)*(ATL3:ATL54=AQX85)*(ATN3:ATN54="L"))+SUMPRODUCT((ATI3:ATI54=AQX87)*(ATL3:ATL54=AQX85)*(ATN3:ATN54="L"))+SUMPRODUCT((ATI3:ATI54=AQX84)*(ATL3:ATL54=AQX85)*(ATN3:ATN54="L"))</f>
        <v>0</v>
      </c>
      <c r="ARB85" s="395">
        <f ca="1">SUMPRODUCT((ATI3:ATI54=AQX85)*(ATL3:ATL54=AQX86)*ATJ3:ATJ54)+SUMPRODUCT((ATI3:ATI54=AQX85)*(ATL3:ATL54=AQX87)*ATJ3:ATJ54)+SUMPRODUCT((ATI3:ATI54=AQX85)*(ATL3:ATL54=AQX83)*ATJ3:ATJ54)+SUMPRODUCT((ATI3:ATI54=AQX85)*(ATL3:ATL54=AQX84)*ATJ3:ATJ54)+SUMPRODUCT((ATI3:ATI54=AQX86)*(ATL3:ATL54=AQX85)*ATK3:ATK54)+SUMPRODUCT((ATI3:ATI54=AQX87)*(ATL3:ATL54=AQX85)*ATK3:ATK54)+SUMPRODUCT((ATI3:ATI54=AQX83)*(ATL3:ATL54=AQX85)*ATK3:ATK54)+SUMPRODUCT((ATI3:ATI54=AQX84)*(ATL3:ATL54=AQX85)*ATK3:ATK54)</f>
        <v>0</v>
      </c>
      <c r="ARC85" s="395">
        <f ca="1">SUMPRODUCT((ATI3:ATI54=AQX85)*(ATL3:ATL54=AQX86)*ATK3:ATK54)+SUMPRODUCT((ATI3:ATI54=AQX85)*(ATL3:ATL54=AQX87)*ATK3:ATK54)+SUMPRODUCT((ATI3:ATI54=AQX85)*(ATL3:ATL54=AQX83)*ATK3:ATK54)+SUMPRODUCT((ATI3:ATI54=AQX85)*(ATL3:ATL54=AQX84)*ATK3:ATK54)+SUMPRODUCT((ATI3:ATI54=AQX86)*(ATL3:ATL54=AQX85)*ATJ3:ATJ54)+SUMPRODUCT((ATI3:ATI54=AQX87)*(ATL3:ATL54=AQX85)*ATJ3:ATJ54)+SUMPRODUCT((ATI3:ATI54=AQX83)*(ATL3:ATL54=AQX85)*ATJ3:ATJ54)+SUMPRODUCT((ATI3:ATI54=AQX84)*(ATL3:ATL54=AQX85)*ATJ3:ATJ54)</f>
        <v>0</v>
      </c>
      <c r="ARD85" s="395">
        <f ca="1">ARB85-ARC85+1000</f>
        <v>1000</v>
      </c>
      <c r="ARE85" s="395" t="str">
        <f t="shared" ca="1" si="7818"/>
        <v/>
      </c>
      <c r="ARF85" s="395" t="str">
        <f ca="1">IF(AQX85&lt;&gt;"",VLOOKUP(AQX85,APK4:APQ52,7,FALSE),"")</f>
        <v/>
      </c>
      <c r="ARG85" s="395" t="str">
        <f ca="1">IF(AQX85&lt;&gt;"",VLOOKUP(AQX85,APK4:APQ52,5,FALSE),"")</f>
        <v/>
      </c>
      <c r="ARH85" s="395" t="str">
        <f ca="1">IF(AQX85&lt;&gt;"",VLOOKUP(AQX85,APK4:APS52,9,FALSE),"")</f>
        <v/>
      </c>
      <c r="ARI85" s="395" t="str">
        <f t="shared" ca="1" si="7819"/>
        <v/>
      </c>
      <c r="ARJ85" s="395" t="str">
        <f ca="1">IF(AQX85&lt;&gt;"",RANK(ARI85,ARI83:ARI86),"")</f>
        <v/>
      </c>
      <c r="ARK85" s="395" t="str">
        <f ca="1">IF(AQX85&lt;&gt;"",SUMPRODUCT((ARI83:ARI86=ARI85)*(ARD83:ARD86&gt;ARD85)),"")</f>
        <v/>
      </c>
      <c r="ARL85" s="395" t="str">
        <f ca="1">IF(AQX85&lt;&gt;"",SUMPRODUCT((ARI83:ARI86=ARI85)*(ARD83:ARD86=ARD85)*(ARB83:ARB86&gt;ARB85)),"")</f>
        <v/>
      </c>
      <c r="ARM85" s="395" t="str">
        <f ca="1">IF(AQX85&lt;&gt;"",SUMPRODUCT((ARI83:ARI86=ARI85)*(ARD83:ARD86=ARD85)*(ARB83:ARB86=ARB85)*(ARF83:ARF86&gt;ARF85)),"")</f>
        <v/>
      </c>
      <c r="ARN85" s="395" t="str">
        <f ca="1">IF(AQX85&lt;&gt;"",SUMPRODUCT((ARI83:ARI86=ARI85)*(ARD83:ARD86=ARD85)*(ARB83:ARB86=ARB85)*(ARF83:ARF86=ARF85)*(ARG83:ARG86&gt;ARG85)),"")</f>
        <v/>
      </c>
      <c r="ARO85" s="395" t="str">
        <f ca="1">IF(AQX85&lt;&gt;"",SUMPRODUCT((ARI83:ARI86=ARI85)*(ARD83:ARD86=ARD85)*(ARB83:ARB86=ARB85)*(ARF83:ARF86=ARF85)*(ARG83:ARG86=ARG85)*(ARH83:ARH86&gt;ARH85)),"")</f>
        <v/>
      </c>
      <c r="ARP85" s="395" t="str">
        <f t="shared" ref="ARP85:ARP86" ca="1" si="7830">IF(AQX85&lt;&gt;"",SUM(ARJ85:ARO85)+1,"")</f>
        <v/>
      </c>
    </row>
    <row r="86" spans="7:1160" x14ac:dyDescent="0.25">
      <c r="G86" s="395">
        <v>1</v>
      </c>
      <c r="H86" s="395">
        <v>1</v>
      </c>
      <c r="I86" s="395">
        <v>1</v>
      </c>
      <c r="J86" s="395">
        <f>IF(COUNTIF(J31:J34,4)=4,1,SUMPRODUCT((J31:J34=J34)*(I31:I34=I34)*(G31:G34&gt;G34))+1)</f>
        <v>1</v>
      </c>
      <c r="U86" s="395" t="str">
        <f>IF(V34&lt;&gt;"",SUMPRODUCT((AC31:AC34=AC34)*(AB31:AB34=AB34)*(Z31:Z34=Z34)*(AA31:AA34=AA34)),"")</f>
        <v/>
      </c>
      <c r="V86" s="395" t="str">
        <f>IF(AND(U86&lt;&gt;"",U86&gt;1),V34,"")</f>
        <v/>
      </c>
      <c r="W86" s="395">
        <f>SUMPRODUCT((DA3:DA54=V86)*(DD3:DD54=V87)*(DE3:DE54="W"))+SUMPRODUCT((DA3:DA54=V86)*(DD3:DD54=V83)*(DE3:DE54="W"))+SUMPRODUCT((DA3:DA54=V86)*(DD3:DD54=V84)*(DE3:DE54="W"))+SUMPRODUCT((DA3:DA54=V86)*(DD3:DD54=V85)*(DE3:DE54="W"))+SUMPRODUCT((DA3:DA54=V87)*(DD3:DD54=V86)*(DF3:DF54="W"))+SUMPRODUCT((DA3:DA54=V83)*(DD3:DD54=V86)*(DF3:DF54="W"))+SUMPRODUCT((DA3:DA54=V84)*(DD3:DD54=V86)*(DF3:DF54="W"))+SUMPRODUCT((DA3:DA54=V85)*(DD3:DD54=V86)*(DF3:DF54="W"))</f>
        <v>0</v>
      </c>
      <c r="X86" s="395">
        <f>SUMPRODUCT((DA3:DA54=V86)*(DD3:DD54=V87)*(DE3:DE54="D"))+SUMPRODUCT((DA3:DA54=V86)*(DD3:DD54=V83)*(DE3:DE54="D"))+SUMPRODUCT((DA3:DA54=V86)*(DD3:DD54=V84)*(DE3:DE54="D"))+SUMPRODUCT((DA3:DA54=V86)*(DD3:DD54=V85)*(DE3:DE54="D"))+SUMPRODUCT((DA3:DA54=V87)*(DD3:DD54=V86)*(DE3:DE54="D"))+SUMPRODUCT((DA3:DA54=V83)*(DD3:DD54=V86)*(DE3:DE54="D"))+SUMPRODUCT((DA3:DA54=V84)*(DD3:DD54=V86)*(DE3:DE54="D"))+SUMPRODUCT((DA3:DA54=V85)*(DD3:DD54=V86)*(DE3:DE54="D"))</f>
        <v>0</v>
      </c>
      <c r="Y86" s="395">
        <f>SUMPRODUCT((DA3:DA54=V86)*(DD3:DD54=V87)*(DE3:DE54="L"))+SUMPRODUCT((DA3:DA54=V86)*(DD3:DD54=V83)*(DE3:DE54="L"))+SUMPRODUCT((DA3:DA54=V86)*(DD3:DD54=V84)*(DE3:DE54="L"))+SUMPRODUCT((DA3:DA54=V86)*(DD3:DD54=V85)*(DE3:DE54="L"))+SUMPRODUCT((DA3:DA54=V87)*(DD3:DD54=V86)*(DF3:DF54="L"))+SUMPRODUCT((DA3:DA54=V83)*(DD3:DD54=V86)*(DF3:DF54="L"))+SUMPRODUCT((DA3:DA54=V84)*(DD3:DD54=V86)*(DF3:DF54="L"))+SUMPRODUCT((DA3:DA54=V85)*(DD3:DD54=V86)*(DF3:DF54="L"))</f>
        <v>0</v>
      </c>
      <c r="Z86" s="395">
        <f>SUMPRODUCT((DA3:DA54=V86)*(DD3:DD54=V87)*DB3:DB54)+SUMPRODUCT((DA3:DA54=V86)*(DD3:DD54=V83)*DB3:DB54)+SUMPRODUCT((DA3:DA54=V86)*(DD3:DD54=V84)*DB3:DB54)+SUMPRODUCT((DA3:DA54=V86)*(DD3:DD54=V85)*DB3:DB54)+SUMPRODUCT((DA3:DA54=V87)*(DD3:DD54=V86)*DC3:DC54)+SUMPRODUCT((DA3:DA54=V83)*(DD3:DD54=V86)*DC3:DC54)+SUMPRODUCT((DA3:DA54=V84)*(DD3:DD54=V86)*DC3:DC54)+SUMPRODUCT((DA3:DA54=V85)*(DD3:DD54=V86)*DC3:DC54)</f>
        <v>0</v>
      </c>
      <c r="AA86" s="395">
        <f>SUMPRODUCT((DA3:DA54=V86)*(DD3:DD54=V87)*DC3:DC54)+SUMPRODUCT((DA3:DA54=V86)*(DD3:DD54=V83)*DC3:DC54)+SUMPRODUCT((DA3:DA54=V86)*(DD3:DD54=V84)*DC3:DC54)+SUMPRODUCT((DA3:DA54=V86)*(DD3:DD54=V85)*DC3:DC54)+SUMPRODUCT((DA3:DA54=V87)*(DD3:DD54=V86)*DB3:DB54)+SUMPRODUCT((DA3:DA54=V83)*(DD3:DD54=V86)*DB3:DB54)+SUMPRODUCT((DA3:DA54=V84)*(DD3:DD54=V86)*DB3:DB54)+SUMPRODUCT((DA3:DA54=V85)*(DD3:DD54=V86)*DB3:DB54)</f>
        <v>0</v>
      </c>
      <c r="AB86" s="395">
        <f>Z86-AA86+1000</f>
        <v>1000</v>
      </c>
      <c r="AC86" s="395" t="str">
        <f t="shared" si="7776"/>
        <v/>
      </c>
      <c r="AD86" s="395" t="str">
        <f>IF(V86&lt;&gt;"",VLOOKUP(V86,C4:I52,7,FALSE),"")</f>
        <v/>
      </c>
      <c r="AE86" s="395" t="str">
        <f>IF(V86&lt;&gt;"",VLOOKUP(V86,C4:I52,5,FALSE),"")</f>
        <v/>
      </c>
      <c r="AF86" s="395" t="str">
        <f>IF(V86&lt;&gt;"",VLOOKUP(V86,C4:K52,9,FALSE),"")</f>
        <v/>
      </c>
      <c r="AG86" s="395" t="str">
        <f t="shared" si="7777"/>
        <v/>
      </c>
      <c r="AH86" s="395" t="str">
        <f>IF(V86&lt;&gt;"",RANK(AG86,AG83:AG86),"")</f>
        <v/>
      </c>
      <c r="AI86" s="395" t="str">
        <f>IF(V86&lt;&gt;"",SUMPRODUCT((AG83:AG86=AG86)*(AB83:AB86&gt;AB86)),"")</f>
        <v/>
      </c>
      <c r="AJ86" s="395" t="str">
        <f>IF(V86&lt;&gt;"",SUMPRODUCT((AG83:AG86=AG86)*(AB83:AB86=AB86)*(Z83:Z86&gt;Z86)),"")</f>
        <v/>
      </c>
      <c r="AK86" s="395" t="str">
        <f>IF(V86&lt;&gt;"",SUMPRODUCT((AG83:AG86=AG86)*(AB83:AB86=AB86)*(Z83:Z86=Z86)*(AD83:AD86&gt;AD86)),"")</f>
        <v/>
      </c>
      <c r="AL86" s="395" t="str">
        <f>IF(V86&lt;&gt;"",SUMPRODUCT((AG83:AG86=AG86)*(AB83:AB86=AB86)*(Z83:Z86=Z86)*(AD83:AD86=AD86)*(AE83:AE86&gt;AE86)),"")</f>
        <v/>
      </c>
      <c r="AM86" s="395" t="str">
        <f>IF(V86&lt;&gt;"",SUMPRODUCT((AG83:AG86=AG86)*(AB83:AB86=AB86)*(Z83:Z86=Z86)*(AD83:AD86=AD86)*(AE83:AE86=AE86)*(AF83:AF86&gt;AF86)),"")</f>
        <v/>
      </c>
      <c r="AN86" s="395" t="str">
        <f>IF(V86&lt;&gt;"",SUM(AH86:AM86),"")</f>
        <v/>
      </c>
      <c r="AO86" s="395" t="str">
        <f>IF(AP34&lt;&gt;"",SUMPRODUCT((AW31:AW34=AW34)*(AV31:AV34=AV34)*(AT31:AT34=AT34)*(AU31:AU34=AU34)),"")</f>
        <v/>
      </c>
      <c r="AP86" s="395" t="str">
        <f>IF(AND(AO86&lt;&gt;"",AO86&gt;1),AP34,"")</f>
        <v/>
      </c>
      <c r="AQ86" s="395" t="str">
        <f>IF(AP86&lt;&gt;"",SUMPRODUCT((DA3:DA54=AP86)*(DD3:DD54=AP87)*(DE3:DE54="W"))+SUMPRODUCT((DA3:DA54=AP86)*(DD3:DD54=AP84)*(DE3:DE54="W"))+SUMPRODUCT((DA3:DA54=AP86)*(DD3:DD54=AP85)*(DE3:DE54="W"))+SUMPRODUCT((DA3:DA54=AP87)*(DD3:DD54=AP86)*(DF3:DF54="W"))+SUMPRODUCT((DA3:DA54=AP84)*(DD3:DD54=AP86)*(DF3:DF54="W"))+SUMPRODUCT((DA3:DA54=AP85)*(DD3:DD54=AP86)*(DF3:DF54="W")),"")</f>
        <v/>
      </c>
      <c r="AR86" s="395" t="str">
        <f>IF(AP86&lt;&gt;"",SUMPRODUCT((DA3:DA54=AP86)*(DD3:DD54=AP87)*(DE3:DE54="D"))+SUMPRODUCT((DA3:DA54=AP86)*(DD3:DD54=AP84)*(DE3:DE54="D"))+SUMPRODUCT((DA3:DA54=AP86)*(DD3:DD54=AP85)*(DE3:DE54="D"))+SUMPRODUCT((DA3:DA54=AP87)*(DD3:DD54=AP86)*(DE3:DE54="D"))+SUMPRODUCT((DA3:DA54=AP84)*(DD3:DD54=AP86)*(DE3:DE54="D"))+SUMPRODUCT((DA3:DA54=AP85)*(DD3:DD54=AP86)*(DE3:DE54="D")),"")</f>
        <v/>
      </c>
      <c r="AS86" s="395" t="str">
        <f>IF(AP86&lt;&gt;"",SUMPRODUCT((DA3:DA54=AP86)*(DD3:DD54=AP87)*(DE3:DE54="L"))+SUMPRODUCT((DA3:DA54=AP86)*(DD3:DD54=AP84)*(DE3:DE54="L"))+SUMPRODUCT((DA3:DA54=AP86)*(DD3:DD54=AP85)*(DE3:DE54="L"))+SUMPRODUCT((DA3:DA54=AP87)*(DD3:DD54=AP86)*(DF3:DF54="L"))+SUMPRODUCT((DA3:DA54=AP84)*(DD3:DD54=AP86)*(DF3:DF54="L"))+SUMPRODUCT((DA3:DA54=AP85)*(DD3:DD54=AP86)*(DF3:DF54="L")),"")</f>
        <v/>
      </c>
      <c r="AT86" s="395">
        <f>SUMPRODUCT((DA3:DA54=AP86)*(DD3:DD54=AP87)*DB3:DB54)+SUMPRODUCT((DA3:DA54=AP86)*(DD3:DD54=AP83)*DB3:DB54)+SUMPRODUCT((DA3:DA54=AP86)*(DD3:DD54=AP84)*DB3:DB54)+SUMPRODUCT((DA3:DA54=AP86)*(DD3:DD54=AP85)*DB3:DB54)+SUMPRODUCT((DA3:DA54=AP87)*(DD3:DD54=AP86)*DC3:DC54)+SUMPRODUCT((DA3:DA54=AP83)*(DD3:DD54=AP86)*DC3:DC54)+SUMPRODUCT((DA3:DA54=AP84)*(DD3:DD54=AP86)*DC3:DC54)+SUMPRODUCT((DA3:DA54=AP85)*(DD3:DD54=AP86)*DC3:DC54)</f>
        <v>0</v>
      </c>
      <c r="AU86" s="395">
        <f>SUMPRODUCT((DA3:DA54=AP86)*(DD3:DD54=AP87)*DC3:DC54)+SUMPRODUCT((DA3:DA54=AP86)*(DD3:DD54=AP83)*DC3:DC54)+SUMPRODUCT((DA3:DA54=AP86)*(DD3:DD54=AP84)*DC3:DC54)+SUMPRODUCT((DA3:DA54=AP86)*(DD3:DD54=AP85)*DC3:DC54)+SUMPRODUCT((DA3:DA54=AP87)*(DD3:DD54=AP86)*DB3:DB54)+SUMPRODUCT((DA3:DA54=AP83)*(DD3:DD54=AP86)*DB3:DB54)+SUMPRODUCT((DA3:DA54=AP84)*(DD3:DD54=AP86)*DB3:DB54)+SUMPRODUCT((DA3:DA54=AP85)*(DD3:DD54=AP86)*DB3:DB54)</f>
        <v>0</v>
      </c>
      <c r="AV86" s="395">
        <f>AT86-AU86+1000</f>
        <v>1000</v>
      </c>
      <c r="AW86" s="395" t="str">
        <f t="shared" si="7778"/>
        <v/>
      </c>
      <c r="AX86" s="395" t="str">
        <f>IF(AP86&lt;&gt;"",VLOOKUP(AP86,C4:I52,7,FALSE),"")</f>
        <v/>
      </c>
      <c r="AY86" s="395" t="str">
        <f>IF(AP86&lt;&gt;"",VLOOKUP(AP86,C4:I52,5,FALSE),"")</f>
        <v/>
      </c>
      <c r="AZ86" s="395" t="str">
        <f>IF(AP86&lt;&gt;"",VLOOKUP(AP86,C4:K52,9,FALSE),"")</f>
        <v/>
      </c>
      <c r="BA86" s="395" t="str">
        <f t="shared" si="7779"/>
        <v/>
      </c>
      <c r="BB86" s="395" t="str">
        <f>IF(AP86&lt;&gt;"",RANK(BA86,BA83:BA86),"")</f>
        <v/>
      </c>
      <c r="BC86" s="395" t="str">
        <f>IF(AP86&lt;&gt;"",SUMPRODUCT((BA83:BA86=BA86)*(AV83:AV86&gt;AV86)),"")</f>
        <v/>
      </c>
      <c r="BD86" s="395" t="str">
        <f>IF(AP86&lt;&gt;"",SUMPRODUCT((BA83:BA86=BA86)*(AV83:AV86=AV86)*(AT83:AT86&gt;AT86)),"")</f>
        <v/>
      </c>
      <c r="BE86" s="395" t="str">
        <f>IF(AP86&lt;&gt;"",SUMPRODUCT((BA83:BA86=BA86)*(AV83:AV86=AV86)*(AT83:AT86=AT86)*(AX83:AX86&gt;AX86)),"")</f>
        <v/>
      </c>
      <c r="BF86" s="395" t="str">
        <f>IF(AP86&lt;&gt;"",SUMPRODUCT((BA83:BA86=BA86)*(AV83:AV86=AV86)*(AT83:AT86=AT86)*(AX83:AX86=AX86)*(AY83:AY86&gt;AY86)),"")</f>
        <v/>
      </c>
      <c r="BG86" s="395" t="str">
        <f>IF(AP86&lt;&gt;"",SUMPRODUCT((BA83:BA86=BA86)*(AV83:AV86=AV86)*(AT83:AT86=AT86)*(AX83:AX86=AX86)*(AY83:AY86=AY86)*(AZ83:AZ86&gt;AZ86)),"")</f>
        <v/>
      </c>
      <c r="BH86" s="395" t="str">
        <f t="shared" si="7820"/>
        <v/>
      </c>
      <c r="DP86" s="395">
        <f ca="1">IF(COUNTIF(DP31:DP34,4)=4,1,SUMPRODUCT((DP31:DP34=DP34)*(DO31:DO34=DO34)*(DM31:DM34&gt;DM34))+1)</f>
        <v>1</v>
      </c>
      <c r="EA86" s="395" t="str">
        <f ca="1">IF(EB34&lt;&gt;"",SUMPRODUCT((EI31:EI34=EI34)*(EH31:EH34=EH34)*(EF31:EF34=EF34)*(EG31:EG34=EG34)),"")</f>
        <v/>
      </c>
      <c r="EB86" s="395" t="str">
        <f ca="1">IF(AND(EA86&lt;&gt;"",EA86&gt;1),EB34,"")</f>
        <v/>
      </c>
      <c r="EC86" s="395">
        <f ca="1">SUMPRODUCT((HG3:HG54=EB86)*(HJ3:HJ54=EB87)*(HK3:HK54="W"))+SUMPRODUCT((HG3:HG54=EB86)*(HJ3:HJ54=EB83)*(HK3:HK54="W"))+SUMPRODUCT((HG3:HG54=EB86)*(HJ3:HJ54=EB84)*(HK3:HK54="W"))+SUMPRODUCT((HG3:HG54=EB86)*(HJ3:HJ54=EB85)*(HK3:HK54="W"))+SUMPRODUCT((HG3:HG54=EB87)*(HJ3:HJ54=EB86)*(HL3:HL54="W"))+SUMPRODUCT((HG3:HG54=EB83)*(HJ3:HJ54=EB86)*(HL3:HL54="W"))+SUMPRODUCT((HG3:HG54=EB84)*(HJ3:HJ54=EB86)*(HL3:HL54="W"))+SUMPRODUCT((HG3:HG54=EB85)*(HJ3:HJ54=EB86)*(HL3:HL54="W"))</f>
        <v>0</v>
      </c>
      <c r="ED86" s="395">
        <f ca="1">SUMPRODUCT((HG3:HG54=EB86)*(HJ3:HJ54=EB87)*(HK3:HK54="D"))+SUMPRODUCT((HG3:HG54=EB86)*(HJ3:HJ54=EB83)*(HK3:HK54="D"))+SUMPRODUCT((HG3:HG54=EB86)*(HJ3:HJ54=EB84)*(HK3:HK54="D"))+SUMPRODUCT((HG3:HG54=EB86)*(HJ3:HJ54=EB85)*(HK3:HK54="D"))+SUMPRODUCT((HG3:HG54=EB87)*(HJ3:HJ54=EB86)*(HK3:HK54="D"))+SUMPRODUCT((HG3:HG54=EB83)*(HJ3:HJ54=EB86)*(HK3:HK54="D"))+SUMPRODUCT((HG3:HG54=EB84)*(HJ3:HJ54=EB86)*(HK3:HK54="D"))+SUMPRODUCT((HG3:HG54=EB85)*(HJ3:HJ54=EB86)*(HK3:HK54="D"))</f>
        <v>0</v>
      </c>
      <c r="EE86" s="395">
        <f ca="1">SUMPRODUCT((HG3:HG54=EB86)*(HJ3:HJ54=EB87)*(HK3:HK54="L"))+SUMPRODUCT((HG3:HG54=EB86)*(HJ3:HJ54=EB83)*(HK3:HK54="L"))+SUMPRODUCT((HG3:HG54=EB86)*(HJ3:HJ54=EB84)*(HK3:HK54="L"))+SUMPRODUCT((HG3:HG54=EB86)*(HJ3:HJ54=EB85)*(HK3:HK54="L"))+SUMPRODUCT((HG3:HG54=EB87)*(HJ3:HJ54=EB86)*(HL3:HL54="L"))+SUMPRODUCT((HG3:HG54=EB83)*(HJ3:HJ54=EB86)*(HL3:HL54="L"))+SUMPRODUCT((HG3:HG54=EB84)*(HJ3:HJ54=EB86)*(HL3:HL54="L"))+SUMPRODUCT((HG3:HG54=EB85)*(HJ3:HJ54=EB86)*(HL3:HL54="L"))</f>
        <v>0</v>
      </c>
      <c r="EF86" s="395">
        <f ca="1">SUMPRODUCT((HG3:HG54=EB86)*(HJ3:HJ54=EB87)*HH3:HH54)+SUMPRODUCT((HG3:HG54=EB86)*(HJ3:HJ54=EB83)*HH3:HH54)+SUMPRODUCT((HG3:HG54=EB86)*(HJ3:HJ54=EB84)*HH3:HH54)+SUMPRODUCT((HG3:HG54=EB86)*(HJ3:HJ54=EB85)*HH3:HH54)+SUMPRODUCT((HG3:HG54=EB87)*(HJ3:HJ54=EB86)*HI3:HI54)+SUMPRODUCT((HG3:HG54=EB83)*(HJ3:HJ54=EB86)*HI3:HI54)+SUMPRODUCT((HG3:HG54=EB84)*(HJ3:HJ54=EB86)*HI3:HI54)+SUMPRODUCT((HG3:HG54=EB85)*(HJ3:HJ54=EB86)*HI3:HI54)</f>
        <v>0</v>
      </c>
      <c r="EG86" s="395">
        <f ca="1">SUMPRODUCT((HG3:HG54=EB86)*(HJ3:HJ54=EB87)*HI3:HI54)+SUMPRODUCT((HG3:HG54=EB86)*(HJ3:HJ54=EB83)*HI3:HI54)+SUMPRODUCT((HG3:HG54=EB86)*(HJ3:HJ54=EB84)*HI3:HI54)+SUMPRODUCT((HG3:HG54=EB86)*(HJ3:HJ54=EB85)*HI3:HI54)+SUMPRODUCT((HG3:HG54=EB87)*(HJ3:HJ54=EB86)*HH3:HH54)+SUMPRODUCT((HG3:HG54=EB83)*(HJ3:HJ54=EB86)*HH3:HH54)+SUMPRODUCT((HG3:HG54=EB84)*(HJ3:HJ54=EB86)*HH3:HH54)+SUMPRODUCT((HG3:HG54=EB85)*(HJ3:HJ54=EB86)*HH3:HH54)</f>
        <v>0</v>
      </c>
      <c r="EH86" s="395">
        <f ca="1">EF86-EG86+1000</f>
        <v>1000</v>
      </c>
      <c r="EI86" s="395" t="str">
        <f t="shared" ca="1" si="7780"/>
        <v/>
      </c>
      <c r="EJ86" s="395" t="str">
        <f ca="1">IF(EB86&lt;&gt;"",VLOOKUP(EB86,DI4:DO52,7,FALSE),"")</f>
        <v/>
      </c>
      <c r="EK86" s="395" t="str">
        <f ca="1">IF(EB86&lt;&gt;"",VLOOKUP(EB86,DI4:DO52,5,FALSE),"")</f>
        <v/>
      </c>
      <c r="EL86" s="395" t="str">
        <f ca="1">IF(EB86&lt;&gt;"",VLOOKUP(EB86,DI4:DQ52,9,FALSE),"")</f>
        <v/>
      </c>
      <c r="EM86" s="395" t="str">
        <f t="shared" ca="1" si="7781"/>
        <v/>
      </c>
      <c r="EN86" s="395" t="str">
        <f ca="1">IF(EB86&lt;&gt;"",RANK(EM86,EM83:EM86),"")</f>
        <v/>
      </c>
      <c r="EO86" s="395" t="str">
        <f ca="1">IF(EB86&lt;&gt;"",SUMPRODUCT((EM83:EM86=EM86)*(EH83:EH86&gt;EH86)),"")</f>
        <v/>
      </c>
      <c r="EP86" s="395" t="str">
        <f ca="1">IF(EB86&lt;&gt;"",SUMPRODUCT((EM83:EM86=EM86)*(EH83:EH86=EH86)*(EF83:EF86&gt;EF86)),"")</f>
        <v/>
      </c>
      <c r="EQ86" s="395" t="str">
        <f ca="1">IF(EB86&lt;&gt;"",SUMPRODUCT((EM83:EM86=EM86)*(EH83:EH86=EH86)*(EF83:EF86=EF86)*(EJ83:EJ86&gt;EJ86)),"")</f>
        <v/>
      </c>
      <c r="ER86" s="395" t="str">
        <f ca="1">IF(EB86&lt;&gt;"",SUMPRODUCT((EM83:EM86=EM86)*(EH83:EH86=EH86)*(EF83:EF86=EF86)*(EJ83:EJ86=EJ86)*(EK83:EK86&gt;EK86)),"")</f>
        <v/>
      </c>
      <c r="ES86" s="395" t="str">
        <f ca="1">IF(EB86&lt;&gt;"",SUMPRODUCT((EM83:EM86=EM86)*(EH83:EH86=EH86)*(EF83:EF86=EF86)*(EJ83:EJ86=EJ86)*(EK83:EK86=EK86)*(EL83:EL86&gt;EL86)),"")</f>
        <v/>
      </c>
      <c r="ET86" s="395" t="str">
        <f ca="1">IF(EB86&lt;&gt;"",SUM(EN86:ES86),"")</f>
        <v/>
      </c>
      <c r="EU86" s="395" t="str">
        <f ca="1">IF(EV34&lt;&gt;"",SUMPRODUCT((FC31:FC34=FC34)*(FB31:FB34=FB34)*(EZ31:EZ34=EZ34)*(FA31:FA34=FA34)),"")</f>
        <v/>
      </c>
      <c r="EV86" s="395" t="str">
        <f ca="1">IF(AND(EU86&lt;&gt;"",EU86&gt;1),EV34,"")</f>
        <v/>
      </c>
      <c r="EW86" s="395" t="str">
        <f ca="1">IF(EV86&lt;&gt;"",SUMPRODUCT((HG3:HG54=EV86)*(HJ3:HJ54=EV87)*(HK3:HK54="W"))+SUMPRODUCT((HG3:HG54=EV86)*(HJ3:HJ54=EV84)*(HK3:HK54="W"))+SUMPRODUCT((HG3:HG54=EV86)*(HJ3:HJ54=EV85)*(HK3:HK54="W"))+SUMPRODUCT((HG3:HG54=EV87)*(HJ3:HJ54=EV86)*(HL3:HL54="W"))+SUMPRODUCT((HG3:HG54=EV84)*(HJ3:HJ54=EV86)*(HL3:HL54="W"))+SUMPRODUCT((HG3:HG54=EV85)*(HJ3:HJ54=EV86)*(HL3:HL54="W")),"")</f>
        <v/>
      </c>
      <c r="EX86" s="395" t="str">
        <f ca="1">IF(EV86&lt;&gt;"",SUMPRODUCT((HG3:HG54=EV86)*(HJ3:HJ54=EV87)*(HK3:HK54="D"))+SUMPRODUCT((HG3:HG54=EV86)*(HJ3:HJ54=EV84)*(HK3:HK54="D"))+SUMPRODUCT((HG3:HG54=EV86)*(HJ3:HJ54=EV85)*(HK3:HK54="D"))+SUMPRODUCT((HG3:HG54=EV87)*(HJ3:HJ54=EV86)*(HK3:HK54="D"))+SUMPRODUCT((HG3:HG54=EV84)*(HJ3:HJ54=EV86)*(HK3:HK54="D"))+SUMPRODUCT((HG3:HG54=EV85)*(HJ3:HJ54=EV86)*(HK3:HK54="D")),"")</f>
        <v/>
      </c>
      <c r="EY86" s="395" t="str">
        <f ca="1">IF(EV86&lt;&gt;"",SUMPRODUCT((HG3:HG54=EV86)*(HJ3:HJ54=EV87)*(HK3:HK54="L"))+SUMPRODUCT((HG3:HG54=EV86)*(HJ3:HJ54=EV84)*(HK3:HK54="L"))+SUMPRODUCT((HG3:HG54=EV86)*(HJ3:HJ54=EV85)*(HK3:HK54="L"))+SUMPRODUCT((HG3:HG54=EV87)*(HJ3:HJ54=EV86)*(HL3:HL54="L"))+SUMPRODUCT((HG3:HG54=EV84)*(HJ3:HJ54=EV86)*(HL3:HL54="L"))+SUMPRODUCT((HG3:HG54=EV85)*(HJ3:HJ54=EV86)*(HL3:HL54="L")),"")</f>
        <v/>
      </c>
      <c r="EZ86" s="395">
        <f ca="1">SUMPRODUCT((HG3:HG54=EV86)*(HJ3:HJ54=EV87)*HH3:HH54)+SUMPRODUCT((HG3:HG54=EV86)*(HJ3:HJ54=EV83)*HH3:HH54)+SUMPRODUCT((HG3:HG54=EV86)*(HJ3:HJ54=EV84)*HH3:HH54)+SUMPRODUCT((HG3:HG54=EV86)*(HJ3:HJ54=EV85)*HH3:HH54)+SUMPRODUCT((HG3:HG54=EV87)*(HJ3:HJ54=EV86)*HI3:HI54)+SUMPRODUCT((HG3:HG54=EV83)*(HJ3:HJ54=EV86)*HI3:HI54)+SUMPRODUCT((HG3:HG54=EV84)*(HJ3:HJ54=EV86)*HI3:HI54)+SUMPRODUCT((HG3:HG54=EV85)*(HJ3:HJ54=EV86)*HI3:HI54)</f>
        <v>0</v>
      </c>
      <c r="FA86" s="395">
        <f ca="1">SUMPRODUCT((HG3:HG54=EV86)*(HJ3:HJ54=EV87)*HI3:HI54)+SUMPRODUCT((HG3:HG54=EV86)*(HJ3:HJ54=EV83)*HI3:HI54)+SUMPRODUCT((HG3:HG54=EV86)*(HJ3:HJ54=EV84)*HI3:HI54)+SUMPRODUCT((HG3:HG54=EV86)*(HJ3:HJ54=EV85)*HI3:HI54)+SUMPRODUCT((HG3:HG54=EV87)*(HJ3:HJ54=EV86)*HH3:HH54)+SUMPRODUCT((HG3:HG54=EV83)*(HJ3:HJ54=EV86)*HH3:HH54)+SUMPRODUCT((HG3:HG54=EV84)*(HJ3:HJ54=EV86)*HH3:HH54)+SUMPRODUCT((HG3:HG54=EV85)*(HJ3:HJ54=EV86)*HH3:HH54)</f>
        <v>0</v>
      </c>
      <c r="FB86" s="395">
        <f ca="1">EZ86-FA86+1000</f>
        <v>1000</v>
      </c>
      <c r="FC86" s="395" t="str">
        <f t="shared" ca="1" si="7782"/>
        <v/>
      </c>
      <c r="FD86" s="395" t="str">
        <f ca="1">IF(EV86&lt;&gt;"",VLOOKUP(EV86,DI4:DO52,7,FALSE),"")</f>
        <v/>
      </c>
      <c r="FE86" s="395" t="str">
        <f ca="1">IF(EV86&lt;&gt;"",VLOOKUP(EV86,DI4:DO52,5,FALSE),"")</f>
        <v/>
      </c>
      <c r="FF86" s="395" t="str">
        <f ca="1">IF(EV86&lt;&gt;"",VLOOKUP(EV86,DI4:DQ52,9,FALSE),"")</f>
        <v/>
      </c>
      <c r="FG86" s="395" t="str">
        <f t="shared" ca="1" si="7783"/>
        <v/>
      </c>
      <c r="FH86" s="395" t="str">
        <f ca="1">IF(EV86&lt;&gt;"",RANK(FG86,FG83:FG86),"")</f>
        <v/>
      </c>
      <c r="FI86" s="395" t="str">
        <f ca="1">IF(EV86&lt;&gt;"",SUMPRODUCT((FG83:FG86=FG86)*(FB83:FB86&gt;FB86)),"")</f>
        <v/>
      </c>
      <c r="FJ86" s="395" t="str">
        <f ca="1">IF(EV86&lt;&gt;"",SUMPRODUCT((FG83:FG86=FG86)*(FB83:FB86=FB86)*(EZ83:EZ86&gt;EZ86)),"")</f>
        <v/>
      </c>
      <c r="FK86" s="395" t="str">
        <f ca="1">IF(EV86&lt;&gt;"",SUMPRODUCT((FG83:FG86=FG86)*(FB83:FB86=FB86)*(EZ83:EZ86=EZ86)*(FD83:FD86&gt;FD86)),"")</f>
        <v/>
      </c>
      <c r="FL86" s="395" t="str">
        <f ca="1">IF(EV86&lt;&gt;"",SUMPRODUCT((FG83:FG86=FG86)*(FB83:FB86=FB86)*(EZ83:EZ86=EZ86)*(FD83:FD86=FD86)*(FE83:FE86&gt;FE86)),"")</f>
        <v/>
      </c>
      <c r="FM86" s="395" t="str">
        <f ca="1">IF(EV86&lt;&gt;"",SUMPRODUCT((FG83:FG86=FG86)*(FB83:FB86=FB86)*(EZ83:EZ86=EZ86)*(FD83:FD86=FD86)*(FE83:FE86=FE86)*(FF83:FF86&gt;FF86)),"")</f>
        <v/>
      </c>
      <c r="FN86" s="395" t="str">
        <f t="shared" ca="1" si="7821"/>
        <v/>
      </c>
      <c r="HV86" s="395">
        <f ca="1">IF(COUNTIF(HV31:HV34,4)=4,1,SUMPRODUCT((HV31:HV34=HV34)*(HU31:HU34=HU34)*(HS31:HS34&gt;HS34))+1)</f>
        <v>1</v>
      </c>
      <c r="IG86" s="395" t="str">
        <f ca="1">IF(IH34&lt;&gt;"",SUMPRODUCT((IO31:IO34=IO34)*(IN31:IN34=IN34)*(IL31:IL34=IL34)*(IM31:IM34=IM34)),"")</f>
        <v/>
      </c>
      <c r="IH86" s="395" t="str">
        <f ca="1">IF(AND(IG86&lt;&gt;"",IG86&gt;1),IH34,"")</f>
        <v/>
      </c>
      <c r="II86" s="395">
        <f ca="1">SUMPRODUCT((LM3:LM54=IH86)*(LP3:LP54=IH87)*(LQ3:LQ54="W"))+SUMPRODUCT((LM3:LM54=IH86)*(LP3:LP54=IH83)*(LQ3:LQ54="W"))+SUMPRODUCT((LM3:LM54=IH86)*(LP3:LP54=IH84)*(LQ3:LQ54="W"))+SUMPRODUCT((LM3:LM54=IH86)*(LP3:LP54=IH85)*(LQ3:LQ54="W"))+SUMPRODUCT((LM3:LM54=IH87)*(LP3:LP54=IH86)*(LR3:LR54="W"))+SUMPRODUCT((LM3:LM54=IH83)*(LP3:LP54=IH86)*(LR3:LR54="W"))+SUMPRODUCT((LM3:LM54=IH84)*(LP3:LP54=IH86)*(LR3:LR54="W"))+SUMPRODUCT((LM3:LM54=IH85)*(LP3:LP54=IH86)*(LR3:LR54="W"))</f>
        <v>0</v>
      </c>
      <c r="IJ86" s="395">
        <f ca="1">SUMPRODUCT((LM3:LM54=IH86)*(LP3:LP54=IH87)*(LQ3:LQ54="D"))+SUMPRODUCT((LM3:LM54=IH86)*(LP3:LP54=IH83)*(LQ3:LQ54="D"))+SUMPRODUCT((LM3:LM54=IH86)*(LP3:LP54=IH84)*(LQ3:LQ54="D"))+SUMPRODUCT((LM3:LM54=IH86)*(LP3:LP54=IH85)*(LQ3:LQ54="D"))+SUMPRODUCT((LM3:LM54=IH87)*(LP3:LP54=IH86)*(LQ3:LQ54="D"))+SUMPRODUCT((LM3:LM54=IH83)*(LP3:LP54=IH86)*(LQ3:LQ54="D"))+SUMPRODUCT((LM3:LM54=IH84)*(LP3:LP54=IH86)*(LQ3:LQ54="D"))+SUMPRODUCT((LM3:LM54=IH85)*(LP3:LP54=IH86)*(LQ3:LQ54="D"))</f>
        <v>0</v>
      </c>
      <c r="IK86" s="395">
        <f ca="1">SUMPRODUCT((LM3:LM54=IH86)*(LP3:LP54=IH87)*(LQ3:LQ54="L"))+SUMPRODUCT((LM3:LM54=IH86)*(LP3:LP54=IH83)*(LQ3:LQ54="L"))+SUMPRODUCT((LM3:LM54=IH86)*(LP3:LP54=IH84)*(LQ3:LQ54="L"))+SUMPRODUCT((LM3:LM54=IH86)*(LP3:LP54=IH85)*(LQ3:LQ54="L"))+SUMPRODUCT((LM3:LM54=IH87)*(LP3:LP54=IH86)*(LR3:LR54="L"))+SUMPRODUCT((LM3:LM54=IH83)*(LP3:LP54=IH86)*(LR3:LR54="L"))+SUMPRODUCT((LM3:LM54=IH84)*(LP3:LP54=IH86)*(LR3:LR54="L"))+SUMPRODUCT((LM3:LM54=IH85)*(LP3:LP54=IH86)*(LR3:LR54="L"))</f>
        <v>0</v>
      </c>
      <c r="IL86" s="395">
        <f ca="1">SUMPRODUCT((LM3:LM54=IH86)*(LP3:LP54=IH87)*LN3:LN54)+SUMPRODUCT((LM3:LM54=IH86)*(LP3:LP54=IH83)*LN3:LN54)+SUMPRODUCT((LM3:LM54=IH86)*(LP3:LP54=IH84)*LN3:LN54)+SUMPRODUCT((LM3:LM54=IH86)*(LP3:LP54=IH85)*LN3:LN54)+SUMPRODUCT((LM3:LM54=IH87)*(LP3:LP54=IH86)*LO3:LO54)+SUMPRODUCT((LM3:LM54=IH83)*(LP3:LP54=IH86)*LO3:LO54)+SUMPRODUCT((LM3:LM54=IH84)*(LP3:LP54=IH86)*LO3:LO54)+SUMPRODUCT((LM3:LM54=IH85)*(LP3:LP54=IH86)*LO3:LO54)</f>
        <v>0</v>
      </c>
      <c r="IM86" s="395">
        <f ca="1">SUMPRODUCT((LM3:LM54=IH86)*(LP3:LP54=IH87)*LO3:LO54)+SUMPRODUCT((LM3:LM54=IH86)*(LP3:LP54=IH83)*LO3:LO54)+SUMPRODUCT((LM3:LM54=IH86)*(LP3:LP54=IH84)*LO3:LO54)+SUMPRODUCT((LM3:LM54=IH86)*(LP3:LP54=IH85)*LO3:LO54)+SUMPRODUCT((LM3:LM54=IH87)*(LP3:LP54=IH86)*LN3:LN54)+SUMPRODUCT((LM3:LM54=IH83)*(LP3:LP54=IH86)*LN3:LN54)+SUMPRODUCT((LM3:LM54=IH84)*(LP3:LP54=IH86)*LN3:LN54)+SUMPRODUCT((LM3:LM54=IH85)*(LP3:LP54=IH86)*LN3:LN54)</f>
        <v>0</v>
      </c>
      <c r="IN86" s="395">
        <f ca="1">IL86-IM86+1000</f>
        <v>1000</v>
      </c>
      <c r="IO86" s="395" t="str">
        <f t="shared" ca="1" si="7784"/>
        <v/>
      </c>
      <c r="IP86" s="395" t="str">
        <f ca="1">IF(IH86&lt;&gt;"",VLOOKUP(IH86,HO4:HU52,7,FALSE),"")</f>
        <v/>
      </c>
      <c r="IQ86" s="395" t="str">
        <f ca="1">IF(IH86&lt;&gt;"",VLOOKUP(IH86,HO4:HU52,5,FALSE),"")</f>
        <v/>
      </c>
      <c r="IR86" s="395" t="str">
        <f ca="1">IF(IH86&lt;&gt;"",VLOOKUP(IH86,HO4:HW52,9,FALSE),"")</f>
        <v/>
      </c>
      <c r="IS86" s="395" t="str">
        <f t="shared" ca="1" si="7785"/>
        <v/>
      </c>
      <c r="IT86" s="395" t="str">
        <f ca="1">IF(IH86&lt;&gt;"",RANK(IS86,IS83:IS86),"")</f>
        <v/>
      </c>
      <c r="IU86" s="395" t="str">
        <f ca="1">IF(IH86&lt;&gt;"",SUMPRODUCT((IS83:IS86=IS86)*(IN83:IN86&gt;IN86)),"")</f>
        <v/>
      </c>
      <c r="IV86" s="395" t="str">
        <f ca="1">IF(IH86&lt;&gt;"",SUMPRODUCT((IS83:IS86=IS86)*(IN83:IN86=IN86)*(IL83:IL86&gt;IL86)),"")</f>
        <v/>
      </c>
      <c r="IW86" s="395" t="str">
        <f ca="1">IF(IH86&lt;&gt;"",SUMPRODUCT((IS83:IS86=IS86)*(IN83:IN86=IN86)*(IL83:IL86=IL86)*(IP83:IP86&gt;IP86)),"")</f>
        <v/>
      </c>
      <c r="IX86" s="395" t="str">
        <f ca="1">IF(IH86&lt;&gt;"",SUMPRODUCT((IS83:IS86=IS86)*(IN83:IN86=IN86)*(IL83:IL86=IL86)*(IP83:IP86=IP86)*(IQ83:IQ86&gt;IQ86)),"")</f>
        <v/>
      </c>
      <c r="IY86" s="395" t="str">
        <f ca="1">IF(IH86&lt;&gt;"",SUMPRODUCT((IS83:IS86=IS86)*(IN83:IN86=IN86)*(IL83:IL86=IL86)*(IP83:IP86=IP86)*(IQ83:IQ86=IQ86)*(IR83:IR86&gt;IR86)),"")</f>
        <v/>
      </c>
      <c r="IZ86" s="395" t="str">
        <f ca="1">IF(IH86&lt;&gt;"",SUM(IT86:IY86),"")</f>
        <v/>
      </c>
      <c r="JA86" s="395" t="str">
        <f ca="1">IF(JB34&lt;&gt;"",SUMPRODUCT((JI31:JI34=JI34)*(JH31:JH34=JH34)*(JF31:JF34=JF34)*(JG31:JG34=JG34)),"")</f>
        <v/>
      </c>
      <c r="JB86" s="395" t="str">
        <f ca="1">IF(AND(JA86&lt;&gt;"",JA86&gt;1),JB34,"")</f>
        <v/>
      </c>
      <c r="JC86" s="395" t="str">
        <f ca="1">IF(JB86&lt;&gt;"",SUMPRODUCT((LM3:LM54=JB86)*(LP3:LP54=JB87)*(LQ3:LQ54="W"))+SUMPRODUCT((LM3:LM54=JB86)*(LP3:LP54=JB84)*(LQ3:LQ54="W"))+SUMPRODUCT((LM3:LM54=JB86)*(LP3:LP54=JB85)*(LQ3:LQ54="W"))+SUMPRODUCT((LM3:LM54=JB87)*(LP3:LP54=JB86)*(LR3:LR54="W"))+SUMPRODUCT((LM3:LM54=JB84)*(LP3:LP54=JB86)*(LR3:LR54="W"))+SUMPRODUCT((LM3:LM54=JB85)*(LP3:LP54=JB86)*(LR3:LR54="W")),"")</f>
        <v/>
      </c>
      <c r="JD86" s="395" t="str">
        <f ca="1">IF(JB86&lt;&gt;"",SUMPRODUCT((LM3:LM54=JB86)*(LP3:LP54=JB87)*(LQ3:LQ54="D"))+SUMPRODUCT((LM3:LM54=JB86)*(LP3:LP54=JB84)*(LQ3:LQ54="D"))+SUMPRODUCT((LM3:LM54=JB86)*(LP3:LP54=JB85)*(LQ3:LQ54="D"))+SUMPRODUCT((LM3:LM54=JB87)*(LP3:LP54=JB86)*(LQ3:LQ54="D"))+SUMPRODUCT((LM3:LM54=JB84)*(LP3:LP54=JB86)*(LQ3:LQ54="D"))+SUMPRODUCT((LM3:LM54=JB85)*(LP3:LP54=JB86)*(LQ3:LQ54="D")),"")</f>
        <v/>
      </c>
      <c r="JE86" s="395" t="str">
        <f ca="1">IF(JB86&lt;&gt;"",SUMPRODUCT((LM3:LM54=JB86)*(LP3:LP54=JB87)*(LQ3:LQ54="L"))+SUMPRODUCT((LM3:LM54=JB86)*(LP3:LP54=JB84)*(LQ3:LQ54="L"))+SUMPRODUCT((LM3:LM54=JB86)*(LP3:LP54=JB85)*(LQ3:LQ54="L"))+SUMPRODUCT((LM3:LM54=JB87)*(LP3:LP54=JB86)*(LR3:LR54="L"))+SUMPRODUCT((LM3:LM54=JB84)*(LP3:LP54=JB86)*(LR3:LR54="L"))+SUMPRODUCT((LM3:LM54=JB85)*(LP3:LP54=JB86)*(LR3:LR54="L")),"")</f>
        <v/>
      </c>
      <c r="JF86" s="395">
        <f ca="1">SUMPRODUCT((LM3:LM54=JB86)*(LP3:LP54=JB87)*LN3:LN54)+SUMPRODUCT((LM3:LM54=JB86)*(LP3:LP54=JB83)*LN3:LN54)+SUMPRODUCT((LM3:LM54=JB86)*(LP3:LP54=JB84)*LN3:LN54)+SUMPRODUCT((LM3:LM54=JB86)*(LP3:LP54=JB85)*LN3:LN54)+SUMPRODUCT((LM3:LM54=JB87)*(LP3:LP54=JB86)*LO3:LO54)+SUMPRODUCT((LM3:LM54=JB83)*(LP3:LP54=JB86)*LO3:LO54)+SUMPRODUCT((LM3:LM54=JB84)*(LP3:LP54=JB86)*LO3:LO54)+SUMPRODUCT((LM3:LM54=JB85)*(LP3:LP54=JB86)*LO3:LO54)</f>
        <v>0</v>
      </c>
      <c r="JG86" s="395">
        <f ca="1">SUMPRODUCT((LM3:LM54=JB86)*(LP3:LP54=JB87)*LO3:LO54)+SUMPRODUCT((LM3:LM54=JB86)*(LP3:LP54=JB83)*LO3:LO54)+SUMPRODUCT((LM3:LM54=JB86)*(LP3:LP54=JB84)*LO3:LO54)+SUMPRODUCT((LM3:LM54=JB86)*(LP3:LP54=JB85)*LO3:LO54)+SUMPRODUCT((LM3:LM54=JB87)*(LP3:LP54=JB86)*LN3:LN54)+SUMPRODUCT((LM3:LM54=JB83)*(LP3:LP54=JB86)*LN3:LN54)+SUMPRODUCT((LM3:LM54=JB84)*(LP3:LP54=JB86)*LN3:LN54)+SUMPRODUCT((LM3:LM54=JB85)*(LP3:LP54=JB86)*LN3:LN54)</f>
        <v>0</v>
      </c>
      <c r="JH86" s="395">
        <f ca="1">JF86-JG86+1000</f>
        <v>1000</v>
      </c>
      <c r="JI86" s="395" t="str">
        <f t="shared" ca="1" si="7786"/>
        <v/>
      </c>
      <c r="JJ86" s="395" t="str">
        <f ca="1">IF(JB86&lt;&gt;"",VLOOKUP(JB86,HO4:HU52,7,FALSE),"")</f>
        <v/>
      </c>
      <c r="JK86" s="395" t="str">
        <f ca="1">IF(JB86&lt;&gt;"",VLOOKUP(JB86,HO4:HU52,5,FALSE),"")</f>
        <v/>
      </c>
      <c r="JL86" s="395" t="str">
        <f ca="1">IF(JB86&lt;&gt;"",VLOOKUP(JB86,HO4:HW52,9,FALSE),"")</f>
        <v/>
      </c>
      <c r="JM86" s="395" t="str">
        <f t="shared" ca="1" si="7787"/>
        <v/>
      </c>
      <c r="JN86" s="395" t="str">
        <f ca="1">IF(JB86&lt;&gt;"",RANK(JM86,JM83:JM86),"")</f>
        <v/>
      </c>
      <c r="JO86" s="395" t="str">
        <f ca="1">IF(JB86&lt;&gt;"",SUMPRODUCT((JM83:JM86=JM86)*(JH83:JH86&gt;JH86)),"")</f>
        <v/>
      </c>
      <c r="JP86" s="395" t="str">
        <f ca="1">IF(JB86&lt;&gt;"",SUMPRODUCT((JM83:JM86=JM86)*(JH83:JH86=JH86)*(JF83:JF86&gt;JF86)),"")</f>
        <v/>
      </c>
      <c r="JQ86" s="395" t="str">
        <f ca="1">IF(JB86&lt;&gt;"",SUMPRODUCT((JM83:JM86=JM86)*(JH83:JH86=JH86)*(JF83:JF86=JF86)*(JJ83:JJ86&gt;JJ86)),"")</f>
        <v/>
      </c>
      <c r="JR86" s="395" t="str">
        <f ca="1">IF(JB86&lt;&gt;"",SUMPRODUCT((JM83:JM86=JM86)*(JH83:JH86=JH86)*(JF83:JF86=JF86)*(JJ83:JJ86=JJ86)*(JK83:JK86&gt;JK86)),"")</f>
        <v/>
      </c>
      <c r="JS86" s="395" t="str">
        <f ca="1">IF(JB86&lt;&gt;"",SUMPRODUCT((JM83:JM86=JM86)*(JH83:JH86=JH86)*(JF83:JF86=JF86)*(JJ83:JJ86=JJ86)*(JK83:JK86=JK86)*(JL83:JL86&gt;JL86)),"")</f>
        <v/>
      </c>
      <c r="JT86" s="395" t="str">
        <f t="shared" ca="1" si="7822"/>
        <v/>
      </c>
      <c r="MB86" s="395">
        <f ca="1">IF(COUNTIF(MB31:MB34,4)=4,1,SUMPRODUCT((MB31:MB34=MB34)*(MA31:MA34=MA34)*(LY31:LY34&gt;LY34))+1)</f>
        <v>1</v>
      </c>
      <c r="MM86" s="395" t="str">
        <f ca="1">IF(MN34&lt;&gt;"",SUMPRODUCT((MU31:MU34=MU34)*(MT31:MT34=MT34)*(MR31:MR34=MR34)*(MS31:MS34=MS34)),"")</f>
        <v/>
      </c>
      <c r="MN86" s="395" t="str">
        <f ca="1">IF(AND(MM86&lt;&gt;"",MM86&gt;1),MN34,"")</f>
        <v/>
      </c>
      <c r="MO86" s="395">
        <f ca="1">SUMPRODUCT((PS3:PS54=MN86)*(PV3:PV54=MN87)*(PW3:PW54="W"))+SUMPRODUCT((PS3:PS54=MN86)*(PV3:PV54=MN83)*(PW3:PW54="W"))+SUMPRODUCT((PS3:PS54=MN86)*(PV3:PV54=MN84)*(PW3:PW54="W"))+SUMPRODUCT((PS3:PS54=MN86)*(PV3:PV54=MN85)*(PW3:PW54="W"))+SUMPRODUCT((PS3:PS54=MN87)*(PV3:PV54=MN86)*(PX3:PX54="W"))+SUMPRODUCT((PS3:PS54=MN83)*(PV3:PV54=MN86)*(PX3:PX54="W"))+SUMPRODUCT((PS3:PS54=MN84)*(PV3:PV54=MN86)*(PX3:PX54="W"))+SUMPRODUCT((PS3:PS54=MN85)*(PV3:PV54=MN86)*(PX3:PX54="W"))</f>
        <v>0</v>
      </c>
      <c r="MP86" s="395">
        <f ca="1">SUMPRODUCT((PS3:PS54=MN86)*(PV3:PV54=MN87)*(PW3:PW54="D"))+SUMPRODUCT((PS3:PS54=MN86)*(PV3:PV54=MN83)*(PW3:PW54="D"))+SUMPRODUCT((PS3:PS54=MN86)*(PV3:PV54=MN84)*(PW3:PW54="D"))+SUMPRODUCT((PS3:PS54=MN86)*(PV3:PV54=MN85)*(PW3:PW54="D"))+SUMPRODUCT((PS3:PS54=MN87)*(PV3:PV54=MN86)*(PW3:PW54="D"))+SUMPRODUCT((PS3:PS54=MN83)*(PV3:PV54=MN86)*(PW3:PW54="D"))+SUMPRODUCT((PS3:PS54=MN84)*(PV3:PV54=MN86)*(PW3:PW54="D"))+SUMPRODUCT((PS3:PS54=MN85)*(PV3:PV54=MN86)*(PW3:PW54="D"))</f>
        <v>0</v>
      </c>
      <c r="MQ86" s="395">
        <f ca="1">SUMPRODUCT((PS3:PS54=MN86)*(PV3:PV54=MN87)*(PW3:PW54="L"))+SUMPRODUCT((PS3:PS54=MN86)*(PV3:PV54=MN83)*(PW3:PW54="L"))+SUMPRODUCT((PS3:PS54=MN86)*(PV3:PV54=MN84)*(PW3:PW54="L"))+SUMPRODUCT((PS3:PS54=MN86)*(PV3:PV54=MN85)*(PW3:PW54="L"))+SUMPRODUCT((PS3:PS54=MN87)*(PV3:PV54=MN86)*(PX3:PX54="L"))+SUMPRODUCT((PS3:PS54=MN83)*(PV3:PV54=MN86)*(PX3:PX54="L"))+SUMPRODUCT((PS3:PS54=MN84)*(PV3:PV54=MN86)*(PX3:PX54="L"))+SUMPRODUCT((PS3:PS54=MN85)*(PV3:PV54=MN86)*(PX3:PX54="L"))</f>
        <v>0</v>
      </c>
      <c r="MR86" s="395">
        <f ca="1">SUMPRODUCT((PS3:PS54=MN86)*(PV3:PV54=MN87)*PT3:PT54)+SUMPRODUCT((PS3:PS54=MN86)*(PV3:PV54=MN83)*PT3:PT54)+SUMPRODUCT((PS3:PS54=MN86)*(PV3:PV54=MN84)*PT3:PT54)+SUMPRODUCT((PS3:PS54=MN86)*(PV3:PV54=MN85)*PT3:PT54)+SUMPRODUCT((PS3:PS54=MN87)*(PV3:PV54=MN86)*PU3:PU54)+SUMPRODUCT((PS3:PS54=MN83)*(PV3:PV54=MN86)*PU3:PU54)+SUMPRODUCT((PS3:PS54=MN84)*(PV3:PV54=MN86)*PU3:PU54)+SUMPRODUCT((PS3:PS54=MN85)*(PV3:PV54=MN86)*PU3:PU54)</f>
        <v>0</v>
      </c>
      <c r="MS86" s="395">
        <f ca="1">SUMPRODUCT((PS3:PS54=MN86)*(PV3:PV54=MN87)*PU3:PU54)+SUMPRODUCT((PS3:PS54=MN86)*(PV3:PV54=MN83)*PU3:PU54)+SUMPRODUCT((PS3:PS54=MN86)*(PV3:PV54=MN84)*PU3:PU54)+SUMPRODUCT((PS3:PS54=MN86)*(PV3:PV54=MN85)*PU3:PU54)+SUMPRODUCT((PS3:PS54=MN87)*(PV3:PV54=MN86)*PT3:PT54)+SUMPRODUCT((PS3:PS54=MN83)*(PV3:PV54=MN86)*PT3:PT54)+SUMPRODUCT((PS3:PS54=MN84)*(PV3:PV54=MN86)*PT3:PT54)+SUMPRODUCT((PS3:PS54=MN85)*(PV3:PV54=MN86)*PT3:PT54)</f>
        <v>0</v>
      </c>
      <c r="MT86" s="395">
        <f ca="1">MR86-MS86+1000</f>
        <v>1000</v>
      </c>
      <c r="MU86" s="395" t="str">
        <f t="shared" ca="1" si="7788"/>
        <v/>
      </c>
      <c r="MV86" s="395" t="str">
        <f ca="1">IF(MN86&lt;&gt;"",VLOOKUP(MN86,LU4:MA52,7,FALSE),"")</f>
        <v/>
      </c>
      <c r="MW86" s="395" t="str">
        <f ca="1">IF(MN86&lt;&gt;"",VLOOKUP(MN86,LU4:MA52,5,FALSE),"")</f>
        <v/>
      </c>
      <c r="MX86" s="395" t="str">
        <f ca="1">IF(MN86&lt;&gt;"",VLOOKUP(MN86,LU4:MC52,9,FALSE),"")</f>
        <v/>
      </c>
      <c r="MY86" s="395" t="str">
        <f t="shared" ca="1" si="7789"/>
        <v/>
      </c>
      <c r="MZ86" s="395" t="str">
        <f ca="1">IF(MN86&lt;&gt;"",RANK(MY86,MY83:MY86),"")</f>
        <v/>
      </c>
      <c r="NA86" s="395" t="str">
        <f ca="1">IF(MN86&lt;&gt;"",SUMPRODUCT((MY83:MY86=MY86)*(MT83:MT86&gt;MT86)),"")</f>
        <v/>
      </c>
      <c r="NB86" s="395" t="str">
        <f ca="1">IF(MN86&lt;&gt;"",SUMPRODUCT((MY83:MY86=MY86)*(MT83:MT86=MT86)*(MR83:MR86&gt;MR86)),"")</f>
        <v/>
      </c>
      <c r="NC86" s="395" t="str">
        <f ca="1">IF(MN86&lt;&gt;"",SUMPRODUCT((MY83:MY86=MY86)*(MT83:MT86=MT86)*(MR83:MR86=MR86)*(MV83:MV86&gt;MV86)),"")</f>
        <v/>
      </c>
      <c r="ND86" s="395" t="str">
        <f ca="1">IF(MN86&lt;&gt;"",SUMPRODUCT((MY83:MY86=MY86)*(MT83:MT86=MT86)*(MR83:MR86=MR86)*(MV83:MV86=MV86)*(MW83:MW86&gt;MW86)),"")</f>
        <v/>
      </c>
      <c r="NE86" s="395" t="str">
        <f ca="1">IF(MN86&lt;&gt;"",SUMPRODUCT((MY83:MY86=MY86)*(MT83:MT86=MT86)*(MR83:MR86=MR86)*(MV83:MV86=MV86)*(MW83:MW86=MW86)*(MX83:MX86&gt;MX86)),"")</f>
        <v/>
      </c>
      <c r="NF86" s="395" t="str">
        <f ca="1">IF(MN86&lt;&gt;"",SUM(MZ86:NE86),"")</f>
        <v/>
      </c>
      <c r="NG86" s="395" t="str">
        <f ca="1">IF(NH34&lt;&gt;"",SUMPRODUCT((NO31:NO34=NO34)*(NN31:NN34=NN34)*(NL31:NL34=NL34)*(NM31:NM34=NM34)),"")</f>
        <v/>
      </c>
      <c r="NH86" s="395" t="str">
        <f ca="1">IF(AND(NG86&lt;&gt;"",NG86&gt;1),NH34,"")</f>
        <v/>
      </c>
      <c r="NI86" s="395" t="str">
        <f ca="1">IF(NH86&lt;&gt;"",SUMPRODUCT((PS3:PS54=NH86)*(PV3:PV54=NH87)*(PW3:PW54="W"))+SUMPRODUCT((PS3:PS54=NH86)*(PV3:PV54=NH84)*(PW3:PW54="W"))+SUMPRODUCT((PS3:PS54=NH86)*(PV3:PV54=NH85)*(PW3:PW54="W"))+SUMPRODUCT((PS3:PS54=NH87)*(PV3:PV54=NH86)*(PX3:PX54="W"))+SUMPRODUCT((PS3:PS54=NH84)*(PV3:PV54=NH86)*(PX3:PX54="W"))+SUMPRODUCT((PS3:PS54=NH85)*(PV3:PV54=NH86)*(PX3:PX54="W")),"")</f>
        <v/>
      </c>
      <c r="NJ86" s="395" t="str">
        <f ca="1">IF(NH86&lt;&gt;"",SUMPRODUCT((PS3:PS54=NH86)*(PV3:PV54=NH87)*(PW3:PW54="D"))+SUMPRODUCT((PS3:PS54=NH86)*(PV3:PV54=NH84)*(PW3:PW54="D"))+SUMPRODUCT((PS3:PS54=NH86)*(PV3:PV54=NH85)*(PW3:PW54="D"))+SUMPRODUCT((PS3:PS54=NH87)*(PV3:PV54=NH86)*(PW3:PW54="D"))+SUMPRODUCT((PS3:PS54=NH84)*(PV3:PV54=NH86)*(PW3:PW54="D"))+SUMPRODUCT((PS3:PS54=NH85)*(PV3:PV54=NH86)*(PW3:PW54="D")),"")</f>
        <v/>
      </c>
      <c r="NK86" s="395" t="str">
        <f ca="1">IF(NH86&lt;&gt;"",SUMPRODUCT((PS3:PS54=NH86)*(PV3:PV54=NH87)*(PW3:PW54="L"))+SUMPRODUCT((PS3:PS54=NH86)*(PV3:PV54=NH84)*(PW3:PW54="L"))+SUMPRODUCT((PS3:PS54=NH86)*(PV3:PV54=NH85)*(PW3:PW54="L"))+SUMPRODUCT((PS3:PS54=NH87)*(PV3:PV54=NH86)*(PX3:PX54="L"))+SUMPRODUCT((PS3:PS54=NH84)*(PV3:PV54=NH86)*(PX3:PX54="L"))+SUMPRODUCT((PS3:PS54=NH85)*(PV3:PV54=NH86)*(PX3:PX54="L")),"")</f>
        <v/>
      </c>
      <c r="NL86" s="395">
        <f ca="1">SUMPRODUCT((PS3:PS54=NH86)*(PV3:PV54=NH87)*PT3:PT54)+SUMPRODUCT((PS3:PS54=NH86)*(PV3:PV54=NH83)*PT3:PT54)+SUMPRODUCT((PS3:PS54=NH86)*(PV3:PV54=NH84)*PT3:PT54)+SUMPRODUCT((PS3:PS54=NH86)*(PV3:PV54=NH85)*PT3:PT54)+SUMPRODUCT((PS3:PS54=NH87)*(PV3:PV54=NH86)*PU3:PU54)+SUMPRODUCT((PS3:PS54=NH83)*(PV3:PV54=NH86)*PU3:PU54)+SUMPRODUCT((PS3:PS54=NH84)*(PV3:PV54=NH86)*PU3:PU54)+SUMPRODUCT((PS3:PS54=NH85)*(PV3:PV54=NH86)*PU3:PU54)</f>
        <v>0</v>
      </c>
      <c r="NM86" s="395">
        <f ca="1">SUMPRODUCT((PS3:PS54=NH86)*(PV3:PV54=NH87)*PU3:PU54)+SUMPRODUCT((PS3:PS54=NH86)*(PV3:PV54=NH83)*PU3:PU54)+SUMPRODUCT((PS3:PS54=NH86)*(PV3:PV54=NH84)*PU3:PU54)+SUMPRODUCT((PS3:PS54=NH86)*(PV3:PV54=NH85)*PU3:PU54)+SUMPRODUCT((PS3:PS54=NH87)*(PV3:PV54=NH86)*PT3:PT54)+SUMPRODUCT((PS3:PS54=NH83)*(PV3:PV54=NH86)*PT3:PT54)+SUMPRODUCT((PS3:PS54=NH84)*(PV3:PV54=NH86)*PT3:PT54)+SUMPRODUCT((PS3:PS54=NH85)*(PV3:PV54=NH86)*PT3:PT54)</f>
        <v>0</v>
      </c>
      <c r="NN86" s="395">
        <f ca="1">NL86-NM86+1000</f>
        <v>1000</v>
      </c>
      <c r="NO86" s="395" t="str">
        <f t="shared" ca="1" si="7790"/>
        <v/>
      </c>
      <c r="NP86" s="395" t="str">
        <f ca="1">IF(NH86&lt;&gt;"",VLOOKUP(NH86,LU4:MA52,7,FALSE),"")</f>
        <v/>
      </c>
      <c r="NQ86" s="395" t="str">
        <f ca="1">IF(NH86&lt;&gt;"",VLOOKUP(NH86,LU4:MA52,5,FALSE),"")</f>
        <v/>
      </c>
      <c r="NR86" s="395" t="str">
        <f ca="1">IF(NH86&lt;&gt;"",VLOOKUP(NH86,LU4:MC52,9,FALSE),"")</f>
        <v/>
      </c>
      <c r="NS86" s="395" t="str">
        <f t="shared" ca="1" si="7791"/>
        <v/>
      </c>
      <c r="NT86" s="395" t="str">
        <f ca="1">IF(NH86&lt;&gt;"",RANK(NS86,NS83:NS86),"")</f>
        <v/>
      </c>
      <c r="NU86" s="395" t="str">
        <f ca="1">IF(NH86&lt;&gt;"",SUMPRODUCT((NS83:NS86=NS86)*(NN83:NN86&gt;NN86)),"")</f>
        <v/>
      </c>
      <c r="NV86" s="395" t="str">
        <f ca="1">IF(NH86&lt;&gt;"",SUMPRODUCT((NS83:NS86=NS86)*(NN83:NN86=NN86)*(NL83:NL86&gt;NL86)),"")</f>
        <v/>
      </c>
      <c r="NW86" s="395" t="str">
        <f ca="1">IF(NH86&lt;&gt;"",SUMPRODUCT((NS83:NS86=NS86)*(NN83:NN86=NN86)*(NL83:NL86=NL86)*(NP83:NP86&gt;NP86)),"")</f>
        <v/>
      </c>
      <c r="NX86" s="395" t="str">
        <f ca="1">IF(NH86&lt;&gt;"",SUMPRODUCT((NS83:NS86=NS86)*(NN83:NN86=NN86)*(NL83:NL86=NL86)*(NP83:NP86=NP86)*(NQ83:NQ86&gt;NQ86)),"")</f>
        <v/>
      </c>
      <c r="NY86" s="395" t="str">
        <f ca="1">IF(NH86&lt;&gt;"",SUMPRODUCT((NS83:NS86=NS86)*(NN83:NN86=NN86)*(NL83:NL86=NL86)*(NP83:NP86=NP86)*(NQ83:NQ86=NQ86)*(NR83:NR86&gt;NR86)),"")</f>
        <v/>
      </c>
      <c r="NZ86" s="395" t="str">
        <f t="shared" ca="1" si="7823"/>
        <v/>
      </c>
      <c r="QH86" s="395">
        <f ca="1">IF(COUNTIF(QH31:QH34,4)=4,1,SUMPRODUCT((QH31:QH34=QH34)*(QG31:QG34=QG34)*(QE31:QE34&gt;QE34))+1)</f>
        <v>1</v>
      </c>
      <c r="QS86" s="395">
        <f ca="1">IF(QT34&lt;&gt;"",SUMPRODUCT((RA31:RA34=RA34)*(QZ31:QZ34=QZ34)*(QX31:QX34=QX34)*(QY31:QY34=QY34)),"")</f>
        <v>4</v>
      </c>
      <c r="QT86" s="395" t="str">
        <f ca="1">IF(AND(QS86&lt;&gt;"",QS86&gt;1),QT34,"")</f>
        <v>River Plate</v>
      </c>
      <c r="QU86" s="395">
        <f ca="1">SUMPRODUCT((TY3:TY54=QT86)*(UB3:UB54=QT87)*(UC3:UC54="W"))+SUMPRODUCT((TY3:TY54=QT86)*(UB3:UB54=QT83)*(UC3:UC54="W"))+SUMPRODUCT((TY3:TY54=QT86)*(UB3:UB54=QT84)*(UC3:UC54="W"))+SUMPRODUCT((TY3:TY54=QT86)*(UB3:UB54=QT85)*(UC3:UC54="W"))+SUMPRODUCT((TY3:TY54=QT87)*(UB3:UB54=QT86)*(UD3:UD54="W"))+SUMPRODUCT((TY3:TY54=QT83)*(UB3:UB54=QT86)*(UD3:UD54="W"))+SUMPRODUCT((TY3:TY54=QT84)*(UB3:UB54=QT86)*(UD3:UD54="W"))+SUMPRODUCT((TY3:TY54=QT85)*(UB3:UB54=QT86)*(UD3:UD54="W"))</f>
        <v>0</v>
      </c>
      <c r="QV86" s="395">
        <f ca="1">SUMPRODUCT((TY3:TY54=QT86)*(UB3:UB54=QT87)*(UC3:UC54="D"))+SUMPRODUCT((TY3:TY54=QT86)*(UB3:UB54=QT83)*(UC3:UC54="D"))+SUMPRODUCT((TY3:TY54=QT86)*(UB3:UB54=QT84)*(UC3:UC54="D"))+SUMPRODUCT((TY3:TY54=QT86)*(UB3:UB54=QT85)*(UC3:UC54="D"))+SUMPRODUCT((TY3:TY54=QT87)*(UB3:UB54=QT86)*(UC3:UC54="D"))+SUMPRODUCT((TY3:TY54=QT83)*(UB3:UB54=QT86)*(UC3:UC54="D"))+SUMPRODUCT((TY3:TY54=QT84)*(UB3:UB54=QT86)*(UC3:UC54="D"))+SUMPRODUCT((TY3:TY54=QT85)*(UB3:UB54=QT86)*(UC3:UC54="D"))</f>
        <v>0</v>
      </c>
      <c r="QW86" s="395">
        <f ca="1">SUMPRODUCT((TY3:TY54=QT86)*(UB3:UB54=QT87)*(UC3:UC54="L"))+SUMPRODUCT((TY3:TY54=QT86)*(UB3:UB54=QT83)*(UC3:UC54="L"))+SUMPRODUCT((TY3:TY54=QT86)*(UB3:UB54=QT84)*(UC3:UC54="L"))+SUMPRODUCT((TY3:TY54=QT86)*(UB3:UB54=QT85)*(UC3:UC54="L"))+SUMPRODUCT((TY3:TY54=QT87)*(UB3:UB54=QT86)*(UD3:UD54="L"))+SUMPRODUCT((TY3:TY54=QT83)*(UB3:UB54=QT86)*(UD3:UD54="L"))+SUMPRODUCT((TY3:TY54=QT84)*(UB3:UB54=QT86)*(UD3:UD54="L"))+SUMPRODUCT((TY3:TY54=QT85)*(UB3:UB54=QT86)*(UD3:UD54="L"))</f>
        <v>0</v>
      </c>
      <c r="QX86" s="395">
        <f ca="1">SUMPRODUCT((TY3:TY54=QT86)*(UB3:UB54=QT87)*TZ3:TZ54)+SUMPRODUCT((TY3:TY54=QT86)*(UB3:UB54=QT83)*TZ3:TZ54)+SUMPRODUCT((TY3:TY54=QT86)*(UB3:UB54=QT84)*TZ3:TZ54)+SUMPRODUCT((TY3:TY54=QT86)*(UB3:UB54=QT85)*TZ3:TZ54)+SUMPRODUCT((TY3:TY54=QT87)*(UB3:UB54=QT86)*UA3:UA54)+SUMPRODUCT((TY3:TY54=QT83)*(UB3:UB54=QT86)*UA3:UA54)+SUMPRODUCT((TY3:TY54=QT84)*(UB3:UB54=QT86)*UA3:UA54)+SUMPRODUCT((TY3:TY54=QT85)*(UB3:UB54=QT86)*UA3:UA54)</f>
        <v>0</v>
      </c>
      <c r="QY86" s="395">
        <f ca="1">SUMPRODUCT((TY3:TY54=QT86)*(UB3:UB54=QT87)*UA3:UA54)+SUMPRODUCT((TY3:TY54=QT86)*(UB3:UB54=QT83)*UA3:UA54)+SUMPRODUCT((TY3:TY54=QT86)*(UB3:UB54=QT84)*UA3:UA54)+SUMPRODUCT((TY3:TY54=QT86)*(UB3:UB54=QT85)*UA3:UA54)+SUMPRODUCT((TY3:TY54=QT87)*(UB3:UB54=QT86)*TZ3:TZ54)+SUMPRODUCT((TY3:TY54=QT83)*(UB3:UB54=QT86)*TZ3:TZ54)+SUMPRODUCT((TY3:TY54=QT84)*(UB3:UB54=QT86)*TZ3:TZ54)+SUMPRODUCT((TY3:TY54=QT85)*(UB3:UB54=QT86)*TZ3:TZ54)</f>
        <v>0</v>
      </c>
      <c r="QZ86" s="395">
        <f ca="1">QX86-QY86+1000</f>
        <v>1000</v>
      </c>
      <c r="RA86" s="395">
        <f t="shared" ca="1" si="7792"/>
        <v>0</v>
      </c>
      <c r="RB86" s="395">
        <f ca="1">IF(QT86&lt;&gt;"",VLOOKUP(QT86,QA4:QG52,7,FALSE),"")</f>
        <v>1000</v>
      </c>
      <c r="RC86" s="395">
        <f ca="1">IF(QT86&lt;&gt;"",VLOOKUP(QT86,QA4:QG52,5,FALSE),"")</f>
        <v>0</v>
      </c>
      <c r="RD86" s="395">
        <f ca="1">IF(QT86&lt;&gt;"",VLOOKUP(QT86,QA4:QI52,9,FALSE),"")</f>
        <v>25</v>
      </c>
      <c r="RE86" s="395">
        <f t="shared" ca="1" si="7793"/>
        <v>0</v>
      </c>
      <c r="RF86" s="395">
        <f ca="1">IF(QT86&lt;&gt;"",RANK(RE86,RE83:RE86),"")</f>
        <v>1</v>
      </c>
      <c r="RG86" s="395">
        <f ca="1">IF(QT86&lt;&gt;"",SUMPRODUCT((RE83:RE86=RE86)*(QZ83:QZ86&gt;QZ86)),"")</f>
        <v>0</v>
      </c>
      <c r="RH86" s="395">
        <f ca="1">IF(QT86&lt;&gt;"",SUMPRODUCT((RE83:RE86=RE86)*(QZ83:QZ86=QZ86)*(QX83:QX86&gt;QX86)),"")</f>
        <v>0</v>
      </c>
      <c r="RI86" s="395">
        <f ca="1">IF(QT86&lt;&gt;"",SUMPRODUCT((RE83:RE86=RE86)*(QZ83:QZ86=QZ86)*(QX83:QX86=QX86)*(RB83:RB86&gt;RB86)),"")</f>
        <v>0</v>
      </c>
      <c r="RJ86" s="395">
        <f ca="1">IF(QT86&lt;&gt;"",SUMPRODUCT((RE83:RE86=RE86)*(QZ83:QZ86=QZ86)*(QX83:QX86=QX86)*(RB83:RB86=RB86)*(RC83:RC86&gt;RC86)),"")</f>
        <v>0</v>
      </c>
      <c r="RK86" s="395">
        <f ca="1">IF(QT86&lt;&gt;"",SUMPRODUCT((RE83:RE86=RE86)*(QZ83:QZ86=QZ86)*(QX83:QX86=QX86)*(RB83:RB86=RB86)*(RC83:RC86=RC86)*(RD83:RD86&gt;RD86)),"")</f>
        <v>0</v>
      </c>
      <c r="RL86" s="395">
        <f ca="1">IF(QT86&lt;&gt;"",SUM(RF86:RK86),"")</f>
        <v>1</v>
      </c>
      <c r="RM86" s="395" t="str">
        <f ca="1">IF(RN34&lt;&gt;"",SUMPRODUCT((RU31:RU34=RU34)*(RT31:RT34=RT34)*(RR31:RR34=RR34)*(RS31:RS34=RS34)),"")</f>
        <v/>
      </c>
      <c r="RN86" s="395" t="str">
        <f ca="1">IF(AND(RM86&lt;&gt;"",RM86&gt;1),RN34,"")</f>
        <v/>
      </c>
      <c r="RO86" s="395" t="str">
        <f ca="1">IF(RN86&lt;&gt;"",SUMPRODUCT((TY3:TY54=RN86)*(UB3:UB54=RN87)*(UC3:UC54="W"))+SUMPRODUCT((TY3:TY54=RN86)*(UB3:UB54=RN84)*(UC3:UC54="W"))+SUMPRODUCT((TY3:TY54=RN86)*(UB3:UB54=RN85)*(UC3:UC54="W"))+SUMPRODUCT((TY3:TY54=RN87)*(UB3:UB54=RN86)*(UD3:UD54="W"))+SUMPRODUCT((TY3:TY54=RN84)*(UB3:UB54=RN86)*(UD3:UD54="W"))+SUMPRODUCT((TY3:TY54=RN85)*(UB3:UB54=RN86)*(UD3:UD54="W")),"")</f>
        <v/>
      </c>
      <c r="RP86" s="395" t="str">
        <f ca="1">IF(RN86&lt;&gt;"",SUMPRODUCT((TY3:TY54=RN86)*(UB3:UB54=RN87)*(UC3:UC54="D"))+SUMPRODUCT((TY3:TY54=RN86)*(UB3:UB54=RN84)*(UC3:UC54="D"))+SUMPRODUCT((TY3:TY54=RN86)*(UB3:UB54=RN85)*(UC3:UC54="D"))+SUMPRODUCT((TY3:TY54=RN87)*(UB3:UB54=RN86)*(UC3:UC54="D"))+SUMPRODUCT((TY3:TY54=RN84)*(UB3:UB54=RN86)*(UC3:UC54="D"))+SUMPRODUCT((TY3:TY54=RN85)*(UB3:UB54=RN86)*(UC3:UC54="D")),"")</f>
        <v/>
      </c>
      <c r="RQ86" s="395" t="str">
        <f ca="1">IF(RN86&lt;&gt;"",SUMPRODUCT((TY3:TY54=RN86)*(UB3:UB54=RN87)*(UC3:UC54="L"))+SUMPRODUCT((TY3:TY54=RN86)*(UB3:UB54=RN84)*(UC3:UC54="L"))+SUMPRODUCT((TY3:TY54=RN86)*(UB3:UB54=RN85)*(UC3:UC54="L"))+SUMPRODUCT((TY3:TY54=RN87)*(UB3:UB54=RN86)*(UD3:UD54="L"))+SUMPRODUCT((TY3:TY54=RN84)*(UB3:UB54=RN86)*(UD3:UD54="L"))+SUMPRODUCT((TY3:TY54=RN85)*(UB3:UB54=RN86)*(UD3:UD54="L")),"")</f>
        <v/>
      </c>
      <c r="RR86" s="395">
        <f ca="1">SUMPRODUCT((TY3:TY54=RN86)*(UB3:UB54=RN87)*TZ3:TZ54)+SUMPRODUCT((TY3:TY54=RN86)*(UB3:UB54=RN83)*TZ3:TZ54)+SUMPRODUCT((TY3:TY54=RN86)*(UB3:UB54=RN84)*TZ3:TZ54)+SUMPRODUCT((TY3:TY54=RN86)*(UB3:UB54=RN85)*TZ3:TZ54)+SUMPRODUCT((TY3:TY54=RN87)*(UB3:UB54=RN86)*UA3:UA54)+SUMPRODUCT((TY3:TY54=RN83)*(UB3:UB54=RN86)*UA3:UA54)+SUMPRODUCT((TY3:TY54=RN84)*(UB3:UB54=RN86)*UA3:UA54)+SUMPRODUCT((TY3:TY54=RN85)*(UB3:UB54=RN86)*UA3:UA54)</f>
        <v>0</v>
      </c>
      <c r="RS86" s="395">
        <f ca="1">SUMPRODUCT((TY3:TY54=RN86)*(UB3:UB54=RN87)*UA3:UA54)+SUMPRODUCT((TY3:TY54=RN86)*(UB3:UB54=RN83)*UA3:UA54)+SUMPRODUCT((TY3:TY54=RN86)*(UB3:UB54=RN84)*UA3:UA54)+SUMPRODUCT((TY3:TY54=RN86)*(UB3:UB54=RN85)*UA3:UA54)+SUMPRODUCT((TY3:TY54=RN87)*(UB3:UB54=RN86)*TZ3:TZ54)+SUMPRODUCT((TY3:TY54=RN83)*(UB3:UB54=RN86)*TZ3:TZ54)+SUMPRODUCT((TY3:TY54=RN84)*(UB3:UB54=RN86)*TZ3:TZ54)+SUMPRODUCT((TY3:TY54=RN85)*(UB3:UB54=RN86)*TZ3:TZ54)</f>
        <v>0</v>
      </c>
      <c r="RT86" s="395">
        <f ca="1">RR86-RS86+1000</f>
        <v>1000</v>
      </c>
      <c r="RU86" s="395" t="str">
        <f t="shared" ca="1" si="7794"/>
        <v/>
      </c>
      <c r="RV86" s="395" t="str">
        <f ca="1">IF(RN86&lt;&gt;"",VLOOKUP(RN86,QA4:QG52,7,FALSE),"")</f>
        <v/>
      </c>
      <c r="RW86" s="395" t="str">
        <f ca="1">IF(RN86&lt;&gt;"",VLOOKUP(RN86,QA4:QG52,5,FALSE),"")</f>
        <v/>
      </c>
      <c r="RX86" s="395" t="str">
        <f ca="1">IF(RN86&lt;&gt;"",VLOOKUP(RN86,QA4:QI52,9,FALSE),"")</f>
        <v/>
      </c>
      <c r="RY86" s="395" t="str">
        <f t="shared" ca="1" si="7795"/>
        <v/>
      </c>
      <c r="RZ86" s="395" t="str">
        <f ca="1">IF(RN86&lt;&gt;"",RANK(RY86,RY83:RY86),"")</f>
        <v/>
      </c>
      <c r="SA86" s="395" t="str">
        <f ca="1">IF(RN86&lt;&gt;"",SUMPRODUCT((RY83:RY86=RY86)*(RT83:RT86&gt;RT86)),"")</f>
        <v/>
      </c>
      <c r="SB86" s="395" t="str">
        <f ca="1">IF(RN86&lt;&gt;"",SUMPRODUCT((RY83:RY86=RY86)*(RT83:RT86=RT86)*(RR83:RR86&gt;RR86)),"")</f>
        <v/>
      </c>
      <c r="SC86" s="395" t="str">
        <f ca="1">IF(RN86&lt;&gt;"",SUMPRODUCT((RY83:RY86=RY86)*(RT83:RT86=RT86)*(RR83:RR86=RR86)*(RV83:RV86&gt;RV86)),"")</f>
        <v/>
      </c>
      <c r="SD86" s="395" t="str">
        <f ca="1">IF(RN86&lt;&gt;"",SUMPRODUCT((RY83:RY86=RY86)*(RT83:RT86=RT86)*(RR83:RR86=RR86)*(RV83:RV86=RV86)*(RW83:RW86&gt;RW86)),"")</f>
        <v/>
      </c>
      <c r="SE86" s="395" t="str">
        <f ca="1">IF(RN86&lt;&gt;"",SUMPRODUCT((RY83:RY86=RY86)*(RT83:RT86=RT86)*(RR83:RR86=RR86)*(RV83:RV86=RV86)*(RW83:RW86=RW86)*(RX83:RX86&gt;RX86)),"")</f>
        <v/>
      </c>
      <c r="SF86" s="395" t="str">
        <f t="shared" ca="1" si="7824"/>
        <v/>
      </c>
      <c r="UN86" s="395">
        <f ca="1">IF(COUNTIF(UN31:UN34,4)=4,1,SUMPRODUCT((UN31:UN34=UN34)*(UM31:UM34=UM34)*(UK31:UK34&gt;UK34))+1)</f>
        <v>1</v>
      </c>
      <c r="UY86" s="395">
        <f ca="1">IF(UZ34&lt;&gt;"",SUMPRODUCT((VG31:VG34=VG34)*(VF31:VF34=VF34)*(VD31:VD34=VD34)*(VE31:VE34=VE34)),"")</f>
        <v>4</v>
      </c>
      <c r="UZ86" s="395" t="str">
        <f ca="1">IF(AND(UY86&lt;&gt;"",UY86&gt;1),UZ34,"")</f>
        <v>River Plate</v>
      </c>
      <c r="VA86" s="395">
        <f ca="1">SUMPRODUCT((YE3:YE54=UZ86)*(YH3:YH54=UZ87)*(YI3:YI54="W"))+SUMPRODUCT((YE3:YE54=UZ86)*(YH3:YH54=UZ83)*(YI3:YI54="W"))+SUMPRODUCT((YE3:YE54=UZ86)*(YH3:YH54=UZ84)*(YI3:YI54="W"))+SUMPRODUCT((YE3:YE54=UZ86)*(YH3:YH54=UZ85)*(YI3:YI54="W"))+SUMPRODUCT((YE3:YE54=UZ87)*(YH3:YH54=UZ86)*(YJ3:YJ54="W"))+SUMPRODUCT((YE3:YE54=UZ83)*(YH3:YH54=UZ86)*(YJ3:YJ54="W"))+SUMPRODUCT((YE3:YE54=UZ84)*(YH3:YH54=UZ86)*(YJ3:YJ54="W"))+SUMPRODUCT((YE3:YE54=UZ85)*(YH3:YH54=UZ86)*(YJ3:YJ54="W"))</f>
        <v>0</v>
      </c>
      <c r="VB86" s="395">
        <f ca="1">SUMPRODUCT((YE3:YE54=UZ86)*(YH3:YH54=UZ87)*(YI3:YI54="D"))+SUMPRODUCT((YE3:YE54=UZ86)*(YH3:YH54=UZ83)*(YI3:YI54="D"))+SUMPRODUCT((YE3:YE54=UZ86)*(YH3:YH54=UZ84)*(YI3:YI54="D"))+SUMPRODUCT((YE3:YE54=UZ86)*(YH3:YH54=UZ85)*(YI3:YI54="D"))+SUMPRODUCT((YE3:YE54=UZ87)*(YH3:YH54=UZ86)*(YI3:YI54="D"))+SUMPRODUCT((YE3:YE54=UZ83)*(YH3:YH54=UZ86)*(YI3:YI54="D"))+SUMPRODUCT((YE3:YE54=UZ84)*(YH3:YH54=UZ86)*(YI3:YI54="D"))+SUMPRODUCT((YE3:YE54=UZ85)*(YH3:YH54=UZ86)*(YI3:YI54="D"))</f>
        <v>0</v>
      </c>
      <c r="VC86" s="395">
        <f ca="1">SUMPRODUCT((YE3:YE54=UZ86)*(YH3:YH54=UZ87)*(YI3:YI54="L"))+SUMPRODUCT((YE3:YE54=UZ86)*(YH3:YH54=UZ83)*(YI3:YI54="L"))+SUMPRODUCT((YE3:YE54=UZ86)*(YH3:YH54=UZ84)*(YI3:YI54="L"))+SUMPRODUCT((YE3:YE54=UZ86)*(YH3:YH54=UZ85)*(YI3:YI54="L"))+SUMPRODUCT((YE3:YE54=UZ87)*(YH3:YH54=UZ86)*(YJ3:YJ54="L"))+SUMPRODUCT((YE3:YE54=UZ83)*(YH3:YH54=UZ86)*(YJ3:YJ54="L"))+SUMPRODUCT((YE3:YE54=UZ84)*(YH3:YH54=UZ86)*(YJ3:YJ54="L"))+SUMPRODUCT((YE3:YE54=UZ85)*(YH3:YH54=UZ86)*(YJ3:YJ54="L"))</f>
        <v>0</v>
      </c>
      <c r="VD86" s="395">
        <f ca="1">SUMPRODUCT((YE3:YE54=UZ86)*(YH3:YH54=UZ87)*YF3:YF54)+SUMPRODUCT((YE3:YE54=UZ86)*(YH3:YH54=UZ83)*YF3:YF54)+SUMPRODUCT((YE3:YE54=UZ86)*(YH3:YH54=UZ84)*YF3:YF54)+SUMPRODUCT((YE3:YE54=UZ86)*(YH3:YH54=UZ85)*YF3:YF54)+SUMPRODUCT((YE3:YE54=UZ87)*(YH3:YH54=UZ86)*YG3:YG54)+SUMPRODUCT((YE3:YE54=UZ83)*(YH3:YH54=UZ86)*YG3:YG54)+SUMPRODUCT((YE3:YE54=UZ84)*(YH3:YH54=UZ86)*YG3:YG54)+SUMPRODUCT((YE3:YE54=UZ85)*(YH3:YH54=UZ86)*YG3:YG54)</f>
        <v>0</v>
      </c>
      <c r="VE86" s="395">
        <f ca="1">SUMPRODUCT((YE3:YE54=UZ86)*(YH3:YH54=UZ87)*YG3:YG54)+SUMPRODUCT((YE3:YE54=UZ86)*(YH3:YH54=UZ83)*YG3:YG54)+SUMPRODUCT((YE3:YE54=UZ86)*(YH3:YH54=UZ84)*YG3:YG54)+SUMPRODUCT((YE3:YE54=UZ86)*(YH3:YH54=UZ85)*YG3:YG54)+SUMPRODUCT((YE3:YE54=UZ87)*(YH3:YH54=UZ86)*YF3:YF54)+SUMPRODUCT((YE3:YE54=UZ83)*(YH3:YH54=UZ86)*YF3:YF54)+SUMPRODUCT((YE3:YE54=UZ84)*(YH3:YH54=UZ86)*YF3:YF54)+SUMPRODUCT((YE3:YE54=UZ85)*(YH3:YH54=UZ86)*YF3:YF54)</f>
        <v>0</v>
      </c>
      <c r="VF86" s="395">
        <f ca="1">VD86-VE86+1000</f>
        <v>1000</v>
      </c>
      <c r="VG86" s="395">
        <f t="shared" ca="1" si="7796"/>
        <v>0</v>
      </c>
      <c r="VH86" s="395">
        <f ca="1">IF(UZ86&lt;&gt;"",VLOOKUP(UZ86,UG4:UM52,7,FALSE),"")</f>
        <v>1000</v>
      </c>
      <c r="VI86" s="395">
        <f ca="1">IF(UZ86&lt;&gt;"",VLOOKUP(UZ86,UG4:UM52,5,FALSE),"")</f>
        <v>0</v>
      </c>
      <c r="VJ86" s="395">
        <f ca="1">IF(UZ86&lt;&gt;"",VLOOKUP(UZ86,UG4:UO52,9,FALSE),"")</f>
        <v>25</v>
      </c>
      <c r="VK86" s="395">
        <f t="shared" ca="1" si="7797"/>
        <v>0</v>
      </c>
      <c r="VL86" s="395">
        <f ca="1">IF(UZ86&lt;&gt;"",RANK(VK86,VK83:VK86),"")</f>
        <v>1</v>
      </c>
      <c r="VM86" s="395">
        <f ca="1">IF(UZ86&lt;&gt;"",SUMPRODUCT((VK83:VK86=VK86)*(VF83:VF86&gt;VF86)),"")</f>
        <v>0</v>
      </c>
      <c r="VN86" s="395">
        <f ca="1">IF(UZ86&lt;&gt;"",SUMPRODUCT((VK83:VK86=VK86)*(VF83:VF86=VF86)*(VD83:VD86&gt;VD86)),"")</f>
        <v>0</v>
      </c>
      <c r="VO86" s="395">
        <f ca="1">IF(UZ86&lt;&gt;"",SUMPRODUCT((VK83:VK86=VK86)*(VF83:VF86=VF86)*(VD83:VD86=VD86)*(VH83:VH86&gt;VH86)),"")</f>
        <v>0</v>
      </c>
      <c r="VP86" s="395">
        <f ca="1">IF(UZ86&lt;&gt;"",SUMPRODUCT((VK83:VK86=VK86)*(VF83:VF86=VF86)*(VD83:VD86=VD86)*(VH83:VH86=VH86)*(VI83:VI86&gt;VI86)),"")</f>
        <v>0</v>
      </c>
      <c r="VQ86" s="395">
        <f ca="1">IF(UZ86&lt;&gt;"",SUMPRODUCT((VK83:VK86=VK86)*(VF83:VF86=VF86)*(VD83:VD86=VD86)*(VH83:VH86=VH86)*(VI83:VI86=VI86)*(VJ83:VJ86&gt;VJ86)),"")</f>
        <v>0</v>
      </c>
      <c r="VR86" s="395">
        <f ca="1">IF(UZ86&lt;&gt;"",SUM(VL86:VQ86),"")</f>
        <v>1</v>
      </c>
      <c r="VS86" s="395" t="str">
        <f ca="1">IF(VT34&lt;&gt;"",SUMPRODUCT((WA31:WA34=WA34)*(VZ31:VZ34=VZ34)*(VX31:VX34=VX34)*(VY31:VY34=VY34)),"")</f>
        <v/>
      </c>
      <c r="VT86" s="395" t="str">
        <f ca="1">IF(AND(VS86&lt;&gt;"",VS86&gt;1),VT34,"")</f>
        <v/>
      </c>
      <c r="VU86" s="395" t="str">
        <f ca="1">IF(VT86&lt;&gt;"",SUMPRODUCT((YE3:YE54=VT86)*(YH3:YH54=VT87)*(YI3:YI54="W"))+SUMPRODUCT((YE3:YE54=VT86)*(YH3:YH54=VT84)*(YI3:YI54="W"))+SUMPRODUCT((YE3:YE54=VT86)*(YH3:YH54=VT85)*(YI3:YI54="W"))+SUMPRODUCT((YE3:YE54=VT87)*(YH3:YH54=VT86)*(YJ3:YJ54="W"))+SUMPRODUCT((YE3:YE54=VT84)*(YH3:YH54=VT86)*(YJ3:YJ54="W"))+SUMPRODUCT((YE3:YE54=VT85)*(YH3:YH54=VT86)*(YJ3:YJ54="W")),"")</f>
        <v/>
      </c>
      <c r="VV86" s="395" t="str">
        <f ca="1">IF(VT86&lt;&gt;"",SUMPRODUCT((YE3:YE54=VT86)*(YH3:YH54=VT87)*(YI3:YI54="D"))+SUMPRODUCT((YE3:YE54=VT86)*(YH3:YH54=VT84)*(YI3:YI54="D"))+SUMPRODUCT((YE3:YE54=VT86)*(YH3:YH54=VT85)*(YI3:YI54="D"))+SUMPRODUCT((YE3:YE54=VT87)*(YH3:YH54=VT86)*(YI3:YI54="D"))+SUMPRODUCT((YE3:YE54=VT84)*(YH3:YH54=VT86)*(YI3:YI54="D"))+SUMPRODUCT((YE3:YE54=VT85)*(YH3:YH54=VT86)*(YI3:YI54="D")),"")</f>
        <v/>
      </c>
      <c r="VW86" s="395" t="str">
        <f ca="1">IF(VT86&lt;&gt;"",SUMPRODUCT((YE3:YE54=VT86)*(YH3:YH54=VT87)*(YI3:YI54="L"))+SUMPRODUCT((YE3:YE54=VT86)*(YH3:YH54=VT84)*(YI3:YI54="L"))+SUMPRODUCT((YE3:YE54=VT86)*(YH3:YH54=VT85)*(YI3:YI54="L"))+SUMPRODUCT((YE3:YE54=VT87)*(YH3:YH54=VT86)*(YJ3:YJ54="L"))+SUMPRODUCT((YE3:YE54=VT84)*(YH3:YH54=VT86)*(YJ3:YJ54="L"))+SUMPRODUCT((YE3:YE54=VT85)*(YH3:YH54=VT86)*(YJ3:YJ54="L")),"")</f>
        <v/>
      </c>
      <c r="VX86" s="395">
        <f ca="1">SUMPRODUCT((YE3:YE54=VT86)*(YH3:YH54=VT87)*YF3:YF54)+SUMPRODUCT((YE3:YE54=VT86)*(YH3:YH54=VT83)*YF3:YF54)+SUMPRODUCT((YE3:YE54=VT86)*(YH3:YH54=VT84)*YF3:YF54)+SUMPRODUCT((YE3:YE54=VT86)*(YH3:YH54=VT85)*YF3:YF54)+SUMPRODUCT((YE3:YE54=VT87)*(YH3:YH54=VT86)*YG3:YG54)+SUMPRODUCT((YE3:YE54=VT83)*(YH3:YH54=VT86)*YG3:YG54)+SUMPRODUCT((YE3:YE54=VT84)*(YH3:YH54=VT86)*YG3:YG54)+SUMPRODUCT((YE3:YE54=VT85)*(YH3:YH54=VT86)*YG3:YG54)</f>
        <v>0</v>
      </c>
      <c r="VY86" s="395">
        <f ca="1">SUMPRODUCT((YE3:YE54=VT86)*(YH3:YH54=VT87)*YG3:YG54)+SUMPRODUCT((YE3:YE54=VT86)*(YH3:YH54=VT83)*YG3:YG54)+SUMPRODUCT((YE3:YE54=VT86)*(YH3:YH54=VT84)*YG3:YG54)+SUMPRODUCT((YE3:YE54=VT86)*(YH3:YH54=VT85)*YG3:YG54)+SUMPRODUCT((YE3:YE54=VT87)*(YH3:YH54=VT86)*YF3:YF54)+SUMPRODUCT((YE3:YE54=VT83)*(YH3:YH54=VT86)*YF3:YF54)+SUMPRODUCT((YE3:YE54=VT84)*(YH3:YH54=VT86)*YF3:YF54)+SUMPRODUCT((YE3:YE54=VT85)*(YH3:YH54=VT86)*YF3:YF54)</f>
        <v>0</v>
      </c>
      <c r="VZ86" s="395">
        <f ca="1">VX86-VY86+1000</f>
        <v>1000</v>
      </c>
      <c r="WA86" s="395" t="str">
        <f t="shared" ca="1" si="7798"/>
        <v/>
      </c>
      <c r="WB86" s="395" t="str">
        <f ca="1">IF(VT86&lt;&gt;"",VLOOKUP(VT86,UG4:UM52,7,FALSE),"")</f>
        <v/>
      </c>
      <c r="WC86" s="395" t="str">
        <f ca="1">IF(VT86&lt;&gt;"",VLOOKUP(VT86,UG4:UM52,5,FALSE),"")</f>
        <v/>
      </c>
      <c r="WD86" s="395" t="str">
        <f ca="1">IF(VT86&lt;&gt;"",VLOOKUP(VT86,UG4:UO52,9,FALSE),"")</f>
        <v/>
      </c>
      <c r="WE86" s="395" t="str">
        <f t="shared" ca="1" si="7799"/>
        <v/>
      </c>
      <c r="WF86" s="395" t="str">
        <f ca="1">IF(VT86&lt;&gt;"",RANK(WE86,WE83:WE86),"")</f>
        <v/>
      </c>
      <c r="WG86" s="395" t="str">
        <f ca="1">IF(VT86&lt;&gt;"",SUMPRODUCT((WE83:WE86=WE86)*(VZ83:VZ86&gt;VZ86)),"")</f>
        <v/>
      </c>
      <c r="WH86" s="395" t="str">
        <f ca="1">IF(VT86&lt;&gt;"",SUMPRODUCT((WE83:WE86=WE86)*(VZ83:VZ86=VZ86)*(VX83:VX86&gt;VX86)),"")</f>
        <v/>
      </c>
      <c r="WI86" s="395" t="str">
        <f ca="1">IF(VT86&lt;&gt;"",SUMPRODUCT((WE83:WE86=WE86)*(VZ83:VZ86=VZ86)*(VX83:VX86=VX86)*(WB83:WB86&gt;WB86)),"")</f>
        <v/>
      </c>
      <c r="WJ86" s="395" t="str">
        <f ca="1">IF(VT86&lt;&gt;"",SUMPRODUCT((WE83:WE86=WE86)*(VZ83:VZ86=VZ86)*(VX83:VX86=VX86)*(WB83:WB86=WB86)*(WC83:WC86&gt;WC86)),"")</f>
        <v/>
      </c>
      <c r="WK86" s="395" t="str">
        <f ca="1">IF(VT86&lt;&gt;"",SUMPRODUCT((WE83:WE86=WE86)*(VZ83:VZ86=VZ86)*(VX83:VX86=VX86)*(WB83:WB86=WB86)*(WC83:WC86=WC86)*(WD83:WD86&gt;WD86)),"")</f>
        <v/>
      </c>
      <c r="WL86" s="395" t="str">
        <f t="shared" ca="1" si="7825"/>
        <v/>
      </c>
      <c r="YT86" s="395">
        <f ca="1">IF(COUNTIF(YT31:YT34,4)=4,1,SUMPRODUCT((YT31:YT34=YT34)*(YS31:YS34=YS34)*(YQ31:YQ34&gt;YQ34))+1)</f>
        <v>1</v>
      </c>
      <c r="ZE86" s="395">
        <f ca="1">IF(ZF34&lt;&gt;"",SUMPRODUCT((ZM31:ZM34=ZM34)*(ZL31:ZL34=ZL34)*(ZJ31:ZJ34=ZJ34)*(ZK31:ZK34=ZK34)),"")</f>
        <v>4</v>
      </c>
      <c r="ZF86" s="395" t="str">
        <f ca="1">IF(AND(ZE86&lt;&gt;"",ZE86&gt;1),ZF34,"")</f>
        <v>River Plate</v>
      </c>
      <c r="ZG86" s="395">
        <f ca="1">SUMPRODUCT((ACK3:ACK54=ZF86)*(ACN3:ACN54=ZF87)*(ACO3:ACO54="W"))+SUMPRODUCT((ACK3:ACK54=ZF86)*(ACN3:ACN54=ZF83)*(ACO3:ACO54="W"))+SUMPRODUCT((ACK3:ACK54=ZF86)*(ACN3:ACN54=ZF84)*(ACO3:ACO54="W"))+SUMPRODUCT((ACK3:ACK54=ZF86)*(ACN3:ACN54=ZF85)*(ACO3:ACO54="W"))+SUMPRODUCT((ACK3:ACK54=ZF87)*(ACN3:ACN54=ZF86)*(ACP3:ACP54="W"))+SUMPRODUCT((ACK3:ACK54=ZF83)*(ACN3:ACN54=ZF86)*(ACP3:ACP54="W"))+SUMPRODUCT((ACK3:ACK54=ZF84)*(ACN3:ACN54=ZF86)*(ACP3:ACP54="W"))+SUMPRODUCT((ACK3:ACK54=ZF85)*(ACN3:ACN54=ZF86)*(ACP3:ACP54="W"))</f>
        <v>0</v>
      </c>
      <c r="ZH86" s="395">
        <f ca="1">SUMPRODUCT((ACK3:ACK54=ZF86)*(ACN3:ACN54=ZF87)*(ACO3:ACO54="D"))+SUMPRODUCT((ACK3:ACK54=ZF86)*(ACN3:ACN54=ZF83)*(ACO3:ACO54="D"))+SUMPRODUCT((ACK3:ACK54=ZF86)*(ACN3:ACN54=ZF84)*(ACO3:ACO54="D"))+SUMPRODUCT((ACK3:ACK54=ZF86)*(ACN3:ACN54=ZF85)*(ACO3:ACO54="D"))+SUMPRODUCT((ACK3:ACK54=ZF87)*(ACN3:ACN54=ZF86)*(ACO3:ACO54="D"))+SUMPRODUCT((ACK3:ACK54=ZF83)*(ACN3:ACN54=ZF86)*(ACO3:ACO54="D"))+SUMPRODUCT((ACK3:ACK54=ZF84)*(ACN3:ACN54=ZF86)*(ACO3:ACO54="D"))+SUMPRODUCT((ACK3:ACK54=ZF85)*(ACN3:ACN54=ZF86)*(ACO3:ACO54="D"))</f>
        <v>0</v>
      </c>
      <c r="ZI86" s="395">
        <f ca="1">SUMPRODUCT((ACK3:ACK54=ZF86)*(ACN3:ACN54=ZF87)*(ACO3:ACO54="L"))+SUMPRODUCT((ACK3:ACK54=ZF86)*(ACN3:ACN54=ZF83)*(ACO3:ACO54="L"))+SUMPRODUCT((ACK3:ACK54=ZF86)*(ACN3:ACN54=ZF84)*(ACO3:ACO54="L"))+SUMPRODUCT((ACK3:ACK54=ZF86)*(ACN3:ACN54=ZF85)*(ACO3:ACO54="L"))+SUMPRODUCT((ACK3:ACK54=ZF87)*(ACN3:ACN54=ZF86)*(ACP3:ACP54="L"))+SUMPRODUCT((ACK3:ACK54=ZF83)*(ACN3:ACN54=ZF86)*(ACP3:ACP54="L"))+SUMPRODUCT((ACK3:ACK54=ZF84)*(ACN3:ACN54=ZF86)*(ACP3:ACP54="L"))+SUMPRODUCT((ACK3:ACK54=ZF85)*(ACN3:ACN54=ZF86)*(ACP3:ACP54="L"))</f>
        <v>0</v>
      </c>
      <c r="ZJ86" s="395">
        <f ca="1">SUMPRODUCT((ACK3:ACK54=ZF86)*(ACN3:ACN54=ZF87)*ACL3:ACL54)+SUMPRODUCT((ACK3:ACK54=ZF86)*(ACN3:ACN54=ZF83)*ACL3:ACL54)+SUMPRODUCT((ACK3:ACK54=ZF86)*(ACN3:ACN54=ZF84)*ACL3:ACL54)+SUMPRODUCT((ACK3:ACK54=ZF86)*(ACN3:ACN54=ZF85)*ACL3:ACL54)+SUMPRODUCT((ACK3:ACK54=ZF87)*(ACN3:ACN54=ZF86)*ACM3:ACM54)+SUMPRODUCT((ACK3:ACK54=ZF83)*(ACN3:ACN54=ZF86)*ACM3:ACM54)+SUMPRODUCT((ACK3:ACK54=ZF84)*(ACN3:ACN54=ZF86)*ACM3:ACM54)+SUMPRODUCT((ACK3:ACK54=ZF85)*(ACN3:ACN54=ZF86)*ACM3:ACM54)</f>
        <v>0</v>
      </c>
      <c r="ZK86" s="395">
        <f ca="1">SUMPRODUCT((ACK3:ACK54=ZF86)*(ACN3:ACN54=ZF87)*ACM3:ACM54)+SUMPRODUCT((ACK3:ACK54=ZF86)*(ACN3:ACN54=ZF83)*ACM3:ACM54)+SUMPRODUCT((ACK3:ACK54=ZF86)*(ACN3:ACN54=ZF84)*ACM3:ACM54)+SUMPRODUCT((ACK3:ACK54=ZF86)*(ACN3:ACN54=ZF85)*ACM3:ACM54)+SUMPRODUCT((ACK3:ACK54=ZF87)*(ACN3:ACN54=ZF86)*ACL3:ACL54)+SUMPRODUCT((ACK3:ACK54=ZF83)*(ACN3:ACN54=ZF86)*ACL3:ACL54)+SUMPRODUCT((ACK3:ACK54=ZF84)*(ACN3:ACN54=ZF86)*ACL3:ACL54)+SUMPRODUCT((ACK3:ACK54=ZF85)*(ACN3:ACN54=ZF86)*ACL3:ACL54)</f>
        <v>0</v>
      </c>
      <c r="ZL86" s="395">
        <f ca="1">ZJ86-ZK86+1000</f>
        <v>1000</v>
      </c>
      <c r="ZM86" s="395">
        <f t="shared" ca="1" si="7800"/>
        <v>0</v>
      </c>
      <c r="ZN86" s="395">
        <f ca="1">IF(ZF86&lt;&gt;"",VLOOKUP(ZF86,YM4:YS52,7,FALSE),"")</f>
        <v>1000</v>
      </c>
      <c r="ZO86" s="395">
        <f ca="1">IF(ZF86&lt;&gt;"",VLOOKUP(ZF86,YM4:YS52,5,FALSE),"")</f>
        <v>0</v>
      </c>
      <c r="ZP86" s="395">
        <f ca="1">IF(ZF86&lt;&gt;"",VLOOKUP(ZF86,YM4:YU52,9,FALSE),"")</f>
        <v>25</v>
      </c>
      <c r="ZQ86" s="395">
        <f t="shared" ca="1" si="7801"/>
        <v>0</v>
      </c>
      <c r="ZR86" s="395">
        <f ca="1">IF(ZF86&lt;&gt;"",RANK(ZQ86,ZQ83:ZQ86),"")</f>
        <v>1</v>
      </c>
      <c r="ZS86" s="395">
        <f ca="1">IF(ZF86&lt;&gt;"",SUMPRODUCT((ZQ83:ZQ86=ZQ86)*(ZL83:ZL86&gt;ZL86)),"")</f>
        <v>0</v>
      </c>
      <c r="ZT86" s="395">
        <f ca="1">IF(ZF86&lt;&gt;"",SUMPRODUCT((ZQ83:ZQ86=ZQ86)*(ZL83:ZL86=ZL86)*(ZJ83:ZJ86&gt;ZJ86)),"")</f>
        <v>0</v>
      </c>
      <c r="ZU86" s="395">
        <f ca="1">IF(ZF86&lt;&gt;"",SUMPRODUCT((ZQ83:ZQ86=ZQ86)*(ZL83:ZL86=ZL86)*(ZJ83:ZJ86=ZJ86)*(ZN83:ZN86&gt;ZN86)),"")</f>
        <v>0</v>
      </c>
      <c r="ZV86" s="395">
        <f ca="1">IF(ZF86&lt;&gt;"",SUMPRODUCT((ZQ83:ZQ86=ZQ86)*(ZL83:ZL86=ZL86)*(ZJ83:ZJ86=ZJ86)*(ZN83:ZN86=ZN86)*(ZO83:ZO86&gt;ZO86)),"")</f>
        <v>0</v>
      </c>
      <c r="ZW86" s="395">
        <f ca="1">IF(ZF86&lt;&gt;"",SUMPRODUCT((ZQ83:ZQ86=ZQ86)*(ZL83:ZL86=ZL86)*(ZJ83:ZJ86=ZJ86)*(ZN83:ZN86=ZN86)*(ZO83:ZO86=ZO86)*(ZP83:ZP86&gt;ZP86)),"")</f>
        <v>0</v>
      </c>
      <c r="ZX86" s="395">
        <f ca="1">IF(ZF86&lt;&gt;"",SUM(ZR86:ZW86),"")</f>
        <v>1</v>
      </c>
      <c r="ZY86" s="395" t="str">
        <f ca="1">IF(ZZ34&lt;&gt;"",SUMPRODUCT((AAG31:AAG34=AAG34)*(AAF31:AAF34=AAF34)*(AAD31:AAD34=AAD34)*(AAE31:AAE34=AAE34)),"")</f>
        <v/>
      </c>
      <c r="ZZ86" s="395" t="str">
        <f ca="1">IF(AND(ZY86&lt;&gt;"",ZY86&gt;1),ZZ34,"")</f>
        <v/>
      </c>
      <c r="AAA86" s="395" t="str">
        <f ca="1">IF(ZZ86&lt;&gt;"",SUMPRODUCT((ACK3:ACK54=ZZ86)*(ACN3:ACN54=ZZ87)*(ACO3:ACO54="W"))+SUMPRODUCT((ACK3:ACK54=ZZ86)*(ACN3:ACN54=ZZ84)*(ACO3:ACO54="W"))+SUMPRODUCT((ACK3:ACK54=ZZ86)*(ACN3:ACN54=ZZ85)*(ACO3:ACO54="W"))+SUMPRODUCT((ACK3:ACK54=ZZ87)*(ACN3:ACN54=ZZ86)*(ACP3:ACP54="W"))+SUMPRODUCT((ACK3:ACK54=ZZ84)*(ACN3:ACN54=ZZ86)*(ACP3:ACP54="W"))+SUMPRODUCT((ACK3:ACK54=ZZ85)*(ACN3:ACN54=ZZ86)*(ACP3:ACP54="W")),"")</f>
        <v/>
      </c>
      <c r="AAB86" s="395" t="str">
        <f ca="1">IF(ZZ86&lt;&gt;"",SUMPRODUCT((ACK3:ACK54=ZZ86)*(ACN3:ACN54=ZZ87)*(ACO3:ACO54="D"))+SUMPRODUCT((ACK3:ACK54=ZZ86)*(ACN3:ACN54=ZZ84)*(ACO3:ACO54="D"))+SUMPRODUCT((ACK3:ACK54=ZZ86)*(ACN3:ACN54=ZZ85)*(ACO3:ACO54="D"))+SUMPRODUCT((ACK3:ACK54=ZZ87)*(ACN3:ACN54=ZZ86)*(ACO3:ACO54="D"))+SUMPRODUCT((ACK3:ACK54=ZZ84)*(ACN3:ACN54=ZZ86)*(ACO3:ACO54="D"))+SUMPRODUCT((ACK3:ACK54=ZZ85)*(ACN3:ACN54=ZZ86)*(ACO3:ACO54="D")),"")</f>
        <v/>
      </c>
      <c r="AAC86" s="395" t="str">
        <f ca="1">IF(ZZ86&lt;&gt;"",SUMPRODUCT((ACK3:ACK54=ZZ86)*(ACN3:ACN54=ZZ87)*(ACO3:ACO54="L"))+SUMPRODUCT((ACK3:ACK54=ZZ86)*(ACN3:ACN54=ZZ84)*(ACO3:ACO54="L"))+SUMPRODUCT((ACK3:ACK54=ZZ86)*(ACN3:ACN54=ZZ85)*(ACO3:ACO54="L"))+SUMPRODUCT((ACK3:ACK54=ZZ87)*(ACN3:ACN54=ZZ86)*(ACP3:ACP54="L"))+SUMPRODUCT((ACK3:ACK54=ZZ84)*(ACN3:ACN54=ZZ86)*(ACP3:ACP54="L"))+SUMPRODUCT((ACK3:ACK54=ZZ85)*(ACN3:ACN54=ZZ86)*(ACP3:ACP54="L")),"")</f>
        <v/>
      </c>
      <c r="AAD86" s="395">
        <f ca="1">SUMPRODUCT((ACK3:ACK54=ZZ86)*(ACN3:ACN54=ZZ87)*ACL3:ACL54)+SUMPRODUCT((ACK3:ACK54=ZZ86)*(ACN3:ACN54=ZZ83)*ACL3:ACL54)+SUMPRODUCT((ACK3:ACK54=ZZ86)*(ACN3:ACN54=ZZ84)*ACL3:ACL54)+SUMPRODUCT((ACK3:ACK54=ZZ86)*(ACN3:ACN54=ZZ85)*ACL3:ACL54)+SUMPRODUCT((ACK3:ACK54=ZZ87)*(ACN3:ACN54=ZZ86)*ACM3:ACM54)+SUMPRODUCT((ACK3:ACK54=ZZ83)*(ACN3:ACN54=ZZ86)*ACM3:ACM54)+SUMPRODUCT((ACK3:ACK54=ZZ84)*(ACN3:ACN54=ZZ86)*ACM3:ACM54)+SUMPRODUCT((ACK3:ACK54=ZZ85)*(ACN3:ACN54=ZZ86)*ACM3:ACM54)</f>
        <v>0</v>
      </c>
      <c r="AAE86" s="395">
        <f ca="1">SUMPRODUCT((ACK3:ACK54=ZZ86)*(ACN3:ACN54=ZZ87)*ACM3:ACM54)+SUMPRODUCT((ACK3:ACK54=ZZ86)*(ACN3:ACN54=ZZ83)*ACM3:ACM54)+SUMPRODUCT((ACK3:ACK54=ZZ86)*(ACN3:ACN54=ZZ84)*ACM3:ACM54)+SUMPRODUCT((ACK3:ACK54=ZZ86)*(ACN3:ACN54=ZZ85)*ACM3:ACM54)+SUMPRODUCT((ACK3:ACK54=ZZ87)*(ACN3:ACN54=ZZ86)*ACL3:ACL54)+SUMPRODUCT((ACK3:ACK54=ZZ83)*(ACN3:ACN54=ZZ86)*ACL3:ACL54)+SUMPRODUCT((ACK3:ACK54=ZZ84)*(ACN3:ACN54=ZZ86)*ACL3:ACL54)+SUMPRODUCT((ACK3:ACK54=ZZ85)*(ACN3:ACN54=ZZ86)*ACL3:ACL54)</f>
        <v>0</v>
      </c>
      <c r="AAF86" s="395">
        <f ca="1">AAD86-AAE86+1000</f>
        <v>1000</v>
      </c>
      <c r="AAG86" s="395" t="str">
        <f t="shared" ca="1" si="7802"/>
        <v/>
      </c>
      <c r="AAH86" s="395" t="str">
        <f ca="1">IF(ZZ86&lt;&gt;"",VLOOKUP(ZZ86,YM4:YS52,7,FALSE),"")</f>
        <v/>
      </c>
      <c r="AAI86" s="395" t="str">
        <f ca="1">IF(ZZ86&lt;&gt;"",VLOOKUP(ZZ86,YM4:YS52,5,FALSE),"")</f>
        <v/>
      </c>
      <c r="AAJ86" s="395" t="str">
        <f ca="1">IF(ZZ86&lt;&gt;"",VLOOKUP(ZZ86,YM4:YU52,9,FALSE),"")</f>
        <v/>
      </c>
      <c r="AAK86" s="395" t="str">
        <f t="shared" ca="1" si="7803"/>
        <v/>
      </c>
      <c r="AAL86" s="395" t="str">
        <f ca="1">IF(ZZ86&lt;&gt;"",RANK(AAK86,AAK83:AAK86),"")</f>
        <v/>
      </c>
      <c r="AAM86" s="395" t="str">
        <f ca="1">IF(ZZ86&lt;&gt;"",SUMPRODUCT((AAK83:AAK86=AAK86)*(AAF83:AAF86&gt;AAF86)),"")</f>
        <v/>
      </c>
      <c r="AAN86" s="395" t="str">
        <f ca="1">IF(ZZ86&lt;&gt;"",SUMPRODUCT((AAK83:AAK86=AAK86)*(AAF83:AAF86=AAF86)*(AAD83:AAD86&gt;AAD86)),"")</f>
        <v/>
      </c>
      <c r="AAO86" s="395" t="str">
        <f ca="1">IF(ZZ86&lt;&gt;"",SUMPRODUCT((AAK83:AAK86=AAK86)*(AAF83:AAF86=AAF86)*(AAD83:AAD86=AAD86)*(AAH83:AAH86&gt;AAH86)),"")</f>
        <v/>
      </c>
      <c r="AAP86" s="395" t="str">
        <f ca="1">IF(ZZ86&lt;&gt;"",SUMPRODUCT((AAK83:AAK86=AAK86)*(AAF83:AAF86=AAF86)*(AAD83:AAD86=AAD86)*(AAH83:AAH86=AAH86)*(AAI83:AAI86&gt;AAI86)),"")</f>
        <v/>
      </c>
      <c r="AAQ86" s="395" t="str">
        <f ca="1">IF(ZZ86&lt;&gt;"",SUMPRODUCT((AAK83:AAK86=AAK86)*(AAF83:AAF86=AAF86)*(AAD83:AAD86=AAD86)*(AAH83:AAH86=AAH86)*(AAI83:AAI86=AAI86)*(AAJ83:AAJ86&gt;AAJ86)),"")</f>
        <v/>
      </c>
      <c r="AAR86" s="395" t="str">
        <f t="shared" ca="1" si="7826"/>
        <v/>
      </c>
      <c r="ACZ86" s="395">
        <f ca="1">IF(COUNTIF(ACZ31:ACZ34,4)=4,1,SUMPRODUCT((ACZ31:ACZ34=ACZ34)*(ACY31:ACY34=ACY34)*(ACW31:ACW34&gt;ACW34))+1)</f>
        <v>1</v>
      </c>
      <c r="ADK86" s="395">
        <f ca="1">IF(ADL34&lt;&gt;"",SUMPRODUCT((ADS31:ADS34=ADS34)*(ADR31:ADR34=ADR34)*(ADP31:ADP34=ADP34)*(ADQ31:ADQ34=ADQ34)),"")</f>
        <v>4</v>
      </c>
      <c r="ADL86" s="395" t="str">
        <f ca="1">IF(AND(ADK86&lt;&gt;"",ADK86&gt;1),ADL34,"")</f>
        <v>River Plate</v>
      </c>
      <c r="ADM86" s="395">
        <f ca="1">SUMPRODUCT((AGQ3:AGQ54=ADL86)*(AGT3:AGT54=ADL87)*(AGU3:AGU54="W"))+SUMPRODUCT((AGQ3:AGQ54=ADL86)*(AGT3:AGT54=ADL83)*(AGU3:AGU54="W"))+SUMPRODUCT((AGQ3:AGQ54=ADL86)*(AGT3:AGT54=ADL84)*(AGU3:AGU54="W"))+SUMPRODUCT((AGQ3:AGQ54=ADL86)*(AGT3:AGT54=ADL85)*(AGU3:AGU54="W"))+SUMPRODUCT((AGQ3:AGQ54=ADL87)*(AGT3:AGT54=ADL86)*(AGV3:AGV54="W"))+SUMPRODUCT((AGQ3:AGQ54=ADL83)*(AGT3:AGT54=ADL86)*(AGV3:AGV54="W"))+SUMPRODUCT((AGQ3:AGQ54=ADL84)*(AGT3:AGT54=ADL86)*(AGV3:AGV54="W"))+SUMPRODUCT((AGQ3:AGQ54=ADL85)*(AGT3:AGT54=ADL86)*(AGV3:AGV54="W"))</f>
        <v>0</v>
      </c>
      <c r="ADN86" s="395">
        <f ca="1">SUMPRODUCT((AGQ3:AGQ54=ADL86)*(AGT3:AGT54=ADL87)*(AGU3:AGU54="D"))+SUMPRODUCT((AGQ3:AGQ54=ADL86)*(AGT3:AGT54=ADL83)*(AGU3:AGU54="D"))+SUMPRODUCT((AGQ3:AGQ54=ADL86)*(AGT3:AGT54=ADL84)*(AGU3:AGU54="D"))+SUMPRODUCT((AGQ3:AGQ54=ADL86)*(AGT3:AGT54=ADL85)*(AGU3:AGU54="D"))+SUMPRODUCT((AGQ3:AGQ54=ADL87)*(AGT3:AGT54=ADL86)*(AGU3:AGU54="D"))+SUMPRODUCT((AGQ3:AGQ54=ADL83)*(AGT3:AGT54=ADL86)*(AGU3:AGU54="D"))+SUMPRODUCT((AGQ3:AGQ54=ADL84)*(AGT3:AGT54=ADL86)*(AGU3:AGU54="D"))+SUMPRODUCT((AGQ3:AGQ54=ADL85)*(AGT3:AGT54=ADL86)*(AGU3:AGU54="D"))</f>
        <v>0</v>
      </c>
      <c r="ADO86" s="395">
        <f ca="1">SUMPRODUCT((AGQ3:AGQ54=ADL86)*(AGT3:AGT54=ADL87)*(AGU3:AGU54="L"))+SUMPRODUCT((AGQ3:AGQ54=ADL86)*(AGT3:AGT54=ADL83)*(AGU3:AGU54="L"))+SUMPRODUCT((AGQ3:AGQ54=ADL86)*(AGT3:AGT54=ADL84)*(AGU3:AGU54="L"))+SUMPRODUCT((AGQ3:AGQ54=ADL86)*(AGT3:AGT54=ADL85)*(AGU3:AGU54="L"))+SUMPRODUCT((AGQ3:AGQ54=ADL87)*(AGT3:AGT54=ADL86)*(AGV3:AGV54="L"))+SUMPRODUCT((AGQ3:AGQ54=ADL83)*(AGT3:AGT54=ADL86)*(AGV3:AGV54="L"))+SUMPRODUCT((AGQ3:AGQ54=ADL84)*(AGT3:AGT54=ADL86)*(AGV3:AGV54="L"))+SUMPRODUCT((AGQ3:AGQ54=ADL85)*(AGT3:AGT54=ADL86)*(AGV3:AGV54="L"))</f>
        <v>0</v>
      </c>
      <c r="ADP86" s="395">
        <f ca="1">SUMPRODUCT((AGQ3:AGQ54=ADL86)*(AGT3:AGT54=ADL87)*AGR3:AGR54)+SUMPRODUCT((AGQ3:AGQ54=ADL86)*(AGT3:AGT54=ADL83)*AGR3:AGR54)+SUMPRODUCT((AGQ3:AGQ54=ADL86)*(AGT3:AGT54=ADL84)*AGR3:AGR54)+SUMPRODUCT((AGQ3:AGQ54=ADL86)*(AGT3:AGT54=ADL85)*AGR3:AGR54)+SUMPRODUCT((AGQ3:AGQ54=ADL87)*(AGT3:AGT54=ADL86)*AGS3:AGS54)+SUMPRODUCT((AGQ3:AGQ54=ADL83)*(AGT3:AGT54=ADL86)*AGS3:AGS54)+SUMPRODUCT((AGQ3:AGQ54=ADL84)*(AGT3:AGT54=ADL86)*AGS3:AGS54)+SUMPRODUCT((AGQ3:AGQ54=ADL85)*(AGT3:AGT54=ADL86)*AGS3:AGS54)</f>
        <v>0</v>
      </c>
      <c r="ADQ86" s="395">
        <f ca="1">SUMPRODUCT((AGQ3:AGQ54=ADL86)*(AGT3:AGT54=ADL87)*AGS3:AGS54)+SUMPRODUCT((AGQ3:AGQ54=ADL86)*(AGT3:AGT54=ADL83)*AGS3:AGS54)+SUMPRODUCT((AGQ3:AGQ54=ADL86)*(AGT3:AGT54=ADL84)*AGS3:AGS54)+SUMPRODUCT((AGQ3:AGQ54=ADL86)*(AGT3:AGT54=ADL85)*AGS3:AGS54)+SUMPRODUCT((AGQ3:AGQ54=ADL87)*(AGT3:AGT54=ADL86)*AGR3:AGR54)+SUMPRODUCT((AGQ3:AGQ54=ADL83)*(AGT3:AGT54=ADL86)*AGR3:AGR54)+SUMPRODUCT((AGQ3:AGQ54=ADL84)*(AGT3:AGT54=ADL86)*AGR3:AGR54)+SUMPRODUCT((AGQ3:AGQ54=ADL85)*(AGT3:AGT54=ADL86)*AGR3:AGR54)</f>
        <v>0</v>
      </c>
      <c r="ADR86" s="395">
        <f ca="1">ADP86-ADQ86+1000</f>
        <v>1000</v>
      </c>
      <c r="ADS86" s="395">
        <f t="shared" ca="1" si="7804"/>
        <v>0</v>
      </c>
      <c r="ADT86" s="395">
        <f ca="1">IF(ADL86&lt;&gt;"",VLOOKUP(ADL86,ACS4:ACY52,7,FALSE),"")</f>
        <v>1000</v>
      </c>
      <c r="ADU86" s="395">
        <f ca="1">IF(ADL86&lt;&gt;"",VLOOKUP(ADL86,ACS4:ACY52,5,FALSE),"")</f>
        <v>0</v>
      </c>
      <c r="ADV86" s="395">
        <f ca="1">IF(ADL86&lt;&gt;"",VLOOKUP(ADL86,ACS4:ADA52,9,FALSE),"")</f>
        <v>25</v>
      </c>
      <c r="ADW86" s="395">
        <f t="shared" ca="1" si="7805"/>
        <v>0</v>
      </c>
      <c r="ADX86" s="395">
        <f ca="1">IF(ADL86&lt;&gt;"",RANK(ADW86,ADW83:ADW86),"")</f>
        <v>1</v>
      </c>
      <c r="ADY86" s="395">
        <f ca="1">IF(ADL86&lt;&gt;"",SUMPRODUCT((ADW83:ADW86=ADW86)*(ADR83:ADR86&gt;ADR86)),"")</f>
        <v>0</v>
      </c>
      <c r="ADZ86" s="395">
        <f ca="1">IF(ADL86&lt;&gt;"",SUMPRODUCT((ADW83:ADW86=ADW86)*(ADR83:ADR86=ADR86)*(ADP83:ADP86&gt;ADP86)),"")</f>
        <v>0</v>
      </c>
      <c r="AEA86" s="395">
        <f ca="1">IF(ADL86&lt;&gt;"",SUMPRODUCT((ADW83:ADW86=ADW86)*(ADR83:ADR86=ADR86)*(ADP83:ADP86=ADP86)*(ADT83:ADT86&gt;ADT86)),"")</f>
        <v>0</v>
      </c>
      <c r="AEB86" s="395">
        <f ca="1">IF(ADL86&lt;&gt;"",SUMPRODUCT((ADW83:ADW86=ADW86)*(ADR83:ADR86=ADR86)*(ADP83:ADP86=ADP86)*(ADT83:ADT86=ADT86)*(ADU83:ADU86&gt;ADU86)),"")</f>
        <v>0</v>
      </c>
      <c r="AEC86" s="395">
        <f ca="1">IF(ADL86&lt;&gt;"",SUMPRODUCT((ADW83:ADW86=ADW86)*(ADR83:ADR86=ADR86)*(ADP83:ADP86=ADP86)*(ADT83:ADT86=ADT86)*(ADU83:ADU86=ADU86)*(ADV83:ADV86&gt;ADV86)),"")</f>
        <v>0</v>
      </c>
      <c r="AED86" s="395">
        <f ca="1">IF(ADL86&lt;&gt;"",SUM(ADX86:AEC86),"")</f>
        <v>1</v>
      </c>
      <c r="AEE86" s="395" t="str">
        <f ca="1">IF(AEF34&lt;&gt;"",SUMPRODUCT((AEM31:AEM34=AEM34)*(AEL31:AEL34=AEL34)*(AEJ31:AEJ34=AEJ34)*(AEK31:AEK34=AEK34)),"")</f>
        <v/>
      </c>
      <c r="AEF86" s="395" t="str">
        <f ca="1">IF(AND(AEE86&lt;&gt;"",AEE86&gt;1),AEF34,"")</f>
        <v/>
      </c>
      <c r="AEG86" s="395" t="str">
        <f ca="1">IF(AEF86&lt;&gt;"",SUMPRODUCT((AGQ3:AGQ54=AEF86)*(AGT3:AGT54=AEF87)*(AGU3:AGU54="W"))+SUMPRODUCT((AGQ3:AGQ54=AEF86)*(AGT3:AGT54=AEF84)*(AGU3:AGU54="W"))+SUMPRODUCT((AGQ3:AGQ54=AEF86)*(AGT3:AGT54=AEF85)*(AGU3:AGU54="W"))+SUMPRODUCT((AGQ3:AGQ54=AEF87)*(AGT3:AGT54=AEF86)*(AGV3:AGV54="W"))+SUMPRODUCT((AGQ3:AGQ54=AEF84)*(AGT3:AGT54=AEF86)*(AGV3:AGV54="W"))+SUMPRODUCT((AGQ3:AGQ54=AEF85)*(AGT3:AGT54=AEF86)*(AGV3:AGV54="W")),"")</f>
        <v/>
      </c>
      <c r="AEH86" s="395" t="str">
        <f ca="1">IF(AEF86&lt;&gt;"",SUMPRODUCT((AGQ3:AGQ54=AEF86)*(AGT3:AGT54=AEF87)*(AGU3:AGU54="D"))+SUMPRODUCT((AGQ3:AGQ54=AEF86)*(AGT3:AGT54=AEF84)*(AGU3:AGU54="D"))+SUMPRODUCT((AGQ3:AGQ54=AEF86)*(AGT3:AGT54=AEF85)*(AGU3:AGU54="D"))+SUMPRODUCT((AGQ3:AGQ54=AEF87)*(AGT3:AGT54=AEF86)*(AGU3:AGU54="D"))+SUMPRODUCT((AGQ3:AGQ54=AEF84)*(AGT3:AGT54=AEF86)*(AGU3:AGU54="D"))+SUMPRODUCT((AGQ3:AGQ54=AEF85)*(AGT3:AGT54=AEF86)*(AGU3:AGU54="D")),"")</f>
        <v/>
      </c>
      <c r="AEI86" s="395" t="str">
        <f ca="1">IF(AEF86&lt;&gt;"",SUMPRODUCT((AGQ3:AGQ54=AEF86)*(AGT3:AGT54=AEF87)*(AGU3:AGU54="L"))+SUMPRODUCT((AGQ3:AGQ54=AEF86)*(AGT3:AGT54=AEF84)*(AGU3:AGU54="L"))+SUMPRODUCT((AGQ3:AGQ54=AEF86)*(AGT3:AGT54=AEF85)*(AGU3:AGU54="L"))+SUMPRODUCT((AGQ3:AGQ54=AEF87)*(AGT3:AGT54=AEF86)*(AGV3:AGV54="L"))+SUMPRODUCT((AGQ3:AGQ54=AEF84)*(AGT3:AGT54=AEF86)*(AGV3:AGV54="L"))+SUMPRODUCT((AGQ3:AGQ54=AEF85)*(AGT3:AGT54=AEF86)*(AGV3:AGV54="L")),"")</f>
        <v/>
      </c>
      <c r="AEJ86" s="395">
        <f ca="1">SUMPRODUCT((AGQ3:AGQ54=AEF86)*(AGT3:AGT54=AEF87)*AGR3:AGR54)+SUMPRODUCT((AGQ3:AGQ54=AEF86)*(AGT3:AGT54=AEF83)*AGR3:AGR54)+SUMPRODUCT((AGQ3:AGQ54=AEF86)*(AGT3:AGT54=AEF84)*AGR3:AGR54)+SUMPRODUCT((AGQ3:AGQ54=AEF86)*(AGT3:AGT54=AEF85)*AGR3:AGR54)+SUMPRODUCT((AGQ3:AGQ54=AEF87)*(AGT3:AGT54=AEF86)*AGS3:AGS54)+SUMPRODUCT((AGQ3:AGQ54=AEF83)*(AGT3:AGT54=AEF86)*AGS3:AGS54)+SUMPRODUCT((AGQ3:AGQ54=AEF84)*(AGT3:AGT54=AEF86)*AGS3:AGS54)+SUMPRODUCT((AGQ3:AGQ54=AEF85)*(AGT3:AGT54=AEF86)*AGS3:AGS54)</f>
        <v>0</v>
      </c>
      <c r="AEK86" s="395">
        <f ca="1">SUMPRODUCT((AGQ3:AGQ54=AEF86)*(AGT3:AGT54=AEF87)*AGS3:AGS54)+SUMPRODUCT((AGQ3:AGQ54=AEF86)*(AGT3:AGT54=AEF83)*AGS3:AGS54)+SUMPRODUCT((AGQ3:AGQ54=AEF86)*(AGT3:AGT54=AEF84)*AGS3:AGS54)+SUMPRODUCT((AGQ3:AGQ54=AEF86)*(AGT3:AGT54=AEF85)*AGS3:AGS54)+SUMPRODUCT((AGQ3:AGQ54=AEF87)*(AGT3:AGT54=AEF86)*AGR3:AGR54)+SUMPRODUCT((AGQ3:AGQ54=AEF83)*(AGT3:AGT54=AEF86)*AGR3:AGR54)+SUMPRODUCT((AGQ3:AGQ54=AEF84)*(AGT3:AGT54=AEF86)*AGR3:AGR54)+SUMPRODUCT((AGQ3:AGQ54=AEF85)*(AGT3:AGT54=AEF86)*AGR3:AGR54)</f>
        <v>0</v>
      </c>
      <c r="AEL86" s="395">
        <f ca="1">AEJ86-AEK86+1000</f>
        <v>1000</v>
      </c>
      <c r="AEM86" s="395" t="str">
        <f t="shared" ca="1" si="7806"/>
        <v/>
      </c>
      <c r="AEN86" s="395" t="str">
        <f ca="1">IF(AEF86&lt;&gt;"",VLOOKUP(AEF86,ACS4:ACY52,7,FALSE),"")</f>
        <v/>
      </c>
      <c r="AEO86" s="395" t="str">
        <f ca="1">IF(AEF86&lt;&gt;"",VLOOKUP(AEF86,ACS4:ACY52,5,FALSE),"")</f>
        <v/>
      </c>
      <c r="AEP86" s="395" t="str">
        <f ca="1">IF(AEF86&lt;&gt;"",VLOOKUP(AEF86,ACS4:ADA52,9,FALSE),"")</f>
        <v/>
      </c>
      <c r="AEQ86" s="395" t="str">
        <f t="shared" ca="1" si="7807"/>
        <v/>
      </c>
      <c r="AER86" s="395" t="str">
        <f ca="1">IF(AEF86&lt;&gt;"",RANK(AEQ86,AEQ83:AEQ86),"")</f>
        <v/>
      </c>
      <c r="AES86" s="395" t="str">
        <f ca="1">IF(AEF86&lt;&gt;"",SUMPRODUCT((AEQ83:AEQ86=AEQ86)*(AEL83:AEL86&gt;AEL86)),"")</f>
        <v/>
      </c>
      <c r="AET86" s="395" t="str">
        <f ca="1">IF(AEF86&lt;&gt;"",SUMPRODUCT((AEQ83:AEQ86=AEQ86)*(AEL83:AEL86=AEL86)*(AEJ83:AEJ86&gt;AEJ86)),"")</f>
        <v/>
      </c>
      <c r="AEU86" s="395" t="str">
        <f ca="1">IF(AEF86&lt;&gt;"",SUMPRODUCT((AEQ83:AEQ86=AEQ86)*(AEL83:AEL86=AEL86)*(AEJ83:AEJ86=AEJ86)*(AEN83:AEN86&gt;AEN86)),"")</f>
        <v/>
      </c>
      <c r="AEV86" s="395" t="str">
        <f ca="1">IF(AEF86&lt;&gt;"",SUMPRODUCT((AEQ83:AEQ86=AEQ86)*(AEL83:AEL86=AEL86)*(AEJ83:AEJ86=AEJ86)*(AEN83:AEN86=AEN86)*(AEO83:AEO86&gt;AEO86)),"")</f>
        <v/>
      </c>
      <c r="AEW86" s="395" t="str">
        <f ca="1">IF(AEF86&lt;&gt;"",SUMPRODUCT((AEQ83:AEQ86=AEQ86)*(AEL83:AEL86=AEL86)*(AEJ83:AEJ86=AEJ86)*(AEN83:AEN86=AEN86)*(AEO83:AEO86=AEO86)*(AEP83:AEP86&gt;AEP86)),"")</f>
        <v/>
      </c>
      <c r="AEX86" s="395" t="str">
        <f t="shared" ca="1" si="7827"/>
        <v/>
      </c>
      <c r="AHF86" s="395">
        <f ca="1">IF(COUNTIF(AHF31:AHF34,4)=4,1,SUMPRODUCT((AHF31:AHF34=AHF34)*(AHE31:AHE34=AHE34)*(AHC31:AHC34&gt;AHC34))+1)</f>
        <v>1</v>
      </c>
      <c r="AHQ86" s="395">
        <f ca="1">IF(AHR34&lt;&gt;"",SUMPRODUCT((AHY31:AHY34=AHY34)*(AHX31:AHX34=AHX34)*(AHV31:AHV34=AHV34)*(AHW31:AHW34=AHW34)),"")</f>
        <v>4</v>
      </c>
      <c r="AHR86" s="395" t="str">
        <f ca="1">IF(AND(AHQ86&lt;&gt;"",AHQ86&gt;1),AHR34,"")</f>
        <v>River Plate</v>
      </c>
      <c r="AHS86" s="395">
        <f ca="1">SUMPRODUCT((AKW3:AKW54=AHR86)*(AKZ3:AKZ54=AHR87)*(ALA3:ALA54="W"))+SUMPRODUCT((AKW3:AKW54=AHR86)*(AKZ3:AKZ54=AHR83)*(ALA3:ALA54="W"))+SUMPRODUCT((AKW3:AKW54=AHR86)*(AKZ3:AKZ54=AHR84)*(ALA3:ALA54="W"))+SUMPRODUCT((AKW3:AKW54=AHR86)*(AKZ3:AKZ54=AHR85)*(ALA3:ALA54="W"))+SUMPRODUCT((AKW3:AKW54=AHR87)*(AKZ3:AKZ54=AHR86)*(ALB3:ALB54="W"))+SUMPRODUCT((AKW3:AKW54=AHR83)*(AKZ3:AKZ54=AHR86)*(ALB3:ALB54="W"))+SUMPRODUCT((AKW3:AKW54=AHR84)*(AKZ3:AKZ54=AHR86)*(ALB3:ALB54="W"))+SUMPRODUCT((AKW3:AKW54=AHR85)*(AKZ3:AKZ54=AHR86)*(ALB3:ALB54="W"))</f>
        <v>0</v>
      </c>
      <c r="AHT86" s="395">
        <f ca="1">SUMPRODUCT((AKW3:AKW54=AHR86)*(AKZ3:AKZ54=AHR87)*(ALA3:ALA54="D"))+SUMPRODUCT((AKW3:AKW54=AHR86)*(AKZ3:AKZ54=AHR83)*(ALA3:ALA54="D"))+SUMPRODUCT((AKW3:AKW54=AHR86)*(AKZ3:AKZ54=AHR84)*(ALA3:ALA54="D"))+SUMPRODUCT((AKW3:AKW54=AHR86)*(AKZ3:AKZ54=AHR85)*(ALA3:ALA54="D"))+SUMPRODUCT((AKW3:AKW54=AHR87)*(AKZ3:AKZ54=AHR86)*(ALA3:ALA54="D"))+SUMPRODUCT((AKW3:AKW54=AHR83)*(AKZ3:AKZ54=AHR86)*(ALA3:ALA54="D"))+SUMPRODUCT((AKW3:AKW54=AHR84)*(AKZ3:AKZ54=AHR86)*(ALA3:ALA54="D"))+SUMPRODUCT((AKW3:AKW54=AHR85)*(AKZ3:AKZ54=AHR86)*(ALA3:ALA54="D"))</f>
        <v>0</v>
      </c>
      <c r="AHU86" s="395">
        <f ca="1">SUMPRODUCT((AKW3:AKW54=AHR86)*(AKZ3:AKZ54=AHR87)*(ALA3:ALA54="L"))+SUMPRODUCT((AKW3:AKW54=AHR86)*(AKZ3:AKZ54=AHR83)*(ALA3:ALA54="L"))+SUMPRODUCT((AKW3:AKW54=AHR86)*(AKZ3:AKZ54=AHR84)*(ALA3:ALA54="L"))+SUMPRODUCT((AKW3:AKW54=AHR86)*(AKZ3:AKZ54=AHR85)*(ALA3:ALA54="L"))+SUMPRODUCT((AKW3:AKW54=AHR87)*(AKZ3:AKZ54=AHR86)*(ALB3:ALB54="L"))+SUMPRODUCT((AKW3:AKW54=AHR83)*(AKZ3:AKZ54=AHR86)*(ALB3:ALB54="L"))+SUMPRODUCT((AKW3:AKW54=AHR84)*(AKZ3:AKZ54=AHR86)*(ALB3:ALB54="L"))+SUMPRODUCT((AKW3:AKW54=AHR85)*(AKZ3:AKZ54=AHR86)*(ALB3:ALB54="L"))</f>
        <v>0</v>
      </c>
      <c r="AHV86" s="395">
        <f ca="1">SUMPRODUCT((AKW3:AKW54=AHR86)*(AKZ3:AKZ54=AHR87)*AKX3:AKX54)+SUMPRODUCT((AKW3:AKW54=AHR86)*(AKZ3:AKZ54=AHR83)*AKX3:AKX54)+SUMPRODUCT((AKW3:AKW54=AHR86)*(AKZ3:AKZ54=AHR84)*AKX3:AKX54)+SUMPRODUCT((AKW3:AKW54=AHR86)*(AKZ3:AKZ54=AHR85)*AKX3:AKX54)+SUMPRODUCT((AKW3:AKW54=AHR87)*(AKZ3:AKZ54=AHR86)*AKY3:AKY54)+SUMPRODUCT((AKW3:AKW54=AHR83)*(AKZ3:AKZ54=AHR86)*AKY3:AKY54)+SUMPRODUCT((AKW3:AKW54=AHR84)*(AKZ3:AKZ54=AHR86)*AKY3:AKY54)+SUMPRODUCT((AKW3:AKW54=AHR85)*(AKZ3:AKZ54=AHR86)*AKY3:AKY54)</f>
        <v>0</v>
      </c>
      <c r="AHW86" s="395">
        <f ca="1">SUMPRODUCT((AKW3:AKW54=AHR86)*(AKZ3:AKZ54=AHR87)*AKY3:AKY54)+SUMPRODUCT((AKW3:AKW54=AHR86)*(AKZ3:AKZ54=AHR83)*AKY3:AKY54)+SUMPRODUCT((AKW3:AKW54=AHR86)*(AKZ3:AKZ54=AHR84)*AKY3:AKY54)+SUMPRODUCT((AKW3:AKW54=AHR86)*(AKZ3:AKZ54=AHR85)*AKY3:AKY54)+SUMPRODUCT((AKW3:AKW54=AHR87)*(AKZ3:AKZ54=AHR86)*AKX3:AKX54)+SUMPRODUCT((AKW3:AKW54=AHR83)*(AKZ3:AKZ54=AHR86)*AKX3:AKX54)+SUMPRODUCT((AKW3:AKW54=AHR84)*(AKZ3:AKZ54=AHR86)*AKX3:AKX54)+SUMPRODUCT((AKW3:AKW54=AHR85)*(AKZ3:AKZ54=AHR86)*AKX3:AKX54)</f>
        <v>0</v>
      </c>
      <c r="AHX86" s="395">
        <f ca="1">AHV86-AHW86+1000</f>
        <v>1000</v>
      </c>
      <c r="AHY86" s="395">
        <f t="shared" ca="1" si="7808"/>
        <v>0</v>
      </c>
      <c r="AHZ86" s="395">
        <f ca="1">IF(AHR86&lt;&gt;"",VLOOKUP(AHR86,AGY4:AHE52,7,FALSE),"")</f>
        <v>1000</v>
      </c>
      <c r="AIA86" s="395">
        <f ca="1">IF(AHR86&lt;&gt;"",VLOOKUP(AHR86,AGY4:AHE52,5,FALSE),"")</f>
        <v>0</v>
      </c>
      <c r="AIB86" s="395">
        <f ca="1">IF(AHR86&lt;&gt;"",VLOOKUP(AHR86,AGY4:AHG52,9,FALSE),"")</f>
        <v>25</v>
      </c>
      <c r="AIC86" s="395">
        <f t="shared" ca="1" si="7809"/>
        <v>0</v>
      </c>
      <c r="AID86" s="395">
        <f ca="1">IF(AHR86&lt;&gt;"",RANK(AIC86,AIC83:AIC86),"")</f>
        <v>1</v>
      </c>
      <c r="AIE86" s="395">
        <f ca="1">IF(AHR86&lt;&gt;"",SUMPRODUCT((AIC83:AIC86=AIC86)*(AHX83:AHX86&gt;AHX86)),"")</f>
        <v>0</v>
      </c>
      <c r="AIF86" s="395">
        <f ca="1">IF(AHR86&lt;&gt;"",SUMPRODUCT((AIC83:AIC86=AIC86)*(AHX83:AHX86=AHX86)*(AHV83:AHV86&gt;AHV86)),"")</f>
        <v>0</v>
      </c>
      <c r="AIG86" s="395">
        <f ca="1">IF(AHR86&lt;&gt;"",SUMPRODUCT((AIC83:AIC86=AIC86)*(AHX83:AHX86=AHX86)*(AHV83:AHV86=AHV86)*(AHZ83:AHZ86&gt;AHZ86)),"")</f>
        <v>0</v>
      </c>
      <c r="AIH86" s="395">
        <f ca="1">IF(AHR86&lt;&gt;"",SUMPRODUCT((AIC83:AIC86=AIC86)*(AHX83:AHX86=AHX86)*(AHV83:AHV86=AHV86)*(AHZ83:AHZ86=AHZ86)*(AIA83:AIA86&gt;AIA86)),"")</f>
        <v>0</v>
      </c>
      <c r="AII86" s="395">
        <f ca="1">IF(AHR86&lt;&gt;"",SUMPRODUCT((AIC83:AIC86=AIC86)*(AHX83:AHX86=AHX86)*(AHV83:AHV86=AHV86)*(AHZ83:AHZ86=AHZ86)*(AIA83:AIA86=AIA86)*(AIB83:AIB86&gt;AIB86)),"")</f>
        <v>0</v>
      </c>
      <c r="AIJ86" s="395">
        <f ca="1">IF(AHR86&lt;&gt;"",SUM(AID86:AII86),"")</f>
        <v>1</v>
      </c>
      <c r="AIK86" s="395" t="str">
        <f ca="1">IF(AIL34&lt;&gt;"",SUMPRODUCT((AIS31:AIS34=AIS34)*(AIR31:AIR34=AIR34)*(AIP31:AIP34=AIP34)*(AIQ31:AIQ34=AIQ34)),"")</f>
        <v/>
      </c>
      <c r="AIL86" s="395" t="str">
        <f ca="1">IF(AND(AIK86&lt;&gt;"",AIK86&gt;1),AIL34,"")</f>
        <v/>
      </c>
      <c r="AIM86" s="395" t="str">
        <f ca="1">IF(AIL86&lt;&gt;"",SUMPRODUCT((AKW3:AKW54=AIL86)*(AKZ3:AKZ54=AIL87)*(ALA3:ALA54="W"))+SUMPRODUCT((AKW3:AKW54=AIL86)*(AKZ3:AKZ54=AIL84)*(ALA3:ALA54="W"))+SUMPRODUCT((AKW3:AKW54=AIL86)*(AKZ3:AKZ54=AIL85)*(ALA3:ALA54="W"))+SUMPRODUCT((AKW3:AKW54=AIL87)*(AKZ3:AKZ54=AIL86)*(ALB3:ALB54="W"))+SUMPRODUCT((AKW3:AKW54=AIL84)*(AKZ3:AKZ54=AIL86)*(ALB3:ALB54="W"))+SUMPRODUCT((AKW3:AKW54=AIL85)*(AKZ3:AKZ54=AIL86)*(ALB3:ALB54="W")),"")</f>
        <v/>
      </c>
      <c r="AIN86" s="395" t="str">
        <f ca="1">IF(AIL86&lt;&gt;"",SUMPRODUCT((AKW3:AKW54=AIL86)*(AKZ3:AKZ54=AIL87)*(ALA3:ALA54="D"))+SUMPRODUCT((AKW3:AKW54=AIL86)*(AKZ3:AKZ54=AIL84)*(ALA3:ALA54="D"))+SUMPRODUCT((AKW3:AKW54=AIL86)*(AKZ3:AKZ54=AIL85)*(ALA3:ALA54="D"))+SUMPRODUCT((AKW3:AKW54=AIL87)*(AKZ3:AKZ54=AIL86)*(ALA3:ALA54="D"))+SUMPRODUCT((AKW3:AKW54=AIL84)*(AKZ3:AKZ54=AIL86)*(ALA3:ALA54="D"))+SUMPRODUCT((AKW3:AKW54=AIL85)*(AKZ3:AKZ54=AIL86)*(ALA3:ALA54="D")),"")</f>
        <v/>
      </c>
      <c r="AIO86" s="395" t="str">
        <f ca="1">IF(AIL86&lt;&gt;"",SUMPRODUCT((AKW3:AKW54=AIL86)*(AKZ3:AKZ54=AIL87)*(ALA3:ALA54="L"))+SUMPRODUCT((AKW3:AKW54=AIL86)*(AKZ3:AKZ54=AIL84)*(ALA3:ALA54="L"))+SUMPRODUCT((AKW3:AKW54=AIL86)*(AKZ3:AKZ54=AIL85)*(ALA3:ALA54="L"))+SUMPRODUCT((AKW3:AKW54=AIL87)*(AKZ3:AKZ54=AIL86)*(ALB3:ALB54="L"))+SUMPRODUCT((AKW3:AKW54=AIL84)*(AKZ3:AKZ54=AIL86)*(ALB3:ALB54="L"))+SUMPRODUCT((AKW3:AKW54=AIL85)*(AKZ3:AKZ54=AIL86)*(ALB3:ALB54="L")),"")</f>
        <v/>
      </c>
      <c r="AIP86" s="395">
        <f ca="1">SUMPRODUCT((AKW3:AKW54=AIL86)*(AKZ3:AKZ54=AIL87)*AKX3:AKX54)+SUMPRODUCT((AKW3:AKW54=AIL86)*(AKZ3:AKZ54=AIL83)*AKX3:AKX54)+SUMPRODUCT((AKW3:AKW54=AIL86)*(AKZ3:AKZ54=AIL84)*AKX3:AKX54)+SUMPRODUCT((AKW3:AKW54=AIL86)*(AKZ3:AKZ54=AIL85)*AKX3:AKX54)+SUMPRODUCT((AKW3:AKW54=AIL87)*(AKZ3:AKZ54=AIL86)*AKY3:AKY54)+SUMPRODUCT((AKW3:AKW54=AIL83)*(AKZ3:AKZ54=AIL86)*AKY3:AKY54)+SUMPRODUCT((AKW3:AKW54=AIL84)*(AKZ3:AKZ54=AIL86)*AKY3:AKY54)+SUMPRODUCT((AKW3:AKW54=AIL85)*(AKZ3:AKZ54=AIL86)*AKY3:AKY54)</f>
        <v>0</v>
      </c>
      <c r="AIQ86" s="395">
        <f ca="1">SUMPRODUCT((AKW3:AKW54=AIL86)*(AKZ3:AKZ54=AIL87)*AKY3:AKY54)+SUMPRODUCT((AKW3:AKW54=AIL86)*(AKZ3:AKZ54=AIL83)*AKY3:AKY54)+SUMPRODUCT((AKW3:AKW54=AIL86)*(AKZ3:AKZ54=AIL84)*AKY3:AKY54)+SUMPRODUCT((AKW3:AKW54=AIL86)*(AKZ3:AKZ54=AIL85)*AKY3:AKY54)+SUMPRODUCT((AKW3:AKW54=AIL87)*(AKZ3:AKZ54=AIL86)*AKX3:AKX54)+SUMPRODUCT((AKW3:AKW54=AIL83)*(AKZ3:AKZ54=AIL86)*AKX3:AKX54)+SUMPRODUCT((AKW3:AKW54=AIL84)*(AKZ3:AKZ54=AIL86)*AKX3:AKX54)+SUMPRODUCT((AKW3:AKW54=AIL85)*(AKZ3:AKZ54=AIL86)*AKX3:AKX54)</f>
        <v>0</v>
      </c>
      <c r="AIR86" s="395">
        <f ca="1">AIP86-AIQ86+1000</f>
        <v>1000</v>
      </c>
      <c r="AIS86" s="395" t="str">
        <f t="shared" ca="1" si="7810"/>
        <v/>
      </c>
      <c r="AIT86" s="395" t="str">
        <f ca="1">IF(AIL86&lt;&gt;"",VLOOKUP(AIL86,AGY4:AHE52,7,FALSE),"")</f>
        <v/>
      </c>
      <c r="AIU86" s="395" t="str">
        <f ca="1">IF(AIL86&lt;&gt;"",VLOOKUP(AIL86,AGY4:AHE52,5,FALSE),"")</f>
        <v/>
      </c>
      <c r="AIV86" s="395" t="str">
        <f ca="1">IF(AIL86&lt;&gt;"",VLOOKUP(AIL86,AGY4:AHG52,9,FALSE),"")</f>
        <v/>
      </c>
      <c r="AIW86" s="395" t="str">
        <f t="shared" ca="1" si="7811"/>
        <v/>
      </c>
      <c r="AIX86" s="395" t="str">
        <f ca="1">IF(AIL86&lt;&gt;"",RANK(AIW86,AIW83:AIW86),"")</f>
        <v/>
      </c>
      <c r="AIY86" s="395" t="str">
        <f ca="1">IF(AIL86&lt;&gt;"",SUMPRODUCT((AIW83:AIW86=AIW86)*(AIR83:AIR86&gt;AIR86)),"")</f>
        <v/>
      </c>
      <c r="AIZ86" s="395" t="str">
        <f ca="1">IF(AIL86&lt;&gt;"",SUMPRODUCT((AIW83:AIW86=AIW86)*(AIR83:AIR86=AIR86)*(AIP83:AIP86&gt;AIP86)),"")</f>
        <v/>
      </c>
      <c r="AJA86" s="395" t="str">
        <f ca="1">IF(AIL86&lt;&gt;"",SUMPRODUCT((AIW83:AIW86=AIW86)*(AIR83:AIR86=AIR86)*(AIP83:AIP86=AIP86)*(AIT83:AIT86&gt;AIT86)),"")</f>
        <v/>
      </c>
      <c r="AJB86" s="395" t="str">
        <f ca="1">IF(AIL86&lt;&gt;"",SUMPRODUCT((AIW83:AIW86=AIW86)*(AIR83:AIR86=AIR86)*(AIP83:AIP86=AIP86)*(AIT83:AIT86=AIT86)*(AIU83:AIU86&gt;AIU86)),"")</f>
        <v/>
      </c>
      <c r="AJC86" s="395" t="str">
        <f ca="1">IF(AIL86&lt;&gt;"",SUMPRODUCT((AIW83:AIW86=AIW86)*(AIR83:AIR86=AIR86)*(AIP83:AIP86=AIP86)*(AIT83:AIT86=AIT86)*(AIU83:AIU86=AIU86)*(AIV83:AIV86&gt;AIV86)),"")</f>
        <v/>
      </c>
      <c r="AJD86" s="395" t="str">
        <f t="shared" ca="1" si="7828"/>
        <v/>
      </c>
      <c r="ALL86" s="395">
        <f ca="1">IF(COUNTIF(ALL31:ALL34,4)=4,1,SUMPRODUCT((ALL31:ALL34=ALL34)*(ALK31:ALK34=ALK34)*(ALI31:ALI34&gt;ALI34))+1)</f>
        <v>1</v>
      </c>
      <c r="ALW86" s="395">
        <f ca="1">IF(ALX34&lt;&gt;"",SUMPRODUCT((AME31:AME34=AME34)*(AMD31:AMD34=AMD34)*(AMB31:AMB34=AMB34)*(AMC31:AMC34=AMC34)),"")</f>
        <v>4</v>
      </c>
      <c r="ALX86" s="395" t="str">
        <f ca="1">IF(AND(ALW86&lt;&gt;"",ALW86&gt;1),ALX34,"")</f>
        <v>River Plate</v>
      </c>
      <c r="ALY86" s="395">
        <f ca="1">SUMPRODUCT((APC3:APC54=ALX86)*(APF3:APF54=ALX87)*(APG3:APG54="W"))+SUMPRODUCT((APC3:APC54=ALX86)*(APF3:APF54=ALX83)*(APG3:APG54="W"))+SUMPRODUCT((APC3:APC54=ALX86)*(APF3:APF54=ALX84)*(APG3:APG54="W"))+SUMPRODUCT((APC3:APC54=ALX86)*(APF3:APF54=ALX85)*(APG3:APG54="W"))+SUMPRODUCT((APC3:APC54=ALX87)*(APF3:APF54=ALX86)*(APH3:APH54="W"))+SUMPRODUCT((APC3:APC54=ALX83)*(APF3:APF54=ALX86)*(APH3:APH54="W"))+SUMPRODUCT((APC3:APC54=ALX84)*(APF3:APF54=ALX86)*(APH3:APH54="W"))+SUMPRODUCT((APC3:APC54=ALX85)*(APF3:APF54=ALX86)*(APH3:APH54="W"))</f>
        <v>0</v>
      </c>
      <c r="ALZ86" s="395">
        <f ca="1">SUMPRODUCT((APC3:APC54=ALX86)*(APF3:APF54=ALX87)*(APG3:APG54="D"))+SUMPRODUCT((APC3:APC54=ALX86)*(APF3:APF54=ALX83)*(APG3:APG54="D"))+SUMPRODUCT((APC3:APC54=ALX86)*(APF3:APF54=ALX84)*(APG3:APG54="D"))+SUMPRODUCT((APC3:APC54=ALX86)*(APF3:APF54=ALX85)*(APG3:APG54="D"))+SUMPRODUCT((APC3:APC54=ALX87)*(APF3:APF54=ALX86)*(APG3:APG54="D"))+SUMPRODUCT((APC3:APC54=ALX83)*(APF3:APF54=ALX86)*(APG3:APG54="D"))+SUMPRODUCT((APC3:APC54=ALX84)*(APF3:APF54=ALX86)*(APG3:APG54="D"))+SUMPRODUCT((APC3:APC54=ALX85)*(APF3:APF54=ALX86)*(APG3:APG54="D"))</f>
        <v>0</v>
      </c>
      <c r="AMA86" s="395">
        <f ca="1">SUMPRODUCT((APC3:APC54=ALX86)*(APF3:APF54=ALX87)*(APG3:APG54="L"))+SUMPRODUCT((APC3:APC54=ALX86)*(APF3:APF54=ALX83)*(APG3:APG54="L"))+SUMPRODUCT((APC3:APC54=ALX86)*(APF3:APF54=ALX84)*(APG3:APG54="L"))+SUMPRODUCT((APC3:APC54=ALX86)*(APF3:APF54=ALX85)*(APG3:APG54="L"))+SUMPRODUCT((APC3:APC54=ALX87)*(APF3:APF54=ALX86)*(APH3:APH54="L"))+SUMPRODUCT((APC3:APC54=ALX83)*(APF3:APF54=ALX86)*(APH3:APH54="L"))+SUMPRODUCT((APC3:APC54=ALX84)*(APF3:APF54=ALX86)*(APH3:APH54="L"))+SUMPRODUCT((APC3:APC54=ALX85)*(APF3:APF54=ALX86)*(APH3:APH54="L"))</f>
        <v>0</v>
      </c>
      <c r="AMB86" s="395">
        <f ca="1">SUMPRODUCT((APC3:APC54=ALX86)*(APF3:APF54=ALX87)*APD3:APD54)+SUMPRODUCT((APC3:APC54=ALX86)*(APF3:APF54=ALX83)*APD3:APD54)+SUMPRODUCT((APC3:APC54=ALX86)*(APF3:APF54=ALX84)*APD3:APD54)+SUMPRODUCT((APC3:APC54=ALX86)*(APF3:APF54=ALX85)*APD3:APD54)+SUMPRODUCT((APC3:APC54=ALX87)*(APF3:APF54=ALX86)*APE3:APE54)+SUMPRODUCT((APC3:APC54=ALX83)*(APF3:APF54=ALX86)*APE3:APE54)+SUMPRODUCT((APC3:APC54=ALX84)*(APF3:APF54=ALX86)*APE3:APE54)+SUMPRODUCT((APC3:APC54=ALX85)*(APF3:APF54=ALX86)*APE3:APE54)</f>
        <v>0</v>
      </c>
      <c r="AMC86" s="395">
        <f ca="1">SUMPRODUCT((APC3:APC54=ALX86)*(APF3:APF54=ALX87)*APE3:APE54)+SUMPRODUCT((APC3:APC54=ALX86)*(APF3:APF54=ALX83)*APE3:APE54)+SUMPRODUCT((APC3:APC54=ALX86)*(APF3:APF54=ALX84)*APE3:APE54)+SUMPRODUCT((APC3:APC54=ALX86)*(APF3:APF54=ALX85)*APE3:APE54)+SUMPRODUCT((APC3:APC54=ALX87)*(APF3:APF54=ALX86)*APD3:APD54)+SUMPRODUCT((APC3:APC54=ALX83)*(APF3:APF54=ALX86)*APD3:APD54)+SUMPRODUCT((APC3:APC54=ALX84)*(APF3:APF54=ALX86)*APD3:APD54)+SUMPRODUCT((APC3:APC54=ALX85)*(APF3:APF54=ALX86)*APD3:APD54)</f>
        <v>0</v>
      </c>
      <c r="AMD86" s="395">
        <f ca="1">AMB86-AMC86+1000</f>
        <v>1000</v>
      </c>
      <c r="AME86" s="395">
        <f t="shared" ca="1" si="7812"/>
        <v>0</v>
      </c>
      <c r="AMF86" s="395">
        <f ca="1">IF(ALX86&lt;&gt;"",VLOOKUP(ALX86,ALE4:ALK52,7,FALSE),"")</f>
        <v>1000</v>
      </c>
      <c r="AMG86" s="395">
        <f ca="1">IF(ALX86&lt;&gt;"",VLOOKUP(ALX86,ALE4:ALK52,5,FALSE),"")</f>
        <v>0</v>
      </c>
      <c r="AMH86" s="395">
        <f ca="1">IF(ALX86&lt;&gt;"",VLOOKUP(ALX86,ALE4:ALM52,9,FALSE),"")</f>
        <v>25</v>
      </c>
      <c r="AMI86" s="395">
        <f t="shared" ca="1" si="7813"/>
        <v>0</v>
      </c>
      <c r="AMJ86" s="395">
        <f ca="1">IF(ALX86&lt;&gt;"",RANK(AMI86,AMI83:AMI86),"")</f>
        <v>1</v>
      </c>
      <c r="AMK86" s="395">
        <f ca="1">IF(ALX86&lt;&gt;"",SUMPRODUCT((AMI83:AMI86=AMI86)*(AMD83:AMD86&gt;AMD86)),"")</f>
        <v>0</v>
      </c>
      <c r="AML86" s="395">
        <f ca="1">IF(ALX86&lt;&gt;"",SUMPRODUCT((AMI83:AMI86=AMI86)*(AMD83:AMD86=AMD86)*(AMB83:AMB86&gt;AMB86)),"")</f>
        <v>0</v>
      </c>
      <c r="AMM86" s="395">
        <f ca="1">IF(ALX86&lt;&gt;"",SUMPRODUCT((AMI83:AMI86=AMI86)*(AMD83:AMD86=AMD86)*(AMB83:AMB86=AMB86)*(AMF83:AMF86&gt;AMF86)),"")</f>
        <v>0</v>
      </c>
      <c r="AMN86" s="395">
        <f ca="1">IF(ALX86&lt;&gt;"",SUMPRODUCT((AMI83:AMI86=AMI86)*(AMD83:AMD86=AMD86)*(AMB83:AMB86=AMB86)*(AMF83:AMF86=AMF86)*(AMG83:AMG86&gt;AMG86)),"")</f>
        <v>0</v>
      </c>
      <c r="AMO86" s="395">
        <f ca="1">IF(ALX86&lt;&gt;"",SUMPRODUCT((AMI83:AMI86=AMI86)*(AMD83:AMD86=AMD86)*(AMB83:AMB86=AMB86)*(AMF83:AMF86=AMF86)*(AMG83:AMG86=AMG86)*(AMH83:AMH86&gt;AMH86)),"")</f>
        <v>0</v>
      </c>
      <c r="AMP86" s="395">
        <f ca="1">IF(ALX86&lt;&gt;"",SUM(AMJ86:AMO86),"")</f>
        <v>1</v>
      </c>
      <c r="AMQ86" s="395" t="str">
        <f ca="1">IF(AMR34&lt;&gt;"",SUMPRODUCT((AMY31:AMY34=AMY34)*(AMX31:AMX34=AMX34)*(AMV31:AMV34=AMV34)*(AMW31:AMW34=AMW34)),"")</f>
        <v/>
      </c>
      <c r="AMR86" s="395" t="str">
        <f ca="1">IF(AND(AMQ86&lt;&gt;"",AMQ86&gt;1),AMR34,"")</f>
        <v/>
      </c>
      <c r="AMS86" s="395" t="str">
        <f ca="1">IF(AMR86&lt;&gt;"",SUMPRODUCT((APC3:APC54=AMR86)*(APF3:APF54=AMR87)*(APG3:APG54="W"))+SUMPRODUCT((APC3:APC54=AMR86)*(APF3:APF54=AMR84)*(APG3:APG54="W"))+SUMPRODUCT((APC3:APC54=AMR86)*(APF3:APF54=AMR85)*(APG3:APG54="W"))+SUMPRODUCT((APC3:APC54=AMR87)*(APF3:APF54=AMR86)*(APH3:APH54="W"))+SUMPRODUCT((APC3:APC54=AMR84)*(APF3:APF54=AMR86)*(APH3:APH54="W"))+SUMPRODUCT((APC3:APC54=AMR85)*(APF3:APF54=AMR86)*(APH3:APH54="W")),"")</f>
        <v/>
      </c>
      <c r="AMT86" s="395" t="str">
        <f ca="1">IF(AMR86&lt;&gt;"",SUMPRODUCT((APC3:APC54=AMR86)*(APF3:APF54=AMR87)*(APG3:APG54="D"))+SUMPRODUCT((APC3:APC54=AMR86)*(APF3:APF54=AMR84)*(APG3:APG54="D"))+SUMPRODUCT((APC3:APC54=AMR86)*(APF3:APF54=AMR85)*(APG3:APG54="D"))+SUMPRODUCT((APC3:APC54=AMR87)*(APF3:APF54=AMR86)*(APG3:APG54="D"))+SUMPRODUCT((APC3:APC54=AMR84)*(APF3:APF54=AMR86)*(APG3:APG54="D"))+SUMPRODUCT((APC3:APC54=AMR85)*(APF3:APF54=AMR86)*(APG3:APG54="D")),"")</f>
        <v/>
      </c>
      <c r="AMU86" s="395" t="str">
        <f ca="1">IF(AMR86&lt;&gt;"",SUMPRODUCT((APC3:APC54=AMR86)*(APF3:APF54=AMR87)*(APG3:APG54="L"))+SUMPRODUCT((APC3:APC54=AMR86)*(APF3:APF54=AMR84)*(APG3:APG54="L"))+SUMPRODUCT((APC3:APC54=AMR86)*(APF3:APF54=AMR85)*(APG3:APG54="L"))+SUMPRODUCT((APC3:APC54=AMR87)*(APF3:APF54=AMR86)*(APH3:APH54="L"))+SUMPRODUCT((APC3:APC54=AMR84)*(APF3:APF54=AMR86)*(APH3:APH54="L"))+SUMPRODUCT((APC3:APC54=AMR85)*(APF3:APF54=AMR86)*(APH3:APH54="L")),"")</f>
        <v/>
      </c>
      <c r="AMV86" s="395">
        <f ca="1">SUMPRODUCT((APC3:APC54=AMR86)*(APF3:APF54=AMR87)*APD3:APD54)+SUMPRODUCT((APC3:APC54=AMR86)*(APF3:APF54=AMR83)*APD3:APD54)+SUMPRODUCT((APC3:APC54=AMR86)*(APF3:APF54=AMR84)*APD3:APD54)+SUMPRODUCT((APC3:APC54=AMR86)*(APF3:APF54=AMR85)*APD3:APD54)+SUMPRODUCT((APC3:APC54=AMR87)*(APF3:APF54=AMR86)*APE3:APE54)+SUMPRODUCT((APC3:APC54=AMR83)*(APF3:APF54=AMR86)*APE3:APE54)+SUMPRODUCT((APC3:APC54=AMR84)*(APF3:APF54=AMR86)*APE3:APE54)+SUMPRODUCT((APC3:APC54=AMR85)*(APF3:APF54=AMR86)*APE3:APE54)</f>
        <v>0</v>
      </c>
      <c r="AMW86" s="395">
        <f ca="1">SUMPRODUCT((APC3:APC54=AMR86)*(APF3:APF54=AMR87)*APE3:APE54)+SUMPRODUCT((APC3:APC54=AMR86)*(APF3:APF54=AMR83)*APE3:APE54)+SUMPRODUCT((APC3:APC54=AMR86)*(APF3:APF54=AMR84)*APE3:APE54)+SUMPRODUCT((APC3:APC54=AMR86)*(APF3:APF54=AMR85)*APE3:APE54)+SUMPRODUCT((APC3:APC54=AMR87)*(APF3:APF54=AMR86)*APD3:APD54)+SUMPRODUCT((APC3:APC54=AMR83)*(APF3:APF54=AMR86)*APD3:APD54)+SUMPRODUCT((APC3:APC54=AMR84)*(APF3:APF54=AMR86)*APD3:APD54)+SUMPRODUCT((APC3:APC54=AMR85)*(APF3:APF54=AMR86)*APD3:APD54)</f>
        <v>0</v>
      </c>
      <c r="AMX86" s="395">
        <f ca="1">AMV86-AMW86+1000</f>
        <v>1000</v>
      </c>
      <c r="AMY86" s="395" t="str">
        <f t="shared" ca="1" si="7814"/>
        <v/>
      </c>
      <c r="AMZ86" s="395" t="str">
        <f ca="1">IF(AMR86&lt;&gt;"",VLOOKUP(AMR86,ALE4:ALK52,7,FALSE),"")</f>
        <v/>
      </c>
      <c r="ANA86" s="395" t="str">
        <f ca="1">IF(AMR86&lt;&gt;"",VLOOKUP(AMR86,ALE4:ALK52,5,FALSE),"")</f>
        <v/>
      </c>
      <c r="ANB86" s="395" t="str">
        <f ca="1">IF(AMR86&lt;&gt;"",VLOOKUP(AMR86,ALE4:ALM52,9,FALSE),"")</f>
        <v/>
      </c>
      <c r="ANC86" s="395" t="str">
        <f t="shared" ca="1" si="7815"/>
        <v/>
      </c>
      <c r="AND86" s="395" t="str">
        <f ca="1">IF(AMR86&lt;&gt;"",RANK(ANC86,ANC83:ANC86),"")</f>
        <v/>
      </c>
      <c r="ANE86" s="395" t="str">
        <f ca="1">IF(AMR86&lt;&gt;"",SUMPRODUCT((ANC83:ANC86=ANC86)*(AMX83:AMX86&gt;AMX86)),"")</f>
        <v/>
      </c>
      <c r="ANF86" s="395" t="str">
        <f ca="1">IF(AMR86&lt;&gt;"",SUMPRODUCT((ANC83:ANC86=ANC86)*(AMX83:AMX86=AMX86)*(AMV83:AMV86&gt;AMV86)),"")</f>
        <v/>
      </c>
      <c r="ANG86" s="395" t="str">
        <f ca="1">IF(AMR86&lt;&gt;"",SUMPRODUCT((ANC83:ANC86=ANC86)*(AMX83:AMX86=AMX86)*(AMV83:AMV86=AMV86)*(AMZ83:AMZ86&gt;AMZ86)),"")</f>
        <v/>
      </c>
      <c r="ANH86" s="395" t="str">
        <f ca="1">IF(AMR86&lt;&gt;"",SUMPRODUCT((ANC83:ANC86=ANC86)*(AMX83:AMX86=AMX86)*(AMV83:AMV86=AMV86)*(AMZ83:AMZ86=AMZ86)*(ANA83:ANA86&gt;ANA86)),"")</f>
        <v/>
      </c>
      <c r="ANI86" s="395" t="str">
        <f ca="1">IF(AMR86&lt;&gt;"",SUMPRODUCT((ANC83:ANC86=ANC86)*(AMX83:AMX86=AMX86)*(AMV83:AMV86=AMV86)*(AMZ83:AMZ86=AMZ86)*(ANA83:ANA86=ANA86)*(ANB83:ANB86&gt;ANB86)),"")</f>
        <v/>
      </c>
      <c r="ANJ86" s="395" t="str">
        <f t="shared" ca="1" si="7829"/>
        <v/>
      </c>
      <c r="APR86" s="395">
        <f ca="1">IF(COUNTIF(APR31:APR34,4)=4,1,SUMPRODUCT((APR31:APR34=APR34)*(APQ31:APQ34=APQ34)*(APO31:APO34&gt;APO34))+1)</f>
        <v>1</v>
      </c>
      <c r="AQC86" s="395">
        <f ca="1">IF(AQD34&lt;&gt;"",SUMPRODUCT((AQK31:AQK34=AQK34)*(AQJ31:AQJ34=AQJ34)*(AQH31:AQH34=AQH34)*(AQI31:AQI34=AQI34)),"")</f>
        <v>4</v>
      </c>
      <c r="AQD86" s="395" t="str">
        <f ca="1">IF(AND(AQC86&lt;&gt;"",AQC86&gt;1),AQD34,"")</f>
        <v>River Plate</v>
      </c>
      <c r="AQE86" s="395">
        <f ca="1">SUMPRODUCT((ATI3:ATI54=AQD86)*(ATL3:ATL54=AQD87)*(ATM3:ATM54="W"))+SUMPRODUCT((ATI3:ATI54=AQD86)*(ATL3:ATL54=AQD83)*(ATM3:ATM54="W"))+SUMPRODUCT((ATI3:ATI54=AQD86)*(ATL3:ATL54=AQD84)*(ATM3:ATM54="W"))+SUMPRODUCT((ATI3:ATI54=AQD86)*(ATL3:ATL54=AQD85)*(ATM3:ATM54="W"))+SUMPRODUCT((ATI3:ATI54=AQD87)*(ATL3:ATL54=AQD86)*(ATN3:ATN54="W"))+SUMPRODUCT((ATI3:ATI54=AQD83)*(ATL3:ATL54=AQD86)*(ATN3:ATN54="W"))+SUMPRODUCT((ATI3:ATI54=AQD84)*(ATL3:ATL54=AQD86)*(ATN3:ATN54="W"))+SUMPRODUCT((ATI3:ATI54=AQD85)*(ATL3:ATL54=AQD86)*(ATN3:ATN54="W"))</f>
        <v>0</v>
      </c>
      <c r="AQF86" s="395">
        <f ca="1">SUMPRODUCT((ATI3:ATI54=AQD86)*(ATL3:ATL54=AQD87)*(ATM3:ATM54="D"))+SUMPRODUCT((ATI3:ATI54=AQD86)*(ATL3:ATL54=AQD83)*(ATM3:ATM54="D"))+SUMPRODUCT((ATI3:ATI54=AQD86)*(ATL3:ATL54=AQD84)*(ATM3:ATM54="D"))+SUMPRODUCT((ATI3:ATI54=AQD86)*(ATL3:ATL54=AQD85)*(ATM3:ATM54="D"))+SUMPRODUCT((ATI3:ATI54=AQD87)*(ATL3:ATL54=AQD86)*(ATM3:ATM54="D"))+SUMPRODUCT((ATI3:ATI54=AQD83)*(ATL3:ATL54=AQD86)*(ATM3:ATM54="D"))+SUMPRODUCT((ATI3:ATI54=AQD84)*(ATL3:ATL54=AQD86)*(ATM3:ATM54="D"))+SUMPRODUCT((ATI3:ATI54=AQD85)*(ATL3:ATL54=AQD86)*(ATM3:ATM54="D"))</f>
        <v>0</v>
      </c>
      <c r="AQG86" s="395">
        <f ca="1">SUMPRODUCT((ATI3:ATI54=AQD86)*(ATL3:ATL54=AQD87)*(ATM3:ATM54="L"))+SUMPRODUCT((ATI3:ATI54=AQD86)*(ATL3:ATL54=AQD83)*(ATM3:ATM54="L"))+SUMPRODUCT((ATI3:ATI54=AQD86)*(ATL3:ATL54=AQD84)*(ATM3:ATM54="L"))+SUMPRODUCT((ATI3:ATI54=AQD86)*(ATL3:ATL54=AQD85)*(ATM3:ATM54="L"))+SUMPRODUCT((ATI3:ATI54=AQD87)*(ATL3:ATL54=AQD86)*(ATN3:ATN54="L"))+SUMPRODUCT((ATI3:ATI54=AQD83)*(ATL3:ATL54=AQD86)*(ATN3:ATN54="L"))+SUMPRODUCT((ATI3:ATI54=AQD84)*(ATL3:ATL54=AQD86)*(ATN3:ATN54="L"))+SUMPRODUCT((ATI3:ATI54=AQD85)*(ATL3:ATL54=AQD86)*(ATN3:ATN54="L"))</f>
        <v>0</v>
      </c>
      <c r="AQH86" s="395">
        <f ca="1">SUMPRODUCT((ATI3:ATI54=AQD86)*(ATL3:ATL54=AQD87)*ATJ3:ATJ54)+SUMPRODUCT((ATI3:ATI54=AQD86)*(ATL3:ATL54=AQD83)*ATJ3:ATJ54)+SUMPRODUCT((ATI3:ATI54=AQD86)*(ATL3:ATL54=AQD84)*ATJ3:ATJ54)+SUMPRODUCT((ATI3:ATI54=AQD86)*(ATL3:ATL54=AQD85)*ATJ3:ATJ54)+SUMPRODUCT((ATI3:ATI54=AQD87)*(ATL3:ATL54=AQD86)*ATK3:ATK54)+SUMPRODUCT((ATI3:ATI54=AQD83)*(ATL3:ATL54=AQD86)*ATK3:ATK54)+SUMPRODUCT((ATI3:ATI54=AQD84)*(ATL3:ATL54=AQD86)*ATK3:ATK54)+SUMPRODUCT((ATI3:ATI54=AQD85)*(ATL3:ATL54=AQD86)*ATK3:ATK54)</f>
        <v>0</v>
      </c>
      <c r="AQI86" s="395">
        <f ca="1">SUMPRODUCT((ATI3:ATI54=AQD86)*(ATL3:ATL54=AQD87)*ATK3:ATK54)+SUMPRODUCT((ATI3:ATI54=AQD86)*(ATL3:ATL54=AQD83)*ATK3:ATK54)+SUMPRODUCT((ATI3:ATI54=AQD86)*(ATL3:ATL54=AQD84)*ATK3:ATK54)+SUMPRODUCT((ATI3:ATI54=AQD86)*(ATL3:ATL54=AQD85)*ATK3:ATK54)+SUMPRODUCT((ATI3:ATI54=AQD87)*(ATL3:ATL54=AQD86)*ATJ3:ATJ54)+SUMPRODUCT((ATI3:ATI54=AQD83)*(ATL3:ATL54=AQD86)*ATJ3:ATJ54)+SUMPRODUCT((ATI3:ATI54=AQD84)*(ATL3:ATL54=AQD86)*ATJ3:ATJ54)+SUMPRODUCT((ATI3:ATI54=AQD85)*(ATL3:ATL54=AQD86)*ATJ3:ATJ54)</f>
        <v>0</v>
      </c>
      <c r="AQJ86" s="395">
        <f ca="1">AQH86-AQI86+1000</f>
        <v>1000</v>
      </c>
      <c r="AQK86" s="395">
        <f t="shared" ca="1" si="7816"/>
        <v>0</v>
      </c>
      <c r="AQL86" s="395">
        <f ca="1">IF(AQD86&lt;&gt;"",VLOOKUP(AQD86,APK4:APQ52,7,FALSE),"")</f>
        <v>1000</v>
      </c>
      <c r="AQM86" s="395">
        <f ca="1">IF(AQD86&lt;&gt;"",VLOOKUP(AQD86,APK4:APQ52,5,FALSE),"")</f>
        <v>0</v>
      </c>
      <c r="AQN86" s="395">
        <f ca="1">IF(AQD86&lt;&gt;"",VLOOKUP(AQD86,APK4:APS52,9,FALSE),"")</f>
        <v>25</v>
      </c>
      <c r="AQO86" s="395">
        <f t="shared" ca="1" si="7817"/>
        <v>0</v>
      </c>
      <c r="AQP86" s="395">
        <f ca="1">IF(AQD86&lt;&gt;"",RANK(AQO86,AQO83:AQO86),"")</f>
        <v>1</v>
      </c>
      <c r="AQQ86" s="395">
        <f ca="1">IF(AQD86&lt;&gt;"",SUMPRODUCT((AQO83:AQO86=AQO86)*(AQJ83:AQJ86&gt;AQJ86)),"")</f>
        <v>0</v>
      </c>
      <c r="AQR86" s="395">
        <f ca="1">IF(AQD86&lt;&gt;"",SUMPRODUCT((AQO83:AQO86=AQO86)*(AQJ83:AQJ86=AQJ86)*(AQH83:AQH86&gt;AQH86)),"")</f>
        <v>0</v>
      </c>
      <c r="AQS86" s="395">
        <f ca="1">IF(AQD86&lt;&gt;"",SUMPRODUCT((AQO83:AQO86=AQO86)*(AQJ83:AQJ86=AQJ86)*(AQH83:AQH86=AQH86)*(AQL83:AQL86&gt;AQL86)),"")</f>
        <v>0</v>
      </c>
      <c r="AQT86" s="395">
        <f ca="1">IF(AQD86&lt;&gt;"",SUMPRODUCT((AQO83:AQO86=AQO86)*(AQJ83:AQJ86=AQJ86)*(AQH83:AQH86=AQH86)*(AQL83:AQL86=AQL86)*(AQM83:AQM86&gt;AQM86)),"")</f>
        <v>0</v>
      </c>
      <c r="AQU86" s="395">
        <f ca="1">IF(AQD86&lt;&gt;"",SUMPRODUCT((AQO83:AQO86=AQO86)*(AQJ83:AQJ86=AQJ86)*(AQH83:AQH86=AQH86)*(AQL83:AQL86=AQL86)*(AQM83:AQM86=AQM86)*(AQN83:AQN86&gt;AQN86)),"")</f>
        <v>0</v>
      </c>
      <c r="AQV86" s="395">
        <f ca="1">IF(AQD86&lt;&gt;"",SUM(AQP86:AQU86),"")</f>
        <v>1</v>
      </c>
      <c r="AQW86" s="395" t="str">
        <f ca="1">IF(AQX34&lt;&gt;"",SUMPRODUCT((ARE31:ARE34=ARE34)*(ARD31:ARD34=ARD34)*(ARB31:ARB34=ARB34)*(ARC31:ARC34=ARC34)),"")</f>
        <v/>
      </c>
      <c r="AQX86" s="395" t="str">
        <f ca="1">IF(AND(AQW86&lt;&gt;"",AQW86&gt;1),AQX34,"")</f>
        <v/>
      </c>
      <c r="AQY86" s="395" t="str">
        <f ca="1">IF(AQX86&lt;&gt;"",SUMPRODUCT((ATI3:ATI54=AQX86)*(ATL3:ATL54=AQX87)*(ATM3:ATM54="W"))+SUMPRODUCT((ATI3:ATI54=AQX86)*(ATL3:ATL54=AQX84)*(ATM3:ATM54="W"))+SUMPRODUCT((ATI3:ATI54=AQX86)*(ATL3:ATL54=AQX85)*(ATM3:ATM54="W"))+SUMPRODUCT((ATI3:ATI54=AQX87)*(ATL3:ATL54=AQX86)*(ATN3:ATN54="W"))+SUMPRODUCT((ATI3:ATI54=AQX84)*(ATL3:ATL54=AQX86)*(ATN3:ATN54="W"))+SUMPRODUCT((ATI3:ATI54=AQX85)*(ATL3:ATL54=AQX86)*(ATN3:ATN54="W")),"")</f>
        <v/>
      </c>
      <c r="AQZ86" s="395" t="str">
        <f ca="1">IF(AQX86&lt;&gt;"",SUMPRODUCT((ATI3:ATI54=AQX86)*(ATL3:ATL54=AQX87)*(ATM3:ATM54="D"))+SUMPRODUCT((ATI3:ATI54=AQX86)*(ATL3:ATL54=AQX84)*(ATM3:ATM54="D"))+SUMPRODUCT((ATI3:ATI54=AQX86)*(ATL3:ATL54=AQX85)*(ATM3:ATM54="D"))+SUMPRODUCT((ATI3:ATI54=AQX87)*(ATL3:ATL54=AQX86)*(ATM3:ATM54="D"))+SUMPRODUCT((ATI3:ATI54=AQX84)*(ATL3:ATL54=AQX86)*(ATM3:ATM54="D"))+SUMPRODUCT((ATI3:ATI54=AQX85)*(ATL3:ATL54=AQX86)*(ATM3:ATM54="D")),"")</f>
        <v/>
      </c>
      <c r="ARA86" s="395" t="str">
        <f ca="1">IF(AQX86&lt;&gt;"",SUMPRODUCT((ATI3:ATI54=AQX86)*(ATL3:ATL54=AQX87)*(ATM3:ATM54="L"))+SUMPRODUCT((ATI3:ATI54=AQX86)*(ATL3:ATL54=AQX84)*(ATM3:ATM54="L"))+SUMPRODUCT((ATI3:ATI54=AQX86)*(ATL3:ATL54=AQX85)*(ATM3:ATM54="L"))+SUMPRODUCT((ATI3:ATI54=AQX87)*(ATL3:ATL54=AQX86)*(ATN3:ATN54="L"))+SUMPRODUCT((ATI3:ATI54=AQX84)*(ATL3:ATL54=AQX86)*(ATN3:ATN54="L"))+SUMPRODUCT((ATI3:ATI54=AQX85)*(ATL3:ATL54=AQX86)*(ATN3:ATN54="L")),"")</f>
        <v/>
      </c>
      <c r="ARB86" s="395">
        <f ca="1">SUMPRODUCT((ATI3:ATI54=AQX86)*(ATL3:ATL54=AQX87)*ATJ3:ATJ54)+SUMPRODUCT((ATI3:ATI54=AQX86)*(ATL3:ATL54=AQX83)*ATJ3:ATJ54)+SUMPRODUCT((ATI3:ATI54=AQX86)*(ATL3:ATL54=AQX84)*ATJ3:ATJ54)+SUMPRODUCT((ATI3:ATI54=AQX86)*(ATL3:ATL54=AQX85)*ATJ3:ATJ54)+SUMPRODUCT((ATI3:ATI54=AQX87)*(ATL3:ATL54=AQX86)*ATK3:ATK54)+SUMPRODUCT((ATI3:ATI54=AQX83)*(ATL3:ATL54=AQX86)*ATK3:ATK54)+SUMPRODUCT((ATI3:ATI54=AQX84)*(ATL3:ATL54=AQX86)*ATK3:ATK54)+SUMPRODUCT((ATI3:ATI54=AQX85)*(ATL3:ATL54=AQX86)*ATK3:ATK54)</f>
        <v>0</v>
      </c>
      <c r="ARC86" s="395">
        <f ca="1">SUMPRODUCT((ATI3:ATI54=AQX86)*(ATL3:ATL54=AQX87)*ATK3:ATK54)+SUMPRODUCT((ATI3:ATI54=AQX86)*(ATL3:ATL54=AQX83)*ATK3:ATK54)+SUMPRODUCT((ATI3:ATI54=AQX86)*(ATL3:ATL54=AQX84)*ATK3:ATK54)+SUMPRODUCT((ATI3:ATI54=AQX86)*(ATL3:ATL54=AQX85)*ATK3:ATK54)+SUMPRODUCT((ATI3:ATI54=AQX87)*(ATL3:ATL54=AQX86)*ATJ3:ATJ54)+SUMPRODUCT((ATI3:ATI54=AQX83)*(ATL3:ATL54=AQX86)*ATJ3:ATJ54)+SUMPRODUCT((ATI3:ATI54=AQX84)*(ATL3:ATL54=AQX86)*ATJ3:ATJ54)+SUMPRODUCT((ATI3:ATI54=AQX85)*(ATL3:ATL54=AQX86)*ATJ3:ATJ54)</f>
        <v>0</v>
      </c>
      <c r="ARD86" s="395">
        <f ca="1">ARB86-ARC86+1000</f>
        <v>1000</v>
      </c>
      <c r="ARE86" s="395" t="str">
        <f t="shared" ca="1" si="7818"/>
        <v/>
      </c>
      <c r="ARF86" s="395" t="str">
        <f ca="1">IF(AQX86&lt;&gt;"",VLOOKUP(AQX86,APK4:APQ52,7,FALSE),"")</f>
        <v/>
      </c>
      <c r="ARG86" s="395" t="str">
        <f ca="1">IF(AQX86&lt;&gt;"",VLOOKUP(AQX86,APK4:APQ52,5,FALSE),"")</f>
        <v/>
      </c>
      <c r="ARH86" s="395" t="str">
        <f ca="1">IF(AQX86&lt;&gt;"",VLOOKUP(AQX86,APK4:APS52,9,FALSE),"")</f>
        <v/>
      </c>
      <c r="ARI86" s="395" t="str">
        <f t="shared" ca="1" si="7819"/>
        <v/>
      </c>
      <c r="ARJ86" s="395" t="str">
        <f ca="1">IF(AQX86&lt;&gt;"",RANK(ARI86,ARI83:ARI86),"")</f>
        <v/>
      </c>
      <c r="ARK86" s="395" t="str">
        <f ca="1">IF(AQX86&lt;&gt;"",SUMPRODUCT((ARI83:ARI86=ARI86)*(ARD83:ARD86&gt;ARD86)),"")</f>
        <v/>
      </c>
      <c r="ARL86" s="395" t="str">
        <f ca="1">IF(AQX86&lt;&gt;"",SUMPRODUCT((ARI83:ARI86=ARI86)*(ARD83:ARD86=ARD86)*(ARB83:ARB86&gt;ARB86)),"")</f>
        <v/>
      </c>
      <c r="ARM86" s="395" t="str">
        <f ca="1">IF(AQX86&lt;&gt;"",SUMPRODUCT((ARI83:ARI86=ARI86)*(ARD83:ARD86=ARD86)*(ARB83:ARB86=ARB86)*(ARF83:ARF86&gt;ARF86)),"")</f>
        <v/>
      </c>
      <c r="ARN86" s="395" t="str">
        <f ca="1">IF(AQX86&lt;&gt;"",SUMPRODUCT((ARI83:ARI86=ARI86)*(ARD83:ARD86=ARD86)*(ARB83:ARB86=ARB86)*(ARF83:ARF86=ARF86)*(ARG83:ARG86&gt;ARG86)),"")</f>
        <v/>
      </c>
      <c r="ARO86" s="395" t="str">
        <f ca="1">IF(AQX86&lt;&gt;"",SUMPRODUCT((ARI83:ARI86=ARI86)*(ARD83:ARD86=ARD86)*(ARB83:ARB86=ARB86)*(ARF83:ARF86=ARF86)*(ARG83:ARG86=ARG86)*(ARH83:ARH86&gt;ARH86)),"")</f>
        <v/>
      </c>
      <c r="ARP86" s="395" t="str">
        <f t="shared" ca="1" si="7830"/>
        <v/>
      </c>
    </row>
    <row r="88" spans="7:1160" x14ac:dyDescent="0.25">
      <c r="U88" s="395">
        <f>IF(V89="",SUM(AH37:AM37),IF(V90="",SUM(AH38:AM38),IF(V91="",SUM(AH39:AM39),IF(V92="",SUM(AH40:AM40),0))))</f>
        <v>0</v>
      </c>
      <c r="AO88" s="395">
        <f>IF(AP90="",SUM(BB38:BG38),IF(AP91="",SUM(BB39:BG39),IF(AP92="",SUM(BB40:BG40),0)))</f>
        <v>0</v>
      </c>
      <c r="EA88" s="395">
        <f ca="1">IF(EB89="",SUM(EN37:ES37),IF(EB90="",SUM(EN38:ES38),IF(EB91="",SUM(EN39:ES39),IF(EB92="",SUM(EN40:ES40),0))))</f>
        <v>0</v>
      </c>
      <c r="EU88" s="395">
        <f ca="1">IF(EV90="",SUM(FH38:FM38),IF(EV91="",SUM(FH39:FM39),IF(EV92="",SUM(FH40:FM40),0)))</f>
        <v>0</v>
      </c>
      <c r="IG88" s="395">
        <f ca="1">IF(IH89="",SUM(IT37:IY37),IF(IH90="",SUM(IT38:IY38),IF(IH91="",SUM(IT39:IY39),IF(IH92="",SUM(IT40:IY40),0))))</f>
        <v>2</v>
      </c>
      <c r="JA88" s="395">
        <f ca="1">IF(JB90="",SUM(JN38:JS38),IF(JB91="",SUM(JN39:JS39),IF(JB92="",SUM(JN40:JS40),0)))</f>
        <v>0</v>
      </c>
      <c r="MM88" s="395">
        <f ca="1">IF(MN89="",SUM(MZ37:NE37),IF(MN90="",SUM(MZ38:NE38),IF(MN91="",SUM(MZ39:NE39),IF(MN92="",SUM(MZ40:NE40),0))))</f>
        <v>0</v>
      </c>
      <c r="NG88" s="395">
        <f ca="1">IF(NH90="",SUM(NT38:NY38),IF(NH91="",SUM(NT39:NY39),IF(NH92="",SUM(NT40:NY40),0)))</f>
        <v>0</v>
      </c>
      <c r="QS88" s="395">
        <f ca="1">IF(QT89="",SUM(RF37:RK37),IF(QT90="",SUM(RF38:RK38),IF(QT91="",SUM(RF39:RK39),IF(QT92="",SUM(RF40:RK40),0))))</f>
        <v>0</v>
      </c>
      <c r="RM88" s="395">
        <f ca="1">IF(RN90="",SUM(RZ38:SE38),IF(RN91="",SUM(RZ39:SE39),IF(RN92="",SUM(RZ40:SE40),0)))</f>
        <v>0</v>
      </c>
      <c r="UY88" s="395">
        <f ca="1">IF(UZ89="",SUM(VL37:VQ37),IF(UZ90="",SUM(VL38:VQ38),IF(UZ91="",SUM(VL39:VQ39),IF(UZ92="",SUM(VL40:VQ40),0))))</f>
        <v>0</v>
      </c>
      <c r="VS88" s="395">
        <f ca="1">IF(VT90="",SUM(WF38:WK38),IF(VT91="",SUM(WF39:WK39),IF(VT92="",SUM(WF40:WK40),0)))</f>
        <v>0</v>
      </c>
      <c r="ZE88" s="395">
        <f ca="1">IF(ZF89="",SUM(ZR37:ZW37),IF(ZF90="",SUM(ZR38:ZW38),IF(ZF91="",SUM(ZR39:ZW39),IF(ZF92="",SUM(ZR40:ZW40),0))))</f>
        <v>0</v>
      </c>
      <c r="ZY88" s="395">
        <f ca="1">IF(ZZ90="",SUM(AAL38:AAQ38),IF(ZZ91="",SUM(AAL39:AAQ39),IF(ZZ92="",SUM(AAL40:AAQ40),0)))</f>
        <v>0</v>
      </c>
      <c r="ADK88" s="395">
        <f ca="1">IF(ADL89="",SUM(ADX37:AEC37),IF(ADL90="",SUM(ADX38:AEC38),IF(ADL91="",SUM(ADX39:AEC39),IF(ADL92="",SUM(ADX40:AEC40),0))))</f>
        <v>0</v>
      </c>
      <c r="AEE88" s="395">
        <f ca="1">IF(AEF90="",SUM(AER38:AEW38),IF(AEF91="",SUM(AER39:AEW39),IF(AEF92="",SUM(AER40:AEW40),0)))</f>
        <v>0</v>
      </c>
      <c r="AHQ88" s="395">
        <f ca="1">IF(AHR89="",SUM(AID37:AII37),IF(AHR90="",SUM(AID38:AII38),IF(AHR91="",SUM(AID39:AII39),IF(AHR92="",SUM(AID40:AII40),0))))</f>
        <v>0</v>
      </c>
      <c r="AIK88" s="395">
        <f ca="1">IF(AIL90="",SUM(AIX38:AJC38),IF(AIL91="",SUM(AIX39:AJC39),IF(AIL92="",SUM(AIX40:AJC40),0)))</f>
        <v>0</v>
      </c>
      <c r="ALW88" s="395">
        <f ca="1">IF(ALX89="",SUM(AMJ37:AMO37),IF(ALX90="",SUM(AMJ38:AMO38),IF(ALX91="",SUM(AMJ39:AMO39),IF(ALX92="",SUM(AMJ40:AMO40),0))))</f>
        <v>0</v>
      </c>
      <c r="AMQ88" s="395">
        <f ca="1">IF(AMR90="",SUM(AND38:ANI38),IF(AMR91="",SUM(AND39:ANI39),IF(AMR92="",SUM(AND40:ANI40),0)))</f>
        <v>0</v>
      </c>
      <c r="AQC88" s="395">
        <f ca="1">IF(AQD89="",SUM(AQP37:AQU37),IF(AQD90="",SUM(AQP38:AQU38),IF(AQD91="",SUM(AQP39:AQU39),IF(AQD92="",SUM(AQP40:AQU40),0))))</f>
        <v>0</v>
      </c>
      <c r="AQW88" s="395">
        <f ca="1">IF(AQX90="",SUM(ARJ38:ARO38),IF(AQX91="",SUM(ARJ39:ARO39),IF(AQX92="",SUM(ARJ40:ARO40),0)))</f>
        <v>0</v>
      </c>
    </row>
    <row r="89" spans="7:1160" x14ac:dyDescent="0.25">
      <c r="G89" s="395">
        <v>1</v>
      </c>
      <c r="H89" s="395">
        <v>1</v>
      </c>
      <c r="I89" s="395">
        <v>1</v>
      </c>
      <c r="J89" s="395">
        <f>IF(COUNTIF(J37:J40,4)=4,1,SUMPRODUCT((J37:J40=J37)*(I37:I40=I37)*(G37:G40&gt;G37))+1)</f>
        <v>1</v>
      </c>
      <c r="U89" s="395" t="str">
        <f>IF(V37&lt;&gt;"",SUMPRODUCT((AC37:AC40=AC37)*(AB37:AB40=AB37)*(Z37:Z40=Z37)*(AA37:AA40=AA37)),"")</f>
        <v/>
      </c>
      <c r="V89" s="395" t="str">
        <f>IF(AND(U89&lt;&gt;"",U89&gt;1),V37,"")</f>
        <v/>
      </c>
      <c r="W89" s="395">
        <f>SUMPRODUCT((DA3:DA54=V89)*(DD3:DD54=V90)*(DE3:DE54="W"))+SUMPRODUCT((DA3:DA54=V89)*(DD3:DD54=V91)*(DE3:DE54="W"))+SUMPRODUCT((DA3:DA54=V89)*(DD3:DD54=V92)*(DE3:DE54="W"))+SUMPRODUCT((DA3:DA54=V89)*(DD3:DD54=V93)*(DE3:DE54="W"))+SUMPRODUCT((DA3:DA54=V90)*(DD3:DD54=V89)*(DF3:DF54="W"))+SUMPRODUCT((DA3:DA54=V91)*(DD3:DD54=V89)*(DF3:DF54="W"))+SUMPRODUCT((DA3:DA54=V92)*(DD3:DD54=V89)*(DF3:DF54="W"))+SUMPRODUCT((DA3:DA54=V93)*(DD3:DD54=V89)*(DF3:DF54="W"))</f>
        <v>0</v>
      </c>
      <c r="X89" s="395">
        <f>SUMPRODUCT((DA3:DA54=V89)*(DD3:DD54=V90)*(DE3:DE54="D"))+SUMPRODUCT((DA3:DA54=V89)*(DD3:DD54=V91)*(DE3:DE54="D"))+SUMPRODUCT((DA3:DA54=V89)*(DD3:DD54=V92)*(DE3:DE54="D"))+SUMPRODUCT((DA3:DA54=V89)*(DD3:DD54=V93)*(DE3:DE54="D"))+SUMPRODUCT((DA3:DA54=V90)*(DD3:DD54=V89)*(DE3:DE54="D"))+SUMPRODUCT((DA3:DA54=V91)*(DD3:DD54=V89)*(DE3:DE54="D"))+SUMPRODUCT((DA3:DA54=V92)*(DD3:DD54=V89)*(DE3:DE54="D"))+SUMPRODUCT((DA3:DA54=V93)*(DD3:DD54=V89)*(DE3:DE54="D"))</f>
        <v>0</v>
      </c>
      <c r="Y89" s="395">
        <f>SUMPRODUCT((DA3:DA54=V89)*(DD3:DD54=V90)*(DE3:DE54="L"))+SUMPRODUCT((DA3:DA54=V89)*(DD3:DD54=V91)*(DE3:DE54="L"))+SUMPRODUCT((DA3:DA54=V89)*(DD3:DD54=V92)*(DE3:DE54="L"))+SUMPRODUCT((DA3:DA54=V89)*(DD3:DD54=V93)*(DE3:DE54="L"))+SUMPRODUCT((DA3:DA54=V90)*(DD3:DD54=V89)*(DF3:DF54="L"))+SUMPRODUCT((DA3:DA54=V91)*(DD3:DD54=V89)*(DF3:DF54="L"))+SUMPRODUCT((DA3:DA54=V92)*(DD3:DD54=V89)*(DF3:DF54="L"))+SUMPRODUCT((DA3:DA54=V93)*(DD3:DD54=V89)*(DF3:DF54="L"))</f>
        <v>0</v>
      </c>
      <c r="Z89" s="395">
        <f>SUMPRODUCT((DA3:DA54=V89)*(DD3:DD54=V90)*DB3:DB54)+SUMPRODUCT((DA3:DA54=V89)*(DD3:DD54=V91)*DB3:DB54)+SUMPRODUCT((DA3:DA54=V89)*(DD3:DD54=V92)*DB3:DB54)+SUMPRODUCT((DA3:DA54=V89)*(DD3:DD54=V93)*DB3:DB54)+SUMPRODUCT((DA3:DA54=V90)*(DD3:DD54=V89)*DC3:DC54)+SUMPRODUCT((DA3:DA54=V91)*(DD3:DD54=V89)*DC3:DC54)+SUMPRODUCT((DA3:DA54=V92)*(DD3:DD54=V89)*DC3:DC54)+SUMPRODUCT((DA3:DA54=V93)*(DD3:DD54=V89)*DC3:DC54)</f>
        <v>0</v>
      </c>
      <c r="AA89" s="395">
        <f>SUMPRODUCT((DA3:DA54=V89)*(DD3:DD54=V90)*DC3:DC54)+SUMPRODUCT((DA3:DA54=V89)*(DD3:DD54=V91)*DC3:DC54)+SUMPRODUCT((DA3:DA54=V89)*(DD3:DD54=V92)*DC3:DC54)+SUMPRODUCT((DA3:DA54=V89)*(DD3:DD54=V93)*DC3:DC54)+SUMPRODUCT((DA3:DA54=V90)*(DD3:DD54=V89)*DB3:DB54)+SUMPRODUCT((DA3:DA54=V91)*(DD3:DD54=V89)*DB3:DB54)+SUMPRODUCT((DA3:DA54=V92)*(DD3:DD54=V89)*DB3:DB54)+SUMPRODUCT((DA3:DA54=V93)*(DD3:DD54=V89)*DB3:DB54)</f>
        <v>0</v>
      </c>
      <c r="AB89" s="395">
        <f>Z89-AA89+1000</f>
        <v>1000</v>
      </c>
      <c r="AC89" s="395" t="str">
        <f>IF(V89&lt;&gt;"",W89*3+X89*1,"")</f>
        <v/>
      </c>
      <c r="AD89" s="395" t="str">
        <f>IF(V89&lt;&gt;"",VLOOKUP(V89,C4:I52,7,FALSE),"")</f>
        <v/>
      </c>
      <c r="AE89" s="395" t="str">
        <f>IF(V89&lt;&gt;"",VLOOKUP(V89,C4:I52,5,FALSE),"")</f>
        <v/>
      </c>
      <c r="AF89" s="395" t="str">
        <f>IF(V89&lt;&gt;"",VLOOKUP(V89,C4:K52,9,FALSE),"")</f>
        <v/>
      </c>
      <c r="AG89" s="395" t="str">
        <f>AC89</f>
        <v/>
      </c>
      <c r="AH89" s="395" t="str">
        <f>IF(V89&lt;&gt;"",RANK(AG89,AG89:AG92),"")</f>
        <v/>
      </c>
      <c r="AI89" s="395" t="str">
        <f>IF(V89&lt;&gt;"",SUMPRODUCT((AG89:AG92=AG89)*(AB89:AB92&gt;AB89)),"")</f>
        <v/>
      </c>
      <c r="AJ89" s="395" t="str">
        <f>IF(V89&lt;&gt;"",SUMPRODUCT((AG89:AG92=AG89)*(AB89:AB92=AB89)*(Z89:Z92&gt;Z89)),"")</f>
        <v/>
      </c>
      <c r="AK89" s="395" t="str">
        <f>IF(V89&lt;&gt;"",SUMPRODUCT((AG89:AG92=AG89)*(AB89:AB92=AB89)*(Z89:Z92=Z89)*(AD89:AD92&gt;AD89)),"")</f>
        <v/>
      </c>
      <c r="AL89" s="395" t="str">
        <f>IF(V89&lt;&gt;"",SUMPRODUCT((AG89:AG92=AG89)*(AB89:AB92=AB89)*(Z89:Z92=Z89)*(AD89:AD92=AD89)*(AE89:AE92&gt;AE89)),"")</f>
        <v/>
      </c>
      <c r="AM89" s="395" t="str">
        <f>IF(V89&lt;&gt;"",SUMPRODUCT((AG89:AG92=AG89)*(AB89:AB92=AB89)*(Z89:Z92=Z89)*(AD89:AD92=AD89)*(AE89:AE92=AE89)*(AF89:AF92&gt;AF89)),"")</f>
        <v/>
      </c>
      <c r="AN89" s="395" t="str">
        <f>IF(V89&lt;&gt;"",SUM(AH89:AM89),"")</f>
        <v/>
      </c>
      <c r="DP89" s="395">
        <f ca="1">IF(COUNTIF(DP37:DP40,4)=4,1,SUMPRODUCT((DP37:DP40=DP37)*(DO37:DO40=DO37)*(DM37:DM40&gt;DM37))+1)</f>
        <v>1</v>
      </c>
      <c r="EA89" s="395" t="str">
        <f ca="1">IF(EB37&lt;&gt;"",SUMPRODUCT((EI37:EI40=EI37)*(EH37:EH40=EH37)*(EF37:EF40=EF37)*(EG37:EG40=EG37)),"")</f>
        <v/>
      </c>
      <c r="EB89" s="395" t="str">
        <f ca="1">IF(AND(EA89&lt;&gt;"",EA89&gt;1),EB37,"")</f>
        <v/>
      </c>
      <c r="EC89" s="395">
        <f ca="1">SUMPRODUCT((HG3:HG54=EB89)*(HJ3:HJ54=EB90)*(HK3:HK54="W"))+SUMPRODUCT((HG3:HG54=EB89)*(HJ3:HJ54=EB91)*(HK3:HK54="W"))+SUMPRODUCT((HG3:HG54=EB89)*(HJ3:HJ54=EB92)*(HK3:HK54="W"))+SUMPRODUCT((HG3:HG54=EB89)*(HJ3:HJ54=EB93)*(HK3:HK54="W"))+SUMPRODUCT((HG3:HG54=EB90)*(HJ3:HJ54=EB89)*(HL3:HL54="W"))+SUMPRODUCT((HG3:HG54=EB91)*(HJ3:HJ54=EB89)*(HL3:HL54="W"))+SUMPRODUCT((HG3:HG54=EB92)*(HJ3:HJ54=EB89)*(HL3:HL54="W"))+SUMPRODUCT((HG3:HG54=EB93)*(HJ3:HJ54=EB89)*(HL3:HL54="W"))</f>
        <v>0</v>
      </c>
      <c r="ED89" s="395">
        <f ca="1">SUMPRODUCT((HG3:HG54=EB89)*(HJ3:HJ54=EB90)*(HK3:HK54="D"))+SUMPRODUCT((HG3:HG54=EB89)*(HJ3:HJ54=EB91)*(HK3:HK54="D"))+SUMPRODUCT((HG3:HG54=EB89)*(HJ3:HJ54=EB92)*(HK3:HK54="D"))+SUMPRODUCT((HG3:HG54=EB89)*(HJ3:HJ54=EB93)*(HK3:HK54="D"))+SUMPRODUCT((HG3:HG54=EB90)*(HJ3:HJ54=EB89)*(HK3:HK54="D"))+SUMPRODUCT((HG3:HG54=EB91)*(HJ3:HJ54=EB89)*(HK3:HK54="D"))+SUMPRODUCT((HG3:HG54=EB92)*(HJ3:HJ54=EB89)*(HK3:HK54="D"))+SUMPRODUCT((HG3:HG54=EB93)*(HJ3:HJ54=EB89)*(HK3:HK54="D"))</f>
        <v>0</v>
      </c>
      <c r="EE89" s="395">
        <f ca="1">SUMPRODUCT((HG3:HG54=EB89)*(HJ3:HJ54=EB90)*(HK3:HK54="L"))+SUMPRODUCT((HG3:HG54=EB89)*(HJ3:HJ54=EB91)*(HK3:HK54="L"))+SUMPRODUCT((HG3:HG54=EB89)*(HJ3:HJ54=EB92)*(HK3:HK54="L"))+SUMPRODUCT((HG3:HG54=EB89)*(HJ3:HJ54=EB93)*(HK3:HK54="L"))+SUMPRODUCT((HG3:HG54=EB90)*(HJ3:HJ54=EB89)*(HL3:HL54="L"))+SUMPRODUCT((HG3:HG54=EB91)*(HJ3:HJ54=EB89)*(HL3:HL54="L"))+SUMPRODUCT((HG3:HG54=EB92)*(HJ3:HJ54=EB89)*(HL3:HL54="L"))+SUMPRODUCT((HG3:HG54=EB93)*(HJ3:HJ54=EB89)*(HL3:HL54="L"))</f>
        <v>0</v>
      </c>
      <c r="EF89" s="395">
        <f ca="1">SUMPRODUCT((HG3:HG54=EB89)*(HJ3:HJ54=EB90)*HH3:HH54)+SUMPRODUCT((HG3:HG54=EB89)*(HJ3:HJ54=EB91)*HH3:HH54)+SUMPRODUCT((HG3:HG54=EB89)*(HJ3:HJ54=EB92)*HH3:HH54)+SUMPRODUCT((HG3:HG54=EB89)*(HJ3:HJ54=EB93)*HH3:HH54)+SUMPRODUCT((HG3:HG54=EB90)*(HJ3:HJ54=EB89)*HI3:HI54)+SUMPRODUCT((HG3:HG54=EB91)*(HJ3:HJ54=EB89)*HI3:HI54)+SUMPRODUCT((HG3:HG54=EB92)*(HJ3:HJ54=EB89)*HI3:HI54)+SUMPRODUCT((HG3:HG54=EB93)*(HJ3:HJ54=EB89)*HI3:HI54)</f>
        <v>0</v>
      </c>
      <c r="EG89" s="395">
        <f ca="1">SUMPRODUCT((HG3:HG54=EB89)*(HJ3:HJ54=EB90)*HI3:HI54)+SUMPRODUCT((HG3:HG54=EB89)*(HJ3:HJ54=EB91)*HI3:HI54)+SUMPRODUCT((HG3:HG54=EB89)*(HJ3:HJ54=EB92)*HI3:HI54)+SUMPRODUCT((HG3:HG54=EB89)*(HJ3:HJ54=EB93)*HI3:HI54)+SUMPRODUCT((HG3:HG54=EB90)*(HJ3:HJ54=EB89)*HH3:HH54)+SUMPRODUCT((HG3:HG54=EB91)*(HJ3:HJ54=EB89)*HH3:HH54)+SUMPRODUCT((HG3:HG54=EB92)*(HJ3:HJ54=EB89)*HH3:HH54)+SUMPRODUCT((HG3:HG54=EB93)*(HJ3:HJ54=EB89)*HH3:HH54)</f>
        <v>0</v>
      </c>
      <c r="EH89" s="395">
        <f ca="1">EF89-EG89+1000</f>
        <v>1000</v>
      </c>
      <c r="EI89" s="395" t="str">
        <f ca="1">IF(EB89&lt;&gt;"",EC89*3+ED89*1,"")</f>
        <v/>
      </c>
      <c r="EJ89" s="395" t="str">
        <f ca="1">IF(EB89&lt;&gt;"",VLOOKUP(EB89,DI4:DO52,7,FALSE),"")</f>
        <v/>
      </c>
      <c r="EK89" s="395" t="str">
        <f ca="1">IF(EB89&lt;&gt;"",VLOOKUP(EB89,DI4:DO52,5,FALSE),"")</f>
        <v/>
      </c>
      <c r="EL89" s="395" t="str">
        <f ca="1">IF(EB89&lt;&gt;"",VLOOKUP(EB89,DI4:DQ52,9,FALSE),"")</f>
        <v/>
      </c>
      <c r="EM89" s="395" t="str">
        <f ca="1">EI89</f>
        <v/>
      </c>
      <c r="EN89" s="395" t="str">
        <f ca="1">IF(EB89&lt;&gt;"",RANK(EM89,EM89:EM92),"")</f>
        <v/>
      </c>
      <c r="EO89" s="395" t="str">
        <f ca="1">IF(EB89&lt;&gt;"",SUMPRODUCT((EM89:EM92=EM89)*(EH89:EH92&gt;EH89)),"")</f>
        <v/>
      </c>
      <c r="EP89" s="395" t="str">
        <f ca="1">IF(EB89&lt;&gt;"",SUMPRODUCT((EM89:EM92=EM89)*(EH89:EH92=EH89)*(EF89:EF92&gt;EF89)),"")</f>
        <v/>
      </c>
      <c r="EQ89" s="395" t="str">
        <f ca="1">IF(EB89&lt;&gt;"",SUMPRODUCT((EM89:EM92=EM89)*(EH89:EH92=EH89)*(EF89:EF92=EF89)*(EJ89:EJ92&gt;EJ89)),"")</f>
        <v/>
      </c>
      <c r="ER89" s="395" t="str">
        <f ca="1">IF(EB89&lt;&gt;"",SUMPRODUCT((EM89:EM92=EM89)*(EH89:EH92=EH89)*(EF89:EF92=EF89)*(EJ89:EJ92=EJ89)*(EK89:EK92&gt;EK89)),"")</f>
        <v/>
      </c>
      <c r="ES89" s="395" t="str">
        <f ca="1">IF(EB89&lt;&gt;"",SUMPRODUCT((EM89:EM92=EM89)*(EH89:EH92=EH89)*(EF89:EF92=EF89)*(EJ89:EJ92=EJ89)*(EK89:EK92=EK89)*(EL89:EL92&gt;EL89)),"")</f>
        <v/>
      </c>
      <c r="ET89" s="395" t="str">
        <f ca="1">IF(EB89&lt;&gt;"",SUM(EN89:ES89),"")</f>
        <v/>
      </c>
      <c r="HV89" s="395">
        <f ca="1">IF(COUNTIF(HV37:HV40,4)=4,1,SUMPRODUCT((HV37:HV40=HV37)*(HU37:HU40=HU37)*(HS37:HS40&gt;HS37))+1)</f>
        <v>1</v>
      </c>
      <c r="IG89" s="395">
        <f ca="1">IF(IH37&lt;&gt;"",SUMPRODUCT((IO37:IO40=IO37)*(IN37:IN40=IN37)*(IL37:IL40=IL37)*(IM37:IM40=IM37)),"")</f>
        <v>1</v>
      </c>
      <c r="IH89" s="395" t="str">
        <f ca="1">IF(AND(IG89&lt;&gt;"",IG89&gt;1),IH37,"")</f>
        <v/>
      </c>
      <c r="II89" s="395">
        <f ca="1">SUMPRODUCT((LM3:LM54=IH89)*(LP3:LP54=IH90)*(LQ3:LQ54="W"))+SUMPRODUCT((LM3:LM54=IH89)*(LP3:LP54=IH91)*(LQ3:LQ54="W"))+SUMPRODUCT((LM3:LM54=IH89)*(LP3:LP54=IH92)*(LQ3:LQ54="W"))+SUMPRODUCT((LM3:LM54=IH89)*(LP3:LP54=IH93)*(LQ3:LQ54="W"))+SUMPRODUCT((LM3:LM54=IH90)*(LP3:LP54=IH89)*(LR3:LR54="W"))+SUMPRODUCT((LM3:LM54=IH91)*(LP3:LP54=IH89)*(LR3:LR54="W"))+SUMPRODUCT((LM3:LM54=IH92)*(LP3:LP54=IH89)*(LR3:LR54="W"))+SUMPRODUCT((LM3:LM54=IH93)*(LP3:LP54=IH89)*(LR3:LR54="W"))</f>
        <v>0</v>
      </c>
      <c r="IJ89" s="395">
        <f ca="1">SUMPRODUCT((LM3:LM54=IH89)*(LP3:LP54=IH90)*(LQ3:LQ54="D"))+SUMPRODUCT((LM3:LM54=IH89)*(LP3:LP54=IH91)*(LQ3:LQ54="D"))+SUMPRODUCT((LM3:LM54=IH89)*(LP3:LP54=IH92)*(LQ3:LQ54="D"))+SUMPRODUCT((LM3:LM54=IH89)*(LP3:LP54=IH93)*(LQ3:LQ54="D"))+SUMPRODUCT((LM3:LM54=IH90)*(LP3:LP54=IH89)*(LQ3:LQ54="D"))+SUMPRODUCT((LM3:LM54=IH91)*(LP3:LP54=IH89)*(LQ3:LQ54="D"))+SUMPRODUCT((LM3:LM54=IH92)*(LP3:LP54=IH89)*(LQ3:LQ54="D"))+SUMPRODUCT((LM3:LM54=IH93)*(LP3:LP54=IH89)*(LQ3:LQ54="D"))</f>
        <v>0</v>
      </c>
      <c r="IK89" s="395">
        <f ca="1">SUMPRODUCT((LM3:LM54=IH89)*(LP3:LP54=IH90)*(LQ3:LQ54="L"))+SUMPRODUCT((LM3:LM54=IH89)*(LP3:LP54=IH91)*(LQ3:LQ54="L"))+SUMPRODUCT((LM3:LM54=IH89)*(LP3:LP54=IH92)*(LQ3:LQ54="L"))+SUMPRODUCT((LM3:LM54=IH89)*(LP3:LP54=IH93)*(LQ3:LQ54="L"))+SUMPRODUCT((LM3:LM54=IH90)*(LP3:LP54=IH89)*(LR3:LR54="L"))+SUMPRODUCT((LM3:LM54=IH91)*(LP3:LP54=IH89)*(LR3:LR54="L"))+SUMPRODUCT((LM3:LM54=IH92)*(LP3:LP54=IH89)*(LR3:LR54="L"))+SUMPRODUCT((LM3:LM54=IH93)*(LP3:LP54=IH89)*(LR3:LR54="L"))</f>
        <v>0</v>
      </c>
      <c r="IL89" s="395">
        <f ca="1">SUMPRODUCT((LM3:LM54=IH89)*(LP3:LP54=IH90)*LN3:LN54)+SUMPRODUCT((LM3:LM54=IH89)*(LP3:LP54=IH91)*LN3:LN54)+SUMPRODUCT((LM3:LM54=IH89)*(LP3:LP54=IH92)*LN3:LN54)+SUMPRODUCT((LM3:LM54=IH89)*(LP3:LP54=IH93)*LN3:LN54)+SUMPRODUCT((LM3:LM54=IH90)*(LP3:LP54=IH89)*LO3:LO54)+SUMPRODUCT((LM3:LM54=IH91)*(LP3:LP54=IH89)*LO3:LO54)+SUMPRODUCT((LM3:LM54=IH92)*(LP3:LP54=IH89)*LO3:LO54)+SUMPRODUCT((LM3:LM54=IH93)*(LP3:LP54=IH89)*LO3:LO54)</f>
        <v>0</v>
      </c>
      <c r="IM89" s="395">
        <f ca="1">SUMPRODUCT((LM3:LM54=IH89)*(LP3:LP54=IH90)*LO3:LO54)+SUMPRODUCT((LM3:LM54=IH89)*(LP3:LP54=IH91)*LO3:LO54)+SUMPRODUCT((LM3:LM54=IH89)*(LP3:LP54=IH92)*LO3:LO54)+SUMPRODUCT((LM3:LM54=IH89)*(LP3:LP54=IH93)*LO3:LO54)+SUMPRODUCT((LM3:LM54=IH90)*(LP3:LP54=IH89)*LN3:LN54)+SUMPRODUCT((LM3:LM54=IH91)*(LP3:LP54=IH89)*LN3:LN54)+SUMPRODUCT((LM3:LM54=IH92)*(LP3:LP54=IH89)*LN3:LN54)+SUMPRODUCT((LM3:LM54=IH93)*(LP3:LP54=IH89)*LN3:LN54)</f>
        <v>0</v>
      </c>
      <c r="IN89" s="395">
        <f ca="1">IL89-IM89+1000</f>
        <v>1000</v>
      </c>
      <c r="IO89" s="395" t="str">
        <f ca="1">IF(IH89&lt;&gt;"",II89*3+IJ89*1,"")</f>
        <v/>
      </c>
      <c r="IP89" s="395" t="str">
        <f ca="1">IF(IH89&lt;&gt;"",VLOOKUP(IH89,HO4:HU52,7,FALSE),"")</f>
        <v/>
      </c>
      <c r="IQ89" s="395" t="str">
        <f ca="1">IF(IH89&lt;&gt;"",VLOOKUP(IH89,HO4:HU52,5,FALSE),"")</f>
        <v/>
      </c>
      <c r="IR89" s="395" t="str">
        <f ca="1">IF(IH89&lt;&gt;"",VLOOKUP(IH89,HO4:HW52,9,FALSE),"")</f>
        <v/>
      </c>
      <c r="IS89" s="395" t="str">
        <f ca="1">IO89</f>
        <v/>
      </c>
      <c r="IT89" s="395" t="str">
        <f ca="1">IF(IH89&lt;&gt;"",RANK(IS89,IS89:IS92),"")</f>
        <v/>
      </c>
      <c r="IU89" s="395" t="str">
        <f ca="1">IF(IH89&lt;&gt;"",SUMPRODUCT((IS89:IS92=IS89)*(IN89:IN92&gt;IN89)),"")</f>
        <v/>
      </c>
      <c r="IV89" s="395" t="str">
        <f ca="1">IF(IH89&lt;&gt;"",SUMPRODUCT((IS89:IS92=IS89)*(IN89:IN92=IN89)*(IL89:IL92&gt;IL89)),"")</f>
        <v/>
      </c>
      <c r="IW89" s="395" t="str">
        <f ca="1">IF(IH89&lt;&gt;"",SUMPRODUCT((IS89:IS92=IS89)*(IN89:IN92=IN89)*(IL89:IL92=IL89)*(IP89:IP92&gt;IP89)),"")</f>
        <v/>
      </c>
      <c r="IX89" s="395" t="str">
        <f ca="1">IF(IH89&lt;&gt;"",SUMPRODUCT((IS89:IS92=IS89)*(IN89:IN92=IN89)*(IL89:IL92=IL89)*(IP89:IP92=IP89)*(IQ89:IQ92&gt;IQ89)),"")</f>
        <v/>
      </c>
      <c r="IY89" s="395" t="str">
        <f ca="1">IF(IH89&lt;&gt;"",SUMPRODUCT((IS89:IS92=IS89)*(IN89:IN92=IN89)*(IL89:IL92=IL89)*(IP89:IP92=IP89)*(IQ89:IQ92=IQ89)*(IR89:IR92&gt;IR89)),"")</f>
        <v/>
      </c>
      <c r="IZ89" s="395" t="str">
        <f ca="1">IF(IH89&lt;&gt;"",SUM(IT89:IY89),"")</f>
        <v/>
      </c>
      <c r="MB89" s="395">
        <f ca="1">IF(COUNTIF(MB37:MB40,4)=4,1,SUMPRODUCT((MB37:MB40=MB37)*(MA37:MA40=MA37)*(LY37:LY40&gt;LY37))+1)</f>
        <v>1</v>
      </c>
      <c r="MM89" s="395" t="str">
        <f ca="1">IF(MN37&lt;&gt;"",SUMPRODUCT((MU37:MU40=MU37)*(MT37:MT40=MT37)*(MR37:MR40=MR37)*(MS37:MS40=MS37)),"")</f>
        <v/>
      </c>
      <c r="MN89" s="395" t="str">
        <f ca="1">IF(AND(MM89&lt;&gt;"",MM89&gt;1),MN37,"")</f>
        <v/>
      </c>
      <c r="MO89" s="395">
        <f ca="1">SUMPRODUCT((PS3:PS54=MN89)*(PV3:PV54=MN90)*(PW3:PW54="W"))+SUMPRODUCT((PS3:PS54=MN89)*(PV3:PV54=MN91)*(PW3:PW54="W"))+SUMPRODUCT((PS3:PS54=MN89)*(PV3:PV54=MN92)*(PW3:PW54="W"))+SUMPRODUCT((PS3:PS54=MN89)*(PV3:PV54=MN93)*(PW3:PW54="W"))+SUMPRODUCT((PS3:PS54=MN90)*(PV3:PV54=MN89)*(PX3:PX54="W"))+SUMPRODUCT((PS3:PS54=MN91)*(PV3:PV54=MN89)*(PX3:PX54="W"))+SUMPRODUCT((PS3:PS54=MN92)*(PV3:PV54=MN89)*(PX3:PX54="W"))+SUMPRODUCT((PS3:PS54=MN93)*(PV3:PV54=MN89)*(PX3:PX54="W"))</f>
        <v>0</v>
      </c>
      <c r="MP89" s="395">
        <f ca="1">SUMPRODUCT((PS3:PS54=MN89)*(PV3:PV54=MN90)*(PW3:PW54="D"))+SUMPRODUCT((PS3:PS54=MN89)*(PV3:PV54=MN91)*(PW3:PW54="D"))+SUMPRODUCT((PS3:PS54=MN89)*(PV3:PV54=MN92)*(PW3:PW54="D"))+SUMPRODUCT((PS3:PS54=MN89)*(PV3:PV54=MN93)*(PW3:PW54="D"))+SUMPRODUCT((PS3:PS54=MN90)*(PV3:PV54=MN89)*(PW3:PW54="D"))+SUMPRODUCT((PS3:PS54=MN91)*(PV3:PV54=MN89)*(PW3:PW54="D"))+SUMPRODUCT((PS3:PS54=MN92)*(PV3:PV54=MN89)*(PW3:PW54="D"))+SUMPRODUCT((PS3:PS54=MN93)*(PV3:PV54=MN89)*(PW3:PW54="D"))</f>
        <v>0</v>
      </c>
      <c r="MQ89" s="395">
        <f ca="1">SUMPRODUCT((PS3:PS54=MN89)*(PV3:PV54=MN90)*(PW3:PW54="L"))+SUMPRODUCT((PS3:PS54=MN89)*(PV3:PV54=MN91)*(PW3:PW54="L"))+SUMPRODUCT((PS3:PS54=MN89)*(PV3:PV54=MN92)*(PW3:PW54="L"))+SUMPRODUCT((PS3:PS54=MN89)*(PV3:PV54=MN93)*(PW3:PW54="L"))+SUMPRODUCT((PS3:PS54=MN90)*(PV3:PV54=MN89)*(PX3:PX54="L"))+SUMPRODUCT((PS3:PS54=MN91)*(PV3:PV54=MN89)*(PX3:PX54="L"))+SUMPRODUCT((PS3:PS54=MN92)*(PV3:PV54=MN89)*(PX3:PX54="L"))+SUMPRODUCT((PS3:PS54=MN93)*(PV3:PV54=MN89)*(PX3:PX54="L"))</f>
        <v>0</v>
      </c>
      <c r="MR89" s="395">
        <f ca="1">SUMPRODUCT((PS3:PS54=MN89)*(PV3:PV54=MN90)*PT3:PT54)+SUMPRODUCT((PS3:PS54=MN89)*(PV3:PV54=MN91)*PT3:PT54)+SUMPRODUCT((PS3:PS54=MN89)*(PV3:PV54=MN92)*PT3:PT54)+SUMPRODUCT((PS3:PS54=MN89)*(PV3:PV54=MN93)*PT3:PT54)+SUMPRODUCT((PS3:PS54=MN90)*(PV3:PV54=MN89)*PU3:PU54)+SUMPRODUCT((PS3:PS54=MN91)*(PV3:PV54=MN89)*PU3:PU54)+SUMPRODUCT((PS3:PS54=MN92)*(PV3:PV54=MN89)*PU3:PU54)+SUMPRODUCT((PS3:PS54=MN93)*(PV3:PV54=MN89)*PU3:PU54)</f>
        <v>0</v>
      </c>
      <c r="MS89" s="395">
        <f ca="1">SUMPRODUCT((PS3:PS54=MN89)*(PV3:PV54=MN90)*PU3:PU54)+SUMPRODUCT((PS3:PS54=MN89)*(PV3:PV54=MN91)*PU3:PU54)+SUMPRODUCT((PS3:PS54=MN89)*(PV3:PV54=MN92)*PU3:PU54)+SUMPRODUCT((PS3:PS54=MN89)*(PV3:PV54=MN93)*PU3:PU54)+SUMPRODUCT((PS3:PS54=MN90)*(PV3:PV54=MN89)*PT3:PT54)+SUMPRODUCT((PS3:PS54=MN91)*(PV3:PV54=MN89)*PT3:PT54)+SUMPRODUCT((PS3:PS54=MN92)*(PV3:PV54=MN89)*PT3:PT54)+SUMPRODUCT((PS3:PS54=MN93)*(PV3:PV54=MN89)*PT3:PT54)</f>
        <v>0</v>
      </c>
      <c r="MT89" s="395">
        <f ca="1">MR89-MS89+1000</f>
        <v>1000</v>
      </c>
      <c r="MU89" s="395" t="str">
        <f ca="1">IF(MN89&lt;&gt;"",MO89*3+MP89*1,"")</f>
        <v/>
      </c>
      <c r="MV89" s="395" t="str">
        <f ca="1">IF(MN89&lt;&gt;"",VLOOKUP(MN89,LU4:MA52,7,FALSE),"")</f>
        <v/>
      </c>
      <c r="MW89" s="395" t="str">
        <f ca="1">IF(MN89&lt;&gt;"",VLOOKUP(MN89,LU4:MA52,5,FALSE),"")</f>
        <v/>
      </c>
      <c r="MX89" s="395" t="str">
        <f ca="1">IF(MN89&lt;&gt;"",VLOOKUP(MN89,LU4:MC52,9,FALSE),"")</f>
        <v/>
      </c>
      <c r="MY89" s="395" t="str">
        <f ca="1">MU89</f>
        <v/>
      </c>
      <c r="MZ89" s="395" t="str">
        <f ca="1">IF(MN89&lt;&gt;"",RANK(MY89,MY89:MY92),"")</f>
        <v/>
      </c>
      <c r="NA89" s="395" t="str">
        <f ca="1">IF(MN89&lt;&gt;"",SUMPRODUCT((MY89:MY92=MY89)*(MT89:MT92&gt;MT89)),"")</f>
        <v/>
      </c>
      <c r="NB89" s="395" t="str">
        <f ca="1">IF(MN89&lt;&gt;"",SUMPRODUCT((MY89:MY92=MY89)*(MT89:MT92=MT89)*(MR89:MR92&gt;MR89)),"")</f>
        <v/>
      </c>
      <c r="NC89" s="395" t="str">
        <f ca="1">IF(MN89&lt;&gt;"",SUMPRODUCT((MY89:MY92=MY89)*(MT89:MT92=MT89)*(MR89:MR92=MR89)*(MV89:MV92&gt;MV89)),"")</f>
        <v/>
      </c>
      <c r="ND89" s="395" t="str">
        <f ca="1">IF(MN89&lt;&gt;"",SUMPRODUCT((MY89:MY92=MY89)*(MT89:MT92=MT89)*(MR89:MR92=MR89)*(MV89:MV92=MV89)*(MW89:MW92&gt;MW89)),"")</f>
        <v/>
      </c>
      <c r="NE89" s="395" t="str">
        <f ca="1">IF(MN89&lt;&gt;"",SUMPRODUCT((MY89:MY92=MY89)*(MT89:MT92=MT89)*(MR89:MR92=MR89)*(MV89:MV92=MV89)*(MW89:MW92=MW89)*(MX89:MX92&gt;MX89)),"")</f>
        <v/>
      </c>
      <c r="NF89" s="395" t="str">
        <f ca="1">IF(MN89&lt;&gt;"",SUM(MZ89:NE89),"")</f>
        <v/>
      </c>
      <c r="QH89" s="395">
        <f ca="1">IF(COUNTIF(QH37:QH40,4)=4,1,SUMPRODUCT((QH37:QH40=QH37)*(QG37:QG40=QG37)*(QE37:QE40&gt;QE37))+1)</f>
        <v>1</v>
      </c>
      <c r="QS89" s="395">
        <f ca="1">IF(QT37&lt;&gt;"",SUMPRODUCT((RA37:RA40=RA37)*(QZ37:QZ40=QZ37)*(QX37:QX40=QX37)*(QY37:QY40=QY37)),"")</f>
        <v>4</v>
      </c>
      <c r="QT89" s="395" t="str">
        <f ca="1">IF(AND(QS89&lt;&gt;"",QS89&gt;1),QT37,"")</f>
        <v>Mamelodi Sundowns</v>
      </c>
      <c r="QU89" s="395">
        <f ca="1">SUMPRODUCT((TY3:TY54=QT89)*(UB3:UB54=QT90)*(UC3:UC54="W"))+SUMPRODUCT((TY3:TY54=QT89)*(UB3:UB54=QT91)*(UC3:UC54="W"))+SUMPRODUCT((TY3:TY54=QT89)*(UB3:UB54=QT92)*(UC3:UC54="W"))+SUMPRODUCT((TY3:TY54=QT89)*(UB3:UB54=QT93)*(UC3:UC54="W"))+SUMPRODUCT((TY3:TY54=QT90)*(UB3:UB54=QT89)*(UD3:UD54="W"))+SUMPRODUCT((TY3:TY54=QT91)*(UB3:UB54=QT89)*(UD3:UD54="W"))+SUMPRODUCT((TY3:TY54=QT92)*(UB3:UB54=QT89)*(UD3:UD54="W"))+SUMPRODUCT((TY3:TY54=QT93)*(UB3:UB54=QT89)*(UD3:UD54="W"))</f>
        <v>0</v>
      </c>
      <c r="QV89" s="395">
        <f ca="1">SUMPRODUCT((TY3:TY54=QT89)*(UB3:UB54=QT90)*(UC3:UC54="D"))+SUMPRODUCT((TY3:TY54=QT89)*(UB3:UB54=QT91)*(UC3:UC54="D"))+SUMPRODUCT((TY3:TY54=QT89)*(UB3:UB54=QT92)*(UC3:UC54="D"))+SUMPRODUCT((TY3:TY54=QT89)*(UB3:UB54=QT93)*(UC3:UC54="D"))+SUMPRODUCT((TY3:TY54=QT90)*(UB3:UB54=QT89)*(UC3:UC54="D"))+SUMPRODUCT((TY3:TY54=QT91)*(UB3:UB54=QT89)*(UC3:UC54="D"))+SUMPRODUCT((TY3:TY54=QT92)*(UB3:UB54=QT89)*(UC3:UC54="D"))+SUMPRODUCT((TY3:TY54=QT93)*(UB3:UB54=QT89)*(UC3:UC54="D"))</f>
        <v>0</v>
      </c>
      <c r="QW89" s="395">
        <f ca="1">SUMPRODUCT((TY3:TY54=QT89)*(UB3:UB54=QT90)*(UC3:UC54="L"))+SUMPRODUCT((TY3:TY54=QT89)*(UB3:UB54=QT91)*(UC3:UC54="L"))+SUMPRODUCT((TY3:TY54=QT89)*(UB3:UB54=QT92)*(UC3:UC54="L"))+SUMPRODUCT((TY3:TY54=QT89)*(UB3:UB54=QT93)*(UC3:UC54="L"))+SUMPRODUCT((TY3:TY54=QT90)*(UB3:UB54=QT89)*(UD3:UD54="L"))+SUMPRODUCT((TY3:TY54=QT91)*(UB3:UB54=QT89)*(UD3:UD54="L"))+SUMPRODUCT((TY3:TY54=QT92)*(UB3:UB54=QT89)*(UD3:UD54="L"))+SUMPRODUCT((TY3:TY54=QT93)*(UB3:UB54=QT89)*(UD3:UD54="L"))</f>
        <v>0</v>
      </c>
      <c r="QX89" s="395">
        <f ca="1">SUMPRODUCT((TY3:TY54=QT89)*(UB3:UB54=QT90)*TZ3:TZ54)+SUMPRODUCT((TY3:TY54=QT89)*(UB3:UB54=QT91)*TZ3:TZ54)+SUMPRODUCT((TY3:TY54=QT89)*(UB3:UB54=QT92)*TZ3:TZ54)+SUMPRODUCT((TY3:TY54=QT89)*(UB3:UB54=QT93)*TZ3:TZ54)+SUMPRODUCT((TY3:TY54=QT90)*(UB3:UB54=QT89)*UA3:UA54)+SUMPRODUCT((TY3:TY54=QT91)*(UB3:UB54=QT89)*UA3:UA54)+SUMPRODUCT((TY3:TY54=QT92)*(UB3:UB54=QT89)*UA3:UA54)+SUMPRODUCT((TY3:TY54=QT93)*(UB3:UB54=QT89)*UA3:UA54)</f>
        <v>0</v>
      </c>
      <c r="QY89" s="395">
        <f ca="1">SUMPRODUCT((TY3:TY54=QT89)*(UB3:UB54=QT90)*UA3:UA54)+SUMPRODUCT((TY3:TY54=QT89)*(UB3:UB54=QT91)*UA3:UA54)+SUMPRODUCT((TY3:TY54=QT89)*(UB3:UB54=QT92)*UA3:UA54)+SUMPRODUCT((TY3:TY54=QT89)*(UB3:UB54=QT93)*UA3:UA54)+SUMPRODUCT((TY3:TY54=QT90)*(UB3:UB54=QT89)*TZ3:TZ54)+SUMPRODUCT((TY3:TY54=QT91)*(UB3:UB54=QT89)*TZ3:TZ54)+SUMPRODUCT((TY3:TY54=QT92)*(UB3:UB54=QT89)*TZ3:TZ54)+SUMPRODUCT((TY3:TY54=QT93)*(UB3:UB54=QT89)*TZ3:TZ54)</f>
        <v>0</v>
      </c>
      <c r="QZ89" s="395">
        <f ca="1">QX89-QY89+1000</f>
        <v>1000</v>
      </c>
      <c r="RA89" s="395">
        <f ca="1">IF(QT89&lt;&gt;"",QU89*3+QV89*1,"")</f>
        <v>0</v>
      </c>
      <c r="RB89" s="395">
        <f ca="1">IF(QT89&lt;&gt;"",VLOOKUP(QT89,QA4:QG52,7,FALSE),"")</f>
        <v>1000</v>
      </c>
      <c r="RC89" s="395">
        <f ca="1">IF(QT89&lt;&gt;"",VLOOKUP(QT89,QA4:QG52,5,FALSE),"")</f>
        <v>0</v>
      </c>
      <c r="RD89" s="395">
        <f ca="1">IF(QT89&lt;&gt;"",VLOOKUP(QT89,QA4:QI52,9,FALSE),"")</f>
        <v>3</v>
      </c>
      <c r="RE89" s="395">
        <f ca="1">RA89</f>
        <v>0</v>
      </c>
      <c r="RF89" s="395">
        <f ca="1">IF(QT89&lt;&gt;"",RANK(RE89,RE89:RE92),"")</f>
        <v>1</v>
      </c>
      <c r="RG89" s="395">
        <f ca="1">IF(QT89&lt;&gt;"",SUMPRODUCT((RE89:RE92=RE89)*(QZ89:QZ92&gt;QZ89)),"")</f>
        <v>0</v>
      </c>
      <c r="RH89" s="395">
        <f ca="1">IF(QT89&lt;&gt;"",SUMPRODUCT((RE89:RE92=RE89)*(QZ89:QZ92=QZ89)*(QX89:QX92&gt;QX89)),"")</f>
        <v>0</v>
      </c>
      <c r="RI89" s="395">
        <f ca="1">IF(QT89&lt;&gt;"",SUMPRODUCT((RE89:RE92=RE89)*(QZ89:QZ92=QZ89)*(QX89:QX92=QX89)*(RB89:RB92&gt;RB89)),"")</f>
        <v>0</v>
      </c>
      <c r="RJ89" s="395">
        <f ca="1">IF(QT89&lt;&gt;"",SUMPRODUCT((RE89:RE92=RE89)*(QZ89:QZ92=QZ89)*(QX89:QX92=QX89)*(RB89:RB92=RB89)*(RC89:RC92&gt;RC89)),"")</f>
        <v>0</v>
      </c>
      <c r="RK89" s="395">
        <f ca="1">IF(QT89&lt;&gt;"",SUMPRODUCT((RE89:RE92=RE89)*(QZ89:QZ92=QZ89)*(QX89:QX92=QX89)*(RB89:RB92=RB89)*(RC89:RC92=RC89)*(RD89:RD92&gt;RD89)),"")</f>
        <v>3</v>
      </c>
      <c r="RL89" s="395">
        <f ca="1">IF(QT89&lt;&gt;"",SUM(RF89:RK89),"")</f>
        <v>4</v>
      </c>
      <c r="UN89" s="395">
        <f ca="1">IF(COUNTIF(UN37:UN40,4)=4,1,SUMPRODUCT((UN37:UN40=UN37)*(UM37:UM40=UM37)*(UK37:UK40&gt;UK37))+1)</f>
        <v>1</v>
      </c>
      <c r="UY89" s="395">
        <f ca="1">IF(UZ37&lt;&gt;"",SUMPRODUCT((VG37:VG40=VG37)*(VF37:VF40=VF37)*(VD37:VD40=VD37)*(VE37:VE40=VE37)),"")</f>
        <v>4</v>
      </c>
      <c r="UZ89" s="395" t="str">
        <f ca="1">IF(AND(UY89&lt;&gt;"",UY89&gt;1),UZ37,"")</f>
        <v>Mamelodi Sundowns</v>
      </c>
      <c r="VA89" s="395">
        <f ca="1">SUMPRODUCT((YE3:YE54=UZ89)*(YH3:YH54=UZ90)*(YI3:YI54="W"))+SUMPRODUCT((YE3:YE54=UZ89)*(YH3:YH54=UZ91)*(YI3:YI54="W"))+SUMPRODUCT((YE3:YE54=UZ89)*(YH3:YH54=UZ92)*(YI3:YI54="W"))+SUMPRODUCT((YE3:YE54=UZ89)*(YH3:YH54=UZ93)*(YI3:YI54="W"))+SUMPRODUCT((YE3:YE54=UZ90)*(YH3:YH54=UZ89)*(YJ3:YJ54="W"))+SUMPRODUCT((YE3:YE54=UZ91)*(YH3:YH54=UZ89)*(YJ3:YJ54="W"))+SUMPRODUCT((YE3:YE54=UZ92)*(YH3:YH54=UZ89)*(YJ3:YJ54="W"))+SUMPRODUCT((YE3:YE54=UZ93)*(YH3:YH54=UZ89)*(YJ3:YJ54="W"))</f>
        <v>0</v>
      </c>
      <c r="VB89" s="395">
        <f ca="1">SUMPRODUCT((YE3:YE54=UZ89)*(YH3:YH54=UZ90)*(YI3:YI54="D"))+SUMPRODUCT((YE3:YE54=UZ89)*(YH3:YH54=UZ91)*(YI3:YI54="D"))+SUMPRODUCT((YE3:YE54=UZ89)*(YH3:YH54=UZ92)*(YI3:YI54="D"))+SUMPRODUCT((YE3:YE54=UZ89)*(YH3:YH54=UZ93)*(YI3:YI54="D"))+SUMPRODUCT((YE3:YE54=UZ90)*(YH3:YH54=UZ89)*(YI3:YI54="D"))+SUMPRODUCT((YE3:YE54=UZ91)*(YH3:YH54=UZ89)*(YI3:YI54="D"))+SUMPRODUCT((YE3:YE54=UZ92)*(YH3:YH54=UZ89)*(YI3:YI54="D"))+SUMPRODUCT((YE3:YE54=UZ93)*(YH3:YH54=UZ89)*(YI3:YI54="D"))</f>
        <v>0</v>
      </c>
      <c r="VC89" s="395">
        <f ca="1">SUMPRODUCT((YE3:YE54=UZ89)*(YH3:YH54=UZ90)*(YI3:YI54="L"))+SUMPRODUCT((YE3:YE54=UZ89)*(YH3:YH54=UZ91)*(YI3:YI54="L"))+SUMPRODUCT((YE3:YE54=UZ89)*(YH3:YH54=UZ92)*(YI3:YI54="L"))+SUMPRODUCT((YE3:YE54=UZ89)*(YH3:YH54=UZ93)*(YI3:YI54="L"))+SUMPRODUCT((YE3:YE54=UZ90)*(YH3:YH54=UZ89)*(YJ3:YJ54="L"))+SUMPRODUCT((YE3:YE54=UZ91)*(YH3:YH54=UZ89)*(YJ3:YJ54="L"))+SUMPRODUCT((YE3:YE54=UZ92)*(YH3:YH54=UZ89)*(YJ3:YJ54="L"))+SUMPRODUCT((YE3:YE54=UZ93)*(YH3:YH54=UZ89)*(YJ3:YJ54="L"))</f>
        <v>0</v>
      </c>
      <c r="VD89" s="395">
        <f ca="1">SUMPRODUCT((YE3:YE54=UZ89)*(YH3:YH54=UZ90)*YF3:YF54)+SUMPRODUCT((YE3:YE54=UZ89)*(YH3:YH54=UZ91)*YF3:YF54)+SUMPRODUCT((YE3:YE54=UZ89)*(YH3:YH54=UZ92)*YF3:YF54)+SUMPRODUCT((YE3:YE54=UZ89)*(YH3:YH54=UZ93)*YF3:YF54)+SUMPRODUCT((YE3:YE54=UZ90)*(YH3:YH54=UZ89)*YG3:YG54)+SUMPRODUCT((YE3:YE54=UZ91)*(YH3:YH54=UZ89)*YG3:YG54)+SUMPRODUCT((YE3:YE54=UZ92)*(YH3:YH54=UZ89)*YG3:YG54)+SUMPRODUCT((YE3:YE54=UZ93)*(YH3:YH54=UZ89)*YG3:YG54)</f>
        <v>0</v>
      </c>
      <c r="VE89" s="395">
        <f ca="1">SUMPRODUCT((YE3:YE54=UZ89)*(YH3:YH54=UZ90)*YG3:YG54)+SUMPRODUCT((YE3:YE54=UZ89)*(YH3:YH54=UZ91)*YG3:YG54)+SUMPRODUCT((YE3:YE54=UZ89)*(YH3:YH54=UZ92)*YG3:YG54)+SUMPRODUCT((YE3:YE54=UZ89)*(YH3:YH54=UZ93)*YG3:YG54)+SUMPRODUCT((YE3:YE54=UZ90)*(YH3:YH54=UZ89)*YF3:YF54)+SUMPRODUCT((YE3:YE54=UZ91)*(YH3:YH54=UZ89)*YF3:YF54)+SUMPRODUCT((YE3:YE54=UZ92)*(YH3:YH54=UZ89)*YF3:YF54)+SUMPRODUCT((YE3:YE54=UZ93)*(YH3:YH54=UZ89)*YF3:YF54)</f>
        <v>0</v>
      </c>
      <c r="VF89" s="395">
        <f ca="1">VD89-VE89+1000</f>
        <v>1000</v>
      </c>
      <c r="VG89" s="395">
        <f ca="1">IF(UZ89&lt;&gt;"",VA89*3+VB89*1,"")</f>
        <v>0</v>
      </c>
      <c r="VH89" s="395">
        <f ca="1">IF(UZ89&lt;&gt;"",VLOOKUP(UZ89,UG4:UM52,7,FALSE),"")</f>
        <v>1000</v>
      </c>
      <c r="VI89" s="395">
        <f ca="1">IF(UZ89&lt;&gt;"",VLOOKUP(UZ89,UG4:UM52,5,FALSE),"")</f>
        <v>0</v>
      </c>
      <c r="VJ89" s="395">
        <f ca="1">IF(UZ89&lt;&gt;"",VLOOKUP(UZ89,UG4:UO52,9,FALSE),"")</f>
        <v>3</v>
      </c>
      <c r="VK89" s="395">
        <f ca="1">VG89</f>
        <v>0</v>
      </c>
      <c r="VL89" s="395">
        <f ca="1">IF(UZ89&lt;&gt;"",RANK(VK89,VK89:VK92),"")</f>
        <v>1</v>
      </c>
      <c r="VM89" s="395">
        <f ca="1">IF(UZ89&lt;&gt;"",SUMPRODUCT((VK89:VK92=VK89)*(VF89:VF92&gt;VF89)),"")</f>
        <v>0</v>
      </c>
      <c r="VN89" s="395">
        <f ca="1">IF(UZ89&lt;&gt;"",SUMPRODUCT((VK89:VK92=VK89)*(VF89:VF92=VF89)*(VD89:VD92&gt;VD89)),"")</f>
        <v>0</v>
      </c>
      <c r="VO89" s="395">
        <f ca="1">IF(UZ89&lt;&gt;"",SUMPRODUCT((VK89:VK92=VK89)*(VF89:VF92=VF89)*(VD89:VD92=VD89)*(VH89:VH92&gt;VH89)),"")</f>
        <v>0</v>
      </c>
      <c r="VP89" s="395">
        <f ca="1">IF(UZ89&lt;&gt;"",SUMPRODUCT((VK89:VK92=VK89)*(VF89:VF92=VF89)*(VD89:VD92=VD89)*(VH89:VH92=VH89)*(VI89:VI92&gt;VI89)),"")</f>
        <v>0</v>
      </c>
      <c r="VQ89" s="395">
        <f ca="1">IF(UZ89&lt;&gt;"",SUMPRODUCT((VK89:VK92=VK89)*(VF89:VF92=VF89)*(VD89:VD92=VD89)*(VH89:VH92=VH89)*(VI89:VI92=VI89)*(VJ89:VJ92&gt;VJ89)),"")</f>
        <v>3</v>
      </c>
      <c r="VR89" s="395">
        <f ca="1">IF(UZ89&lt;&gt;"",SUM(VL89:VQ89),"")</f>
        <v>4</v>
      </c>
      <c r="YT89" s="395">
        <f ca="1">IF(COUNTIF(YT37:YT40,4)=4,1,SUMPRODUCT((YT37:YT40=YT37)*(YS37:YS40=YS37)*(YQ37:YQ40&gt;YQ37))+1)</f>
        <v>1</v>
      </c>
      <c r="ZE89" s="395">
        <f ca="1">IF(ZF37&lt;&gt;"",SUMPRODUCT((ZM37:ZM40=ZM37)*(ZL37:ZL40=ZL37)*(ZJ37:ZJ40=ZJ37)*(ZK37:ZK40=ZK37)),"")</f>
        <v>4</v>
      </c>
      <c r="ZF89" s="395" t="str">
        <f ca="1">IF(AND(ZE89&lt;&gt;"",ZE89&gt;1),ZF37,"")</f>
        <v>Mamelodi Sundowns</v>
      </c>
      <c r="ZG89" s="395">
        <f ca="1">SUMPRODUCT((ACK3:ACK54=ZF89)*(ACN3:ACN54=ZF90)*(ACO3:ACO54="W"))+SUMPRODUCT((ACK3:ACK54=ZF89)*(ACN3:ACN54=ZF91)*(ACO3:ACO54="W"))+SUMPRODUCT((ACK3:ACK54=ZF89)*(ACN3:ACN54=ZF92)*(ACO3:ACO54="W"))+SUMPRODUCT((ACK3:ACK54=ZF89)*(ACN3:ACN54=ZF93)*(ACO3:ACO54="W"))+SUMPRODUCT((ACK3:ACK54=ZF90)*(ACN3:ACN54=ZF89)*(ACP3:ACP54="W"))+SUMPRODUCT((ACK3:ACK54=ZF91)*(ACN3:ACN54=ZF89)*(ACP3:ACP54="W"))+SUMPRODUCT((ACK3:ACK54=ZF92)*(ACN3:ACN54=ZF89)*(ACP3:ACP54="W"))+SUMPRODUCT((ACK3:ACK54=ZF93)*(ACN3:ACN54=ZF89)*(ACP3:ACP54="W"))</f>
        <v>0</v>
      </c>
      <c r="ZH89" s="395">
        <f ca="1">SUMPRODUCT((ACK3:ACK54=ZF89)*(ACN3:ACN54=ZF90)*(ACO3:ACO54="D"))+SUMPRODUCT((ACK3:ACK54=ZF89)*(ACN3:ACN54=ZF91)*(ACO3:ACO54="D"))+SUMPRODUCT((ACK3:ACK54=ZF89)*(ACN3:ACN54=ZF92)*(ACO3:ACO54="D"))+SUMPRODUCT((ACK3:ACK54=ZF89)*(ACN3:ACN54=ZF93)*(ACO3:ACO54="D"))+SUMPRODUCT((ACK3:ACK54=ZF90)*(ACN3:ACN54=ZF89)*(ACO3:ACO54="D"))+SUMPRODUCT((ACK3:ACK54=ZF91)*(ACN3:ACN54=ZF89)*(ACO3:ACO54="D"))+SUMPRODUCT((ACK3:ACK54=ZF92)*(ACN3:ACN54=ZF89)*(ACO3:ACO54="D"))+SUMPRODUCT((ACK3:ACK54=ZF93)*(ACN3:ACN54=ZF89)*(ACO3:ACO54="D"))</f>
        <v>0</v>
      </c>
      <c r="ZI89" s="395">
        <f ca="1">SUMPRODUCT((ACK3:ACK54=ZF89)*(ACN3:ACN54=ZF90)*(ACO3:ACO54="L"))+SUMPRODUCT((ACK3:ACK54=ZF89)*(ACN3:ACN54=ZF91)*(ACO3:ACO54="L"))+SUMPRODUCT((ACK3:ACK54=ZF89)*(ACN3:ACN54=ZF92)*(ACO3:ACO54="L"))+SUMPRODUCT((ACK3:ACK54=ZF89)*(ACN3:ACN54=ZF93)*(ACO3:ACO54="L"))+SUMPRODUCT((ACK3:ACK54=ZF90)*(ACN3:ACN54=ZF89)*(ACP3:ACP54="L"))+SUMPRODUCT((ACK3:ACK54=ZF91)*(ACN3:ACN54=ZF89)*(ACP3:ACP54="L"))+SUMPRODUCT((ACK3:ACK54=ZF92)*(ACN3:ACN54=ZF89)*(ACP3:ACP54="L"))+SUMPRODUCT((ACK3:ACK54=ZF93)*(ACN3:ACN54=ZF89)*(ACP3:ACP54="L"))</f>
        <v>0</v>
      </c>
      <c r="ZJ89" s="395">
        <f ca="1">SUMPRODUCT((ACK3:ACK54=ZF89)*(ACN3:ACN54=ZF90)*ACL3:ACL54)+SUMPRODUCT((ACK3:ACK54=ZF89)*(ACN3:ACN54=ZF91)*ACL3:ACL54)+SUMPRODUCT((ACK3:ACK54=ZF89)*(ACN3:ACN54=ZF92)*ACL3:ACL54)+SUMPRODUCT((ACK3:ACK54=ZF89)*(ACN3:ACN54=ZF93)*ACL3:ACL54)+SUMPRODUCT((ACK3:ACK54=ZF90)*(ACN3:ACN54=ZF89)*ACM3:ACM54)+SUMPRODUCT((ACK3:ACK54=ZF91)*(ACN3:ACN54=ZF89)*ACM3:ACM54)+SUMPRODUCT((ACK3:ACK54=ZF92)*(ACN3:ACN54=ZF89)*ACM3:ACM54)+SUMPRODUCT((ACK3:ACK54=ZF93)*(ACN3:ACN54=ZF89)*ACM3:ACM54)</f>
        <v>0</v>
      </c>
      <c r="ZK89" s="395">
        <f ca="1">SUMPRODUCT((ACK3:ACK54=ZF89)*(ACN3:ACN54=ZF90)*ACM3:ACM54)+SUMPRODUCT((ACK3:ACK54=ZF89)*(ACN3:ACN54=ZF91)*ACM3:ACM54)+SUMPRODUCT((ACK3:ACK54=ZF89)*(ACN3:ACN54=ZF92)*ACM3:ACM54)+SUMPRODUCT((ACK3:ACK54=ZF89)*(ACN3:ACN54=ZF93)*ACM3:ACM54)+SUMPRODUCT((ACK3:ACK54=ZF90)*(ACN3:ACN54=ZF89)*ACL3:ACL54)+SUMPRODUCT((ACK3:ACK54=ZF91)*(ACN3:ACN54=ZF89)*ACL3:ACL54)+SUMPRODUCT((ACK3:ACK54=ZF92)*(ACN3:ACN54=ZF89)*ACL3:ACL54)+SUMPRODUCT((ACK3:ACK54=ZF93)*(ACN3:ACN54=ZF89)*ACL3:ACL54)</f>
        <v>0</v>
      </c>
      <c r="ZL89" s="395">
        <f ca="1">ZJ89-ZK89+1000</f>
        <v>1000</v>
      </c>
      <c r="ZM89" s="395">
        <f ca="1">IF(ZF89&lt;&gt;"",ZG89*3+ZH89*1,"")</f>
        <v>0</v>
      </c>
      <c r="ZN89" s="395">
        <f ca="1">IF(ZF89&lt;&gt;"",VLOOKUP(ZF89,YM4:YS52,7,FALSE),"")</f>
        <v>1000</v>
      </c>
      <c r="ZO89" s="395">
        <f ca="1">IF(ZF89&lt;&gt;"",VLOOKUP(ZF89,YM4:YS52,5,FALSE),"")</f>
        <v>0</v>
      </c>
      <c r="ZP89" s="395">
        <f ca="1">IF(ZF89&lt;&gt;"",VLOOKUP(ZF89,YM4:YU52,9,FALSE),"")</f>
        <v>3</v>
      </c>
      <c r="ZQ89" s="395">
        <f ca="1">ZM89</f>
        <v>0</v>
      </c>
      <c r="ZR89" s="395">
        <f ca="1">IF(ZF89&lt;&gt;"",RANK(ZQ89,ZQ89:ZQ92),"")</f>
        <v>1</v>
      </c>
      <c r="ZS89" s="395">
        <f ca="1">IF(ZF89&lt;&gt;"",SUMPRODUCT((ZQ89:ZQ92=ZQ89)*(ZL89:ZL92&gt;ZL89)),"")</f>
        <v>0</v>
      </c>
      <c r="ZT89" s="395">
        <f ca="1">IF(ZF89&lt;&gt;"",SUMPRODUCT((ZQ89:ZQ92=ZQ89)*(ZL89:ZL92=ZL89)*(ZJ89:ZJ92&gt;ZJ89)),"")</f>
        <v>0</v>
      </c>
      <c r="ZU89" s="395">
        <f ca="1">IF(ZF89&lt;&gt;"",SUMPRODUCT((ZQ89:ZQ92=ZQ89)*(ZL89:ZL92=ZL89)*(ZJ89:ZJ92=ZJ89)*(ZN89:ZN92&gt;ZN89)),"")</f>
        <v>0</v>
      </c>
      <c r="ZV89" s="395">
        <f ca="1">IF(ZF89&lt;&gt;"",SUMPRODUCT((ZQ89:ZQ92=ZQ89)*(ZL89:ZL92=ZL89)*(ZJ89:ZJ92=ZJ89)*(ZN89:ZN92=ZN89)*(ZO89:ZO92&gt;ZO89)),"")</f>
        <v>0</v>
      </c>
      <c r="ZW89" s="395">
        <f ca="1">IF(ZF89&lt;&gt;"",SUMPRODUCT((ZQ89:ZQ92=ZQ89)*(ZL89:ZL92=ZL89)*(ZJ89:ZJ92=ZJ89)*(ZN89:ZN92=ZN89)*(ZO89:ZO92=ZO89)*(ZP89:ZP92&gt;ZP89)),"")</f>
        <v>3</v>
      </c>
      <c r="ZX89" s="395">
        <f ca="1">IF(ZF89&lt;&gt;"",SUM(ZR89:ZW89),"")</f>
        <v>4</v>
      </c>
      <c r="ACZ89" s="395">
        <f ca="1">IF(COUNTIF(ACZ37:ACZ40,4)=4,1,SUMPRODUCT((ACZ37:ACZ40=ACZ37)*(ACY37:ACY40=ACY37)*(ACW37:ACW40&gt;ACW37))+1)</f>
        <v>1</v>
      </c>
      <c r="ADK89" s="395">
        <f ca="1">IF(ADL37&lt;&gt;"",SUMPRODUCT((ADS37:ADS40=ADS37)*(ADR37:ADR40=ADR37)*(ADP37:ADP40=ADP37)*(ADQ37:ADQ40=ADQ37)),"")</f>
        <v>4</v>
      </c>
      <c r="ADL89" s="395" t="str">
        <f ca="1">IF(AND(ADK89&lt;&gt;"",ADK89&gt;1),ADL37,"")</f>
        <v>Mamelodi Sundowns</v>
      </c>
      <c r="ADM89" s="395">
        <f ca="1">SUMPRODUCT((AGQ3:AGQ54=ADL89)*(AGT3:AGT54=ADL90)*(AGU3:AGU54="W"))+SUMPRODUCT((AGQ3:AGQ54=ADL89)*(AGT3:AGT54=ADL91)*(AGU3:AGU54="W"))+SUMPRODUCT((AGQ3:AGQ54=ADL89)*(AGT3:AGT54=ADL92)*(AGU3:AGU54="W"))+SUMPRODUCT((AGQ3:AGQ54=ADL89)*(AGT3:AGT54=ADL93)*(AGU3:AGU54="W"))+SUMPRODUCT((AGQ3:AGQ54=ADL90)*(AGT3:AGT54=ADL89)*(AGV3:AGV54="W"))+SUMPRODUCT((AGQ3:AGQ54=ADL91)*(AGT3:AGT54=ADL89)*(AGV3:AGV54="W"))+SUMPRODUCT((AGQ3:AGQ54=ADL92)*(AGT3:AGT54=ADL89)*(AGV3:AGV54="W"))+SUMPRODUCT((AGQ3:AGQ54=ADL93)*(AGT3:AGT54=ADL89)*(AGV3:AGV54="W"))</f>
        <v>0</v>
      </c>
      <c r="ADN89" s="395">
        <f ca="1">SUMPRODUCT((AGQ3:AGQ54=ADL89)*(AGT3:AGT54=ADL90)*(AGU3:AGU54="D"))+SUMPRODUCT((AGQ3:AGQ54=ADL89)*(AGT3:AGT54=ADL91)*(AGU3:AGU54="D"))+SUMPRODUCT((AGQ3:AGQ54=ADL89)*(AGT3:AGT54=ADL92)*(AGU3:AGU54="D"))+SUMPRODUCT((AGQ3:AGQ54=ADL89)*(AGT3:AGT54=ADL93)*(AGU3:AGU54="D"))+SUMPRODUCT((AGQ3:AGQ54=ADL90)*(AGT3:AGT54=ADL89)*(AGU3:AGU54="D"))+SUMPRODUCT((AGQ3:AGQ54=ADL91)*(AGT3:AGT54=ADL89)*(AGU3:AGU54="D"))+SUMPRODUCT((AGQ3:AGQ54=ADL92)*(AGT3:AGT54=ADL89)*(AGU3:AGU54="D"))+SUMPRODUCT((AGQ3:AGQ54=ADL93)*(AGT3:AGT54=ADL89)*(AGU3:AGU54="D"))</f>
        <v>0</v>
      </c>
      <c r="ADO89" s="395">
        <f ca="1">SUMPRODUCT((AGQ3:AGQ54=ADL89)*(AGT3:AGT54=ADL90)*(AGU3:AGU54="L"))+SUMPRODUCT((AGQ3:AGQ54=ADL89)*(AGT3:AGT54=ADL91)*(AGU3:AGU54="L"))+SUMPRODUCT((AGQ3:AGQ54=ADL89)*(AGT3:AGT54=ADL92)*(AGU3:AGU54="L"))+SUMPRODUCT((AGQ3:AGQ54=ADL89)*(AGT3:AGT54=ADL93)*(AGU3:AGU54="L"))+SUMPRODUCT((AGQ3:AGQ54=ADL90)*(AGT3:AGT54=ADL89)*(AGV3:AGV54="L"))+SUMPRODUCT((AGQ3:AGQ54=ADL91)*(AGT3:AGT54=ADL89)*(AGV3:AGV54="L"))+SUMPRODUCT((AGQ3:AGQ54=ADL92)*(AGT3:AGT54=ADL89)*(AGV3:AGV54="L"))+SUMPRODUCT((AGQ3:AGQ54=ADL93)*(AGT3:AGT54=ADL89)*(AGV3:AGV54="L"))</f>
        <v>0</v>
      </c>
      <c r="ADP89" s="395">
        <f ca="1">SUMPRODUCT((AGQ3:AGQ54=ADL89)*(AGT3:AGT54=ADL90)*AGR3:AGR54)+SUMPRODUCT((AGQ3:AGQ54=ADL89)*(AGT3:AGT54=ADL91)*AGR3:AGR54)+SUMPRODUCT((AGQ3:AGQ54=ADL89)*(AGT3:AGT54=ADL92)*AGR3:AGR54)+SUMPRODUCT((AGQ3:AGQ54=ADL89)*(AGT3:AGT54=ADL93)*AGR3:AGR54)+SUMPRODUCT((AGQ3:AGQ54=ADL90)*(AGT3:AGT54=ADL89)*AGS3:AGS54)+SUMPRODUCT((AGQ3:AGQ54=ADL91)*(AGT3:AGT54=ADL89)*AGS3:AGS54)+SUMPRODUCT((AGQ3:AGQ54=ADL92)*(AGT3:AGT54=ADL89)*AGS3:AGS54)+SUMPRODUCT((AGQ3:AGQ54=ADL93)*(AGT3:AGT54=ADL89)*AGS3:AGS54)</f>
        <v>0</v>
      </c>
      <c r="ADQ89" s="395">
        <f ca="1">SUMPRODUCT((AGQ3:AGQ54=ADL89)*(AGT3:AGT54=ADL90)*AGS3:AGS54)+SUMPRODUCT((AGQ3:AGQ54=ADL89)*(AGT3:AGT54=ADL91)*AGS3:AGS54)+SUMPRODUCT((AGQ3:AGQ54=ADL89)*(AGT3:AGT54=ADL92)*AGS3:AGS54)+SUMPRODUCT((AGQ3:AGQ54=ADL89)*(AGT3:AGT54=ADL93)*AGS3:AGS54)+SUMPRODUCT((AGQ3:AGQ54=ADL90)*(AGT3:AGT54=ADL89)*AGR3:AGR54)+SUMPRODUCT((AGQ3:AGQ54=ADL91)*(AGT3:AGT54=ADL89)*AGR3:AGR54)+SUMPRODUCT((AGQ3:AGQ54=ADL92)*(AGT3:AGT54=ADL89)*AGR3:AGR54)+SUMPRODUCT((AGQ3:AGQ54=ADL93)*(AGT3:AGT54=ADL89)*AGR3:AGR54)</f>
        <v>0</v>
      </c>
      <c r="ADR89" s="395">
        <f ca="1">ADP89-ADQ89+1000</f>
        <v>1000</v>
      </c>
      <c r="ADS89" s="395">
        <f ca="1">IF(ADL89&lt;&gt;"",ADM89*3+ADN89*1,"")</f>
        <v>0</v>
      </c>
      <c r="ADT89" s="395">
        <f ca="1">IF(ADL89&lt;&gt;"",VLOOKUP(ADL89,ACS4:ACY52,7,FALSE),"")</f>
        <v>1000</v>
      </c>
      <c r="ADU89" s="395">
        <f ca="1">IF(ADL89&lt;&gt;"",VLOOKUP(ADL89,ACS4:ACY52,5,FALSE),"")</f>
        <v>0</v>
      </c>
      <c r="ADV89" s="395">
        <f ca="1">IF(ADL89&lt;&gt;"",VLOOKUP(ADL89,ACS4:ADA52,9,FALSE),"")</f>
        <v>3</v>
      </c>
      <c r="ADW89" s="395">
        <f ca="1">ADS89</f>
        <v>0</v>
      </c>
      <c r="ADX89" s="395">
        <f ca="1">IF(ADL89&lt;&gt;"",RANK(ADW89,ADW89:ADW92),"")</f>
        <v>1</v>
      </c>
      <c r="ADY89" s="395">
        <f ca="1">IF(ADL89&lt;&gt;"",SUMPRODUCT((ADW89:ADW92=ADW89)*(ADR89:ADR92&gt;ADR89)),"")</f>
        <v>0</v>
      </c>
      <c r="ADZ89" s="395">
        <f ca="1">IF(ADL89&lt;&gt;"",SUMPRODUCT((ADW89:ADW92=ADW89)*(ADR89:ADR92=ADR89)*(ADP89:ADP92&gt;ADP89)),"")</f>
        <v>0</v>
      </c>
      <c r="AEA89" s="395">
        <f ca="1">IF(ADL89&lt;&gt;"",SUMPRODUCT((ADW89:ADW92=ADW89)*(ADR89:ADR92=ADR89)*(ADP89:ADP92=ADP89)*(ADT89:ADT92&gt;ADT89)),"")</f>
        <v>0</v>
      </c>
      <c r="AEB89" s="395">
        <f ca="1">IF(ADL89&lt;&gt;"",SUMPRODUCT((ADW89:ADW92=ADW89)*(ADR89:ADR92=ADR89)*(ADP89:ADP92=ADP89)*(ADT89:ADT92=ADT89)*(ADU89:ADU92&gt;ADU89)),"")</f>
        <v>0</v>
      </c>
      <c r="AEC89" s="395">
        <f ca="1">IF(ADL89&lt;&gt;"",SUMPRODUCT((ADW89:ADW92=ADW89)*(ADR89:ADR92=ADR89)*(ADP89:ADP92=ADP89)*(ADT89:ADT92=ADT89)*(ADU89:ADU92=ADU89)*(ADV89:ADV92&gt;ADV89)),"")</f>
        <v>3</v>
      </c>
      <c r="AED89" s="395">
        <f ca="1">IF(ADL89&lt;&gt;"",SUM(ADX89:AEC89),"")</f>
        <v>4</v>
      </c>
      <c r="AHF89" s="395">
        <f ca="1">IF(COUNTIF(AHF37:AHF40,4)=4,1,SUMPRODUCT((AHF37:AHF40=AHF37)*(AHE37:AHE40=AHE37)*(AHC37:AHC40&gt;AHC37))+1)</f>
        <v>1</v>
      </c>
      <c r="AHQ89" s="395">
        <f ca="1">IF(AHR37&lt;&gt;"",SUMPRODUCT((AHY37:AHY40=AHY37)*(AHX37:AHX40=AHX37)*(AHV37:AHV40=AHV37)*(AHW37:AHW40=AHW37)),"")</f>
        <v>4</v>
      </c>
      <c r="AHR89" s="395" t="str">
        <f ca="1">IF(AND(AHQ89&lt;&gt;"",AHQ89&gt;1),AHR37,"")</f>
        <v>Mamelodi Sundowns</v>
      </c>
      <c r="AHS89" s="395">
        <f ca="1">SUMPRODUCT((AKW3:AKW54=AHR89)*(AKZ3:AKZ54=AHR90)*(ALA3:ALA54="W"))+SUMPRODUCT((AKW3:AKW54=AHR89)*(AKZ3:AKZ54=AHR91)*(ALA3:ALA54="W"))+SUMPRODUCT((AKW3:AKW54=AHR89)*(AKZ3:AKZ54=AHR92)*(ALA3:ALA54="W"))+SUMPRODUCT((AKW3:AKW54=AHR89)*(AKZ3:AKZ54=AHR93)*(ALA3:ALA54="W"))+SUMPRODUCT((AKW3:AKW54=AHR90)*(AKZ3:AKZ54=AHR89)*(ALB3:ALB54="W"))+SUMPRODUCT((AKW3:AKW54=AHR91)*(AKZ3:AKZ54=AHR89)*(ALB3:ALB54="W"))+SUMPRODUCT((AKW3:AKW54=AHR92)*(AKZ3:AKZ54=AHR89)*(ALB3:ALB54="W"))+SUMPRODUCT((AKW3:AKW54=AHR93)*(AKZ3:AKZ54=AHR89)*(ALB3:ALB54="W"))</f>
        <v>0</v>
      </c>
      <c r="AHT89" s="395">
        <f ca="1">SUMPRODUCT((AKW3:AKW54=AHR89)*(AKZ3:AKZ54=AHR90)*(ALA3:ALA54="D"))+SUMPRODUCT((AKW3:AKW54=AHR89)*(AKZ3:AKZ54=AHR91)*(ALA3:ALA54="D"))+SUMPRODUCT((AKW3:AKW54=AHR89)*(AKZ3:AKZ54=AHR92)*(ALA3:ALA54="D"))+SUMPRODUCT((AKW3:AKW54=AHR89)*(AKZ3:AKZ54=AHR93)*(ALA3:ALA54="D"))+SUMPRODUCT((AKW3:AKW54=AHR90)*(AKZ3:AKZ54=AHR89)*(ALA3:ALA54="D"))+SUMPRODUCT((AKW3:AKW54=AHR91)*(AKZ3:AKZ54=AHR89)*(ALA3:ALA54="D"))+SUMPRODUCT((AKW3:AKW54=AHR92)*(AKZ3:AKZ54=AHR89)*(ALA3:ALA54="D"))+SUMPRODUCT((AKW3:AKW54=AHR93)*(AKZ3:AKZ54=AHR89)*(ALA3:ALA54="D"))</f>
        <v>0</v>
      </c>
      <c r="AHU89" s="395">
        <f ca="1">SUMPRODUCT((AKW3:AKW54=AHR89)*(AKZ3:AKZ54=AHR90)*(ALA3:ALA54="L"))+SUMPRODUCT((AKW3:AKW54=AHR89)*(AKZ3:AKZ54=AHR91)*(ALA3:ALA54="L"))+SUMPRODUCT((AKW3:AKW54=AHR89)*(AKZ3:AKZ54=AHR92)*(ALA3:ALA54="L"))+SUMPRODUCT((AKW3:AKW54=AHR89)*(AKZ3:AKZ54=AHR93)*(ALA3:ALA54="L"))+SUMPRODUCT((AKW3:AKW54=AHR90)*(AKZ3:AKZ54=AHR89)*(ALB3:ALB54="L"))+SUMPRODUCT((AKW3:AKW54=AHR91)*(AKZ3:AKZ54=AHR89)*(ALB3:ALB54="L"))+SUMPRODUCT((AKW3:AKW54=AHR92)*(AKZ3:AKZ54=AHR89)*(ALB3:ALB54="L"))+SUMPRODUCT((AKW3:AKW54=AHR93)*(AKZ3:AKZ54=AHR89)*(ALB3:ALB54="L"))</f>
        <v>0</v>
      </c>
      <c r="AHV89" s="395">
        <f ca="1">SUMPRODUCT((AKW3:AKW54=AHR89)*(AKZ3:AKZ54=AHR90)*AKX3:AKX54)+SUMPRODUCT((AKW3:AKW54=AHR89)*(AKZ3:AKZ54=AHR91)*AKX3:AKX54)+SUMPRODUCT((AKW3:AKW54=AHR89)*(AKZ3:AKZ54=AHR92)*AKX3:AKX54)+SUMPRODUCT((AKW3:AKW54=AHR89)*(AKZ3:AKZ54=AHR93)*AKX3:AKX54)+SUMPRODUCT((AKW3:AKW54=AHR90)*(AKZ3:AKZ54=AHR89)*AKY3:AKY54)+SUMPRODUCT((AKW3:AKW54=AHR91)*(AKZ3:AKZ54=AHR89)*AKY3:AKY54)+SUMPRODUCT((AKW3:AKW54=AHR92)*(AKZ3:AKZ54=AHR89)*AKY3:AKY54)+SUMPRODUCT((AKW3:AKW54=AHR93)*(AKZ3:AKZ54=AHR89)*AKY3:AKY54)</f>
        <v>0</v>
      </c>
      <c r="AHW89" s="395">
        <f ca="1">SUMPRODUCT((AKW3:AKW54=AHR89)*(AKZ3:AKZ54=AHR90)*AKY3:AKY54)+SUMPRODUCT((AKW3:AKW54=AHR89)*(AKZ3:AKZ54=AHR91)*AKY3:AKY54)+SUMPRODUCT((AKW3:AKW54=AHR89)*(AKZ3:AKZ54=AHR92)*AKY3:AKY54)+SUMPRODUCT((AKW3:AKW54=AHR89)*(AKZ3:AKZ54=AHR93)*AKY3:AKY54)+SUMPRODUCT((AKW3:AKW54=AHR90)*(AKZ3:AKZ54=AHR89)*AKX3:AKX54)+SUMPRODUCT((AKW3:AKW54=AHR91)*(AKZ3:AKZ54=AHR89)*AKX3:AKX54)+SUMPRODUCT((AKW3:AKW54=AHR92)*(AKZ3:AKZ54=AHR89)*AKX3:AKX54)+SUMPRODUCT((AKW3:AKW54=AHR93)*(AKZ3:AKZ54=AHR89)*AKX3:AKX54)</f>
        <v>0</v>
      </c>
      <c r="AHX89" s="395">
        <f ca="1">AHV89-AHW89+1000</f>
        <v>1000</v>
      </c>
      <c r="AHY89" s="395">
        <f ca="1">IF(AHR89&lt;&gt;"",AHS89*3+AHT89*1,"")</f>
        <v>0</v>
      </c>
      <c r="AHZ89" s="395">
        <f ca="1">IF(AHR89&lt;&gt;"",VLOOKUP(AHR89,AGY4:AHE52,7,FALSE),"")</f>
        <v>1000</v>
      </c>
      <c r="AIA89" s="395">
        <f ca="1">IF(AHR89&lt;&gt;"",VLOOKUP(AHR89,AGY4:AHE52,5,FALSE),"")</f>
        <v>0</v>
      </c>
      <c r="AIB89" s="395">
        <f ca="1">IF(AHR89&lt;&gt;"",VLOOKUP(AHR89,AGY4:AHG52,9,FALSE),"")</f>
        <v>3</v>
      </c>
      <c r="AIC89" s="395">
        <f ca="1">AHY89</f>
        <v>0</v>
      </c>
      <c r="AID89" s="395">
        <f ca="1">IF(AHR89&lt;&gt;"",RANK(AIC89,AIC89:AIC92),"")</f>
        <v>1</v>
      </c>
      <c r="AIE89" s="395">
        <f ca="1">IF(AHR89&lt;&gt;"",SUMPRODUCT((AIC89:AIC92=AIC89)*(AHX89:AHX92&gt;AHX89)),"")</f>
        <v>0</v>
      </c>
      <c r="AIF89" s="395">
        <f ca="1">IF(AHR89&lt;&gt;"",SUMPRODUCT((AIC89:AIC92=AIC89)*(AHX89:AHX92=AHX89)*(AHV89:AHV92&gt;AHV89)),"")</f>
        <v>0</v>
      </c>
      <c r="AIG89" s="395">
        <f ca="1">IF(AHR89&lt;&gt;"",SUMPRODUCT((AIC89:AIC92=AIC89)*(AHX89:AHX92=AHX89)*(AHV89:AHV92=AHV89)*(AHZ89:AHZ92&gt;AHZ89)),"")</f>
        <v>0</v>
      </c>
      <c r="AIH89" s="395">
        <f ca="1">IF(AHR89&lt;&gt;"",SUMPRODUCT((AIC89:AIC92=AIC89)*(AHX89:AHX92=AHX89)*(AHV89:AHV92=AHV89)*(AHZ89:AHZ92=AHZ89)*(AIA89:AIA92&gt;AIA89)),"")</f>
        <v>0</v>
      </c>
      <c r="AII89" s="395">
        <f ca="1">IF(AHR89&lt;&gt;"",SUMPRODUCT((AIC89:AIC92=AIC89)*(AHX89:AHX92=AHX89)*(AHV89:AHV92=AHV89)*(AHZ89:AHZ92=AHZ89)*(AIA89:AIA92=AIA89)*(AIB89:AIB92&gt;AIB89)),"")</f>
        <v>3</v>
      </c>
      <c r="AIJ89" s="395">
        <f ca="1">IF(AHR89&lt;&gt;"",SUM(AID89:AII89),"")</f>
        <v>4</v>
      </c>
      <c r="ALL89" s="395">
        <f ca="1">IF(COUNTIF(ALL37:ALL40,4)=4,1,SUMPRODUCT((ALL37:ALL40=ALL37)*(ALK37:ALK40=ALK37)*(ALI37:ALI40&gt;ALI37))+1)</f>
        <v>1</v>
      </c>
      <c r="ALW89" s="395">
        <f ca="1">IF(ALX37&lt;&gt;"",SUMPRODUCT((AME37:AME40=AME37)*(AMD37:AMD40=AMD37)*(AMB37:AMB40=AMB37)*(AMC37:AMC40=AMC37)),"")</f>
        <v>4</v>
      </c>
      <c r="ALX89" s="395" t="str">
        <f ca="1">IF(AND(ALW89&lt;&gt;"",ALW89&gt;1),ALX37,"")</f>
        <v>Mamelodi Sundowns</v>
      </c>
      <c r="ALY89" s="395">
        <f ca="1">SUMPRODUCT((APC3:APC54=ALX89)*(APF3:APF54=ALX90)*(APG3:APG54="W"))+SUMPRODUCT((APC3:APC54=ALX89)*(APF3:APF54=ALX91)*(APG3:APG54="W"))+SUMPRODUCT((APC3:APC54=ALX89)*(APF3:APF54=ALX92)*(APG3:APG54="W"))+SUMPRODUCT((APC3:APC54=ALX89)*(APF3:APF54=ALX93)*(APG3:APG54="W"))+SUMPRODUCT((APC3:APC54=ALX90)*(APF3:APF54=ALX89)*(APH3:APH54="W"))+SUMPRODUCT((APC3:APC54=ALX91)*(APF3:APF54=ALX89)*(APH3:APH54="W"))+SUMPRODUCT((APC3:APC54=ALX92)*(APF3:APF54=ALX89)*(APH3:APH54="W"))+SUMPRODUCT((APC3:APC54=ALX93)*(APF3:APF54=ALX89)*(APH3:APH54="W"))</f>
        <v>0</v>
      </c>
      <c r="ALZ89" s="395">
        <f ca="1">SUMPRODUCT((APC3:APC54=ALX89)*(APF3:APF54=ALX90)*(APG3:APG54="D"))+SUMPRODUCT((APC3:APC54=ALX89)*(APF3:APF54=ALX91)*(APG3:APG54="D"))+SUMPRODUCT((APC3:APC54=ALX89)*(APF3:APF54=ALX92)*(APG3:APG54="D"))+SUMPRODUCT((APC3:APC54=ALX89)*(APF3:APF54=ALX93)*(APG3:APG54="D"))+SUMPRODUCT((APC3:APC54=ALX90)*(APF3:APF54=ALX89)*(APG3:APG54="D"))+SUMPRODUCT((APC3:APC54=ALX91)*(APF3:APF54=ALX89)*(APG3:APG54="D"))+SUMPRODUCT((APC3:APC54=ALX92)*(APF3:APF54=ALX89)*(APG3:APG54="D"))+SUMPRODUCT((APC3:APC54=ALX93)*(APF3:APF54=ALX89)*(APG3:APG54="D"))</f>
        <v>0</v>
      </c>
      <c r="AMA89" s="395">
        <f ca="1">SUMPRODUCT((APC3:APC54=ALX89)*(APF3:APF54=ALX90)*(APG3:APG54="L"))+SUMPRODUCT((APC3:APC54=ALX89)*(APF3:APF54=ALX91)*(APG3:APG54="L"))+SUMPRODUCT((APC3:APC54=ALX89)*(APF3:APF54=ALX92)*(APG3:APG54="L"))+SUMPRODUCT((APC3:APC54=ALX89)*(APF3:APF54=ALX93)*(APG3:APG54="L"))+SUMPRODUCT((APC3:APC54=ALX90)*(APF3:APF54=ALX89)*(APH3:APH54="L"))+SUMPRODUCT((APC3:APC54=ALX91)*(APF3:APF54=ALX89)*(APH3:APH54="L"))+SUMPRODUCT((APC3:APC54=ALX92)*(APF3:APF54=ALX89)*(APH3:APH54="L"))+SUMPRODUCT((APC3:APC54=ALX93)*(APF3:APF54=ALX89)*(APH3:APH54="L"))</f>
        <v>0</v>
      </c>
      <c r="AMB89" s="395">
        <f ca="1">SUMPRODUCT((APC3:APC54=ALX89)*(APF3:APF54=ALX90)*APD3:APD54)+SUMPRODUCT((APC3:APC54=ALX89)*(APF3:APF54=ALX91)*APD3:APD54)+SUMPRODUCT((APC3:APC54=ALX89)*(APF3:APF54=ALX92)*APD3:APD54)+SUMPRODUCT((APC3:APC54=ALX89)*(APF3:APF54=ALX93)*APD3:APD54)+SUMPRODUCT((APC3:APC54=ALX90)*(APF3:APF54=ALX89)*APE3:APE54)+SUMPRODUCT((APC3:APC54=ALX91)*(APF3:APF54=ALX89)*APE3:APE54)+SUMPRODUCT((APC3:APC54=ALX92)*(APF3:APF54=ALX89)*APE3:APE54)+SUMPRODUCT((APC3:APC54=ALX93)*(APF3:APF54=ALX89)*APE3:APE54)</f>
        <v>0</v>
      </c>
      <c r="AMC89" s="395">
        <f ca="1">SUMPRODUCT((APC3:APC54=ALX89)*(APF3:APF54=ALX90)*APE3:APE54)+SUMPRODUCT((APC3:APC54=ALX89)*(APF3:APF54=ALX91)*APE3:APE54)+SUMPRODUCT((APC3:APC54=ALX89)*(APF3:APF54=ALX92)*APE3:APE54)+SUMPRODUCT((APC3:APC54=ALX89)*(APF3:APF54=ALX93)*APE3:APE54)+SUMPRODUCT((APC3:APC54=ALX90)*(APF3:APF54=ALX89)*APD3:APD54)+SUMPRODUCT((APC3:APC54=ALX91)*(APF3:APF54=ALX89)*APD3:APD54)+SUMPRODUCT((APC3:APC54=ALX92)*(APF3:APF54=ALX89)*APD3:APD54)+SUMPRODUCT((APC3:APC54=ALX93)*(APF3:APF54=ALX89)*APD3:APD54)</f>
        <v>0</v>
      </c>
      <c r="AMD89" s="395">
        <f ca="1">AMB89-AMC89+1000</f>
        <v>1000</v>
      </c>
      <c r="AME89" s="395">
        <f ca="1">IF(ALX89&lt;&gt;"",ALY89*3+ALZ89*1,"")</f>
        <v>0</v>
      </c>
      <c r="AMF89" s="395">
        <f ca="1">IF(ALX89&lt;&gt;"",VLOOKUP(ALX89,ALE4:ALK52,7,FALSE),"")</f>
        <v>1000</v>
      </c>
      <c r="AMG89" s="395">
        <f ca="1">IF(ALX89&lt;&gt;"",VLOOKUP(ALX89,ALE4:ALK52,5,FALSE),"")</f>
        <v>0</v>
      </c>
      <c r="AMH89" s="395">
        <f ca="1">IF(ALX89&lt;&gt;"",VLOOKUP(ALX89,ALE4:ALM52,9,FALSE),"")</f>
        <v>3</v>
      </c>
      <c r="AMI89" s="395">
        <f ca="1">AME89</f>
        <v>0</v>
      </c>
      <c r="AMJ89" s="395">
        <f ca="1">IF(ALX89&lt;&gt;"",RANK(AMI89,AMI89:AMI92),"")</f>
        <v>1</v>
      </c>
      <c r="AMK89" s="395">
        <f ca="1">IF(ALX89&lt;&gt;"",SUMPRODUCT((AMI89:AMI92=AMI89)*(AMD89:AMD92&gt;AMD89)),"")</f>
        <v>0</v>
      </c>
      <c r="AML89" s="395">
        <f ca="1">IF(ALX89&lt;&gt;"",SUMPRODUCT((AMI89:AMI92=AMI89)*(AMD89:AMD92=AMD89)*(AMB89:AMB92&gt;AMB89)),"")</f>
        <v>0</v>
      </c>
      <c r="AMM89" s="395">
        <f ca="1">IF(ALX89&lt;&gt;"",SUMPRODUCT((AMI89:AMI92=AMI89)*(AMD89:AMD92=AMD89)*(AMB89:AMB92=AMB89)*(AMF89:AMF92&gt;AMF89)),"")</f>
        <v>0</v>
      </c>
      <c r="AMN89" s="395">
        <f ca="1">IF(ALX89&lt;&gt;"",SUMPRODUCT((AMI89:AMI92=AMI89)*(AMD89:AMD92=AMD89)*(AMB89:AMB92=AMB89)*(AMF89:AMF92=AMF89)*(AMG89:AMG92&gt;AMG89)),"")</f>
        <v>0</v>
      </c>
      <c r="AMO89" s="395">
        <f ca="1">IF(ALX89&lt;&gt;"",SUMPRODUCT((AMI89:AMI92=AMI89)*(AMD89:AMD92=AMD89)*(AMB89:AMB92=AMB89)*(AMF89:AMF92=AMF89)*(AMG89:AMG92=AMG89)*(AMH89:AMH92&gt;AMH89)),"")</f>
        <v>3</v>
      </c>
      <c r="AMP89" s="395">
        <f ca="1">IF(ALX89&lt;&gt;"",SUM(AMJ89:AMO89),"")</f>
        <v>4</v>
      </c>
      <c r="APR89" s="395">
        <f ca="1">IF(COUNTIF(APR37:APR40,4)=4,1,SUMPRODUCT((APR37:APR40=APR37)*(APQ37:APQ40=APQ37)*(APO37:APO40&gt;APO37))+1)</f>
        <v>1</v>
      </c>
      <c r="AQC89" s="395">
        <f ca="1">IF(AQD37&lt;&gt;"",SUMPRODUCT((AQK37:AQK40=AQK37)*(AQJ37:AQJ40=AQJ37)*(AQH37:AQH40=AQH37)*(AQI37:AQI40=AQI37)),"")</f>
        <v>4</v>
      </c>
      <c r="AQD89" s="395" t="str">
        <f ca="1">IF(AND(AQC89&lt;&gt;"",AQC89&gt;1),AQD37,"")</f>
        <v>Mamelodi Sundowns</v>
      </c>
      <c r="AQE89" s="395">
        <f ca="1">SUMPRODUCT((ATI3:ATI54=AQD89)*(ATL3:ATL54=AQD90)*(ATM3:ATM54="W"))+SUMPRODUCT((ATI3:ATI54=AQD89)*(ATL3:ATL54=AQD91)*(ATM3:ATM54="W"))+SUMPRODUCT((ATI3:ATI54=AQD89)*(ATL3:ATL54=AQD92)*(ATM3:ATM54="W"))+SUMPRODUCT((ATI3:ATI54=AQD89)*(ATL3:ATL54=AQD93)*(ATM3:ATM54="W"))+SUMPRODUCT((ATI3:ATI54=AQD90)*(ATL3:ATL54=AQD89)*(ATN3:ATN54="W"))+SUMPRODUCT((ATI3:ATI54=AQD91)*(ATL3:ATL54=AQD89)*(ATN3:ATN54="W"))+SUMPRODUCT((ATI3:ATI54=AQD92)*(ATL3:ATL54=AQD89)*(ATN3:ATN54="W"))+SUMPRODUCT((ATI3:ATI54=AQD93)*(ATL3:ATL54=AQD89)*(ATN3:ATN54="W"))</f>
        <v>0</v>
      </c>
      <c r="AQF89" s="395">
        <f ca="1">SUMPRODUCT((ATI3:ATI54=AQD89)*(ATL3:ATL54=AQD90)*(ATM3:ATM54="D"))+SUMPRODUCT((ATI3:ATI54=AQD89)*(ATL3:ATL54=AQD91)*(ATM3:ATM54="D"))+SUMPRODUCT((ATI3:ATI54=AQD89)*(ATL3:ATL54=AQD92)*(ATM3:ATM54="D"))+SUMPRODUCT((ATI3:ATI54=AQD89)*(ATL3:ATL54=AQD93)*(ATM3:ATM54="D"))+SUMPRODUCT((ATI3:ATI54=AQD90)*(ATL3:ATL54=AQD89)*(ATM3:ATM54="D"))+SUMPRODUCT((ATI3:ATI54=AQD91)*(ATL3:ATL54=AQD89)*(ATM3:ATM54="D"))+SUMPRODUCT((ATI3:ATI54=AQD92)*(ATL3:ATL54=AQD89)*(ATM3:ATM54="D"))+SUMPRODUCT((ATI3:ATI54=AQD93)*(ATL3:ATL54=AQD89)*(ATM3:ATM54="D"))</f>
        <v>0</v>
      </c>
      <c r="AQG89" s="395">
        <f ca="1">SUMPRODUCT((ATI3:ATI54=AQD89)*(ATL3:ATL54=AQD90)*(ATM3:ATM54="L"))+SUMPRODUCT((ATI3:ATI54=AQD89)*(ATL3:ATL54=AQD91)*(ATM3:ATM54="L"))+SUMPRODUCT((ATI3:ATI54=AQD89)*(ATL3:ATL54=AQD92)*(ATM3:ATM54="L"))+SUMPRODUCT((ATI3:ATI54=AQD89)*(ATL3:ATL54=AQD93)*(ATM3:ATM54="L"))+SUMPRODUCT((ATI3:ATI54=AQD90)*(ATL3:ATL54=AQD89)*(ATN3:ATN54="L"))+SUMPRODUCT((ATI3:ATI54=AQD91)*(ATL3:ATL54=AQD89)*(ATN3:ATN54="L"))+SUMPRODUCT((ATI3:ATI54=AQD92)*(ATL3:ATL54=AQD89)*(ATN3:ATN54="L"))+SUMPRODUCT((ATI3:ATI54=AQD93)*(ATL3:ATL54=AQD89)*(ATN3:ATN54="L"))</f>
        <v>0</v>
      </c>
      <c r="AQH89" s="395">
        <f ca="1">SUMPRODUCT((ATI3:ATI54=AQD89)*(ATL3:ATL54=AQD90)*ATJ3:ATJ54)+SUMPRODUCT((ATI3:ATI54=AQD89)*(ATL3:ATL54=AQD91)*ATJ3:ATJ54)+SUMPRODUCT((ATI3:ATI54=AQD89)*(ATL3:ATL54=AQD92)*ATJ3:ATJ54)+SUMPRODUCT((ATI3:ATI54=AQD89)*(ATL3:ATL54=AQD93)*ATJ3:ATJ54)+SUMPRODUCT((ATI3:ATI54=AQD90)*(ATL3:ATL54=AQD89)*ATK3:ATK54)+SUMPRODUCT((ATI3:ATI54=AQD91)*(ATL3:ATL54=AQD89)*ATK3:ATK54)+SUMPRODUCT((ATI3:ATI54=AQD92)*(ATL3:ATL54=AQD89)*ATK3:ATK54)+SUMPRODUCT((ATI3:ATI54=AQD93)*(ATL3:ATL54=AQD89)*ATK3:ATK54)</f>
        <v>0</v>
      </c>
      <c r="AQI89" s="395">
        <f ca="1">SUMPRODUCT((ATI3:ATI54=AQD89)*(ATL3:ATL54=AQD90)*ATK3:ATK54)+SUMPRODUCT((ATI3:ATI54=AQD89)*(ATL3:ATL54=AQD91)*ATK3:ATK54)+SUMPRODUCT((ATI3:ATI54=AQD89)*(ATL3:ATL54=AQD92)*ATK3:ATK54)+SUMPRODUCT((ATI3:ATI54=AQD89)*(ATL3:ATL54=AQD93)*ATK3:ATK54)+SUMPRODUCT((ATI3:ATI54=AQD90)*(ATL3:ATL54=AQD89)*ATJ3:ATJ54)+SUMPRODUCT((ATI3:ATI54=AQD91)*(ATL3:ATL54=AQD89)*ATJ3:ATJ54)+SUMPRODUCT((ATI3:ATI54=AQD92)*(ATL3:ATL54=AQD89)*ATJ3:ATJ54)+SUMPRODUCT((ATI3:ATI54=AQD93)*(ATL3:ATL54=AQD89)*ATJ3:ATJ54)</f>
        <v>0</v>
      </c>
      <c r="AQJ89" s="395">
        <f ca="1">AQH89-AQI89+1000</f>
        <v>1000</v>
      </c>
      <c r="AQK89" s="395">
        <f ca="1">IF(AQD89&lt;&gt;"",AQE89*3+AQF89*1,"")</f>
        <v>0</v>
      </c>
      <c r="AQL89" s="395">
        <f ca="1">IF(AQD89&lt;&gt;"",VLOOKUP(AQD89,APK4:APQ52,7,FALSE),"")</f>
        <v>1000</v>
      </c>
      <c r="AQM89" s="395">
        <f ca="1">IF(AQD89&lt;&gt;"",VLOOKUP(AQD89,APK4:APQ52,5,FALSE),"")</f>
        <v>0</v>
      </c>
      <c r="AQN89" s="395">
        <f ca="1">IF(AQD89&lt;&gt;"",VLOOKUP(AQD89,APK4:APS52,9,FALSE),"")</f>
        <v>3</v>
      </c>
      <c r="AQO89" s="395">
        <f ca="1">AQK89</f>
        <v>0</v>
      </c>
      <c r="AQP89" s="395">
        <f ca="1">IF(AQD89&lt;&gt;"",RANK(AQO89,AQO89:AQO92),"")</f>
        <v>1</v>
      </c>
      <c r="AQQ89" s="395">
        <f ca="1">IF(AQD89&lt;&gt;"",SUMPRODUCT((AQO89:AQO92=AQO89)*(AQJ89:AQJ92&gt;AQJ89)),"")</f>
        <v>0</v>
      </c>
      <c r="AQR89" s="395">
        <f ca="1">IF(AQD89&lt;&gt;"",SUMPRODUCT((AQO89:AQO92=AQO89)*(AQJ89:AQJ92=AQJ89)*(AQH89:AQH92&gt;AQH89)),"")</f>
        <v>0</v>
      </c>
      <c r="AQS89" s="395">
        <f ca="1">IF(AQD89&lt;&gt;"",SUMPRODUCT((AQO89:AQO92=AQO89)*(AQJ89:AQJ92=AQJ89)*(AQH89:AQH92=AQH89)*(AQL89:AQL92&gt;AQL89)),"")</f>
        <v>0</v>
      </c>
      <c r="AQT89" s="395">
        <f ca="1">IF(AQD89&lt;&gt;"",SUMPRODUCT((AQO89:AQO92=AQO89)*(AQJ89:AQJ92=AQJ89)*(AQH89:AQH92=AQH89)*(AQL89:AQL92=AQL89)*(AQM89:AQM92&gt;AQM89)),"")</f>
        <v>0</v>
      </c>
      <c r="AQU89" s="395">
        <f ca="1">IF(AQD89&lt;&gt;"",SUMPRODUCT((AQO89:AQO92=AQO89)*(AQJ89:AQJ92=AQJ89)*(AQH89:AQH92=AQH89)*(AQL89:AQL92=AQL89)*(AQM89:AQM92=AQM89)*(AQN89:AQN92&gt;AQN89)),"")</f>
        <v>3</v>
      </c>
      <c r="AQV89" s="395">
        <f ca="1">IF(AQD89&lt;&gt;"",SUM(AQP89:AQU89),"")</f>
        <v>4</v>
      </c>
    </row>
    <row r="90" spans="7:1160" x14ac:dyDescent="0.25">
      <c r="G90" s="395">
        <v>1</v>
      </c>
      <c r="H90" s="395">
        <v>1</v>
      </c>
      <c r="I90" s="395">
        <v>1</v>
      </c>
      <c r="J90" s="395">
        <f>IF(COUNTIF(J37:J40,4)=4,1,SUMPRODUCT((J37:J40=J38)*(I37:I40=I38)*(G37:G40&gt;G38))+1)</f>
        <v>1</v>
      </c>
      <c r="U90" s="395" t="str">
        <f>IF(V38&lt;&gt;"",SUMPRODUCT((AC37:AC40=AC38)*(AB37:AB40=AB38)*(Z37:Z40=Z38)*(AA37:AA40=AA38)),"")</f>
        <v/>
      </c>
      <c r="V90" s="395" t="str">
        <f>IF(AND(U90&lt;&gt;"",U90&gt;1),V38,"")</f>
        <v/>
      </c>
      <c r="W90" s="395">
        <f>SUMPRODUCT((DA3:DA54=V90)*(DD3:DD54=V91)*(DE3:DE54="W"))+SUMPRODUCT((DA3:DA54=V90)*(DD3:DD54=V92)*(DE3:DE54="W"))+SUMPRODUCT((DA3:DA54=V90)*(DD3:DD54=V93)*(DE3:DE54="W"))+SUMPRODUCT((DA3:DA54=V90)*(DD3:DD54=V89)*(DE3:DE54="W"))+SUMPRODUCT((DA3:DA54=V91)*(DD3:DD54=V90)*(DF3:DF54="W"))+SUMPRODUCT((DA3:DA54=V92)*(DD3:DD54=V90)*(DF3:DF54="W"))+SUMPRODUCT((DA3:DA54=V93)*(DD3:DD54=V90)*(DF3:DF54="W"))+SUMPRODUCT((DA3:DA54=V89)*(DD3:DD54=V90)*(DF3:DF54="W"))</f>
        <v>0</v>
      </c>
      <c r="X90" s="395">
        <f>SUMPRODUCT((DA3:DA54=V90)*(DD3:DD54=V91)*(DE3:DE54="D"))+SUMPRODUCT((DA3:DA54=V90)*(DD3:DD54=V92)*(DE3:DE54="D"))+SUMPRODUCT((DA3:DA54=V90)*(DD3:DD54=V93)*(DE3:DE54="D"))+SUMPRODUCT((DA3:DA54=V90)*(DD3:DD54=V89)*(DE3:DE54="D"))+SUMPRODUCT((DA3:DA54=V91)*(DD3:DD54=V90)*(DE3:DE54="D"))+SUMPRODUCT((DA3:DA54=V92)*(DD3:DD54=V90)*(DE3:DE54="D"))+SUMPRODUCT((DA3:DA54=V93)*(DD3:DD54=V90)*(DE3:DE54="D"))+SUMPRODUCT((DA3:DA54=V89)*(DD3:DD54=V90)*(DE3:DE54="D"))</f>
        <v>0</v>
      </c>
      <c r="Y90" s="395">
        <f>SUMPRODUCT((DA3:DA54=V90)*(DD3:DD54=V91)*(DE3:DE54="L"))+SUMPRODUCT((DA3:DA54=V90)*(DD3:DD54=V92)*(DE3:DE54="L"))+SUMPRODUCT((DA3:DA54=V90)*(DD3:DD54=V93)*(DE3:DE54="L"))+SUMPRODUCT((DA3:DA54=V90)*(DD3:DD54=V89)*(DE3:DE54="L"))+SUMPRODUCT((DA3:DA54=V91)*(DD3:DD54=V90)*(DF3:DF54="L"))+SUMPRODUCT((DA3:DA54=V92)*(DD3:DD54=V90)*(DF3:DF54="L"))+SUMPRODUCT((DA3:DA54=V93)*(DD3:DD54=V90)*(DF3:DF54="L"))+SUMPRODUCT((DA3:DA54=V89)*(DD3:DD54=V90)*(DF3:DF54="L"))</f>
        <v>0</v>
      </c>
      <c r="Z90" s="395">
        <f>SUMPRODUCT((DA3:DA54=V90)*(DD3:DD54=V91)*DB3:DB54)+SUMPRODUCT((DA3:DA54=V90)*(DD3:DD54=V92)*DB3:DB54)+SUMPRODUCT((DA3:DA54=V90)*(DD3:DD54=V93)*DB3:DB54)+SUMPRODUCT((DA3:DA54=V90)*(DD3:DD54=V89)*DB3:DB54)+SUMPRODUCT((DA3:DA54=V91)*(DD3:DD54=V90)*DC3:DC54)+SUMPRODUCT((DA3:DA54=V92)*(DD3:DD54=V90)*DC3:DC54)+SUMPRODUCT((DA3:DA54=V93)*(DD3:DD54=V90)*DC3:DC54)+SUMPRODUCT((DA3:DA54=V89)*(DD3:DD54=V90)*DC3:DC54)</f>
        <v>0</v>
      </c>
      <c r="AA90" s="395">
        <f>SUMPRODUCT((DA3:DA54=V90)*(DD3:DD54=V91)*DC3:DC54)+SUMPRODUCT((DA3:DA54=V90)*(DD3:DD54=V92)*DC3:DC54)+SUMPRODUCT((DA3:DA54=V90)*(DD3:DD54=V93)*DC3:DC54)+SUMPRODUCT((DA3:DA54=V90)*(DD3:DD54=V89)*DC3:DC54)+SUMPRODUCT((DA3:DA54=V91)*(DD3:DD54=V90)*DB3:DB54)+SUMPRODUCT((DA3:DA54=V92)*(DD3:DD54=V90)*DB3:DB54)+SUMPRODUCT((DA3:DA54=V93)*(DD3:DD54=V90)*DB3:DB54)+SUMPRODUCT((DA3:DA54=V89)*(DD3:DD54=V90)*DB3:DB54)</f>
        <v>0</v>
      </c>
      <c r="AB90" s="395">
        <f>Z90-AA90+1000</f>
        <v>1000</v>
      </c>
      <c r="AC90" s="395" t="str">
        <f t="shared" ref="AC90:AC92" si="7831">IF(V90&lt;&gt;"",W90*3+X90*1,"")</f>
        <v/>
      </c>
      <c r="AD90" s="395" t="str">
        <f>IF(V90&lt;&gt;"",VLOOKUP(V90,C4:I52,7,FALSE),"")</f>
        <v/>
      </c>
      <c r="AE90" s="395" t="str">
        <f>IF(V90&lt;&gt;"",VLOOKUP(V90,C4:I52,5,FALSE),"")</f>
        <v/>
      </c>
      <c r="AF90" s="395" t="str">
        <f>IF(V90&lt;&gt;"",VLOOKUP(V90,C4:K52,9,FALSE),"")</f>
        <v/>
      </c>
      <c r="AG90" s="395" t="str">
        <f t="shared" ref="AG90:AG92" si="7832">AC90</f>
        <v/>
      </c>
      <c r="AH90" s="395" t="str">
        <f>IF(V90&lt;&gt;"",RANK(AG90,AG89:AG92),"")</f>
        <v/>
      </c>
      <c r="AI90" s="395" t="str">
        <f>IF(V90&lt;&gt;"",SUMPRODUCT((AG89:AG92=AG90)*(AB89:AB92&gt;AB90)),"")</f>
        <v/>
      </c>
      <c r="AJ90" s="395" t="str">
        <f>IF(V90&lt;&gt;"",SUMPRODUCT((AG89:AG92=AG90)*(AB89:AB92=AB90)*(Z89:Z92&gt;Z90)),"")</f>
        <v/>
      </c>
      <c r="AK90" s="395" t="str">
        <f>IF(V90&lt;&gt;"",SUMPRODUCT((AG89:AG92=AG90)*(AB89:AB92=AB90)*(Z89:Z92=Z90)*(AD89:AD92&gt;AD90)),"")</f>
        <v/>
      </c>
      <c r="AL90" s="395" t="str">
        <f>IF(V90&lt;&gt;"",SUMPRODUCT((AG89:AG92=AG90)*(AB89:AB92=AB90)*(Z89:Z92=Z90)*(AD89:AD92=AD90)*(AE89:AE92&gt;AE90)),"")</f>
        <v/>
      </c>
      <c r="AM90" s="395" t="str">
        <f>IF(V90&lt;&gt;"",SUMPRODUCT((AG89:AG92=AG90)*(AB89:AB92=AB90)*(Z89:Z92=Z90)*(AD89:AD92=AD90)*(AE89:AE92=AE90)*(AF89:AF92&gt;AF90)),"")</f>
        <v/>
      </c>
      <c r="AN90" s="395" t="str">
        <f>IF(V90&lt;&gt;"",SUM(AH90:AM90),"")</f>
        <v/>
      </c>
      <c r="AO90" s="395" t="str">
        <f>IF(AP38&lt;&gt;"",SUMPRODUCT((AW37:AW40=AW38)*(AV37:AV40=AV38)*(AT37:AT40=AT38)*(AU37:AU40=AU38)),"")</f>
        <v/>
      </c>
      <c r="AP90" s="395" t="str">
        <f>IF(AND(AO90&lt;&gt;"",AO90&gt;1),AP38,"")</f>
        <v/>
      </c>
      <c r="AQ90" s="395">
        <f>SUMPRODUCT((DA3:DA54=AP90)*(DD3:DD54=AP91)*(DE3:DE54="W"))+SUMPRODUCT((DA3:DA54=AP90)*(DD3:DD54=AP92)*(DE3:DE54="W"))+SUMPRODUCT((DA3:DA54=AP90)*(DD3:DD54=AP93)*(DE3:DE54="W"))+SUMPRODUCT((DA3:DA54=AP91)*(DD3:DD54=AP90)*(DF3:DF54="W"))+SUMPRODUCT((DA3:DA54=AP92)*(DD3:DD54=AP90)*(DF3:DF54="W"))+SUMPRODUCT((DA3:DA54=AP93)*(DD3:DD54=AP90)*(DF3:DF54="W"))</f>
        <v>0</v>
      </c>
      <c r="AR90" s="395">
        <f>SUMPRODUCT((DA3:DA54=AP90)*(DD3:DD54=AP91)*(DE3:DE54="D"))+SUMPRODUCT((DA3:DA54=AP90)*(DD3:DD54=AP92)*(DE3:DE54="D"))+SUMPRODUCT((DA3:DA54=AP90)*(DD3:DD54=AP93)*(DE3:DE54="D"))+SUMPRODUCT((DA3:DA54=AP91)*(DD3:DD54=AP90)*(DE3:DE54="D"))+SUMPRODUCT((DA3:DA54=AP92)*(DD3:DD54=AP90)*(DE3:DE54="D"))+SUMPRODUCT((DA3:DA54=AP93)*(DD3:DD54=AP90)*(DE3:DE54="D"))</f>
        <v>0</v>
      </c>
      <c r="AS90" s="395">
        <f>SUMPRODUCT((DA3:DA54=AP90)*(DD3:DD54=AP91)*(DE3:DE54="L"))+SUMPRODUCT((DA3:DA54=AP90)*(DD3:DD54=AP92)*(DE3:DE54="L"))+SUMPRODUCT((DA3:DA54=AP90)*(DD3:DD54=AP93)*(DE3:DE54="L"))+SUMPRODUCT((DA3:DA54=AP91)*(DD3:DD54=AP90)*(DF3:DF54="L"))+SUMPRODUCT((DA3:DA54=AP92)*(DD3:DD54=AP90)*(DF3:DF54="L"))+SUMPRODUCT((DA3:DA54=AP93)*(DD3:DD54=AP90)*(DF3:DF54="L"))</f>
        <v>0</v>
      </c>
      <c r="AT90" s="395">
        <f>SUMPRODUCT((DA3:DA54=AP90)*(DD3:DD54=AP91)*DB3:DB54)+SUMPRODUCT((DA3:DA54=AP90)*(DD3:DD54=AP92)*DB3:DB54)+SUMPRODUCT((DA3:DA54=AP90)*(DD3:DD54=AP93)*DB3:DB54)+SUMPRODUCT((DA3:DA54=AP90)*(DD3:DD54=AP89)*DB3:DB54)+SUMPRODUCT((DA3:DA54=AP91)*(DD3:DD54=AP90)*DC3:DC54)+SUMPRODUCT((DA3:DA54=AP92)*(DD3:DD54=AP90)*DC3:DC54)+SUMPRODUCT((DA3:DA54=AP93)*(DD3:DD54=AP90)*DC3:DC54)+SUMPRODUCT((DA3:DA54=AP89)*(DD3:DD54=AP90)*DC3:DC54)</f>
        <v>0</v>
      </c>
      <c r="AU90" s="395">
        <f>SUMPRODUCT((DA3:DA54=AP90)*(DD3:DD54=AP91)*DC3:DC54)+SUMPRODUCT((DA3:DA54=AP90)*(DD3:DD54=AP92)*DC3:DC54)+SUMPRODUCT((DA3:DA54=AP90)*(DD3:DD54=AP93)*DC3:DC54)+SUMPRODUCT((DA3:DA54=AP90)*(DD3:DD54=AP89)*DC3:DC54)+SUMPRODUCT((DA3:DA54=AP91)*(DD3:DD54=AP90)*DB3:DB54)+SUMPRODUCT((DA3:DA54=AP92)*(DD3:DD54=AP90)*DB3:DB54)+SUMPRODUCT((DA3:DA54=AP93)*(DD3:DD54=AP90)*DB3:DB54)+SUMPRODUCT((DA3:DA54=AP89)*(DD3:DD54=AP90)*DB3:DB54)</f>
        <v>0</v>
      </c>
      <c r="AV90" s="395">
        <f>AT90-AU90+1000</f>
        <v>1000</v>
      </c>
      <c r="AW90" s="395" t="str">
        <f t="shared" ref="AW90:AW92" si="7833">IF(AP90&lt;&gt;"",AQ90*3+AR90*1,"")</f>
        <v/>
      </c>
      <c r="AX90" s="395" t="str">
        <f>IF(AP90&lt;&gt;"",VLOOKUP(AP90,C4:I52,7,FALSE),"")</f>
        <v/>
      </c>
      <c r="AY90" s="395" t="str">
        <f>IF(AP90&lt;&gt;"",VLOOKUP(AP90,C4:I52,5,FALSE),"")</f>
        <v/>
      </c>
      <c r="AZ90" s="395" t="str">
        <f>IF(AP90&lt;&gt;"",VLOOKUP(AP90,C4:K52,9,FALSE),"")</f>
        <v/>
      </c>
      <c r="BA90" s="395" t="str">
        <f t="shared" ref="BA90:BA92" si="7834">AW90</f>
        <v/>
      </c>
      <c r="BB90" s="395" t="str">
        <f>IF(AP90&lt;&gt;"",RANK(BA90,BA89:BA92),"")</f>
        <v/>
      </c>
      <c r="BC90" s="395" t="str">
        <f>IF(AP90&lt;&gt;"",SUMPRODUCT((BA89:BA92=BA90)*(AV89:AV92&gt;AV90)),"")</f>
        <v/>
      </c>
      <c r="BD90" s="395" t="str">
        <f>IF(AP90&lt;&gt;"",SUMPRODUCT((BA89:BA92=BA90)*(AV89:AV92=AV90)*(AT89:AT92&gt;AT90)),"")</f>
        <v/>
      </c>
      <c r="BE90" s="395" t="str">
        <f>IF(AP90&lt;&gt;"",SUMPRODUCT((BA89:BA92=BA90)*(AV89:AV92=AV90)*(AT89:AT92=AT90)*(AX89:AX92&gt;AX90)),"")</f>
        <v/>
      </c>
      <c r="BF90" s="395" t="str">
        <f>IF(AP90&lt;&gt;"",SUMPRODUCT((BA89:BA92=BA90)*(AV89:AV92=AV90)*(AT89:AT92=AT90)*(AX89:AX92=AX90)*(AY89:AY92&gt;AY90)),"")</f>
        <v/>
      </c>
      <c r="BG90" s="395" t="str">
        <f>IF(AP90&lt;&gt;"",SUMPRODUCT((BA89:BA92=BA90)*(AV89:AV92=AV90)*(AT89:AT92=AT90)*(AX89:AX92=AX90)*(AY89:AY92=AY90)*(AZ89:AZ92&gt;AZ90)),"")</f>
        <v/>
      </c>
      <c r="BH90" s="395" t="str">
        <f>IF(AP90&lt;&gt;"",SUM(BB90:BG90)+1,"")</f>
        <v/>
      </c>
      <c r="DP90" s="395">
        <f ca="1">IF(COUNTIF(DP37:DP40,4)=4,1,SUMPRODUCT((DP37:DP40=DP38)*(DO37:DO40=DO38)*(DM37:DM40&gt;DM38))+1)</f>
        <v>1</v>
      </c>
      <c r="EA90" s="395" t="str">
        <f ca="1">IF(EB38&lt;&gt;"",SUMPRODUCT((EI37:EI40=EI38)*(EH37:EH40=EH38)*(EF37:EF40=EF38)*(EG37:EG40=EG38)),"")</f>
        <v/>
      </c>
      <c r="EB90" s="395" t="str">
        <f ca="1">IF(AND(EA90&lt;&gt;"",EA90&gt;1),EB38,"")</f>
        <v/>
      </c>
      <c r="EC90" s="395">
        <f ca="1">SUMPRODUCT((HG3:HG54=EB90)*(HJ3:HJ54=EB91)*(HK3:HK54="W"))+SUMPRODUCT((HG3:HG54=EB90)*(HJ3:HJ54=EB92)*(HK3:HK54="W"))+SUMPRODUCT((HG3:HG54=EB90)*(HJ3:HJ54=EB93)*(HK3:HK54="W"))+SUMPRODUCT((HG3:HG54=EB90)*(HJ3:HJ54=EB89)*(HK3:HK54="W"))+SUMPRODUCT((HG3:HG54=EB91)*(HJ3:HJ54=EB90)*(HL3:HL54="W"))+SUMPRODUCT((HG3:HG54=EB92)*(HJ3:HJ54=EB90)*(HL3:HL54="W"))+SUMPRODUCT((HG3:HG54=EB93)*(HJ3:HJ54=EB90)*(HL3:HL54="W"))+SUMPRODUCT((HG3:HG54=EB89)*(HJ3:HJ54=EB90)*(HL3:HL54="W"))</f>
        <v>0</v>
      </c>
      <c r="ED90" s="395">
        <f ca="1">SUMPRODUCT((HG3:HG54=EB90)*(HJ3:HJ54=EB91)*(HK3:HK54="D"))+SUMPRODUCT((HG3:HG54=EB90)*(HJ3:HJ54=EB92)*(HK3:HK54="D"))+SUMPRODUCT((HG3:HG54=EB90)*(HJ3:HJ54=EB93)*(HK3:HK54="D"))+SUMPRODUCT((HG3:HG54=EB90)*(HJ3:HJ54=EB89)*(HK3:HK54="D"))+SUMPRODUCT((HG3:HG54=EB91)*(HJ3:HJ54=EB90)*(HK3:HK54="D"))+SUMPRODUCT((HG3:HG54=EB92)*(HJ3:HJ54=EB90)*(HK3:HK54="D"))+SUMPRODUCT((HG3:HG54=EB93)*(HJ3:HJ54=EB90)*(HK3:HK54="D"))+SUMPRODUCT((HG3:HG54=EB89)*(HJ3:HJ54=EB90)*(HK3:HK54="D"))</f>
        <v>0</v>
      </c>
      <c r="EE90" s="395">
        <f ca="1">SUMPRODUCT((HG3:HG54=EB90)*(HJ3:HJ54=EB91)*(HK3:HK54="L"))+SUMPRODUCT((HG3:HG54=EB90)*(HJ3:HJ54=EB92)*(HK3:HK54="L"))+SUMPRODUCT((HG3:HG54=EB90)*(HJ3:HJ54=EB93)*(HK3:HK54="L"))+SUMPRODUCT((HG3:HG54=EB90)*(HJ3:HJ54=EB89)*(HK3:HK54="L"))+SUMPRODUCT((HG3:HG54=EB91)*(HJ3:HJ54=EB90)*(HL3:HL54="L"))+SUMPRODUCT((HG3:HG54=EB92)*(HJ3:HJ54=EB90)*(HL3:HL54="L"))+SUMPRODUCT((HG3:HG54=EB93)*(HJ3:HJ54=EB90)*(HL3:HL54="L"))+SUMPRODUCT((HG3:HG54=EB89)*(HJ3:HJ54=EB90)*(HL3:HL54="L"))</f>
        <v>0</v>
      </c>
      <c r="EF90" s="395">
        <f ca="1">SUMPRODUCT((HG3:HG54=EB90)*(HJ3:HJ54=EB91)*HH3:HH54)+SUMPRODUCT((HG3:HG54=EB90)*(HJ3:HJ54=EB92)*HH3:HH54)+SUMPRODUCT((HG3:HG54=EB90)*(HJ3:HJ54=EB93)*HH3:HH54)+SUMPRODUCT((HG3:HG54=EB90)*(HJ3:HJ54=EB89)*HH3:HH54)+SUMPRODUCT((HG3:HG54=EB91)*(HJ3:HJ54=EB90)*HI3:HI54)+SUMPRODUCT((HG3:HG54=EB92)*(HJ3:HJ54=EB90)*HI3:HI54)+SUMPRODUCT((HG3:HG54=EB93)*(HJ3:HJ54=EB90)*HI3:HI54)+SUMPRODUCT((HG3:HG54=EB89)*(HJ3:HJ54=EB90)*HI3:HI54)</f>
        <v>0</v>
      </c>
      <c r="EG90" s="395">
        <f ca="1">SUMPRODUCT((HG3:HG54=EB90)*(HJ3:HJ54=EB91)*HI3:HI54)+SUMPRODUCT((HG3:HG54=EB90)*(HJ3:HJ54=EB92)*HI3:HI54)+SUMPRODUCT((HG3:HG54=EB90)*(HJ3:HJ54=EB93)*HI3:HI54)+SUMPRODUCT((HG3:HG54=EB90)*(HJ3:HJ54=EB89)*HI3:HI54)+SUMPRODUCT((HG3:HG54=EB91)*(HJ3:HJ54=EB90)*HH3:HH54)+SUMPRODUCT((HG3:HG54=EB92)*(HJ3:HJ54=EB90)*HH3:HH54)+SUMPRODUCT((HG3:HG54=EB93)*(HJ3:HJ54=EB90)*HH3:HH54)+SUMPRODUCT((HG3:HG54=EB89)*(HJ3:HJ54=EB90)*HH3:HH54)</f>
        <v>0</v>
      </c>
      <c r="EH90" s="395">
        <f ca="1">EF90-EG90+1000</f>
        <v>1000</v>
      </c>
      <c r="EI90" s="395" t="str">
        <f t="shared" ref="EI90:EI92" ca="1" si="7835">IF(EB90&lt;&gt;"",EC90*3+ED90*1,"")</f>
        <v/>
      </c>
      <c r="EJ90" s="395" t="str">
        <f ca="1">IF(EB90&lt;&gt;"",VLOOKUP(EB90,DI4:DO52,7,FALSE),"")</f>
        <v/>
      </c>
      <c r="EK90" s="395" t="str">
        <f ca="1">IF(EB90&lt;&gt;"",VLOOKUP(EB90,DI4:DO52,5,FALSE),"")</f>
        <v/>
      </c>
      <c r="EL90" s="395" t="str">
        <f ca="1">IF(EB90&lt;&gt;"",VLOOKUP(EB90,DI4:DQ52,9,FALSE),"")</f>
        <v/>
      </c>
      <c r="EM90" s="395" t="str">
        <f t="shared" ref="EM90:EM92" ca="1" si="7836">EI90</f>
        <v/>
      </c>
      <c r="EN90" s="395" t="str">
        <f ca="1">IF(EB90&lt;&gt;"",RANK(EM90,EM89:EM92),"")</f>
        <v/>
      </c>
      <c r="EO90" s="395" t="str">
        <f ca="1">IF(EB90&lt;&gt;"",SUMPRODUCT((EM89:EM92=EM90)*(EH89:EH92&gt;EH90)),"")</f>
        <v/>
      </c>
      <c r="EP90" s="395" t="str">
        <f ca="1">IF(EB90&lt;&gt;"",SUMPRODUCT((EM89:EM92=EM90)*(EH89:EH92=EH90)*(EF89:EF92&gt;EF90)),"")</f>
        <v/>
      </c>
      <c r="EQ90" s="395" t="str">
        <f ca="1">IF(EB90&lt;&gt;"",SUMPRODUCT((EM89:EM92=EM90)*(EH89:EH92=EH90)*(EF89:EF92=EF90)*(EJ89:EJ92&gt;EJ90)),"")</f>
        <v/>
      </c>
      <c r="ER90" s="395" t="str">
        <f ca="1">IF(EB90&lt;&gt;"",SUMPRODUCT((EM89:EM92=EM90)*(EH89:EH92=EH90)*(EF89:EF92=EF90)*(EJ89:EJ92=EJ90)*(EK89:EK92&gt;EK90)),"")</f>
        <v/>
      </c>
      <c r="ES90" s="395" t="str">
        <f ca="1">IF(EB90&lt;&gt;"",SUMPRODUCT((EM89:EM92=EM90)*(EH89:EH92=EH90)*(EF89:EF92=EF90)*(EJ89:EJ92=EJ90)*(EK89:EK92=EK90)*(EL89:EL92&gt;EL90)),"")</f>
        <v/>
      </c>
      <c r="ET90" s="395" t="str">
        <f ca="1">IF(EB90&lt;&gt;"",SUM(EN90:ES90),"")</f>
        <v/>
      </c>
      <c r="EU90" s="395" t="str">
        <f ca="1">IF(EV38&lt;&gt;"",SUMPRODUCT((FC37:FC40=FC38)*(FB37:FB40=FB38)*(EZ37:EZ40=EZ38)*(FA37:FA40=FA38)),"")</f>
        <v/>
      </c>
      <c r="EV90" s="395" t="str">
        <f ca="1">IF(AND(EU90&lt;&gt;"",EU90&gt;1),EV38,"")</f>
        <v/>
      </c>
      <c r="EW90" s="395">
        <f ca="1">SUMPRODUCT((HG3:HG54=EV90)*(HJ3:HJ54=EV91)*(HK3:HK54="W"))+SUMPRODUCT((HG3:HG54=EV90)*(HJ3:HJ54=EV92)*(HK3:HK54="W"))+SUMPRODUCT((HG3:HG54=EV90)*(HJ3:HJ54=EV93)*(HK3:HK54="W"))+SUMPRODUCT((HG3:HG54=EV91)*(HJ3:HJ54=EV90)*(HL3:HL54="W"))+SUMPRODUCT((HG3:HG54=EV92)*(HJ3:HJ54=EV90)*(HL3:HL54="W"))+SUMPRODUCT((HG3:HG54=EV93)*(HJ3:HJ54=EV90)*(HL3:HL54="W"))</f>
        <v>0</v>
      </c>
      <c r="EX90" s="395">
        <f ca="1">SUMPRODUCT((HG3:HG54=EV90)*(HJ3:HJ54=EV91)*(HK3:HK54="D"))+SUMPRODUCT((HG3:HG54=EV90)*(HJ3:HJ54=EV92)*(HK3:HK54="D"))+SUMPRODUCT((HG3:HG54=EV90)*(HJ3:HJ54=EV93)*(HK3:HK54="D"))+SUMPRODUCT((HG3:HG54=EV91)*(HJ3:HJ54=EV90)*(HK3:HK54="D"))+SUMPRODUCT((HG3:HG54=EV92)*(HJ3:HJ54=EV90)*(HK3:HK54="D"))+SUMPRODUCT((HG3:HG54=EV93)*(HJ3:HJ54=EV90)*(HK3:HK54="D"))</f>
        <v>0</v>
      </c>
      <c r="EY90" s="395">
        <f ca="1">SUMPRODUCT((HG3:HG54=EV90)*(HJ3:HJ54=EV91)*(HK3:HK54="L"))+SUMPRODUCT((HG3:HG54=EV90)*(HJ3:HJ54=EV92)*(HK3:HK54="L"))+SUMPRODUCT((HG3:HG54=EV90)*(HJ3:HJ54=EV93)*(HK3:HK54="L"))+SUMPRODUCT((HG3:HG54=EV91)*(HJ3:HJ54=EV90)*(HL3:HL54="L"))+SUMPRODUCT((HG3:HG54=EV92)*(HJ3:HJ54=EV90)*(HL3:HL54="L"))+SUMPRODUCT((HG3:HG54=EV93)*(HJ3:HJ54=EV90)*(HL3:HL54="L"))</f>
        <v>0</v>
      </c>
      <c r="EZ90" s="395">
        <f ca="1">SUMPRODUCT((HG3:HG54=EV90)*(HJ3:HJ54=EV91)*HH3:HH54)+SUMPRODUCT((HG3:HG54=EV90)*(HJ3:HJ54=EV92)*HH3:HH54)+SUMPRODUCT((HG3:HG54=EV90)*(HJ3:HJ54=EV93)*HH3:HH54)+SUMPRODUCT((HG3:HG54=EV90)*(HJ3:HJ54=EV89)*HH3:HH54)+SUMPRODUCT((HG3:HG54=EV91)*(HJ3:HJ54=EV90)*HI3:HI54)+SUMPRODUCT((HG3:HG54=EV92)*(HJ3:HJ54=EV90)*HI3:HI54)+SUMPRODUCT((HG3:HG54=EV93)*(HJ3:HJ54=EV90)*HI3:HI54)+SUMPRODUCT((HG3:HG54=EV89)*(HJ3:HJ54=EV90)*HI3:HI54)</f>
        <v>0</v>
      </c>
      <c r="FA90" s="395">
        <f ca="1">SUMPRODUCT((HG3:HG54=EV90)*(HJ3:HJ54=EV91)*HI3:HI54)+SUMPRODUCT((HG3:HG54=EV90)*(HJ3:HJ54=EV92)*HI3:HI54)+SUMPRODUCT((HG3:HG54=EV90)*(HJ3:HJ54=EV93)*HI3:HI54)+SUMPRODUCT((HG3:HG54=EV90)*(HJ3:HJ54=EV89)*HI3:HI54)+SUMPRODUCT((HG3:HG54=EV91)*(HJ3:HJ54=EV90)*HH3:HH54)+SUMPRODUCT((HG3:HG54=EV92)*(HJ3:HJ54=EV90)*HH3:HH54)+SUMPRODUCT((HG3:HG54=EV93)*(HJ3:HJ54=EV90)*HH3:HH54)+SUMPRODUCT((HG3:HG54=EV89)*(HJ3:HJ54=EV90)*HH3:HH54)</f>
        <v>0</v>
      </c>
      <c r="FB90" s="395">
        <f ca="1">EZ90-FA90+1000</f>
        <v>1000</v>
      </c>
      <c r="FC90" s="395" t="str">
        <f t="shared" ref="FC90:FC92" ca="1" si="7837">IF(EV90&lt;&gt;"",EW90*3+EX90*1,"")</f>
        <v/>
      </c>
      <c r="FD90" s="395" t="str">
        <f ca="1">IF(EV90&lt;&gt;"",VLOOKUP(EV90,DI4:DO52,7,FALSE),"")</f>
        <v/>
      </c>
      <c r="FE90" s="395" t="str">
        <f ca="1">IF(EV90&lt;&gt;"",VLOOKUP(EV90,DI4:DO52,5,FALSE),"")</f>
        <v/>
      </c>
      <c r="FF90" s="395" t="str">
        <f ca="1">IF(EV90&lt;&gt;"",VLOOKUP(EV90,DI4:DQ52,9,FALSE),"")</f>
        <v/>
      </c>
      <c r="FG90" s="395" t="str">
        <f t="shared" ref="FG90:FG92" ca="1" si="7838">FC90</f>
        <v/>
      </c>
      <c r="FH90" s="395" t="str">
        <f ca="1">IF(EV90&lt;&gt;"",RANK(FG90,FG89:FG92),"")</f>
        <v/>
      </c>
      <c r="FI90" s="395" t="str">
        <f ca="1">IF(EV90&lt;&gt;"",SUMPRODUCT((FG89:FG92=FG90)*(FB89:FB92&gt;FB90)),"")</f>
        <v/>
      </c>
      <c r="FJ90" s="395" t="str">
        <f ca="1">IF(EV90&lt;&gt;"",SUMPRODUCT((FG89:FG92=FG90)*(FB89:FB92=FB90)*(EZ89:EZ92&gt;EZ90)),"")</f>
        <v/>
      </c>
      <c r="FK90" s="395" t="str">
        <f ca="1">IF(EV90&lt;&gt;"",SUMPRODUCT((FG89:FG92=FG90)*(FB89:FB92=FB90)*(EZ89:EZ92=EZ90)*(FD89:FD92&gt;FD90)),"")</f>
        <v/>
      </c>
      <c r="FL90" s="395" t="str">
        <f ca="1">IF(EV90&lt;&gt;"",SUMPRODUCT((FG89:FG92=FG90)*(FB89:FB92=FB90)*(EZ89:EZ92=EZ90)*(FD89:FD92=FD90)*(FE89:FE92&gt;FE90)),"")</f>
        <v/>
      </c>
      <c r="FM90" s="395" t="str">
        <f ca="1">IF(EV90&lt;&gt;"",SUMPRODUCT((FG89:FG92=FG90)*(FB89:FB92=FB90)*(EZ89:EZ92=EZ90)*(FD89:FD92=FD90)*(FE89:FE92=FE90)*(FF89:FF92&gt;FF90)),"")</f>
        <v/>
      </c>
      <c r="FN90" s="395" t="str">
        <f ca="1">IF(EV90&lt;&gt;"",SUM(FH90:FM90)+1,"")</f>
        <v/>
      </c>
      <c r="HV90" s="395">
        <f ca="1">IF(COUNTIF(HV37:HV40,4)=4,1,SUMPRODUCT((HV37:HV40=HV38)*(HU37:HU40=HU38)*(HS37:HS40&gt;HS38))+1)</f>
        <v>1</v>
      </c>
      <c r="IG90" s="395">
        <f ca="1">IF(IH38&lt;&gt;"",SUMPRODUCT((IO37:IO40=IO38)*(IN37:IN40=IN38)*(IL37:IL40=IL38)*(IM37:IM40=IM38)),"")</f>
        <v>1</v>
      </c>
      <c r="IH90" s="395" t="str">
        <f ca="1">IF(AND(IG90&lt;&gt;"",IG90&gt;1),IH38,"")</f>
        <v/>
      </c>
      <c r="II90" s="395">
        <f ca="1">SUMPRODUCT((LM3:LM54=IH90)*(LP3:LP54=IH91)*(LQ3:LQ54="W"))+SUMPRODUCT((LM3:LM54=IH90)*(LP3:LP54=IH92)*(LQ3:LQ54="W"))+SUMPRODUCT((LM3:LM54=IH90)*(LP3:LP54=IH93)*(LQ3:LQ54="W"))+SUMPRODUCT((LM3:LM54=IH90)*(LP3:LP54=IH89)*(LQ3:LQ54="W"))+SUMPRODUCT((LM3:LM54=IH91)*(LP3:LP54=IH90)*(LR3:LR54="W"))+SUMPRODUCT((LM3:LM54=IH92)*(LP3:LP54=IH90)*(LR3:LR54="W"))+SUMPRODUCT((LM3:LM54=IH93)*(LP3:LP54=IH90)*(LR3:LR54="W"))+SUMPRODUCT((LM3:LM54=IH89)*(LP3:LP54=IH90)*(LR3:LR54="W"))</f>
        <v>0</v>
      </c>
      <c r="IJ90" s="395">
        <f ca="1">SUMPRODUCT((LM3:LM54=IH90)*(LP3:LP54=IH91)*(LQ3:LQ54="D"))+SUMPRODUCT((LM3:LM54=IH90)*(LP3:LP54=IH92)*(LQ3:LQ54="D"))+SUMPRODUCT((LM3:LM54=IH90)*(LP3:LP54=IH93)*(LQ3:LQ54="D"))+SUMPRODUCT((LM3:LM54=IH90)*(LP3:LP54=IH89)*(LQ3:LQ54="D"))+SUMPRODUCT((LM3:LM54=IH91)*(LP3:LP54=IH90)*(LQ3:LQ54="D"))+SUMPRODUCT((LM3:LM54=IH92)*(LP3:LP54=IH90)*(LQ3:LQ54="D"))+SUMPRODUCT((LM3:LM54=IH93)*(LP3:LP54=IH90)*(LQ3:LQ54="D"))+SUMPRODUCT((LM3:LM54=IH89)*(LP3:LP54=IH90)*(LQ3:LQ54="D"))</f>
        <v>0</v>
      </c>
      <c r="IK90" s="395">
        <f ca="1">SUMPRODUCT((LM3:LM54=IH90)*(LP3:LP54=IH91)*(LQ3:LQ54="L"))+SUMPRODUCT((LM3:LM54=IH90)*(LP3:LP54=IH92)*(LQ3:LQ54="L"))+SUMPRODUCT((LM3:LM54=IH90)*(LP3:LP54=IH93)*(LQ3:LQ54="L"))+SUMPRODUCT((LM3:LM54=IH90)*(LP3:LP54=IH89)*(LQ3:LQ54="L"))+SUMPRODUCT((LM3:LM54=IH91)*(LP3:LP54=IH90)*(LR3:LR54="L"))+SUMPRODUCT((LM3:LM54=IH92)*(LP3:LP54=IH90)*(LR3:LR54="L"))+SUMPRODUCT((LM3:LM54=IH93)*(LP3:LP54=IH90)*(LR3:LR54="L"))+SUMPRODUCT((LM3:LM54=IH89)*(LP3:LP54=IH90)*(LR3:LR54="L"))</f>
        <v>0</v>
      </c>
      <c r="IL90" s="395">
        <f ca="1">SUMPRODUCT((LM3:LM54=IH90)*(LP3:LP54=IH91)*LN3:LN54)+SUMPRODUCT((LM3:LM54=IH90)*(LP3:LP54=IH92)*LN3:LN54)+SUMPRODUCT((LM3:LM54=IH90)*(LP3:LP54=IH93)*LN3:LN54)+SUMPRODUCT((LM3:LM54=IH90)*(LP3:LP54=IH89)*LN3:LN54)+SUMPRODUCT((LM3:LM54=IH91)*(LP3:LP54=IH90)*LO3:LO54)+SUMPRODUCT((LM3:LM54=IH92)*(LP3:LP54=IH90)*LO3:LO54)+SUMPRODUCT((LM3:LM54=IH93)*(LP3:LP54=IH90)*LO3:LO54)+SUMPRODUCT((LM3:LM54=IH89)*(LP3:LP54=IH90)*LO3:LO54)</f>
        <v>0</v>
      </c>
      <c r="IM90" s="395">
        <f ca="1">SUMPRODUCT((LM3:LM54=IH90)*(LP3:LP54=IH91)*LO3:LO54)+SUMPRODUCT((LM3:LM54=IH90)*(LP3:LP54=IH92)*LO3:LO54)+SUMPRODUCT((LM3:LM54=IH90)*(LP3:LP54=IH93)*LO3:LO54)+SUMPRODUCT((LM3:LM54=IH90)*(LP3:LP54=IH89)*LO3:LO54)+SUMPRODUCT((LM3:LM54=IH91)*(LP3:LP54=IH90)*LN3:LN54)+SUMPRODUCT((LM3:LM54=IH92)*(LP3:LP54=IH90)*LN3:LN54)+SUMPRODUCT((LM3:LM54=IH93)*(LP3:LP54=IH90)*LN3:LN54)+SUMPRODUCT((LM3:LM54=IH89)*(LP3:LP54=IH90)*LN3:LN54)</f>
        <v>0</v>
      </c>
      <c r="IN90" s="395">
        <f ca="1">IL90-IM90+1000</f>
        <v>1000</v>
      </c>
      <c r="IO90" s="395" t="str">
        <f t="shared" ref="IO90:IO92" ca="1" si="7839">IF(IH90&lt;&gt;"",II90*3+IJ90*1,"")</f>
        <v/>
      </c>
      <c r="IP90" s="395" t="str">
        <f ca="1">IF(IH90&lt;&gt;"",VLOOKUP(IH90,HO4:HU52,7,FALSE),"")</f>
        <v/>
      </c>
      <c r="IQ90" s="395" t="str">
        <f ca="1">IF(IH90&lt;&gt;"",VLOOKUP(IH90,HO4:HU52,5,FALSE),"")</f>
        <v/>
      </c>
      <c r="IR90" s="395" t="str">
        <f ca="1">IF(IH90&lt;&gt;"",VLOOKUP(IH90,HO4:HW52,9,FALSE),"")</f>
        <v/>
      </c>
      <c r="IS90" s="395" t="str">
        <f t="shared" ref="IS90:IS92" ca="1" si="7840">IO90</f>
        <v/>
      </c>
      <c r="IT90" s="395" t="str">
        <f ca="1">IF(IH90&lt;&gt;"",RANK(IS90,IS89:IS92),"")</f>
        <v/>
      </c>
      <c r="IU90" s="395" t="str">
        <f ca="1">IF(IH90&lt;&gt;"",SUMPRODUCT((IS89:IS92=IS90)*(IN89:IN92&gt;IN90)),"")</f>
        <v/>
      </c>
      <c r="IV90" s="395" t="str">
        <f ca="1">IF(IH90&lt;&gt;"",SUMPRODUCT((IS89:IS92=IS90)*(IN89:IN92=IN90)*(IL89:IL92&gt;IL90)),"")</f>
        <v/>
      </c>
      <c r="IW90" s="395" t="str">
        <f ca="1">IF(IH90&lt;&gt;"",SUMPRODUCT((IS89:IS92=IS90)*(IN89:IN92=IN90)*(IL89:IL92=IL90)*(IP89:IP92&gt;IP90)),"")</f>
        <v/>
      </c>
      <c r="IX90" s="395" t="str">
        <f ca="1">IF(IH90&lt;&gt;"",SUMPRODUCT((IS89:IS92=IS90)*(IN89:IN92=IN90)*(IL89:IL92=IL90)*(IP89:IP92=IP90)*(IQ89:IQ92&gt;IQ90)),"")</f>
        <v/>
      </c>
      <c r="IY90" s="395" t="str">
        <f ca="1">IF(IH90&lt;&gt;"",SUMPRODUCT((IS89:IS92=IS90)*(IN89:IN92=IN90)*(IL89:IL92=IL90)*(IP89:IP92=IP90)*(IQ89:IQ92=IQ90)*(IR89:IR92&gt;IR90)),"")</f>
        <v/>
      </c>
      <c r="IZ90" s="395" t="str">
        <f ca="1">IF(IH90&lt;&gt;"",SUM(IT90:IY90),"")</f>
        <v/>
      </c>
      <c r="JA90" s="395" t="str">
        <f ca="1">IF(JB38&lt;&gt;"",SUMPRODUCT((JI37:JI40=JI38)*(JH37:JH40=JH38)*(JF37:JF40=JF38)*(JG37:JG40=JG38)),"")</f>
        <v/>
      </c>
      <c r="JB90" s="395" t="str">
        <f ca="1">IF(AND(JA90&lt;&gt;"",JA90&gt;1),JB38,"")</f>
        <v/>
      </c>
      <c r="JC90" s="395">
        <f ca="1">SUMPRODUCT((LM3:LM54=JB90)*(LP3:LP54=JB91)*(LQ3:LQ54="W"))+SUMPRODUCT((LM3:LM54=JB90)*(LP3:LP54=JB92)*(LQ3:LQ54="W"))+SUMPRODUCT((LM3:LM54=JB90)*(LP3:LP54=JB93)*(LQ3:LQ54="W"))+SUMPRODUCT((LM3:LM54=JB91)*(LP3:LP54=JB90)*(LR3:LR54="W"))+SUMPRODUCT((LM3:LM54=JB92)*(LP3:LP54=JB90)*(LR3:LR54="W"))+SUMPRODUCT((LM3:LM54=JB93)*(LP3:LP54=JB90)*(LR3:LR54="W"))</f>
        <v>0</v>
      </c>
      <c r="JD90" s="395">
        <f ca="1">SUMPRODUCT((LM3:LM54=JB90)*(LP3:LP54=JB91)*(LQ3:LQ54="D"))+SUMPRODUCT((LM3:LM54=JB90)*(LP3:LP54=JB92)*(LQ3:LQ54="D"))+SUMPRODUCT((LM3:LM54=JB90)*(LP3:LP54=JB93)*(LQ3:LQ54="D"))+SUMPRODUCT((LM3:LM54=JB91)*(LP3:LP54=JB90)*(LQ3:LQ54="D"))+SUMPRODUCT((LM3:LM54=JB92)*(LP3:LP54=JB90)*(LQ3:LQ54="D"))+SUMPRODUCT((LM3:LM54=JB93)*(LP3:LP54=JB90)*(LQ3:LQ54="D"))</f>
        <v>0</v>
      </c>
      <c r="JE90" s="395">
        <f ca="1">SUMPRODUCT((LM3:LM54=JB90)*(LP3:LP54=JB91)*(LQ3:LQ54="L"))+SUMPRODUCT((LM3:LM54=JB90)*(LP3:LP54=JB92)*(LQ3:LQ54="L"))+SUMPRODUCT((LM3:LM54=JB90)*(LP3:LP54=JB93)*(LQ3:LQ54="L"))+SUMPRODUCT((LM3:LM54=JB91)*(LP3:LP54=JB90)*(LR3:LR54="L"))+SUMPRODUCT((LM3:LM54=JB92)*(LP3:LP54=JB90)*(LR3:LR54="L"))+SUMPRODUCT((LM3:LM54=JB93)*(LP3:LP54=JB90)*(LR3:LR54="L"))</f>
        <v>0</v>
      </c>
      <c r="JF90" s="395">
        <f ca="1">SUMPRODUCT((LM3:LM54=JB90)*(LP3:LP54=JB91)*LN3:LN54)+SUMPRODUCT((LM3:LM54=JB90)*(LP3:LP54=JB92)*LN3:LN54)+SUMPRODUCT((LM3:LM54=JB90)*(LP3:LP54=JB93)*LN3:LN54)+SUMPRODUCT((LM3:LM54=JB90)*(LP3:LP54=JB89)*LN3:LN54)+SUMPRODUCT((LM3:LM54=JB91)*(LP3:LP54=JB90)*LO3:LO54)+SUMPRODUCT((LM3:LM54=JB92)*(LP3:LP54=JB90)*LO3:LO54)+SUMPRODUCT((LM3:LM54=JB93)*(LP3:LP54=JB90)*LO3:LO54)+SUMPRODUCT((LM3:LM54=JB89)*(LP3:LP54=JB90)*LO3:LO54)</f>
        <v>0</v>
      </c>
      <c r="JG90" s="395">
        <f ca="1">SUMPRODUCT((LM3:LM54=JB90)*(LP3:LP54=JB91)*LO3:LO54)+SUMPRODUCT((LM3:LM54=JB90)*(LP3:LP54=JB92)*LO3:LO54)+SUMPRODUCT((LM3:LM54=JB90)*(LP3:LP54=JB93)*LO3:LO54)+SUMPRODUCT((LM3:LM54=JB90)*(LP3:LP54=JB89)*LO3:LO54)+SUMPRODUCT((LM3:LM54=JB91)*(LP3:LP54=JB90)*LN3:LN54)+SUMPRODUCT((LM3:LM54=JB92)*(LP3:LP54=JB90)*LN3:LN54)+SUMPRODUCT((LM3:LM54=JB93)*(LP3:LP54=JB90)*LN3:LN54)+SUMPRODUCT((LM3:LM54=JB89)*(LP3:LP54=JB90)*LN3:LN54)</f>
        <v>0</v>
      </c>
      <c r="JH90" s="395">
        <f ca="1">JF90-JG90+1000</f>
        <v>1000</v>
      </c>
      <c r="JI90" s="395" t="str">
        <f t="shared" ref="JI90:JI92" ca="1" si="7841">IF(JB90&lt;&gt;"",JC90*3+JD90*1,"")</f>
        <v/>
      </c>
      <c r="JJ90" s="395" t="str">
        <f ca="1">IF(JB90&lt;&gt;"",VLOOKUP(JB90,HO4:HU52,7,FALSE),"")</f>
        <v/>
      </c>
      <c r="JK90" s="395" t="str">
        <f ca="1">IF(JB90&lt;&gt;"",VLOOKUP(JB90,HO4:HU52,5,FALSE),"")</f>
        <v/>
      </c>
      <c r="JL90" s="395" t="str">
        <f ca="1">IF(JB90&lt;&gt;"",VLOOKUP(JB90,HO4:HW52,9,FALSE),"")</f>
        <v/>
      </c>
      <c r="JM90" s="395" t="str">
        <f t="shared" ref="JM90:JM92" ca="1" si="7842">JI90</f>
        <v/>
      </c>
      <c r="JN90" s="395" t="str">
        <f ca="1">IF(JB90&lt;&gt;"",RANK(JM90,JM89:JM92),"")</f>
        <v/>
      </c>
      <c r="JO90" s="395" t="str">
        <f ca="1">IF(JB90&lt;&gt;"",SUMPRODUCT((JM89:JM92=JM90)*(JH89:JH92&gt;JH90)),"")</f>
        <v/>
      </c>
      <c r="JP90" s="395" t="str">
        <f ca="1">IF(JB90&lt;&gt;"",SUMPRODUCT((JM89:JM92=JM90)*(JH89:JH92=JH90)*(JF89:JF92&gt;JF90)),"")</f>
        <v/>
      </c>
      <c r="JQ90" s="395" t="str">
        <f ca="1">IF(JB90&lt;&gt;"",SUMPRODUCT((JM89:JM92=JM90)*(JH89:JH92=JH90)*(JF89:JF92=JF90)*(JJ89:JJ92&gt;JJ90)),"")</f>
        <v/>
      </c>
      <c r="JR90" s="395" t="str">
        <f ca="1">IF(JB90&lt;&gt;"",SUMPRODUCT((JM89:JM92=JM90)*(JH89:JH92=JH90)*(JF89:JF92=JF90)*(JJ89:JJ92=JJ90)*(JK89:JK92&gt;JK90)),"")</f>
        <v/>
      </c>
      <c r="JS90" s="395" t="str">
        <f ca="1">IF(JB90&lt;&gt;"",SUMPRODUCT((JM89:JM92=JM90)*(JH89:JH92=JH90)*(JF89:JF92=JF90)*(JJ89:JJ92=JJ90)*(JK89:JK92=JK90)*(JL89:JL92&gt;JL90)),"")</f>
        <v/>
      </c>
      <c r="JT90" s="395" t="str">
        <f ca="1">IF(JB90&lt;&gt;"",SUM(JN90:JS90)+1,"")</f>
        <v/>
      </c>
      <c r="MB90" s="395">
        <f ca="1">IF(COUNTIF(MB37:MB40,4)=4,1,SUMPRODUCT((MB37:MB40=MB38)*(MA37:MA40=MA38)*(LY37:LY40&gt;LY38))+1)</f>
        <v>1</v>
      </c>
      <c r="MM90" s="395" t="str">
        <f ca="1">IF(MN38&lt;&gt;"",SUMPRODUCT((MU37:MU40=MU38)*(MT37:MT40=MT38)*(MR37:MR40=MR38)*(MS37:MS40=MS38)),"")</f>
        <v/>
      </c>
      <c r="MN90" s="395" t="str">
        <f ca="1">IF(AND(MM90&lt;&gt;"",MM90&gt;1),MN38,"")</f>
        <v/>
      </c>
      <c r="MO90" s="395">
        <f ca="1">SUMPRODUCT((PS3:PS54=MN90)*(PV3:PV54=MN91)*(PW3:PW54="W"))+SUMPRODUCT((PS3:PS54=MN90)*(PV3:PV54=MN92)*(PW3:PW54="W"))+SUMPRODUCT((PS3:PS54=MN90)*(PV3:PV54=MN93)*(PW3:PW54="W"))+SUMPRODUCT((PS3:PS54=MN90)*(PV3:PV54=MN89)*(PW3:PW54="W"))+SUMPRODUCT((PS3:PS54=MN91)*(PV3:PV54=MN90)*(PX3:PX54="W"))+SUMPRODUCT((PS3:PS54=MN92)*(PV3:PV54=MN90)*(PX3:PX54="W"))+SUMPRODUCT((PS3:PS54=MN93)*(PV3:PV54=MN90)*(PX3:PX54="W"))+SUMPRODUCT((PS3:PS54=MN89)*(PV3:PV54=MN90)*(PX3:PX54="W"))</f>
        <v>0</v>
      </c>
      <c r="MP90" s="395">
        <f ca="1">SUMPRODUCT((PS3:PS54=MN90)*(PV3:PV54=MN91)*(PW3:PW54="D"))+SUMPRODUCT((PS3:PS54=MN90)*(PV3:PV54=MN92)*(PW3:PW54="D"))+SUMPRODUCT((PS3:PS54=MN90)*(PV3:PV54=MN93)*(PW3:PW54="D"))+SUMPRODUCT((PS3:PS54=MN90)*(PV3:PV54=MN89)*(PW3:PW54="D"))+SUMPRODUCT((PS3:PS54=MN91)*(PV3:PV54=MN90)*(PW3:PW54="D"))+SUMPRODUCT((PS3:PS54=MN92)*(PV3:PV54=MN90)*(PW3:PW54="D"))+SUMPRODUCT((PS3:PS54=MN93)*(PV3:PV54=MN90)*(PW3:PW54="D"))+SUMPRODUCT((PS3:PS54=MN89)*(PV3:PV54=MN90)*(PW3:PW54="D"))</f>
        <v>0</v>
      </c>
      <c r="MQ90" s="395">
        <f ca="1">SUMPRODUCT((PS3:PS54=MN90)*(PV3:PV54=MN91)*(PW3:PW54="L"))+SUMPRODUCT((PS3:PS54=MN90)*(PV3:PV54=MN92)*(PW3:PW54="L"))+SUMPRODUCT((PS3:PS54=MN90)*(PV3:PV54=MN93)*(PW3:PW54="L"))+SUMPRODUCT((PS3:PS54=MN90)*(PV3:PV54=MN89)*(PW3:PW54="L"))+SUMPRODUCT((PS3:PS54=MN91)*(PV3:PV54=MN90)*(PX3:PX54="L"))+SUMPRODUCT((PS3:PS54=MN92)*(PV3:PV54=MN90)*(PX3:PX54="L"))+SUMPRODUCT((PS3:PS54=MN93)*(PV3:PV54=MN90)*(PX3:PX54="L"))+SUMPRODUCT((PS3:PS54=MN89)*(PV3:PV54=MN90)*(PX3:PX54="L"))</f>
        <v>0</v>
      </c>
      <c r="MR90" s="395">
        <f ca="1">SUMPRODUCT((PS3:PS54=MN90)*(PV3:PV54=MN91)*PT3:PT54)+SUMPRODUCT((PS3:PS54=MN90)*(PV3:PV54=MN92)*PT3:PT54)+SUMPRODUCT((PS3:PS54=MN90)*(PV3:PV54=MN93)*PT3:PT54)+SUMPRODUCT((PS3:PS54=MN90)*(PV3:PV54=MN89)*PT3:PT54)+SUMPRODUCT((PS3:PS54=MN91)*(PV3:PV54=MN90)*PU3:PU54)+SUMPRODUCT((PS3:PS54=MN92)*(PV3:PV54=MN90)*PU3:PU54)+SUMPRODUCT((PS3:PS54=MN93)*(PV3:PV54=MN90)*PU3:PU54)+SUMPRODUCT((PS3:PS54=MN89)*(PV3:PV54=MN90)*PU3:PU54)</f>
        <v>0</v>
      </c>
      <c r="MS90" s="395">
        <f ca="1">SUMPRODUCT((PS3:PS54=MN90)*(PV3:PV54=MN91)*PU3:PU54)+SUMPRODUCT((PS3:PS54=MN90)*(PV3:PV54=MN92)*PU3:PU54)+SUMPRODUCT((PS3:PS54=MN90)*(PV3:PV54=MN93)*PU3:PU54)+SUMPRODUCT((PS3:PS54=MN90)*(PV3:PV54=MN89)*PU3:PU54)+SUMPRODUCT((PS3:PS54=MN91)*(PV3:PV54=MN90)*PT3:PT54)+SUMPRODUCT((PS3:PS54=MN92)*(PV3:PV54=MN90)*PT3:PT54)+SUMPRODUCT((PS3:PS54=MN93)*(PV3:PV54=MN90)*PT3:PT54)+SUMPRODUCT((PS3:PS54=MN89)*(PV3:PV54=MN90)*PT3:PT54)</f>
        <v>0</v>
      </c>
      <c r="MT90" s="395">
        <f ca="1">MR90-MS90+1000</f>
        <v>1000</v>
      </c>
      <c r="MU90" s="395" t="str">
        <f t="shared" ref="MU90:MU92" ca="1" si="7843">IF(MN90&lt;&gt;"",MO90*3+MP90*1,"")</f>
        <v/>
      </c>
      <c r="MV90" s="395" t="str">
        <f ca="1">IF(MN90&lt;&gt;"",VLOOKUP(MN90,LU4:MA52,7,FALSE),"")</f>
        <v/>
      </c>
      <c r="MW90" s="395" t="str">
        <f ca="1">IF(MN90&lt;&gt;"",VLOOKUP(MN90,LU4:MA52,5,FALSE),"")</f>
        <v/>
      </c>
      <c r="MX90" s="395" t="str">
        <f ca="1">IF(MN90&lt;&gt;"",VLOOKUP(MN90,LU4:MC52,9,FALSE),"")</f>
        <v/>
      </c>
      <c r="MY90" s="395" t="str">
        <f t="shared" ref="MY90:MY92" ca="1" si="7844">MU90</f>
        <v/>
      </c>
      <c r="MZ90" s="395" t="str">
        <f ca="1">IF(MN90&lt;&gt;"",RANK(MY90,MY89:MY92),"")</f>
        <v/>
      </c>
      <c r="NA90" s="395" t="str">
        <f ca="1">IF(MN90&lt;&gt;"",SUMPRODUCT((MY89:MY92=MY90)*(MT89:MT92&gt;MT90)),"")</f>
        <v/>
      </c>
      <c r="NB90" s="395" t="str">
        <f ca="1">IF(MN90&lt;&gt;"",SUMPRODUCT((MY89:MY92=MY90)*(MT89:MT92=MT90)*(MR89:MR92&gt;MR90)),"")</f>
        <v/>
      </c>
      <c r="NC90" s="395" t="str">
        <f ca="1">IF(MN90&lt;&gt;"",SUMPRODUCT((MY89:MY92=MY90)*(MT89:MT92=MT90)*(MR89:MR92=MR90)*(MV89:MV92&gt;MV90)),"")</f>
        <v/>
      </c>
      <c r="ND90" s="395" t="str">
        <f ca="1">IF(MN90&lt;&gt;"",SUMPRODUCT((MY89:MY92=MY90)*(MT89:MT92=MT90)*(MR89:MR92=MR90)*(MV89:MV92=MV90)*(MW89:MW92&gt;MW90)),"")</f>
        <v/>
      </c>
      <c r="NE90" s="395" t="str">
        <f ca="1">IF(MN90&lt;&gt;"",SUMPRODUCT((MY89:MY92=MY90)*(MT89:MT92=MT90)*(MR89:MR92=MR90)*(MV89:MV92=MV90)*(MW89:MW92=MW90)*(MX89:MX92&gt;MX90)),"")</f>
        <v/>
      </c>
      <c r="NF90" s="395" t="str">
        <f ca="1">IF(MN90&lt;&gt;"",SUM(MZ90:NE90),"")</f>
        <v/>
      </c>
      <c r="NG90" s="395" t="str">
        <f ca="1">IF(NH38&lt;&gt;"",SUMPRODUCT((NO37:NO40=NO38)*(NN37:NN40=NN38)*(NL37:NL40=NL38)*(NM37:NM40=NM38)),"")</f>
        <v/>
      </c>
      <c r="NH90" s="395" t="str">
        <f ca="1">IF(AND(NG90&lt;&gt;"",NG90&gt;1),NH38,"")</f>
        <v/>
      </c>
      <c r="NI90" s="395">
        <f ca="1">SUMPRODUCT((PS3:PS54=NH90)*(PV3:PV54=NH91)*(PW3:PW54="W"))+SUMPRODUCT((PS3:PS54=NH90)*(PV3:PV54=NH92)*(PW3:PW54="W"))+SUMPRODUCT((PS3:PS54=NH90)*(PV3:PV54=NH93)*(PW3:PW54="W"))+SUMPRODUCT((PS3:PS54=NH91)*(PV3:PV54=NH90)*(PX3:PX54="W"))+SUMPRODUCT((PS3:PS54=NH92)*(PV3:PV54=NH90)*(PX3:PX54="W"))+SUMPRODUCT((PS3:PS54=NH93)*(PV3:PV54=NH90)*(PX3:PX54="W"))</f>
        <v>0</v>
      </c>
      <c r="NJ90" s="395">
        <f ca="1">SUMPRODUCT((PS3:PS54=NH90)*(PV3:PV54=NH91)*(PW3:PW54="D"))+SUMPRODUCT((PS3:PS54=NH90)*(PV3:PV54=NH92)*(PW3:PW54="D"))+SUMPRODUCT((PS3:PS54=NH90)*(PV3:PV54=NH93)*(PW3:PW54="D"))+SUMPRODUCT((PS3:PS54=NH91)*(PV3:PV54=NH90)*(PW3:PW54="D"))+SUMPRODUCT((PS3:PS54=NH92)*(PV3:PV54=NH90)*(PW3:PW54="D"))+SUMPRODUCT((PS3:PS54=NH93)*(PV3:PV54=NH90)*(PW3:PW54="D"))</f>
        <v>0</v>
      </c>
      <c r="NK90" s="395">
        <f ca="1">SUMPRODUCT((PS3:PS54=NH90)*(PV3:PV54=NH91)*(PW3:PW54="L"))+SUMPRODUCT((PS3:PS54=NH90)*(PV3:PV54=NH92)*(PW3:PW54="L"))+SUMPRODUCT((PS3:PS54=NH90)*(PV3:PV54=NH93)*(PW3:PW54="L"))+SUMPRODUCT((PS3:PS54=NH91)*(PV3:PV54=NH90)*(PX3:PX54="L"))+SUMPRODUCT((PS3:PS54=NH92)*(PV3:PV54=NH90)*(PX3:PX54="L"))+SUMPRODUCT((PS3:PS54=NH93)*(PV3:PV54=NH90)*(PX3:PX54="L"))</f>
        <v>0</v>
      </c>
      <c r="NL90" s="395">
        <f ca="1">SUMPRODUCT((PS3:PS54=NH90)*(PV3:PV54=NH91)*PT3:PT54)+SUMPRODUCT((PS3:PS54=NH90)*(PV3:PV54=NH92)*PT3:PT54)+SUMPRODUCT((PS3:PS54=NH90)*(PV3:PV54=NH93)*PT3:PT54)+SUMPRODUCT((PS3:PS54=NH90)*(PV3:PV54=NH89)*PT3:PT54)+SUMPRODUCT((PS3:PS54=NH91)*(PV3:PV54=NH90)*PU3:PU54)+SUMPRODUCT((PS3:PS54=NH92)*(PV3:PV54=NH90)*PU3:PU54)+SUMPRODUCT((PS3:PS54=NH93)*(PV3:PV54=NH90)*PU3:PU54)+SUMPRODUCT((PS3:PS54=NH89)*(PV3:PV54=NH90)*PU3:PU54)</f>
        <v>0</v>
      </c>
      <c r="NM90" s="395">
        <f ca="1">SUMPRODUCT((PS3:PS54=NH90)*(PV3:PV54=NH91)*PU3:PU54)+SUMPRODUCT((PS3:PS54=NH90)*(PV3:PV54=NH92)*PU3:PU54)+SUMPRODUCT((PS3:PS54=NH90)*(PV3:PV54=NH93)*PU3:PU54)+SUMPRODUCT((PS3:PS54=NH90)*(PV3:PV54=NH89)*PU3:PU54)+SUMPRODUCT((PS3:PS54=NH91)*(PV3:PV54=NH90)*PT3:PT54)+SUMPRODUCT((PS3:PS54=NH92)*(PV3:PV54=NH90)*PT3:PT54)+SUMPRODUCT((PS3:PS54=NH93)*(PV3:PV54=NH90)*PT3:PT54)+SUMPRODUCT((PS3:PS54=NH89)*(PV3:PV54=NH90)*PT3:PT54)</f>
        <v>0</v>
      </c>
      <c r="NN90" s="395">
        <f ca="1">NL90-NM90+1000</f>
        <v>1000</v>
      </c>
      <c r="NO90" s="395" t="str">
        <f t="shared" ref="NO90:NO92" ca="1" si="7845">IF(NH90&lt;&gt;"",NI90*3+NJ90*1,"")</f>
        <v/>
      </c>
      <c r="NP90" s="395" t="str">
        <f ca="1">IF(NH90&lt;&gt;"",VLOOKUP(NH90,LU4:MA52,7,FALSE),"")</f>
        <v/>
      </c>
      <c r="NQ90" s="395" t="str">
        <f ca="1">IF(NH90&lt;&gt;"",VLOOKUP(NH90,LU4:MA52,5,FALSE),"")</f>
        <v/>
      </c>
      <c r="NR90" s="395" t="str">
        <f ca="1">IF(NH90&lt;&gt;"",VLOOKUP(NH90,LU4:MC52,9,FALSE),"")</f>
        <v/>
      </c>
      <c r="NS90" s="395" t="str">
        <f t="shared" ref="NS90:NS92" ca="1" si="7846">NO90</f>
        <v/>
      </c>
      <c r="NT90" s="395" t="str">
        <f ca="1">IF(NH90&lt;&gt;"",RANK(NS90,NS89:NS92),"")</f>
        <v/>
      </c>
      <c r="NU90" s="395" t="str">
        <f ca="1">IF(NH90&lt;&gt;"",SUMPRODUCT((NS89:NS92=NS90)*(NN89:NN92&gt;NN90)),"")</f>
        <v/>
      </c>
      <c r="NV90" s="395" t="str">
        <f ca="1">IF(NH90&lt;&gt;"",SUMPRODUCT((NS89:NS92=NS90)*(NN89:NN92=NN90)*(NL89:NL92&gt;NL90)),"")</f>
        <v/>
      </c>
      <c r="NW90" s="395" t="str">
        <f ca="1">IF(NH90&lt;&gt;"",SUMPRODUCT((NS89:NS92=NS90)*(NN89:NN92=NN90)*(NL89:NL92=NL90)*(NP89:NP92&gt;NP90)),"")</f>
        <v/>
      </c>
      <c r="NX90" s="395" t="str">
        <f ca="1">IF(NH90&lt;&gt;"",SUMPRODUCT((NS89:NS92=NS90)*(NN89:NN92=NN90)*(NL89:NL92=NL90)*(NP89:NP92=NP90)*(NQ89:NQ92&gt;NQ90)),"")</f>
        <v/>
      </c>
      <c r="NY90" s="395" t="str">
        <f ca="1">IF(NH90&lt;&gt;"",SUMPRODUCT((NS89:NS92=NS90)*(NN89:NN92=NN90)*(NL89:NL92=NL90)*(NP89:NP92=NP90)*(NQ89:NQ92=NQ90)*(NR89:NR92&gt;NR90)),"")</f>
        <v/>
      </c>
      <c r="NZ90" s="395" t="str">
        <f ca="1">IF(NH90&lt;&gt;"",SUM(NT90:NY90)+1,"")</f>
        <v/>
      </c>
      <c r="QH90" s="395">
        <f ca="1">IF(COUNTIF(QH37:QH40,4)=4,1,SUMPRODUCT((QH37:QH40=QH38)*(QG37:QG40=QG38)*(QE37:QE40&gt;QE38))+1)</f>
        <v>1</v>
      </c>
      <c r="QS90" s="395">
        <f ca="1">IF(QT38&lt;&gt;"",SUMPRODUCT((RA37:RA40=RA38)*(QZ37:QZ40=QZ38)*(QX37:QX40=QX38)*(QY37:QY40=QY38)),"")</f>
        <v>4</v>
      </c>
      <c r="QT90" s="395" t="str">
        <f ca="1">IF(AND(QS90&lt;&gt;"",QS90&gt;1),QT38,"")</f>
        <v>Ulsan HD</v>
      </c>
      <c r="QU90" s="395">
        <f ca="1">SUMPRODUCT((TY3:TY54=QT90)*(UB3:UB54=QT91)*(UC3:UC54="W"))+SUMPRODUCT((TY3:TY54=QT90)*(UB3:UB54=QT92)*(UC3:UC54="W"))+SUMPRODUCT((TY3:TY54=QT90)*(UB3:UB54=QT93)*(UC3:UC54="W"))+SUMPRODUCT((TY3:TY54=QT90)*(UB3:UB54=QT89)*(UC3:UC54="W"))+SUMPRODUCT((TY3:TY54=QT91)*(UB3:UB54=QT90)*(UD3:UD54="W"))+SUMPRODUCT((TY3:TY54=QT92)*(UB3:UB54=QT90)*(UD3:UD54="W"))+SUMPRODUCT((TY3:TY54=QT93)*(UB3:UB54=QT90)*(UD3:UD54="W"))+SUMPRODUCT((TY3:TY54=QT89)*(UB3:UB54=QT90)*(UD3:UD54="W"))</f>
        <v>0</v>
      </c>
      <c r="QV90" s="395">
        <f ca="1">SUMPRODUCT((TY3:TY54=QT90)*(UB3:UB54=QT91)*(UC3:UC54="D"))+SUMPRODUCT((TY3:TY54=QT90)*(UB3:UB54=QT92)*(UC3:UC54="D"))+SUMPRODUCT((TY3:TY54=QT90)*(UB3:UB54=QT93)*(UC3:UC54="D"))+SUMPRODUCT((TY3:TY54=QT90)*(UB3:UB54=QT89)*(UC3:UC54="D"))+SUMPRODUCT((TY3:TY54=QT91)*(UB3:UB54=QT90)*(UC3:UC54="D"))+SUMPRODUCT((TY3:TY54=QT92)*(UB3:UB54=QT90)*(UC3:UC54="D"))+SUMPRODUCT((TY3:TY54=QT93)*(UB3:UB54=QT90)*(UC3:UC54="D"))+SUMPRODUCT((TY3:TY54=QT89)*(UB3:UB54=QT90)*(UC3:UC54="D"))</f>
        <v>0</v>
      </c>
      <c r="QW90" s="395">
        <f ca="1">SUMPRODUCT((TY3:TY54=QT90)*(UB3:UB54=QT91)*(UC3:UC54="L"))+SUMPRODUCT((TY3:TY54=QT90)*(UB3:UB54=QT92)*(UC3:UC54="L"))+SUMPRODUCT((TY3:TY54=QT90)*(UB3:UB54=QT93)*(UC3:UC54="L"))+SUMPRODUCT((TY3:TY54=QT90)*(UB3:UB54=QT89)*(UC3:UC54="L"))+SUMPRODUCT((TY3:TY54=QT91)*(UB3:UB54=QT90)*(UD3:UD54="L"))+SUMPRODUCT((TY3:TY54=QT92)*(UB3:UB54=QT90)*(UD3:UD54="L"))+SUMPRODUCT((TY3:TY54=QT93)*(UB3:UB54=QT90)*(UD3:UD54="L"))+SUMPRODUCT((TY3:TY54=QT89)*(UB3:UB54=QT90)*(UD3:UD54="L"))</f>
        <v>0</v>
      </c>
      <c r="QX90" s="395">
        <f ca="1">SUMPRODUCT((TY3:TY54=QT90)*(UB3:UB54=QT91)*TZ3:TZ54)+SUMPRODUCT((TY3:TY54=QT90)*(UB3:UB54=QT92)*TZ3:TZ54)+SUMPRODUCT((TY3:TY54=QT90)*(UB3:UB54=QT93)*TZ3:TZ54)+SUMPRODUCT((TY3:TY54=QT90)*(UB3:UB54=QT89)*TZ3:TZ54)+SUMPRODUCT((TY3:TY54=QT91)*(UB3:UB54=QT90)*UA3:UA54)+SUMPRODUCT((TY3:TY54=QT92)*(UB3:UB54=QT90)*UA3:UA54)+SUMPRODUCT((TY3:TY54=QT93)*(UB3:UB54=QT90)*UA3:UA54)+SUMPRODUCT((TY3:TY54=QT89)*(UB3:UB54=QT90)*UA3:UA54)</f>
        <v>0</v>
      </c>
      <c r="QY90" s="395">
        <f ca="1">SUMPRODUCT((TY3:TY54=QT90)*(UB3:UB54=QT91)*UA3:UA54)+SUMPRODUCT((TY3:TY54=QT90)*(UB3:UB54=QT92)*UA3:UA54)+SUMPRODUCT((TY3:TY54=QT90)*(UB3:UB54=QT93)*UA3:UA54)+SUMPRODUCT((TY3:TY54=QT90)*(UB3:UB54=QT89)*UA3:UA54)+SUMPRODUCT((TY3:TY54=QT91)*(UB3:UB54=QT90)*TZ3:TZ54)+SUMPRODUCT((TY3:TY54=QT92)*(UB3:UB54=QT90)*TZ3:TZ54)+SUMPRODUCT((TY3:TY54=QT93)*(UB3:UB54=QT90)*TZ3:TZ54)+SUMPRODUCT((TY3:TY54=QT89)*(UB3:UB54=QT90)*TZ3:TZ54)</f>
        <v>0</v>
      </c>
      <c r="QZ90" s="395">
        <f ca="1">QX90-QY90+1000</f>
        <v>1000</v>
      </c>
      <c r="RA90" s="395">
        <f t="shared" ref="RA90:RA92" ca="1" si="7847">IF(QT90&lt;&gt;"",QU90*3+QV90*1,"")</f>
        <v>0</v>
      </c>
      <c r="RB90" s="395">
        <f ca="1">IF(QT90&lt;&gt;"",VLOOKUP(QT90,QA4:QG52,7,FALSE),"")</f>
        <v>1000</v>
      </c>
      <c r="RC90" s="395">
        <f ca="1">IF(QT90&lt;&gt;"",VLOOKUP(QT90,QA4:QG52,5,FALSE),"")</f>
        <v>0</v>
      </c>
      <c r="RD90" s="395">
        <f ca="1">IF(QT90&lt;&gt;"",VLOOKUP(QT90,QA4:QI52,9,FALSE),"")</f>
        <v>11</v>
      </c>
      <c r="RE90" s="395">
        <f t="shared" ref="RE90:RE92" ca="1" si="7848">RA90</f>
        <v>0</v>
      </c>
      <c r="RF90" s="395">
        <f ca="1">IF(QT90&lt;&gt;"",RANK(RE90,RE89:RE92),"")</f>
        <v>1</v>
      </c>
      <c r="RG90" s="395">
        <f ca="1">IF(QT90&lt;&gt;"",SUMPRODUCT((RE89:RE92=RE90)*(QZ89:QZ92&gt;QZ90)),"")</f>
        <v>0</v>
      </c>
      <c r="RH90" s="395">
        <f ca="1">IF(QT90&lt;&gt;"",SUMPRODUCT((RE89:RE92=RE90)*(QZ89:QZ92=QZ90)*(QX89:QX92&gt;QX90)),"")</f>
        <v>0</v>
      </c>
      <c r="RI90" s="395">
        <f ca="1">IF(QT90&lt;&gt;"",SUMPRODUCT((RE89:RE92=RE90)*(QZ89:QZ92=QZ90)*(QX89:QX92=QX90)*(RB89:RB92&gt;RB90)),"")</f>
        <v>0</v>
      </c>
      <c r="RJ90" s="395">
        <f ca="1">IF(QT90&lt;&gt;"",SUMPRODUCT((RE89:RE92=RE90)*(QZ89:QZ92=QZ90)*(QX89:QX92=QX90)*(RB89:RB92=RB90)*(RC89:RC92&gt;RC90)),"")</f>
        <v>0</v>
      </c>
      <c r="RK90" s="395">
        <f ca="1">IF(QT90&lt;&gt;"",SUMPRODUCT((RE89:RE92=RE90)*(QZ89:QZ92=QZ90)*(QX89:QX92=QX90)*(RB89:RB92=RB90)*(RC89:RC92=RC90)*(RD89:RD92&gt;RD90)),"")</f>
        <v>2</v>
      </c>
      <c r="RL90" s="395">
        <f ca="1">IF(QT90&lt;&gt;"",SUM(RF90:RK90),"")</f>
        <v>3</v>
      </c>
      <c r="RM90" s="395" t="str">
        <f ca="1">IF(RN38&lt;&gt;"",SUMPRODUCT((RU37:RU40=RU38)*(RT37:RT40=RT38)*(RR37:RR40=RR38)*(RS37:RS40=RS38)),"")</f>
        <v/>
      </c>
      <c r="RN90" s="395" t="str">
        <f ca="1">IF(AND(RM90&lt;&gt;"",RM90&gt;1),RN38,"")</f>
        <v/>
      </c>
      <c r="RO90" s="395">
        <f ca="1">SUMPRODUCT((TY3:TY54=RN90)*(UB3:UB54=RN91)*(UC3:UC54="W"))+SUMPRODUCT((TY3:TY54=RN90)*(UB3:UB54=RN92)*(UC3:UC54="W"))+SUMPRODUCT((TY3:TY54=RN90)*(UB3:UB54=RN93)*(UC3:UC54="W"))+SUMPRODUCT((TY3:TY54=RN91)*(UB3:UB54=RN90)*(UD3:UD54="W"))+SUMPRODUCT((TY3:TY54=RN92)*(UB3:UB54=RN90)*(UD3:UD54="W"))+SUMPRODUCT((TY3:TY54=RN93)*(UB3:UB54=RN90)*(UD3:UD54="W"))</f>
        <v>0</v>
      </c>
      <c r="RP90" s="395">
        <f ca="1">SUMPRODUCT((TY3:TY54=RN90)*(UB3:UB54=RN91)*(UC3:UC54="D"))+SUMPRODUCT((TY3:TY54=RN90)*(UB3:UB54=RN92)*(UC3:UC54="D"))+SUMPRODUCT((TY3:TY54=RN90)*(UB3:UB54=RN93)*(UC3:UC54="D"))+SUMPRODUCT((TY3:TY54=RN91)*(UB3:UB54=RN90)*(UC3:UC54="D"))+SUMPRODUCT((TY3:TY54=RN92)*(UB3:UB54=RN90)*(UC3:UC54="D"))+SUMPRODUCT((TY3:TY54=RN93)*(UB3:UB54=RN90)*(UC3:UC54="D"))</f>
        <v>0</v>
      </c>
      <c r="RQ90" s="395">
        <f ca="1">SUMPRODUCT((TY3:TY54=RN90)*(UB3:UB54=RN91)*(UC3:UC54="L"))+SUMPRODUCT((TY3:TY54=RN90)*(UB3:UB54=RN92)*(UC3:UC54="L"))+SUMPRODUCT((TY3:TY54=RN90)*(UB3:UB54=RN93)*(UC3:UC54="L"))+SUMPRODUCT((TY3:TY54=RN91)*(UB3:UB54=RN90)*(UD3:UD54="L"))+SUMPRODUCT((TY3:TY54=RN92)*(UB3:UB54=RN90)*(UD3:UD54="L"))+SUMPRODUCT((TY3:TY54=RN93)*(UB3:UB54=RN90)*(UD3:UD54="L"))</f>
        <v>0</v>
      </c>
      <c r="RR90" s="395">
        <f ca="1">SUMPRODUCT((TY3:TY54=RN90)*(UB3:UB54=RN91)*TZ3:TZ54)+SUMPRODUCT((TY3:TY54=RN90)*(UB3:UB54=RN92)*TZ3:TZ54)+SUMPRODUCT((TY3:TY54=RN90)*(UB3:UB54=RN93)*TZ3:TZ54)+SUMPRODUCT((TY3:TY54=RN90)*(UB3:UB54=RN89)*TZ3:TZ54)+SUMPRODUCT((TY3:TY54=RN91)*(UB3:UB54=RN90)*UA3:UA54)+SUMPRODUCT((TY3:TY54=RN92)*(UB3:UB54=RN90)*UA3:UA54)+SUMPRODUCT((TY3:TY54=RN93)*(UB3:UB54=RN90)*UA3:UA54)+SUMPRODUCT((TY3:TY54=RN89)*(UB3:UB54=RN90)*UA3:UA54)</f>
        <v>0</v>
      </c>
      <c r="RS90" s="395">
        <f ca="1">SUMPRODUCT((TY3:TY54=RN90)*(UB3:UB54=RN91)*UA3:UA54)+SUMPRODUCT((TY3:TY54=RN90)*(UB3:UB54=RN92)*UA3:UA54)+SUMPRODUCT((TY3:TY54=RN90)*(UB3:UB54=RN93)*UA3:UA54)+SUMPRODUCT((TY3:TY54=RN90)*(UB3:UB54=RN89)*UA3:UA54)+SUMPRODUCT((TY3:TY54=RN91)*(UB3:UB54=RN90)*TZ3:TZ54)+SUMPRODUCT((TY3:TY54=RN92)*(UB3:UB54=RN90)*TZ3:TZ54)+SUMPRODUCT((TY3:TY54=RN93)*(UB3:UB54=RN90)*TZ3:TZ54)+SUMPRODUCT((TY3:TY54=RN89)*(UB3:UB54=RN90)*TZ3:TZ54)</f>
        <v>0</v>
      </c>
      <c r="RT90" s="395">
        <f ca="1">RR90-RS90+1000</f>
        <v>1000</v>
      </c>
      <c r="RU90" s="395" t="str">
        <f t="shared" ref="RU90:RU92" ca="1" si="7849">IF(RN90&lt;&gt;"",RO90*3+RP90*1,"")</f>
        <v/>
      </c>
      <c r="RV90" s="395" t="str">
        <f ca="1">IF(RN90&lt;&gt;"",VLOOKUP(RN90,QA4:QG52,7,FALSE),"")</f>
        <v/>
      </c>
      <c r="RW90" s="395" t="str">
        <f ca="1">IF(RN90&lt;&gt;"",VLOOKUP(RN90,QA4:QG52,5,FALSE),"")</f>
        <v/>
      </c>
      <c r="RX90" s="395" t="str">
        <f ca="1">IF(RN90&lt;&gt;"",VLOOKUP(RN90,QA4:QI52,9,FALSE),"")</f>
        <v/>
      </c>
      <c r="RY90" s="395" t="str">
        <f t="shared" ref="RY90:RY92" ca="1" si="7850">RU90</f>
        <v/>
      </c>
      <c r="RZ90" s="395" t="str">
        <f ca="1">IF(RN90&lt;&gt;"",RANK(RY90,RY89:RY92),"")</f>
        <v/>
      </c>
      <c r="SA90" s="395" t="str">
        <f ca="1">IF(RN90&lt;&gt;"",SUMPRODUCT((RY89:RY92=RY90)*(RT89:RT92&gt;RT90)),"")</f>
        <v/>
      </c>
      <c r="SB90" s="395" t="str">
        <f ca="1">IF(RN90&lt;&gt;"",SUMPRODUCT((RY89:RY92=RY90)*(RT89:RT92=RT90)*(RR89:RR92&gt;RR90)),"")</f>
        <v/>
      </c>
      <c r="SC90" s="395" t="str">
        <f ca="1">IF(RN90&lt;&gt;"",SUMPRODUCT((RY89:RY92=RY90)*(RT89:RT92=RT90)*(RR89:RR92=RR90)*(RV89:RV92&gt;RV90)),"")</f>
        <v/>
      </c>
      <c r="SD90" s="395" t="str">
        <f ca="1">IF(RN90&lt;&gt;"",SUMPRODUCT((RY89:RY92=RY90)*(RT89:RT92=RT90)*(RR89:RR92=RR90)*(RV89:RV92=RV90)*(RW89:RW92&gt;RW90)),"")</f>
        <v/>
      </c>
      <c r="SE90" s="395" t="str">
        <f ca="1">IF(RN90&lt;&gt;"",SUMPRODUCT((RY89:RY92=RY90)*(RT89:RT92=RT90)*(RR89:RR92=RR90)*(RV89:RV92=RV90)*(RW89:RW92=RW90)*(RX89:RX92&gt;RX90)),"")</f>
        <v/>
      </c>
      <c r="SF90" s="395" t="str">
        <f ca="1">IF(RN90&lt;&gt;"",SUM(RZ90:SE90)+1,"")</f>
        <v/>
      </c>
      <c r="UN90" s="395">
        <f ca="1">IF(COUNTIF(UN37:UN40,4)=4,1,SUMPRODUCT((UN37:UN40=UN38)*(UM37:UM40=UM38)*(UK37:UK40&gt;UK38))+1)</f>
        <v>1</v>
      </c>
      <c r="UY90" s="395">
        <f ca="1">IF(UZ38&lt;&gt;"",SUMPRODUCT((VG37:VG40=VG38)*(VF37:VF40=VF38)*(VD37:VD40=VD38)*(VE37:VE40=VE38)),"")</f>
        <v>4</v>
      </c>
      <c r="UZ90" s="395" t="str">
        <f ca="1">IF(AND(UY90&lt;&gt;"",UY90&gt;1),UZ38,"")</f>
        <v>Ulsan HD</v>
      </c>
      <c r="VA90" s="395">
        <f ca="1">SUMPRODUCT((YE3:YE54=UZ90)*(YH3:YH54=UZ91)*(YI3:YI54="W"))+SUMPRODUCT((YE3:YE54=UZ90)*(YH3:YH54=UZ92)*(YI3:YI54="W"))+SUMPRODUCT((YE3:YE54=UZ90)*(YH3:YH54=UZ93)*(YI3:YI54="W"))+SUMPRODUCT((YE3:YE54=UZ90)*(YH3:YH54=UZ89)*(YI3:YI54="W"))+SUMPRODUCT((YE3:YE54=UZ91)*(YH3:YH54=UZ90)*(YJ3:YJ54="W"))+SUMPRODUCT((YE3:YE54=UZ92)*(YH3:YH54=UZ90)*(YJ3:YJ54="W"))+SUMPRODUCT((YE3:YE54=UZ93)*(YH3:YH54=UZ90)*(YJ3:YJ54="W"))+SUMPRODUCT((YE3:YE54=UZ89)*(YH3:YH54=UZ90)*(YJ3:YJ54="W"))</f>
        <v>0</v>
      </c>
      <c r="VB90" s="395">
        <f ca="1">SUMPRODUCT((YE3:YE54=UZ90)*(YH3:YH54=UZ91)*(YI3:YI54="D"))+SUMPRODUCT((YE3:YE54=UZ90)*(YH3:YH54=UZ92)*(YI3:YI54="D"))+SUMPRODUCT((YE3:YE54=UZ90)*(YH3:YH54=UZ93)*(YI3:YI54="D"))+SUMPRODUCT((YE3:YE54=UZ90)*(YH3:YH54=UZ89)*(YI3:YI54="D"))+SUMPRODUCT((YE3:YE54=UZ91)*(YH3:YH54=UZ90)*(YI3:YI54="D"))+SUMPRODUCT((YE3:YE54=UZ92)*(YH3:YH54=UZ90)*(YI3:YI54="D"))+SUMPRODUCT((YE3:YE54=UZ93)*(YH3:YH54=UZ90)*(YI3:YI54="D"))+SUMPRODUCT((YE3:YE54=UZ89)*(YH3:YH54=UZ90)*(YI3:YI54="D"))</f>
        <v>0</v>
      </c>
      <c r="VC90" s="395">
        <f ca="1">SUMPRODUCT((YE3:YE54=UZ90)*(YH3:YH54=UZ91)*(YI3:YI54="L"))+SUMPRODUCT((YE3:YE54=UZ90)*(YH3:YH54=UZ92)*(YI3:YI54="L"))+SUMPRODUCT((YE3:YE54=UZ90)*(YH3:YH54=UZ93)*(YI3:YI54="L"))+SUMPRODUCT((YE3:YE54=UZ90)*(YH3:YH54=UZ89)*(YI3:YI54="L"))+SUMPRODUCT((YE3:YE54=UZ91)*(YH3:YH54=UZ90)*(YJ3:YJ54="L"))+SUMPRODUCT((YE3:YE54=UZ92)*(YH3:YH54=UZ90)*(YJ3:YJ54="L"))+SUMPRODUCT((YE3:YE54=UZ93)*(YH3:YH54=UZ90)*(YJ3:YJ54="L"))+SUMPRODUCT((YE3:YE54=UZ89)*(YH3:YH54=UZ90)*(YJ3:YJ54="L"))</f>
        <v>0</v>
      </c>
      <c r="VD90" s="395">
        <f ca="1">SUMPRODUCT((YE3:YE54=UZ90)*(YH3:YH54=UZ91)*YF3:YF54)+SUMPRODUCT((YE3:YE54=UZ90)*(YH3:YH54=UZ92)*YF3:YF54)+SUMPRODUCT((YE3:YE54=UZ90)*(YH3:YH54=UZ93)*YF3:YF54)+SUMPRODUCT((YE3:YE54=UZ90)*(YH3:YH54=UZ89)*YF3:YF54)+SUMPRODUCT((YE3:YE54=UZ91)*(YH3:YH54=UZ90)*YG3:YG54)+SUMPRODUCT((YE3:YE54=UZ92)*(YH3:YH54=UZ90)*YG3:YG54)+SUMPRODUCT((YE3:YE54=UZ93)*(YH3:YH54=UZ90)*YG3:YG54)+SUMPRODUCT((YE3:YE54=UZ89)*(YH3:YH54=UZ90)*YG3:YG54)</f>
        <v>0</v>
      </c>
      <c r="VE90" s="395">
        <f ca="1">SUMPRODUCT((YE3:YE54=UZ90)*(YH3:YH54=UZ91)*YG3:YG54)+SUMPRODUCT((YE3:YE54=UZ90)*(YH3:YH54=UZ92)*YG3:YG54)+SUMPRODUCT((YE3:YE54=UZ90)*(YH3:YH54=UZ93)*YG3:YG54)+SUMPRODUCT((YE3:YE54=UZ90)*(YH3:YH54=UZ89)*YG3:YG54)+SUMPRODUCT((YE3:YE54=UZ91)*(YH3:YH54=UZ90)*YF3:YF54)+SUMPRODUCT((YE3:YE54=UZ92)*(YH3:YH54=UZ90)*YF3:YF54)+SUMPRODUCT((YE3:YE54=UZ93)*(YH3:YH54=UZ90)*YF3:YF54)+SUMPRODUCT((YE3:YE54=UZ89)*(YH3:YH54=UZ90)*YF3:YF54)</f>
        <v>0</v>
      </c>
      <c r="VF90" s="395">
        <f ca="1">VD90-VE90+1000</f>
        <v>1000</v>
      </c>
      <c r="VG90" s="395">
        <f t="shared" ref="VG90:VG92" ca="1" si="7851">IF(UZ90&lt;&gt;"",VA90*3+VB90*1,"")</f>
        <v>0</v>
      </c>
      <c r="VH90" s="395">
        <f ca="1">IF(UZ90&lt;&gt;"",VLOOKUP(UZ90,UG4:UM52,7,FALSE),"")</f>
        <v>1000</v>
      </c>
      <c r="VI90" s="395">
        <f ca="1">IF(UZ90&lt;&gt;"",VLOOKUP(UZ90,UG4:UM52,5,FALSE),"")</f>
        <v>0</v>
      </c>
      <c r="VJ90" s="395">
        <f ca="1">IF(UZ90&lt;&gt;"",VLOOKUP(UZ90,UG4:UO52,9,FALSE),"")</f>
        <v>11</v>
      </c>
      <c r="VK90" s="395">
        <f t="shared" ref="VK90:VK92" ca="1" si="7852">VG90</f>
        <v>0</v>
      </c>
      <c r="VL90" s="395">
        <f ca="1">IF(UZ90&lt;&gt;"",RANK(VK90,VK89:VK92),"")</f>
        <v>1</v>
      </c>
      <c r="VM90" s="395">
        <f ca="1">IF(UZ90&lt;&gt;"",SUMPRODUCT((VK89:VK92=VK90)*(VF89:VF92&gt;VF90)),"")</f>
        <v>0</v>
      </c>
      <c r="VN90" s="395">
        <f ca="1">IF(UZ90&lt;&gt;"",SUMPRODUCT((VK89:VK92=VK90)*(VF89:VF92=VF90)*(VD89:VD92&gt;VD90)),"")</f>
        <v>0</v>
      </c>
      <c r="VO90" s="395">
        <f ca="1">IF(UZ90&lt;&gt;"",SUMPRODUCT((VK89:VK92=VK90)*(VF89:VF92=VF90)*(VD89:VD92=VD90)*(VH89:VH92&gt;VH90)),"")</f>
        <v>0</v>
      </c>
      <c r="VP90" s="395">
        <f ca="1">IF(UZ90&lt;&gt;"",SUMPRODUCT((VK89:VK92=VK90)*(VF89:VF92=VF90)*(VD89:VD92=VD90)*(VH89:VH92=VH90)*(VI89:VI92&gt;VI90)),"")</f>
        <v>0</v>
      </c>
      <c r="VQ90" s="395">
        <f ca="1">IF(UZ90&lt;&gt;"",SUMPRODUCT((VK89:VK92=VK90)*(VF89:VF92=VF90)*(VD89:VD92=VD90)*(VH89:VH92=VH90)*(VI89:VI92=VI90)*(VJ89:VJ92&gt;VJ90)),"")</f>
        <v>2</v>
      </c>
      <c r="VR90" s="395">
        <f ca="1">IF(UZ90&lt;&gt;"",SUM(VL90:VQ90),"")</f>
        <v>3</v>
      </c>
      <c r="VS90" s="395" t="str">
        <f ca="1">IF(VT38&lt;&gt;"",SUMPRODUCT((WA37:WA40=WA38)*(VZ37:VZ40=VZ38)*(VX37:VX40=VX38)*(VY37:VY40=VY38)),"")</f>
        <v/>
      </c>
      <c r="VT90" s="395" t="str">
        <f ca="1">IF(AND(VS90&lt;&gt;"",VS90&gt;1),VT38,"")</f>
        <v/>
      </c>
      <c r="VU90" s="395">
        <f ca="1">SUMPRODUCT((YE3:YE54=VT90)*(YH3:YH54=VT91)*(YI3:YI54="W"))+SUMPRODUCT((YE3:YE54=VT90)*(YH3:YH54=VT92)*(YI3:YI54="W"))+SUMPRODUCT((YE3:YE54=VT90)*(YH3:YH54=VT93)*(YI3:YI54="W"))+SUMPRODUCT((YE3:YE54=VT91)*(YH3:YH54=VT90)*(YJ3:YJ54="W"))+SUMPRODUCT((YE3:YE54=VT92)*(YH3:YH54=VT90)*(YJ3:YJ54="W"))+SUMPRODUCT((YE3:YE54=VT93)*(YH3:YH54=VT90)*(YJ3:YJ54="W"))</f>
        <v>0</v>
      </c>
      <c r="VV90" s="395">
        <f ca="1">SUMPRODUCT((YE3:YE54=VT90)*(YH3:YH54=VT91)*(YI3:YI54="D"))+SUMPRODUCT((YE3:YE54=VT90)*(YH3:YH54=VT92)*(YI3:YI54="D"))+SUMPRODUCT((YE3:YE54=VT90)*(YH3:YH54=VT93)*(YI3:YI54="D"))+SUMPRODUCT((YE3:YE54=VT91)*(YH3:YH54=VT90)*(YI3:YI54="D"))+SUMPRODUCT((YE3:YE54=VT92)*(YH3:YH54=VT90)*(YI3:YI54="D"))+SUMPRODUCT((YE3:YE54=VT93)*(YH3:YH54=VT90)*(YI3:YI54="D"))</f>
        <v>0</v>
      </c>
      <c r="VW90" s="395">
        <f ca="1">SUMPRODUCT((YE3:YE54=VT90)*(YH3:YH54=VT91)*(YI3:YI54="L"))+SUMPRODUCT((YE3:YE54=VT90)*(YH3:YH54=VT92)*(YI3:YI54="L"))+SUMPRODUCT((YE3:YE54=VT90)*(YH3:YH54=VT93)*(YI3:YI54="L"))+SUMPRODUCT((YE3:YE54=VT91)*(YH3:YH54=VT90)*(YJ3:YJ54="L"))+SUMPRODUCT((YE3:YE54=VT92)*(YH3:YH54=VT90)*(YJ3:YJ54="L"))+SUMPRODUCT((YE3:YE54=VT93)*(YH3:YH54=VT90)*(YJ3:YJ54="L"))</f>
        <v>0</v>
      </c>
      <c r="VX90" s="395">
        <f ca="1">SUMPRODUCT((YE3:YE54=VT90)*(YH3:YH54=VT91)*YF3:YF54)+SUMPRODUCT((YE3:YE54=VT90)*(YH3:YH54=VT92)*YF3:YF54)+SUMPRODUCT((YE3:YE54=VT90)*(YH3:YH54=VT93)*YF3:YF54)+SUMPRODUCT((YE3:YE54=VT90)*(YH3:YH54=VT89)*YF3:YF54)+SUMPRODUCT((YE3:YE54=VT91)*(YH3:YH54=VT90)*YG3:YG54)+SUMPRODUCT((YE3:YE54=VT92)*(YH3:YH54=VT90)*YG3:YG54)+SUMPRODUCT((YE3:YE54=VT93)*(YH3:YH54=VT90)*YG3:YG54)+SUMPRODUCT((YE3:YE54=VT89)*(YH3:YH54=VT90)*YG3:YG54)</f>
        <v>0</v>
      </c>
      <c r="VY90" s="395">
        <f ca="1">SUMPRODUCT((YE3:YE54=VT90)*(YH3:YH54=VT91)*YG3:YG54)+SUMPRODUCT((YE3:YE54=VT90)*(YH3:YH54=VT92)*YG3:YG54)+SUMPRODUCT((YE3:YE54=VT90)*(YH3:YH54=VT93)*YG3:YG54)+SUMPRODUCT((YE3:YE54=VT90)*(YH3:YH54=VT89)*YG3:YG54)+SUMPRODUCT((YE3:YE54=VT91)*(YH3:YH54=VT90)*YF3:YF54)+SUMPRODUCT((YE3:YE54=VT92)*(YH3:YH54=VT90)*YF3:YF54)+SUMPRODUCT((YE3:YE54=VT93)*(YH3:YH54=VT90)*YF3:YF54)+SUMPRODUCT((YE3:YE54=VT89)*(YH3:YH54=VT90)*YF3:YF54)</f>
        <v>0</v>
      </c>
      <c r="VZ90" s="395">
        <f ca="1">VX90-VY90+1000</f>
        <v>1000</v>
      </c>
      <c r="WA90" s="395" t="str">
        <f t="shared" ref="WA90:WA92" ca="1" si="7853">IF(VT90&lt;&gt;"",VU90*3+VV90*1,"")</f>
        <v/>
      </c>
      <c r="WB90" s="395" t="str">
        <f ca="1">IF(VT90&lt;&gt;"",VLOOKUP(VT90,UG4:UM52,7,FALSE),"")</f>
        <v/>
      </c>
      <c r="WC90" s="395" t="str">
        <f ca="1">IF(VT90&lt;&gt;"",VLOOKUP(VT90,UG4:UM52,5,FALSE),"")</f>
        <v/>
      </c>
      <c r="WD90" s="395" t="str">
        <f ca="1">IF(VT90&lt;&gt;"",VLOOKUP(VT90,UG4:UO52,9,FALSE),"")</f>
        <v/>
      </c>
      <c r="WE90" s="395" t="str">
        <f t="shared" ref="WE90:WE92" ca="1" si="7854">WA90</f>
        <v/>
      </c>
      <c r="WF90" s="395" t="str">
        <f ca="1">IF(VT90&lt;&gt;"",RANK(WE90,WE89:WE92),"")</f>
        <v/>
      </c>
      <c r="WG90" s="395" t="str">
        <f ca="1">IF(VT90&lt;&gt;"",SUMPRODUCT((WE89:WE92=WE90)*(VZ89:VZ92&gt;VZ90)),"")</f>
        <v/>
      </c>
      <c r="WH90" s="395" t="str">
        <f ca="1">IF(VT90&lt;&gt;"",SUMPRODUCT((WE89:WE92=WE90)*(VZ89:VZ92=VZ90)*(VX89:VX92&gt;VX90)),"")</f>
        <v/>
      </c>
      <c r="WI90" s="395" t="str">
        <f ca="1">IF(VT90&lt;&gt;"",SUMPRODUCT((WE89:WE92=WE90)*(VZ89:VZ92=VZ90)*(VX89:VX92=VX90)*(WB89:WB92&gt;WB90)),"")</f>
        <v/>
      </c>
      <c r="WJ90" s="395" t="str">
        <f ca="1">IF(VT90&lt;&gt;"",SUMPRODUCT((WE89:WE92=WE90)*(VZ89:VZ92=VZ90)*(VX89:VX92=VX90)*(WB89:WB92=WB90)*(WC89:WC92&gt;WC90)),"")</f>
        <v/>
      </c>
      <c r="WK90" s="395" t="str">
        <f ca="1">IF(VT90&lt;&gt;"",SUMPRODUCT((WE89:WE92=WE90)*(VZ89:VZ92=VZ90)*(VX89:VX92=VX90)*(WB89:WB92=WB90)*(WC89:WC92=WC90)*(WD89:WD92&gt;WD90)),"")</f>
        <v/>
      </c>
      <c r="WL90" s="395" t="str">
        <f ca="1">IF(VT90&lt;&gt;"",SUM(WF90:WK90)+1,"")</f>
        <v/>
      </c>
      <c r="YT90" s="395">
        <f ca="1">IF(COUNTIF(YT37:YT40,4)=4,1,SUMPRODUCT((YT37:YT40=YT38)*(YS37:YS40=YS38)*(YQ37:YQ40&gt;YQ38))+1)</f>
        <v>1</v>
      </c>
      <c r="ZE90" s="395">
        <f ca="1">IF(ZF38&lt;&gt;"",SUMPRODUCT((ZM37:ZM40=ZM38)*(ZL37:ZL40=ZL38)*(ZJ37:ZJ40=ZJ38)*(ZK37:ZK40=ZK38)),"")</f>
        <v>4</v>
      </c>
      <c r="ZF90" s="395" t="str">
        <f ca="1">IF(AND(ZE90&lt;&gt;"",ZE90&gt;1),ZF38,"")</f>
        <v>Ulsan HD</v>
      </c>
      <c r="ZG90" s="395">
        <f ca="1">SUMPRODUCT((ACK3:ACK54=ZF90)*(ACN3:ACN54=ZF91)*(ACO3:ACO54="W"))+SUMPRODUCT((ACK3:ACK54=ZF90)*(ACN3:ACN54=ZF92)*(ACO3:ACO54="W"))+SUMPRODUCT((ACK3:ACK54=ZF90)*(ACN3:ACN54=ZF93)*(ACO3:ACO54="W"))+SUMPRODUCT((ACK3:ACK54=ZF90)*(ACN3:ACN54=ZF89)*(ACO3:ACO54="W"))+SUMPRODUCT((ACK3:ACK54=ZF91)*(ACN3:ACN54=ZF90)*(ACP3:ACP54="W"))+SUMPRODUCT((ACK3:ACK54=ZF92)*(ACN3:ACN54=ZF90)*(ACP3:ACP54="W"))+SUMPRODUCT((ACK3:ACK54=ZF93)*(ACN3:ACN54=ZF90)*(ACP3:ACP54="W"))+SUMPRODUCT((ACK3:ACK54=ZF89)*(ACN3:ACN54=ZF90)*(ACP3:ACP54="W"))</f>
        <v>0</v>
      </c>
      <c r="ZH90" s="395">
        <f ca="1">SUMPRODUCT((ACK3:ACK54=ZF90)*(ACN3:ACN54=ZF91)*(ACO3:ACO54="D"))+SUMPRODUCT((ACK3:ACK54=ZF90)*(ACN3:ACN54=ZF92)*(ACO3:ACO54="D"))+SUMPRODUCT((ACK3:ACK54=ZF90)*(ACN3:ACN54=ZF93)*(ACO3:ACO54="D"))+SUMPRODUCT((ACK3:ACK54=ZF90)*(ACN3:ACN54=ZF89)*(ACO3:ACO54="D"))+SUMPRODUCT((ACK3:ACK54=ZF91)*(ACN3:ACN54=ZF90)*(ACO3:ACO54="D"))+SUMPRODUCT((ACK3:ACK54=ZF92)*(ACN3:ACN54=ZF90)*(ACO3:ACO54="D"))+SUMPRODUCT((ACK3:ACK54=ZF93)*(ACN3:ACN54=ZF90)*(ACO3:ACO54="D"))+SUMPRODUCT((ACK3:ACK54=ZF89)*(ACN3:ACN54=ZF90)*(ACO3:ACO54="D"))</f>
        <v>0</v>
      </c>
      <c r="ZI90" s="395">
        <f ca="1">SUMPRODUCT((ACK3:ACK54=ZF90)*(ACN3:ACN54=ZF91)*(ACO3:ACO54="L"))+SUMPRODUCT((ACK3:ACK54=ZF90)*(ACN3:ACN54=ZF92)*(ACO3:ACO54="L"))+SUMPRODUCT((ACK3:ACK54=ZF90)*(ACN3:ACN54=ZF93)*(ACO3:ACO54="L"))+SUMPRODUCT((ACK3:ACK54=ZF90)*(ACN3:ACN54=ZF89)*(ACO3:ACO54="L"))+SUMPRODUCT((ACK3:ACK54=ZF91)*(ACN3:ACN54=ZF90)*(ACP3:ACP54="L"))+SUMPRODUCT((ACK3:ACK54=ZF92)*(ACN3:ACN54=ZF90)*(ACP3:ACP54="L"))+SUMPRODUCT((ACK3:ACK54=ZF93)*(ACN3:ACN54=ZF90)*(ACP3:ACP54="L"))+SUMPRODUCT((ACK3:ACK54=ZF89)*(ACN3:ACN54=ZF90)*(ACP3:ACP54="L"))</f>
        <v>0</v>
      </c>
      <c r="ZJ90" s="395">
        <f ca="1">SUMPRODUCT((ACK3:ACK54=ZF90)*(ACN3:ACN54=ZF91)*ACL3:ACL54)+SUMPRODUCT((ACK3:ACK54=ZF90)*(ACN3:ACN54=ZF92)*ACL3:ACL54)+SUMPRODUCT((ACK3:ACK54=ZF90)*(ACN3:ACN54=ZF93)*ACL3:ACL54)+SUMPRODUCT((ACK3:ACK54=ZF90)*(ACN3:ACN54=ZF89)*ACL3:ACL54)+SUMPRODUCT((ACK3:ACK54=ZF91)*(ACN3:ACN54=ZF90)*ACM3:ACM54)+SUMPRODUCT((ACK3:ACK54=ZF92)*(ACN3:ACN54=ZF90)*ACM3:ACM54)+SUMPRODUCT((ACK3:ACK54=ZF93)*(ACN3:ACN54=ZF90)*ACM3:ACM54)+SUMPRODUCT((ACK3:ACK54=ZF89)*(ACN3:ACN54=ZF90)*ACM3:ACM54)</f>
        <v>0</v>
      </c>
      <c r="ZK90" s="395">
        <f ca="1">SUMPRODUCT((ACK3:ACK54=ZF90)*(ACN3:ACN54=ZF91)*ACM3:ACM54)+SUMPRODUCT((ACK3:ACK54=ZF90)*(ACN3:ACN54=ZF92)*ACM3:ACM54)+SUMPRODUCT((ACK3:ACK54=ZF90)*(ACN3:ACN54=ZF93)*ACM3:ACM54)+SUMPRODUCT((ACK3:ACK54=ZF90)*(ACN3:ACN54=ZF89)*ACM3:ACM54)+SUMPRODUCT((ACK3:ACK54=ZF91)*(ACN3:ACN54=ZF90)*ACL3:ACL54)+SUMPRODUCT((ACK3:ACK54=ZF92)*(ACN3:ACN54=ZF90)*ACL3:ACL54)+SUMPRODUCT((ACK3:ACK54=ZF93)*(ACN3:ACN54=ZF90)*ACL3:ACL54)+SUMPRODUCT((ACK3:ACK54=ZF89)*(ACN3:ACN54=ZF90)*ACL3:ACL54)</f>
        <v>0</v>
      </c>
      <c r="ZL90" s="395">
        <f ca="1">ZJ90-ZK90+1000</f>
        <v>1000</v>
      </c>
      <c r="ZM90" s="395">
        <f t="shared" ref="ZM90:ZM92" ca="1" si="7855">IF(ZF90&lt;&gt;"",ZG90*3+ZH90*1,"")</f>
        <v>0</v>
      </c>
      <c r="ZN90" s="395">
        <f ca="1">IF(ZF90&lt;&gt;"",VLOOKUP(ZF90,YM4:YS52,7,FALSE),"")</f>
        <v>1000</v>
      </c>
      <c r="ZO90" s="395">
        <f ca="1">IF(ZF90&lt;&gt;"",VLOOKUP(ZF90,YM4:YS52,5,FALSE),"")</f>
        <v>0</v>
      </c>
      <c r="ZP90" s="395">
        <f ca="1">IF(ZF90&lt;&gt;"",VLOOKUP(ZF90,YM4:YU52,9,FALSE),"")</f>
        <v>11</v>
      </c>
      <c r="ZQ90" s="395">
        <f t="shared" ref="ZQ90:ZQ92" ca="1" si="7856">ZM90</f>
        <v>0</v>
      </c>
      <c r="ZR90" s="395">
        <f ca="1">IF(ZF90&lt;&gt;"",RANK(ZQ90,ZQ89:ZQ92),"")</f>
        <v>1</v>
      </c>
      <c r="ZS90" s="395">
        <f ca="1">IF(ZF90&lt;&gt;"",SUMPRODUCT((ZQ89:ZQ92=ZQ90)*(ZL89:ZL92&gt;ZL90)),"")</f>
        <v>0</v>
      </c>
      <c r="ZT90" s="395">
        <f ca="1">IF(ZF90&lt;&gt;"",SUMPRODUCT((ZQ89:ZQ92=ZQ90)*(ZL89:ZL92=ZL90)*(ZJ89:ZJ92&gt;ZJ90)),"")</f>
        <v>0</v>
      </c>
      <c r="ZU90" s="395">
        <f ca="1">IF(ZF90&lt;&gt;"",SUMPRODUCT((ZQ89:ZQ92=ZQ90)*(ZL89:ZL92=ZL90)*(ZJ89:ZJ92=ZJ90)*(ZN89:ZN92&gt;ZN90)),"")</f>
        <v>0</v>
      </c>
      <c r="ZV90" s="395">
        <f ca="1">IF(ZF90&lt;&gt;"",SUMPRODUCT((ZQ89:ZQ92=ZQ90)*(ZL89:ZL92=ZL90)*(ZJ89:ZJ92=ZJ90)*(ZN89:ZN92=ZN90)*(ZO89:ZO92&gt;ZO90)),"")</f>
        <v>0</v>
      </c>
      <c r="ZW90" s="395">
        <f ca="1">IF(ZF90&lt;&gt;"",SUMPRODUCT((ZQ89:ZQ92=ZQ90)*(ZL89:ZL92=ZL90)*(ZJ89:ZJ92=ZJ90)*(ZN89:ZN92=ZN90)*(ZO89:ZO92=ZO90)*(ZP89:ZP92&gt;ZP90)),"")</f>
        <v>2</v>
      </c>
      <c r="ZX90" s="395">
        <f ca="1">IF(ZF90&lt;&gt;"",SUM(ZR90:ZW90),"")</f>
        <v>3</v>
      </c>
      <c r="ZY90" s="395" t="str">
        <f ca="1">IF(ZZ38&lt;&gt;"",SUMPRODUCT((AAG37:AAG40=AAG38)*(AAF37:AAF40=AAF38)*(AAD37:AAD40=AAD38)*(AAE37:AAE40=AAE38)),"")</f>
        <v/>
      </c>
      <c r="ZZ90" s="395" t="str">
        <f ca="1">IF(AND(ZY90&lt;&gt;"",ZY90&gt;1),ZZ38,"")</f>
        <v/>
      </c>
      <c r="AAA90" s="395">
        <f ca="1">SUMPRODUCT((ACK3:ACK54=ZZ90)*(ACN3:ACN54=ZZ91)*(ACO3:ACO54="W"))+SUMPRODUCT((ACK3:ACK54=ZZ90)*(ACN3:ACN54=ZZ92)*(ACO3:ACO54="W"))+SUMPRODUCT((ACK3:ACK54=ZZ90)*(ACN3:ACN54=ZZ93)*(ACO3:ACO54="W"))+SUMPRODUCT((ACK3:ACK54=ZZ91)*(ACN3:ACN54=ZZ90)*(ACP3:ACP54="W"))+SUMPRODUCT((ACK3:ACK54=ZZ92)*(ACN3:ACN54=ZZ90)*(ACP3:ACP54="W"))+SUMPRODUCT((ACK3:ACK54=ZZ93)*(ACN3:ACN54=ZZ90)*(ACP3:ACP54="W"))</f>
        <v>0</v>
      </c>
      <c r="AAB90" s="395">
        <f ca="1">SUMPRODUCT((ACK3:ACK54=ZZ90)*(ACN3:ACN54=ZZ91)*(ACO3:ACO54="D"))+SUMPRODUCT((ACK3:ACK54=ZZ90)*(ACN3:ACN54=ZZ92)*(ACO3:ACO54="D"))+SUMPRODUCT((ACK3:ACK54=ZZ90)*(ACN3:ACN54=ZZ93)*(ACO3:ACO54="D"))+SUMPRODUCT((ACK3:ACK54=ZZ91)*(ACN3:ACN54=ZZ90)*(ACO3:ACO54="D"))+SUMPRODUCT((ACK3:ACK54=ZZ92)*(ACN3:ACN54=ZZ90)*(ACO3:ACO54="D"))+SUMPRODUCT((ACK3:ACK54=ZZ93)*(ACN3:ACN54=ZZ90)*(ACO3:ACO54="D"))</f>
        <v>0</v>
      </c>
      <c r="AAC90" s="395">
        <f ca="1">SUMPRODUCT((ACK3:ACK54=ZZ90)*(ACN3:ACN54=ZZ91)*(ACO3:ACO54="L"))+SUMPRODUCT((ACK3:ACK54=ZZ90)*(ACN3:ACN54=ZZ92)*(ACO3:ACO54="L"))+SUMPRODUCT((ACK3:ACK54=ZZ90)*(ACN3:ACN54=ZZ93)*(ACO3:ACO54="L"))+SUMPRODUCT((ACK3:ACK54=ZZ91)*(ACN3:ACN54=ZZ90)*(ACP3:ACP54="L"))+SUMPRODUCT((ACK3:ACK54=ZZ92)*(ACN3:ACN54=ZZ90)*(ACP3:ACP54="L"))+SUMPRODUCT((ACK3:ACK54=ZZ93)*(ACN3:ACN54=ZZ90)*(ACP3:ACP54="L"))</f>
        <v>0</v>
      </c>
      <c r="AAD90" s="395">
        <f ca="1">SUMPRODUCT((ACK3:ACK54=ZZ90)*(ACN3:ACN54=ZZ91)*ACL3:ACL54)+SUMPRODUCT((ACK3:ACK54=ZZ90)*(ACN3:ACN54=ZZ92)*ACL3:ACL54)+SUMPRODUCT((ACK3:ACK54=ZZ90)*(ACN3:ACN54=ZZ93)*ACL3:ACL54)+SUMPRODUCT((ACK3:ACK54=ZZ90)*(ACN3:ACN54=ZZ89)*ACL3:ACL54)+SUMPRODUCT((ACK3:ACK54=ZZ91)*(ACN3:ACN54=ZZ90)*ACM3:ACM54)+SUMPRODUCT((ACK3:ACK54=ZZ92)*(ACN3:ACN54=ZZ90)*ACM3:ACM54)+SUMPRODUCT((ACK3:ACK54=ZZ93)*(ACN3:ACN54=ZZ90)*ACM3:ACM54)+SUMPRODUCT((ACK3:ACK54=ZZ89)*(ACN3:ACN54=ZZ90)*ACM3:ACM54)</f>
        <v>0</v>
      </c>
      <c r="AAE90" s="395">
        <f ca="1">SUMPRODUCT((ACK3:ACK54=ZZ90)*(ACN3:ACN54=ZZ91)*ACM3:ACM54)+SUMPRODUCT((ACK3:ACK54=ZZ90)*(ACN3:ACN54=ZZ92)*ACM3:ACM54)+SUMPRODUCT((ACK3:ACK54=ZZ90)*(ACN3:ACN54=ZZ93)*ACM3:ACM54)+SUMPRODUCT((ACK3:ACK54=ZZ90)*(ACN3:ACN54=ZZ89)*ACM3:ACM54)+SUMPRODUCT((ACK3:ACK54=ZZ91)*(ACN3:ACN54=ZZ90)*ACL3:ACL54)+SUMPRODUCT((ACK3:ACK54=ZZ92)*(ACN3:ACN54=ZZ90)*ACL3:ACL54)+SUMPRODUCT((ACK3:ACK54=ZZ93)*(ACN3:ACN54=ZZ90)*ACL3:ACL54)+SUMPRODUCT((ACK3:ACK54=ZZ89)*(ACN3:ACN54=ZZ90)*ACL3:ACL54)</f>
        <v>0</v>
      </c>
      <c r="AAF90" s="395">
        <f ca="1">AAD90-AAE90+1000</f>
        <v>1000</v>
      </c>
      <c r="AAG90" s="395" t="str">
        <f t="shared" ref="AAG90:AAG92" ca="1" si="7857">IF(ZZ90&lt;&gt;"",AAA90*3+AAB90*1,"")</f>
        <v/>
      </c>
      <c r="AAH90" s="395" t="str">
        <f ca="1">IF(ZZ90&lt;&gt;"",VLOOKUP(ZZ90,YM4:YS52,7,FALSE),"")</f>
        <v/>
      </c>
      <c r="AAI90" s="395" t="str">
        <f ca="1">IF(ZZ90&lt;&gt;"",VLOOKUP(ZZ90,YM4:YS52,5,FALSE),"")</f>
        <v/>
      </c>
      <c r="AAJ90" s="395" t="str">
        <f ca="1">IF(ZZ90&lt;&gt;"",VLOOKUP(ZZ90,YM4:YU52,9,FALSE),"")</f>
        <v/>
      </c>
      <c r="AAK90" s="395" t="str">
        <f t="shared" ref="AAK90:AAK92" ca="1" si="7858">AAG90</f>
        <v/>
      </c>
      <c r="AAL90" s="395" t="str">
        <f ca="1">IF(ZZ90&lt;&gt;"",RANK(AAK90,AAK89:AAK92),"")</f>
        <v/>
      </c>
      <c r="AAM90" s="395" t="str">
        <f ca="1">IF(ZZ90&lt;&gt;"",SUMPRODUCT((AAK89:AAK92=AAK90)*(AAF89:AAF92&gt;AAF90)),"")</f>
        <v/>
      </c>
      <c r="AAN90" s="395" t="str">
        <f ca="1">IF(ZZ90&lt;&gt;"",SUMPRODUCT((AAK89:AAK92=AAK90)*(AAF89:AAF92=AAF90)*(AAD89:AAD92&gt;AAD90)),"")</f>
        <v/>
      </c>
      <c r="AAO90" s="395" t="str">
        <f ca="1">IF(ZZ90&lt;&gt;"",SUMPRODUCT((AAK89:AAK92=AAK90)*(AAF89:AAF92=AAF90)*(AAD89:AAD92=AAD90)*(AAH89:AAH92&gt;AAH90)),"")</f>
        <v/>
      </c>
      <c r="AAP90" s="395" t="str">
        <f ca="1">IF(ZZ90&lt;&gt;"",SUMPRODUCT((AAK89:AAK92=AAK90)*(AAF89:AAF92=AAF90)*(AAD89:AAD92=AAD90)*(AAH89:AAH92=AAH90)*(AAI89:AAI92&gt;AAI90)),"")</f>
        <v/>
      </c>
      <c r="AAQ90" s="395" t="str">
        <f ca="1">IF(ZZ90&lt;&gt;"",SUMPRODUCT((AAK89:AAK92=AAK90)*(AAF89:AAF92=AAF90)*(AAD89:AAD92=AAD90)*(AAH89:AAH92=AAH90)*(AAI89:AAI92=AAI90)*(AAJ89:AAJ92&gt;AAJ90)),"")</f>
        <v/>
      </c>
      <c r="AAR90" s="395" t="str">
        <f ca="1">IF(ZZ90&lt;&gt;"",SUM(AAL90:AAQ90)+1,"")</f>
        <v/>
      </c>
      <c r="ACZ90" s="395">
        <f ca="1">IF(COUNTIF(ACZ37:ACZ40,4)=4,1,SUMPRODUCT((ACZ37:ACZ40=ACZ38)*(ACY37:ACY40=ACY38)*(ACW37:ACW40&gt;ACW38))+1)</f>
        <v>1</v>
      </c>
      <c r="ADK90" s="395">
        <f ca="1">IF(ADL38&lt;&gt;"",SUMPRODUCT((ADS37:ADS40=ADS38)*(ADR37:ADR40=ADR38)*(ADP37:ADP40=ADP38)*(ADQ37:ADQ40=ADQ38)),"")</f>
        <v>4</v>
      </c>
      <c r="ADL90" s="395" t="str">
        <f ca="1">IF(AND(ADK90&lt;&gt;"",ADK90&gt;1),ADL38,"")</f>
        <v>Ulsan HD</v>
      </c>
      <c r="ADM90" s="395">
        <f ca="1">SUMPRODUCT((AGQ3:AGQ54=ADL90)*(AGT3:AGT54=ADL91)*(AGU3:AGU54="W"))+SUMPRODUCT((AGQ3:AGQ54=ADL90)*(AGT3:AGT54=ADL92)*(AGU3:AGU54="W"))+SUMPRODUCT((AGQ3:AGQ54=ADL90)*(AGT3:AGT54=ADL93)*(AGU3:AGU54="W"))+SUMPRODUCT((AGQ3:AGQ54=ADL90)*(AGT3:AGT54=ADL89)*(AGU3:AGU54="W"))+SUMPRODUCT((AGQ3:AGQ54=ADL91)*(AGT3:AGT54=ADL90)*(AGV3:AGV54="W"))+SUMPRODUCT((AGQ3:AGQ54=ADL92)*(AGT3:AGT54=ADL90)*(AGV3:AGV54="W"))+SUMPRODUCT((AGQ3:AGQ54=ADL93)*(AGT3:AGT54=ADL90)*(AGV3:AGV54="W"))+SUMPRODUCT((AGQ3:AGQ54=ADL89)*(AGT3:AGT54=ADL90)*(AGV3:AGV54="W"))</f>
        <v>0</v>
      </c>
      <c r="ADN90" s="395">
        <f ca="1">SUMPRODUCT((AGQ3:AGQ54=ADL90)*(AGT3:AGT54=ADL91)*(AGU3:AGU54="D"))+SUMPRODUCT((AGQ3:AGQ54=ADL90)*(AGT3:AGT54=ADL92)*(AGU3:AGU54="D"))+SUMPRODUCT((AGQ3:AGQ54=ADL90)*(AGT3:AGT54=ADL93)*(AGU3:AGU54="D"))+SUMPRODUCT((AGQ3:AGQ54=ADL90)*(AGT3:AGT54=ADL89)*(AGU3:AGU54="D"))+SUMPRODUCT((AGQ3:AGQ54=ADL91)*(AGT3:AGT54=ADL90)*(AGU3:AGU54="D"))+SUMPRODUCT((AGQ3:AGQ54=ADL92)*(AGT3:AGT54=ADL90)*(AGU3:AGU54="D"))+SUMPRODUCT((AGQ3:AGQ54=ADL93)*(AGT3:AGT54=ADL90)*(AGU3:AGU54="D"))+SUMPRODUCT((AGQ3:AGQ54=ADL89)*(AGT3:AGT54=ADL90)*(AGU3:AGU54="D"))</f>
        <v>0</v>
      </c>
      <c r="ADO90" s="395">
        <f ca="1">SUMPRODUCT((AGQ3:AGQ54=ADL90)*(AGT3:AGT54=ADL91)*(AGU3:AGU54="L"))+SUMPRODUCT((AGQ3:AGQ54=ADL90)*(AGT3:AGT54=ADL92)*(AGU3:AGU54="L"))+SUMPRODUCT((AGQ3:AGQ54=ADL90)*(AGT3:AGT54=ADL93)*(AGU3:AGU54="L"))+SUMPRODUCT((AGQ3:AGQ54=ADL90)*(AGT3:AGT54=ADL89)*(AGU3:AGU54="L"))+SUMPRODUCT((AGQ3:AGQ54=ADL91)*(AGT3:AGT54=ADL90)*(AGV3:AGV54="L"))+SUMPRODUCT((AGQ3:AGQ54=ADL92)*(AGT3:AGT54=ADL90)*(AGV3:AGV54="L"))+SUMPRODUCT((AGQ3:AGQ54=ADL93)*(AGT3:AGT54=ADL90)*(AGV3:AGV54="L"))+SUMPRODUCT((AGQ3:AGQ54=ADL89)*(AGT3:AGT54=ADL90)*(AGV3:AGV54="L"))</f>
        <v>0</v>
      </c>
      <c r="ADP90" s="395">
        <f ca="1">SUMPRODUCT((AGQ3:AGQ54=ADL90)*(AGT3:AGT54=ADL91)*AGR3:AGR54)+SUMPRODUCT((AGQ3:AGQ54=ADL90)*(AGT3:AGT54=ADL92)*AGR3:AGR54)+SUMPRODUCT((AGQ3:AGQ54=ADL90)*(AGT3:AGT54=ADL93)*AGR3:AGR54)+SUMPRODUCT((AGQ3:AGQ54=ADL90)*(AGT3:AGT54=ADL89)*AGR3:AGR54)+SUMPRODUCT((AGQ3:AGQ54=ADL91)*(AGT3:AGT54=ADL90)*AGS3:AGS54)+SUMPRODUCT((AGQ3:AGQ54=ADL92)*(AGT3:AGT54=ADL90)*AGS3:AGS54)+SUMPRODUCT((AGQ3:AGQ54=ADL93)*(AGT3:AGT54=ADL90)*AGS3:AGS54)+SUMPRODUCT((AGQ3:AGQ54=ADL89)*(AGT3:AGT54=ADL90)*AGS3:AGS54)</f>
        <v>0</v>
      </c>
      <c r="ADQ90" s="395">
        <f ca="1">SUMPRODUCT((AGQ3:AGQ54=ADL90)*(AGT3:AGT54=ADL91)*AGS3:AGS54)+SUMPRODUCT((AGQ3:AGQ54=ADL90)*(AGT3:AGT54=ADL92)*AGS3:AGS54)+SUMPRODUCT((AGQ3:AGQ54=ADL90)*(AGT3:AGT54=ADL93)*AGS3:AGS54)+SUMPRODUCT((AGQ3:AGQ54=ADL90)*(AGT3:AGT54=ADL89)*AGS3:AGS54)+SUMPRODUCT((AGQ3:AGQ54=ADL91)*(AGT3:AGT54=ADL90)*AGR3:AGR54)+SUMPRODUCT((AGQ3:AGQ54=ADL92)*(AGT3:AGT54=ADL90)*AGR3:AGR54)+SUMPRODUCT((AGQ3:AGQ54=ADL93)*(AGT3:AGT54=ADL90)*AGR3:AGR54)+SUMPRODUCT((AGQ3:AGQ54=ADL89)*(AGT3:AGT54=ADL90)*AGR3:AGR54)</f>
        <v>0</v>
      </c>
      <c r="ADR90" s="395">
        <f ca="1">ADP90-ADQ90+1000</f>
        <v>1000</v>
      </c>
      <c r="ADS90" s="395">
        <f t="shared" ref="ADS90:ADS92" ca="1" si="7859">IF(ADL90&lt;&gt;"",ADM90*3+ADN90*1,"")</f>
        <v>0</v>
      </c>
      <c r="ADT90" s="395">
        <f ca="1">IF(ADL90&lt;&gt;"",VLOOKUP(ADL90,ACS4:ACY52,7,FALSE),"")</f>
        <v>1000</v>
      </c>
      <c r="ADU90" s="395">
        <f ca="1">IF(ADL90&lt;&gt;"",VLOOKUP(ADL90,ACS4:ACY52,5,FALSE),"")</f>
        <v>0</v>
      </c>
      <c r="ADV90" s="395">
        <f ca="1">IF(ADL90&lt;&gt;"",VLOOKUP(ADL90,ACS4:ADA52,9,FALSE),"")</f>
        <v>11</v>
      </c>
      <c r="ADW90" s="395">
        <f t="shared" ref="ADW90:ADW92" ca="1" si="7860">ADS90</f>
        <v>0</v>
      </c>
      <c r="ADX90" s="395">
        <f ca="1">IF(ADL90&lt;&gt;"",RANK(ADW90,ADW89:ADW92),"")</f>
        <v>1</v>
      </c>
      <c r="ADY90" s="395">
        <f ca="1">IF(ADL90&lt;&gt;"",SUMPRODUCT((ADW89:ADW92=ADW90)*(ADR89:ADR92&gt;ADR90)),"")</f>
        <v>0</v>
      </c>
      <c r="ADZ90" s="395">
        <f ca="1">IF(ADL90&lt;&gt;"",SUMPRODUCT((ADW89:ADW92=ADW90)*(ADR89:ADR92=ADR90)*(ADP89:ADP92&gt;ADP90)),"")</f>
        <v>0</v>
      </c>
      <c r="AEA90" s="395">
        <f ca="1">IF(ADL90&lt;&gt;"",SUMPRODUCT((ADW89:ADW92=ADW90)*(ADR89:ADR92=ADR90)*(ADP89:ADP92=ADP90)*(ADT89:ADT92&gt;ADT90)),"")</f>
        <v>0</v>
      </c>
      <c r="AEB90" s="395">
        <f ca="1">IF(ADL90&lt;&gt;"",SUMPRODUCT((ADW89:ADW92=ADW90)*(ADR89:ADR92=ADR90)*(ADP89:ADP92=ADP90)*(ADT89:ADT92=ADT90)*(ADU89:ADU92&gt;ADU90)),"")</f>
        <v>0</v>
      </c>
      <c r="AEC90" s="395">
        <f ca="1">IF(ADL90&lt;&gt;"",SUMPRODUCT((ADW89:ADW92=ADW90)*(ADR89:ADR92=ADR90)*(ADP89:ADP92=ADP90)*(ADT89:ADT92=ADT90)*(ADU89:ADU92=ADU90)*(ADV89:ADV92&gt;ADV90)),"")</f>
        <v>2</v>
      </c>
      <c r="AED90" s="395">
        <f ca="1">IF(ADL90&lt;&gt;"",SUM(ADX90:AEC90),"")</f>
        <v>3</v>
      </c>
      <c r="AEE90" s="395" t="str">
        <f ca="1">IF(AEF38&lt;&gt;"",SUMPRODUCT((AEM37:AEM40=AEM38)*(AEL37:AEL40=AEL38)*(AEJ37:AEJ40=AEJ38)*(AEK37:AEK40=AEK38)),"")</f>
        <v/>
      </c>
      <c r="AEF90" s="395" t="str">
        <f ca="1">IF(AND(AEE90&lt;&gt;"",AEE90&gt;1),AEF38,"")</f>
        <v/>
      </c>
      <c r="AEG90" s="395">
        <f ca="1">SUMPRODUCT((AGQ3:AGQ54=AEF90)*(AGT3:AGT54=AEF91)*(AGU3:AGU54="W"))+SUMPRODUCT((AGQ3:AGQ54=AEF90)*(AGT3:AGT54=AEF92)*(AGU3:AGU54="W"))+SUMPRODUCT((AGQ3:AGQ54=AEF90)*(AGT3:AGT54=AEF93)*(AGU3:AGU54="W"))+SUMPRODUCT((AGQ3:AGQ54=AEF91)*(AGT3:AGT54=AEF90)*(AGV3:AGV54="W"))+SUMPRODUCT((AGQ3:AGQ54=AEF92)*(AGT3:AGT54=AEF90)*(AGV3:AGV54="W"))+SUMPRODUCT((AGQ3:AGQ54=AEF93)*(AGT3:AGT54=AEF90)*(AGV3:AGV54="W"))</f>
        <v>0</v>
      </c>
      <c r="AEH90" s="395">
        <f ca="1">SUMPRODUCT((AGQ3:AGQ54=AEF90)*(AGT3:AGT54=AEF91)*(AGU3:AGU54="D"))+SUMPRODUCT((AGQ3:AGQ54=AEF90)*(AGT3:AGT54=AEF92)*(AGU3:AGU54="D"))+SUMPRODUCT((AGQ3:AGQ54=AEF90)*(AGT3:AGT54=AEF93)*(AGU3:AGU54="D"))+SUMPRODUCT((AGQ3:AGQ54=AEF91)*(AGT3:AGT54=AEF90)*(AGU3:AGU54="D"))+SUMPRODUCT((AGQ3:AGQ54=AEF92)*(AGT3:AGT54=AEF90)*(AGU3:AGU54="D"))+SUMPRODUCT((AGQ3:AGQ54=AEF93)*(AGT3:AGT54=AEF90)*(AGU3:AGU54="D"))</f>
        <v>0</v>
      </c>
      <c r="AEI90" s="395">
        <f ca="1">SUMPRODUCT((AGQ3:AGQ54=AEF90)*(AGT3:AGT54=AEF91)*(AGU3:AGU54="L"))+SUMPRODUCT((AGQ3:AGQ54=AEF90)*(AGT3:AGT54=AEF92)*(AGU3:AGU54="L"))+SUMPRODUCT((AGQ3:AGQ54=AEF90)*(AGT3:AGT54=AEF93)*(AGU3:AGU54="L"))+SUMPRODUCT((AGQ3:AGQ54=AEF91)*(AGT3:AGT54=AEF90)*(AGV3:AGV54="L"))+SUMPRODUCT((AGQ3:AGQ54=AEF92)*(AGT3:AGT54=AEF90)*(AGV3:AGV54="L"))+SUMPRODUCT((AGQ3:AGQ54=AEF93)*(AGT3:AGT54=AEF90)*(AGV3:AGV54="L"))</f>
        <v>0</v>
      </c>
      <c r="AEJ90" s="395">
        <f ca="1">SUMPRODUCT((AGQ3:AGQ54=AEF90)*(AGT3:AGT54=AEF91)*AGR3:AGR54)+SUMPRODUCT((AGQ3:AGQ54=AEF90)*(AGT3:AGT54=AEF92)*AGR3:AGR54)+SUMPRODUCT((AGQ3:AGQ54=AEF90)*(AGT3:AGT54=AEF93)*AGR3:AGR54)+SUMPRODUCT((AGQ3:AGQ54=AEF90)*(AGT3:AGT54=AEF89)*AGR3:AGR54)+SUMPRODUCT((AGQ3:AGQ54=AEF91)*(AGT3:AGT54=AEF90)*AGS3:AGS54)+SUMPRODUCT((AGQ3:AGQ54=AEF92)*(AGT3:AGT54=AEF90)*AGS3:AGS54)+SUMPRODUCT((AGQ3:AGQ54=AEF93)*(AGT3:AGT54=AEF90)*AGS3:AGS54)+SUMPRODUCT((AGQ3:AGQ54=AEF89)*(AGT3:AGT54=AEF90)*AGS3:AGS54)</f>
        <v>0</v>
      </c>
      <c r="AEK90" s="395">
        <f ca="1">SUMPRODUCT((AGQ3:AGQ54=AEF90)*(AGT3:AGT54=AEF91)*AGS3:AGS54)+SUMPRODUCT((AGQ3:AGQ54=AEF90)*(AGT3:AGT54=AEF92)*AGS3:AGS54)+SUMPRODUCT((AGQ3:AGQ54=AEF90)*(AGT3:AGT54=AEF93)*AGS3:AGS54)+SUMPRODUCT((AGQ3:AGQ54=AEF90)*(AGT3:AGT54=AEF89)*AGS3:AGS54)+SUMPRODUCT((AGQ3:AGQ54=AEF91)*(AGT3:AGT54=AEF90)*AGR3:AGR54)+SUMPRODUCT((AGQ3:AGQ54=AEF92)*(AGT3:AGT54=AEF90)*AGR3:AGR54)+SUMPRODUCT((AGQ3:AGQ54=AEF93)*(AGT3:AGT54=AEF90)*AGR3:AGR54)+SUMPRODUCT((AGQ3:AGQ54=AEF89)*(AGT3:AGT54=AEF90)*AGR3:AGR54)</f>
        <v>0</v>
      </c>
      <c r="AEL90" s="395">
        <f ca="1">AEJ90-AEK90+1000</f>
        <v>1000</v>
      </c>
      <c r="AEM90" s="395" t="str">
        <f t="shared" ref="AEM90:AEM92" ca="1" si="7861">IF(AEF90&lt;&gt;"",AEG90*3+AEH90*1,"")</f>
        <v/>
      </c>
      <c r="AEN90" s="395" t="str">
        <f ca="1">IF(AEF90&lt;&gt;"",VLOOKUP(AEF90,ACS4:ACY52,7,FALSE),"")</f>
        <v/>
      </c>
      <c r="AEO90" s="395" t="str">
        <f ca="1">IF(AEF90&lt;&gt;"",VLOOKUP(AEF90,ACS4:ACY52,5,FALSE),"")</f>
        <v/>
      </c>
      <c r="AEP90" s="395" t="str">
        <f ca="1">IF(AEF90&lt;&gt;"",VLOOKUP(AEF90,ACS4:ADA52,9,FALSE),"")</f>
        <v/>
      </c>
      <c r="AEQ90" s="395" t="str">
        <f t="shared" ref="AEQ90:AEQ92" ca="1" si="7862">AEM90</f>
        <v/>
      </c>
      <c r="AER90" s="395" t="str">
        <f ca="1">IF(AEF90&lt;&gt;"",RANK(AEQ90,AEQ89:AEQ92),"")</f>
        <v/>
      </c>
      <c r="AES90" s="395" t="str">
        <f ca="1">IF(AEF90&lt;&gt;"",SUMPRODUCT((AEQ89:AEQ92=AEQ90)*(AEL89:AEL92&gt;AEL90)),"")</f>
        <v/>
      </c>
      <c r="AET90" s="395" t="str">
        <f ca="1">IF(AEF90&lt;&gt;"",SUMPRODUCT((AEQ89:AEQ92=AEQ90)*(AEL89:AEL92=AEL90)*(AEJ89:AEJ92&gt;AEJ90)),"")</f>
        <v/>
      </c>
      <c r="AEU90" s="395" t="str">
        <f ca="1">IF(AEF90&lt;&gt;"",SUMPRODUCT((AEQ89:AEQ92=AEQ90)*(AEL89:AEL92=AEL90)*(AEJ89:AEJ92=AEJ90)*(AEN89:AEN92&gt;AEN90)),"")</f>
        <v/>
      </c>
      <c r="AEV90" s="395" t="str">
        <f ca="1">IF(AEF90&lt;&gt;"",SUMPRODUCT((AEQ89:AEQ92=AEQ90)*(AEL89:AEL92=AEL90)*(AEJ89:AEJ92=AEJ90)*(AEN89:AEN92=AEN90)*(AEO89:AEO92&gt;AEO90)),"")</f>
        <v/>
      </c>
      <c r="AEW90" s="395" t="str">
        <f ca="1">IF(AEF90&lt;&gt;"",SUMPRODUCT((AEQ89:AEQ92=AEQ90)*(AEL89:AEL92=AEL90)*(AEJ89:AEJ92=AEJ90)*(AEN89:AEN92=AEN90)*(AEO89:AEO92=AEO90)*(AEP89:AEP92&gt;AEP90)),"")</f>
        <v/>
      </c>
      <c r="AEX90" s="395" t="str">
        <f ca="1">IF(AEF90&lt;&gt;"",SUM(AER90:AEW90)+1,"")</f>
        <v/>
      </c>
      <c r="AHF90" s="395">
        <f ca="1">IF(COUNTIF(AHF37:AHF40,4)=4,1,SUMPRODUCT((AHF37:AHF40=AHF38)*(AHE37:AHE40=AHE38)*(AHC37:AHC40&gt;AHC38))+1)</f>
        <v>1</v>
      </c>
      <c r="AHQ90" s="395">
        <f ca="1">IF(AHR38&lt;&gt;"",SUMPRODUCT((AHY37:AHY40=AHY38)*(AHX37:AHX40=AHX38)*(AHV37:AHV40=AHV38)*(AHW37:AHW40=AHW38)),"")</f>
        <v>4</v>
      </c>
      <c r="AHR90" s="395" t="str">
        <f ca="1">IF(AND(AHQ90&lt;&gt;"",AHQ90&gt;1),AHR38,"")</f>
        <v>Ulsan HD</v>
      </c>
      <c r="AHS90" s="395">
        <f ca="1">SUMPRODUCT((AKW3:AKW54=AHR90)*(AKZ3:AKZ54=AHR91)*(ALA3:ALA54="W"))+SUMPRODUCT((AKW3:AKW54=AHR90)*(AKZ3:AKZ54=AHR92)*(ALA3:ALA54="W"))+SUMPRODUCT((AKW3:AKW54=AHR90)*(AKZ3:AKZ54=AHR93)*(ALA3:ALA54="W"))+SUMPRODUCT((AKW3:AKW54=AHR90)*(AKZ3:AKZ54=AHR89)*(ALA3:ALA54="W"))+SUMPRODUCT((AKW3:AKW54=AHR91)*(AKZ3:AKZ54=AHR90)*(ALB3:ALB54="W"))+SUMPRODUCT((AKW3:AKW54=AHR92)*(AKZ3:AKZ54=AHR90)*(ALB3:ALB54="W"))+SUMPRODUCT((AKW3:AKW54=AHR93)*(AKZ3:AKZ54=AHR90)*(ALB3:ALB54="W"))+SUMPRODUCT((AKW3:AKW54=AHR89)*(AKZ3:AKZ54=AHR90)*(ALB3:ALB54="W"))</f>
        <v>0</v>
      </c>
      <c r="AHT90" s="395">
        <f ca="1">SUMPRODUCT((AKW3:AKW54=AHR90)*(AKZ3:AKZ54=AHR91)*(ALA3:ALA54="D"))+SUMPRODUCT((AKW3:AKW54=AHR90)*(AKZ3:AKZ54=AHR92)*(ALA3:ALA54="D"))+SUMPRODUCT((AKW3:AKW54=AHR90)*(AKZ3:AKZ54=AHR93)*(ALA3:ALA54="D"))+SUMPRODUCT((AKW3:AKW54=AHR90)*(AKZ3:AKZ54=AHR89)*(ALA3:ALA54="D"))+SUMPRODUCT((AKW3:AKW54=AHR91)*(AKZ3:AKZ54=AHR90)*(ALA3:ALA54="D"))+SUMPRODUCT((AKW3:AKW54=AHR92)*(AKZ3:AKZ54=AHR90)*(ALA3:ALA54="D"))+SUMPRODUCT((AKW3:AKW54=AHR93)*(AKZ3:AKZ54=AHR90)*(ALA3:ALA54="D"))+SUMPRODUCT((AKW3:AKW54=AHR89)*(AKZ3:AKZ54=AHR90)*(ALA3:ALA54="D"))</f>
        <v>0</v>
      </c>
      <c r="AHU90" s="395">
        <f ca="1">SUMPRODUCT((AKW3:AKW54=AHR90)*(AKZ3:AKZ54=AHR91)*(ALA3:ALA54="L"))+SUMPRODUCT((AKW3:AKW54=AHR90)*(AKZ3:AKZ54=AHR92)*(ALA3:ALA54="L"))+SUMPRODUCT((AKW3:AKW54=AHR90)*(AKZ3:AKZ54=AHR93)*(ALA3:ALA54="L"))+SUMPRODUCT((AKW3:AKW54=AHR90)*(AKZ3:AKZ54=AHR89)*(ALA3:ALA54="L"))+SUMPRODUCT((AKW3:AKW54=AHR91)*(AKZ3:AKZ54=AHR90)*(ALB3:ALB54="L"))+SUMPRODUCT((AKW3:AKW54=AHR92)*(AKZ3:AKZ54=AHR90)*(ALB3:ALB54="L"))+SUMPRODUCT((AKW3:AKW54=AHR93)*(AKZ3:AKZ54=AHR90)*(ALB3:ALB54="L"))+SUMPRODUCT((AKW3:AKW54=AHR89)*(AKZ3:AKZ54=AHR90)*(ALB3:ALB54="L"))</f>
        <v>0</v>
      </c>
      <c r="AHV90" s="395">
        <f ca="1">SUMPRODUCT((AKW3:AKW54=AHR90)*(AKZ3:AKZ54=AHR91)*AKX3:AKX54)+SUMPRODUCT((AKW3:AKW54=AHR90)*(AKZ3:AKZ54=AHR92)*AKX3:AKX54)+SUMPRODUCT((AKW3:AKW54=AHR90)*(AKZ3:AKZ54=AHR93)*AKX3:AKX54)+SUMPRODUCT((AKW3:AKW54=AHR90)*(AKZ3:AKZ54=AHR89)*AKX3:AKX54)+SUMPRODUCT((AKW3:AKW54=AHR91)*(AKZ3:AKZ54=AHR90)*AKY3:AKY54)+SUMPRODUCT((AKW3:AKW54=AHR92)*(AKZ3:AKZ54=AHR90)*AKY3:AKY54)+SUMPRODUCT((AKW3:AKW54=AHR93)*(AKZ3:AKZ54=AHR90)*AKY3:AKY54)+SUMPRODUCT((AKW3:AKW54=AHR89)*(AKZ3:AKZ54=AHR90)*AKY3:AKY54)</f>
        <v>0</v>
      </c>
      <c r="AHW90" s="395">
        <f ca="1">SUMPRODUCT((AKW3:AKW54=AHR90)*(AKZ3:AKZ54=AHR91)*AKY3:AKY54)+SUMPRODUCT((AKW3:AKW54=AHR90)*(AKZ3:AKZ54=AHR92)*AKY3:AKY54)+SUMPRODUCT((AKW3:AKW54=AHR90)*(AKZ3:AKZ54=AHR93)*AKY3:AKY54)+SUMPRODUCT((AKW3:AKW54=AHR90)*(AKZ3:AKZ54=AHR89)*AKY3:AKY54)+SUMPRODUCT((AKW3:AKW54=AHR91)*(AKZ3:AKZ54=AHR90)*AKX3:AKX54)+SUMPRODUCT((AKW3:AKW54=AHR92)*(AKZ3:AKZ54=AHR90)*AKX3:AKX54)+SUMPRODUCT((AKW3:AKW54=AHR93)*(AKZ3:AKZ54=AHR90)*AKX3:AKX54)+SUMPRODUCT((AKW3:AKW54=AHR89)*(AKZ3:AKZ54=AHR90)*AKX3:AKX54)</f>
        <v>0</v>
      </c>
      <c r="AHX90" s="395">
        <f ca="1">AHV90-AHW90+1000</f>
        <v>1000</v>
      </c>
      <c r="AHY90" s="395">
        <f t="shared" ref="AHY90:AHY92" ca="1" si="7863">IF(AHR90&lt;&gt;"",AHS90*3+AHT90*1,"")</f>
        <v>0</v>
      </c>
      <c r="AHZ90" s="395">
        <f ca="1">IF(AHR90&lt;&gt;"",VLOOKUP(AHR90,AGY4:AHE52,7,FALSE),"")</f>
        <v>1000</v>
      </c>
      <c r="AIA90" s="395">
        <f ca="1">IF(AHR90&lt;&gt;"",VLOOKUP(AHR90,AGY4:AHE52,5,FALSE),"")</f>
        <v>0</v>
      </c>
      <c r="AIB90" s="395">
        <f ca="1">IF(AHR90&lt;&gt;"",VLOOKUP(AHR90,AGY4:AHG52,9,FALSE),"")</f>
        <v>11</v>
      </c>
      <c r="AIC90" s="395">
        <f t="shared" ref="AIC90:AIC92" ca="1" si="7864">AHY90</f>
        <v>0</v>
      </c>
      <c r="AID90" s="395">
        <f ca="1">IF(AHR90&lt;&gt;"",RANK(AIC90,AIC89:AIC92),"")</f>
        <v>1</v>
      </c>
      <c r="AIE90" s="395">
        <f ca="1">IF(AHR90&lt;&gt;"",SUMPRODUCT((AIC89:AIC92=AIC90)*(AHX89:AHX92&gt;AHX90)),"")</f>
        <v>0</v>
      </c>
      <c r="AIF90" s="395">
        <f ca="1">IF(AHR90&lt;&gt;"",SUMPRODUCT((AIC89:AIC92=AIC90)*(AHX89:AHX92=AHX90)*(AHV89:AHV92&gt;AHV90)),"")</f>
        <v>0</v>
      </c>
      <c r="AIG90" s="395">
        <f ca="1">IF(AHR90&lt;&gt;"",SUMPRODUCT((AIC89:AIC92=AIC90)*(AHX89:AHX92=AHX90)*(AHV89:AHV92=AHV90)*(AHZ89:AHZ92&gt;AHZ90)),"")</f>
        <v>0</v>
      </c>
      <c r="AIH90" s="395">
        <f ca="1">IF(AHR90&lt;&gt;"",SUMPRODUCT((AIC89:AIC92=AIC90)*(AHX89:AHX92=AHX90)*(AHV89:AHV92=AHV90)*(AHZ89:AHZ92=AHZ90)*(AIA89:AIA92&gt;AIA90)),"")</f>
        <v>0</v>
      </c>
      <c r="AII90" s="395">
        <f ca="1">IF(AHR90&lt;&gt;"",SUMPRODUCT((AIC89:AIC92=AIC90)*(AHX89:AHX92=AHX90)*(AHV89:AHV92=AHV90)*(AHZ89:AHZ92=AHZ90)*(AIA89:AIA92=AIA90)*(AIB89:AIB92&gt;AIB90)),"")</f>
        <v>2</v>
      </c>
      <c r="AIJ90" s="395">
        <f ca="1">IF(AHR90&lt;&gt;"",SUM(AID90:AII90),"")</f>
        <v>3</v>
      </c>
      <c r="AIK90" s="395" t="str">
        <f ca="1">IF(AIL38&lt;&gt;"",SUMPRODUCT((AIS37:AIS40=AIS38)*(AIR37:AIR40=AIR38)*(AIP37:AIP40=AIP38)*(AIQ37:AIQ40=AIQ38)),"")</f>
        <v/>
      </c>
      <c r="AIL90" s="395" t="str">
        <f ca="1">IF(AND(AIK90&lt;&gt;"",AIK90&gt;1),AIL38,"")</f>
        <v/>
      </c>
      <c r="AIM90" s="395">
        <f ca="1">SUMPRODUCT((AKW3:AKW54=AIL90)*(AKZ3:AKZ54=AIL91)*(ALA3:ALA54="W"))+SUMPRODUCT((AKW3:AKW54=AIL90)*(AKZ3:AKZ54=AIL92)*(ALA3:ALA54="W"))+SUMPRODUCT((AKW3:AKW54=AIL90)*(AKZ3:AKZ54=AIL93)*(ALA3:ALA54="W"))+SUMPRODUCT((AKW3:AKW54=AIL91)*(AKZ3:AKZ54=AIL90)*(ALB3:ALB54="W"))+SUMPRODUCT((AKW3:AKW54=AIL92)*(AKZ3:AKZ54=AIL90)*(ALB3:ALB54="W"))+SUMPRODUCT((AKW3:AKW54=AIL93)*(AKZ3:AKZ54=AIL90)*(ALB3:ALB54="W"))</f>
        <v>0</v>
      </c>
      <c r="AIN90" s="395">
        <f ca="1">SUMPRODUCT((AKW3:AKW54=AIL90)*(AKZ3:AKZ54=AIL91)*(ALA3:ALA54="D"))+SUMPRODUCT((AKW3:AKW54=AIL90)*(AKZ3:AKZ54=AIL92)*(ALA3:ALA54="D"))+SUMPRODUCT((AKW3:AKW54=AIL90)*(AKZ3:AKZ54=AIL93)*(ALA3:ALA54="D"))+SUMPRODUCT((AKW3:AKW54=AIL91)*(AKZ3:AKZ54=AIL90)*(ALA3:ALA54="D"))+SUMPRODUCT((AKW3:AKW54=AIL92)*(AKZ3:AKZ54=AIL90)*(ALA3:ALA54="D"))+SUMPRODUCT((AKW3:AKW54=AIL93)*(AKZ3:AKZ54=AIL90)*(ALA3:ALA54="D"))</f>
        <v>0</v>
      </c>
      <c r="AIO90" s="395">
        <f ca="1">SUMPRODUCT((AKW3:AKW54=AIL90)*(AKZ3:AKZ54=AIL91)*(ALA3:ALA54="L"))+SUMPRODUCT((AKW3:AKW54=AIL90)*(AKZ3:AKZ54=AIL92)*(ALA3:ALA54="L"))+SUMPRODUCT((AKW3:AKW54=AIL90)*(AKZ3:AKZ54=AIL93)*(ALA3:ALA54="L"))+SUMPRODUCT((AKW3:AKW54=AIL91)*(AKZ3:AKZ54=AIL90)*(ALB3:ALB54="L"))+SUMPRODUCT((AKW3:AKW54=AIL92)*(AKZ3:AKZ54=AIL90)*(ALB3:ALB54="L"))+SUMPRODUCT((AKW3:AKW54=AIL93)*(AKZ3:AKZ54=AIL90)*(ALB3:ALB54="L"))</f>
        <v>0</v>
      </c>
      <c r="AIP90" s="395">
        <f ca="1">SUMPRODUCT((AKW3:AKW54=AIL90)*(AKZ3:AKZ54=AIL91)*AKX3:AKX54)+SUMPRODUCT((AKW3:AKW54=AIL90)*(AKZ3:AKZ54=AIL92)*AKX3:AKX54)+SUMPRODUCT((AKW3:AKW54=AIL90)*(AKZ3:AKZ54=AIL93)*AKX3:AKX54)+SUMPRODUCT((AKW3:AKW54=AIL90)*(AKZ3:AKZ54=AIL89)*AKX3:AKX54)+SUMPRODUCT((AKW3:AKW54=AIL91)*(AKZ3:AKZ54=AIL90)*AKY3:AKY54)+SUMPRODUCT((AKW3:AKW54=AIL92)*(AKZ3:AKZ54=AIL90)*AKY3:AKY54)+SUMPRODUCT((AKW3:AKW54=AIL93)*(AKZ3:AKZ54=AIL90)*AKY3:AKY54)+SUMPRODUCT((AKW3:AKW54=AIL89)*(AKZ3:AKZ54=AIL90)*AKY3:AKY54)</f>
        <v>0</v>
      </c>
      <c r="AIQ90" s="395">
        <f ca="1">SUMPRODUCT((AKW3:AKW54=AIL90)*(AKZ3:AKZ54=AIL91)*AKY3:AKY54)+SUMPRODUCT((AKW3:AKW54=AIL90)*(AKZ3:AKZ54=AIL92)*AKY3:AKY54)+SUMPRODUCT((AKW3:AKW54=AIL90)*(AKZ3:AKZ54=AIL93)*AKY3:AKY54)+SUMPRODUCT((AKW3:AKW54=AIL90)*(AKZ3:AKZ54=AIL89)*AKY3:AKY54)+SUMPRODUCT((AKW3:AKW54=AIL91)*(AKZ3:AKZ54=AIL90)*AKX3:AKX54)+SUMPRODUCT((AKW3:AKW54=AIL92)*(AKZ3:AKZ54=AIL90)*AKX3:AKX54)+SUMPRODUCT((AKW3:AKW54=AIL93)*(AKZ3:AKZ54=AIL90)*AKX3:AKX54)+SUMPRODUCT((AKW3:AKW54=AIL89)*(AKZ3:AKZ54=AIL90)*AKX3:AKX54)</f>
        <v>0</v>
      </c>
      <c r="AIR90" s="395">
        <f ca="1">AIP90-AIQ90+1000</f>
        <v>1000</v>
      </c>
      <c r="AIS90" s="395" t="str">
        <f t="shared" ref="AIS90:AIS92" ca="1" si="7865">IF(AIL90&lt;&gt;"",AIM90*3+AIN90*1,"")</f>
        <v/>
      </c>
      <c r="AIT90" s="395" t="str">
        <f ca="1">IF(AIL90&lt;&gt;"",VLOOKUP(AIL90,AGY4:AHE52,7,FALSE),"")</f>
        <v/>
      </c>
      <c r="AIU90" s="395" t="str">
        <f ca="1">IF(AIL90&lt;&gt;"",VLOOKUP(AIL90,AGY4:AHE52,5,FALSE),"")</f>
        <v/>
      </c>
      <c r="AIV90" s="395" t="str">
        <f ca="1">IF(AIL90&lt;&gt;"",VLOOKUP(AIL90,AGY4:AHG52,9,FALSE),"")</f>
        <v/>
      </c>
      <c r="AIW90" s="395" t="str">
        <f t="shared" ref="AIW90:AIW92" ca="1" si="7866">AIS90</f>
        <v/>
      </c>
      <c r="AIX90" s="395" t="str">
        <f ca="1">IF(AIL90&lt;&gt;"",RANK(AIW90,AIW89:AIW92),"")</f>
        <v/>
      </c>
      <c r="AIY90" s="395" t="str">
        <f ca="1">IF(AIL90&lt;&gt;"",SUMPRODUCT((AIW89:AIW92=AIW90)*(AIR89:AIR92&gt;AIR90)),"")</f>
        <v/>
      </c>
      <c r="AIZ90" s="395" t="str">
        <f ca="1">IF(AIL90&lt;&gt;"",SUMPRODUCT((AIW89:AIW92=AIW90)*(AIR89:AIR92=AIR90)*(AIP89:AIP92&gt;AIP90)),"")</f>
        <v/>
      </c>
      <c r="AJA90" s="395" t="str">
        <f ca="1">IF(AIL90&lt;&gt;"",SUMPRODUCT((AIW89:AIW92=AIW90)*(AIR89:AIR92=AIR90)*(AIP89:AIP92=AIP90)*(AIT89:AIT92&gt;AIT90)),"")</f>
        <v/>
      </c>
      <c r="AJB90" s="395" t="str">
        <f ca="1">IF(AIL90&lt;&gt;"",SUMPRODUCT((AIW89:AIW92=AIW90)*(AIR89:AIR92=AIR90)*(AIP89:AIP92=AIP90)*(AIT89:AIT92=AIT90)*(AIU89:AIU92&gt;AIU90)),"")</f>
        <v/>
      </c>
      <c r="AJC90" s="395" t="str">
        <f ca="1">IF(AIL90&lt;&gt;"",SUMPRODUCT((AIW89:AIW92=AIW90)*(AIR89:AIR92=AIR90)*(AIP89:AIP92=AIP90)*(AIT89:AIT92=AIT90)*(AIU89:AIU92=AIU90)*(AIV89:AIV92&gt;AIV90)),"")</f>
        <v/>
      </c>
      <c r="AJD90" s="395" t="str">
        <f ca="1">IF(AIL90&lt;&gt;"",SUM(AIX90:AJC90)+1,"")</f>
        <v/>
      </c>
      <c r="ALL90" s="395">
        <f ca="1">IF(COUNTIF(ALL37:ALL40,4)=4,1,SUMPRODUCT((ALL37:ALL40=ALL38)*(ALK37:ALK40=ALK38)*(ALI37:ALI40&gt;ALI38))+1)</f>
        <v>1</v>
      </c>
      <c r="ALW90" s="395">
        <f ca="1">IF(ALX38&lt;&gt;"",SUMPRODUCT((AME37:AME40=AME38)*(AMD37:AMD40=AMD38)*(AMB37:AMB40=AMB38)*(AMC37:AMC40=AMC38)),"")</f>
        <v>4</v>
      </c>
      <c r="ALX90" s="395" t="str">
        <f ca="1">IF(AND(ALW90&lt;&gt;"",ALW90&gt;1),ALX38,"")</f>
        <v>Ulsan HD</v>
      </c>
      <c r="ALY90" s="395">
        <f ca="1">SUMPRODUCT((APC3:APC54=ALX90)*(APF3:APF54=ALX91)*(APG3:APG54="W"))+SUMPRODUCT((APC3:APC54=ALX90)*(APF3:APF54=ALX92)*(APG3:APG54="W"))+SUMPRODUCT((APC3:APC54=ALX90)*(APF3:APF54=ALX93)*(APG3:APG54="W"))+SUMPRODUCT((APC3:APC54=ALX90)*(APF3:APF54=ALX89)*(APG3:APG54="W"))+SUMPRODUCT((APC3:APC54=ALX91)*(APF3:APF54=ALX90)*(APH3:APH54="W"))+SUMPRODUCT((APC3:APC54=ALX92)*(APF3:APF54=ALX90)*(APH3:APH54="W"))+SUMPRODUCT((APC3:APC54=ALX93)*(APF3:APF54=ALX90)*(APH3:APH54="W"))+SUMPRODUCT((APC3:APC54=ALX89)*(APF3:APF54=ALX90)*(APH3:APH54="W"))</f>
        <v>0</v>
      </c>
      <c r="ALZ90" s="395">
        <f ca="1">SUMPRODUCT((APC3:APC54=ALX90)*(APF3:APF54=ALX91)*(APG3:APG54="D"))+SUMPRODUCT((APC3:APC54=ALX90)*(APF3:APF54=ALX92)*(APG3:APG54="D"))+SUMPRODUCT((APC3:APC54=ALX90)*(APF3:APF54=ALX93)*(APG3:APG54="D"))+SUMPRODUCT((APC3:APC54=ALX90)*(APF3:APF54=ALX89)*(APG3:APG54="D"))+SUMPRODUCT((APC3:APC54=ALX91)*(APF3:APF54=ALX90)*(APG3:APG54="D"))+SUMPRODUCT((APC3:APC54=ALX92)*(APF3:APF54=ALX90)*(APG3:APG54="D"))+SUMPRODUCT((APC3:APC54=ALX93)*(APF3:APF54=ALX90)*(APG3:APG54="D"))+SUMPRODUCT((APC3:APC54=ALX89)*(APF3:APF54=ALX90)*(APG3:APG54="D"))</f>
        <v>0</v>
      </c>
      <c r="AMA90" s="395">
        <f ca="1">SUMPRODUCT((APC3:APC54=ALX90)*(APF3:APF54=ALX91)*(APG3:APG54="L"))+SUMPRODUCT((APC3:APC54=ALX90)*(APF3:APF54=ALX92)*(APG3:APG54="L"))+SUMPRODUCT((APC3:APC54=ALX90)*(APF3:APF54=ALX93)*(APG3:APG54="L"))+SUMPRODUCT((APC3:APC54=ALX90)*(APF3:APF54=ALX89)*(APG3:APG54="L"))+SUMPRODUCT((APC3:APC54=ALX91)*(APF3:APF54=ALX90)*(APH3:APH54="L"))+SUMPRODUCT((APC3:APC54=ALX92)*(APF3:APF54=ALX90)*(APH3:APH54="L"))+SUMPRODUCT((APC3:APC54=ALX93)*(APF3:APF54=ALX90)*(APH3:APH54="L"))+SUMPRODUCT((APC3:APC54=ALX89)*(APF3:APF54=ALX90)*(APH3:APH54="L"))</f>
        <v>0</v>
      </c>
      <c r="AMB90" s="395">
        <f ca="1">SUMPRODUCT((APC3:APC54=ALX90)*(APF3:APF54=ALX91)*APD3:APD54)+SUMPRODUCT((APC3:APC54=ALX90)*(APF3:APF54=ALX92)*APD3:APD54)+SUMPRODUCT((APC3:APC54=ALX90)*(APF3:APF54=ALX93)*APD3:APD54)+SUMPRODUCT((APC3:APC54=ALX90)*(APF3:APF54=ALX89)*APD3:APD54)+SUMPRODUCT((APC3:APC54=ALX91)*(APF3:APF54=ALX90)*APE3:APE54)+SUMPRODUCT((APC3:APC54=ALX92)*(APF3:APF54=ALX90)*APE3:APE54)+SUMPRODUCT((APC3:APC54=ALX93)*(APF3:APF54=ALX90)*APE3:APE54)+SUMPRODUCT((APC3:APC54=ALX89)*(APF3:APF54=ALX90)*APE3:APE54)</f>
        <v>0</v>
      </c>
      <c r="AMC90" s="395">
        <f ca="1">SUMPRODUCT((APC3:APC54=ALX90)*(APF3:APF54=ALX91)*APE3:APE54)+SUMPRODUCT((APC3:APC54=ALX90)*(APF3:APF54=ALX92)*APE3:APE54)+SUMPRODUCT((APC3:APC54=ALX90)*(APF3:APF54=ALX93)*APE3:APE54)+SUMPRODUCT((APC3:APC54=ALX90)*(APF3:APF54=ALX89)*APE3:APE54)+SUMPRODUCT((APC3:APC54=ALX91)*(APF3:APF54=ALX90)*APD3:APD54)+SUMPRODUCT((APC3:APC54=ALX92)*(APF3:APF54=ALX90)*APD3:APD54)+SUMPRODUCT((APC3:APC54=ALX93)*(APF3:APF54=ALX90)*APD3:APD54)+SUMPRODUCT((APC3:APC54=ALX89)*(APF3:APF54=ALX90)*APD3:APD54)</f>
        <v>0</v>
      </c>
      <c r="AMD90" s="395">
        <f ca="1">AMB90-AMC90+1000</f>
        <v>1000</v>
      </c>
      <c r="AME90" s="395">
        <f t="shared" ref="AME90:AME92" ca="1" si="7867">IF(ALX90&lt;&gt;"",ALY90*3+ALZ90*1,"")</f>
        <v>0</v>
      </c>
      <c r="AMF90" s="395">
        <f ca="1">IF(ALX90&lt;&gt;"",VLOOKUP(ALX90,ALE4:ALK52,7,FALSE),"")</f>
        <v>1000</v>
      </c>
      <c r="AMG90" s="395">
        <f ca="1">IF(ALX90&lt;&gt;"",VLOOKUP(ALX90,ALE4:ALK52,5,FALSE),"")</f>
        <v>0</v>
      </c>
      <c r="AMH90" s="395">
        <f ca="1">IF(ALX90&lt;&gt;"",VLOOKUP(ALX90,ALE4:ALM52,9,FALSE),"")</f>
        <v>11</v>
      </c>
      <c r="AMI90" s="395">
        <f t="shared" ref="AMI90:AMI92" ca="1" si="7868">AME90</f>
        <v>0</v>
      </c>
      <c r="AMJ90" s="395">
        <f ca="1">IF(ALX90&lt;&gt;"",RANK(AMI90,AMI89:AMI92),"")</f>
        <v>1</v>
      </c>
      <c r="AMK90" s="395">
        <f ca="1">IF(ALX90&lt;&gt;"",SUMPRODUCT((AMI89:AMI92=AMI90)*(AMD89:AMD92&gt;AMD90)),"")</f>
        <v>0</v>
      </c>
      <c r="AML90" s="395">
        <f ca="1">IF(ALX90&lt;&gt;"",SUMPRODUCT((AMI89:AMI92=AMI90)*(AMD89:AMD92=AMD90)*(AMB89:AMB92&gt;AMB90)),"")</f>
        <v>0</v>
      </c>
      <c r="AMM90" s="395">
        <f ca="1">IF(ALX90&lt;&gt;"",SUMPRODUCT((AMI89:AMI92=AMI90)*(AMD89:AMD92=AMD90)*(AMB89:AMB92=AMB90)*(AMF89:AMF92&gt;AMF90)),"")</f>
        <v>0</v>
      </c>
      <c r="AMN90" s="395">
        <f ca="1">IF(ALX90&lt;&gt;"",SUMPRODUCT((AMI89:AMI92=AMI90)*(AMD89:AMD92=AMD90)*(AMB89:AMB92=AMB90)*(AMF89:AMF92=AMF90)*(AMG89:AMG92&gt;AMG90)),"")</f>
        <v>0</v>
      </c>
      <c r="AMO90" s="395">
        <f ca="1">IF(ALX90&lt;&gt;"",SUMPRODUCT((AMI89:AMI92=AMI90)*(AMD89:AMD92=AMD90)*(AMB89:AMB92=AMB90)*(AMF89:AMF92=AMF90)*(AMG89:AMG92=AMG90)*(AMH89:AMH92&gt;AMH90)),"")</f>
        <v>2</v>
      </c>
      <c r="AMP90" s="395">
        <f ca="1">IF(ALX90&lt;&gt;"",SUM(AMJ90:AMO90),"")</f>
        <v>3</v>
      </c>
      <c r="AMQ90" s="395" t="str">
        <f ca="1">IF(AMR38&lt;&gt;"",SUMPRODUCT((AMY37:AMY40=AMY38)*(AMX37:AMX40=AMX38)*(AMV37:AMV40=AMV38)*(AMW37:AMW40=AMW38)),"")</f>
        <v/>
      </c>
      <c r="AMR90" s="395" t="str">
        <f ca="1">IF(AND(AMQ90&lt;&gt;"",AMQ90&gt;1),AMR38,"")</f>
        <v/>
      </c>
      <c r="AMS90" s="395">
        <f ca="1">SUMPRODUCT((APC3:APC54=AMR90)*(APF3:APF54=AMR91)*(APG3:APG54="W"))+SUMPRODUCT((APC3:APC54=AMR90)*(APF3:APF54=AMR92)*(APG3:APG54="W"))+SUMPRODUCT((APC3:APC54=AMR90)*(APF3:APF54=AMR93)*(APG3:APG54="W"))+SUMPRODUCT((APC3:APC54=AMR91)*(APF3:APF54=AMR90)*(APH3:APH54="W"))+SUMPRODUCT((APC3:APC54=AMR92)*(APF3:APF54=AMR90)*(APH3:APH54="W"))+SUMPRODUCT((APC3:APC54=AMR93)*(APF3:APF54=AMR90)*(APH3:APH54="W"))</f>
        <v>0</v>
      </c>
      <c r="AMT90" s="395">
        <f ca="1">SUMPRODUCT((APC3:APC54=AMR90)*(APF3:APF54=AMR91)*(APG3:APG54="D"))+SUMPRODUCT((APC3:APC54=AMR90)*(APF3:APF54=AMR92)*(APG3:APG54="D"))+SUMPRODUCT((APC3:APC54=AMR90)*(APF3:APF54=AMR93)*(APG3:APG54="D"))+SUMPRODUCT((APC3:APC54=AMR91)*(APF3:APF54=AMR90)*(APG3:APG54="D"))+SUMPRODUCT((APC3:APC54=AMR92)*(APF3:APF54=AMR90)*(APG3:APG54="D"))+SUMPRODUCT((APC3:APC54=AMR93)*(APF3:APF54=AMR90)*(APG3:APG54="D"))</f>
        <v>0</v>
      </c>
      <c r="AMU90" s="395">
        <f ca="1">SUMPRODUCT((APC3:APC54=AMR90)*(APF3:APF54=AMR91)*(APG3:APG54="L"))+SUMPRODUCT((APC3:APC54=AMR90)*(APF3:APF54=AMR92)*(APG3:APG54="L"))+SUMPRODUCT((APC3:APC54=AMR90)*(APF3:APF54=AMR93)*(APG3:APG54="L"))+SUMPRODUCT((APC3:APC54=AMR91)*(APF3:APF54=AMR90)*(APH3:APH54="L"))+SUMPRODUCT((APC3:APC54=AMR92)*(APF3:APF54=AMR90)*(APH3:APH54="L"))+SUMPRODUCT((APC3:APC54=AMR93)*(APF3:APF54=AMR90)*(APH3:APH54="L"))</f>
        <v>0</v>
      </c>
      <c r="AMV90" s="395">
        <f ca="1">SUMPRODUCT((APC3:APC54=AMR90)*(APF3:APF54=AMR91)*APD3:APD54)+SUMPRODUCT((APC3:APC54=AMR90)*(APF3:APF54=AMR92)*APD3:APD54)+SUMPRODUCT((APC3:APC54=AMR90)*(APF3:APF54=AMR93)*APD3:APD54)+SUMPRODUCT((APC3:APC54=AMR90)*(APF3:APF54=AMR89)*APD3:APD54)+SUMPRODUCT((APC3:APC54=AMR91)*(APF3:APF54=AMR90)*APE3:APE54)+SUMPRODUCT((APC3:APC54=AMR92)*(APF3:APF54=AMR90)*APE3:APE54)+SUMPRODUCT((APC3:APC54=AMR93)*(APF3:APF54=AMR90)*APE3:APE54)+SUMPRODUCT((APC3:APC54=AMR89)*(APF3:APF54=AMR90)*APE3:APE54)</f>
        <v>0</v>
      </c>
      <c r="AMW90" s="395">
        <f ca="1">SUMPRODUCT((APC3:APC54=AMR90)*(APF3:APF54=AMR91)*APE3:APE54)+SUMPRODUCT((APC3:APC54=AMR90)*(APF3:APF54=AMR92)*APE3:APE54)+SUMPRODUCT((APC3:APC54=AMR90)*(APF3:APF54=AMR93)*APE3:APE54)+SUMPRODUCT((APC3:APC54=AMR90)*(APF3:APF54=AMR89)*APE3:APE54)+SUMPRODUCT((APC3:APC54=AMR91)*(APF3:APF54=AMR90)*APD3:APD54)+SUMPRODUCT((APC3:APC54=AMR92)*(APF3:APF54=AMR90)*APD3:APD54)+SUMPRODUCT((APC3:APC54=AMR93)*(APF3:APF54=AMR90)*APD3:APD54)+SUMPRODUCT((APC3:APC54=AMR89)*(APF3:APF54=AMR90)*APD3:APD54)</f>
        <v>0</v>
      </c>
      <c r="AMX90" s="395">
        <f ca="1">AMV90-AMW90+1000</f>
        <v>1000</v>
      </c>
      <c r="AMY90" s="395" t="str">
        <f t="shared" ref="AMY90:AMY92" ca="1" si="7869">IF(AMR90&lt;&gt;"",AMS90*3+AMT90*1,"")</f>
        <v/>
      </c>
      <c r="AMZ90" s="395" t="str">
        <f ca="1">IF(AMR90&lt;&gt;"",VLOOKUP(AMR90,ALE4:ALK52,7,FALSE),"")</f>
        <v/>
      </c>
      <c r="ANA90" s="395" t="str">
        <f ca="1">IF(AMR90&lt;&gt;"",VLOOKUP(AMR90,ALE4:ALK52,5,FALSE),"")</f>
        <v/>
      </c>
      <c r="ANB90" s="395" t="str">
        <f ca="1">IF(AMR90&lt;&gt;"",VLOOKUP(AMR90,ALE4:ALM52,9,FALSE),"")</f>
        <v/>
      </c>
      <c r="ANC90" s="395" t="str">
        <f t="shared" ref="ANC90:ANC92" ca="1" si="7870">AMY90</f>
        <v/>
      </c>
      <c r="AND90" s="395" t="str">
        <f ca="1">IF(AMR90&lt;&gt;"",RANK(ANC90,ANC89:ANC92),"")</f>
        <v/>
      </c>
      <c r="ANE90" s="395" t="str">
        <f ca="1">IF(AMR90&lt;&gt;"",SUMPRODUCT((ANC89:ANC92=ANC90)*(AMX89:AMX92&gt;AMX90)),"")</f>
        <v/>
      </c>
      <c r="ANF90" s="395" t="str">
        <f ca="1">IF(AMR90&lt;&gt;"",SUMPRODUCT((ANC89:ANC92=ANC90)*(AMX89:AMX92=AMX90)*(AMV89:AMV92&gt;AMV90)),"")</f>
        <v/>
      </c>
      <c r="ANG90" s="395" t="str">
        <f ca="1">IF(AMR90&lt;&gt;"",SUMPRODUCT((ANC89:ANC92=ANC90)*(AMX89:AMX92=AMX90)*(AMV89:AMV92=AMV90)*(AMZ89:AMZ92&gt;AMZ90)),"")</f>
        <v/>
      </c>
      <c r="ANH90" s="395" t="str">
        <f ca="1">IF(AMR90&lt;&gt;"",SUMPRODUCT((ANC89:ANC92=ANC90)*(AMX89:AMX92=AMX90)*(AMV89:AMV92=AMV90)*(AMZ89:AMZ92=AMZ90)*(ANA89:ANA92&gt;ANA90)),"")</f>
        <v/>
      </c>
      <c r="ANI90" s="395" t="str">
        <f ca="1">IF(AMR90&lt;&gt;"",SUMPRODUCT((ANC89:ANC92=ANC90)*(AMX89:AMX92=AMX90)*(AMV89:AMV92=AMV90)*(AMZ89:AMZ92=AMZ90)*(ANA89:ANA92=ANA90)*(ANB89:ANB92&gt;ANB90)),"")</f>
        <v/>
      </c>
      <c r="ANJ90" s="395" t="str">
        <f ca="1">IF(AMR90&lt;&gt;"",SUM(AND90:ANI90)+1,"")</f>
        <v/>
      </c>
      <c r="APR90" s="395">
        <f ca="1">IF(COUNTIF(APR37:APR40,4)=4,1,SUMPRODUCT((APR37:APR40=APR38)*(APQ37:APQ40=APQ38)*(APO37:APO40&gt;APO38))+1)</f>
        <v>1</v>
      </c>
      <c r="AQC90" s="395">
        <f ca="1">IF(AQD38&lt;&gt;"",SUMPRODUCT((AQK37:AQK40=AQK38)*(AQJ37:AQJ40=AQJ38)*(AQH37:AQH40=AQH38)*(AQI37:AQI40=AQI38)),"")</f>
        <v>4</v>
      </c>
      <c r="AQD90" s="395" t="str">
        <f ca="1">IF(AND(AQC90&lt;&gt;"",AQC90&gt;1),AQD38,"")</f>
        <v>Ulsan HD</v>
      </c>
      <c r="AQE90" s="395">
        <f ca="1">SUMPRODUCT((ATI3:ATI54=AQD90)*(ATL3:ATL54=AQD91)*(ATM3:ATM54="W"))+SUMPRODUCT((ATI3:ATI54=AQD90)*(ATL3:ATL54=AQD92)*(ATM3:ATM54="W"))+SUMPRODUCT((ATI3:ATI54=AQD90)*(ATL3:ATL54=AQD93)*(ATM3:ATM54="W"))+SUMPRODUCT((ATI3:ATI54=AQD90)*(ATL3:ATL54=AQD89)*(ATM3:ATM54="W"))+SUMPRODUCT((ATI3:ATI54=AQD91)*(ATL3:ATL54=AQD90)*(ATN3:ATN54="W"))+SUMPRODUCT((ATI3:ATI54=AQD92)*(ATL3:ATL54=AQD90)*(ATN3:ATN54="W"))+SUMPRODUCT((ATI3:ATI54=AQD93)*(ATL3:ATL54=AQD90)*(ATN3:ATN54="W"))+SUMPRODUCT((ATI3:ATI54=AQD89)*(ATL3:ATL54=AQD90)*(ATN3:ATN54="W"))</f>
        <v>0</v>
      </c>
      <c r="AQF90" s="395">
        <f ca="1">SUMPRODUCT((ATI3:ATI54=AQD90)*(ATL3:ATL54=AQD91)*(ATM3:ATM54="D"))+SUMPRODUCT((ATI3:ATI54=AQD90)*(ATL3:ATL54=AQD92)*(ATM3:ATM54="D"))+SUMPRODUCT((ATI3:ATI54=AQD90)*(ATL3:ATL54=AQD93)*(ATM3:ATM54="D"))+SUMPRODUCT((ATI3:ATI54=AQD90)*(ATL3:ATL54=AQD89)*(ATM3:ATM54="D"))+SUMPRODUCT((ATI3:ATI54=AQD91)*(ATL3:ATL54=AQD90)*(ATM3:ATM54="D"))+SUMPRODUCT((ATI3:ATI54=AQD92)*(ATL3:ATL54=AQD90)*(ATM3:ATM54="D"))+SUMPRODUCT((ATI3:ATI54=AQD93)*(ATL3:ATL54=AQD90)*(ATM3:ATM54="D"))+SUMPRODUCT((ATI3:ATI54=AQD89)*(ATL3:ATL54=AQD90)*(ATM3:ATM54="D"))</f>
        <v>0</v>
      </c>
      <c r="AQG90" s="395">
        <f ca="1">SUMPRODUCT((ATI3:ATI54=AQD90)*(ATL3:ATL54=AQD91)*(ATM3:ATM54="L"))+SUMPRODUCT((ATI3:ATI54=AQD90)*(ATL3:ATL54=AQD92)*(ATM3:ATM54="L"))+SUMPRODUCT((ATI3:ATI54=AQD90)*(ATL3:ATL54=AQD93)*(ATM3:ATM54="L"))+SUMPRODUCT((ATI3:ATI54=AQD90)*(ATL3:ATL54=AQD89)*(ATM3:ATM54="L"))+SUMPRODUCT((ATI3:ATI54=AQD91)*(ATL3:ATL54=AQD90)*(ATN3:ATN54="L"))+SUMPRODUCT((ATI3:ATI54=AQD92)*(ATL3:ATL54=AQD90)*(ATN3:ATN54="L"))+SUMPRODUCT((ATI3:ATI54=AQD93)*(ATL3:ATL54=AQD90)*(ATN3:ATN54="L"))+SUMPRODUCT((ATI3:ATI54=AQD89)*(ATL3:ATL54=AQD90)*(ATN3:ATN54="L"))</f>
        <v>0</v>
      </c>
      <c r="AQH90" s="395">
        <f ca="1">SUMPRODUCT((ATI3:ATI54=AQD90)*(ATL3:ATL54=AQD91)*ATJ3:ATJ54)+SUMPRODUCT((ATI3:ATI54=AQD90)*(ATL3:ATL54=AQD92)*ATJ3:ATJ54)+SUMPRODUCT((ATI3:ATI54=AQD90)*(ATL3:ATL54=AQD93)*ATJ3:ATJ54)+SUMPRODUCT((ATI3:ATI54=AQD90)*(ATL3:ATL54=AQD89)*ATJ3:ATJ54)+SUMPRODUCT((ATI3:ATI54=AQD91)*(ATL3:ATL54=AQD90)*ATK3:ATK54)+SUMPRODUCT((ATI3:ATI54=AQD92)*(ATL3:ATL54=AQD90)*ATK3:ATK54)+SUMPRODUCT((ATI3:ATI54=AQD93)*(ATL3:ATL54=AQD90)*ATK3:ATK54)+SUMPRODUCT((ATI3:ATI54=AQD89)*(ATL3:ATL54=AQD90)*ATK3:ATK54)</f>
        <v>0</v>
      </c>
      <c r="AQI90" s="395">
        <f ca="1">SUMPRODUCT((ATI3:ATI54=AQD90)*(ATL3:ATL54=AQD91)*ATK3:ATK54)+SUMPRODUCT((ATI3:ATI54=AQD90)*(ATL3:ATL54=AQD92)*ATK3:ATK54)+SUMPRODUCT((ATI3:ATI54=AQD90)*(ATL3:ATL54=AQD93)*ATK3:ATK54)+SUMPRODUCT((ATI3:ATI54=AQD90)*(ATL3:ATL54=AQD89)*ATK3:ATK54)+SUMPRODUCT((ATI3:ATI54=AQD91)*(ATL3:ATL54=AQD90)*ATJ3:ATJ54)+SUMPRODUCT((ATI3:ATI54=AQD92)*(ATL3:ATL54=AQD90)*ATJ3:ATJ54)+SUMPRODUCT((ATI3:ATI54=AQD93)*(ATL3:ATL54=AQD90)*ATJ3:ATJ54)+SUMPRODUCT((ATI3:ATI54=AQD89)*(ATL3:ATL54=AQD90)*ATJ3:ATJ54)</f>
        <v>0</v>
      </c>
      <c r="AQJ90" s="395">
        <f ca="1">AQH90-AQI90+1000</f>
        <v>1000</v>
      </c>
      <c r="AQK90" s="395">
        <f t="shared" ref="AQK90:AQK92" ca="1" si="7871">IF(AQD90&lt;&gt;"",AQE90*3+AQF90*1,"")</f>
        <v>0</v>
      </c>
      <c r="AQL90" s="395">
        <f ca="1">IF(AQD90&lt;&gt;"",VLOOKUP(AQD90,APK4:APQ52,7,FALSE),"")</f>
        <v>1000</v>
      </c>
      <c r="AQM90" s="395">
        <f ca="1">IF(AQD90&lt;&gt;"",VLOOKUP(AQD90,APK4:APQ52,5,FALSE),"")</f>
        <v>0</v>
      </c>
      <c r="AQN90" s="395">
        <f ca="1">IF(AQD90&lt;&gt;"",VLOOKUP(AQD90,APK4:APS52,9,FALSE),"")</f>
        <v>11</v>
      </c>
      <c r="AQO90" s="395">
        <f t="shared" ref="AQO90:AQO92" ca="1" si="7872">AQK90</f>
        <v>0</v>
      </c>
      <c r="AQP90" s="395">
        <f ca="1">IF(AQD90&lt;&gt;"",RANK(AQO90,AQO89:AQO92),"")</f>
        <v>1</v>
      </c>
      <c r="AQQ90" s="395">
        <f ca="1">IF(AQD90&lt;&gt;"",SUMPRODUCT((AQO89:AQO92=AQO90)*(AQJ89:AQJ92&gt;AQJ90)),"")</f>
        <v>0</v>
      </c>
      <c r="AQR90" s="395">
        <f ca="1">IF(AQD90&lt;&gt;"",SUMPRODUCT((AQO89:AQO92=AQO90)*(AQJ89:AQJ92=AQJ90)*(AQH89:AQH92&gt;AQH90)),"")</f>
        <v>0</v>
      </c>
      <c r="AQS90" s="395">
        <f ca="1">IF(AQD90&lt;&gt;"",SUMPRODUCT((AQO89:AQO92=AQO90)*(AQJ89:AQJ92=AQJ90)*(AQH89:AQH92=AQH90)*(AQL89:AQL92&gt;AQL90)),"")</f>
        <v>0</v>
      </c>
      <c r="AQT90" s="395">
        <f ca="1">IF(AQD90&lt;&gt;"",SUMPRODUCT((AQO89:AQO92=AQO90)*(AQJ89:AQJ92=AQJ90)*(AQH89:AQH92=AQH90)*(AQL89:AQL92=AQL90)*(AQM89:AQM92&gt;AQM90)),"")</f>
        <v>0</v>
      </c>
      <c r="AQU90" s="395">
        <f ca="1">IF(AQD90&lt;&gt;"",SUMPRODUCT((AQO89:AQO92=AQO90)*(AQJ89:AQJ92=AQJ90)*(AQH89:AQH92=AQH90)*(AQL89:AQL92=AQL90)*(AQM89:AQM92=AQM90)*(AQN89:AQN92&gt;AQN90)),"")</f>
        <v>2</v>
      </c>
      <c r="AQV90" s="395">
        <f ca="1">IF(AQD90&lt;&gt;"",SUM(AQP90:AQU90),"")</f>
        <v>3</v>
      </c>
      <c r="AQW90" s="395" t="str">
        <f ca="1">IF(AQX38&lt;&gt;"",SUMPRODUCT((ARE37:ARE40=ARE38)*(ARD37:ARD40=ARD38)*(ARB37:ARB40=ARB38)*(ARC37:ARC40=ARC38)),"")</f>
        <v/>
      </c>
      <c r="AQX90" s="395" t="str">
        <f ca="1">IF(AND(AQW90&lt;&gt;"",AQW90&gt;1),AQX38,"")</f>
        <v/>
      </c>
      <c r="AQY90" s="395">
        <f ca="1">SUMPRODUCT((ATI3:ATI54=AQX90)*(ATL3:ATL54=AQX91)*(ATM3:ATM54="W"))+SUMPRODUCT((ATI3:ATI54=AQX90)*(ATL3:ATL54=AQX92)*(ATM3:ATM54="W"))+SUMPRODUCT((ATI3:ATI54=AQX90)*(ATL3:ATL54=AQX93)*(ATM3:ATM54="W"))+SUMPRODUCT((ATI3:ATI54=AQX91)*(ATL3:ATL54=AQX90)*(ATN3:ATN54="W"))+SUMPRODUCT((ATI3:ATI54=AQX92)*(ATL3:ATL54=AQX90)*(ATN3:ATN54="W"))+SUMPRODUCT((ATI3:ATI54=AQX93)*(ATL3:ATL54=AQX90)*(ATN3:ATN54="W"))</f>
        <v>0</v>
      </c>
      <c r="AQZ90" s="395">
        <f ca="1">SUMPRODUCT((ATI3:ATI54=AQX90)*(ATL3:ATL54=AQX91)*(ATM3:ATM54="D"))+SUMPRODUCT((ATI3:ATI54=AQX90)*(ATL3:ATL54=AQX92)*(ATM3:ATM54="D"))+SUMPRODUCT((ATI3:ATI54=AQX90)*(ATL3:ATL54=AQX93)*(ATM3:ATM54="D"))+SUMPRODUCT((ATI3:ATI54=AQX91)*(ATL3:ATL54=AQX90)*(ATM3:ATM54="D"))+SUMPRODUCT((ATI3:ATI54=AQX92)*(ATL3:ATL54=AQX90)*(ATM3:ATM54="D"))+SUMPRODUCT((ATI3:ATI54=AQX93)*(ATL3:ATL54=AQX90)*(ATM3:ATM54="D"))</f>
        <v>0</v>
      </c>
      <c r="ARA90" s="395">
        <f ca="1">SUMPRODUCT((ATI3:ATI54=AQX90)*(ATL3:ATL54=AQX91)*(ATM3:ATM54="L"))+SUMPRODUCT((ATI3:ATI54=AQX90)*(ATL3:ATL54=AQX92)*(ATM3:ATM54="L"))+SUMPRODUCT((ATI3:ATI54=AQX90)*(ATL3:ATL54=AQX93)*(ATM3:ATM54="L"))+SUMPRODUCT((ATI3:ATI54=AQX91)*(ATL3:ATL54=AQX90)*(ATN3:ATN54="L"))+SUMPRODUCT((ATI3:ATI54=AQX92)*(ATL3:ATL54=AQX90)*(ATN3:ATN54="L"))+SUMPRODUCT((ATI3:ATI54=AQX93)*(ATL3:ATL54=AQX90)*(ATN3:ATN54="L"))</f>
        <v>0</v>
      </c>
      <c r="ARB90" s="395">
        <f ca="1">SUMPRODUCT((ATI3:ATI54=AQX90)*(ATL3:ATL54=AQX91)*ATJ3:ATJ54)+SUMPRODUCT((ATI3:ATI54=AQX90)*(ATL3:ATL54=AQX92)*ATJ3:ATJ54)+SUMPRODUCT((ATI3:ATI54=AQX90)*(ATL3:ATL54=AQX93)*ATJ3:ATJ54)+SUMPRODUCT((ATI3:ATI54=AQX90)*(ATL3:ATL54=AQX89)*ATJ3:ATJ54)+SUMPRODUCT((ATI3:ATI54=AQX91)*(ATL3:ATL54=AQX90)*ATK3:ATK54)+SUMPRODUCT((ATI3:ATI54=AQX92)*(ATL3:ATL54=AQX90)*ATK3:ATK54)+SUMPRODUCT((ATI3:ATI54=AQX93)*(ATL3:ATL54=AQX90)*ATK3:ATK54)+SUMPRODUCT((ATI3:ATI54=AQX89)*(ATL3:ATL54=AQX90)*ATK3:ATK54)</f>
        <v>0</v>
      </c>
      <c r="ARC90" s="395">
        <f ca="1">SUMPRODUCT((ATI3:ATI54=AQX90)*(ATL3:ATL54=AQX91)*ATK3:ATK54)+SUMPRODUCT((ATI3:ATI54=AQX90)*(ATL3:ATL54=AQX92)*ATK3:ATK54)+SUMPRODUCT((ATI3:ATI54=AQX90)*(ATL3:ATL54=AQX93)*ATK3:ATK54)+SUMPRODUCT((ATI3:ATI54=AQX90)*(ATL3:ATL54=AQX89)*ATK3:ATK54)+SUMPRODUCT((ATI3:ATI54=AQX91)*(ATL3:ATL54=AQX90)*ATJ3:ATJ54)+SUMPRODUCT((ATI3:ATI54=AQX92)*(ATL3:ATL54=AQX90)*ATJ3:ATJ54)+SUMPRODUCT((ATI3:ATI54=AQX93)*(ATL3:ATL54=AQX90)*ATJ3:ATJ54)+SUMPRODUCT((ATI3:ATI54=AQX89)*(ATL3:ATL54=AQX90)*ATJ3:ATJ54)</f>
        <v>0</v>
      </c>
      <c r="ARD90" s="395">
        <f ca="1">ARB90-ARC90+1000</f>
        <v>1000</v>
      </c>
      <c r="ARE90" s="395" t="str">
        <f t="shared" ref="ARE90:ARE92" ca="1" si="7873">IF(AQX90&lt;&gt;"",AQY90*3+AQZ90*1,"")</f>
        <v/>
      </c>
      <c r="ARF90" s="395" t="str">
        <f ca="1">IF(AQX90&lt;&gt;"",VLOOKUP(AQX90,APK4:APQ52,7,FALSE),"")</f>
        <v/>
      </c>
      <c r="ARG90" s="395" t="str">
        <f ca="1">IF(AQX90&lt;&gt;"",VLOOKUP(AQX90,APK4:APQ52,5,FALSE),"")</f>
        <v/>
      </c>
      <c r="ARH90" s="395" t="str">
        <f ca="1">IF(AQX90&lt;&gt;"",VLOOKUP(AQX90,APK4:APS52,9,FALSE),"")</f>
        <v/>
      </c>
      <c r="ARI90" s="395" t="str">
        <f t="shared" ref="ARI90:ARI92" ca="1" si="7874">ARE90</f>
        <v/>
      </c>
      <c r="ARJ90" s="395" t="str">
        <f ca="1">IF(AQX90&lt;&gt;"",RANK(ARI90,ARI89:ARI92),"")</f>
        <v/>
      </c>
      <c r="ARK90" s="395" t="str">
        <f ca="1">IF(AQX90&lt;&gt;"",SUMPRODUCT((ARI89:ARI92=ARI90)*(ARD89:ARD92&gt;ARD90)),"")</f>
        <v/>
      </c>
      <c r="ARL90" s="395" t="str">
        <f ca="1">IF(AQX90&lt;&gt;"",SUMPRODUCT((ARI89:ARI92=ARI90)*(ARD89:ARD92=ARD90)*(ARB89:ARB92&gt;ARB90)),"")</f>
        <v/>
      </c>
      <c r="ARM90" s="395" t="str">
        <f ca="1">IF(AQX90&lt;&gt;"",SUMPRODUCT((ARI89:ARI92=ARI90)*(ARD89:ARD92=ARD90)*(ARB89:ARB92=ARB90)*(ARF89:ARF92&gt;ARF90)),"")</f>
        <v/>
      </c>
      <c r="ARN90" s="395" t="str">
        <f ca="1">IF(AQX90&lt;&gt;"",SUMPRODUCT((ARI89:ARI92=ARI90)*(ARD89:ARD92=ARD90)*(ARB89:ARB92=ARB90)*(ARF89:ARF92=ARF90)*(ARG89:ARG92&gt;ARG90)),"")</f>
        <v/>
      </c>
      <c r="ARO90" s="395" t="str">
        <f ca="1">IF(AQX90&lt;&gt;"",SUMPRODUCT((ARI89:ARI92=ARI90)*(ARD89:ARD92=ARD90)*(ARB89:ARB92=ARB90)*(ARF89:ARF92=ARF90)*(ARG89:ARG92=ARG90)*(ARH89:ARH92&gt;ARH90)),"")</f>
        <v/>
      </c>
      <c r="ARP90" s="395" t="str">
        <f ca="1">IF(AQX90&lt;&gt;"",SUM(ARJ90:ARO90)+1,"")</f>
        <v/>
      </c>
    </row>
    <row r="91" spans="7:1160" x14ac:dyDescent="0.25">
      <c r="G91" s="395">
        <v>1</v>
      </c>
      <c r="H91" s="395">
        <v>1</v>
      </c>
      <c r="I91" s="395">
        <v>1</v>
      </c>
      <c r="J91" s="395">
        <f>IF(COUNTIF(J37:J40,4)=4,1,SUMPRODUCT((J37:J40=J39)*(I37:I40=I39)*(G37:G40&gt;G39))+1)</f>
        <v>1</v>
      </c>
      <c r="U91" s="395" t="str">
        <f>IF(V39&lt;&gt;"",SUMPRODUCT((AC37:AC40=AC39)*(AB37:AB40=AB39)*(Z37:Z40=Z39)*(AA37:AA40=AA39)),"")</f>
        <v/>
      </c>
      <c r="V91" s="395" t="str">
        <f>IF(AND(U91&lt;&gt;"",U91&gt;1),V39,"")</f>
        <v/>
      </c>
      <c r="W91" s="395">
        <f>SUMPRODUCT((DA3:DA54=V91)*(DD3:DD54=V92)*(DE3:DE54="W"))+SUMPRODUCT((DA3:DA54=V91)*(DD3:DD54=V93)*(DE3:DE54="W"))+SUMPRODUCT((DA3:DA54=V91)*(DD3:DD54=V89)*(DE3:DE54="W"))+SUMPRODUCT((DA3:DA54=V91)*(DD3:DD54=V90)*(DE3:DE54="W"))+SUMPRODUCT((DA3:DA54=V92)*(DD3:DD54=V91)*(DF3:DF54="W"))+SUMPRODUCT((DA3:DA54=V93)*(DD3:DD54=V91)*(DF3:DF54="W"))+SUMPRODUCT((DA3:DA54=V89)*(DD3:DD54=V91)*(DF3:DF54="W"))+SUMPRODUCT((DA3:DA54=V90)*(DD3:DD54=V91)*(DF3:DF54="W"))</f>
        <v>0</v>
      </c>
      <c r="X91" s="395">
        <f>SUMPRODUCT((DA3:DA54=V91)*(DD3:DD54=V92)*(DE3:DE54="D"))+SUMPRODUCT((DA3:DA54=V91)*(DD3:DD54=V93)*(DE3:DE54="D"))+SUMPRODUCT((DA3:DA54=V91)*(DD3:DD54=V89)*(DE3:DE54="D"))+SUMPRODUCT((DA3:DA54=V91)*(DD3:DD54=V90)*(DE3:DE54="D"))+SUMPRODUCT((DA3:DA54=V92)*(DD3:DD54=V91)*(DE3:DE54="D"))+SUMPRODUCT((DA3:DA54=V93)*(DD3:DD54=V91)*(DE3:DE54="D"))+SUMPRODUCT((DA3:DA54=V89)*(DD3:DD54=V91)*(DE3:DE54="D"))+SUMPRODUCT((DA3:DA54=V90)*(DD3:DD54=V91)*(DE3:DE54="D"))</f>
        <v>0</v>
      </c>
      <c r="Y91" s="395">
        <f>SUMPRODUCT((DA3:DA54=V91)*(DD3:DD54=V92)*(DE3:DE54="L"))+SUMPRODUCT((DA3:DA54=V91)*(DD3:DD54=V93)*(DE3:DE54="L"))+SUMPRODUCT((DA3:DA54=V91)*(DD3:DD54=V89)*(DE3:DE54="L"))+SUMPRODUCT((DA3:DA54=V91)*(DD3:DD54=V90)*(DE3:DE54="L"))+SUMPRODUCT((DA3:DA54=V92)*(DD3:DD54=V91)*(DF3:DF54="L"))+SUMPRODUCT((DA3:DA54=V93)*(DD3:DD54=V91)*(DF3:DF54="L"))+SUMPRODUCT((DA3:DA54=V89)*(DD3:DD54=V91)*(DF3:DF54="L"))+SUMPRODUCT((DA3:DA54=V90)*(DD3:DD54=V91)*(DF3:DF54="L"))</f>
        <v>0</v>
      </c>
      <c r="Z91" s="395">
        <f>SUMPRODUCT((DA3:DA54=V91)*(DD3:DD54=V92)*DB3:DB54)+SUMPRODUCT((DA3:DA54=V91)*(DD3:DD54=V93)*DB3:DB54)+SUMPRODUCT((DA3:DA54=V91)*(DD3:DD54=V89)*DB3:DB54)+SUMPRODUCT((DA3:DA54=V91)*(DD3:DD54=V90)*DB3:DB54)+SUMPRODUCT((DA3:DA54=V92)*(DD3:DD54=V91)*DC3:DC54)+SUMPRODUCT((DA3:DA54=V93)*(DD3:DD54=V91)*DC3:DC54)+SUMPRODUCT((DA3:DA54=V89)*(DD3:DD54=V91)*DC3:DC54)+SUMPRODUCT((DA3:DA54=V90)*(DD3:DD54=V91)*DC3:DC54)</f>
        <v>0</v>
      </c>
      <c r="AA91" s="395">
        <f>SUMPRODUCT((DA3:DA54=V91)*(DD3:DD54=V92)*DC3:DC54)+SUMPRODUCT((DA3:DA54=V91)*(DD3:DD54=V93)*DC3:DC54)+SUMPRODUCT((DA3:DA54=V91)*(DD3:DD54=V89)*DC3:DC54)+SUMPRODUCT((DA3:DA54=V91)*(DD3:DD54=V90)*DC3:DC54)+SUMPRODUCT((DA3:DA54=V92)*(DD3:DD54=V91)*DB3:DB54)+SUMPRODUCT((DA3:DA54=V93)*(DD3:DD54=V91)*DB3:DB54)+SUMPRODUCT((DA3:DA54=V89)*(DD3:DD54=V91)*DB3:DB54)+SUMPRODUCT((DA3:DA54=V90)*(DD3:DD54=V91)*DB3:DB54)</f>
        <v>0</v>
      </c>
      <c r="AB91" s="395">
        <f>Z91-AA91+1000</f>
        <v>1000</v>
      </c>
      <c r="AC91" s="395" t="str">
        <f t="shared" si="7831"/>
        <v/>
      </c>
      <c r="AD91" s="395" t="str">
        <f>IF(V91&lt;&gt;"",VLOOKUP(V91,C4:I52,7,FALSE),"")</f>
        <v/>
      </c>
      <c r="AE91" s="395" t="str">
        <f>IF(V91&lt;&gt;"",VLOOKUP(V91,C4:I52,5,FALSE),"")</f>
        <v/>
      </c>
      <c r="AF91" s="395" t="str">
        <f>IF(V91&lt;&gt;"",VLOOKUP(V91,C4:K52,9,FALSE),"")</f>
        <v/>
      </c>
      <c r="AG91" s="395" t="str">
        <f t="shared" si="7832"/>
        <v/>
      </c>
      <c r="AH91" s="395" t="str">
        <f>IF(V91&lt;&gt;"",RANK(AG91,AG89:AG92),"")</f>
        <v/>
      </c>
      <c r="AI91" s="395" t="str">
        <f>IF(V91&lt;&gt;"",SUMPRODUCT((AG89:AG92=AG91)*(AB89:AB92&gt;AB91)),"")</f>
        <v/>
      </c>
      <c r="AJ91" s="395" t="str">
        <f>IF(V91&lt;&gt;"",SUMPRODUCT((AG89:AG92=AG91)*(AB89:AB92=AB91)*(Z89:Z92&gt;Z91)),"")</f>
        <v/>
      </c>
      <c r="AK91" s="395" t="str">
        <f>IF(V91&lt;&gt;"",SUMPRODUCT((AG89:AG92=AG91)*(AB89:AB92=AB91)*(Z89:Z92=Z91)*(AD89:AD92&gt;AD91)),"")</f>
        <v/>
      </c>
      <c r="AL91" s="395" t="str">
        <f>IF(V91&lt;&gt;"",SUMPRODUCT((AG89:AG92=AG91)*(AB89:AB92=AB91)*(Z89:Z92=Z91)*(AD89:AD92=AD91)*(AE89:AE92&gt;AE91)),"")</f>
        <v/>
      </c>
      <c r="AM91" s="395" t="str">
        <f>IF(V91&lt;&gt;"",SUMPRODUCT((AG89:AG92=AG91)*(AB89:AB92=AB91)*(Z89:Z92=Z91)*(AD89:AD92=AD91)*(AE89:AE92=AE91)*(AF89:AF92&gt;AF91)),"")</f>
        <v/>
      </c>
      <c r="AN91" s="395" t="str">
        <f>IF(V91&lt;&gt;"",SUM(AH91:AM91),"")</f>
        <v/>
      </c>
      <c r="AO91" s="395" t="str">
        <f>IF(AP39&lt;&gt;"",SUMPRODUCT((AW37:AW40=AW39)*(AV37:AV40=AV39)*(AT37:AT40=AT39)*(AU37:AU40=AU39)),"")</f>
        <v/>
      </c>
      <c r="AP91" s="395" t="str">
        <f>IF(AND(AO91&lt;&gt;"",AO91&gt;1),AP39,"")</f>
        <v/>
      </c>
      <c r="AQ91" s="395">
        <f>SUMPRODUCT((DA3:DA54=AP91)*(DD3:DD54=AP92)*(DE3:DE54="W"))+SUMPRODUCT((DA3:DA54=AP91)*(DD3:DD54=AP93)*(DE3:DE54="W"))+SUMPRODUCT((DA3:DA54=AP91)*(DD3:DD54=AP90)*(DE3:DE54="W"))+SUMPRODUCT((DA3:DA54=AP92)*(DD3:DD54=AP91)*(DF3:DF54="W"))+SUMPRODUCT((DA3:DA54=AP93)*(DD3:DD54=AP91)*(DF3:DF54="W"))+SUMPRODUCT((DA3:DA54=AP90)*(DD3:DD54=AP91)*(DF3:DF54="W"))</f>
        <v>0</v>
      </c>
      <c r="AR91" s="395">
        <f>SUMPRODUCT((DA3:DA54=AP91)*(DD3:DD54=AP92)*(DE3:DE54="D"))+SUMPRODUCT((DA3:DA54=AP91)*(DD3:DD54=AP93)*(DE3:DE54="D"))+SUMPRODUCT((DA3:DA54=AP91)*(DD3:DD54=AP90)*(DE3:DE54="D"))+SUMPRODUCT((DA3:DA54=AP92)*(DD3:DD54=AP91)*(DE3:DE54="D"))+SUMPRODUCT((DA3:DA54=AP93)*(DD3:DD54=AP91)*(DE3:DE54="D"))+SUMPRODUCT((DA3:DA54=AP90)*(DD3:DD54=AP91)*(DE3:DE54="D"))</f>
        <v>0</v>
      </c>
      <c r="AS91" s="395">
        <f>SUMPRODUCT((DA3:DA54=AP91)*(DD3:DD54=AP92)*(DE3:DE54="L"))+SUMPRODUCT((DA3:DA54=AP91)*(DD3:DD54=AP93)*(DE3:DE54="L"))+SUMPRODUCT((DA3:DA54=AP91)*(DD3:DD54=AP90)*(DE3:DE54="L"))+SUMPRODUCT((DA3:DA54=AP92)*(DD3:DD54=AP91)*(DF3:DF54="L"))+SUMPRODUCT((DA3:DA54=AP93)*(DD3:DD54=AP91)*(DF3:DF54="L"))+SUMPRODUCT((DA3:DA54=AP90)*(DD3:DD54=AP91)*(DF3:DF54="L"))</f>
        <v>0</v>
      </c>
      <c r="AT91" s="395">
        <f>SUMPRODUCT((DA3:DA54=AP91)*(DD3:DD54=AP92)*DB3:DB54)+SUMPRODUCT((DA3:DA54=AP91)*(DD3:DD54=AP93)*DB3:DB54)+SUMPRODUCT((DA3:DA54=AP91)*(DD3:DD54=AP89)*DB3:DB54)+SUMPRODUCT((DA3:DA54=AP91)*(DD3:DD54=AP90)*DB3:DB54)+SUMPRODUCT((DA3:DA54=AP92)*(DD3:DD54=AP91)*DC3:DC54)+SUMPRODUCT((DA3:DA54=AP93)*(DD3:DD54=AP91)*DC3:DC54)+SUMPRODUCT((DA3:DA54=AP89)*(DD3:DD54=AP91)*DC3:DC54)+SUMPRODUCT((DA3:DA54=AP90)*(DD3:DD54=AP91)*DC3:DC54)</f>
        <v>0</v>
      </c>
      <c r="AU91" s="395">
        <f>SUMPRODUCT((DA3:DA54=AP91)*(DD3:DD54=AP92)*DC3:DC54)+SUMPRODUCT((DA3:DA54=AP91)*(DD3:DD54=AP93)*DC3:DC54)+SUMPRODUCT((DA3:DA54=AP91)*(DD3:DD54=AP89)*DC3:DC54)+SUMPRODUCT((DA3:DA54=AP91)*(DD3:DD54=AP90)*DC3:DC54)+SUMPRODUCT((DA3:DA54=AP92)*(DD3:DD54=AP91)*DB3:DB54)+SUMPRODUCT((DA3:DA54=AP93)*(DD3:DD54=AP91)*DB3:DB54)+SUMPRODUCT((DA3:DA54=AP89)*(DD3:DD54=AP91)*DB3:DB54)+SUMPRODUCT((DA3:DA54=AP90)*(DD3:DD54=AP91)*DB3:DB54)</f>
        <v>0</v>
      </c>
      <c r="AV91" s="395">
        <f>AT91-AU91+1000</f>
        <v>1000</v>
      </c>
      <c r="AW91" s="395" t="str">
        <f t="shared" si="7833"/>
        <v/>
      </c>
      <c r="AX91" s="395" t="str">
        <f>IF(AP91&lt;&gt;"",VLOOKUP(AP91,C4:I52,7,FALSE),"")</f>
        <v/>
      </c>
      <c r="AY91" s="395" t="str">
        <f>IF(AP91&lt;&gt;"",VLOOKUP(AP91,C4:I52,5,FALSE),"")</f>
        <v/>
      </c>
      <c r="AZ91" s="395" t="str">
        <f>IF(AP91&lt;&gt;"",VLOOKUP(AP91,C4:K52,9,FALSE),"")</f>
        <v/>
      </c>
      <c r="BA91" s="395" t="str">
        <f t="shared" si="7834"/>
        <v/>
      </c>
      <c r="BB91" s="395" t="str">
        <f>IF(AP91&lt;&gt;"",RANK(BA91,BA89:BA92),"")</f>
        <v/>
      </c>
      <c r="BC91" s="395" t="str">
        <f>IF(AP91&lt;&gt;"",SUMPRODUCT((BA89:BA92=BA91)*(AV89:AV92&gt;AV91)),"")</f>
        <v/>
      </c>
      <c r="BD91" s="395" t="str">
        <f>IF(AP91&lt;&gt;"",SUMPRODUCT((BA89:BA92=BA91)*(AV89:AV92=AV91)*(AT89:AT92&gt;AT91)),"")</f>
        <v/>
      </c>
      <c r="BE91" s="395" t="str">
        <f>IF(AP91&lt;&gt;"",SUMPRODUCT((BA89:BA92=BA91)*(AV89:AV92=AV91)*(AT89:AT92=AT91)*(AX89:AX92&gt;AX91)),"")</f>
        <v/>
      </c>
      <c r="BF91" s="395" t="str">
        <f>IF(AP91&lt;&gt;"",SUMPRODUCT((BA89:BA92=BA91)*(AV89:AV92=AV91)*(AT89:AT92=AT91)*(AX89:AX92=AX91)*(AY89:AY92&gt;AY91)),"")</f>
        <v/>
      </c>
      <c r="BG91" s="395" t="str">
        <f>IF(AP91&lt;&gt;"",SUMPRODUCT((BA89:BA92=BA91)*(AV89:AV92=AV91)*(AT89:AT92=AT91)*(AX89:AX92=AX91)*(AY89:AY92=AY91)*(AZ89:AZ92&gt;AZ91)),"")</f>
        <v/>
      </c>
      <c r="BH91" s="395" t="str">
        <f t="shared" ref="BH91:BH92" si="7875">IF(AP91&lt;&gt;"",SUM(BB91:BG91)+1,"")</f>
        <v/>
      </c>
      <c r="DP91" s="395">
        <f ca="1">IF(COUNTIF(DP37:DP40,4)=4,1,SUMPRODUCT((DP37:DP40=DP39)*(DO37:DO40=DO39)*(DM37:DM40&gt;DM39))+1)</f>
        <v>1</v>
      </c>
      <c r="EA91" s="395" t="str">
        <f ca="1">IF(EB39&lt;&gt;"",SUMPRODUCT((EI37:EI40=EI39)*(EH37:EH40=EH39)*(EF37:EF40=EF39)*(EG37:EG40=EG39)),"")</f>
        <v/>
      </c>
      <c r="EB91" s="395" t="str">
        <f ca="1">IF(AND(EA91&lt;&gt;"",EA91&gt;1),EB39,"")</f>
        <v/>
      </c>
      <c r="EC91" s="395">
        <f ca="1">SUMPRODUCT((HG3:HG54=EB91)*(HJ3:HJ54=EB92)*(HK3:HK54="W"))+SUMPRODUCT((HG3:HG54=EB91)*(HJ3:HJ54=EB93)*(HK3:HK54="W"))+SUMPRODUCT((HG3:HG54=EB91)*(HJ3:HJ54=EB89)*(HK3:HK54="W"))+SUMPRODUCT((HG3:HG54=EB91)*(HJ3:HJ54=EB90)*(HK3:HK54="W"))+SUMPRODUCT((HG3:HG54=EB92)*(HJ3:HJ54=EB91)*(HL3:HL54="W"))+SUMPRODUCT((HG3:HG54=EB93)*(HJ3:HJ54=EB91)*(HL3:HL54="W"))+SUMPRODUCT((HG3:HG54=EB89)*(HJ3:HJ54=EB91)*(HL3:HL54="W"))+SUMPRODUCT((HG3:HG54=EB90)*(HJ3:HJ54=EB91)*(HL3:HL54="W"))</f>
        <v>0</v>
      </c>
      <c r="ED91" s="395">
        <f ca="1">SUMPRODUCT((HG3:HG54=EB91)*(HJ3:HJ54=EB92)*(HK3:HK54="D"))+SUMPRODUCT((HG3:HG54=EB91)*(HJ3:HJ54=EB93)*(HK3:HK54="D"))+SUMPRODUCT((HG3:HG54=EB91)*(HJ3:HJ54=EB89)*(HK3:HK54="D"))+SUMPRODUCT((HG3:HG54=EB91)*(HJ3:HJ54=EB90)*(HK3:HK54="D"))+SUMPRODUCT((HG3:HG54=EB92)*(HJ3:HJ54=EB91)*(HK3:HK54="D"))+SUMPRODUCT((HG3:HG54=EB93)*(HJ3:HJ54=EB91)*(HK3:HK54="D"))+SUMPRODUCT((HG3:HG54=EB89)*(HJ3:HJ54=EB91)*(HK3:HK54="D"))+SUMPRODUCT((HG3:HG54=EB90)*(HJ3:HJ54=EB91)*(HK3:HK54="D"))</f>
        <v>0</v>
      </c>
      <c r="EE91" s="395">
        <f ca="1">SUMPRODUCT((HG3:HG54=EB91)*(HJ3:HJ54=EB92)*(HK3:HK54="L"))+SUMPRODUCT((HG3:HG54=EB91)*(HJ3:HJ54=EB93)*(HK3:HK54="L"))+SUMPRODUCT((HG3:HG54=EB91)*(HJ3:HJ54=EB89)*(HK3:HK54="L"))+SUMPRODUCT((HG3:HG54=EB91)*(HJ3:HJ54=EB90)*(HK3:HK54="L"))+SUMPRODUCT((HG3:HG54=EB92)*(HJ3:HJ54=EB91)*(HL3:HL54="L"))+SUMPRODUCT((HG3:HG54=EB93)*(HJ3:HJ54=EB91)*(HL3:HL54="L"))+SUMPRODUCT((HG3:HG54=EB89)*(HJ3:HJ54=EB91)*(HL3:HL54="L"))+SUMPRODUCT((HG3:HG54=EB90)*(HJ3:HJ54=EB91)*(HL3:HL54="L"))</f>
        <v>0</v>
      </c>
      <c r="EF91" s="395">
        <f ca="1">SUMPRODUCT((HG3:HG54=EB91)*(HJ3:HJ54=EB92)*HH3:HH54)+SUMPRODUCT((HG3:HG54=EB91)*(HJ3:HJ54=EB93)*HH3:HH54)+SUMPRODUCT((HG3:HG54=EB91)*(HJ3:HJ54=EB89)*HH3:HH54)+SUMPRODUCT((HG3:HG54=EB91)*(HJ3:HJ54=EB90)*HH3:HH54)+SUMPRODUCT((HG3:HG54=EB92)*(HJ3:HJ54=EB91)*HI3:HI54)+SUMPRODUCT((HG3:HG54=EB93)*(HJ3:HJ54=EB91)*HI3:HI54)+SUMPRODUCT((HG3:HG54=EB89)*(HJ3:HJ54=EB91)*HI3:HI54)+SUMPRODUCT((HG3:HG54=EB90)*(HJ3:HJ54=EB91)*HI3:HI54)</f>
        <v>0</v>
      </c>
      <c r="EG91" s="395">
        <f ca="1">SUMPRODUCT((HG3:HG54=EB91)*(HJ3:HJ54=EB92)*HI3:HI54)+SUMPRODUCT((HG3:HG54=EB91)*(HJ3:HJ54=EB93)*HI3:HI54)+SUMPRODUCT((HG3:HG54=EB91)*(HJ3:HJ54=EB89)*HI3:HI54)+SUMPRODUCT((HG3:HG54=EB91)*(HJ3:HJ54=EB90)*HI3:HI54)+SUMPRODUCT((HG3:HG54=EB92)*(HJ3:HJ54=EB91)*HH3:HH54)+SUMPRODUCT((HG3:HG54=EB93)*(HJ3:HJ54=EB91)*HH3:HH54)+SUMPRODUCT((HG3:HG54=EB89)*(HJ3:HJ54=EB91)*HH3:HH54)+SUMPRODUCT((HG3:HG54=EB90)*(HJ3:HJ54=EB91)*HH3:HH54)</f>
        <v>0</v>
      </c>
      <c r="EH91" s="395">
        <f ca="1">EF91-EG91+1000</f>
        <v>1000</v>
      </c>
      <c r="EI91" s="395" t="str">
        <f t="shared" ca="1" si="7835"/>
        <v/>
      </c>
      <c r="EJ91" s="395" t="str">
        <f ca="1">IF(EB91&lt;&gt;"",VLOOKUP(EB91,DI4:DO52,7,FALSE),"")</f>
        <v/>
      </c>
      <c r="EK91" s="395" t="str">
        <f ca="1">IF(EB91&lt;&gt;"",VLOOKUP(EB91,DI4:DO52,5,FALSE),"")</f>
        <v/>
      </c>
      <c r="EL91" s="395" t="str">
        <f ca="1">IF(EB91&lt;&gt;"",VLOOKUP(EB91,DI4:DQ52,9,FALSE),"")</f>
        <v/>
      </c>
      <c r="EM91" s="395" t="str">
        <f t="shared" ca="1" si="7836"/>
        <v/>
      </c>
      <c r="EN91" s="395" t="str">
        <f ca="1">IF(EB91&lt;&gt;"",RANK(EM91,EM89:EM92),"")</f>
        <v/>
      </c>
      <c r="EO91" s="395" t="str">
        <f ca="1">IF(EB91&lt;&gt;"",SUMPRODUCT((EM89:EM92=EM91)*(EH89:EH92&gt;EH91)),"")</f>
        <v/>
      </c>
      <c r="EP91" s="395" t="str">
        <f ca="1">IF(EB91&lt;&gt;"",SUMPRODUCT((EM89:EM92=EM91)*(EH89:EH92=EH91)*(EF89:EF92&gt;EF91)),"")</f>
        <v/>
      </c>
      <c r="EQ91" s="395" t="str">
        <f ca="1">IF(EB91&lt;&gt;"",SUMPRODUCT((EM89:EM92=EM91)*(EH89:EH92=EH91)*(EF89:EF92=EF91)*(EJ89:EJ92&gt;EJ91)),"")</f>
        <v/>
      </c>
      <c r="ER91" s="395" t="str">
        <f ca="1">IF(EB91&lt;&gt;"",SUMPRODUCT((EM89:EM92=EM91)*(EH89:EH92=EH91)*(EF89:EF92=EF91)*(EJ89:EJ92=EJ91)*(EK89:EK92&gt;EK91)),"")</f>
        <v/>
      </c>
      <c r="ES91" s="395" t="str">
        <f ca="1">IF(EB91&lt;&gt;"",SUMPRODUCT((EM89:EM92=EM91)*(EH89:EH92=EH91)*(EF89:EF92=EF91)*(EJ89:EJ92=EJ91)*(EK89:EK92=EK91)*(EL89:EL92&gt;EL91)),"")</f>
        <v/>
      </c>
      <c r="ET91" s="395" t="str">
        <f ca="1">IF(EB91&lt;&gt;"",SUM(EN91:ES91),"")</f>
        <v/>
      </c>
      <c r="EU91" s="395" t="str">
        <f ca="1">IF(EV39&lt;&gt;"",SUMPRODUCT((FC37:FC40=FC39)*(FB37:FB40=FB39)*(EZ37:EZ40=EZ39)*(FA37:FA40=FA39)),"")</f>
        <v/>
      </c>
      <c r="EV91" s="395" t="str">
        <f ca="1">IF(AND(EU91&lt;&gt;"",EU91&gt;1),EV39,"")</f>
        <v/>
      </c>
      <c r="EW91" s="395">
        <f ca="1">SUMPRODUCT((HG3:HG54=EV91)*(HJ3:HJ54=EV92)*(HK3:HK54="W"))+SUMPRODUCT((HG3:HG54=EV91)*(HJ3:HJ54=EV93)*(HK3:HK54="W"))+SUMPRODUCT((HG3:HG54=EV91)*(HJ3:HJ54=EV90)*(HK3:HK54="W"))+SUMPRODUCT((HG3:HG54=EV92)*(HJ3:HJ54=EV91)*(HL3:HL54="W"))+SUMPRODUCT((HG3:HG54=EV93)*(HJ3:HJ54=EV91)*(HL3:HL54="W"))+SUMPRODUCT((HG3:HG54=EV90)*(HJ3:HJ54=EV91)*(HL3:HL54="W"))</f>
        <v>0</v>
      </c>
      <c r="EX91" s="395">
        <f ca="1">SUMPRODUCT((HG3:HG54=EV91)*(HJ3:HJ54=EV92)*(HK3:HK54="D"))+SUMPRODUCT((HG3:HG54=EV91)*(HJ3:HJ54=EV93)*(HK3:HK54="D"))+SUMPRODUCT((HG3:HG54=EV91)*(HJ3:HJ54=EV90)*(HK3:HK54="D"))+SUMPRODUCT((HG3:HG54=EV92)*(HJ3:HJ54=EV91)*(HK3:HK54="D"))+SUMPRODUCT((HG3:HG54=EV93)*(HJ3:HJ54=EV91)*(HK3:HK54="D"))+SUMPRODUCT((HG3:HG54=EV90)*(HJ3:HJ54=EV91)*(HK3:HK54="D"))</f>
        <v>0</v>
      </c>
      <c r="EY91" s="395">
        <f ca="1">SUMPRODUCT((HG3:HG54=EV91)*(HJ3:HJ54=EV92)*(HK3:HK54="L"))+SUMPRODUCT((HG3:HG54=EV91)*(HJ3:HJ54=EV93)*(HK3:HK54="L"))+SUMPRODUCT((HG3:HG54=EV91)*(HJ3:HJ54=EV90)*(HK3:HK54="L"))+SUMPRODUCT((HG3:HG54=EV92)*(HJ3:HJ54=EV91)*(HL3:HL54="L"))+SUMPRODUCT((HG3:HG54=EV93)*(HJ3:HJ54=EV91)*(HL3:HL54="L"))+SUMPRODUCT((HG3:HG54=EV90)*(HJ3:HJ54=EV91)*(HL3:HL54="L"))</f>
        <v>0</v>
      </c>
      <c r="EZ91" s="395">
        <f ca="1">SUMPRODUCT((HG3:HG54=EV91)*(HJ3:HJ54=EV92)*HH3:HH54)+SUMPRODUCT((HG3:HG54=EV91)*(HJ3:HJ54=EV93)*HH3:HH54)+SUMPRODUCT((HG3:HG54=EV91)*(HJ3:HJ54=EV89)*HH3:HH54)+SUMPRODUCT((HG3:HG54=EV91)*(HJ3:HJ54=EV90)*HH3:HH54)+SUMPRODUCT((HG3:HG54=EV92)*(HJ3:HJ54=EV91)*HI3:HI54)+SUMPRODUCT((HG3:HG54=EV93)*(HJ3:HJ54=EV91)*HI3:HI54)+SUMPRODUCT((HG3:HG54=EV89)*(HJ3:HJ54=EV91)*HI3:HI54)+SUMPRODUCT((HG3:HG54=EV90)*(HJ3:HJ54=EV91)*HI3:HI54)</f>
        <v>0</v>
      </c>
      <c r="FA91" s="395">
        <f ca="1">SUMPRODUCT((HG3:HG54=EV91)*(HJ3:HJ54=EV92)*HI3:HI54)+SUMPRODUCT((HG3:HG54=EV91)*(HJ3:HJ54=EV93)*HI3:HI54)+SUMPRODUCT((HG3:HG54=EV91)*(HJ3:HJ54=EV89)*HI3:HI54)+SUMPRODUCT((HG3:HG54=EV91)*(HJ3:HJ54=EV90)*HI3:HI54)+SUMPRODUCT((HG3:HG54=EV92)*(HJ3:HJ54=EV91)*HH3:HH54)+SUMPRODUCT((HG3:HG54=EV93)*(HJ3:HJ54=EV91)*HH3:HH54)+SUMPRODUCT((HG3:HG54=EV89)*(HJ3:HJ54=EV91)*HH3:HH54)+SUMPRODUCT((HG3:HG54=EV90)*(HJ3:HJ54=EV91)*HH3:HH54)</f>
        <v>0</v>
      </c>
      <c r="FB91" s="395">
        <f ca="1">EZ91-FA91+1000</f>
        <v>1000</v>
      </c>
      <c r="FC91" s="395" t="str">
        <f t="shared" ca="1" si="7837"/>
        <v/>
      </c>
      <c r="FD91" s="395" t="str">
        <f ca="1">IF(EV91&lt;&gt;"",VLOOKUP(EV91,DI4:DO52,7,FALSE),"")</f>
        <v/>
      </c>
      <c r="FE91" s="395" t="str">
        <f ca="1">IF(EV91&lt;&gt;"",VLOOKUP(EV91,DI4:DO52,5,FALSE),"")</f>
        <v/>
      </c>
      <c r="FF91" s="395" t="str">
        <f ca="1">IF(EV91&lt;&gt;"",VLOOKUP(EV91,DI4:DQ52,9,FALSE),"")</f>
        <v/>
      </c>
      <c r="FG91" s="395" t="str">
        <f t="shared" ca="1" si="7838"/>
        <v/>
      </c>
      <c r="FH91" s="395" t="str">
        <f ca="1">IF(EV91&lt;&gt;"",RANK(FG91,FG89:FG92),"")</f>
        <v/>
      </c>
      <c r="FI91" s="395" t="str">
        <f ca="1">IF(EV91&lt;&gt;"",SUMPRODUCT((FG89:FG92=FG91)*(FB89:FB92&gt;FB91)),"")</f>
        <v/>
      </c>
      <c r="FJ91" s="395" t="str">
        <f ca="1">IF(EV91&lt;&gt;"",SUMPRODUCT((FG89:FG92=FG91)*(FB89:FB92=FB91)*(EZ89:EZ92&gt;EZ91)),"")</f>
        <v/>
      </c>
      <c r="FK91" s="395" t="str">
        <f ca="1">IF(EV91&lt;&gt;"",SUMPRODUCT((FG89:FG92=FG91)*(FB89:FB92=FB91)*(EZ89:EZ92=EZ91)*(FD89:FD92&gt;FD91)),"")</f>
        <v/>
      </c>
      <c r="FL91" s="395" t="str">
        <f ca="1">IF(EV91&lt;&gt;"",SUMPRODUCT((FG89:FG92=FG91)*(FB89:FB92=FB91)*(EZ89:EZ92=EZ91)*(FD89:FD92=FD91)*(FE89:FE92&gt;FE91)),"")</f>
        <v/>
      </c>
      <c r="FM91" s="395" t="str">
        <f ca="1">IF(EV91&lt;&gt;"",SUMPRODUCT((FG89:FG92=FG91)*(FB89:FB92=FB91)*(EZ89:EZ92=EZ91)*(FD89:FD92=FD91)*(FE89:FE92=FE91)*(FF89:FF92&gt;FF91)),"")</f>
        <v/>
      </c>
      <c r="FN91" s="395" t="str">
        <f t="shared" ref="FN91:FN92" ca="1" si="7876">IF(EV91&lt;&gt;"",SUM(FH91:FM91)+1,"")</f>
        <v/>
      </c>
      <c r="HV91" s="395">
        <f ca="1">IF(COUNTIF(HV37:HV40,4)=4,1,SUMPRODUCT((HV37:HV40=HV39)*(HU37:HU40=HU39)*(HS37:HS40&gt;HS39))+1)</f>
        <v>1</v>
      </c>
      <c r="IG91" s="395" t="str">
        <f ca="1">IF(IH39&lt;&gt;"",SUMPRODUCT((IO37:IO40=IO39)*(IN37:IN40=IN39)*(IL37:IL40=IL39)*(IM37:IM40=IM39)),"")</f>
        <v/>
      </c>
      <c r="IH91" s="395" t="str">
        <f ca="1">IF(AND(IG91&lt;&gt;"",IG91&gt;1),IH39,"")</f>
        <v/>
      </c>
      <c r="II91" s="395">
        <f ca="1">SUMPRODUCT((LM3:LM54=IH91)*(LP3:LP54=IH92)*(LQ3:LQ54="W"))+SUMPRODUCT((LM3:LM54=IH91)*(LP3:LP54=IH93)*(LQ3:LQ54="W"))+SUMPRODUCT((LM3:LM54=IH91)*(LP3:LP54=IH89)*(LQ3:LQ54="W"))+SUMPRODUCT((LM3:LM54=IH91)*(LP3:LP54=IH90)*(LQ3:LQ54="W"))+SUMPRODUCT((LM3:LM54=IH92)*(LP3:LP54=IH91)*(LR3:LR54="W"))+SUMPRODUCT((LM3:LM54=IH93)*(LP3:LP54=IH91)*(LR3:LR54="W"))+SUMPRODUCT((LM3:LM54=IH89)*(LP3:LP54=IH91)*(LR3:LR54="W"))+SUMPRODUCT((LM3:LM54=IH90)*(LP3:LP54=IH91)*(LR3:LR54="W"))</f>
        <v>0</v>
      </c>
      <c r="IJ91" s="395">
        <f ca="1">SUMPRODUCT((LM3:LM54=IH91)*(LP3:LP54=IH92)*(LQ3:LQ54="D"))+SUMPRODUCT((LM3:LM54=IH91)*(LP3:LP54=IH93)*(LQ3:LQ54="D"))+SUMPRODUCT((LM3:LM54=IH91)*(LP3:LP54=IH89)*(LQ3:LQ54="D"))+SUMPRODUCT((LM3:LM54=IH91)*(LP3:LP54=IH90)*(LQ3:LQ54="D"))+SUMPRODUCT((LM3:LM54=IH92)*(LP3:LP54=IH91)*(LQ3:LQ54="D"))+SUMPRODUCT((LM3:LM54=IH93)*(LP3:LP54=IH91)*(LQ3:LQ54="D"))+SUMPRODUCT((LM3:LM54=IH89)*(LP3:LP54=IH91)*(LQ3:LQ54="D"))+SUMPRODUCT((LM3:LM54=IH90)*(LP3:LP54=IH91)*(LQ3:LQ54="D"))</f>
        <v>0</v>
      </c>
      <c r="IK91" s="395">
        <f ca="1">SUMPRODUCT((LM3:LM54=IH91)*(LP3:LP54=IH92)*(LQ3:LQ54="L"))+SUMPRODUCT((LM3:LM54=IH91)*(LP3:LP54=IH93)*(LQ3:LQ54="L"))+SUMPRODUCT((LM3:LM54=IH91)*(LP3:LP54=IH89)*(LQ3:LQ54="L"))+SUMPRODUCT((LM3:LM54=IH91)*(LP3:LP54=IH90)*(LQ3:LQ54="L"))+SUMPRODUCT((LM3:LM54=IH92)*(LP3:LP54=IH91)*(LR3:LR54="L"))+SUMPRODUCT((LM3:LM54=IH93)*(LP3:LP54=IH91)*(LR3:LR54="L"))+SUMPRODUCT((LM3:LM54=IH89)*(LP3:LP54=IH91)*(LR3:LR54="L"))+SUMPRODUCT((LM3:LM54=IH90)*(LP3:LP54=IH91)*(LR3:LR54="L"))</f>
        <v>0</v>
      </c>
      <c r="IL91" s="395">
        <f ca="1">SUMPRODUCT((LM3:LM54=IH91)*(LP3:LP54=IH92)*LN3:LN54)+SUMPRODUCT((LM3:LM54=IH91)*(LP3:LP54=IH93)*LN3:LN54)+SUMPRODUCT((LM3:LM54=IH91)*(LP3:LP54=IH89)*LN3:LN54)+SUMPRODUCT((LM3:LM54=IH91)*(LP3:LP54=IH90)*LN3:LN54)+SUMPRODUCT((LM3:LM54=IH92)*(LP3:LP54=IH91)*LO3:LO54)+SUMPRODUCT((LM3:LM54=IH93)*(LP3:LP54=IH91)*LO3:LO54)+SUMPRODUCT((LM3:LM54=IH89)*(LP3:LP54=IH91)*LO3:LO54)+SUMPRODUCT((LM3:LM54=IH90)*(LP3:LP54=IH91)*LO3:LO54)</f>
        <v>0</v>
      </c>
      <c r="IM91" s="395">
        <f ca="1">SUMPRODUCT((LM3:LM54=IH91)*(LP3:LP54=IH92)*LO3:LO54)+SUMPRODUCT((LM3:LM54=IH91)*(LP3:LP54=IH93)*LO3:LO54)+SUMPRODUCT((LM3:LM54=IH91)*(LP3:LP54=IH89)*LO3:LO54)+SUMPRODUCT((LM3:LM54=IH91)*(LP3:LP54=IH90)*LO3:LO54)+SUMPRODUCT((LM3:LM54=IH92)*(LP3:LP54=IH91)*LN3:LN54)+SUMPRODUCT((LM3:LM54=IH93)*(LP3:LP54=IH91)*LN3:LN54)+SUMPRODUCT((LM3:LM54=IH89)*(LP3:LP54=IH91)*LN3:LN54)+SUMPRODUCT((LM3:LM54=IH90)*(LP3:LP54=IH91)*LN3:LN54)</f>
        <v>0</v>
      </c>
      <c r="IN91" s="395">
        <f ca="1">IL91-IM91+1000</f>
        <v>1000</v>
      </c>
      <c r="IO91" s="395" t="str">
        <f t="shared" ca="1" si="7839"/>
        <v/>
      </c>
      <c r="IP91" s="395" t="str">
        <f ca="1">IF(IH91&lt;&gt;"",VLOOKUP(IH91,HO4:HU52,7,FALSE),"")</f>
        <v/>
      </c>
      <c r="IQ91" s="395" t="str">
        <f ca="1">IF(IH91&lt;&gt;"",VLOOKUP(IH91,HO4:HU52,5,FALSE),"")</f>
        <v/>
      </c>
      <c r="IR91" s="395" t="str">
        <f ca="1">IF(IH91&lt;&gt;"",VLOOKUP(IH91,HO4:HW52,9,FALSE),"")</f>
        <v/>
      </c>
      <c r="IS91" s="395" t="str">
        <f t="shared" ca="1" si="7840"/>
        <v/>
      </c>
      <c r="IT91" s="395" t="str">
        <f ca="1">IF(IH91&lt;&gt;"",RANK(IS91,IS89:IS92),"")</f>
        <v/>
      </c>
      <c r="IU91" s="395" t="str">
        <f ca="1">IF(IH91&lt;&gt;"",SUMPRODUCT((IS89:IS92=IS91)*(IN89:IN92&gt;IN91)),"")</f>
        <v/>
      </c>
      <c r="IV91" s="395" t="str">
        <f ca="1">IF(IH91&lt;&gt;"",SUMPRODUCT((IS89:IS92=IS91)*(IN89:IN92=IN91)*(IL89:IL92&gt;IL91)),"")</f>
        <v/>
      </c>
      <c r="IW91" s="395" t="str">
        <f ca="1">IF(IH91&lt;&gt;"",SUMPRODUCT((IS89:IS92=IS91)*(IN89:IN92=IN91)*(IL89:IL92=IL91)*(IP89:IP92&gt;IP91)),"")</f>
        <v/>
      </c>
      <c r="IX91" s="395" t="str">
        <f ca="1">IF(IH91&lt;&gt;"",SUMPRODUCT((IS89:IS92=IS91)*(IN89:IN92=IN91)*(IL89:IL92=IL91)*(IP89:IP92=IP91)*(IQ89:IQ92&gt;IQ91)),"")</f>
        <v/>
      </c>
      <c r="IY91" s="395" t="str">
        <f ca="1">IF(IH91&lt;&gt;"",SUMPRODUCT((IS89:IS92=IS91)*(IN89:IN92=IN91)*(IL89:IL92=IL91)*(IP89:IP92=IP91)*(IQ89:IQ92=IQ91)*(IR89:IR92&gt;IR91)),"")</f>
        <v/>
      </c>
      <c r="IZ91" s="395" t="str">
        <f ca="1">IF(IH91&lt;&gt;"",SUM(IT91:IY91),"")</f>
        <v/>
      </c>
      <c r="JA91" s="395" t="str">
        <f ca="1">IF(JB39&lt;&gt;"",SUMPRODUCT((JI37:JI40=JI39)*(JH37:JH40=JH39)*(JF37:JF40=JF39)*(JG37:JG40=JG39)),"")</f>
        <v/>
      </c>
      <c r="JB91" s="395" t="str">
        <f ca="1">IF(AND(JA91&lt;&gt;"",JA91&gt;1),JB39,"")</f>
        <v/>
      </c>
      <c r="JC91" s="395">
        <f ca="1">SUMPRODUCT((LM3:LM54=JB91)*(LP3:LP54=JB92)*(LQ3:LQ54="W"))+SUMPRODUCT((LM3:LM54=JB91)*(LP3:LP54=JB93)*(LQ3:LQ54="W"))+SUMPRODUCT((LM3:LM54=JB91)*(LP3:LP54=JB90)*(LQ3:LQ54="W"))+SUMPRODUCT((LM3:LM54=JB92)*(LP3:LP54=JB91)*(LR3:LR54="W"))+SUMPRODUCT((LM3:LM54=JB93)*(LP3:LP54=JB91)*(LR3:LR54="W"))+SUMPRODUCT((LM3:LM54=JB90)*(LP3:LP54=JB91)*(LR3:LR54="W"))</f>
        <v>0</v>
      </c>
      <c r="JD91" s="395">
        <f ca="1">SUMPRODUCT((LM3:LM54=JB91)*(LP3:LP54=JB92)*(LQ3:LQ54="D"))+SUMPRODUCT((LM3:LM54=JB91)*(LP3:LP54=JB93)*(LQ3:LQ54="D"))+SUMPRODUCT((LM3:LM54=JB91)*(LP3:LP54=JB90)*(LQ3:LQ54="D"))+SUMPRODUCT((LM3:LM54=JB92)*(LP3:LP54=JB91)*(LQ3:LQ54="D"))+SUMPRODUCT((LM3:LM54=JB93)*(LP3:LP54=JB91)*(LQ3:LQ54="D"))+SUMPRODUCT((LM3:LM54=JB90)*(LP3:LP54=JB91)*(LQ3:LQ54="D"))</f>
        <v>0</v>
      </c>
      <c r="JE91" s="395">
        <f ca="1">SUMPRODUCT((LM3:LM54=JB91)*(LP3:LP54=JB92)*(LQ3:LQ54="L"))+SUMPRODUCT((LM3:LM54=JB91)*(LP3:LP54=JB93)*(LQ3:LQ54="L"))+SUMPRODUCT((LM3:LM54=JB91)*(LP3:LP54=JB90)*(LQ3:LQ54="L"))+SUMPRODUCT((LM3:LM54=JB92)*(LP3:LP54=JB91)*(LR3:LR54="L"))+SUMPRODUCT((LM3:LM54=JB93)*(LP3:LP54=JB91)*(LR3:LR54="L"))+SUMPRODUCT((LM3:LM54=JB90)*(LP3:LP54=JB91)*(LR3:LR54="L"))</f>
        <v>0</v>
      </c>
      <c r="JF91" s="395">
        <f ca="1">SUMPRODUCT((LM3:LM54=JB91)*(LP3:LP54=JB92)*LN3:LN54)+SUMPRODUCT((LM3:LM54=JB91)*(LP3:LP54=JB93)*LN3:LN54)+SUMPRODUCT((LM3:LM54=JB91)*(LP3:LP54=JB89)*LN3:LN54)+SUMPRODUCT((LM3:LM54=JB91)*(LP3:LP54=JB90)*LN3:LN54)+SUMPRODUCT((LM3:LM54=JB92)*(LP3:LP54=JB91)*LO3:LO54)+SUMPRODUCT((LM3:LM54=JB93)*(LP3:LP54=JB91)*LO3:LO54)+SUMPRODUCT((LM3:LM54=JB89)*(LP3:LP54=JB91)*LO3:LO54)+SUMPRODUCT((LM3:LM54=JB90)*(LP3:LP54=JB91)*LO3:LO54)</f>
        <v>0</v>
      </c>
      <c r="JG91" s="395">
        <f ca="1">SUMPRODUCT((LM3:LM54=JB91)*(LP3:LP54=JB92)*LO3:LO54)+SUMPRODUCT((LM3:LM54=JB91)*(LP3:LP54=JB93)*LO3:LO54)+SUMPRODUCT((LM3:LM54=JB91)*(LP3:LP54=JB89)*LO3:LO54)+SUMPRODUCT((LM3:LM54=JB91)*(LP3:LP54=JB90)*LO3:LO54)+SUMPRODUCT((LM3:LM54=JB92)*(LP3:LP54=JB91)*LN3:LN54)+SUMPRODUCT((LM3:LM54=JB93)*(LP3:LP54=JB91)*LN3:LN54)+SUMPRODUCT((LM3:LM54=JB89)*(LP3:LP54=JB91)*LN3:LN54)+SUMPRODUCT((LM3:LM54=JB90)*(LP3:LP54=JB91)*LN3:LN54)</f>
        <v>0</v>
      </c>
      <c r="JH91" s="395">
        <f ca="1">JF91-JG91+1000</f>
        <v>1000</v>
      </c>
      <c r="JI91" s="395" t="str">
        <f t="shared" ca="1" si="7841"/>
        <v/>
      </c>
      <c r="JJ91" s="395" t="str">
        <f ca="1">IF(JB91&lt;&gt;"",VLOOKUP(JB91,HO4:HU52,7,FALSE),"")</f>
        <v/>
      </c>
      <c r="JK91" s="395" t="str">
        <f ca="1">IF(JB91&lt;&gt;"",VLOOKUP(JB91,HO4:HU52,5,FALSE),"")</f>
        <v/>
      </c>
      <c r="JL91" s="395" t="str">
        <f ca="1">IF(JB91&lt;&gt;"",VLOOKUP(JB91,HO4:HW52,9,FALSE),"")</f>
        <v/>
      </c>
      <c r="JM91" s="395" t="str">
        <f t="shared" ca="1" si="7842"/>
        <v/>
      </c>
      <c r="JN91" s="395" t="str">
        <f ca="1">IF(JB91&lt;&gt;"",RANK(JM91,JM89:JM92),"")</f>
        <v/>
      </c>
      <c r="JO91" s="395" t="str">
        <f ca="1">IF(JB91&lt;&gt;"",SUMPRODUCT((JM89:JM92=JM91)*(JH89:JH92&gt;JH91)),"")</f>
        <v/>
      </c>
      <c r="JP91" s="395" t="str">
        <f ca="1">IF(JB91&lt;&gt;"",SUMPRODUCT((JM89:JM92=JM91)*(JH89:JH92=JH91)*(JF89:JF92&gt;JF91)),"")</f>
        <v/>
      </c>
      <c r="JQ91" s="395" t="str">
        <f ca="1">IF(JB91&lt;&gt;"",SUMPRODUCT((JM89:JM92=JM91)*(JH89:JH92=JH91)*(JF89:JF92=JF91)*(JJ89:JJ92&gt;JJ91)),"")</f>
        <v/>
      </c>
      <c r="JR91" s="395" t="str">
        <f ca="1">IF(JB91&lt;&gt;"",SUMPRODUCT((JM89:JM92=JM91)*(JH89:JH92=JH91)*(JF89:JF92=JF91)*(JJ89:JJ92=JJ91)*(JK89:JK92&gt;JK91)),"")</f>
        <v/>
      </c>
      <c r="JS91" s="395" t="str">
        <f ca="1">IF(JB91&lt;&gt;"",SUMPRODUCT((JM89:JM92=JM91)*(JH89:JH92=JH91)*(JF89:JF92=JF91)*(JJ89:JJ92=JJ91)*(JK89:JK92=JK91)*(JL89:JL92&gt;JL91)),"")</f>
        <v/>
      </c>
      <c r="JT91" s="395" t="str">
        <f t="shared" ref="JT91:JT92" ca="1" si="7877">IF(JB91&lt;&gt;"",SUM(JN91:JS91)+1,"")</f>
        <v/>
      </c>
      <c r="MB91" s="395">
        <f ca="1">IF(COUNTIF(MB37:MB40,4)=4,1,SUMPRODUCT((MB37:MB40=MB39)*(MA37:MA40=MA39)*(LY37:LY40&gt;LY39))+1)</f>
        <v>1</v>
      </c>
      <c r="MM91" s="395" t="str">
        <f ca="1">IF(MN39&lt;&gt;"",SUMPRODUCT((MU37:MU40=MU39)*(MT37:MT40=MT39)*(MR37:MR40=MR39)*(MS37:MS40=MS39)),"")</f>
        <v/>
      </c>
      <c r="MN91" s="395" t="str">
        <f ca="1">IF(AND(MM91&lt;&gt;"",MM91&gt;1),MN39,"")</f>
        <v/>
      </c>
      <c r="MO91" s="395">
        <f ca="1">SUMPRODUCT((PS3:PS54=MN91)*(PV3:PV54=MN92)*(PW3:PW54="W"))+SUMPRODUCT((PS3:PS54=MN91)*(PV3:PV54=MN93)*(PW3:PW54="W"))+SUMPRODUCT((PS3:PS54=MN91)*(PV3:PV54=MN89)*(PW3:PW54="W"))+SUMPRODUCT((PS3:PS54=MN91)*(PV3:PV54=MN90)*(PW3:PW54="W"))+SUMPRODUCT((PS3:PS54=MN92)*(PV3:PV54=MN91)*(PX3:PX54="W"))+SUMPRODUCT((PS3:PS54=MN93)*(PV3:PV54=MN91)*(PX3:PX54="W"))+SUMPRODUCT((PS3:PS54=MN89)*(PV3:PV54=MN91)*(PX3:PX54="W"))+SUMPRODUCT((PS3:PS54=MN90)*(PV3:PV54=MN91)*(PX3:PX54="W"))</f>
        <v>0</v>
      </c>
      <c r="MP91" s="395">
        <f ca="1">SUMPRODUCT((PS3:PS54=MN91)*(PV3:PV54=MN92)*(PW3:PW54="D"))+SUMPRODUCT((PS3:PS54=MN91)*(PV3:PV54=MN93)*(PW3:PW54="D"))+SUMPRODUCT((PS3:PS54=MN91)*(PV3:PV54=MN89)*(PW3:PW54="D"))+SUMPRODUCT((PS3:PS54=MN91)*(PV3:PV54=MN90)*(PW3:PW54="D"))+SUMPRODUCT((PS3:PS54=MN92)*(PV3:PV54=MN91)*(PW3:PW54="D"))+SUMPRODUCT((PS3:PS54=MN93)*(PV3:PV54=MN91)*(PW3:PW54="D"))+SUMPRODUCT((PS3:PS54=MN89)*(PV3:PV54=MN91)*(PW3:PW54="D"))+SUMPRODUCT((PS3:PS54=MN90)*(PV3:PV54=MN91)*(PW3:PW54="D"))</f>
        <v>0</v>
      </c>
      <c r="MQ91" s="395">
        <f ca="1">SUMPRODUCT((PS3:PS54=MN91)*(PV3:PV54=MN92)*(PW3:PW54="L"))+SUMPRODUCT((PS3:PS54=MN91)*(PV3:PV54=MN93)*(PW3:PW54="L"))+SUMPRODUCT((PS3:PS54=MN91)*(PV3:PV54=MN89)*(PW3:PW54="L"))+SUMPRODUCT((PS3:PS54=MN91)*(PV3:PV54=MN90)*(PW3:PW54="L"))+SUMPRODUCT((PS3:PS54=MN92)*(PV3:PV54=MN91)*(PX3:PX54="L"))+SUMPRODUCT((PS3:PS54=MN93)*(PV3:PV54=MN91)*(PX3:PX54="L"))+SUMPRODUCT((PS3:PS54=MN89)*(PV3:PV54=MN91)*(PX3:PX54="L"))+SUMPRODUCT((PS3:PS54=MN90)*(PV3:PV54=MN91)*(PX3:PX54="L"))</f>
        <v>0</v>
      </c>
      <c r="MR91" s="395">
        <f ca="1">SUMPRODUCT((PS3:PS54=MN91)*(PV3:PV54=MN92)*PT3:PT54)+SUMPRODUCT((PS3:PS54=MN91)*(PV3:PV54=MN93)*PT3:PT54)+SUMPRODUCT((PS3:PS54=MN91)*(PV3:PV54=MN89)*PT3:PT54)+SUMPRODUCT((PS3:PS54=MN91)*(PV3:PV54=MN90)*PT3:PT54)+SUMPRODUCT((PS3:PS54=MN92)*(PV3:PV54=MN91)*PU3:PU54)+SUMPRODUCT((PS3:PS54=MN93)*(PV3:PV54=MN91)*PU3:PU54)+SUMPRODUCT((PS3:PS54=MN89)*(PV3:PV54=MN91)*PU3:PU54)+SUMPRODUCT((PS3:PS54=MN90)*(PV3:PV54=MN91)*PU3:PU54)</f>
        <v>0</v>
      </c>
      <c r="MS91" s="395">
        <f ca="1">SUMPRODUCT((PS3:PS54=MN91)*(PV3:PV54=MN92)*PU3:PU54)+SUMPRODUCT((PS3:PS54=MN91)*(PV3:PV54=MN93)*PU3:PU54)+SUMPRODUCT((PS3:PS54=MN91)*(PV3:PV54=MN89)*PU3:PU54)+SUMPRODUCT((PS3:PS54=MN91)*(PV3:PV54=MN90)*PU3:PU54)+SUMPRODUCT((PS3:PS54=MN92)*(PV3:PV54=MN91)*PT3:PT54)+SUMPRODUCT((PS3:PS54=MN93)*(PV3:PV54=MN91)*PT3:PT54)+SUMPRODUCT((PS3:PS54=MN89)*(PV3:PV54=MN91)*PT3:PT54)+SUMPRODUCT((PS3:PS54=MN90)*(PV3:PV54=MN91)*PT3:PT54)</f>
        <v>0</v>
      </c>
      <c r="MT91" s="395">
        <f ca="1">MR91-MS91+1000</f>
        <v>1000</v>
      </c>
      <c r="MU91" s="395" t="str">
        <f t="shared" ca="1" si="7843"/>
        <v/>
      </c>
      <c r="MV91" s="395" t="str">
        <f ca="1">IF(MN91&lt;&gt;"",VLOOKUP(MN91,LU4:MA52,7,FALSE),"")</f>
        <v/>
      </c>
      <c r="MW91" s="395" t="str">
        <f ca="1">IF(MN91&lt;&gt;"",VLOOKUP(MN91,LU4:MA52,5,FALSE),"")</f>
        <v/>
      </c>
      <c r="MX91" s="395" t="str">
        <f ca="1">IF(MN91&lt;&gt;"",VLOOKUP(MN91,LU4:MC52,9,FALSE),"")</f>
        <v/>
      </c>
      <c r="MY91" s="395" t="str">
        <f t="shared" ca="1" si="7844"/>
        <v/>
      </c>
      <c r="MZ91" s="395" t="str">
        <f ca="1">IF(MN91&lt;&gt;"",RANK(MY91,MY89:MY92),"")</f>
        <v/>
      </c>
      <c r="NA91" s="395" t="str">
        <f ca="1">IF(MN91&lt;&gt;"",SUMPRODUCT((MY89:MY92=MY91)*(MT89:MT92&gt;MT91)),"")</f>
        <v/>
      </c>
      <c r="NB91" s="395" t="str">
        <f ca="1">IF(MN91&lt;&gt;"",SUMPRODUCT((MY89:MY92=MY91)*(MT89:MT92=MT91)*(MR89:MR92&gt;MR91)),"")</f>
        <v/>
      </c>
      <c r="NC91" s="395" t="str">
        <f ca="1">IF(MN91&lt;&gt;"",SUMPRODUCT((MY89:MY92=MY91)*(MT89:MT92=MT91)*(MR89:MR92=MR91)*(MV89:MV92&gt;MV91)),"")</f>
        <v/>
      </c>
      <c r="ND91" s="395" t="str">
        <f ca="1">IF(MN91&lt;&gt;"",SUMPRODUCT((MY89:MY92=MY91)*(MT89:MT92=MT91)*(MR89:MR92=MR91)*(MV89:MV92=MV91)*(MW89:MW92&gt;MW91)),"")</f>
        <v/>
      </c>
      <c r="NE91" s="395" t="str">
        <f ca="1">IF(MN91&lt;&gt;"",SUMPRODUCT((MY89:MY92=MY91)*(MT89:MT92=MT91)*(MR89:MR92=MR91)*(MV89:MV92=MV91)*(MW89:MW92=MW91)*(MX89:MX92&gt;MX91)),"")</f>
        <v/>
      </c>
      <c r="NF91" s="395" t="str">
        <f ca="1">IF(MN91&lt;&gt;"",SUM(MZ91:NE91),"")</f>
        <v/>
      </c>
      <c r="NG91" s="395" t="str">
        <f ca="1">IF(NH39&lt;&gt;"",SUMPRODUCT((NO37:NO40=NO39)*(NN37:NN40=NN39)*(NL37:NL40=NL39)*(NM37:NM40=NM39)),"")</f>
        <v/>
      </c>
      <c r="NH91" s="395" t="str">
        <f ca="1">IF(AND(NG91&lt;&gt;"",NG91&gt;1),NH39,"")</f>
        <v/>
      </c>
      <c r="NI91" s="395">
        <f ca="1">SUMPRODUCT((PS3:PS54=NH91)*(PV3:PV54=NH92)*(PW3:PW54="W"))+SUMPRODUCT((PS3:PS54=NH91)*(PV3:PV54=NH93)*(PW3:PW54="W"))+SUMPRODUCT((PS3:PS54=NH91)*(PV3:PV54=NH90)*(PW3:PW54="W"))+SUMPRODUCT((PS3:PS54=NH92)*(PV3:PV54=NH91)*(PX3:PX54="W"))+SUMPRODUCT((PS3:PS54=NH93)*(PV3:PV54=NH91)*(PX3:PX54="W"))+SUMPRODUCT((PS3:PS54=NH90)*(PV3:PV54=NH91)*(PX3:PX54="W"))</f>
        <v>0</v>
      </c>
      <c r="NJ91" s="395">
        <f ca="1">SUMPRODUCT((PS3:PS54=NH91)*(PV3:PV54=NH92)*(PW3:PW54="D"))+SUMPRODUCT((PS3:PS54=NH91)*(PV3:PV54=NH93)*(PW3:PW54="D"))+SUMPRODUCT((PS3:PS54=NH91)*(PV3:PV54=NH90)*(PW3:PW54="D"))+SUMPRODUCT((PS3:PS54=NH92)*(PV3:PV54=NH91)*(PW3:PW54="D"))+SUMPRODUCT((PS3:PS54=NH93)*(PV3:PV54=NH91)*(PW3:PW54="D"))+SUMPRODUCT((PS3:PS54=NH90)*(PV3:PV54=NH91)*(PW3:PW54="D"))</f>
        <v>0</v>
      </c>
      <c r="NK91" s="395">
        <f ca="1">SUMPRODUCT((PS3:PS54=NH91)*(PV3:PV54=NH92)*(PW3:PW54="L"))+SUMPRODUCT((PS3:PS54=NH91)*(PV3:PV54=NH93)*(PW3:PW54="L"))+SUMPRODUCT((PS3:PS54=NH91)*(PV3:PV54=NH90)*(PW3:PW54="L"))+SUMPRODUCT((PS3:PS54=NH92)*(PV3:PV54=NH91)*(PX3:PX54="L"))+SUMPRODUCT((PS3:PS54=NH93)*(PV3:PV54=NH91)*(PX3:PX54="L"))+SUMPRODUCT((PS3:PS54=NH90)*(PV3:PV54=NH91)*(PX3:PX54="L"))</f>
        <v>0</v>
      </c>
      <c r="NL91" s="395">
        <f ca="1">SUMPRODUCT((PS3:PS54=NH91)*(PV3:PV54=NH92)*PT3:PT54)+SUMPRODUCT((PS3:PS54=NH91)*(PV3:PV54=NH93)*PT3:PT54)+SUMPRODUCT((PS3:PS54=NH91)*(PV3:PV54=NH89)*PT3:PT54)+SUMPRODUCT((PS3:PS54=NH91)*(PV3:PV54=NH90)*PT3:PT54)+SUMPRODUCT((PS3:PS54=NH92)*(PV3:PV54=NH91)*PU3:PU54)+SUMPRODUCT((PS3:PS54=NH93)*(PV3:PV54=NH91)*PU3:PU54)+SUMPRODUCT((PS3:PS54=NH89)*(PV3:PV54=NH91)*PU3:PU54)+SUMPRODUCT((PS3:PS54=NH90)*(PV3:PV54=NH91)*PU3:PU54)</f>
        <v>0</v>
      </c>
      <c r="NM91" s="395">
        <f ca="1">SUMPRODUCT((PS3:PS54=NH91)*(PV3:PV54=NH92)*PU3:PU54)+SUMPRODUCT((PS3:PS54=NH91)*(PV3:PV54=NH93)*PU3:PU54)+SUMPRODUCT((PS3:PS54=NH91)*(PV3:PV54=NH89)*PU3:PU54)+SUMPRODUCT((PS3:PS54=NH91)*(PV3:PV54=NH90)*PU3:PU54)+SUMPRODUCT((PS3:PS54=NH92)*(PV3:PV54=NH91)*PT3:PT54)+SUMPRODUCT((PS3:PS54=NH93)*(PV3:PV54=NH91)*PT3:PT54)+SUMPRODUCT((PS3:PS54=NH89)*(PV3:PV54=NH91)*PT3:PT54)+SUMPRODUCT((PS3:PS54=NH90)*(PV3:PV54=NH91)*PT3:PT54)</f>
        <v>0</v>
      </c>
      <c r="NN91" s="395">
        <f ca="1">NL91-NM91+1000</f>
        <v>1000</v>
      </c>
      <c r="NO91" s="395" t="str">
        <f t="shared" ca="1" si="7845"/>
        <v/>
      </c>
      <c r="NP91" s="395" t="str">
        <f ca="1">IF(NH91&lt;&gt;"",VLOOKUP(NH91,LU4:MA52,7,FALSE),"")</f>
        <v/>
      </c>
      <c r="NQ91" s="395" t="str">
        <f ca="1">IF(NH91&lt;&gt;"",VLOOKUP(NH91,LU4:MA52,5,FALSE),"")</f>
        <v/>
      </c>
      <c r="NR91" s="395" t="str">
        <f ca="1">IF(NH91&lt;&gt;"",VLOOKUP(NH91,LU4:MC52,9,FALSE),"")</f>
        <v/>
      </c>
      <c r="NS91" s="395" t="str">
        <f t="shared" ca="1" si="7846"/>
        <v/>
      </c>
      <c r="NT91" s="395" t="str">
        <f ca="1">IF(NH91&lt;&gt;"",RANK(NS91,NS89:NS92),"")</f>
        <v/>
      </c>
      <c r="NU91" s="395" t="str">
        <f ca="1">IF(NH91&lt;&gt;"",SUMPRODUCT((NS89:NS92=NS91)*(NN89:NN92&gt;NN91)),"")</f>
        <v/>
      </c>
      <c r="NV91" s="395" t="str">
        <f ca="1">IF(NH91&lt;&gt;"",SUMPRODUCT((NS89:NS92=NS91)*(NN89:NN92=NN91)*(NL89:NL92&gt;NL91)),"")</f>
        <v/>
      </c>
      <c r="NW91" s="395" t="str">
        <f ca="1">IF(NH91&lt;&gt;"",SUMPRODUCT((NS89:NS92=NS91)*(NN89:NN92=NN91)*(NL89:NL92=NL91)*(NP89:NP92&gt;NP91)),"")</f>
        <v/>
      </c>
      <c r="NX91" s="395" t="str">
        <f ca="1">IF(NH91&lt;&gt;"",SUMPRODUCT((NS89:NS92=NS91)*(NN89:NN92=NN91)*(NL89:NL92=NL91)*(NP89:NP92=NP91)*(NQ89:NQ92&gt;NQ91)),"")</f>
        <v/>
      </c>
      <c r="NY91" s="395" t="str">
        <f ca="1">IF(NH91&lt;&gt;"",SUMPRODUCT((NS89:NS92=NS91)*(NN89:NN92=NN91)*(NL89:NL92=NL91)*(NP89:NP92=NP91)*(NQ89:NQ92=NQ91)*(NR89:NR92&gt;NR91)),"")</f>
        <v/>
      </c>
      <c r="NZ91" s="395" t="str">
        <f t="shared" ref="NZ91:NZ92" ca="1" si="7878">IF(NH91&lt;&gt;"",SUM(NT91:NY91)+1,"")</f>
        <v/>
      </c>
      <c r="QH91" s="395">
        <f ca="1">IF(COUNTIF(QH37:QH40,4)=4,1,SUMPRODUCT((QH37:QH40=QH39)*(QG37:QG40=QG39)*(QE37:QE40&gt;QE39))+1)</f>
        <v>1</v>
      </c>
      <c r="QS91" s="395">
        <f ca="1">IF(QT39&lt;&gt;"",SUMPRODUCT((RA37:RA40=RA39)*(QZ37:QZ40=QZ39)*(QX37:QX40=QX39)*(QY37:QY40=QY39)),"")</f>
        <v>4</v>
      </c>
      <c r="QT91" s="395" t="str">
        <f ca="1">IF(AND(QS91&lt;&gt;"",QS91&gt;1),QT39,"")</f>
        <v>Borussia Dortmund</v>
      </c>
      <c r="QU91" s="395">
        <f ca="1">SUMPRODUCT((TY3:TY54=QT91)*(UB3:UB54=QT92)*(UC3:UC54="W"))+SUMPRODUCT((TY3:TY54=QT91)*(UB3:UB54=QT93)*(UC3:UC54="W"))+SUMPRODUCT((TY3:TY54=QT91)*(UB3:UB54=QT89)*(UC3:UC54="W"))+SUMPRODUCT((TY3:TY54=QT91)*(UB3:UB54=QT90)*(UC3:UC54="W"))+SUMPRODUCT((TY3:TY54=QT92)*(UB3:UB54=QT91)*(UD3:UD54="W"))+SUMPRODUCT((TY3:TY54=QT93)*(UB3:UB54=QT91)*(UD3:UD54="W"))+SUMPRODUCT((TY3:TY54=QT89)*(UB3:UB54=QT91)*(UD3:UD54="W"))+SUMPRODUCT((TY3:TY54=QT90)*(UB3:UB54=QT91)*(UD3:UD54="W"))</f>
        <v>0</v>
      </c>
      <c r="QV91" s="395">
        <f ca="1">SUMPRODUCT((TY3:TY54=QT91)*(UB3:UB54=QT92)*(UC3:UC54="D"))+SUMPRODUCT((TY3:TY54=QT91)*(UB3:UB54=QT93)*(UC3:UC54="D"))+SUMPRODUCT((TY3:TY54=QT91)*(UB3:UB54=QT89)*(UC3:UC54="D"))+SUMPRODUCT((TY3:TY54=QT91)*(UB3:UB54=QT90)*(UC3:UC54="D"))+SUMPRODUCT((TY3:TY54=QT92)*(UB3:UB54=QT91)*(UC3:UC54="D"))+SUMPRODUCT((TY3:TY54=QT93)*(UB3:UB54=QT91)*(UC3:UC54="D"))+SUMPRODUCT((TY3:TY54=QT89)*(UB3:UB54=QT91)*(UC3:UC54="D"))+SUMPRODUCT((TY3:TY54=QT90)*(UB3:UB54=QT91)*(UC3:UC54="D"))</f>
        <v>0</v>
      </c>
      <c r="QW91" s="395">
        <f ca="1">SUMPRODUCT((TY3:TY54=QT91)*(UB3:UB54=QT92)*(UC3:UC54="L"))+SUMPRODUCT((TY3:TY54=QT91)*(UB3:UB54=QT93)*(UC3:UC54="L"))+SUMPRODUCT((TY3:TY54=QT91)*(UB3:UB54=QT89)*(UC3:UC54="L"))+SUMPRODUCT((TY3:TY54=QT91)*(UB3:UB54=QT90)*(UC3:UC54="L"))+SUMPRODUCT((TY3:TY54=QT92)*(UB3:UB54=QT91)*(UD3:UD54="L"))+SUMPRODUCT((TY3:TY54=QT93)*(UB3:UB54=QT91)*(UD3:UD54="L"))+SUMPRODUCT((TY3:TY54=QT89)*(UB3:UB54=QT91)*(UD3:UD54="L"))+SUMPRODUCT((TY3:TY54=QT90)*(UB3:UB54=QT91)*(UD3:UD54="L"))</f>
        <v>0</v>
      </c>
      <c r="QX91" s="395">
        <f ca="1">SUMPRODUCT((TY3:TY54=QT91)*(UB3:UB54=QT92)*TZ3:TZ54)+SUMPRODUCT((TY3:TY54=QT91)*(UB3:UB54=QT93)*TZ3:TZ54)+SUMPRODUCT((TY3:TY54=QT91)*(UB3:UB54=QT89)*TZ3:TZ54)+SUMPRODUCT((TY3:TY54=QT91)*(UB3:UB54=QT90)*TZ3:TZ54)+SUMPRODUCT((TY3:TY54=QT92)*(UB3:UB54=QT91)*UA3:UA54)+SUMPRODUCT((TY3:TY54=QT93)*(UB3:UB54=QT91)*UA3:UA54)+SUMPRODUCT((TY3:TY54=QT89)*(UB3:UB54=QT91)*UA3:UA54)+SUMPRODUCT((TY3:TY54=QT90)*(UB3:UB54=QT91)*UA3:UA54)</f>
        <v>0</v>
      </c>
      <c r="QY91" s="395">
        <f ca="1">SUMPRODUCT((TY3:TY54=QT91)*(UB3:UB54=QT92)*UA3:UA54)+SUMPRODUCT((TY3:TY54=QT91)*(UB3:UB54=QT93)*UA3:UA54)+SUMPRODUCT((TY3:TY54=QT91)*(UB3:UB54=QT89)*UA3:UA54)+SUMPRODUCT((TY3:TY54=QT91)*(UB3:UB54=QT90)*UA3:UA54)+SUMPRODUCT((TY3:TY54=QT92)*(UB3:UB54=QT91)*TZ3:TZ54)+SUMPRODUCT((TY3:TY54=QT93)*(UB3:UB54=QT91)*TZ3:TZ54)+SUMPRODUCT((TY3:TY54=QT89)*(UB3:UB54=QT91)*TZ3:TZ54)+SUMPRODUCT((TY3:TY54=QT90)*(UB3:UB54=QT91)*TZ3:TZ54)</f>
        <v>0</v>
      </c>
      <c r="QZ91" s="395">
        <f ca="1">QX91-QY91+1000</f>
        <v>1000</v>
      </c>
      <c r="RA91" s="395">
        <f t="shared" ca="1" si="7847"/>
        <v>0</v>
      </c>
      <c r="RB91" s="395">
        <f ca="1">IF(QT91&lt;&gt;"",VLOOKUP(QT91,QA4:QG52,7,FALSE),"")</f>
        <v>1000</v>
      </c>
      <c r="RC91" s="395">
        <f ca="1">IF(QT91&lt;&gt;"",VLOOKUP(QT91,QA4:QG52,5,FALSE),"")</f>
        <v>0</v>
      </c>
      <c r="RD91" s="395">
        <f ca="1">IF(QT91&lt;&gt;"",VLOOKUP(QT91,QA4:QI52,9,FALSE),"")</f>
        <v>20</v>
      </c>
      <c r="RE91" s="395">
        <f t="shared" ca="1" si="7848"/>
        <v>0</v>
      </c>
      <c r="RF91" s="395">
        <f ca="1">IF(QT91&lt;&gt;"",RANK(RE91,RE89:RE92),"")</f>
        <v>1</v>
      </c>
      <c r="RG91" s="395">
        <f ca="1">IF(QT91&lt;&gt;"",SUMPRODUCT((RE89:RE92=RE91)*(QZ89:QZ92&gt;QZ91)),"")</f>
        <v>0</v>
      </c>
      <c r="RH91" s="395">
        <f ca="1">IF(QT91&lt;&gt;"",SUMPRODUCT((RE89:RE92=RE91)*(QZ89:QZ92=QZ91)*(QX89:QX92&gt;QX91)),"")</f>
        <v>0</v>
      </c>
      <c r="RI91" s="395">
        <f ca="1">IF(QT91&lt;&gt;"",SUMPRODUCT((RE89:RE92=RE91)*(QZ89:QZ92=QZ91)*(QX89:QX92=QX91)*(RB89:RB92&gt;RB91)),"")</f>
        <v>0</v>
      </c>
      <c r="RJ91" s="395">
        <f ca="1">IF(QT91&lt;&gt;"",SUMPRODUCT((RE89:RE92=RE91)*(QZ89:QZ92=QZ91)*(QX89:QX92=QX91)*(RB89:RB92=RB91)*(RC89:RC92&gt;RC91)),"")</f>
        <v>0</v>
      </c>
      <c r="RK91" s="395">
        <f ca="1">IF(QT91&lt;&gt;"",SUMPRODUCT((RE89:RE92=RE91)*(QZ89:QZ92=QZ91)*(QX89:QX92=QX91)*(RB89:RB92=RB91)*(RC89:RC92=RC91)*(RD89:RD92&gt;RD91)),"")</f>
        <v>1</v>
      </c>
      <c r="RL91" s="395">
        <f ca="1">IF(QT91&lt;&gt;"",SUM(RF91:RK91),"")</f>
        <v>2</v>
      </c>
      <c r="RM91" s="395" t="str">
        <f ca="1">IF(RN39&lt;&gt;"",SUMPRODUCT((RU37:RU40=RU39)*(RT37:RT40=RT39)*(RR37:RR40=RR39)*(RS37:RS40=RS39)),"")</f>
        <v/>
      </c>
      <c r="RN91" s="395" t="str">
        <f ca="1">IF(AND(RM91&lt;&gt;"",RM91&gt;1),RN39,"")</f>
        <v/>
      </c>
      <c r="RO91" s="395">
        <f ca="1">SUMPRODUCT((TY3:TY54=RN91)*(UB3:UB54=RN92)*(UC3:UC54="W"))+SUMPRODUCT((TY3:TY54=RN91)*(UB3:UB54=RN93)*(UC3:UC54="W"))+SUMPRODUCT((TY3:TY54=RN91)*(UB3:UB54=RN90)*(UC3:UC54="W"))+SUMPRODUCT((TY3:TY54=RN92)*(UB3:UB54=RN91)*(UD3:UD54="W"))+SUMPRODUCT((TY3:TY54=RN93)*(UB3:UB54=RN91)*(UD3:UD54="W"))+SUMPRODUCT((TY3:TY54=RN90)*(UB3:UB54=RN91)*(UD3:UD54="W"))</f>
        <v>0</v>
      </c>
      <c r="RP91" s="395">
        <f ca="1">SUMPRODUCT((TY3:TY54=RN91)*(UB3:UB54=RN92)*(UC3:UC54="D"))+SUMPRODUCT((TY3:TY54=RN91)*(UB3:UB54=RN93)*(UC3:UC54="D"))+SUMPRODUCT((TY3:TY54=RN91)*(UB3:UB54=RN90)*(UC3:UC54="D"))+SUMPRODUCT((TY3:TY54=RN92)*(UB3:UB54=RN91)*(UC3:UC54="D"))+SUMPRODUCT((TY3:TY54=RN93)*(UB3:UB54=RN91)*(UC3:UC54="D"))+SUMPRODUCT((TY3:TY54=RN90)*(UB3:UB54=RN91)*(UC3:UC54="D"))</f>
        <v>0</v>
      </c>
      <c r="RQ91" s="395">
        <f ca="1">SUMPRODUCT((TY3:TY54=RN91)*(UB3:UB54=RN92)*(UC3:UC54="L"))+SUMPRODUCT((TY3:TY54=RN91)*(UB3:UB54=RN93)*(UC3:UC54="L"))+SUMPRODUCT((TY3:TY54=RN91)*(UB3:UB54=RN90)*(UC3:UC54="L"))+SUMPRODUCT((TY3:TY54=RN92)*(UB3:UB54=RN91)*(UD3:UD54="L"))+SUMPRODUCT((TY3:TY54=RN93)*(UB3:UB54=RN91)*(UD3:UD54="L"))+SUMPRODUCT((TY3:TY54=RN90)*(UB3:UB54=RN91)*(UD3:UD54="L"))</f>
        <v>0</v>
      </c>
      <c r="RR91" s="395">
        <f ca="1">SUMPRODUCT((TY3:TY54=RN91)*(UB3:UB54=RN92)*TZ3:TZ54)+SUMPRODUCT((TY3:TY54=RN91)*(UB3:UB54=RN93)*TZ3:TZ54)+SUMPRODUCT((TY3:TY54=RN91)*(UB3:UB54=RN89)*TZ3:TZ54)+SUMPRODUCT((TY3:TY54=RN91)*(UB3:UB54=RN90)*TZ3:TZ54)+SUMPRODUCT((TY3:TY54=RN92)*(UB3:UB54=RN91)*UA3:UA54)+SUMPRODUCT((TY3:TY54=RN93)*(UB3:UB54=RN91)*UA3:UA54)+SUMPRODUCT((TY3:TY54=RN89)*(UB3:UB54=RN91)*UA3:UA54)+SUMPRODUCT((TY3:TY54=RN90)*(UB3:UB54=RN91)*UA3:UA54)</f>
        <v>0</v>
      </c>
      <c r="RS91" s="395">
        <f ca="1">SUMPRODUCT((TY3:TY54=RN91)*(UB3:UB54=RN92)*UA3:UA54)+SUMPRODUCT((TY3:TY54=RN91)*(UB3:UB54=RN93)*UA3:UA54)+SUMPRODUCT((TY3:TY54=RN91)*(UB3:UB54=RN89)*UA3:UA54)+SUMPRODUCT((TY3:TY54=RN91)*(UB3:UB54=RN90)*UA3:UA54)+SUMPRODUCT((TY3:TY54=RN92)*(UB3:UB54=RN91)*TZ3:TZ54)+SUMPRODUCT((TY3:TY54=RN93)*(UB3:UB54=RN91)*TZ3:TZ54)+SUMPRODUCT((TY3:TY54=RN89)*(UB3:UB54=RN91)*TZ3:TZ54)+SUMPRODUCT((TY3:TY54=RN90)*(UB3:UB54=RN91)*TZ3:TZ54)</f>
        <v>0</v>
      </c>
      <c r="RT91" s="395">
        <f ca="1">RR91-RS91+1000</f>
        <v>1000</v>
      </c>
      <c r="RU91" s="395" t="str">
        <f t="shared" ca="1" si="7849"/>
        <v/>
      </c>
      <c r="RV91" s="395" t="str">
        <f ca="1">IF(RN91&lt;&gt;"",VLOOKUP(RN91,QA4:QG52,7,FALSE),"")</f>
        <v/>
      </c>
      <c r="RW91" s="395" t="str">
        <f ca="1">IF(RN91&lt;&gt;"",VLOOKUP(RN91,QA4:QG52,5,FALSE),"")</f>
        <v/>
      </c>
      <c r="RX91" s="395" t="str">
        <f ca="1">IF(RN91&lt;&gt;"",VLOOKUP(RN91,QA4:QI52,9,FALSE),"")</f>
        <v/>
      </c>
      <c r="RY91" s="395" t="str">
        <f t="shared" ca="1" si="7850"/>
        <v/>
      </c>
      <c r="RZ91" s="395" t="str">
        <f ca="1">IF(RN91&lt;&gt;"",RANK(RY91,RY89:RY92),"")</f>
        <v/>
      </c>
      <c r="SA91" s="395" t="str">
        <f ca="1">IF(RN91&lt;&gt;"",SUMPRODUCT((RY89:RY92=RY91)*(RT89:RT92&gt;RT91)),"")</f>
        <v/>
      </c>
      <c r="SB91" s="395" t="str">
        <f ca="1">IF(RN91&lt;&gt;"",SUMPRODUCT((RY89:RY92=RY91)*(RT89:RT92=RT91)*(RR89:RR92&gt;RR91)),"")</f>
        <v/>
      </c>
      <c r="SC91" s="395" t="str">
        <f ca="1">IF(RN91&lt;&gt;"",SUMPRODUCT((RY89:RY92=RY91)*(RT89:RT92=RT91)*(RR89:RR92=RR91)*(RV89:RV92&gt;RV91)),"")</f>
        <v/>
      </c>
      <c r="SD91" s="395" t="str">
        <f ca="1">IF(RN91&lt;&gt;"",SUMPRODUCT((RY89:RY92=RY91)*(RT89:RT92=RT91)*(RR89:RR92=RR91)*(RV89:RV92=RV91)*(RW89:RW92&gt;RW91)),"")</f>
        <v/>
      </c>
      <c r="SE91" s="395" t="str">
        <f ca="1">IF(RN91&lt;&gt;"",SUMPRODUCT((RY89:RY92=RY91)*(RT89:RT92=RT91)*(RR89:RR92=RR91)*(RV89:RV92=RV91)*(RW89:RW92=RW91)*(RX89:RX92&gt;RX91)),"")</f>
        <v/>
      </c>
      <c r="SF91" s="395" t="str">
        <f t="shared" ref="SF91:SF92" ca="1" si="7879">IF(RN91&lt;&gt;"",SUM(RZ91:SE91)+1,"")</f>
        <v/>
      </c>
      <c r="UN91" s="395">
        <f ca="1">IF(COUNTIF(UN37:UN40,4)=4,1,SUMPRODUCT((UN37:UN40=UN39)*(UM37:UM40=UM39)*(UK37:UK40&gt;UK39))+1)</f>
        <v>1</v>
      </c>
      <c r="UY91" s="395">
        <f ca="1">IF(UZ39&lt;&gt;"",SUMPRODUCT((VG37:VG40=VG39)*(VF37:VF40=VF39)*(VD37:VD40=VD39)*(VE37:VE40=VE39)),"")</f>
        <v>4</v>
      </c>
      <c r="UZ91" s="395" t="str">
        <f ca="1">IF(AND(UY91&lt;&gt;"",UY91&gt;1),UZ39,"")</f>
        <v>Borussia Dortmund</v>
      </c>
      <c r="VA91" s="395">
        <f ca="1">SUMPRODUCT((YE3:YE54=UZ91)*(YH3:YH54=UZ92)*(YI3:YI54="W"))+SUMPRODUCT((YE3:YE54=UZ91)*(YH3:YH54=UZ93)*(YI3:YI54="W"))+SUMPRODUCT((YE3:YE54=UZ91)*(YH3:YH54=UZ89)*(YI3:YI54="W"))+SUMPRODUCT((YE3:YE54=UZ91)*(YH3:YH54=UZ90)*(YI3:YI54="W"))+SUMPRODUCT((YE3:YE54=UZ92)*(YH3:YH54=UZ91)*(YJ3:YJ54="W"))+SUMPRODUCT((YE3:YE54=UZ93)*(YH3:YH54=UZ91)*(YJ3:YJ54="W"))+SUMPRODUCT((YE3:YE54=UZ89)*(YH3:YH54=UZ91)*(YJ3:YJ54="W"))+SUMPRODUCT((YE3:YE54=UZ90)*(YH3:YH54=UZ91)*(YJ3:YJ54="W"))</f>
        <v>0</v>
      </c>
      <c r="VB91" s="395">
        <f ca="1">SUMPRODUCT((YE3:YE54=UZ91)*(YH3:YH54=UZ92)*(YI3:YI54="D"))+SUMPRODUCT((YE3:YE54=UZ91)*(YH3:YH54=UZ93)*(YI3:YI54="D"))+SUMPRODUCT((YE3:YE54=UZ91)*(YH3:YH54=UZ89)*(YI3:YI54="D"))+SUMPRODUCT((YE3:YE54=UZ91)*(YH3:YH54=UZ90)*(YI3:YI54="D"))+SUMPRODUCT((YE3:YE54=UZ92)*(YH3:YH54=UZ91)*(YI3:YI54="D"))+SUMPRODUCT((YE3:YE54=UZ93)*(YH3:YH54=UZ91)*(YI3:YI54="D"))+SUMPRODUCT((YE3:YE54=UZ89)*(YH3:YH54=UZ91)*(YI3:YI54="D"))+SUMPRODUCT((YE3:YE54=UZ90)*(YH3:YH54=UZ91)*(YI3:YI54="D"))</f>
        <v>0</v>
      </c>
      <c r="VC91" s="395">
        <f ca="1">SUMPRODUCT((YE3:YE54=UZ91)*(YH3:YH54=UZ92)*(YI3:YI54="L"))+SUMPRODUCT((YE3:YE54=UZ91)*(YH3:YH54=UZ93)*(YI3:YI54="L"))+SUMPRODUCT((YE3:YE54=UZ91)*(YH3:YH54=UZ89)*(YI3:YI54="L"))+SUMPRODUCT((YE3:YE54=UZ91)*(YH3:YH54=UZ90)*(YI3:YI54="L"))+SUMPRODUCT((YE3:YE54=UZ92)*(YH3:YH54=UZ91)*(YJ3:YJ54="L"))+SUMPRODUCT((YE3:YE54=UZ93)*(YH3:YH54=UZ91)*(YJ3:YJ54="L"))+SUMPRODUCT((YE3:YE54=UZ89)*(YH3:YH54=UZ91)*(YJ3:YJ54="L"))+SUMPRODUCT((YE3:YE54=UZ90)*(YH3:YH54=UZ91)*(YJ3:YJ54="L"))</f>
        <v>0</v>
      </c>
      <c r="VD91" s="395">
        <f ca="1">SUMPRODUCT((YE3:YE54=UZ91)*(YH3:YH54=UZ92)*YF3:YF54)+SUMPRODUCT((YE3:YE54=UZ91)*(YH3:YH54=UZ93)*YF3:YF54)+SUMPRODUCT((YE3:YE54=UZ91)*(YH3:YH54=UZ89)*YF3:YF54)+SUMPRODUCT((YE3:YE54=UZ91)*(YH3:YH54=UZ90)*YF3:YF54)+SUMPRODUCT((YE3:YE54=UZ92)*(YH3:YH54=UZ91)*YG3:YG54)+SUMPRODUCT((YE3:YE54=UZ93)*(YH3:YH54=UZ91)*YG3:YG54)+SUMPRODUCT((YE3:YE54=UZ89)*(YH3:YH54=UZ91)*YG3:YG54)+SUMPRODUCT((YE3:YE54=UZ90)*(YH3:YH54=UZ91)*YG3:YG54)</f>
        <v>0</v>
      </c>
      <c r="VE91" s="395">
        <f ca="1">SUMPRODUCT((YE3:YE54=UZ91)*(YH3:YH54=UZ92)*YG3:YG54)+SUMPRODUCT((YE3:YE54=UZ91)*(YH3:YH54=UZ93)*YG3:YG54)+SUMPRODUCT((YE3:YE54=UZ91)*(YH3:YH54=UZ89)*YG3:YG54)+SUMPRODUCT((YE3:YE54=UZ91)*(YH3:YH54=UZ90)*YG3:YG54)+SUMPRODUCT((YE3:YE54=UZ92)*(YH3:YH54=UZ91)*YF3:YF54)+SUMPRODUCT((YE3:YE54=UZ93)*(YH3:YH54=UZ91)*YF3:YF54)+SUMPRODUCT((YE3:YE54=UZ89)*(YH3:YH54=UZ91)*YF3:YF54)+SUMPRODUCT((YE3:YE54=UZ90)*(YH3:YH54=UZ91)*YF3:YF54)</f>
        <v>0</v>
      </c>
      <c r="VF91" s="395">
        <f ca="1">VD91-VE91+1000</f>
        <v>1000</v>
      </c>
      <c r="VG91" s="395">
        <f t="shared" ca="1" si="7851"/>
        <v>0</v>
      </c>
      <c r="VH91" s="395">
        <f ca="1">IF(UZ91&lt;&gt;"",VLOOKUP(UZ91,UG4:UM52,7,FALSE),"")</f>
        <v>1000</v>
      </c>
      <c r="VI91" s="395">
        <f ca="1">IF(UZ91&lt;&gt;"",VLOOKUP(UZ91,UG4:UM52,5,FALSE),"")</f>
        <v>0</v>
      </c>
      <c r="VJ91" s="395">
        <f ca="1">IF(UZ91&lt;&gt;"",VLOOKUP(UZ91,UG4:UO52,9,FALSE),"")</f>
        <v>20</v>
      </c>
      <c r="VK91" s="395">
        <f t="shared" ca="1" si="7852"/>
        <v>0</v>
      </c>
      <c r="VL91" s="395">
        <f ca="1">IF(UZ91&lt;&gt;"",RANK(VK91,VK89:VK92),"")</f>
        <v>1</v>
      </c>
      <c r="VM91" s="395">
        <f ca="1">IF(UZ91&lt;&gt;"",SUMPRODUCT((VK89:VK92=VK91)*(VF89:VF92&gt;VF91)),"")</f>
        <v>0</v>
      </c>
      <c r="VN91" s="395">
        <f ca="1">IF(UZ91&lt;&gt;"",SUMPRODUCT((VK89:VK92=VK91)*(VF89:VF92=VF91)*(VD89:VD92&gt;VD91)),"")</f>
        <v>0</v>
      </c>
      <c r="VO91" s="395">
        <f ca="1">IF(UZ91&lt;&gt;"",SUMPRODUCT((VK89:VK92=VK91)*(VF89:VF92=VF91)*(VD89:VD92=VD91)*(VH89:VH92&gt;VH91)),"")</f>
        <v>0</v>
      </c>
      <c r="VP91" s="395">
        <f ca="1">IF(UZ91&lt;&gt;"",SUMPRODUCT((VK89:VK92=VK91)*(VF89:VF92=VF91)*(VD89:VD92=VD91)*(VH89:VH92=VH91)*(VI89:VI92&gt;VI91)),"")</f>
        <v>0</v>
      </c>
      <c r="VQ91" s="395">
        <f ca="1">IF(UZ91&lt;&gt;"",SUMPRODUCT((VK89:VK92=VK91)*(VF89:VF92=VF91)*(VD89:VD92=VD91)*(VH89:VH92=VH91)*(VI89:VI92=VI91)*(VJ89:VJ92&gt;VJ91)),"")</f>
        <v>1</v>
      </c>
      <c r="VR91" s="395">
        <f ca="1">IF(UZ91&lt;&gt;"",SUM(VL91:VQ91),"")</f>
        <v>2</v>
      </c>
      <c r="VS91" s="395" t="str">
        <f ca="1">IF(VT39&lt;&gt;"",SUMPRODUCT((WA37:WA40=WA39)*(VZ37:VZ40=VZ39)*(VX37:VX40=VX39)*(VY37:VY40=VY39)),"")</f>
        <v/>
      </c>
      <c r="VT91" s="395" t="str">
        <f ca="1">IF(AND(VS91&lt;&gt;"",VS91&gt;1),VT39,"")</f>
        <v/>
      </c>
      <c r="VU91" s="395">
        <f ca="1">SUMPRODUCT((YE3:YE54=VT91)*(YH3:YH54=VT92)*(YI3:YI54="W"))+SUMPRODUCT((YE3:YE54=VT91)*(YH3:YH54=VT93)*(YI3:YI54="W"))+SUMPRODUCT((YE3:YE54=VT91)*(YH3:YH54=VT90)*(YI3:YI54="W"))+SUMPRODUCT((YE3:YE54=VT92)*(YH3:YH54=VT91)*(YJ3:YJ54="W"))+SUMPRODUCT((YE3:YE54=VT93)*(YH3:YH54=VT91)*(YJ3:YJ54="W"))+SUMPRODUCT((YE3:YE54=VT90)*(YH3:YH54=VT91)*(YJ3:YJ54="W"))</f>
        <v>0</v>
      </c>
      <c r="VV91" s="395">
        <f ca="1">SUMPRODUCT((YE3:YE54=VT91)*(YH3:YH54=VT92)*(YI3:YI54="D"))+SUMPRODUCT((YE3:YE54=VT91)*(YH3:YH54=VT93)*(YI3:YI54="D"))+SUMPRODUCT((YE3:YE54=VT91)*(YH3:YH54=VT90)*(YI3:YI54="D"))+SUMPRODUCT((YE3:YE54=VT92)*(YH3:YH54=VT91)*(YI3:YI54="D"))+SUMPRODUCT((YE3:YE54=VT93)*(YH3:YH54=VT91)*(YI3:YI54="D"))+SUMPRODUCT((YE3:YE54=VT90)*(YH3:YH54=VT91)*(YI3:YI54="D"))</f>
        <v>0</v>
      </c>
      <c r="VW91" s="395">
        <f ca="1">SUMPRODUCT((YE3:YE54=VT91)*(YH3:YH54=VT92)*(YI3:YI54="L"))+SUMPRODUCT((YE3:YE54=VT91)*(YH3:YH54=VT93)*(YI3:YI54="L"))+SUMPRODUCT((YE3:YE54=VT91)*(YH3:YH54=VT90)*(YI3:YI54="L"))+SUMPRODUCT((YE3:YE54=VT92)*(YH3:YH54=VT91)*(YJ3:YJ54="L"))+SUMPRODUCT((YE3:YE54=VT93)*(YH3:YH54=VT91)*(YJ3:YJ54="L"))+SUMPRODUCT((YE3:YE54=VT90)*(YH3:YH54=VT91)*(YJ3:YJ54="L"))</f>
        <v>0</v>
      </c>
      <c r="VX91" s="395">
        <f ca="1">SUMPRODUCT((YE3:YE54=VT91)*(YH3:YH54=VT92)*YF3:YF54)+SUMPRODUCT((YE3:YE54=VT91)*(YH3:YH54=VT93)*YF3:YF54)+SUMPRODUCT((YE3:YE54=VT91)*(YH3:YH54=VT89)*YF3:YF54)+SUMPRODUCT((YE3:YE54=VT91)*(YH3:YH54=VT90)*YF3:YF54)+SUMPRODUCT((YE3:YE54=VT92)*(YH3:YH54=VT91)*YG3:YG54)+SUMPRODUCT((YE3:YE54=VT93)*(YH3:YH54=VT91)*YG3:YG54)+SUMPRODUCT((YE3:YE54=VT89)*(YH3:YH54=VT91)*YG3:YG54)+SUMPRODUCT((YE3:YE54=VT90)*(YH3:YH54=VT91)*YG3:YG54)</f>
        <v>0</v>
      </c>
      <c r="VY91" s="395">
        <f ca="1">SUMPRODUCT((YE3:YE54=VT91)*(YH3:YH54=VT92)*YG3:YG54)+SUMPRODUCT((YE3:YE54=VT91)*(YH3:YH54=VT93)*YG3:YG54)+SUMPRODUCT((YE3:YE54=VT91)*(YH3:YH54=VT89)*YG3:YG54)+SUMPRODUCT((YE3:YE54=VT91)*(YH3:YH54=VT90)*YG3:YG54)+SUMPRODUCT((YE3:YE54=VT92)*(YH3:YH54=VT91)*YF3:YF54)+SUMPRODUCT((YE3:YE54=VT93)*(YH3:YH54=VT91)*YF3:YF54)+SUMPRODUCT((YE3:YE54=VT89)*(YH3:YH54=VT91)*YF3:YF54)+SUMPRODUCT((YE3:YE54=VT90)*(YH3:YH54=VT91)*YF3:YF54)</f>
        <v>0</v>
      </c>
      <c r="VZ91" s="395">
        <f ca="1">VX91-VY91+1000</f>
        <v>1000</v>
      </c>
      <c r="WA91" s="395" t="str">
        <f t="shared" ca="1" si="7853"/>
        <v/>
      </c>
      <c r="WB91" s="395" t="str">
        <f ca="1">IF(VT91&lt;&gt;"",VLOOKUP(VT91,UG4:UM52,7,FALSE),"")</f>
        <v/>
      </c>
      <c r="WC91" s="395" t="str">
        <f ca="1">IF(VT91&lt;&gt;"",VLOOKUP(VT91,UG4:UM52,5,FALSE),"")</f>
        <v/>
      </c>
      <c r="WD91" s="395" t="str">
        <f ca="1">IF(VT91&lt;&gt;"",VLOOKUP(VT91,UG4:UO52,9,FALSE),"")</f>
        <v/>
      </c>
      <c r="WE91" s="395" t="str">
        <f t="shared" ca="1" si="7854"/>
        <v/>
      </c>
      <c r="WF91" s="395" t="str">
        <f ca="1">IF(VT91&lt;&gt;"",RANK(WE91,WE89:WE92),"")</f>
        <v/>
      </c>
      <c r="WG91" s="395" t="str">
        <f ca="1">IF(VT91&lt;&gt;"",SUMPRODUCT((WE89:WE92=WE91)*(VZ89:VZ92&gt;VZ91)),"")</f>
        <v/>
      </c>
      <c r="WH91" s="395" t="str">
        <f ca="1">IF(VT91&lt;&gt;"",SUMPRODUCT((WE89:WE92=WE91)*(VZ89:VZ92=VZ91)*(VX89:VX92&gt;VX91)),"")</f>
        <v/>
      </c>
      <c r="WI91" s="395" t="str">
        <f ca="1">IF(VT91&lt;&gt;"",SUMPRODUCT((WE89:WE92=WE91)*(VZ89:VZ92=VZ91)*(VX89:VX92=VX91)*(WB89:WB92&gt;WB91)),"")</f>
        <v/>
      </c>
      <c r="WJ91" s="395" t="str">
        <f ca="1">IF(VT91&lt;&gt;"",SUMPRODUCT((WE89:WE92=WE91)*(VZ89:VZ92=VZ91)*(VX89:VX92=VX91)*(WB89:WB92=WB91)*(WC89:WC92&gt;WC91)),"")</f>
        <v/>
      </c>
      <c r="WK91" s="395" t="str">
        <f ca="1">IF(VT91&lt;&gt;"",SUMPRODUCT((WE89:WE92=WE91)*(VZ89:VZ92=VZ91)*(VX89:VX92=VX91)*(WB89:WB92=WB91)*(WC89:WC92=WC91)*(WD89:WD92&gt;WD91)),"")</f>
        <v/>
      </c>
      <c r="WL91" s="395" t="str">
        <f t="shared" ref="WL91:WL92" ca="1" si="7880">IF(VT91&lt;&gt;"",SUM(WF91:WK91)+1,"")</f>
        <v/>
      </c>
      <c r="YT91" s="395">
        <f ca="1">IF(COUNTIF(YT37:YT40,4)=4,1,SUMPRODUCT((YT37:YT40=YT39)*(YS37:YS40=YS39)*(YQ37:YQ40&gt;YQ39))+1)</f>
        <v>1</v>
      </c>
      <c r="ZE91" s="395">
        <f ca="1">IF(ZF39&lt;&gt;"",SUMPRODUCT((ZM37:ZM40=ZM39)*(ZL37:ZL40=ZL39)*(ZJ37:ZJ40=ZJ39)*(ZK37:ZK40=ZK39)),"")</f>
        <v>4</v>
      </c>
      <c r="ZF91" s="395" t="str">
        <f ca="1">IF(AND(ZE91&lt;&gt;"",ZE91&gt;1),ZF39,"")</f>
        <v>Borussia Dortmund</v>
      </c>
      <c r="ZG91" s="395">
        <f ca="1">SUMPRODUCT((ACK3:ACK54=ZF91)*(ACN3:ACN54=ZF92)*(ACO3:ACO54="W"))+SUMPRODUCT((ACK3:ACK54=ZF91)*(ACN3:ACN54=ZF93)*(ACO3:ACO54="W"))+SUMPRODUCT((ACK3:ACK54=ZF91)*(ACN3:ACN54=ZF89)*(ACO3:ACO54="W"))+SUMPRODUCT((ACK3:ACK54=ZF91)*(ACN3:ACN54=ZF90)*(ACO3:ACO54="W"))+SUMPRODUCT((ACK3:ACK54=ZF92)*(ACN3:ACN54=ZF91)*(ACP3:ACP54="W"))+SUMPRODUCT((ACK3:ACK54=ZF93)*(ACN3:ACN54=ZF91)*(ACP3:ACP54="W"))+SUMPRODUCT((ACK3:ACK54=ZF89)*(ACN3:ACN54=ZF91)*(ACP3:ACP54="W"))+SUMPRODUCT((ACK3:ACK54=ZF90)*(ACN3:ACN54=ZF91)*(ACP3:ACP54="W"))</f>
        <v>0</v>
      </c>
      <c r="ZH91" s="395">
        <f ca="1">SUMPRODUCT((ACK3:ACK54=ZF91)*(ACN3:ACN54=ZF92)*(ACO3:ACO54="D"))+SUMPRODUCT((ACK3:ACK54=ZF91)*(ACN3:ACN54=ZF93)*(ACO3:ACO54="D"))+SUMPRODUCT((ACK3:ACK54=ZF91)*(ACN3:ACN54=ZF89)*(ACO3:ACO54="D"))+SUMPRODUCT((ACK3:ACK54=ZF91)*(ACN3:ACN54=ZF90)*(ACO3:ACO54="D"))+SUMPRODUCT((ACK3:ACK54=ZF92)*(ACN3:ACN54=ZF91)*(ACO3:ACO54="D"))+SUMPRODUCT((ACK3:ACK54=ZF93)*(ACN3:ACN54=ZF91)*(ACO3:ACO54="D"))+SUMPRODUCT((ACK3:ACK54=ZF89)*(ACN3:ACN54=ZF91)*(ACO3:ACO54="D"))+SUMPRODUCT((ACK3:ACK54=ZF90)*(ACN3:ACN54=ZF91)*(ACO3:ACO54="D"))</f>
        <v>0</v>
      </c>
      <c r="ZI91" s="395">
        <f ca="1">SUMPRODUCT((ACK3:ACK54=ZF91)*(ACN3:ACN54=ZF92)*(ACO3:ACO54="L"))+SUMPRODUCT((ACK3:ACK54=ZF91)*(ACN3:ACN54=ZF93)*(ACO3:ACO54="L"))+SUMPRODUCT((ACK3:ACK54=ZF91)*(ACN3:ACN54=ZF89)*(ACO3:ACO54="L"))+SUMPRODUCT((ACK3:ACK54=ZF91)*(ACN3:ACN54=ZF90)*(ACO3:ACO54="L"))+SUMPRODUCT((ACK3:ACK54=ZF92)*(ACN3:ACN54=ZF91)*(ACP3:ACP54="L"))+SUMPRODUCT((ACK3:ACK54=ZF93)*(ACN3:ACN54=ZF91)*(ACP3:ACP54="L"))+SUMPRODUCT((ACK3:ACK54=ZF89)*(ACN3:ACN54=ZF91)*(ACP3:ACP54="L"))+SUMPRODUCT((ACK3:ACK54=ZF90)*(ACN3:ACN54=ZF91)*(ACP3:ACP54="L"))</f>
        <v>0</v>
      </c>
      <c r="ZJ91" s="395">
        <f ca="1">SUMPRODUCT((ACK3:ACK54=ZF91)*(ACN3:ACN54=ZF92)*ACL3:ACL54)+SUMPRODUCT((ACK3:ACK54=ZF91)*(ACN3:ACN54=ZF93)*ACL3:ACL54)+SUMPRODUCT((ACK3:ACK54=ZF91)*(ACN3:ACN54=ZF89)*ACL3:ACL54)+SUMPRODUCT((ACK3:ACK54=ZF91)*(ACN3:ACN54=ZF90)*ACL3:ACL54)+SUMPRODUCT((ACK3:ACK54=ZF92)*(ACN3:ACN54=ZF91)*ACM3:ACM54)+SUMPRODUCT((ACK3:ACK54=ZF93)*(ACN3:ACN54=ZF91)*ACM3:ACM54)+SUMPRODUCT((ACK3:ACK54=ZF89)*(ACN3:ACN54=ZF91)*ACM3:ACM54)+SUMPRODUCT((ACK3:ACK54=ZF90)*(ACN3:ACN54=ZF91)*ACM3:ACM54)</f>
        <v>0</v>
      </c>
      <c r="ZK91" s="395">
        <f ca="1">SUMPRODUCT((ACK3:ACK54=ZF91)*(ACN3:ACN54=ZF92)*ACM3:ACM54)+SUMPRODUCT((ACK3:ACK54=ZF91)*(ACN3:ACN54=ZF93)*ACM3:ACM54)+SUMPRODUCT((ACK3:ACK54=ZF91)*(ACN3:ACN54=ZF89)*ACM3:ACM54)+SUMPRODUCT((ACK3:ACK54=ZF91)*(ACN3:ACN54=ZF90)*ACM3:ACM54)+SUMPRODUCT((ACK3:ACK54=ZF92)*(ACN3:ACN54=ZF91)*ACL3:ACL54)+SUMPRODUCT((ACK3:ACK54=ZF93)*(ACN3:ACN54=ZF91)*ACL3:ACL54)+SUMPRODUCT((ACK3:ACK54=ZF89)*(ACN3:ACN54=ZF91)*ACL3:ACL54)+SUMPRODUCT((ACK3:ACK54=ZF90)*(ACN3:ACN54=ZF91)*ACL3:ACL54)</f>
        <v>0</v>
      </c>
      <c r="ZL91" s="395">
        <f ca="1">ZJ91-ZK91+1000</f>
        <v>1000</v>
      </c>
      <c r="ZM91" s="395">
        <f t="shared" ca="1" si="7855"/>
        <v>0</v>
      </c>
      <c r="ZN91" s="395">
        <f ca="1">IF(ZF91&lt;&gt;"",VLOOKUP(ZF91,YM4:YS52,7,FALSE),"")</f>
        <v>1000</v>
      </c>
      <c r="ZO91" s="395">
        <f ca="1">IF(ZF91&lt;&gt;"",VLOOKUP(ZF91,YM4:YS52,5,FALSE),"")</f>
        <v>0</v>
      </c>
      <c r="ZP91" s="395">
        <f ca="1">IF(ZF91&lt;&gt;"",VLOOKUP(ZF91,YM4:YU52,9,FALSE),"")</f>
        <v>20</v>
      </c>
      <c r="ZQ91" s="395">
        <f t="shared" ca="1" si="7856"/>
        <v>0</v>
      </c>
      <c r="ZR91" s="395">
        <f ca="1">IF(ZF91&lt;&gt;"",RANK(ZQ91,ZQ89:ZQ92),"")</f>
        <v>1</v>
      </c>
      <c r="ZS91" s="395">
        <f ca="1">IF(ZF91&lt;&gt;"",SUMPRODUCT((ZQ89:ZQ92=ZQ91)*(ZL89:ZL92&gt;ZL91)),"")</f>
        <v>0</v>
      </c>
      <c r="ZT91" s="395">
        <f ca="1">IF(ZF91&lt;&gt;"",SUMPRODUCT((ZQ89:ZQ92=ZQ91)*(ZL89:ZL92=ZL91)*(ZJ89:ZJ92&gt;ZJ91)),"")</f>
        <v>0</v>
      </c>
      <c r="ZU91" s="395">
        <f ca="1">IF(ZF91&lt;&gt;"",SUMPRODUCT((ZQ89:ZQ92=ZQ91)*(ZL89:ZL92=ZL91)*(ZJ89:ZJ92=ZJ91)*(ZN89:ZN92&gt;ZN91)),"")</f>
        <v>0</v>
      </c>
      <c r="ZV91" s="395">
        <f ca="1">IF(ZF91&lt;&gt;"",SUMPRODUCT((ZQ89:ZQ92=ZQ91)*(ZL89:ZL92=ZL91)*(ZJ89:ZJ92=ZJ91)*(ZN89:ZN92=ZN91)*(ZO89:ZO92&gt;ZO91)),"")</f>
        <v>0</v>
      </c>
      <c r="ZW91" s="395">
        <f ca="1">IF(ZF91&lt;&gt;"",SUMPRODUCT((ZQ89:ZQ92=ZQ91)*(ZL89:ZL92=ZL91)*(ZJ89:ZJ92=ZJ91)*(ZN89:ZN92=ZN91)*(ZO89:ZO92=ZO91)*(ZP89:ZP92&gt;ZP91)),"")</f>
        <v>1</v>
      </c>
      <c r="ZX91" s="395">
        <f ca="1">IF(ZF91&lt;&gt;"",SUM(ZR91:ZW91),"")</f>
        <v>2</v>
      </c>
      <c r="ZY91" s="395" t="str">
        <f ca="1">IF(ZZ39&lt;&gt;"",SUMPRODUCT((AAG37:AAG40=AAG39)*(AAF37:AAF40=AAF39)*(AAD37:AAD40=AAD39)*(AAE37:AAE40=AAE39)),"")</f>
        <v/>
      </c>
      <c r="ZZ91" s="395" t="str">
        <f ca="1">IF(AND(ZY91&lt;&gt;"",ZY91&gt;1),ZZ39,"")</f>
        <v/>
      </c>
      <c r="AAA91" s="395">
        <f ca="1">SUMPRODUCT((ACK3:ACK54=ZZ91)*(ACN3:ACN54=ZZ92)*(ACO3:ACO54="W"))+SUMPRODUCT((ACK3:ACK54=ZZ91)*(ACN3:ACN54=ZZ93)*(ACO3:ACO54="W"))+SUMPRODUCT((ACK3:ACK54=ZZ91)*(ACN3:ACN54=ZZ90)*(ACO3:ACO54="W"))+SUMPRODUCT((ACK3:ACK54=ZZ92)*(ACN3:ACN54=ZZ91)*(ACP3:ACP54="W"))+SUMPRODUCT((ACK3:ACK54=ZZ93)*(ACN3:ACN54=ZZ91)*(ACP3:ACP54="W"))+SUMPRODUCT((ACK3:ACK54=ZZ90)*(ACN3:ACN54=ZZ91)*(ACP3:ACP54="W"))</f>
        <v>0</v>
      </c>
      <c r="AAB91" s="395">
        <f ca="1">SUMPRODUCT((ACK3:ACK54=ZZ91)*(ACN3:ACN54=ZZ92)*(ACO3:ACO54="D"))+SUMPRODUCT((ACK3:ACK54=ZZ91)*(ACN3:ACN54=ZZ93)*(ACO3:ACO54="D"))+SUMPRODUCT((ACK3:ACK54=ZZ91)*(ACN3:ACN54=ZZ90)*(ACO3:ACO54="D"))+SUMPRODUCT((ACK3:ACK54=ZZ92)*(ACN3:ACN54=ZZ91)*(ACO3:ACO54="D"))+SUMPRODUCT((ACK3:ACK54=ZZ93)*(ACN3:ACN54=ZZ91)*(ACO3:ACO54="D"))+SUMPRODUCT((ACK3:ACK54=ZZ90)*(ACN3:ACN54=ZZ91)*(ACO3:ACO54="D"))</f>
        <v>0</v>
      </c>
      <c r="AAC91" s="395">
        <f ca="1">SUMPRODUCT((ACK3:ACK54=ZZ91)*(ACN3:ACN54=ZZ92)*(ACO3:ACO54="L"))+SUMPRODUCT((ACK3:ACK54=ZZ91)*(ACN3:ACN54=ZZ93)*(ACO3:ACO54="L"))+SUMPRODUCT((ACK3:ACK54=ZZ91)*(ACN3:ACN54=ZZ90)*(ACO3:ACO54="L"))+SUMPRODUCT((ACK3:ACK54=ZZ92)*(ACN3:ACN54=ZZ91)*(ACP3:ACP54="L"))+SUMPRODUCT((ACK3:ACK54=ZZ93)*(ACN3:ACN54=ZZ91)*(ACP3:ACP54="L"))+SUMPRODUCT((ACK3:ACK54=ZZ90)*(ACN3:ACN54=ZZ91)*(ACP3:ACP54="L"))</f>
        <v>0</v>
      </c>
      <c r="AAD91" s="395">
        <f ca="1">SUMPRODUCT((ACK3:ACK54=ZZ91)*(ACN3:ACN54=ZZ92)*ACL3:ACL54)+SUMPRODUCT((ACK3:ACK54=ZZ91)*(ACN3:ACN54=ZZ93)*ACL3:ACL54)+SUMPRODUCT((ACK3:ACK54=ZZ91)*(ACN3:ACN54=ZZ89)*ACL3:ACL54)+SUMPRODUCT((ACK3:ACK54=ZZ91)*(ACN3:ACN54=ZZ90)*ACL3:ACL54)+SUMPRODUCT((ACK3:ACK54=ZZ92)*(ACN3:ACN54=ZZ91)*ACM3:ACM54)+SUMPRODUCT((ACK3:ACK54=ZZ93)*(ACN3:ACN54=ZZ91)*ACM3:ACM54)+SUMPRODUCT((ACK3:ACK54=ZZ89)*(ACN3:ACN54=ZZ91)*ACM3:ACM54)+SUMPRODUCT((ACK3:ACK54=ZZ90)*(ACN3:ACN54=ZZ91)*ACM3:ACM54)</f>
        <v>0</v>
      </c>
      <c r="AAE91" s="395">
        <f ca="1">SUMPRODUCT((ACK3:ACK54=ZZ91)*(ACN3:ACN54=ZZ92)*ACM3:ACM54)+SUMPRODUCT((ACK3:ACK54=ZZ91)*(ACN3:ACN54=ZZ93)*ACM3:ACM54)+SUMPRODUCT((ACK3:ACK54=ZZ91)*(ACN3:ACN54=ZZ89)*ACM3:ACM54)+SUMPRODUCT((ACK3:ACK54=ZZ91)*(ACN3:ACN54=ZZ90)*ACM3:ACM54)+SUMPRODUCT((ACK3:ACK54=ZZ92)*(ACN3:ACN54=ZZ91)*ACL3:ACL54)+SUMPRODUCT((ACK3:ACK54=ZZ93)*(ACN3:ACN54=ZZ91)*ACL3:ACL54)+SUMPRODUCT((ACK3:ACK54=ZZ89)*(ACN3:ACN54=ZZ91)*ACL3:ACL54)+SUMPRODUCT((ACK3:ACK54=ZZ90)*(ACN3:ACN54=ZZ91)*ACL3:ACL54)</f>
        <v>0</v>
      </c>
      <c r="AAF91" s="395">
        <f ca="1">AAD91-AAE91+1000</f>
        <v>1000</v>
      </c>
      <c r="AAG91" s="395" t="str">
        <f t="shared" ca="1" si="7857"/>
        <v/>
      </c>
      <c r="AAH91" s="395" t="str">
        <f ca="1">IF(ZZ91&lt;&gt;"",VLOOKUP(ZZ91,YM4:YS52,7,FALSE),"")</f>
        <v/>
      </c>
      <c r="AAI91" s="395" t="str">
        <f ca="1">IF(ZZ91&lt;&gt;"",VLOOKUP(ZZ91,YM4:YS52,5,FALSE),"")</f>
        <v/>
      </c>
      <c r="AAJ91" s="395" t="str">
        <f ca="1">IF(ZZ91&lt;&gt;"",VLOOKUP(ZZ91,YM4:YU52,9,FALSE),"")</f>
        <v/>
      </c>
      <c r="AAK91" s="395" t="str">
        <f t="shared" ca="1" si="7858"/>
        <v/>
      </c>
      <c r="AAL91" s="395" t="str">
        <f ca="1">IF(ZZ91&lt;&gt;"",RANK(AAK91,AAK89:AAK92),"")</f>
        <v/>
      </c>
      <c r="AAM91" s="395" t="str">
        <f ca="1">IF(ZZ91&lt;&gt;"",SUMPRODUCT((AAK89:AAK92=AAK91)*(AAF89:AAF92&gt;AAF91)),"")</f>
        <v/>
      </c>
      <c r="AAN91" s="395" t="str">
        <f ca="1">IF(ZZ91&lt;&gt;"",SUMPRODUCT((AAK89:AAK92=AAK91)*(AAF89:AAF92=AAF91)*(AAD89:AAD92&gt;AAD91)),"")</f>
        <v/>
      </c>
      <c r="AAO91" s="395" t="str">
        <f ca="1">IF(ZZ91&lt;&gt;"",SUMPRODUCT((AAK89:AAK92=AAK91)*(AAF89:AAF92=AAF91)*(AAD89:AAD92=AAD91)*(AAH89:AAH92&gt;AAH91)),"")</f>
        <v/>
      </c>
      <c r="AAP91" s="395" t="str">
        <f ca="1">IF(ZZ91&lt;&gt;"",SUMPRODUCT((AAK89:AAK92=AAK91)*(AAF89:AAF92=AAF91)*(AAD89:AAD92=AAD91)*(AAH89:AAH92=AAH91)*(AAI89:AAI92&gt;AAI91)),"")</f>
        <v/>
      </c>
      <c r="AAQ91" s="395" t="str">
        <f ca="1">IF(ZZ91&lt;&gt;"",SUMPRODUCT((AAK89:AAK92=AAK91)*(AAF89:AAF92=AAF91)*(AAD89:AAD92=AAD91)*(AAH89:AAH92=AAH91)*(AAI89:AAI92=AAI91)*(AAJ89:AAJ92&gt;AAJ91)),"")</f>
        <v/>
      </c>
      <c r="AAR91" s="395" t="str">
        <f t="shared" ref="AAR91:AAR92" ca="1" si="7881">IF(ZZ91&lt;&gt;"",SUM(AAL91:AAQ91)+1,"")</f>
        <v/>
      </c>
      <c r="ACZ91" s="395">
        <f ca="1">IF(COUNTIF(ACZ37:ACZ40,4)=4,1,SUMPRODUCT((ACZ37:ACZ40=ACZ39)*(ACY37:ACY40=ACY39)*(ACW37:ACW40&gt;ACW39))+1)</f>
        <v>1</v>
      </c>
      <c r="ADK91" s="395">
        <f ca="1">IF(ADL39&lt;&gt;"",SUMPRODUCT((ADS37:ADS40=ADS39)*(ADR37:ADR40=ADR39)*(ADP37:ADP40=ADP39)*(ADQ37:ADQ40=ADQ39)),"")</f>
        <v>4</v>
      </c>
      <c r="ADL91" s="395" t="str">
        <f ca="1">IF(AND(ADK91&lt;&gt;"",ADK91&gt;1),ADL39,"")</f>
        <v>Borussia Dortmund</v>
      </c>
      <c r="ADM91" s="395">
        <f ca="1">SUMPRODUCT((AGQ3:AGQ54=ADL91)*(AGT3:AGT54=ADL92)*(AGU3:AGU54="W"))+SUMPRODUCT((AGQ3:AGQ54=ADL91)*(AGT3:AGT54=ADL93)*(AGU3:AGU54="W"))+SUMPRODUCT((AGQ3:AGQ54=ADL91)*(AGT3:AGT54=ADL89)*(AGU3:AGU54="W"))+SUMPRODUCT((AGQ3:AGQ54=ADL91)*(AGT3:AGT54=ADL90)*(AGU3:AGU54="W"))+SUMPRODUCT((AGQ3:AGQ54=ADL92)*(AGT3:AGT54=ADL91)*(AGV3:AGV54="W"))+SUMPRODUCT((AGQ3:AGQ54=ADL93)*(AGT3:AGT54=ADL91)*(AGV3:AGV54="W"))+SUMPRODUCT((AGQ3:AGQ54=ADL89)*(AGT3:AGT54=ADL91)*(AGV3:AGV54="W"))+SUMPRODUCT((AGQ3:AGQ54=ADL90)*(AGT3:AGT54=ADL91)*(AGV3:AGV54="W"))</f>
        <v>0</v>
      </c>
      <c r="ADN91" s="395">
        <f ca="1">SUMPRODUCT((AGQ3:AGQ54=ADL91)*(AGT3:AGT54=ADL92)*(AGU3:AGU54="D"))+SUMPRODUCT((AGQ3:AGQ54=ADL91)*(AGT3:AGT54=ADL93)*(AGU3:AGU54="D"))+SUMPRODUCT((AGQ3:AGQ54=ADL91)*(AGT3:AGT54=ADL89)*(AGU3:AGU54="D"))+SUMPRODUCT((AGQ3:AGQ54=ADL91)*(AGT3:AGT54=ADL90)*(AGU3:AGU54="D"))+SUMPRODUCT((AGQ3:AGQ54=ADL92)*(AGT3:AGT54=ADL91)*(AGU3:AGU54="D"))+SUMPRODUCT((AGQ3:AGQ54=ADL93)*(AGT3:AGT54=ADL91)*(AGU3:AGU54="D"))+SUMPRODUCT((AGQ3:AGQ54=ADL89)*(AGT3:AGT54=ADL91)*(AGU3:AGU54="D"))+SUMPRODUCT((AGQ3:AGQ54=ADL90)*(AGT3:AGT54=ADL91)*(AGU3:AGU54="D"))</f>
        <v>0</v>
      </c>
      <c r="ADO91" s="395">
        <f ca="1">SUMPRODUCT((AGQ3:AGQ54=ADL91)*(AGT3:AGT54=ADL92)*(AGU3:AGU54="L"))+SUMPRODUCT((AGQ3:AGQ54=ADL91)*(AGT3:AGT54=ADL93)*(AGU3:AGU54="L"))+SUMPRODUCT((AGQ3:AGQ54=ADL91)*(AGT3:AGT54=ADL89)*(AGU3:AGU54="L"))+SUMPRODUCT((AGQ3:AGQ54=ADL91)*(AGT3:AGT54=ADL90)*(AGU3:AGU54="L"))+SUMPRODUCT((AGQ3:AGQ54=ADL92)*(AGT3:AGT54=ADL91)*(AGV3:AGV54="L"))+SUMPRODUCT((AGQ3:AGQ54=ADL93)*(AGT3:AGT54=ADL91)*(AGV3:AGV54="L"))+SUMPRODUCT((AGQ3:AGQ54=ADL89)*(AGT3:AGT54=ADL91)*(AGV3:AGV54="L"))+SUMPRODUCT((AGQ3:AGQ54=ADL90)*(AGT3:AGT54=ADL91)*(AGV3:AGV54="L"))</f>
        <v>0</v>
      </c>
      <c r="ADP91" s="395">
        <f ca="1">SUMPRODUCT((AGQ3:AGQ54=ADL91)*(AGT3:AGT54=ADL92)*AGR3:AGR54)+SUMPRODUCT((AGQ3:AGQ54=ADL91)*(AGT3:AGT54=ADL93)*AGR3:AGR54)+SUMPRODUCT((AGQ3:AGQ54=ADL91)*(AGT3:AGT54=ADL89)*AGR3:AGR54)+SUMPRODUCT((AGQ3:AGQ54=ADL91)*(AGT3:AGT54=ADL90)*AGR3:AGR54)+SUMPRODUCT((AGQ3:AGQ54=ADL92)*(AGT3:AGT54=ADL91)*AGS3:AGS54)+SUMPRODUCT((AGQ3:AGQ54=ADL93)*(AGT3:AGT54=ADL91)*AGS3:AGS54)+SUMPRODUCT((AGQ3:AGQ54=ADL89)*(AGT3:AGT54=ADL91)*AGS3:AGS54)+SUMPRODUCT((AGQ3:AGQ54=ADL90)*(AGT3:AGT54=ADL91)*AGS3:AGS54)</f>
        <v>0</v>
      </c>
      <c r="ADQ91" s="395">
        <f ca="1">SUMPRODUCT((AGQ3:AGQ54=ADL91)*(AGT3:AGT54=ADL92)*AGS3:AGS54)+SUMPRODUCT((AGQ3:AGQ54=ADL91)*(AGT3:AGT54=ADL93)*AGS3:AGS54)+SUMPRODUCT((AGQ3:AGQ54=ADL91)*(AGT3:AGT54=ADL89)*AGS3:AGS54)+SUMPRODUCT((AGQ3:AGQ54=ADL91)*(AGT3:AGT54=ADL90)*AGS3:AGS54)+SUMPRODUCT((AGQ3:AGQ54=ADL92)*(AGT3:AGT54=ADL91)*AGR3:AGR54)+SUMPRODUCT((AGQ3:AGQ54=ADL93)*(AGT3:AGT54=ADL91)*AGR3:AGR54)+SUMPRODUCT((AGQ3:AGQ54=ADL89)*(AGT3:AGT54=ADL91)*AGR3:AGR54)+SUMPRODUCT((AGQ3:AGQ54=ADL90)*(AGT3:AGT54=ADL91)*AGR3:AGR54)</f>
        <v>0</v>
      </c>
      <c r="ADR91" s="395">
        <f ca="1">ADP91-ADQ91+1000</f>
        <v>1000</v>
      </c>
      <c r="ADS91" s="395">
        <f t="shared" ca="1" si="7859"/>
        <v>0</v>
      </c>
      <c r="ADT91" s="395">
        <f ca="1">IF(ADL91&lt;&gt;"",VLOOKUP(ADL91,ACS4:ACY52,7,FALSE),"")</f>
        <v>1000</v>
      </c>
      <c r="ADU91" s="395">
        <f ca="1">IF(ADL91&lt;&gt;"",VLOOKUP(ADL91,ACS4:ACY52,5,FALSE),"")</f>
        <v>0</v>
      </c>
      <c r="ADV91" s="395">
        <f ca="1">IF(ADL91&lt;&gt;"",VLOOKUP(ADL91,ACS4:ADA52,9,FALSE),"")</f>
        <v>20</v>
      </c>
      <c r="ADW91" s="395">
        <f t="shared" ca="1" si="7860"/>
        <v>0</v>
      </c>
      <c r="ADX91" s="395">
        <f ca="1">IF(ADL91&lt;&gt;"",RANK(ADW91,ADW89:ADW92),"")</f>
        <v>1</v>
      </c>
      <c r="ADY91" s="395">
        <f ca="1">IF(ADL91&lt;&gt;"",SUMPRODUCT((ADW89:ADW92=ADW91)*(ADR89:ADR92&gt;ADR91)),"")</f>
        <v>0</v>
      </c>
      <c r="ADZ91" s="395">
        <f ca="1">IF(ADL91&lt;&gt;"",SUMPRODUCT((ADW89:ADW92=ADW91)*(ADR89:ADR92=ADR91)*(ADP89:ADP92&gt;ADP91)),"")</f>
        <v>0</v>
      </c>
      <c r="AEA91" s="395">
        <f ca="1">IF(ADL91&lt;&gt;"",SUMPRODUCT((ADW89:ADW92=ADW91)*(ADR89:ADR92=ADR91)*(ADP89:ADP92=ADP91)*(ADT89:ADT92&gt;ADT91)),"")</f>
        <v>0</v>
      </c>
      <c r="AEB91" s="395">
        <f ca="1">IF(ADL91&lt;&gt;"",SUMPRODUCT((ADW89:ADW92=ADW91)*(ADR89:ADR92=ADR91)*(ADP89:ADP92=ADP91)*(ADT89:ADT92=ADT91)*(ADU89:ADU92&gt;ADU91)),"")</f>
        <v>0</v>
      </c>
      <c r="AEC91" s="395">
        <f ca="1">IF(ADL91&lt;&gt;"",SUMPRODUCT((ADW89:ADW92=ADW91)*(ADR89:ADR92=ADR91)*(ADP89:ADP92=ADP91)*(ADT89:ADT92=ADT91)*(ADU89:ADU92=ADU91)*(ADV89:ADV92&gt;ADV91)),"")</f>
        <v>1</v>
      </c>
      <c r="AED91" s="395">
        <f ca="1">IF(ADL91&lt;&gt;"",SUM(ADX91:AEC91),"")</f>
        <v>2</v>
      </c>
      <c r="AEE91" s="395" t="str">
        <f ca="1">IF(AEF39&lt;&gt;"",SUMPRODUCT((AEM37:AEM40=AEM39)*(AEL37:AEL40=AEL39)*(AEJ37:AEJ40=AEJ39)*(AEK37:AEK40=AEK39)),"")</f>
        <v/>
      </c>
      <c r="AEF91" s="395" t="str">
        <f ca="1">IF(AND(AEE91&lt;&gt;"",AEE91&gt;1),AEF39,"")</f>
        <v/>
      </c>
      <c r="AEG91" s="395">
        <f ca="1">SUMPRODUCT((AGQ3:AGQ54=AEF91)*(AGT3:AGT54=AEF92)*(AGU3:AGU54="W"))+SUMPRODUCT((AGQ3:AGQ54=AEF91)*(AGT3:AGT54=AEF93)*(AGU3:AGU54="W"))+SUMPRODUCT((AGQ3:AGQ54=AEF91)*(AGT3:AGT54=AEF90)*(AGU3:AGU54="W"))+SUMPRODUCT((AGQ3:AGQ54=AEF92)*(AGT3:AGT54=AEF91)*(AGV3:AGV54="W"))+SUMPRODUCT((AGQ3:AGQ54=AEF93)*(AGT3:AGT54=AEF91)*(AGV3:AGV54="W"))+SUMPRODUCT((AGQ3:AGQ54=AEF90)*(AGT3:AGT54=AEF91)*(AGV3:AGV54="W"))</f>
        <v>0</v>
      </c>
      <c r="AEH91" s="395">
        <f ca="1">SUMPRODUCT((AGQ3:AGQ54=AEF91)*(AGT3:AGT54=AEF92)*(AGU3:AGU54="D"))+SUMPRODUCT((AGQ3:AGQ54=AEF91)*(AGT3:AGT54=AEF93)*(AGU3:AGU54="D"))+SUMPRODUCT((AGQ3:AGQ54=AEF91)*(AGT3:AGT54=AEF90)*(AGU3:AGU54="D"))+SUMPRODUCT((AGQ3:AGQ54=AEF92)*(AGT3:AGT54=AEF91)*(AGU3:AGU54="D"))+SUMPRODUCT((AGQ3:AGQ54=AEF93)*(AGT3:AGT54=AEF91)*(AGU3:AGU54="D"))+SUMPRODUCT((AGQ3:AGQ54=AEF90)*(AGT3:AGT54=AEF91)*(AGU3:AGU54="D"))</f>
        <v>0</v>
      </c>
      <c r="AEI91" s="395">
        <f ca="1">SUMPRODUCT((AGQ3:AGQ54=AEF91)*(AGT3:AGT54=AEF92)*(AGU3:AGU54="L"))+SUMPRODUCT((AGQ3:AGQ54=AEF91)*(AGT3:AGT54=AEF93)*(AGU3:AGU54="L"))+SUMPRODUCT((AGQ3:AGQ54=AEF91)*(AGT3:AGT54=AEF90)*(AGU3:AGU54="L"))+SUMPRODUCT((AGQ3:AGQ54=AEF92)*(AGT3:AGT54=AEF91)*(AGV3:AGV54="L"))+SUMPRODUCT((AGQ3:AGQ54=AEF93)*(AGT3:AGT54=AEF91)*(AGV3:AGV54="L"))+SUMPRODUCT((AGQ3:AGQ54=AEF90)*(AGT3:AGT54=AEF91)*(AGV3:AGV54="L"))</f>
        <v>0</v>
      </c>
      <c r="AEJ91" s="395">
        <f ca="1">SUMPRODUCT((AGQ3:AGQ54=AEF91)*(AGT3:AGT54=AEF92)*AGR3:AGR54)+SUMPRODUCT((AGQ3:AGQ54=AEF91)*(AGT3:AGT54=AEF93)*AGR3:AGR54)+SUMPRODUCT((AGQ3:AGQ54=AEF91)*(AGT3:AGT54=AEF89)*AGR3:AGR54)+SUMPRODUCT((AGQ3:AGQ54=AEF91)*(AGT3:AGT54=AEF90)*AGR3:AGR54)+SUMPRODUCT((AGQ3:AGQ54=AEF92)*(AGT3:AGT54=AEF91)*AGS3:AGS54)+SUMPRODUCT((AGQ3:AGQ54=AEF93)*(AGT3:AGT54=AEF91)*AGS3:AGS54)+SUMPRODUCT((AGQ3:AGQ54=AEF89)*(AGT3:AGT54=AEF91)*AGS3:AGS54)+SUMPRODUCT((AGQ3:AGQ54=AEF90)*(AGT3:AGT54=AEF91)*AGS3:AGS54)</f>
        <v>0</v>
      </c>
      <c r="AEK91" s="395">
        <f ca="1">SUMPRODUCT((AGQ3:AGQ54=AEF91)*(AGT3:AGT54=AEF92)*AGS3:AGS54)+SUMPRODUCT((AGQ3:AGQ54=AEF91)*(AGT3:AGT54=AEF93)*AGS3:AGS54)+SUMPRODUCT((AGQ3:AGQ54=AEF91)*(AGT3:AGT54=AEF89)*AGS3:AGS54)+SUMPRODUCT((AGQ3:AGQ54=AEF91)*(AGT3:AGT54=AEF90)*AGS3:AGS54)+SUMPRODUCT((AGQ3:AGQ54=AEF92)*(AGT3:AGT54=AEF91)*AGR3:AGR54)+SUMPRODUCT((AGQ3:AGQ54=AEF93)*(AGT3:AGT54=AEF91)*AGR3:AGR54)+SUMPRODUCT((AGQ3:AGQ54=AEF89)*(AGT3:AGT54=AEF91)*AGR3:AGR54)+SUMPRODUCT((AGQ3:AGQ54=AEF90)*(AGT3:AGT54=AEF91)*AGR3:AGR54)</f>
        <v>0</v>
      </c>
      <c r="AEL91" s="395">
        <f ca="1">AEJ91-AEK91+1000</f>
        <v>1000</v>
      </c>
      <c r="AEM91" s="395" t="str">
        <f t="shared" ca="1" si="7861"/>
        <v/>
      </c>
      <c r="AEN91" s="395" t="str">
        <f ca="1">IF(AEF91&lt;&gt;"",VLOOKUP(AEF91,ACS4:ACY52,7,FALSE),"")</f>
        <v/>
      </c>
      <c r="AEO91" s="395" t="str">
        <f ca="1">IF(AEF91&lt;&gt;"",VLOOKUP(AEF91,ACS4:ACY52,5,FALSE),"")</f>
        <v/>
      </c>
      <c r="AEP91" s="395" t="str">
        <f ca="1">IF(AEF91&lt;&gt;"",VLOOKUP(AEF91,ACS4:ADA52,9,FALSE),"")</f>
        <v/>
      </c>
      <c r="AEQ91" s="395" t="str">
        <f t="shared" ca="1" si="7862"/>
        <v/>
      </c>
      <c r="AER91" s="395" t="str">
        <f ca="1">IF(AEF91&lt;&gt;"",RANK(AEQ91,AEQ89:AEQ92),"")</f>
        <v/>
      </c>
      <c r="AES91" s="395" t="str">
        <f ca="1">IF(AEF91&lt;&gt;"",SUMPRODUCT((AEQ89:AEQ92=AEQ91)*(AEL89:AEL92&gt;AEL91)),"")</f>
        <v/>
      </c>
      <c r="AET91" s="395" t="str">
        <f ca="1">IF(AEF91&lt;&gt;"",SUMPRODUCT((AEQ89:AEQ92=AEQ91)*(AEL89:AEL92=AEL91)*(AEJ89:AEJ92&gt;AEJ91)),"")</f>
        <v/>
      </c>
      <c r="AEU91" s="395" t="str">
        <f ca="1">IF(AEF91&lt;&gt;"",SUMPRODUCT((AEQ89:AEQ92=AEQ91)*(AEL89:AEL92=AEL91)*(AEJ89:AEJ92=AEJ91)*(AEN89:AEN92&gt;AEN91)),"")</f>
        <v/>
      </c>
      <c r="AEV91" s="395" t="str">
        <f ca="1">IF(AEF91&lt;&gt;"",SUMPRODUCT((AEQ89:AEQ92=AEQ91)*(AEL89:AEL92=AEL91)*(AEJ89:AEJ92=AEJ91)*(AEN89:AEN92=AEN91)*(AEO89:AEO92&gt;AEO91)),"")</f>
        <v/>
      </c>
      <c r="AEW91" s="395" t="str">
        <f ca="1">IF(AEF91&lt;&gt;"",SUMPRODUCT((AEQ89:AEQ92=AEQ91)*(AEL89:AEL92=AEL91)*(AEJ89:AEJ92=AEJ91)*(AEN89:AEN92=AEN91)*(AEO89:AEO92=AEO91)*(AEP89:AEP92&gt;AEP91)),"")</f>
        <v/>
      </c>
      <c r="AEX91" s="395" t="str">
        <f t="shared" ref="AEX91:AEX92" ca="1" si="7882">IF(AEF91&lt;&gt;"",SUM(AER91:AEW91)+1,"")</f>
        <v/>
      </c>
      <c r="AHF91" s="395">
        <f ca="1">IF(COUNTIF(AHF37:AHF40,4)=4,1,SUMPRODUCT((AHF37:AHF40=AHF39)*(AHE37:AHE40=AHE39)*(AHC37:AHC40&gt;AHC39))+1)</f>
        <v>1</v>
      </c>
      <c r="AHQ91" s="395">
        <f ca="1">IF(AHR39&lt;&gt;"",SUMPRODUCT((AHY37:AHY40=AHY39)*(AHX37:AHX40=AHX39)*(AHV37:AHV40=AHV39)*(AHW37:AHW40=AHW39)),"")</f>
        <v>4</v>
      </c>
      <c r="AHR91" s="395" t="str">
        <f ca="1">IF(AND(AHQ91&lt;&gt;"",AHQ91&gt;1),AHR39,"")</f>
        <v>Borussia Dortmund</v>
      </c>
      <c r="AHS91" s="395">
        <f ca="1">SUMPRODUCT((AKW3:AKW54=AHR91)*(AKZ3:AKZ54=AHR92)*(ALA3:ALA54="W"))+SUMPRODUCT((AKW3:AKW54=AHR91)*(AKZ3:AKZ54=AHR93)*(ALA3:ALA54="W"))+SUMPRODUCT((AKW3:AKW54=AHR91)*(AKZ3:AKZ54=AHR89)*(ALA3:ALA54="W"))+SUMPRODUCT((AKW3:AKW54=AHR91)*(AKZ3:AKZ54=AHR90)*(ALA3:ALA54="W"))+SUMPRODUCT((AKW3:AKW54=AHR92)*(AKZ3:AKZ54=AHR91)*(ALB3:ALB54="W"))+SUMPRODUCT((AKW3:AKW54=AHR93)*(AKZ3:AKZ54=AHR91)*(ALB3:ALB54="W"))+SUMPRODUCT((AKW3:AKW54=AHR89)*(AKZ3:AKZ54=AHR91)*(ALB3:ALB54="W"))+SUMPRODUCT((AKW3:AKW54=AHR90)*(AKZ3:AKZ54=AHR91)*(ALB3:ALB54="W"))</f>
        <v>0</v>
      </c>
      <c r="AHT91" s="395">
        <f ca="1">SUMPRODUCT((AKW3:AKW54=AHR91)*(AKZ3:AKZ54=AHR92)*(ALA3:ALA54="D"))+SUMPRODUCT((AKW3:AKW54=AHR91)*(AKZ3:AKZ54=AHR93)*(ALA3:ALA54="D"))+SUMPRODUCT((AKW3:AKW54=AHR91)*(AKZ3:AKZ54=AHR89)*(ALA3:ALA54="D"))+SUMPRODUCT((AKW3:AKW54=AHR91)*(AKZ3:AKZ54=AHR90)*(ALA3:ALA54="D"))+SUMPRODUCT((AKW3:AKW54=AHR92)*(AKZ3:AKZ54=AHR91)*(ALA3:ALA54="D"))+SUMPRODUCT((AKW3:AKW54=AHR93)*(AKZ3:AKZ54=AHR91)*(ALA3:ALA54="D"))+SUMPRODUCT((AKW3:AKW54=AHR89)*(AKZ3:AKZ54=AHR91)*(ALA3:ALA54="D"))+SUMPRODUCT((AKW3:AKW54=AHR90)*(AKZ3:AKZ54=AHR91)*(ALA3:ALA54="D"))</f>
        <v>0</v>
      </c>
      <c r="AHU91" s="395">
        <f ca="1">SUMPRODUCT((AKW3:AKW54=AHR91)*(AKZ3:AKZ54=AHR92)*(ALA3:ALA54="L"))+SUMPRODUCT((AKW3:AKW54=AHR91)*(AKZ3:AKZ54=AHR93)*(ALA3:ALA54="L"))+SUMPRODUCT((AKW3:AKW54=AHR91)*(AKZ3:AKZ54=AHR89)*(ALA3:ALA54="L"))+SUMPRODUCT((AKW3:AKW54=AHR91)*(AKZ3:AKZ54=AHR90)*(ALA3:ALA54="L"))+SUMPRODUCT((AKW3:AKW54=AHR92)*(AKZ3:AKZ54=AHR91)*(ALB3:ALB54="L"))+SUMPRODUCT((AKW3:AKW54=AHR93)*(AKZ3:AKZ54=AHR91)*(ALB3:ALB54="L"))+SUMPRODUCT((AKW3:AKW54=AHR89)*(AKZ3:AKZ54=AHR91)*(ALB3:ALB54="L"))+SUMPRODUCT((AKW3:AKW54=AHR90)*(AKZ3:AKZ54=AHR91)*(ALB3:ALB54="L"))</f>
        <v>0</v>
      </c>
      <c r="AHV91" s="395">
        <f ca="1">SUMPRODUCT((AKW3:AKW54=AHR91)*(AKZ3:AKZ54=AHR92)*AKX3:AKX54)+SUMPRODUCT((AKW3:AKW54=AHR91)*(AKZ3:AKZ54=AHR93)*AKX3:AKX54)+SUMPRODUCT((AKW3:AKW54=AHR91)*(AKZ3:AKZ54=AHR89)*AKX3:AKX54)+SUMPRODUCT((AKW3:AKW54=AHR91)*(AKZ3:AKZ54=AHR90)*AKX3:AKX54)+SUMPRODUCT((AKW3:AKW54=AHR92)*(AKZ3:AKZ54=AHR91)*AKY3:AKY54)+SUMPRODUCT((AKW3:AKW54=AHR93)*(AKZ3:AKZ54=AHR91)*AKY3:AKY54)+SUMPRODUCT((AKW3:AKW54=AHR89)*(AKZ3:AKZ54=AHR91)*AKY3:AKY54)+SUMPRODUCT((AKW3:AKW54=AHR90)*(AKZ3:AKZ54=AHR91)*AKY3:AKY54)</f>
        <v>0</v>
      </c>
      <c r="AHW91" s="395">
        <f ca="1">SUMPRODUCT((AKW3:AKW54=AHR91)*(AKZ3:AKZ54=AHR92)*AKY3:AKY54)+SUMPRODUCT((AKW3:AKW54=AHR91)*(AKZ3:AKZ54=AHR93)*AKY3:AKY54)+SUMPRODUCT((AKW3:AKW54=AHR91)*(AKZ3:AKZ54=AHR89)*AKY3:AKY54)+SUMPRODUCT((AKW3:AKW54=AHR91)*(AKZ3:AKZ54=AHR90)*AKY3:AKY54)+SUMPRODUCT((AKW3:AKW54=AHR92)*(AKZ3:AKZ54=AHR91)*AKX3:AKX54)+SUMPRODUCT((AKW3:AKW54=AHR93)*(AKZ3:AKZ54=AHR91)*AKX3:AKX54)+SUMPRODUCT((AKW3:AKW54=AHR89)*(AKZ3:AKZ54=AHR91)*AKX3:AKX54)+SUMPRODUCT((AKW3:AKW54=AHR90)*(AKZ3:AKZ54=AHR91)*AKX3:AKX54)</f>
        <v>0</v>
      </c>
      <c r="AHX91" s="395">
        <f ca="1">AHV91-AHW91+1000</f>
        <v>1000</v>
      </c>
      <c r="AHY91" s="395">
        <f t="shared" ca="1" si="7863"/>
        <v>0</v>
      </c>
      <c r="AHZ91" s="395">
        <f ca="1">IF(AHR91&lt;&gt;"",VLOOKUP(AHR91,AGY4:AHE52,7,FALSE),"")</f>
        <v>1000</v>
      </c>
      <c r="AIA91" s="395">
        <f ca="1">IF(AHR91&lt;&gt;"",VLOOKUP(AHR91,AGY4:AHE52,5,FALSE),"")</f>
        <v>0</v>
      </c>
      <c r="AIB91" s="395">
        <f ca="1">IF(AHR91&lt;&gt;"",VLOOKUP(AHR91,AGY4:AHG52,9,FALSE),"")</f>
        <v>20</v>
      </c>
      <c r="AIC91" s="395">
        <f t="shared" ca="1" si="7864"/>
        <v>0</v>
      </c>
      <c r="AID91" s="395">
        <f ca="1">IF(AHR91&lt;&gt;"",RANK(AIC91,AIC89:AIC92),"")</f>
        <v>1</v>
      </c>
      <c r="AIE91" s="395">
        <f ca="1">IF(AHR91&lt;&gt;"",SUMPRODUCT((AIC89:AIC92=AIC91)*(AHX89:AHX92&gt;AHX91)),"")</f>
        <v>0</v>
      </c>
      <c r="AIF91" s="395">
        <f ca="1">IF(AHR91&lt;&gt;"",SUMPRODUCT((AIC89:AIC92=AIC91)*(AHX89:AHX92=AHX91)*(AHV89:AHV92&gt;AHV91)),"")</f>
        <v>0</v>
      </c>
      <c r="AIG91" s="395">
        <f ca="1">IF(AHR91&lt;&gt;"",SUMPRODUCT((AIC89:AIC92=AIC91)*(AHX89:AHX92=AHX91)*(AHV89:AHV92=AHV91)*(AHZ89:AHZ92&gt;AHZ91)),"")</f>
        <v>0</v>
      </c>
      <c r="AIH91" s="395">
        <f ca="1">IF(AHR91&lt;&gt;"",SUMPRODUCT((AIC89:AIC92=AIC91)*(AHX89:AHX92=AHX91)*(AHV89:AHV92=AHV91)*(AHZ89:AHZ92=AHZ91)*(AIA89:AIA92&gt;AIA91)),"")</f>
        <v>0</v>
      </c>
      <c r="AII91" s="395">
        <f ca="1">IF(AHR91&lt;&gt;"",SUMPRODUCT((AIC89:AIC92=AIC91)*(AHX89:AHX92=AHX91)*(AHV89:AHV92=AHV91)*(AHZ89:AHZ92=AHZ91)*(AIA89:AIA92=AIA91)*(AIB89:AIB92&gt;AIB91)),"")</f>
        <v>1</v>
      </c>
      <c r="AIJ91" s="395">
        <f ca="1">IF(AHR91&lt;&gt;"",SUM(AID91:AII91),"")</f>
        <v>2</v>
      </c>
      <c r="AIK91" s="395" t="str">
        <f ca="1">IF(AIL39&lt;&gt;"",SUMPRODUCT((AIS37:AIS40=AIS39)*(AIR37:AIR40=AIR39)*(AIP37:AIP40=AIP39)*(AIQ37:AIQ40=AIQ39)),"")</f>
        <v/>
      </c>
      <c r="AIL91" s="395" t="str">
        <f ca="1">IF(AND(AIK91&lt;&gt;"",AIK91&gt;1),AIL39,"")</f>
        <v/>
      </c>
      <c r="AIM91" s="395">
        <f ca="1">SUMPRODUCT((AKW3:AKW54=AIL91)*(AKZ3:AKZ54=AIL92)*(ALA3:ALA54="W"))+SUMPRODUCT((AKW3:AKW54=AIL91)*(AKZ3:AKZ54=AIL93)*(ALA3:ALA54="W"))+SUMPRODUCT((AKW3:AKW54=AIL91)*(AKZ3:AKZ54=AIL90)*(ALA3:ALA54="W"))+SUMPRODUCT((AKW3:AKW54=AIL92)*(AKZ3:AKZ54=AIL91)*(ALB3:ALB54="W"))+SUMPRODUCT((AKW3:AKW54=AIL93)*(AKZ3:AKZ54=AIL91)*(ALB3:ALB54="W"))+SUMPRODUCT((AKW3:AKW54=AIL90)*(AKZ3:AKZ54=AIL91)*(ALB3:ALB54="W"))</f>
        <v>0</v>
      </c>
      <c r="AIN91" s="395">
        <f ca="1">SUMPRODUCT((AKW3:AKW54=AIL91)*(AKZ3:AKZ54=AIL92)*(ALA3:ALA54="D"))+SUMPRODUCT((AKW3:AKW54=AIL91)*(AKZ3:AKZ54=AIL93)*(ALA3:ALA54="D"))+SUMPRODUCT((AKW3:AKW54=AIL91)*(AKZ3:AKZ54=AIL90)*(ALA3:ALA54="D"))+SUMPRODUCT((AKW3:AKW54=AIL92)*(AKZ3:AKZ54=AIL91)*(ALA3:ALA54="D"))+SUMPRODUCT((AKW3:AKW54=AIL93)*(AKZ3:AKZ54=AIL91)*(ALA3:ALA54="D"))+SUMPRODUCT((AKW3:AKW54=AIL90)*(AKZ3:AKZ54=AIL91)*(ALA3:ALA54="D"))</f>
        <v>0</v>
      </c>
      <c r="AIO91" s="395">
        <f ca="1">SUMPRODUCT((AKW3:AKW54=AIL91)*(AKZ3:AKZ54=AIL92)*(ALA3:ALA54="L"))+SUMPRODUCT((AKW3:AKW54=AIL91)*(AKZ3:AKZ54=AIL93)*(ALA3:ALA54="L"))+SUMPRODUCT((AKW3:AKW54=AIL91)*(AKZ3:AKZ54=AIL90)*(ALA3:ALA54="L"))+SUMPRODUCT((AKW3:AKW54=AIL92)*(AKZ3:AKZ54=AIL91)*(ALB3:ALB54="L"))+SUMPRODUCT((AKW3:AKW54=AIL93)*(AKZ3:AKZ54=AIL91)*(ALB3:ALB54="L"))+SUMPRODUCT((AKW3:AKW54=AIL90)*(AKZ3:AKZ54=AIL91)*(ALB3:ALB54="L"))</f>
        <v>0</v>
      </c>
      <c r="AIP91" s="395">
        <f ca="1">SUMPRODUCT((AKW3:AKW54=AIL91)*(AKZ3:AKZ54=AIL92)*AKX3:AKX54)+SUMPRODUCT((AKW3:AKW54=AIL91)*(AKZ3:AKZ54=AIL93)*AKX3:AKX54)+SUMPRODUCT((AKW3:AKW54=AIL91)*(AKZ3:AKZ54=AIL89)*AKX3:AKX54)+SUMPRODUCT((AKW3:AKW54=AIL91)*(AKZ3:AKZ54=AIL90)*AKX3:AKX54)+SUMPRODUCT((AKW3:AKW54=AIL92)*(AKZ3:AKZ54=AIL91)*AKY3:AKY54)+SUMPRODUCT((AKW3:AKW54=AIL93)*(AKZ3:AKZ54=AIL91)*AKY3:AKY54)+SUMPRODUCT((AKW3:AKW54=AIL89)*(AKZ3:AKZ54=AIL91)*AKY3:AKY54)+SUMPRODUCT((AKW3:AKW54=AIL90)*(AKZ3:AKZ54=AIL91)*AKY3:AKY54)</f>
        <v>0</v>
      </c>
      <c r="AIQ91" s="395">
        <f ca="1">SUMPRODUCT((AKW3:AKW54=AIL91)*(AKZ3:AKZ54=AIL92)*AKY3:AKY54)+SUMPRODUCT((AKW3:AKW54=AIL91)*(AKZ3:AKZ54=AIL93)*AKY3:AKY54)+SUMPRODUCT((AKW3:AKW54=AIL91)*(AKZ3:AKZ54=AIL89)*AKY3:AKY54)+SUMPRODUCT((AKW3:AKW54=AIL91)*(AKZ3:AKZ54=AIL90)*AKY3:AKY54)+SUMPRODUCT((AKW3:AKW54=AIL92)*(AKZ3:AKZ54=AIL91)*AKX3:AKX54)+SUMPRODUCT((AKW3:AKW54=AIL93)*(AKZ3:AKZ54=AIL91)*AKX3:AKX54)+SUMPRODUCT((AKW3:AKW54=AIL89)*(AKZ3:AKZ54=AIL91)*AKX3:AKX54)+SUMPRODUCT((AKW3:AKW54=AIL90)*(AKZ3:AKZ54=AIL91)*AKX3:AKX54)</f>
        <v>0</v>
      </c>
      <c r="AIR91" s="395">
        <f ca="1">AIP91-AIQ91+1000</f>
        <v>1000</v>
      </c>
      <c r="AIS91" s="395" t="str">
        <f t="shared" ca="1" si="7865"/>
        <v/>
      </c>
      <c r="AIT91" s="395" t="str">
        <f ca="1">IF(AIL91&lt;&gt;"",VLOOKUP(AIL91,AGY4:AHE52,7,FALSE),"")</f>
        <v/>
      </c>
      <c r="AIU91" s="395" t="str">
        <f ca="1">IF(AIL91&lt;&gt;"",VLOOKUP(AIL91,AGY4:AHE52,5,FALSE),"")</f>
        <v/>
      </c>
      <c r="AIV91" s="395" t="str">
        <f ca="1">IF(AIL91&lt;&gt;"",VLOOKUP(AIL91,AGY4:AHG52,9,FALSE),"")</f>
        <v/>
      </c>
      <c r="AIW91" s="395" t="str">
        <f t="shared" ca="1" si="7866"/>
        <v/>
      </c>
      <c r="AIX91" s="395" t="str">
        <f ca="1">IF(AIL91&lt;&gt;"",RANK(AIW91,AIW89:AIW92),"")</f>
        <v/>
      </c>
      <c r="AIY91" s="395" t="str">
        <f ca="1">IF(AIL91&lt;&gt;"",SUMPRODUCT((AIW89:AIW92=AIW91)*(AIR89:AIR92&gt;AIR91)),"")</f>
        <v/>
      </c>
      <c r="AIZ91" s="395" t="str">
        <f ca="1">IF(AIL91&lt;&gt;"",SUMPRODUCT((AIW89:AIW92=AIW91)*(AIR89:AIR92=AIR91)*(AIP89:AIP92&gt;AIP91)),"")</f>
        <v/>
      </c>
      <c r="AJA91" s="395" t="str">
        <f ca="1">IF(AIL91&lt;&gt;"",SUMPRODUCT((AIW89:AIW92=AIW91)*(AIR89:AIR92=AIR91)*(AIP89:AIP92=AIP91)*(AIT89:AIT92&gt;AIT91)),"")</f>
        <v/>
      </c>
      <c r="AJB91" s="395" t="str">
        <f ca="1">IF(AIL91&lt;&gt;"",SUMPRODUCT((AIW89:AIW92=AIW91)*(AIR89:AIR92=AIR91)*(AIP89:AIP92=AIP91)*(AIT89:AIT92=AIT91)*(AIU89:AIU92&gt;AIU91)),"")</f>
        <v/>
      </c>
      <c r="AJC91" s="395" t="str">
        <f ca="1">IF(AIL91&lt;&gt;"",SUMPRODUCT((AIW89:AIW92=AIW91)*(AIR89:AIR92=AIR91)*(AIP89:AIP92=AIP91)*(AIT89:AIT92=AIT91)*(AIU89:AIU92=AIU91)*(AIV89:AIV92&gt;AIV91)),"")</f>
        <v/>
      </c>
      <c r="AJD91" s="395" t="str">
        <f t="shared" ref="AJD91:AJD92" ca="1" si="7883">IF(AIL91&lt;&gt;"",SUM(AIX91:AJC91)+1,"")</f>
        <v/>
      </c>
      <c r="ALL91" s="395">
        <f ca="1">IF(COUNTIF(ALL37:ALL40,4)=4,1,SUMPRODUCT((ALL37:ALL40=ALL39)*(ALK37:ALK40=ALK39)*(ALI37:ALI40&gt;ALI39))+1)</f>
        <v>1</v>
      </c>
      <c r="ALW91" s="395">
        <f ca="1">IF(ALX39&lt;&gt;"",SUMPRODUCT((AME37:AME40=AME39)*(AMD37:AMD40=AMD39)*(AMB37:AMB40=AMB39)*(AMC37:AMC40=AMC39)),"")</f>
        <v>4</v>
      </c>
      <c r="ALX91" s="395" t="str">
        <f ca="1">IF(AND(ALW91&lt;&gt;"",ALW91&gt;1),ALX39,"")</f>
        <v>Borussia Dortmund</v>
      </c>
      <c r="ALY91" s="395">
        <f ca="1">SUMPRODUCT((APC3:APC54=ALX91)*(APF3:APF54=ALX92)*(APG3:APG54="W"))+SUMPRODUCT((APC3:APC54=ALX91)*(APF3:APF54=ALX93)*(APG3:APG54="W"))+SUMPRODUCT((APC3:APC54=ALX91)*(APF3:APF54=ALX89)*(APG3:APG54="W"))+SUMPRODUCT((APC3:APC54=ALX91)*(APF3:APF54=ALX90)*(APG3:APG54="W"))+SUMPRODUCT((APC3:APC54=ALX92)*(APF3:APF54=ALX91)*(APH3:APH54="W"))+SUMPRODUCT((APC3:APC54=ALX93)*(APF3:APF54=ALX91)*(APH3:APH54="W"))+SUMPRODUCT((APC3:APC54=ALX89)*(APF3:APF54=ALX91)*(APH3:APH54="W"))+SUMPRODUCT((APC3:APC54=ALX90)*(APF3:APF54=ALX91)*(APH3:APH54="W"))</f>
        <v>0</v>
      </c>
      <c r="ALZ91" s="395">
        <f ca="1">SUMPRODUCT((APC3:APC54=ALX91)*(APF3:APF54=ALX92)*(APG3:APG54="D"))+SUMPRODUCT((APC3:APC54=ALX91)*(APF3:APF54=ALX93)*(APG3:APG54="D"))+SUMPRODUCT((APC3:APC54=ALX91)*(APF3:APF54=ALX89)*(APG3:APG54="D"))+SUMPRODUCT((APC3:APC54=ALX91)*(APF3:APF54=ALX90)*(APG3:APG54="D"))+SUMPRODUCT((APC3:APC54=ALX92)*(APF3:APF54=ALX91)*(APG3:APG54="D"))+SUMPRODUCT((APC3:APC54=ALX93)*(APF3:APF54=ALX91)*(APG3:APG54="D"))+SUMPRODUCT((APC3:APC54=ALX89)*(APF3:APF54=ALX91)*(APG3:APG54="D"))+SUMPRODUCT((APC3:APC54=ALX90)*(APF3:APF54=ALX91)*(APG3:APG54="D"))</f>
        <v>0</v>
      </c>
      <c r="AMA91" s="395">
        <f ca="1">SUMPRODUCT((APC3:APC54=ALX91)*(APF3:APF54=ALX92)*(APG3:APG54="L"))+SUMPRODUCT((APC3:APC54=ALX91)*(APF3:APF54=ALX93)*(APG3:APG54="L"))+SUMPRODUCT((APC3:APC54=ALX91)*(APF3:APF54=ALX89)*(APG3:APG54="L"))+SUMPRODUCT((APC3:APC54=ALX91)*(APF3:APF54=ALX90)*(APG3:APG54="L"))+SUMPRODUCT((APC3:APC54=ALX92)*(APF3:APF54=ALX91)*(APH3:APH54="L"))+SUMPRODUCT((APC3:APC54=ALX93)*(APF3:APF54=ALX91)*(APH3:APH54="L"))+SUMPRODUCT((APC3:APC54=ALX89)*(APF3:APF54=ALX91)*(APH3:APH54="L"))+SUMPRODUCT((APC3:APC54=ALX90)*(APF3:APF54=ALX91)*(APH3:APH54="L"))</f>
        <v>0</v>
      </c>
      <c r="AMB91" s="395">
        <f ca="1">SUMPRODUCT((APC3:APC54=ALX91)*(APF3:APF54=ALX92)*APD3:APD54)+SUMPRODUCT((APC3:APC54=ALX91)*(APF3:APF54=ALX93)*APD3:APD54)+SUMPRODUCT((APC3:APC54=ALX91)*(APF3:APF54=ALX89)*APD3:APD54)+SUMPRODUCT((APC3:APC54=ALX91)*(APF3:APF54=ALX90)*APD3:APD54)+SUMPRODUCT((APC3:APC54=ALX92)*(APF3:APF54=ALX91)*APE3:APE54)+SUMPRODUCT((APC3:APC54=ALX93)*(APF3:APF54=ALX91)*APE3:APE54)+SUMPRODUCT((APC3:APC54=ALX89)*(APF3:APF54=ALX91)*APE3:APE54)+SUMPRODUCT((APC3:APC54=ALX90)*(APF3:APF54=ALX91)*APE3:APE54)</f>
        <v>0</v>
      </c>
      <c r="AMC91" s="395">
        <f ca="1">SUMPRODUCT((APC3:APC54=ALX91)*(APF3:APF54=ALX92)*APE3:APE54)+SUMPRODUCT((APC3:APC54=ALX91)*(APF3:APF54=ALX93)*APE3:APE54)+SUMPRODUCT((APC3:APC54=ALX91)*(APF3:APF54=ALX89)*APE3:APE54)+SUMPRODUCT((APC3:APC54=ALX91)*(APF3:APF54=ALX90)*APE3:APE54)+SUMPRODUCT((APC3:APC54=ALX92)*(APF3:APF54=ALX91)*APD3:APD54)+SUMPRODUCT((APC3:APC54=ALX93)*(APF3:APF54=ALX91)*APD3:APD54)+SUMPRODUCT((APC3:APC54=ALX89)*(APF3:APF54=ALX91)*APD3:APD54)+SUMPRODUCT((APC3:APC54=ALX90)*(APF3:APF54=ALX91)*APD3:APD54)</f>
        <v>0</v>
      </c>
      <c r="AMD91" s="395">
        <f ca="1">AMB91-AMC91+1000</f>
        <v>1000</v>
      </c>
      <c r="AME91" s="395">
        <f t="shared" ca="1" si="7867"/>
        <v>0</v>
      </c>
      <c r="AMF91" s="395">
        <f ca="1">IF(ALX91&lt;&gt;"",VLOOKUP(ALX91,ALE4:ALK52,7,FALSE),"")</f>
        <v>1000</v>
      </c>
      <c r="AMG91" s="395">
        <f ca="1">IF(ALX91&lt;&gt;"",VLOOKUP(ALX91,ALE4:ALK52,5,FALSE),"")</f>
        <v>0</v>
      </c>
      <c r="AMH91" s="395">
        <f ca="1">IF(ALX91&lt;&gt;"",VLOOKUP(ALX91,ALE4:ALM52,9,FALSE),"")</f>
        <v>20</v>
      </c>
      <c r="AMI91" s="395">
        <f t="shared" ca="1" si="7868"/>
        <v>0</v>
      </c>
      <c r="AMJ91" s="395">
        <f ca="1">IF(ALX91&lt;&gt;"",RANK(AMI91,AMI89:AMI92),"")</f>
        <v>1</v>
      </c>
      <c r="AMK91" s="395">
        <f ca="1">IF(ALX91&lt;&gt;"",SUMPRODUCT((AMI89:AMI92=AMI91)*(AMD89:AMD92&gt;AMD91)),"")</f>
        <v>0</v>
      </c>
      <c r="AML91" s="395">
        <f ca="1">IF(ALX91&lt;&gt;"",SUMPRODUCT((AMI89:AMI92=AMI91)*(AMD89:AMD92=AMD91)*(AMB89:AMB92&gt;AMB91)),"")</f>
        <v>0</v>
      </c>
      <c r="AMM91" s="395">
        <f ca="1">IF(ALX91&lt;&gt;"",SUMPRODUCT((AMI89:AMI92=AMI91)*(AMD89:AMD92=AMD91)*(AMB89:AMB92=AMB91)*(AMF89:AMF92&gt;AMF91)),"")</f>
        <v>0</v>
      </c>
      <c r="AMN91" s="395">
        <f ca="1">IF(ALX91&lt;&gt;"",SUMPRODUCT((AMI89:AMI92=AMI91)*(AMD89:AMD92=AMD91)*(AMB89:AMB92=AMB91)*(AMF89:AMF92=AMF91)*(AMG89:AMG92&gt;AMG91)),"")</f>
        <v>0</v>
      </c>
      <c r="AMO91" s="395">
        <f ca="1">IF(ALX91&lt;&gt;"",SUMPRODUCT((AMI89:AMI92=AMI91)*(AMD89:AMD92=AMD91)*(AMB89:AMB92=AMB91)*(AMF89:AMF92=AMF91)*(AMG89:AMG92=AMG91)*(AMH89:AMH92&gt;AMH91)),"")</f>
        <v>1</v>
      </c>
      <c r="AMP91" s="395">
        <f ca="1">IF(ALX91&lt;&gt;"",SUM(AMJ91:AMO91),"")</f>
        <v>2</v>
      </c>
      <c r="AMQ91" s="395" t="str">
        <f ca="1">IF(AMR39&lt;&gt;"",SUMPRODUCT((AMY37:AMY40=AMY39)*(AMX37:AMX40=AMX39)*(AMV37:AMV40=AMV39)*(AMW37:AMW40=AMW39)),"")</f>
        <v/>
      </c>
      <c r="AMR91" s="395" t="str">
        <f ca="1">IF(AND(AMQ91&lt;&gt;"",AMQ91&gt;1),AMR39,"")</f>
        <v/>
      </c>
      <c r="AMS91" s="395">
        <f ca="1">SUMPRODUCT((APC3:APC54=AMR91)*(APF3:APF54=AMR92)*(APG3:APG54="W"))+SUMPRODUCT((APC3:APC54=AMR91)*(APF3:APF54=AMR93)*(APG3:APG54="W"))+SUMPRODUCT((APC3:APC54=AMR91)*(APF3:APF54=AMR90)*(APG3:APG54="W"))+SUMPRODUCT((APC3:APC54=AMR92)*(APF3:APF54=AMR91)*(APH3:APH54="W"))+SUMPRODUCT((APC3:APC54=AMR93)*(APF3:APF54=AMR91)*(APH3:APH54="W"))+SUMPRODUCT((APC3:APC54=AMR90)*(APF3:APF54=AMR91)*(APH3:APH54="W"))</f>
        <v>0</v>
      </c>
      <c r="AMT91" s="395">
        <f ca="1">SUMPRODUCT((APC3:APC54=AMR91)*(APF3:APF54=AMR92)*(APG3:APG54="D"))+SUMPRODUCT((APC3:APC54=AMR91)*(APF3:APF54=AMR93)*(APG3:APG54="D"))+SUMPRODUCT((APC3:APC54=AMR91)*(APF3:APF54=AMR90)*(APG3:APG54="D"))+SUMPRODUCT((APC3:APC54=AMR92)*(APF3:APF54=AMR91)*(APG3:APG54="D"))+SUMPRODUCT((APC3:APC54=AMR93)*(APF3:APF54=AMR91)*(APG3:APG54="D"))+SUMPRODUCT((APC3:APC54=AMR90)*(APF3:APF54=AMR91)*(APG3:APG54="D"))</f>
        <v>0</v>
      </c>
      <c r="AMU91" s="395">
        <f ca="1">SUMPRODUCT((APC3:APC54=AMR91)*(APF3:APF54=AMR92)*(APG3:APG54="L"))+SUMPRODUCT((APC3:APC54=AMR91)*(APF3:APF54=AMR93)*(APG3:APG54="L"))+SUMPRODUCT((APC3:APC54=AMR91)*(APF3:APF54=AMR90)*(APG3:APG54="L"))+SUMPRODUCT((APC3:APC54=AMR92)*(APF3:APF54=AMR91)*(APH3:APH54="L"))+SUMPRODUCT((APC3:APC54=AMR93)*(APF3:APF54=AMR91)*(APH3:APH54="L"))+SUMPRODUCT((APC3:APC54=AMR90)*(APF3:APF54=AMR91)*(APH3:APH54="L"))</f>
        <v>0</v>
      </c>
      <c r="AMV91" s="395">
        <f ca="1">SUMPRODUCT((APC3:APC54=AMR91)*(APF3:APF54=AMR92)*APD3:APD54)+SUMPRODUCT((APC3:APC54=AMR91)*(APF3:APF54=AMR93)*APD3:APD54)+SUMPRODUCT((APC3:APC54=AMR91)*(APF3:APF54=AMR89)*APD3:APD54)+SUMPRODUCT((APC3:APC54=AMR91)*(APF3:APF54=AMR90)*APD3:APD54)+SUMPRODUCT((APC3:APC54=AMR92)*(APF3:APF54=AMR91)*APE3:APE54)+SUMPRODUCT((APC3:APC54=AMR93)*(APF3:APF54=AMR91)*APE3:APE54)+SUMPRODUCT((APC3:APC54=AMR89)*(APF3:APF54=AMR91)*APE3:APE54)+SUMPRODUCT((APC3:APC54=AMR90)*(APF3:APF54=AMR91)*APE3:APE54)</f>
        <v>0</v>
      </c>
      <c r="AMW91" s="395">
        <f ca="1">SUMPRODUCT((APC3:APC54=AMR91)*(APF3:APF54=AMR92)*APE3:APE54)+SUMPRODUCT((APC3:APC54=AMR91)*(APF3:APF54=AMR93)*APE3:APE54)+SUMPRODUCT((APC3:APC54=AMR91)*(APF3:APF54=AMR89)*APE3:APE54)+SUMPRODUCT((APC3:APC54=AMR91)*(APF3:APF54=AMR90)*APE3:APE54)+SUMPRODUCT((APC3:APC54=AMR92)*(APF3:APF54=AMR91)*APD3:APD54)+SUMPRODUCT((APC3:APC54=AMR93)*(APF3:APF54=AMR91)*APD3:APD54)+SUMPRODUCT((APC3:APC54=AMR89)*(APF3:APF54=AMR91)*APD3:APD54)+SUMPRODUCT((APC3:APC54=AMR90)*(APF3:APF54=AMR91)*APD3:APD54)</f>
        <v>0</v>
      </c>
      <c r="AMX91" s="395">
        <f ca="1">AMV91-AMW91+1000</f>
        <v>1000</v>
      </c>
      <c r="AMY91" s="395" t="str">
        <f t="shared" ca="1" si="7869"/>
        <v/>
      </c>
      <c r="AMZ91" s="395" t="str">
        <f ca="1">IF(AMR91&lt;&gt;"",VLOOKUP(AMR91,ALE4:ALK52,7,FALSE),"")</f>
        <v/>
      </c>
      <c r="ANA91" s="395" t="str">
        <f ca="1">IF(AMR91&lt;&gt;"",VLOOKUP(AMR91,ALE4:ALK52,5,FALSE),"")</f>
        <v/>
      </c>
      <c r="ANB91" s="395" t="str">
        <f ca="1">IF(AMR91&lt;&gt;"",VLOOKUP(AMR91,ALE4:ALM52,9,FALSE),"")</f>
        <v/>
      </c>
      <c r="ANC91" s="395" t="str">
        <f t="shared" ca="1" si="7870"/>
        <v/>
      </c>
      <c r="AND91" s="395" t="str">
        <f ca="1">IF(AMR91&lt;&gt;"",RANK(ANC91,ANC89:ANC92),"")</f>
        <v/>
      </c>
      <c r="ANE91" s="395" t="str">
        <f ca="1">IF(AMR91&lt;&gt;"",SUMPRODUCT((ANC89:ANC92=ANC91)*(AMX89:AMX92&gt;AMX91)),"")</f>
        <v/>
      </c>
      <c r="ANF91" s="395" t="str">
        <f ca="1">IF(AMR91&lt;&gt;"",SUMPRODUCT((ANC89:ANC92=ANC91)*(AMX89:AMX92=AMX91)*(AMV89:AMV92&gt;AMV91)),"")</f>
        <v/>
      </c>
      <c r="ANG91" s="395" t="str">
        <f ca="1">IF(AMR91&lt;&gt;"",SUMPRODUCT((ANC89:ANC92=ANC91)*(AMX89:AMX92=AMX91)*(AMV89:AMV92=AMV91)*(AMZ89:AMZ92&gt;AMZ91)),"")</f>
        <v/>
      </c>
      <c r="ANH91" s="395" t="str">
        <f ca="1">IF(AMR91&lt;&gt;"",SUMPRODUCT((ANC89:ANC92=ANC91)*(AMX89:AMX92=AMX91)*(AMV89:AMV92=AMV91)*(AMZ89:AMZ92=AMZ91)*(ANA89:ANA92&gt;ANA91)),"")</f>
        <v/>
      </c>
      <c r="ANI91" s="395" t="str">
        <f ca="1">IF(AMR91&lt;&gt;"",SUMPRODUCT((ANC89:ANC92=ANC91)*(AMX89:AMX92=AMX91)*(AMV89:AMV92=AMV91)*(AMZ89:AMZ92=AMZ91)*(ANA89:ANA92=ANA91)*(ANB89:ANB92&gt;ANB91)),"")</f>
        <v/>
      </c>
      <c r="ANJ91" s="395" t="str">
        <f t="shared" ref="ANJ91:ANJ92" ca="1" si="7884">IF(AMR91&lt;&gt;"",SUM(AND91:ANI91)+1,"")</f>
        <v/>
      </c>
      <c r="APR91" s="395">
        <f ca="1">IF(COUNTIF(APR37:APR40,4)=4,1,SUMPRODUCT((APR37:APR40=APR39)*(APQ37:APQ40=APQ39)*(APO37:APO40&gt;APO39))+1)</f>
        <v>1</v>
      </c>
      <c r="AQC91" s="395">
        <f ca="1">IF(AQD39&lt;&gt;"",SUMPRODUCT((AQK37:AQK40=AQK39)*(AQJ37:AQJ40=AQJ39)*(AQH37:AQH40=AQH39)*(AQI37:AQI40=AQI39)),"")</f>
        <v>4</v>
      </c>
      <c r="AQD91" s="395" t="str">
        <f ca="1">IF(AND(AQC91&lt;&gt;"",AQC91&gt;1),AQD39,"")</f>
        <v>Borussia Dortmund</v>
      </c>
      <c r="AQE91" s="395">
        <f ca="1">SUMPRODUCT((ATI3:ATI54=AQD91)*(ATL3:ATL54=AQD92)*(ATM3:ATM54="W"))+SUMPRODUCT((ATI3:ATI54=AQD91)*(ATL3:ATL54=AQD93)*(ATM3:ATM54="W"))+SUMPRODUCT((ATI3:ATI54=AQD91)*(ATL3:ATL54=AQD89)*(ATM3:ATM54="W"))+SUMPRODUCT((ATI3:ATI54=AQD91)*(ATL3:ATL54=AQD90)*(ATM3:ATM54="W"))+SUMPRODUCT((ATI3:ATI54=AQD92)*(ATL3:ATL54=AQD91)*(ATN3:ATN54="W"))+SUMPRODUCT((ATI3:ATI54=AQD93)*(ATL3:ATL54=AQD91)*(ATN3:ATN54="W"))+SUMPRODUCT((ATI3:ATI54=AQD89)*(ATL3:ATL54=AQD91)*(ATN3:ATN54="W"))+SUMPRODUCT((ATI3:ATI54=AQD90)*(ATL3:ATL54=AQD91)*(ATN3:ATN54="W"))</f>
        <v>0</v>
      </c>
      <c r="AQF91" s="395">
        <f ca="1">SUMPRODUCT((ATI3:ATI54=AQD91)*(ATL3:ATL54=AQD92)*(ATM3:ATM54="D"))+SUMPRODUCT((ATI3:ATI54=AQD91)*(ATL3:ATL54=AQD93)*(ATM3:ATM54="D"))+SUMPRODUCT((ATI3:ATI54=AQD91)*(ATL3:ATL54=AQD89)*(ATM3:ATM54="D"))+SUMPRODUCT((ATI3:ATI54=AQD91)*(ATL3:ATL54=AQD90)*(ATM3:ATM54="D"))+SUMPRODUCT((ATI3:ATI54=AQD92)*(ATL3:ATL54=AQD91)*(ATM3:ATM54="D"))+SUMPRODUCT((ATI3:ATI54=AQD93)*(ATL3:ATL54=AQD91)*(ATM3:ATM54="D"))+SUMPRODUCT((ATI3:ATI54=AQD89)*(ATL3:ATL54=AQD91)*(ATM3:ATM54="D"))+SUMPRODUCT((ATI3:ATI54=AQD90)*(ATL3:ATL54=AQD91)*(ATM3:ATM54="D"))</f>
        <v>0</v>
      </c>
      <c r="AQG91" s="395">
        <f ca="1">SUMPRODUCT((ATI3:ATI54=AQD91)*(ATL3:ATL54=AQD92)*(ATM3:ATM54="L"))+SUMPRODUCT((ATI3:ATI54=AQD91)*(ATL3:ATL54=AQD93)*(ATM3:ATM54="L"))+SUMPRODUCT((ATI3:ATI54=AQD91)*(ATL3:ATL54=AQD89)*(ATM3:ATM54="L"))+SUMPRODUCT((ATI3:ATI54=AQD91)*(ATL3:ATL54=AQD90)*(ATM3:ATM54="L"))+SUMPRODUCT((ATI3:ATI54=AQD92)*(ATL3:ATL54=AQD91)*(ATN3:ATN54="L"))+SUMPRODUCT((ATI3:ATI54=AQD93)*(ATL3:ATL54=AQD91)*(ATN3:ATN54="L"))+SUMPRODUCT((ATI3:ATI54=AQD89)*(ATL3:ATL54=AQD91)*(ATN3:ATN54="L"))+SUMPRODUCT((ATI3:ATI54=AQD90)*(ATL3:ATL54=AQD91)*(ATN3:ATN54="L"))</f>
        <v>0</v>
      </c>
      <c r="AQH91" s="395">
        <f ca="1">SUMPRODUCT((ATI3:ATI54=AQD91)*(ATL3:ATL54=AQD92)*ATJ3:ATJ54)+SUMPRODUCT((ATI3:ATI54=AQD91)*(ATL3:ATL54=AQD93)*ATJ3:ATJ54)+SUMPRODUCT((ATI3:ATI54=AQD91)*(ATL3:ATL54=AQD89)*ATJ3:ATJ54)+SUMPRODUCT((ATI3:ATI54=AQD91)*(ATL3:ATL54=AQD90)*ATJ3:ATJ54)+SUMPRODUCT((ATI3:ATI54=AQD92)*(ATL3:ATL54=AQD91)*ATK3:ATK54)+SUMPRODUCT((ATI3:ATI54=AQD93)*(ATL3:ATL54=AQD91)*ATK3:ATK54)+SUMPRODUCT((ATI3:ATI54=AQD89)*(ATL3:ATL54=AQD91)*ATK3:ATK54)+SUMPRODUCT((ATI3:ATI54=AQD90)*(ATL3:ATL54=AQD91)*ATK3:ATK54)</f>
        <v>0</v>
      </c>
      <c r="AQI91" s="395">
        <f ca="1">SUMPRODUCT((ATI3:ATI54=AQD91)*(ATL3:ATL54=AQD92)*ATK3:ATK54)+SUMPRODUCT((ATI3:ATI54=AQD91)*(ATL3:ATL54=AQD93)*ATK3:ATK54)+SUMPRODUCT((ATI3:ATI54=AQD91)*(ATL3:ATL54=AQD89)*ATK3:ATK54)+SUMPRODUCT((ATI3:ATI54=AQD91)*(ATL3:ATL54=AQD90)*ATK3:ATK54)+SUMPRODUCT((ATI3:ATI54=AQD92)*(ATL3:ATL54=AQD91)*ATJ3:ATJ54)+SUMPRODUCT((ATI3:ATI54=AQD93)*(ATL3:ATL54=AQD91)*ATJ3:ATJ54)+SUMPRODUCT((ATI3:ATI54=AQD89)*(ATL3:ATL54=AQD91)*ATJ3:ATJ54)+SUMPRODUCT((ATI3:ATI54=AQD90)*(ATL3:ATL54=AQD91)*ATJ3:ATJ54)</f>
        <v>0</v>
      </c>
      <c r="AQJ91" s="395">
        <f ca="1">AQH91-AQI91+1000</f>
        <v>1000</v>
      </c>
      <c r="AQK91" s="395">
        <f t="shared" ca="1" si="7871"/>
        <v>0</v>
      </c>
      <c r="AQL91" s="395">
        <f ca="1">IF(AQD91&lt;&gt;"",VLOOKUP(AQD91,APK4:APQ52,7,FALSE),"")</f>
        <v>1000</v>
      </c>
      <c r="AQM91" s="395">
        <f ca="1">IF(AQD91&lt;&gt;"",VLOOKUP(AQD91,APK4:APQ52,5,FALSE),"")</f>
        <v>0</v>
      </c>
      <c r="AQN91" s="395">
        <f ca="1">IF(AQD91&lt;&gt;"",VLOOKUP(AQD91,APK4:APS52,9,FALSE),"")</f>
        <v>20</v>
      </c>
      <c r="AQO91" s="395">
        <f t="shared" ca="1" si="7872"/>
        <v>0</v>
      </c>
      <c r="AQP91" s="395">
        <f ca="1">IF(AQD91&lt;&gt;"",RANK(AQO91,AQO89:AQO92),"")</f>
        <v>1</v>
      </c>
      <c r="AQQ91" s="395">
        <f ca="1">IF(AQD91&lt;&gt;"",SUMPRODUCT((AQO89:AQO92=AQO91)*(AQJ89:AQJ92&gt;AQJ91)),"")</f>
        <v>0</v>
      </c>
      <c r="AQR91" s="395">
        <f ca="1">IF(AQD91&lt;&gt;"",SUMPRODUCT((AQO89:AQO92=AQO91)*(AQJ89:AQJ92=AQJ91)*(AQH89:AQH92&gt;AQH91)),"")</f>
        <v>0</v>
      </c>
      <c r="AQS91" s="395">
        <f ca="1">IF(AQD91&lt;&gt;"",SUMPRODUCT((AQO89:AQO92=AQO91)*(AQJ89:AQJ92=AQJ91)*(AQH89:AQH92=AQH91)*(AQL89:AQL92&gt;AQL91)),"")</f>
        <v>0</v>
      </c>
      <c r="AQT91" s="395">
        <f ca="1">IF(AQD91&lt;&gt;"",SUMPRODUCT((AQO89:AQO92=AQO91)*(AQJ89:AQJ92=AQJ91)*(AQH89:AQH92=AQH91)*(AQL89:AQL92=AQL91)*(AQM89:AQM92&gt;AQM91)),"")</f>
        <v>0</v>
      </c>
      <c r="AQU91" s="395">
        <f ca="1">IF(AQD91&lt;&gt;"",SUMPRODUCT((AQO89:AQO92=AQO91)*(AQJ89:AQJ92=AQJ91)*(AQH89:AQH92=AQH91)*(AQL89:AQL92=AQL91)*(AQM89:AQM92=AQM91)*(AQN89:AQN92&gt;AQN91)),"")</f>
        <v>1</v>
      </c>
      <c r="AQV91" s="395">
        <f ca="1">IF(AQD91&lt;&gt;"",SUM(AQP91:AQU91),"")</f>
        <v>2</v>
      </c>
      <c r="AQW91" s="395" t="str">
        <f ca="1">IF(AQX39&lt;&gt;"",SUMPRODUCT((ARE37:ARE40=ARE39)*(ARD37:ARD40=ARD39)*(ARB37:ARB40=ARB39)*(ARC37:ARC40=ARC39)),"")</f>
        <v/>
      </c>
      <c r="AQX91" s="395" t="str">
        <f ca="1">IF(AND(AQW91&lt;&gt;"",AQW91&gt;1),AQX39,"")</f>
        <v/>
      </c>
      <c r="AQY91" s="395">
        <f ca="1">SUMPRODUCT((ATI3:ATI54=AQX91)*(ATL3:ATL54=AQX92)*(ATM3:ATM54="W"))+SUMPRODUCT((ATI3:ATI54=AQX91)*(ATL3:ATL54=AQX93)*(ATM3:ATM54="W"))+SUMPRODUCT((ATI3:ATI54=AQX91)*(ATL3:ATL54=AQX90)*(ATM3:ATM54="W"))+SUMPRODUCT((ATI3:ATI54=AQX92)*(ATL3:ATL54=AQX91)*(ATN3:ATN54="W"))+SUMPRODUCT((ATI3:ATI54=AQX93)*(ATL3:ATL54=AQX91)*(ATN3:ATN54="W"))+SUMPRODUCT((ATI3:ATI54=AQX90)*(ATL3:ATL54=AQX91)*(ATN3:ATN54="W"))</f>
        <v>0</v>
      </c>
      <c r="AQZ91" s="395">
        <f ca="1">SUMPRODUCT((ATI3:ATI54=AQX91)*(ATL3:ATL54=AQX92)*(ATM3:ATM54="D"))+SUMPRODUCT((ATI3:ATI54=AQX91)*(ATL3:ATL54=AQX93)*(ATM3:ATM54="D"))+SUMPRODUCT((ATI3:ATI54=AQX91)*(ATL3:ATL54=AQX90)*(ATM3:ATM54="D"))+SUMPRODUCT((ATI3:ATI54=AQX92)*(ATL3:ATL54=AQX91)*(ATM3:ATM54="D"))+SUMPRODUCT((ATI3:ATI54=AQX93)*(ATL3:ATL54=AQX91)*(ATM3:ATM54="D"))+SUMPRODUCT((ATI3:ATI54=AQX90)*(ATL3:ATL54=AQX91)*(ATM3:ATM54="D"))</f>
        <v>0</v>
      </c>
      <c r="ARA91" s="395">
        <f ca="1">SUMPRODUCT((ATI3:ATI54=AQX91)*(ATL3:ATL54=AQX92)*(ATM3:ATM54="L"))+SUMPRODUCT((ATI3:ATI54=AQX91)*(ATL3:ATL54=AQX93)*(ATM3:ATM54="L"))+SUMPRODUCT((ATI3:ATI54=AQX91)*(ATL3:ATL54=AQX90)*(ATM3:ATM54="L"))+SUMPRODUCT((ATI3:ATI54=AQX92)*(ATL3:ATL54=AQX91)*(ATN3:ATN54="L"))+SUMPRODUCT((ATI3:ATI54=AQX93)*(ATL3:ATL54=AQX91)*(ATN3:ATN54="L"))+SUMPRODUCT((ATI3:ATI54=AQX90)*(ATL3:ATL54=AQX91)*(ATN3:ATN54="L"))</f>
        <v>0</v>
      </c>
      <c r="ARB91" s="395">
        <f ca="1">SUMPRODUCT((ATI3:ATI54=AQX91)*(ATL3:ATL54=AQX92)*ATJ3:ATJ54)+SUMPRODUCT((ATI3:ATI54=AQX91)*(ATL3:ATL54=AQX93)*ATJ3:ATJ54)+SUMPRODUCT((ATI3:ATI54=AQX91)*(ATL3:ATL54=AQX89)*ATJ3:ATJ54)+SUMPRODUCT((ATI3:ATI54=AQX91)*(ATL3:ATL54=AQX90)*ATJ3:ATJ54)+SUMPRODUCT((ATI3:ATI54=AQX92)*(ATL3:ATL54=AQX91)*ATK3:ATK54)+SUMPRODUCT((ATI3:ATI54=AQX93)*(ATL3:ATL54=AQX91)*ATK3:ATK54)+SUMPRODUCT((ATI3:ATI54=AQX89)*(ATL3:ATL54=AQX91)*ATK3:ATK54)+SUMPRODUCT((ATI3:ATI54=AQX90)*(ATL3:ATL54=AQX91)*ATK3:ATK54)</f>
        <v>0</v>
      </c>
      <c r="ARC91" s="395">
        <f ca="1">SUMPRODUCT((ATI3:ATI54=AQX91)*(ATL3:ATL54=AQX92)*ATK3:ATK54)+SUMPRODUCT((ATI3:ATI54=AQX91)*(ATL3:ATL54=AQX93)*ATK3:ATK54)+SUMPRODUCT((ATI3:ATI54=AQX91)*(ATL3:ATL54=AQX89)*ATK3:ATK54)+SUMPRODUCT((ATI3:ATI54=AQX91)*(ATL3:ATL54=AQX90)*ATK3:ATK54)+SUMPRODUCT((ATI3:ATI54=AQX92)*(ATL3:ATL54=AQX91)*ATJ3:ATJ54)+SUMPRODUCT((ATI3:ATI54=AQX93)*(ATL3:ATL54=AQX91)*ATJ3:ATJ54)+SUMPRODUCT((ATI3:ATI54=AQX89)*(ATL3:ATL54=AQX91)*ATJ3:ATJ54)+SUMPRODUCT((ATI3:ATI54=AQX90)*(ATL3:ATL54=AQX91)*ATJ3:ATJ54)</f>
        <v>0</v>
      </c>
      <c r="ARD91" s="395">
        <f ca="1">ARB91-ARC91+1000</f>
        <v>1000</v>
      </c>
      <c r="ARE91" s="395" t="str">
        <f t="shared" ca="1" si="7873"/>
        <v/>
      </c>
      <c r="ARF91" s="395" t="str">
        <f ca="1">IF(AQX91&lt;&gt;"",VLOOKUP(AQX91,APK4:APQ52,7,FALSE),"")</f>
        <v/>
      </c>
      <c r="ARG91" s="395" t="str">
        <f ca="1">IF(AQX91&lt;&gt;"",VLOOKUP(AQX91,APK4:APQ52,5,FALSE),"")</f>
        <v/>
      </c>
      <c r="ARH91" s="395" t="str">
        <f ca="1">IF(AQX91&lt;&gt;"",VLOOKUP(AQX91,APK4:APS52,9,FALSE),"")</f>
        <v/>
      </c>
      <c r="ARI91" s="395" t="str">
        <f t="shared" ca="1" si="7874"/>
        <v/>
      </c>
      <c r="ARJ91" s="395" t="str">
        <f ca="1">IF(AQX91&lt;&gt;"",RANK(ARI91,ARI89:ARI92),"")</f>
        <v/>
      </c>
      <c r="ARK91" s="395" t="str">
        <f ca="1">IF(AQX91&lt;&gt;"",SUMPRODUCT((ARI89:ARI92=ARI91)*(ARD89:ARD92&gt;ARD91)),"")</f>
        <v/>
      </c>
      <c r="ARL91" s="395" t="str">
        <f ca="1">IF(AQX91&lt;&gt;"",SUMPRODUCT((ARI89:ARI92=ARI91)*(ARD89:ARD92=ARD91)*(ARB89:ARB92&gt;ARB91)),"")</f>
        <v/>
      </c>
      <c r="ARM91" s="395" t="str">
        <f ca="1">IF(AQX91&lt;&gt;"",SUMPRODUCT((ARI89:ARI92=ARI91)*(ARD89:ARD92=ARD91)*(ARB89:ARB92=ARB91)*(ARF89:ARF92&gt;ARF91)),"")</f>
        <v/>
      </c>
      <c r="ARN91" s="395" t="str">
        <f ca="1">IF(AQX91&lt;&gt;"",SUMPRODUCT((ARI89:ARI92=ARI91)*(ARD89:ARD92=ARD91)*(ARB89:ARB92=ARB91)*(ARF89:ARF92=ARF91)*(ARG89:ARG92&gt;ARG91)),"")</f>
        <v/>
      </c>
      <c r="ARO91" s="395" t="str">
        <f ca="1">IF(AQX91&lt;&gt;"",SUMPRODUCT((ARI89:ARI92=ARI91)*(ARD89:ARD92=ARD91)*(ARB89:ARB92=ARB91)*(ARF89:ARF92=ARF91)*(ARG89:ARG92=ARG91)*(ARH89:ARH92&gt;ARH91)),"")</f>
        <v/>
      </c>
      <c r="ARP91" s="395" t="str">
        <f t="shared" ref="ARP91:ARP92" ca="1" si="7885">IF(AQX91&lt;&gt;"",SUM(ARJ91:ARO91)+1,"")</f>
        <v/>
      </c>
    </row>
    <row r="92" spans="7:1160" x14ac:dyDescent="0.25">
      <c r="G92" s="395">
        <v>1</v>
      </c>
      <c r="H92" s="395">
        <v>1</v>
      </c>
      <c r="I92" s="395">
        <v>1</v>
      </c>
      <c r="J92" s="395">
        <f>IF(COUNTIF(J37:J40,4)=4,1,SUMPRODUCT((J37:J40=J40)*(I37:I40=I40)*(G37:G40&gt;G40))+1)</f>
        <v>1</v>
      </c>
      <c r="U92" s="395" t="str">
        <f>IF(V40&lt;&gt;"",SUMPRODUCT((AC37:AC40=AC40)*(AB37:AB40=AB40)*(Z37:Z40=Z40)*(AA37:AA40=AA40)),"")</f>
        <v/>
      </c>
      <c r="V92" s="395" t="str">
        <f>IF(AND(U92&lt;&gt;"",U92&gt;1),V40,"")</f>
        <v/>
      </c>
      <c r="W92" s="395">
        <f>SUMPRODUCT((DA3:DA54=V92)*(DD3:DD54=V93)*(DE3:DE54="W"))+SUMPRODUCT((DA3:DA54=V92)*(DD3:DD54=V89)*(DE3:DE54="W"))+SUMPRODUCT((DA3:DA54=V92)*(DD3:DD54=V90)*(DE3:DE54="W"))+SUMPRODUCT((DA3:DA54=V92)*(DD3:DD54=V91)*(DE3:DE54="W"))+SUMPRODUCT((DA3:DA54=V93)*(DD3:DD54=V92)*(DF3:DF54="W"))+SUMPRODUCT((DA3:DA54=V89)*(DD3:DD54=V92)*(DF3:DF54="W"))+SUMPRODUCT((DA3:DA54=V90)*(DD3:DD54=V92)*(DF3:DF54="W"))+SUMPRODUCT((DA3:DA54=V91)*(DD3:DD54=V92)*(DF3:DF54="W"))</f>
        <v>0</v>
      </c>
      <c r="X92" s="395">
        <f>SUMPRODUCT((DA3:DA54=V92)*(DD3:DD54=V93)*(DE3:DE54="D"))+SUMPRODUCT((DA3:DA54=V92)*(DD3:DD54=V89)*(DE3:DE54="D"))+SUMPRODUCT((DA3:DA54=V92)*(DD3:DD54=V90)*(DE3:DE54="D"))+SUMPRODUCT((DA3:DA54=V92)*(DD3:DD54=V91)*(DE3:DE54="D"))+SUMPRODUCT((DA3:DA54=V93)*(DD3:DD54=V92)*(DE3:DE54="D"))+SUMPRODUCT((DA3:DA54=V89)*(DD3:DD54=V92)*(DE3:DE54="D"))+SUMPRODUCT((DA3:DA54=V90)*(DD3:DD54=V92)*(DE3:DE54="D"))+SUMPRODUCT((DA3:DA54=V91)*(DD3:DD54=V92)*(DE3:DE54="D"))</f>
        <v>0</v>
      </c>
      <c r="Y92" s="395">
        <f>SUMPRODUCT((DA3:DA54=V92)*(DD3:DD54=V93)*(DE3:DE54="L"))+SUMPRODUCT((DA3:DA54=V92)*(DD3:DD54=V89)*(DE3:DE54="L"))+SUMPRODUCT((DA3:DA54=V92)*(DD3:DD54=V90)*(DE3:DE54="L"))+SUMPRODUCT((DA3:DA54=V92)*(DD3:DD54=V91)*(DE3:DE54="L"))+SUMPRODUCT((DA3:DA54=V93)*(DD3:DD54=V92)*(DF3:DF54="L"))+SUMPRODUCT((DA3:DA54=V89)*(DD3:DD54=V92)*(DF3:DF54="L"))+SUMPRODUCT((DA3:DA54=V90)*(DD3:DD54=V92)*(DF3:DF54="L"))+SUMPRODUCT((DA3:DA54=V91)*(DD3:DD54=V92)*(DF3:DF54="L"))</f>
        <v>0</v>
      </c>
      <c r="Z92" s="395">
        <f>SUMPRODUCT((DA3:DA54=V92)*(DD3:DD54=V93)*DB3:DB54)+SUMPRODUCT((DA3:DA54=V92)*(DD3:DD54=V89)*DB3:DB54)+SUMPRODUCT((DA3:DA54=V92)*(DD3:DD54=V90)*DB3:DB54)+SUMPRODUCT((DA3:DA54=V92)*(DD3:DD54=V91)*DB3:DB54)+SUMPRODUCT((DA3:DA54=V93)*(DD3:DD54=V92)*DC3:DC54)+SUMPRODUCT((DA3:DA54=V89)*(DD3:DD54=V92)*DC3:DC54)+SUMPRODUCT((DA3:DA54=V90)*(DD3:DD54=V92)*DC3:DC54)+SUMPRODUCT((DA3:DA54=V91)*(DD3:DD54=V92)*DC3:DC54)</f>
        <v>0</v>
      </c>
      <c r="AA92" s="395">
        <f>SUMPRODUCT((DA3:DA54=V92)*(DD3:DD54=V93)*DC3:DC54)+SUMPRODUCT((DA3:DA54=V92)*(DD3:DD54=V89)*DC3:DC54)+SUMPRODUCT((DA3:DA54=V92)*(DD3:DD54=V90)*DC3:DC54)+SUMPRODUCT((DA3:DA54=V92)*(DD3:DD54=V91)*DC3:DC54)+SUMPRODUCT((DA3:DA54=V93)*(DD3:DD54=V92)*DB3:DB54)+SUMPRODUCT((DA3:DA54=V89)*(DD3:DD54=V92)*DB3:DB54)+SUMPRODUCT((DA3:DA54=V90)*(DD3:DD54=V92)*DB3:DB54)+SUMPRODUCT((DA3:DA54=V91)*(DD3:DD54=V92)*DB3:DB54)</f>
        <v>0</v>
      </c>
      <c r="AB92" s="395">
        <f>Z92-AA92+1000</f>
        <v>1000</v>
      </c>
      <c r="AC92" s="395" t="str">
        <f t="shared" si="7831"/>
        <v/>
      </c>
      <c r="AD92" s="395" t="str">
        <f>IF(V92&lt;&gt;"",VLOOKUP(V92,C4:I52,7,FALSE),"")</f>
        <v/>
      </c>
      <c r="AE92" s="395" t="str">
        <f>IF(V92&lt;&gt;"",VLOOKUP(V92,C4:I52,5,FALSE),"")</f>
        <v/>
      </c>
      <c r="AF92" s="395" t="str">
        <f>IF(V92&lt;&gt;"",VLOOKUP(V92,C4:K52,9,FALSE),"")</f>
        <v/>
      </c>
      <c r="AG92" s="395" t="str">
        <f t="shared" si="7832"/>
        <v/>
      </c>
      <c r="AH92" s="395" t="str">
        <f>IF(V92&lt;&gt;"",RANK(AG92,AG89:AG92),"")</f>
        <v/>
      </c>
      <c r="AI92" s="395" t="str">
        <f>IF(V92&lt;&gt;"",SUMPRODUCT((AG89:AG92=AG92)*(AB89:AB92&gt;AB92)),"")</f>
        <v/>
      </c>
      <c r="AJ92" s="395" t="str">
        <f>IF(V92&lt;&gt;"",SUMPRODUCT((AG89:AG92=AG92)*(AB89:AB92=AB92)*(Z89:Z92&gt;Z92)),"")</f>
        <v/>
      </c>
      <c r="AK92" s="395" t="str">
        <f>IF(V92&lt;&gt;"",SUMPRODUCT((AG89:AG92=AG92)*(AB89:AB92=AB92)*(Z89:Z92=Z92)*(AD89:AD92&gt;AD92)),"")</f>
        <v/>
      </c>
      <c r="AL92" s="395" t="str">
        <f>IF(V92&lt;&gt;"",SUMPRODUCT((AG89:AG92=AG92)*(AB89:AB92=AB92)*(Z89:Z92=Z92)*(AD89:AD92=AD92)*(AE89:AE92&gt;AE92)),"")</f>
        <v/>
      </c>
      <c r="AM92" s="395" t="str">
        <f>IF(V92&lt;&gt;"",SUMPRODUCT((AG89:AG92=AG92)*(AB89:AB92=AB92)*(Z89:Z92=Z92)*(AD89:AD92=AD92)*(AE89:AE92=AE92)*(AF89:AF92&gt;AF92)),"")</f>
        <v/>
      </c>
      <c r="AN92" s="395" t="str">
        <f>IF(V92&lt;&gt;"",SUM(AH92:AM92),"")</f>
        <v/>
      </c>
      <c r="AO92" s="395" t="str">
        <f>IF(AP40&lt;&gt;"",SUMPRODUCT((AW37:AW40=AW40)*(AV37:AV40=AV40)*(AT37:AT40=AT40)*(AU37:AU40=AU40)),"")</f>
        <v/>
      </c>
      <c r="AP92" s="395" t="str">
        <f>IF(AND(AO92&lt;&gt;"",AO92&gt;1),AP40,"")</f>
        <v/>
      </c>
      <c r="AQ92" s="395" t="str">
        <f>IF(AP92&lt;&gt;"",SUMPRODUCT((DA3:DA54=AP92)*(DD3:DD54=AP93)*(DE3:DE54="W"))+SUMPRODUCT((DA3:DA54=AP92)*(DD3:DD54=AP90)*(DE3:DE54="W"))+SUMPRODUCT((DA3:DA54=AP92)*(DD3:DD54=AP91)*(DE3:DE54="W"))+SUMPRODUCT((DA3:DA54=AP93)*(DD3:DD54=AP92)*(DF3:DF54="W"))+SUMPRODUCT((DA3:DA54=AP90)*(DD3:DD54=AP92)*(DF3:DF54="W"))+SUMPRODUCT((DA3:DA54=AP91)*(DD3:DD54=AP92)*(DF3:DF54="W")),"")</f>
        <v/>
      </c>
      <c r="AR92" s="395" t="str">
        <f>IF(AP92&lt;&gt;"",SUMPRODUCT((DA3:DA54=AP92)*(DD3:DD54=AP93)*(DE3:DE54="D"))+SUMPRODUCT((DA3:DA54=AP92)*(DD3:DD54=AP90)*(DE3:DE54="D"))+SUMPRODUCT((DA3:DA54=AP92)*(DD3:DD54=AP91)*(DE3:DE54="D"))+SUMPRODUCT((DA3:DA54=AP93)*(DD3:DD54=AP92)*(DE3:DE54="D"))+SUMPRODUCT((DA3:DA54=AP90)*(DD3:DD54=AP92)*(DE3:DE54="D"))+SUMPRODUCT((DA3:DA54=AP91)*(DD3:DD54=AP92)*(DE3:DE54="D")),"")</f>
        <v/>
      </c>
      <c r="AS92" s="395" t="str">
        <f>IF(AP92&lt;&gt;"",SUMPRODUCT((DA3:DA54=AP92)*(DD3:DD54=AP93)*(DE3:DE54="L"))+SUMPRODUCT((DA3:DA54=AP92)*(DD3:DD54=AP90)*(DE3:DE54="L"))+SUMPRODUCT((DA3:DA54=AP92)*(DD3:DD54=AP91)*(DE3:DE54="L"))+SUMPRODUCT((DA3:DA54=AP93)*(DD3:DD54=AP92)*(DF3:DF54="L"))+SUMPRODUCT((DA3:DA54=AP90)*(DD3:DD54=AP92)*(DF3:DF54="L"))+SUMPRODUCT((DA3:DA54=AP91)*(DD3:DD54=AP92)*(DF3:DF54="L")),"")</f>
        <v/>
      </c>
      <c r="AT92" s="395">
        <f>SUMPRODUCT((DA3:DA54=AP92)*(DD3:DD54=AP93)*DB3:DB54)+SUMPRODUCT((DA3:DA54=AP92)*(DD3:DD54=AP89)*DB3:DB54)+SUMPRODUCT((DA3:DA54=AP92)*(DD3:DD54=AP90)*DB3:DB54)+SUMPRODUCT((DA3:DA54=AP92)*(DD3:DD54=AP91)*DB3:DB54)+SUMPRODUCT((DA3:DA54=AP93)*(DD3:DD54=AP92)*DC3:DC54)+SUMPRODUCT((DA3:DA54=AP89)*(DD3:DD54=AP92)*DC3:DC54)+SUMPRODUCT((DA3:DA54=AP90)*(DD3:DD54=AP92)*DC3:DC54)+SUMPRODUCT((DA3:DA54=AP91)*(DD3:DD54=AP92)*DC3:DC54)</f>
        <v>0</v>
      </c>
      <c r="AU92" s="395">
        <f>SUMPRODUCT((DA3:DA54=AP92)*(DD3:DD54=AP93)*DC3:DC54)+SUMPRODUCT((DA3:DA54=AP92)*(DD3:DD54=AP89)*DC3:DC54)+SUMPRODUCT((DA3:DA54=AP92)*(DD3:DD54=AP90)*DC3:DC54)+SUMPRODUCT((DA3:DA54=AP92)*(DD3:DD54=AP91)*DC3:DC54)+SUMPRODUCT((DA3:DA54=AP93)*(DD3:DD54=AP92)*DB3:DB54)+SUMPRODUCT((DA3:DA54=AP89)*(DD3:DD54=AP92)*DB3:DB54)+SUMPRODUCT((DA3:DA54=AP90)*(DD3:DD54=AP92)*DB3:DB54)+SUMPRODUCT((DA3:DA54=AP91)*(DD3:DD54=AP92)*DB3:DB54)</f>
        <v>0</v>
      </c>
      <c r="AV92" s="395">
        <f>AT92-AU92+1000</f>
        <v>1000</v>
      </c>
      <c r="AW92" s="395" t="str">
        <f t="shared" si="7833"/>
        <v/>
      </c>
      <c r="AX92" s="395" t="str">
        <f>IF(AP92&lt;&gt;"",VLOOKUP(AP92,C4:I52,7,FALSE),"")</f>
        <v/>
      </c>
      <c r="AY92" s="395" t="str">
        <f>IF(AP92&lt;&gt;"",VLOOKUP(AP92,C4:I52,5,FALSE),"")</f>
        <v/>
      </c>
      <c r="AZ92" s="395" t="str">
        <f>IF(AP92&lt;&gt;"",VLOOKUP(AP92,C4:K52,9,FALSE),"")</f>
        <v/>
      </c>
      <c r="BA92" s="395" t="str">
        <f t="shared" si="7834"/>
        <v/>
      </c>
      <c r="BB92" s="395" t="str">
        <f>IF(AP92&lt;&gt;"",RANK(BA92,BA89:BA92),"")</f>
        <v/>
      </c>
      <c r="BC92" s="395" t="str">
        <f>IF(AP92&lt;&gt;"",SUMPRODUCT((BA89:BA92=BA92)*(AV89:AV92&gt;AV92)),"")</f>
        <v/>
      </c>
      <c r="BD92" s="395" t="str">
        <f>IF(AP92&lt;&gt;"",SUMPRODUCT((BA89:BA92=BA92)*(AV89:AV92=AV92)*(AT89:AT92&gt;AT92)),"")</f>
        <v/>
      </c>
      <c r="BE92" s="395" t="str">
        <f>IF(AP92&lt;&gt;"",SUMPRODUCT((BA89:BA92=BA92)*(AV89:AV92=AV92)*(AT89:AT92=AT92)*(AX89:AX92&gt;AX92)),"")</f>
        <v/>
      </c>
      <c r="BF92" s="395" t="str">
        <f>IF(AP92&lt;&gt;"",SUMPRODUCT((BA89:BA92=BA92)*(AV89:AV92=AV92)*(AT89:AT92=AT92)*(AX89:AX92=AX92)*(AY89:AY92&gt;AY92)),"")</f>
        <v/>
      </c>
      <c r="BG92" s="395" t="str">
        <f>IF(AP92&lt;&gt;"",SUMPRODUCT((BA89:BA92=BA92)*(AV89:AV92=AV92)*(AT89:AT92=AT92)*(AX89:AX92=AX92)*(AY89:AY92=AY92)*(AZ89:AZ92&gt;AZ92)),"")</f>
        <v/>
      </c>
      <c r="BH92" s="395" t="str">
        <f t="shared" si="7875"/>
        <v/>
      </c>
      <c r="DP92" s="395">
        <f ca="1">IF(COUNTIF(DP37:DP40,4)=4,1,SUMPRODUCT((DP37:DP40=DP40)*(DO37:DO40=DO40)*(DM37:DM40&gt;DM40))+1)</f>
        <v>1</v>
      </c>
      <c r="EA92" s="395" t="str">
        <f ca="1">IF(EB40&lt;&gt;"",SUMPRODUCT((EI37:EI40=EI40)*(EH37:EH40=EH40)*(EF37:EF40=EF40)*(EG37:EG40=EG40)),"")</f>
        <v/>
      </c>
      <c r="EB92" s="395" t="str">
        <f ca="1">IF(AND(EA92&lt;&gt;"",EA92&gt;1),EB40,"")</f>
        <v/>
      </c>
      <c r="EC92" s="395">
        <f ca="1">SUMPRODUCT((HG3:HG54=EB92)*(HJ3:HJ54=EB93)*(HK3:HK54="W"))+SUMPRODUCT((HG3:HG54=EB92)*(HJ3:HJ54=EB89)*(HK3:HK54="W"))+SUMPRODUCT((HG3:HG54=EB92)*(HJ3:HJ54=EB90)*(HK3:HK54="W"))+SUMPRODUCT((HG3:HG54=EB92)*(HJ3:HJ54=EB91)*(HK3:HK54="W"))+SUMPRODUCT((HG3:HG54=EB93)*(HJ3:HJ54=EB92)*(HL3:HL54="W"))+SUMPRODUCT((HG3:HG54=EB89)*(HJ3:HJ54=EB92)*(HL3:HL54="W"))+SUMPRODUCT((HG3:HG54=EB90)*(HJ3:HJ54=EB92)*(HL3:HL54="W"))+SUMPRODUCT((HG3:HG54=EB91)*(HJ3:HJ54=EB92)*(HL3:HL54="W"))</f>
        <v>0</v>
      </c>
      <c r="ED92" s="395">
        <f ca="1">SUMPRODUCT((HG3:HG54=EB92)*(HJ3:HJ54=EB93)*(HK3:HK54="D"))+SUMPRODUCT((HG3:HG54=EB92)*(HJ3:HJ54=EB89)*(HK3:HK54="D"))+SUMPRODUCT((HG3:HG54=EB92)*(HJ3:HJ54=EB90)*(HK3:HK54="D"))+SUMPRODUCT((HG3:HG54=EB92)*(HJ3:HJ54=EB91)*(HK3:HK54="D"))+SUMPRODUCT((HG3:HG54=EB93)*(HJ3:HJ54=EB92)*(HK3:HK54="D"))+SUMPRODUCT((HG3:HG54=EB89)*(HJ3:HJ54=EB92)*(HK3:HK54="D"))+SUMPRODUCT((HG3:HG54=EB90)*(HJ3:HJ54=EB92)*(HK3:HK54="D"))+SUMPRODUCT((HG3:HG54=EB91)*(HJ3:HJ54=EB92)*(HK3:HK54="D"))</f>
        <v>0</v>
      </c>
      <c r="EE92" s="395">
        <f ca="1">SUMPRODUCT((HG3:HG54=EB92)*(HJ3:HJ54=EB93)*(HK3:HK54="L"))+SUMPRODUCT((HG3:HG54=EB92)*(HJ3:HJ54=EB89)*(HK3:HK54="L"))+SUMPRODUCT((HG3:HG54=EB92)*(HJ3:HJ54=EB90)*(HK3:HK54="L"))+SUMPRODUCT((HG3:HG54=EB92)*(HJ3:HJ54=EB91)*(HK3:HK54="L"))+SUMPRODUCT((HG3:HG54=EB93)*(HJ3:HJ54=EB92)*(HL3:HL54="L"))+SUMPRODUCT((HG3:HG54=EB89)*(HJ3:HJ54=EB92)*(HL3:HL54="L"))+SUMPRODUCT((HG3:HG54=EB90)*(HJ3:HJ54=EB92)*(HL3:HL54="L"))+SUMPRODUCT((HG3:HG54=EB91)*(HJ3:HJ54=EB92)*(HL3:HL54="L"))</f>
        <v>0</v>
      </c>
      <c r="EF92" s="395">
        <f ca="1">SUMPRODUCT((HG3:HG54=EB92)*(HJ3:HJ54=EB93)*HH3:HH54)+SUMPRODUCT((HG3:HG54=EB92)*(HJ3:HJ54=EB89)*HH3:HH54)+SUMPRODUCT((HG3:HG54=EB92)*(HJ3:HJ54=EB90)*HH3:HH54)+SUMPRODUCT((HG3:HG54=EB92)*(HJ3:HJ54=EB91)*HH3:HH54)+SUMPRODUCT((HG3:HG54=EB93)*(HJ3:HJ54=EB92)*HI3:HI54)+SUMPRODUCT((HG3:HG54=EB89)*(HJ3:HJ54=EB92)*HI3:HI54)+SUMPRODUCT((HG3:HG54=EB90)*(HJ3:HJ54=EB92)*HI3:HI54)+SUMPRODUCT((HG3:HG54=EB91)*(HJ3:HJ54=EB92)*HI3:HI54)</f>
        <v>0</v>
      </c>
      <c r="EG92" s="395">
        <f ca="1">SUMPRODUCT((HG3:HG54=EB92)*(HJ3:HJ54=EB93)*HI3:HI54)+SUMPRODUCT((HG3:HG54=EB92)*(HJ3:HJ54=EB89)*HI3:HI54)+SUMPRODUCT((HG3:HG54=EB92)*(HJ3:HJ54=EB90)*HI3:HI54)+SUMPRODUCT((HG3:HG54=EB92)*(HJ3:HJ54=EB91)*HI3:HI54)+SUMPRODUCT((HG3:HG54=EB93)*(HJ3:HJ54=EB92)*HH3:HH54)+SUMPRODUCT((HG3:HG54=EB89)*(HJ3:HJ54=EB92)*HH3:HH54)+SUMPRODUCT((HG3:HG54=EB90)*(HJ3:HJ54=EB92)*HH3:HH54)+SUMPRODUCT((HG3:HG54=EB91)*(HJ3:HJ54=EB92)*HH3:HH54)</f>
        <v>0</v>
      </c>
      <c r="EH92" s="395">
        <f ca="1">EF92-EG92+1000</f>
        <v>1000</v>
      </c>
      <c r="EI92" s="395" t="str">
        <f t="shared" ca="1" si="7835"/>
        <v/>
      </c>
      <c r="EJ92" s="395" t="str">
        <f ca="1">IF(EB92&lt;&gt;"",VLOOKUP(EB92,DI4:DO52,7,FALSE),"")</f>
        <v/>
      </c>
      <c r="EK92" s="395" t="str">
        <f ca="1">IF(EB92&lt;&gt;"",VLOOKUP(EB92,DI4:DO52,5,FALSE),"")</f>
        <v/>
      </c>
      <c r="EL92" s="395" t="str">
        <f ca="1">IF(EB92&lt;&gt;"",VLOOKUP(EB92,DI4:DQ52,9,FALSE),"")</f>
        <v/>
      </c>
      <c r="EM92" s="395" t="str">
        <f t="shared" ca="1" si="7836"/>
        <v/>
      </c>
      <c r="EN92" s="395" t="str">
        <f ca="1">IF(EB92&lt;&gt;"",RANK(EM92,EM89:EM92),"")</f>
        <v/>
      </c>
      <c r="EO92" s="395" t="str">
        <f ca="1">IF(EB92&lt;&gt;"",SUMPRODUCT((EM89:EM92=EM92)*(EH89:EH92&gt;EH92)),"")</f>
        <v/>
      </c>
      <c r="EP92" s="395" t="str">
        <f ca="1">IF(EB92&lt;&gt;"",SUMPRODUCT((EM89:EM92=EM92)*(EH89:EH92=EH92)*(EF89:EF92&gt;EF92)),"")</f>
        <v/>
      </c>
      <c r="EQ92" s="395" t="str">
        <f ca="1">IF(EB92&lt;&gt;"",SUMPRODUCT((EM89:EM92=EM92)*(EH89:EH92=EH92)*(EF89:EF92=EF92)*(EJ89:EJ92&gt;EJ92)),"")</f>
        <v/>
      </c>
      <c r="ER92" s="395" t="str">
        <f ca="1">IF(EB92&lt;&gt;"",SUMPRODUCT((EM89:EM92=EM92)*(EH89:EH92=EH92)*(EF89:EF92=EF92)*(EJ89:EJ92=EJ92)*(EK89:EK92&gt;EK92)),"")</f>
        <v/>
      </c>
      <c r="ES92" s="395" t="str">
        <f ca="1">IF(EB92&lt;&gt;"",SUMPRODUCT((EM89:EM92=EM92)*(EH89:EH92=EH92)*(EF89:EF92=EF92)*(EJ89:EJ92=EJ92)*(EK89:EK92=EK92)*(EL89:EL92&gt;EL92)),"")</f>
        <v/>
      </c>
      <c r="ET92" s="395" t="str">
        <f ca="1">IF(EB92&lt;&gt;"",SUM(EN92:ES92),"")</f>
        <v/>
      </c>
      <c r="EU92" s="395" t="str">
        <f ca="1">IF(EV40&lt;&gt;"",SUMPRODUCT((FC37:FC40=FC40)*(FB37:FB40=FB40)*(EZ37:EZ40=EZ40)*(FA37:FA40=FA40)),"")</f>
        <v/>
      </c>
      <c r="EV92" s="395" t="str">
        <f ca="1">IF(AND(EU92&lt;&gt;"",EU92&gt;1),EV40,"")</f>
        <v/>
      </c>
      <c r="EW92" s="395" t="str">
        <f ca="1">IF(EV92&lt;&gt;"",SUMPRODUCT((HG3:HG54=EV92)*(HJ3:HJ54=EV93)*(HK3:HK54="W"))+SUMPRODUCT((HG3:HG54=EV92)*(HJ3:HJ54=EV90)*(HK3:HK54="W"))+SUMPRODUCT((HG3:HG54=EV92)*(HJ3:HJ54=EV91)*(HK3:HK54="W"))+SUMPRODUCT((HG3:HG54=EV93)*(HJ3:HJ54=EV92)*(HL3:HL54="W"))+SUMPRODUCT((HG3:HG54=EV90)*(HJ3:HJ54=EV92)*(HL3:HL54="W"))+SUMPRODUCT((HG3:HG54=EV91)*(HJ3:HJ54=EV92)*(HL3:HL54="W")),"")</f>
        <v/>
      </c>
      <c r="EX92" s="395" t="str">
        <f ca="1">IF(EV92&lt;&gt;"",SUMPRODUCT((HG3:HG54=EV92)*(HJ3:HJ54=EV93)*(HK3:HK54="D"))+SUMPRODUCT((HG3:HG54=EV92)*(HJ3:HJ54=EV90)*(HK3:HK54="D"))+SUMPRODUCT((HG3:HG54=EV92)*(HJ3:HJ54=EV91)*(HK3:HK54="D"))+SUMPRODUCT((HG3:HG54=EV93)*(HJ3:HJ54=EV92)*(HK3:HK54="D"))+SUMPRODUCT((HG3:HG54=EV90)*(HJ3:HJ54=EV92)*(HK3:HK54="D"))+SUMPRODUCT((HG3:HG54=EV91)*(HJ3:HJ54=EV92)*(HK3:HK54="D")),"")</f>
        <v/>
      </c>
      <c r="EY92" s="395" t="str">
        <f ca="1">IF(EV92&lt;&gt;"",SUMPRODUCT((HG3:HG54=EV92)*(HJ3:HJ54=EV93)*(HK3:HK54="L"))+SUMPRODUCT((HG3:HG54=EV92)*(HJ3:HJ54=EV90)*(HK3:HK54="L"))+SUMPRODUCT((HG3:HG54=EV92)*(HJ3:HJ54=EV91)*(HK3:HK54="L"))+SUMPRODUCT((HG3:HG54=EV93)*(HJ3:HJ54=EV92)*(HL3:HL54="L"))+SUMPRODUCT((HG3:HG54=EV90)*(HJ3:HJ54=EV92)*(HL3:HL54="L"))+SUMPRODUCT((HG3:HG54=EV91)*(HJ3:HJ54=EV92)*(HL3:HL54="L")),"")</f>
        <v/>
      </c>
      <c r="EZ92" s="395">
        <f ca="1">SUMPRODUCT((HG3:HG54=EV92)*(HJ3:HJ54=EV93)*HH3:HH54)+SUMPRODUCT((HG3:HG54=EV92)*(HJ3:HJ54=EV89)*HH3:HH54)+SUMPRODUCT((HG3:HG54=EV92)*(HJ3:HJ54=EV90)*HH3:HH54)+SUMPRODUCT((HG3:HG54=EV92)*(HJ3:HJ54=EV91)*HH3:HH54)+SUMPRODUCT((HG3:HG54=EV93)*(HJ3:HJ54=EV92)*HI3:HI54)+SUMPRODUCT((HG3:HG54=EV89)*(HJ3:HJ54=EV92)*HI3:HI54)+SUMPRODUCT((HG3:HG54=EV90)*(HJ3:HJ54=EV92)*HI3:HI54)+SUMPRODUCT((HG3:HG54=EV91)*(HJ3:HJ54=EV92)*HI3:HI54)</f>
        <v>0</v>
      </c>
      <c r="FA92" s="395">
        <f ca="1">SUMPRODUCT((HG3:HG54=EV92)*(HJ3:HJ54=EV93)*HI3:HI54)+SUMPRODUCT((HG3:HG54=EV92)*(HJ3:HJ54=EV89)*HI3:HI54)+SUMPRODUCT((HG3:HG54=EV92)*(HJ3:HJ54=EV90)*HI3:HI54)+SUMPRODUCT((HG3:HG54=EV92)*(HJ3:HJ54=EV91)*HI3:HI54)+SUMPRODUCT((HG3:HG54=EV93)*(HJ3:HJ54=EV92)*HH3:HH54)+SUMPRODUCT((HG3:HG54=EV89)*(HJ3:HJ54=EV92)*HH3:HH54)+SUMPRODUCT((HG3:HG54=EV90)*(HJ3:HJ54=EV92)*HH3:HH54)+SUMPRODUCT((HG3:HG54=EV91)*(HJ3:HJ54=EV92)*HH3:HH54)</f>
        <v>0</v>
      </c>
      <c r="FB92" s="395">
        <f ca="1">EZ92-FA92+1000</f>
        <v>1000</v>
      </c>
      <c r="FC92" s="395" t="str">
        <f t="shared" ca="1" si="7837"/>
        <v/>
      </c>
      <c r="FD92" s="395" t="str">
        <f ca="1">IF(EV92&lt;&gt;"",VLOOKUP(EV92,DI4:DO52,7,FALSE),"")</f>
        <v/>
      </c>
      <c r="FE92" s="395" t="str">
        <f ca="1">IF(EV92&lt;&gt;"",VLOOKUP(EV92,DI4:DO52,5,FALSE),"")</f>
        <v/>
      </c>
      <c r="FF92" s="395" t="str">
        <f ca="1">IF(EV92&lt;&gt;"",VLOOKUP(EV92,DI4:DQ52,9,FALSE),"")</f>
        <v/>
      </c>
      <c r="FG92" s="395" t="str">
        <f t="shared" ca="1" si="7838"/>
        <v/>
      </c>
      <c r="FH92" s="395" t="str">
        <f ca="1">IF(EV92&lt;&gt;"",RANK(FG92,FG89:FG92),"")</f>
        <v/>
      </c>
      <c r="FI92" s="395" t="str">
        <f ca="1">IF(EV92&lt;&gt;"",SUMPRODUCT((FG89:FG92=FG92)*(FB89:FB92&gt;FB92)),"")</f>
        <v/>
      </c>
      <c r="FJ92" s="395" t="str">
        <f ca="1">IF(EV92&lt;&gt;"",SUMPRODUCT((FG89:FG92=FG92)*(FB89:FB92=FB92)*(EZ89:EZ92&gt;EZ92)),"")</f>
        <v/>
      </c>
      <c r="FK92" s="395" t="str">
        <f ca="1">IF(EV92&lt;&gt;"",SUMPRODUCT((FG89:FG92=FG92)*(FB89:FB92=FB92)*(EZ89:EZ92=EZ92)*(FD89:FD92&gt;FD92)),"")</f>
        <v/>
      </c>
      <c r="FL92" s="395" t="str">
        <f ca="1">IF(EV92&lt;&gt;"",SUMPRODUCT((FG89:FG92=FG92)*(FB89:FB92=FB92)*(EZ89:EZ92=EZ92)*(FD89:FD92=FD92)*(FE89:FE92&gt;FE92)),"")</f>
        <v/>
      </c>
      <c r="FM92" s="395" t="str">
        <f ca="1">IF(EV92&lt;&gt;"",SUMPRODUCT((FG89:FG92=FG92)*(FB89:FB92=FB92)*(EZ89:EZ92=EZ92)*(FD89:FD92=FD92)*(FE89:FE92=FE92)*(FF89:FF92&gt;FF92)),"")</f>
        <v/>
      </c>
      <c r="FN92" s="395" t="str">
        <f t="shared" ca="1" si="7876"/>
        <v/>
      </c>
      <c r="HV92" s="395">
        <f ca="1">IF(COUNTIF(HV37:HV40,4)=4,1,SUMPRODUCT((HV37:HV40=HV40)*(HU37:HU40=HU40)*(HS37:HS40&gt;HS40))+1)</f>
        <v>1</v>
      </c>
      <c r="IG92" s="395" t="str">
        <f ca="1">IF(IH40&lt;&gt;"",SUMPRODUCT((IO37:IO40=IO40)*(IN37:IN40=IN40)*(IL37:IL40=IL40)*(IM37:IM40=IM40)),"")</f>
        <v/>
      </c>
      <c r="IH92" s="395" t="str">
        <f ca="1">IF(AND(IG92&lt;&gt;"",IG92&gt;1),IH40,"")</f>
        <v/>
      </c>
      <c r="II92" s="395">
        <f ca="1">SUMPRODUCT((LM3:LM54=IH92)*(LP3:LP54=IH93)*(LQ3:LQ54="W"))+SUMPRODUCT((LM3:LM54=IH92)*(LP3:LP54=IH89)*(LQ3:LQ54="W"))+SUMPRODUCT((LM3:LM54=IH92)*(LP3:LP54=IH90)*(LQ3:LQ54="W"))+SUMPRODUCT((LM3:LM54=IH92)*(LP3:LP54=IH91)*(LQ3:LQ54="W"))+SUMPRODUCT((LM3:LM54=IH93)*(LP3:LP54=IH92)*(LR3:LR54="W"))+SUMPRODUCT((LM3:LM54=IH89)*(LP3:LP54=IH92)*(LR3:LR54="W"))+SUMPRODUCT((LM3:LM54=IH90)*(LP3:LP54=IH92)*(LR3:LR54="W"))+SUMPRODUCT((LM3:LM54=IH91)*(LP3:LP54=IH92)*(LR3:LR54="W"))</f>
        <v>0</v>
      </c>
      <c r="IJ92" s="395">
        <f ca="1">SUMPRODUCT((LM3:LM54=IH92)*(LP3:LP54=IH93)*(LQ3:LQ54="D"))+SUMPRODUCT((LM3:LM54=IH92)*(LP3:LP54=IH89)*(LQ3:LQ54="D"))+SUMPRODUCT((LM3:LM54=IH92)*(LP3:LP54=IH90)*(LQ3:LQ54="D"))+SUMPRODUCT((LM3:LM54=IH92)*(LP3:LP54=IH91)*(LQ3:LQ54="D"))+SUMPRODUCT((LM3:LM54=IH93)*(LP3:LP54=IH92)*(LQ3:LQ54="D"))+SUMPRODUCT((LM3:LM54=IH89)*(LP3:LP54=IH92)*(LQ3:LQ54="D"))+SUMPRODUCT((LM3:LM54=IH90)*(LP3:LP54=IH92)*(LQ3:LQ54="D"))+SUMPRODUCT((LM3:LM54=IH91)*(LP3:LP54=IH92)*(LQ3:LQ54="D"))</f>
        <v>0</v>
      </c>
      <c r="IK92" s="395">
        <f ca="1">SUMPRODUCT((LM3:LM54=IH92)*(LP3:LP54=IH93)*(LQ3:LQ54="L"))+SUMPRODUCT((LM3:LM54=IH92)*(LP3:LP54=IH89)*(LQ3:LQ54="L"))+SUMPRODUCT((LM3:LM54=IH92)*(LP3:LP54=IH90)*(LQ3:LQ54="L"))+SUMPRODUCT((LM3:LM54=IH92)*(LP3:LP54=IH91)*(LQ3:LQ54="L"))+SUMPRODUCT((LM3:LM54=IH93)*(LP3:LP54=IH92)*(LR3:LR54="L"))+SUMPRODUCT((LM3:LM54=IH89)*(LP3:LP54=IH92)*(LR3:LR54="L"))+SUMPRODUCT((LM3:LM54=IH90)*(LP3:LP54=IH92)*(LR3:LR54="L"))+SUMPRODUCT((LM3:LM54=IH91)*(LP3:LP54=IH92)*(LR3:LR54="L"))</f>
        <v>0</v>
      </c>
      <c r="IL92" s="395">
        <f ca="1">SUMPRODUCT((LM3:LM54=IH92)*(LP3:LP54=IH93)*LN3:LN54)+SUMPRODUCT((LM3:LM54=IH92)*(LP3:LP54=IH89)*LN3:LN54)+SUMPRODUCT((LM3:LM54=IH92)*(LP3:LP54=IH90)*LN3:LN54)+SUMPRODUCT((LM3:LM54=IH92)*(LP3:LP54=IH91)*LN3:LN54)+SUMPRODUCT((LM3:LM54=IH93)*(LP3:LP54=IH92)*LO3:LO54)+SUMPRODUCT((LM3:LM54=IH89)*(LP3:LP54=IH92)*LO3:LO54)+SUMPRODUCT((LM3:LM54=IH90)*(LP3:LP54=IH92)*LO3:LO54)+SUMPRODUCT((LM3:LM54=IH91)*(LP3:LP54=IH92)*LO3:LO54)</f>
        <v>0</v>
      </c>
      <c r="IM92" s="395">
        <f ca="1">SUMPRODUCT((LM3:LM54=IH92)*(LP3:LP54=IH93)*LO3:LO54)+SUMPRODUCT((LM3:LM54=IH92)*(LP3:LP54=IH89)*LO3:LO54)+SUMPRODUCT((LM3:LM54=IH92)*(LP3:LP54=IH90)*LO3:LO54)+SUMPRODUCT((LM3:LM54=IH92)*(LP3:LP54=IH91)*LO3:LO54)+SUMPRODUCT((LM3:LM54=IH93)*(LP3:LP54=IH92)*LN3:LN54)+SUMPRODUCT((LM3:LM54=IH89)*(LP3:LP54=IH92)*LN3:LN54)+SUMPRODUCT((LM3:LM54=IH90)*(LP3:LP54=IH92)*LN3:LN54)+SUMPRODUCT((LM3:LM54=IH91)*(LP3:LP54=IH92)*LN3:LN54)</f>
        <v>0</v>
      </c>
      <c r="IN92" s="395">
        <f ca="1">IL92-IM92+1000</f>
        <v>1000</v>
      </c>
      <c r="IO92" s="395" t="str">
        <f t="shared" ca="1" si="7839"/>
        <v/>
      </c>
      <c r="IP92" s="395" t="str">
        <f ca="1">IF(IH92&lt;&gt;"",VLOOKUP(IH92,HO4:HU52,7,FALSE),"")</f>
        <v/>
      </c>
      <c r="IQ92" s="395" t="str">
        <f ca="1">IF(IH92&lt;&gt;"",VLOOKUP(IH92,HO4:HU52,5,FALSE),"")</f>
        <v/>
      </c>
      <c r="IR92" s="395" t="str">
        <f ca="1">IF(IH92&lt;&gt;"",VLOOKUP(IH92,HO4:HW52,9,FALSE),"")</f>
        <v/>
      </c>
      <c r="IS92" s="395" t="str">
        <f t="shared" ca="1" si="7840"/>
        <v/>
      </c>
      <c r="IT92" s="395" t="str">
        <f ca="1">IF(IH92&lt;&gt;"",RANK(IS92,IS89:IS92),"")</f>
        <v/>
      </c>
      <c r="IU92" s="395" t="str">
        <f ca="1">IF(IH92&lt;&gt;"",SUMPRODUCT((IS89:IS92=IS92)*(IN89:IN92&gt;IN92)),"")</f>
        <v/>
      </c>
      <c r="IV92" s="395" t="str">
        <f ca="1">IF(IH92&lt;&gt;"",SUMPRODUCT((IS89:IS92=IS92)*(IN89:IN92=IN92)*(IL89:IL92&gt;IL92)),"")</f>
        <v/>
      </c>
      <c r="IW92" s="395" t="str">
        <f ca="1">IF(IH92&lt;&gt;"",SUMPRODUCT((IS89:IS92=IS92)*(IN89:IN92=IN92)*(IL89:IL92=IL92)*(IP89:IP92&gt;IP92)),"")</f>
        <v/>
      </c>
      <c r="IX92" s="395" t="str">
        <f ca="1">IF(IH92&lt;&gt;"",SUMPRODUCT((IS89:IS92=IS92)*(IN89:IN92=IN92)*(IL89:IL92=IL92)*(IP89:IP92=IP92)*(IQ89:IQ92&gt;IQ92)),"")</f>
        <v/>
      </c>
      <c r="IY92" s="395" t="str">
        <f ca="1">IF(IH92&lt;&gt;"",SUMPRODUCT((IS89:IS92=IS92)*(IN89:IN92=IN92)*(IL89:IL92=IL92)*(IP89:IP92=IP92)*(IQ89:IQ92=IQ92)*(IR89:IR92&gt;IR92)),"")</f>
        <v/>
      </c>
      <c r="IZ92" s="395" t="str">
        <f ca="1">IF(IH92&lt;&gt;"",SUM(IT92:IY92),"")</f>
        <v/>
      </c>
      <c r="JA92" s="395" t="str">
        <f ca="1">IF(JB40&lt;&gt;"",SUMPRODUCT((JI37:JI40=JI40)*(JH37:JH40=JH40)*(JF37:JF40=JF40)*(JG37:JG40=JG40)),"")</f>
        <v/>
      </c>
      <c r="JB92" s="395" t="str">
        <f ca="1">IF(AND(JA92&lt;&gt;"",JA92&gt;1),JB40,"")</f>
        <v/>
      </c>
      <c r="JC92" s="395" t="str">
        <f ca="1">IF(JB92&lt;&gt;"",SUMPRODUCT((LM3:LM54=JB92)*(LP3:LP54=JB93)*(LQ3:LQ54="W"))+SUMPRODUCT((LM3:LM54=JB92)*(LP3:LP54=JB90)*(LQ3:LQ54="W"))+SUMPRODUCT((LM3:LM54=JB92)*(LP3:LP54=JB91)*(LQ3:LQ54="W"))+SUMPRODUCT((LM3:LM54=JB93)*(LP3:LP54=JB92)*(LR3:LR54="W"))+SUMPRODUCT((LM3:LM54=JB90)*(LP3:LP54=JB92)*(LR3:LR54="W"))+SUMPRODUCT((LM3:LM54=JB91)*(LP3:LP54=JB92)*(LR3:LR54="W")),"")</f>
        <v/>
      </c>
      <c r="JD92" s="395" t="str">
        <f ca="1">IF(JB92&lt;&gt;"",SUMPRODUCT((LM3:LM54=JB92)*(LP3:LP54=JB93)*(LQ3:LQ54="D"))+SUMPRODUCT((LM3:LM54=JB92)*(LP3:LP54=JB90)*(LQ3:LQ54="D"))+SUMPRODUCT((LM3:LM54=JB92)*(LP3:LP54=JB91)*(LQ3:LQ54="D"))+SUMPRODUCT((LM3:LM54=JB93)*(LP3:LP54=JB92)*(LQ3:LQ54="D"))+SUMPRODUCT((LM3:LM54=JB90)*(LP3:LP54=JB92)*(LQ3:LQ54="D"))+SUMPRODUCT((LM3:LM54=JB91)*(LP3:LP54=JB92)*(LQ3:LQ54="D")),"")</f>
        <v/>
      </c>
      <c r="JE92" s="395" t="str">
        <f ca="1">IF(JB92&lt;&gt;"",SUMPRODUCT((LM3:LM54=JB92)*(LP3:LP54=JB93)*(LQ3:LQ54="L"))+SUMPRODUCT((LM3:LM54=JB92)*(LP3:LP54=JB90)*(LQ3:LQ54="L"))+SUMPRODUCT((LM3:LM54=JB92)*(LP3:LP54=JB91)*(LQ3:LQ54="L"))+SUMPRODUCT((LM3:LM54=JB93)*(LP3:LP54=JB92)*(LR3:LR54="L"))+SUMPRODUCT((LM3:LM54=JB90)*(LP3:LP54=JB92)*(LR3:LR54="L"))+SUMPRODUCT((LM3:LM54=JB91)*(LP3:LP54=JB92)*(LR3:LR54="L")),"")</f>
        <v/>
      </c>
      <c r="JF92" s="395">
        <f ca="1">SUMPRODUCT((LM3:LM54=JB92)*(LP3:LP54=JB93)*LN3:LN54)+SUMPRODUCT((LM3:LM54=JB92)*(LP3:LP54=JB89)*LN3:LN54)+SUMPRODUCT((LM3:LM54=JB92)*(LP3:LP54=JB90)*LN3:LN54)+SUMPRODUCT((LM3:LM54=JB92)*(LP3:LP54=JB91)*LN3:LN54)+SUMPRODUCT((LM3:LM54=JB93)*(LP3:LP54=JB92)*LO3:LO54)+SUMPRODUCT((LM3:LM54=JB89)*(LP3:LP54=JB92)*LO3:LO54)+SUMPRODUCT((LM3:LM54=JB90)*(LP3:LP54=JB92)*LO3:LO54)+SUMPRODUCT((LM3:LM54=JB91)*(LP3:LP54=JB92)*LO3:LO54)</f>
        <v>0</v>
      </c>
      <c r="JG92" s="395">
        <f ca="1">SUMPRODUCT((LM3:LM54=JB92)*(LP3:LP54=JB93)*LO3:LO54)+SUMPRODUCT((LM3:LM54=JB92)*(LP3:LP54=JB89)*LO3:LO54)+SUMPRODUCT((LM3:LM54=JB92)*(LP3:LP54=JB90)*LO3:LO54)+SUMPRODUCT((LM3:LM54=JB92)*(LP3:LP54=JB91)*LO3:LO54)+SUMPRODUCT((LM3:LM54=JB93)*(LP3:LP54=JB92)*LN3:LN54)+SUMPRODUCT((LM3:LM54=JB89)*(LP3:LP54=JB92)*LN3:LN54)+SUMPRODUCT((LM3:LM54=JB90)*(LP3:LP54=JB92)*LN3:LN54)+SUMPRODUCT((LM3:LM54=JB91)*(LP3:LP54=JB92)*LN3:LN54)</f>
        <v>0</v>
      </c>
      <c r="JH92" s="395">
        <f ca="1">JF92-JG92+1000</f>
        <v>1000</v>
      </c>
      <c r="JI92" s="395" t="str">
        <f t="shared" ca="1" si="7841"/>
        <v/>
      </c>
      <c r="JJ92" s="395" t="str">
        <f ca="1">IF(JB92&lt;&gt;"",VLOOKUP(JB92,HO4:HU52,7,FALSE),"")</f>
        <v/>
      </c>
      <c r="JK92" s="395" t="str">
        <f ca="1">IF(JB92&lt;&gt;"",VLOOKUP(JB92,HO4:HU52,5,FALSE),"")</f>
        <v/>
      </c>
      <c r="JL92" s="395" t="str">
        <f ca="1">IF(JB92&lt;&gt;"",VLOOKUP(JB92,HO4:HW52,9,FALSE),"")</f>
        <v/>
      </c>
      <c r="JM92" s="395" t="str">
        <f t="shared" ca="1" si="7842"/>
        <v/>
      </c>
      <c r="JN92" s="395" t="str">
        <f ca="1">IF(JB92&lt;&gt;"",RANK(JM92,JM89:JM92),"")</f>
        <v/>
      </c>
      <c r="JO92" s="395" t="str">
        <f ca="1">IF(JB92&lt;&gt;"",SUMPRODUCT((JM89:JM92=JM92)*(JH89:JH92&gt;JH92)),"")</f>
        <v/>
      </c>
      <c r="JP92" s="395" t="str">
        <f ca="1">IF(JB92&lt;&gt;"",SUMPRODUCT((JM89:JM92=JM92)*(JH89:JH92=JH92)*(JF89:JF92&gt;JF92)),"")</f>
        <v/>
      </c>
      <c r="JQ92" s="395" t="str">
        <f ca="1">IF(JB92&lt;&gt;"",SUMPRODUCT((JM89:JM92=JM92)*(JH89:JH92=JH92)*(JF89:JF92=JF92)*(JJ89:JJ92&gt;JJ92)),"")</f>
        <v/>
      </c>
      <c r="JR92" s="395" t="str">
        <f ca="1">IF(JB92&lt;&gt;"",SUMPRODUCT((JM89:JM92=JM92)*(JH89:JH92=JH92)*(JF89:JF92=JF92)*(JJ89:JJ92=JJ92)*(JK89:JK92&gt;JK92)),"")</f>
        <v/>
      </c>
      <c r="JS92" s="395" t="str">
        <f ca="1">IF(JB92&lt;&gt;"",SUMPRODUCT((JM89:JM92=JM92)*(JH89:JH92=JH92)*(JF89:JF92=JF92)*(JJ89:JJ92=JJ92)*(JK89:JK92=JK92)*(JL89:JL92&gt;JL92)),"")</f>
        <v/>
      </c>
      <c r="JT92" s="395" t="str">
        <f t="shared" ca="1" si="7877"/>
        <v/>
      </c>
      <c r="MB92" s="395">
        <f ca="1">IF(COUNTIF(MB37:MB40,4)=4,1,SUMPRODUCT((MB37:MB40=MB40)*(MA37:MA40=MA40)*(LY37:LY40&gt;LY40))+1)</f>
        <v>1</v>
      </c>
      <c r="MM92" s="395" t="str">
        <f ca="1">IF(MN40&lt;&gt;"",SUMPRODUCT((MU37:MU40=MU40)*(MT37:MT40=MT40)*(MR37:MR40=MR40)*(MS37:MS40=MS40)),"")</f>
        <v/>
      </c>
      <c r="MN92" s="395" t="str">
        <f ca="1">IF(AND(MM92&lt;&gt;"",MM92&gt;1),MN40,"")</f>
        <v/>
      </c>
      <c r="MO92" s="395">
        <f ca="1">SUMPRODUCT((PS3:PS54=MN92)*(PV3:PV54=MN93)*(PW3:PW54="W"))+SUMPRODUCT((PS3:PS54=MN92)*(PV3:PV54=MN89)*(PW3:PW54="W"))+SUMPRODUCT((PS3:PS54=MN92)*(PV3:PV54=MN90)*(PW3:PW54="W"))+SUMPRODUCT((PS3:PS54=MN92)*(PV3:PV54=MN91)*(PW3:PW54="W"))+SUMPRODUCT((PS3:PS54=MN93)*(PV3:PV54=MN92)*(PX3:PX54="W"))+SUMPRODUCT((PS3:PS54=MN89)*(PV3:PV54=MN92)*(PX3:PX54="W"))+SUMPRODUCT((PS3:PS54=MN90)*(PV3:PV54=MN92)*(PX3:PX54="W"))+SUMPRODUCT((PS3:PS54=MN91)*(PV3:PV54=MN92)*(PX3:PX54="W"))</f>
        <v>0</v>
      </c>
      <c r="MP92" s="395">
        <f ca="1">SUMPRODUCT((PS3:PS54=MN92)*(PV3:PV54=MN93)*(PW3:PW54="D"))+SUMPRODUCT((PS3:PS54=MN92)*(PV3:PV54=MN89)*(PW3:PW54="D"))+SUMPRODUCT((PS3:PS54=MN92)*(PV3:PV54=MN90)*(PW3:PW54="D"))+SUMPRODUCT((PS3:PS54=MN92)*(PV3:PV54=MN91)*(PW3:PW54="D"))+SUMPRODUCT((PS3:PS54=MN93)*(PV3:PV54=MN92)*(PW3:PW54="D"))+SUMPRODUCT((PS3:PS54=MN89)*(PV3:PV54=MN92)*(PW3:PW54="D"))+SUMPRODUCT((PS3:PS54=MN90)*(PV3:PV54=MN92)*(PW3:PW54="D"))+SUMPRODUCT((PS3:PS54=MN91)*(PV3:PV54=MN92)*(PW3:PW54="D"))</f>
        <v>0</v>
      </c>
      <c r="MQ92" s="395">
        <f ca="1">SUMPRODUCT((PS3:PS54=MN92)*(PV3:PV54=MN93)*(PW3:PW54="L"))+SUMPRODUCT((PS3:PS54=MN92)*(PV3:PV54=MN89)*(PW3:PW54="L"))+SUMPRODUCT((PS3:PS54=MN92)*(PV3:PV54=MN90)*(PW3:PW54="L"))+SUMPRODUCT((PS3:PS54=MN92)*(PV3:PV54=MN91)*(PW3:PW54="L"))+SUMPRODUCT((PS3:PS54=MN93)*(PV3:PV54=MN92)*(PX3:PX54="L"))+SUMPRODUCT((PS3:PS54=MN89)*(PV3:PV54=MN92)*(PX3:PX54="L"))+SUMPRODUCT((PS3:PS54=MN90)*(PV3:PV54=MN92)*(PX3:PX54="L"))+SUMPRODUCT((PS3:PS54=MN91)*(PV3:PV54=MN92)*(PX3:PX54="L"))</f>
        <v>0</v>
      </c>
      <c r="MR92" s="395">
        <f ca="1">SUMPRODUCT((PS3:PS54=MN92)*(PV3:PV54=MN93)*PT3:PT54)+SUMPRODUCT((PS3:PS54=MN92)*(PV3:PV54=MN89)*PT3:PT54)+SUMPRODUCT((PS3:PS54=MN92)*(PV3:PV54=MN90)*PT3:PT54)+SUMPRODUCT((PS3:PS54=MN92)*(PV3:PV54=MN91)*PT3:PT54)+SUMPRODUCT((PS3:PS54=MN93)*(PV3:PV54=MN92)*PU3:PU54)+SUMPRODUCT((PS3:PS54=MN89)*(PV3:PV54=MN92)*PU3:PU54)+SUMPRODUCT((PS3:PS54=MN90)*(PV3:PV54=MN92)*PU3:PU54)+SUMPRODUCT((PS3:PS54=MN91)*(PV3:PV54=MN92)*PU3:PU54)</f>
        <v>0</v>
      </c>
      <c r="MS92" s="395">
        <f ca="1">SUMPRODUCT((PS3:PS54=MN92)*(PV3:PV54=MN93)*PU3:PU54)+SUMPRODUCT((PS3:PS54=MN92)*(PV3:PV54=MN89)*PU3:PU54)+SUMPRODUCT((PS3:PS54=MN92)*(PV3:PV54=MN90)*PU3:PU54)+SUMPRODUCT((PS3:PS54=MN92)*(PV3:PV54=MN91)*PU3:PU54)+SUMPRODUCT((PS3:PS54=MN93)*(PV3:PV54=MN92)*PT3:PT54)+SUMPRODUCT((PS3:PS54=MN89)*(PV3:PV54=MN92)*PT3:PT54)+SUMPRODUCT((PS3:PS54=MN90)*(PV3:PV54=MN92)*PT3:PT54)+SUMPRODUCT((PS3:PS54=MN91)*(PV3:PV54=MN92)*PT3:PT54)</f>
        <v>0</v>
      </c>
      <c r="MT92" s="395">
        <f ca="1">MR92-MS92+1000</f>
        <v>1000</v>
      </c>
      <c r="MU92" s="395" t="str">
        <f t="shared" ca="1" si="7843"/>
        <v/>
      </c>
      <c r="MV92" s="395" t="str">
        <f ca="1">IF(MN92&lt;&gt;"",VLOOKUP(MN92,LU4:MA52,7,FALSE),"")</f>
        <v/>
      </c>
      <c r="MW92" s="395" t="str">
        <f ca="1">IF(MN92&lt;&gt;"",VLOOKUP(MN92,LU4:MA52,5,FALSE),"")</f>
        <v/>
      </c>
      <c r="MX92" s="395" t="str">
        <f ca="1">IF(MN92&lt;&gt;"",VLOOKUP(MN92,LU4:MC52,9,FALSE),"")</f>
        <v/>
      </c>
      <c r="MY92" s="395" t="str">
        <f t="shared" ca="1" si="7844"/>
        <v/>
      </c>
      <c r="MZ92" s="395" t="str">
        <f ca="1">IF(MN92&lt;&gt;"",RANK(MY92,MY89:MY92),"")</f>
        <v/>
      </c>
      <c r="NA92" s="395" t="str">
        <f ca="1">IF(MN92&lt;&gt;"",SUMPRODUCT((MY89:MY92=MY92)*(MT89:MT92&gt;MT92)),"")</f>
        <v/>
      </c>
      <c r="NB92" s="395" t="str">
        <f ca="1">IF(MN92&lt;&gt;"",SUMPRODUCT((MY89:MY92=MY92)*(MT89:MT92=MT92)*(MR89:MR92&gt;MR92)),"")</f>
        <v/>
      </c>
      <c r="NC92" s="395" t="str">
        <f ca="1">IF(MN92&lt;&gt;"",SUMPRODUCT((MY89:MY92=MY92)*(MT89:MT92=MT92)*(MR89:MR92=MR92)*(MV89:MV92&gt;MV92)),"")</f>
        <v/>
      </c>
      <c r="ND92" s="395" t="str">
        <f ca="1">IF(MN92&lt;&gt;"",SUMPRODUCT((MY89:MY92=MY92)*(MT89:MT92=MT92)*(MR89:MR92=MR92)*(MV89:MV92=MV92)*(MW89:MW92&gt;MW92)),"")</f>
        <v/>
      </c>
      <c r="NE92" s="395" t="str">
        <f ca="1">IF(MN92&lt;&gt;"",SUMPRODUCT((MY89:MY92=MY92)*(MT89:MT92=MT92)*(MR89:MR92=MR92)*(MV89:MV92=MV92)*(MW89:MW92=MW92)*(MX89:MX92&gt;MX92)),"")</f>
        <v/>
      </c>
      <c r="NF92" s="395" t="str">
        <f ca="1">IF(MN92&lt;&gt;"",SUM(MZ92:NE92),"")</f>
        <v/>
      </c>
      <c r="NG92" s="395" t="str">
        <f ca="1">IF(NH40&lt;&gt;"",SUMPRODUCT((NO37:NO40=NO40)*(NN37:NN40=NN40)*(NL37:NL40=NL40)*(NM37:NM40=NM40)),"")</f>
        <v/>
      </c>
      <c r="NH92" s="395" t="str">
        <f ca="1">IF(AND(NG92&lt;&gt;"",NG92&gt;1),NH40,"")</f>
        <v/>
      </c>
      <c r="NI92" s="395" t="str">
        <f ca="1">IF(NH92&lt;&gt;"",SUMPRODUCT((PS3:PS54=NH92)*(PV3:PV54=NH93)*(PW3:PW54="W"))+SUMPRODUCT((PS3:PS54=NH92)*(PV3:PV54=NH90)*(PW3:PW54="W"))+SUMPRODUCT((PS3:PS54=NH92)*(PV3:PV54=NH91)*(PW3:PW54="W"))+SUMPRODUCT((PS3:PS54=NH93)*(PV3:PV54=NH92)*(PX3:PX54="W"))+SUMPRODUCT((PS3:PS54=NH90)*(PV3:PV54=NH92)*(PX3:PX54="W"))+SUMPRODUCT((PS3:PS54=NH91)*(PV3:PV54=NH92)*(PX3:PX54="W")),"")</f>
        <v/>
      </c>
      <c r="NJ92" s="395" t="str">
        <f ca="1">IF(NH92&lt;&gt;"",SUMPRODUCT((PS3:PS54=NH92)*(PV3:PV54=NH93)*(PW3:PW54="D"))+SUMPRODUCT((PS3:PS54=NH92)*(PV3:PV54=NH90)*(PW3:PW54="D"))+SUMPRODUCT((PS3:PS54=NH92)*(PV3:PV54=NH91)*(PW3:PW54="D"))+SUMPRODUCT((PS3:PS54=NH93)*(PV3:PV54=NH92)*(PW3:PW54="D"))+SUMPRODUCT((PS3:PS54=NH90)*(PV3:PV54=NH92)*(PW3:PW54="D"))+SUMPRODUCT((PS3:PS54=NH91)*(PV3:PV54=NH92)*(PW3:PW54="D")),"")</f>
        <v/>
      </c>
      <c r="NK92" s="395" t="str">
        <f ca="1">IF(NH92&lt;&gt;"",SUMPRODUCT((PS3:PS54=NH92)*(PV3:PV54=NH93)*(PW3:PW54="L"))+SUMPRODUCT((PS3:PS54=NH92)*(PV3:PV54=NH90)*(PW3:PW54="L"))+SUMPRODUCT((PS3:PS54=NH92)*(PV3:PV54=NH91)*(PW3:PW54="L"))+SUMPRODUCT((PS3:PS54=NH93)*(PV3:PV54=NH92)*(PX3:PX54="L"))+SUMPRODUCT((PS3:PS54=NH90)*(PV3:PV54=NH92)*(PX3:PX54="L"))+SUMPRODUCT((PS3:PS54=NH91)*(PV3:PV54=NH92)*(PX3:PX54="L")),"")</f>
        <v/>
      </c>
      <c r="NL92" s="395">
        <f ca="1">SUMPRODUCT((PS3:PS54=NH92)*(PV3:PV54=NH93)*PT3:PT54)+SUMPRODUCT((PS3:PS54=NH92)*(PV3:PV54=NH89)*PT3:PT54)+SUMPRODUCT((PS3:PS54=NH92)*(PV3:PV54=NH90)*PT3:PT54)+SUMPRODUCT((PS3:PS54=NH92)*(PV3:PV54=NH91)*PT3:PT54)+SUMPRODUCT((PS3:PS54=NH93)*(PV3:PV54=NH92)*PU3:PU54)+SUMPRODUCT((PS3:PS54=NH89)*(PV3:PV54=NH92)*PU3:PU54)+SUMPRODUCT((PS3:PS54=NH90)*(PV3:PV54=NH92)*PU3:PU54)+SUMPRODUCT((PS3:PS54=NH91)*(PV3:PV54=NH92)*PU3:PU54)</f>
        <v>0</v>
      </c>
      <c r="NM92" s="395">
        <f ca="1">SUMPRODUCT((PS3:PS54=NH92)*(PV3:PV54=NH93)*PU3:PU54)+SUMPRODUCT((PS3:PS54=NH92)*(PV3:PV54=NH89)*PU3:PU54)+SUMPRODUCT((PS3:PS54=NH92)*(PV3:PV54=NH90)*PU3:PU54)+SUMPRODUCT((PS3:PS54=NH92)*(PV3:PV54=NH91)*PU3:PU54)+SUMPRODUCT((PS3:PS54=NH93)*(PV3:PV54=NH92)*PT3:PT54)+SUMPRODUCT((PS3:PS54=NH89)*(PV3:PV54=NH92)*PT3:PT54)+SUMPRODUCT((PS3:PS54=NH90)*(PV3:PV54=NH92)*PT3:PT54)+SUMPRODUCT((PS3:PS54=NH91)*(PV3:PV54=NH92)*PT3:PT54)</f>
        <v>0</v>
      </c>
      <c r="NN92" s="395">
        <f ca="1">NL92-NM92+1000</f>
        <v>1000</v>
      </c>
      <c r="NO92" s="395" t="str">
        <f t="shared" ca="1" si="7845"/>
        <v/>
      </c>
      <c r="NP92" s="395" t="str">
        <f ca="1">IF(NH92&lt;&gt;"",VLOOKUP(NH92,LU4:MA52,7,FALSE),"")</f>
        <v/>
      </c>
      <c r="NQ92" s="395" t="str">
        <f ca="1">IF(NH92&lt;&gt;"",VLOOKUP(NH92,LU4:MA52,5,FALSE),"")</f>
        <v/>
      </c>
      <c r="NR92" s="395" t="str">
        <f ca="1">IF(NH92&lt;&gt;"",VLOOKUP(NH92,LU4:MC52,9,FALSE),"")</f>
        <v/>
      </c>
      <c r="NS92" s="395" t="str">
        <f t="shared" ca="1" si="7846"/>
        <v/>
      </c>
      <c r="NT92" s="395" t="str">
        <f ca="1">IF(NH92&lt;&gt;"",RANK(NS92,NS89:NS92),"")</f>
        <v/>
      </c>
      <c r="NU92" s="395" t="str">
        <f ca="1">IF(NH92&lt;&gt;"",SUMPRODUCT((NS89:NS92=NS92)*(NN89:NN92&gt;NN92)),"")</f>
        <v/>
      </c>
      <c r="NV92" s="395" t="str">
        <f ca="1">IF(NH92&lt;&gt;"",SUMPRODUCT((NS89:NS92=NS92)*(NN89:NN92=NN92)*(NL89:NL92&gt;NL92)),"")</f>
        <v/>
      </c>
      <c r="NW92" s="395" t="str">
        <f ca="1">IF(NH92&lt;&gt;"",SUMPRODUCT((NS89:NS92=NS92)*(NN89:NN92=NN92)*(NL89:NL92=NL92)*(NP89:NP92&gt;NP92)),"")</f>
        <v/>
      </c>
      <c r="NX92" s="395" t="str">
        <f ca="1">IF(NH92&lt;&gt;"",SUMPRODUCT((NS89:NS92=NS92)*(NN89:NN92=NN92)*(NL89:NL92=NL92)*(NP89:NP92=NP92)*(NQ89:NQ92&gt;NQ92)),"")</f>
        <v/>
      </c>
      <c r="NY92" s="395" t="str">
        <f ca="1">IF(NH92&lt;&gt;"",SUMPRODUCT((NS89:NS92=NS92)*(NN89:NN92=NN92)*(NL89:NL92=NL92)*(NP89:NP92=NP92)*(NQ89:NQ92=NQ92)*(NR89:NR92&gt;NR92)),"")</f>
        <v/>
      </c>
      <c r="NZ92" s="395" t="str">
        <f t="shared" ca="1" si="7878"/>
        <v/>
      </c>
      <c r="QH92" s="395">
        <f ca="1">IF(COUNTIF(QH37:QH40,4)=4,1,SUMPRODUCT((QH37:QH40=QH40)*(QG37:QG40=QG40)*(QE37:QE40&gt;QE40))+1)</f>
        <v>1</v>
      </c>
      <c r="QS92" s="395">
        <f ca="1">IF(QT40&lt;&gt;"",SUMPRODUCT((RA37:RA40=RA40)*(QZ37:QZ40=QZ40)*(QX37:QX40=QX40)*(QY37:QY40=QY40)),"")</f>
        <v>4</v>
      </c>
      <c r="QT92" s="395" t="str">
        <f ca="1">IF(AND(QS92&lt;&gt;"",QS92&gt;1),QT40,"")</f>
        <v>Fluminense</v>
      </c>
      <c r="QU92" s="395">
        <f ca="1">SUMPRODUCT((TY3:TY54=QT92)*(UB3:UB54=QT93)*(UC3:UC54="W"))+SUMPRODUCT((TY3:TY54=QT92)*(UB3:UB54=QT89)*(UC3:UC54="W"))+SUMPRODUCT((TY3:TY54=QT92)*(UB3:UB54=QT90)*(UC3:UC54="W"))+SUMPRODUCT((TY3:TY54=QT92)*(UB3:UB54=QT91)*(UC3:UC54="W"))+SUMPRODUCT((TY3:TY54=QT93)*(UB3:UB54=QT92)*(UD3:UD54="W"))+SUMPRODUCT((TY3:TY54=QT89)*(UB3:UB54=QT92)*(UD3:UD54="W"))+SUMPRODUCT((TY3:TY54=QT90)*(UB3:UB54=QT92)*(UD3:UD54="W"))+SUMPRODUCT((TY3:TY54=QT91)*(UB3:UB54=QT92)*(UD3:UD54="W"))</f>
        <v>0</v>
      </c>
      <c r="QV92" s="395">
        <f ca="1">SUMPRODUCT((TY3:TY54=QT92)*(UB3:UB54=QT93)*(UC3:UC54="D"))+SUMPRODUCT((TY3:TY54=QT92)*(UB3:UB54=QT89)*(UC3:UC54="D"))+SUMPRODUCT((TY3:TY54=QT92)*(UB3:UB54=QT90)*(UC3:UC54="D"))+SUMPRODUCT((TY3:TY54=QT92)*(UB3:UB54=QT91)*(UC3:UC54="D"))+SUMPRODUCT((TY3:TY54=QT93)*(UB3:UB54=QT92)*(UC3:UC54="D"))+SUMPRODUCT((TY3:TY54=QT89)*(UB3:UB54=QT92)*(UC3:UC54="D"))+SUMPRODUCT((TY3:TY54=QT90)*(UB3:UB54=QT92)*(UC3:UC54="D"))+SUMPRODUCT((TY3:TY54=QT91)*(UB3:UB54=QT92)*(UC3:UC54="D"))</f>
        <v>0</v>
      </c>
      <c r="QW92" s="395">
        <f ca="1">SUMPRODUCT((TY3:TY54=QT92)*(UB3:UB54=QT93)*(UC3:UC54="L"))+SUMPRODUCT((TY3:TY54=QT92)*(UB3:UB54=QT89)*(UC3:UC54="L"))+SUMPRODUCT((TY3:TY54=QT92)*(UB3:UB54=QT90)*(UC3:UC54="L"))+SUMPRODUCT((TY3:TY54=QT92)*(UB3:UB54=QT91)*(UC3:UC54="L"))+SUMPRODUCT((TY3:TY54=QT93)*(UB3:UB54=QT92)*(UD3:UD54="L"))+SUMPRODUCT((TY3:TY54=QT89)*(UB3:UB54=QT92)*(UD3:UD54="L"))+SUMPRODUCT((TY3:TY54=QT90)*(UB3:UB54=QT92)*(UD3:UD54="L"))+SUMPRODUCT((TY3:TY54=QT91)*(UB3:UB54=QT92)*(UD3:UD54="L"))</f>
        <v>0</v>
      </c>
      <c r="QX92" s="395">
        <f ca="1">SUMPRODUCT((TY3:TY54=QT92)*(UB3:UB54=QT93)*TZ3:TZ54)+SUMPRODUCT((TY3:TY54=QT92)*(UB3:UB54=QT89)*TZ3:TZ54)+SUMPRODUCT((TY3:TY54=QT92)*(UB3:UB54=QT90)*TZ3:TZ54)+SUMPRODUCT((TY3:TY54=QT92)*(UB3:UB54=QT91)*TZ3:TZ54)+SUMPRODUCT((TY3:TY54=QT93)*(UB3:UB54=QT92)*UA3:UA54)+SUMPRODUCT((TY3:TY54=QT89)*(UB3:UB54=QT92)*UA3:UA54)+SUMPRODUCT((TY3:TY54=QT90)*(UB3:UB54=QT92)*UA3:UA54)+SUMPRODUCT((TY3:TY54=QT91)*(UB3:UB54=QT92)*UA3:UA54)</f>
        <v>0</v>
      </c>
      <c r="QY92" s="395">
        <f ca="1">SUMPRODUCT((TY3:TY54=QT92)*(UB3:UB54=QT93)*UA3:UA54)+SUMPRODUCT((TY3:TY54=QT92)*(UB3:UB54=QT89)*UA3:UA54)+SUMPRODUCT((TY3:TY54=QT92)*(UB3:UB54=QT90)*UA3:UA54)+SUMPRODUCT((TY3:TY54=QT92)*(UB3:UB54=QT91)*UA3:UA54)+SUMPRODUCT((TY3:TY54=QT93)*(UB3:UB54=QT92)*TZ3:TZ54)+SUMPRODUCT((TY3:TY54=QT89)*(UB3:UB54=QT92)*TZ3:TZ54)+SUMPRODUCT((TY3:TY54=QT90)*(UB3:UB54=QT92)*TZ3:TZ54)+SUMPRODUCT((TY3:TY54=QT91)*(UB3:UB54=QT92)*TZ3:TZ54)</f>
        <v>0</v>
      </c>
      <c r="QZ92" s="395">
        <f ca="1">QX92-QY92+1000</f>
        <v>1000</v>
      </c>
      <c r="RA92" s="395">
        <f t="shared" ca="1" si="7847"/>
        <v>0</v>
      </c>
      <c r="RB92" s="395">
        <f ca="1">IF(QT92&lt;&gt;"",VLOOKUP(QT92,QA4:QG52,7,FALSE),"")</f>
        <v>1000</v>
      </c>
      <c r="RC92" s="395">
        <f ca="1">IF(QT92&lt;&gt;"",VLOOKUP(QT92,QA4:QG52,5,FALSE),"")</f>
        <v>0</v>
      </c>
      <c r="RD92" s="395">
        <f ca="1">IF(QT92&lt;&gt;"",VLOOKUP(QT92,QA4:QI52,9,FALSE),"")</f>
        <v>26</v>
      </c>
      <c r="RE92" s="395">
        <f t="shared" ca="1" si="7848"/>
        <v>0</v>
      </c>
      <c r="RF92" s="395">
        <f ca="1">IF(QT92&lt;&gt;"",RANK(RE92,RE89:RE92),"")</f>
        <v>1</v>
      </c>
      <c r="RG92" s="395">
        <f ca="1">IF(QT92&lt;&gt;"",SUMPRODUCT((RE89:RE92=RE92)*(QZ89:QZ92&gt;QZ92)),"")</f>
        <v>0</v>
      </c>
      <c r="RH92" s="395">
        <f ca="1">IF(QT92&lt;&gt;"",SUMPRODUCT((RE89:RE92=RE92)*(QZ89:QZ92=QZ92)*(QX89:QX92&gt;QX92)),"")</f>
        <v>0</v>
      </c>
      <c r="RI92" s="395">
        <f ca="1">IF(QT92&lt;&gt;"",SUMPRODUCT((RE89:RE92=RE92)*(QZ89:QZ92=QZ92)*(QX89:QX92=QX92)*(RB89:RB92&gt;RB92)),"")</f>
        <v>0</v>
      </c>
      <c r="RJ92" s="395">
        <f ca="1">IF(QT92&lt;&gt;"",SUMPRODUCT((RE89:RE92=RE92)*(QZ89:QZ92=QZ92)*(QX89:QX92=QX92)*(RB89:RB92=RB92)*(RC89:RC92&gt;RC92)),"")</f>
        <v>0</v>
      </c>
      <c r="RK92" s="395">
        <f ca="1">IF(QT92&lt;&gt;"",SUMPRODUCT((RE89:RE92=RE92)*(QZ89:QZ92=QZ92)*(QX89:QX92=QX92)*(RB89:RB92=RB92)*(RC89:RC92=RC92)*(RD89:RD92&gt;RD92)),"")</f>
        <v>0</v>
      </c>
      <c r="RL92" s="395">
        <f ca="1">IF(QT92&lt;&gt;"",SUM(RF92:RK92),"")</f>
        <v>1</v>
      </c>
      <c r="RM92" s="395" t="str">
        <f ca="1">IF(RN40&lt;&gt;"",SUMPRODUCT((RU37:RU40=RU40)*(RT37:RT40=RT40)*(RR37:RR40=RR40)*(RS37:RS40=RS40)),"")</f>
        <v/>
      </c>
      <c r="RN92" s="395" t="str">
        <f ca="1">IF(AND(RM92&lt;&gt;"",RM92&gt;1),RN40,"")</f>
        <v/>
      </c>
      <c r="RO92" s="395" t="str">
        <f ca="1">IF(RN92&lt;&gt;"",SUMPRODUCT((TY3:TY54=RN92)*(UB3:UB54=RN93)*(UC3:UC54="W"))+SUMPRODUCT((TY3:TY54=RN92)*(UB3:UB54=RN90)*(UC3:UC54="W"))+SUMPRODUCT((TY3:TY54=RN92)*(UB3:UB54=RN91)*(UC3:UC54="W"))+SUMPRODUCT((TY3:TY54=RN93)*(UB3:UB54=RN92)*(UD3:UD54="W"))+SUMPRODUCT((TY3:TY54=RN90)*(UB3:UB54=RN92)*(UD3:UD54="W"))+SUMPRODUCT((TY3:TY54=RN91)*(UB3:UB54=RN92)*(UD3:UD54="W")),"")</f>
        <v/>
      </c>
      <c r="RP92" s="395" t="str">
        <f ca="1">IF(RN92&lt;&gt;"",SUMPRODUCT((TY3:TY54=RN92)*(UB3:UB54=RN93)*(UC3:UC54="D"))+SUMPRODUCT((TY3:TY54=RN92)*(UB3:UB54=RN90)*(UC3:UC54="D"))+SUMPRODUCT((TY3:TY54=RN92)*(UB3:UB54=RN91)*(UC3:UC54="D"))+SUMPRODUCT((TY3:TY54=RN93)*(UB3:UB54=RN92)*(UC3:UC54="D"))+SUMPRODUCT((TY3:TY54=RN90)*(UB3:UB54=RN92)*(UC3:UC54="D"))+SUMPRODUCT((TY3:TY54=RN91)*(UB3:UB54=RN92)*(UC3:UC54="D")),"")</f>
        <v/>
      </c>
      <c r="RQ92" s="395" t="str">
        <f ca="1">IF(RN92&lt;&gt;"",SUMPRODUCT((TY3:TY54=RN92)*(UB3:UB54=RN93)*(UC3:UC54="L"))+SUMPRODUCT((TY3:TY54=RN92)*(UB3:UB54=RN90)*(UC3:UC54="L"))+SUMPRODUCT((TY3:TY54=RN92)*(UB3:UB54=RN91)*(UC3:UC54="L"))+SUMPRODUCT((TY3:TY54=RN93)*(UB3:UB54=RN92)*(UD3:UD54="L"))+SUMPRODUCT((TY3:TY54=RN90)*(UB3:UB54=RN92)*(UD3:UD54="L"))+SUMPRODUCT((TY3:TY54=RN91)*(UB3:UB54=RN92)*(UD3:UD54="L")),"")</f>
        <v/>
      </c>
      <c r="RR92" s="395">
        <f ca="1">SUMPRODUCT((TY3:TY54=RN92)*(UB3:UB54=RN93)*TZ3:TZ54)+SUMPRODUCT((TY3:TY54=RN92)*(UB3:UB54=RN89)*TZ3:TZ54)+SUMPRODUCT((TY3:TY54=RN92)*(UB3:UB54=RN90)*TZ3:TZ54)+SUMPRODUCT((TY3:TY54=RN92)*(UB3:UB54=RN91)*TZ3:TZ54)+SUMPRODUCT((TY3:TY54=RN93)*(UB3:UB54=RN92)*UA3:UA54)+SUMPRODUCT((TY3:TY54=RN89)*(UB3:UB54=RN92)*UA3:UA54)+SUMPRODUCT((TY3:TY54=RN90)*(UB3:UB54=RN92)*UA3:UA54)+SUMPRODUCT((TY3:TY54=RN91)*(UB3:UB54=RN92)*UA3:UA54)</f>
        <v>0</v>
      </c>
      <c r="RS92" s="395">
        <f ca="1">SUMPRODUCT((TY3:TY54=RN92)*(UB3:UB54=RN93)*UA3:UA54)+SUMPRODUCT((TY3:TY54=RN92)*(UB3:UB54=RN89)*UA3:UA54)+SUMPRODUCT((TY3:TY54=RN92)*(UB3:UB54=RN90)*UA3:UA54)+SUMPRODUCT((TY3:TY54=RN92)*(UB3:UB54=RN91)*UA3:UA54)+SUMPRODUCT((TY3:TY54=RN93)*(UB3:UB54=RN92)*TZ3:TZ54)+SUMPRODUCT((TY3:TY54=RN89)*(UB3:UB54=RN92)*TZ3:TZ54)+SUMPRODUCT((TY3:TY54=RN90)*(UB3:UB54=RN92)*TZ3:TZ54)+SUMPRODUCT((TY3:TY54=RN91)*(UB3:UB54=RN92)*TZ3:TZ54)</f>
        <v>0</v>
      </c>
      <c r="RT92" s="395">
        <f ca="1">RR92-RS92+1000</f>
        <v>1000</v>
      </c>
      <c r="RU92" s="395" t="str">
        <f t="shared" ca="1" si="7849"/>
        <v/>
      </c>
      <c r="RV92" s="395" t="str">
        <f ca="1">IF(RN92&lt;&gt;"",VLOOKUP(RN92,QA4:QG52,7,FALSE),"")</f>
        <v/>
      </c>
      <c r="RW92" s="395" t="str">
        <f ca="1">IF(RN92&lt;&gt;"",VLOOKUP(RN92,QA4:QG52,5,FALSE),"")</f>
        <v/>
      </c>
      <c r="RX92" s="395" t="str">
        <f ca="1">IF(RN92&lt;&gt;"",VLOOKUP(RN92,QA4:QI52,9,FALSE),"")</f>
        <v/>
      </c>
      <c r="RY92" s="395" t="str">
        <f t="shared" ca="1" si="7850"/>
        <v/>
      </c>
      <c r="RZ92" s="395" t="str">
        <f ca="1">IF(RN92&lt;&gt;"",RANK(RY92,RY89:RY92),"")</f>
        <v/>
      </c>
      <c r="SA92" s="395" t="str">
        <f ca="1">IF(RN92&lt;&gt;"",SUMPRODUCT((RY89:RY92=RY92)*(RT89:RT92&gt;RT92)),"")</f>
        <v/>
      </c>
      <c r="SB92" s="395" t="str">
        <f ca="1">IF(RN92&lt;&gt;"",SUMPRODUCT((RY89:RY92=RY92)*(RT89:RT92=RT92)*(RR89:RR92&gt;RR92)),"")</f>
        <v/>
      </c>
      <c r="SC92" s="395" t="str">
        <f ca="1">IF(RN92&lt;&gt;"",SUMPRODUCT((RY89:RY92=RY92)*(RT89:RT92=RT92)*(RR89:RR92=RR92)*(RV89:RV92&gt;RV92)),"")</f>
        <v/>
      </c>
      <c r="SD92" s="395" t="str">
        <f ca="1">IF(RN92&lt;&gt;"",SUMPRODUCT((RY89:RY92=RY92)*(RT89:RT92=RT92)*(RR89:RR92=RR92)*(RV89:RV92=RV92)*(RW89:RW92&gt;RW92)),"")</f>
        <v/>
      </c>
      <c r="SE92" s="395" t="str">
        <f ca="1">IF(RN92&lt;&gt;"",SUMPRODUCT((RY89:RY92=RY92)*(RT89:RT92=RT92)*(RR89:RR92=RR92)*(RV89:RV92=RV92)*(RW89:RW92=RW92)*(RX89:RX92&gt;RX92)),"")</f>
        <v/>
      </c>
      <c r="SF92" s="395" t="str">
        <f t="shared" ca="1" si="7879"/>
        <v/>
      </c>
      <c r="UN92" s="395">
        <f ca="1">IF(COUNTIF(UN37:UN40,4)=4,1,SUMPRODUCT((UN37:UN40=UN40)*(UM37:UM40=UM40)*(UK37:UK40&gt;UK40))+1)</f>
        <v>1</v>
      </c>
      <c r="UY92" s="395">
        <f ca="1">IF(UZ40&lt;&gt;"",SUMPRODUCT((VG37:VG40=VG40)*(VF37:VF40=VF40)*(VD37:VD40=VD40)*(VE37:VE40=VE40)),"")</f>
        <v>4</v>
      </c>
      <c r="UZ92" s="395" t="str">
        <f ca="1">IF(AND(UY92&lt;&gt;"",UY92&gt;1),UZ40,"")</f>
        <v>Fluminense</v>
      </c>
      <c r="VA92" s="395">
        <f ca="1">SUMPRODUCT((YE3:YE54=UZ92)*(YH3:YH54=UZ93)*(YI3:YI54="W"))+SUMPRODUCT((YE3:YE54=UZ92)*(YH3:YH54=UZ89)*(YI3:YI54="W"))+SUMPRODUCT((YE3:YE54=UZ92)*(YH3:YH54=UZ90)*(YI3:YI54="W"))+SUMPRODUCT((YE3:YE54=UZ92)*(YH3:YH54=UZ91)*(YI3:YI54="W"))+SUMPRODUCT((YE3:YE54=UZ93)*(YH3:YH54=UZ92)*(YJ3:YJ54="W"))+SUMPRODUCT((YE3:YE54=UZ89)*(YH3:YH54=UZ92)*(YJ3:YJ54="W"))+SUMPRODUCT((YE3:YE54=UZ90)*(YH3:YH54=UZ92)*(YJ3:YJ54="W"))+SUMPRODUCT((YE3:YE54=UZ91)*(YH3:YH54=UZ92)*(YJ3:YJ54="W"))</f>
        <v>0</v>
      </c>
      <c r="VB92" s="395">
        <f ca="1">SUMPRODUCT((YE3:YE54=UZ92)*(YH3:YH54=UZ93)*(YI3:YI54="D"))+SUMPRODUCT((YE3:YE54=UZ92)*(YH3:YH54=UZ89)*(YI3:YI54="D"))+SUMPRODUCT((YE3:YE54=UZ92)*(YH3:YH54=UZ90)*(YI3:YI54="D"))+SUMPRODUCT((YE3:YE54=UZ92)*(YH3:YH54=UZ91)*(YI3:YI54="D"))+SUMPRODUCT((YE3:YE54=UZ93)*(YH3:YH54=UZ92)*(YI3:YI54="D"))+SUMPRODUCT((YE3:YE54=UZ89)*(YH3:YH54=UZ92)*(YI3:YI54="D"))+SUMPRODUCT((YE3:YE54=UZ90)*(YH3:YH54=UZ92)*(YI3:YI54="D"))+SUMPRODUCT((YE3:YE54=UZ91)*(YH3:YH54=UZ92)*(YI3:YI54="D"))</f>
        <v>0</v>
      </c>
      <c r="VC92" s="395">
        <f ca="1">SUMPRODUCT((YE3:YE54=UZ92)*(YH3:YH54=UZ93)*(YI3:YI54="L"))+SUMPRODUCT((YE3:YE54=UZ92)*(YH3:YH54=UZ89)*(YI3:YI54="L"))+SUMPRODUCT((YE3:YE54=UZ92)*(YH3:YH54=UZ90)*(YI3:YI54="L"))+SUMPRODUCT((YE3:YE54=UZ92)*(YH3:YH54=UZ91)*(YI3:YI54="L"))+SUMPRODUCT((YE3:YE54=UZ93)*(YH3:YH54=UZ92)*(YJ3:YJ54="L"))+SUMPRODUCT((YE3:YE54=UZ89)*(YH3:YH54=UZ92)*(YJ3:YJ54="L"))+SUMPRODUCT((YE3:YE54=UZ90)*(YH3:YH54=UZ92)*(YJ3:YJ54="L"))+SUMPRODUCT((YE3:YE54=UZ91)*(YH3:YH54=UZ92)*(YJ3:YJ54="L"))</f>
        <v>0</v>
      </c>
      <c r="VD92" s="395">
        <f ca="1">SUMPRODUCT((YE3:YE54=UZ92)*(YH3:YH54=UZ93)*YF3:YF54)+SUMPRODUCT((YE3:YE54=UZ92)*(YH3:YH54=UZ89)*YF3:YF54)+SUMPRODUCT((YE3:YE54=UZ92)*(YH3:YH54=UZ90)*YF3:YF54)+SUMPRODUCT((YE3:YE54=UZ92)*(YH3:YH54=UZ91)*YF3:YF54)+SUMPRODUCT((YE3:YE54=UZ93)*(YH3:YH54=UZ92)*YG3:YG54)+SUMPRODUCT((YE3:YE54=UZ89)*(YH3:YH54=UZ92)*YG3:YG54)+SUMPRODUCT((YE3:YE54=UZ90)*(YH3:YH54=UZ92)*YG3:YG54)+SUMPRODUCT((YE3:YE54=UZ91)*(YH3:YH54=UZ92)*YG3:YG54)</f>
        <v>0</v>
      </c>
      <c r="VE92" s="395">
        <f ca="1">SUMPRODUCT((YE3:YE54=UZ92)*(YH3:YH54=UZ93)*YG3:YG54)+SUMPRODUCT((YE3:YE54=UZ92)*(YH3:YH54=UZ89)*YG3:YG54)+SUMPRODUCT((YE3:YE54=UZ92)*(YH3:YH54=UZ90)*YG3:YG54)+SUMPRODUCT((YE3:YE54=UZ92)*(YH3:YH54=UZ91)*YG3:YG54)+SUMPRODUCT((YE3:YE54=UZ93)*(YH3:YH54=UZ92)*YF3:YF54)+SUMPRODUCT((YE3:YE54=UZ89)*(YH3:YH54=UZ92)*YF3:YF54)+SUMPRODUCT((YE3:YE54=UZ90)*(YH3:YH54=UZ92)*YF3:YF54)+SUMPRODUCT((YE3:YE54=UZ91)*(YH3:YH54=UZ92)*YF3:YF54)</f>
        <v>0</v>
      </c>
      <c r="VF92" s="395">
        <f ca="1">VD92-VE92+1000</f>
        <v>1000</v>
      </c>
      <c r="VG92" s="395">
        <f t="shared" ca="1" si="7851"/>
        <v>0</v>
      </c>
      <c r="VH92" s="395">
        <f ca="1">IF(UZ92&lt;&gt;"",VLOOKUP(UZ92,UG4:UM52,7,FALSE),"")</f>
        <v>1000</v>
      </c>
      <c r="VI92" s="395">
        <f ca="1">IF(UZ92&lt;&gt;"",VLOOKUP(UZ92,UG4:UM52,5,FALSE),"")</f>
        <v>0</v>
      </c>
      <c r="VJ92" s="395">
        <f ca="1">IF(UZ92&lt;&gt;"",VLOOKUP(UZ92,UG4:UO52,9,FALSE),"")</f>
        <v>26</v>
      </c>
      <c r="VK92" s="395">
        <f t="shared" ca="1" si="7852"/>
        <v>0</v>
      </c>
      <c r="VL92" s="395">
        <f ca="1">IF(UZ92&lt;&gt;"",RANK(VK92,VK89:VK92),"")</f>
        <v>1</v>
      </c>
      <c r="VM92" s="395">
        <f ca="1">IF(UZ92&lt;&gt;"",SUMPRODUCT((VK89:VK92=VK92)*(VF89:VF92&gt;VF92)),"")</f>
        <v>0</v>
      </c>
      <c r="VN92" s="395">
        <f ca="1">IF(UZ92&lt;&gt;"",SUMPRODUCT((VK89:VK92=VK92)*(VF89:VF92=VF92)*(VD89:VD92&gt;VD92)),"")</f>
        <v>0</v>
      </c>
      <c r="VO92" s="395">
        <f ca="1">IF(UZ92&lt;&gt;"",SUMPRODUCT((VK89:VK92=VK92)*(VF89:VF92=VF92)*(VD89:VD92=VD92)*(VH89:VH92&gt;VH92)),"")</f>
        <v>0</v>
      </c>
      <c r="VP92" s="395">
        <f ca="1">IF(UZ92&lt;&gt;"",SUMPRODUCT((VK89:VK92=VK92)*(VF89:VF92=VF92)*(VD89:VD92=VD92)*(VH89:VH92=VH92)*(VI89:VI92&gt;VI92)),"")</f>
        <v>0</v>
      </c>
      <c r="VQ92" s="395">
        <f ca="1">IF(UZ92&lt;&gt;"",SUMPRODUCT((VK89:VK92=VK92)*(VF89:VF92=VF92)*(VD89:VD92=VD92)*(VH89:VH92=VH92)*(VI89:VI92=VI92)*(VJ89:VJ92&gt;VJ92)),"")</f>
        <v>0</v>
      </c>
      <c r="VR92" s="395">
        <f ca="1">IF(UZ92&lt;&gt;"",SUM(VL92:VQ92),"")</f>
        <v>1</v>
      </c>
      <c r="VS92" s="395" t="str">
        <f ca="1">IF(VT40&lt;&gt;"",SUMPRODUCT((WA37:WA40=WA40)*(VZ37:VZ40=VZ40)*(VX37:VX40=VX40)*(VY37:VY40=VY40)),"")</f>
        <v/>
      </c>
      <c r="VT92" s="395" t="str">
        <f ca="1">IF(AND(VS92&lt;&gt;"",VS92&gt;1),VT40,"")</f>
        <v/>
      </c>
      <c r="VU92" s="395" t="str">
        <f ca="1">IF(VT92&lt;&gt;"",SUMPRODUCT((YE3:YE54=VT92)*(YH3:YH54=VT93)*(YI3:YI54="W"))+SUMPRODUCT((YE3:YE54=VT92)*(YH3:YH54=VT90)*(YI3:YI54="W"))+SUMPRODUCT((YE3:YE54=VT92)*(YH3:YH54=VT91)*(YI3:YI54="W"))+SUMPRODUCT((YE3:YE54=VT93)*(YH3:YH54=VT92)*(YJ3:YJ54="W"))+SUMPRODUCT((YE3:YE54=VT90)*(YH3:YH54=VT92)*(YJ3:YJ54="W"))+SUMPRODUCT((YE3:YE54=VT91)*(YH3:YH54=VT92)*(YJ3:YJ54="W")),"")</f>
        <v/>
      </c>
      <c r="VV92" s="395" t="str">
        <f ca="1">IF(VT92&lt;&gt;"",SUMPRODUCT((YE3:YE54=VT92)*(YH3:YH54=VT93)*(YI3:YI54="D"))+SUMPRODUCT((YE3:YE54=VT92)*(YH3:YH54=VT90)*(YI3:YI54="D"))+SUMPRODUCT((YE3:YE54=VT92)*(YH3:YH54=VT91)*(YI3:YI54="D"))+SUMPRODUCT((YE3:YE54=VT93)*(YH3:YH54=VT92)*(YI3:YI54="D"))+SUMPRODUCT((YE3:YE54=VT90)*(YH3:YH54=VT92)*(YI3:YI54="D"))+SUMPRODUCT((YE3:YE54=VT91)*(YH3:YH54=VT92)*(YI3:YI54="D")),"")</f>
        <v/>
      </c>
      <c r="VW92" s="395" t="str">
        <f ca="1">IF(VT92&lt;&gt;"",SUMPRODUCT((YE3:YE54=VT92)*(YH3:YH54=VT93)*(YI3:YI54="L"))+SUMPRODUCT((YE3:YE54=VT92)*(YH3:YH54=VT90)*(YI3:YI54="L"))+SUMPRODUCT((YE3:YE54=VT92)*(YH3:YH54=VT91)*(YI3:YI54="L"))+SUMPRODUCT((YE3:YE54=VT93)*(YH3:YH54=VT92)*(YJ3:YJ54="L"))+SUMPRODUCT((YE3:YE54=VT90)*(YH3:YH54=VT92)*(YJ3:YJ54="L"))+SUMPRODUCT((YE3:YE54=VT91)*(YH3:YH54=VT92)*(YJ3:YJ54="L")),"")</f>
        <v/>
      </c>
      <c r="VX92" s="395">
        <f ca="1">SUMPRODUCT((YE3:YE54=VT92)*(YH3:YH54=VT93)*YF3:YF54)+SUMPRODUCT((YE3:YE54=VT92)*(YH3:YH54=VT89)*YF3:YF54)+SUMPRODUCT((YE3:YE54=VT92)*(YH3:YH54=VT90)*YF3:YF54)+SUMPRODUCT((YE3:YE54=VT92)*(YH3:YH54=VT91)*YF3:YF54)+SUMPRODUCT((YE3:YE54=VT93)*(YH3:YH54=VT92)*YG3:YG54)+SUMPRODUCT((YE3:YE54=VT89)*(YH3:YH54=VT92)*YG3:YG54)+SUMPRODUCT((YE3:YE54=VT90)*(YH3:YH54=VT92)*YG3:YG54)+SUMPRODUCT((YE3:YE54=VT91)*(YH3:YH54=VT92)*YG3:YG54)</f>
        <v>0</v>
      </c>
      <c r="VY92" s="395">
        <f ca="1">SUMPRODUCT((YE3:YE54=VT92)*(YH3:YH54=VT93)*YG3:YG54)+SUMPRODUCT((YE3:YE54=VT92)*(YH3:YH54=VT89)*YG3:YG54)+SUMPRODUCT((YE3:YE54=VT92)*(YH3:YH54=VT90)*YG3:YG54)+SUMPRODUCT((YE3:YE54=VT92)*(YH3:YH54=VT91)*YG3:YG54)+SUMPRODUCT((YE3:YE54=VT93)*(YH3:YH54=VT92)*YF3:YF54)+SUMPRODUCT((YE3:YE54=VT89)*(YH3:YH54=VT92)*YF3:YF54)+SUMPRODUCT((YE3:YE54=VT90)*(YH3:YH54=VT92)*YF3:YF54)+SUMPRODUCT((YE3:YE54=VT91)*(YH3:YH54=VT92)*YF3:YF54)</f>
        <v>0</v>
      </c>
      <c r="VZ92" s="395">
        <f ca="1">VX92-VY92+1000</f>
        <v>1000</v>
      </c>
      <c r="WA92" s="395" t="str">
        <f t="shared" ca="1" si="7853"/>
        <v/>
      </c>
      <c r="WB92" s="395" t="str">
        <f ca="1">IF(VT92&lt;&gt;"",VLOOKUP(VT92,UG4:UM52,7,FALSE),"")</f>
        <v/>
      </c>
      <c r="WC92" s="395" t="str">
        <f ca="1">IF(VT92&lt;&gt;"",VLOOKUP(VT92,UG4:UM52,5,FALSE),"")</f>
        <v/>
      </c>
      <c r="WD92" s="395" t="str">
        <f ca="1">IF(VT92&lt;&gt;"",VLOOKUP(VT92,UG4:UO52,9,FALSE),"")</f>
        <v/>
      </c>
      <c r="WE92" s="395" t="str">
        <f t="shared" ca="1" si="7854"/>
        <v/>
      </c>
      <c r="WF92" s="395" t="str">
        <f ca="1">IF(VT92&lt;&gt;"",RANK(WE92,WE89:WE92),"")</f>
        <v/>
      </c>
      <c r="WG92" s="395" t="str">
        <f ca="1">IF(VT92&lt;&gt;"",SUMPRODUCT((WE89:WE92=WE92)*(VZ89:VZ92&gt;VZ92)),"")</f>
        <v/>
      </c>
      <c r="WH92" s="395" t="str">
        <f ca="1">IF(VT92&lt;&gt;"",SUMPRODUCT((WE89:WE92=WE92)*(VZ89:VZ92=VZ92)*(VX89:VX92&gt;VX92)),"")</f>
        <v/>
      </c>
      <c r="WI92" s="395" t="str">
        <f ca="1">IF(VT92&lt;&gt;"",SUMPRODUCT((WE89:WE92=WE92)*(VZ89:VZ92=VZ92)*(VX89:VX92=VX92)*(WB89:WB92&gt;WB92)),"")</f>
        <v/>
      </c>
      <c r="WJ92" s="395" t="str">
        <f ca="1">IF(VT92&lt;&gt;"",SUMPRODUCT((WE89:WE92=WE92)*(VZ89:VZ92=VZ92)*(VX89:VX92=VX92)*(WB89:WB92=WB92)*(WC89:WC92&gt;WC92)),"")</f>
        <v/>
      </c>
      <c r="WK92" s="395" t="str">
        <f ca="1">IF(VT92&lt;&gt;"",SUMPRODUCT((WE89:WE92=WE92)*(VZ89:VZ92=VZ92)*(VX89:VX92=VX92)*(WB89:WB92=WB92)*(WC89:WC92=WC92)*(WD89:WD92&gt;WD92)),"")</f>
        <v/>
      </c>
      <c r="WL92" s="395" t="str">
        <f t="shared" ca="1" si="7880"/>
        <v/>
      </c>
      <c r="YT92" s="395">
        <f ca="1">IF(COUNTIF(YT37:YT40,4)=4,1,SUMPRODUCT((YT37:YT40=YT40)*(YS37:YS40=YS40)*(YQ37:YQ40&gt;YQ40))+1)</f>
        <v>1</v>
      </c>
      <c r="ZE92" s="395">
        <f ca="1">IF(ZF40&lt;&gt;"",SUMPRODUCT((ZM37:ZM40=ZM40)*(ZL37:ZL40=ZL40)*(ZJ37:ZJ40=ZJ40)*(ZK37:ZK40=ZK40)),"")</f>
        <v>4</v>
      </c>
      <c r="ZF92" s="395" t="str">
        <f ca="1">IF(AND(ZE92&lt;&gt;"",ZE92&gt;1),ZF40,"")</f>
        <v>Fluminense</v>
      </c>
      <c r="ZG92" s="395">
        <f ca="1">SUMPRODUCT((ACK3:ACK54=ZF92)*(ACN3:ACN54=ZF93)*(ACO3:ACO54="W"))+SUMPRODUCT((ACK3:ACK54=ZF92)*(ACN3:ACN54=ZF89)*(ACO3:ACO54="W"))+SUMPRODUCT((ACK3:ACK54=ZF92)*(ACN3:ACN54=ZF90)*(ACO3:ACO54="W"))+SUMPRODUCT((ACK3:ACK54=ZF92)*(ACN3:ACN54=ZF91)*(ACO3:ACO54="W"))+SUMPRODUCT((ACK3:ACK54=ZF93)*(ACN3:ACN54=ZF92)*(ACP3:ACP54="W"))+SUMPRODUCT((ACK3:ACK54=ZF89)*(ACN3:ACN54=ZF92)*(ACP3:ACP54="W"))+SUMPRODUCT((ACK3:ACK54=ZF90)*(ACN3:ACN54=ZF92)*(ACP3:ACP54="W"))+SUMPRODUCT((ACK3:ACK54=ZF91)*(ACN3:ACN54=ZF92)*(ACP3:ACP54="W"))</f>
        <v>0</v>
      </c>
      <c r="ZH92" s="395">
        <f ca="1">SUMPRODUCT((ACK3:ACK54=ZF92)*(ACN3:ACN54=ZF93)*(ACO3:ACO54="D"))+SUMPRODUCT((ACK3:ACK54=ZF92)*(ACN3:ACN54=ZF89)*(ACO3:ACO54="D"))+SUMPRODUCT((ACK3:ACK54=ZF92)*(ACN3:ACN54=ZF90)*(ACO3:ACO54="D"))+SUMPRODUCT((ACK3:ACK54=ZF92)*(ACN3:ACN54=ZF91)*(ACO3:ACO54="D"))+SUMPRODUCT((ACK3:ACK54=ZF93)*(ACN3:ACN54=ZF92)*(ACO3:ACO54="D"))+SUMPRODUCT((ACK3:ACK54=ZF89)*(ACN3:ACN54=ZF92)*(ACO3:ACO54="D"))+SUMPRODUCT((ACK3:ACK54=ZF90)*(ACN3:ACN54=ZF92)*(ACO3:ACO54="D"))+SUMPRODUCT((ACK3:ACK54=ZF91)*(ACN3:ACN54=ZF92)*(ACO3:ACO54="D"))</f>
        <v>0</v>
      </c>
      <c r="ZI92" s="395">
        <f ca="1">SUMPRODUCT((ACK3:ACK54=ZF92)*(ACN3:ACN54=ZF93)*(ACO3:ACO54="L"))+SUMPRODUCT((ACK3:ACK54=ZF92)*(ACN3:ACN54=ZF89)*(ACO3:ACO54="L"))+SUMPRODUCT((ACK3:ACK54=ZF92)*(ACN3:ACN54=ZF90)*(ACO3:ACO54="L"))+SUMPRODUCT((ACK3:ACK54=ZF92)*(ACN3:ACN54=ZF91)*(ACO3:ACO54="L"))+SUMPRODUCT((ACK3:ACK54=ZF93)*(ACN3:ACN54=ZF92)*(ACP3:ACP54="L"))+SUMPRODUCT((ACK3:ACK54=ZF89)*(ACN3:ACN54=ZF92)*(ACP3:ACP54="L"))+SUMPRODUCT((ACK3:ACK54=ZF90)*(ACN3:ACN54=ZF92)*(ACP3:ACP54="L"))+SUMPRODUCT((ACK3:ACK54=ZF91)*(ACN3:ACN54=ZF92)*(ACP3:ACP54="L"))</f>
        <v>0</v>
      </c>
      <c r="ZJ92" s="395">
        <f ca="1">SUMPRODUCT((ACK3:ACK54=ZF92)*(ACN3:ACN54=ZF93)*ACL3:ACL54)+SUMPRODUCT((ACK3:ACK54=ZF92)*(ACN3:ACN54=ZF89)*ACL3:ACL54)+SUMPRODUCT((ACK3:ACK54=ZF92)*(ACN3:ACN54=ZF90)*ACL3:ACL54)+SUMPRODUCT((ACK3:ACK54=ZF92)*(ACN3:ACN54=ZF91)*ACL3:ACL54)+SUMPRODUCT((ACK3:ACK54=ZF93)*(ACN3:ACN54=ZF92)*ACM3:ACM54)+SUMPRODUCT((ACK3:ACK54=ZF89)*(ACN3:ACN54=ZF92)*ACM3:ACM54)+SUMPRODUCT((ACK3:ACK54=ZF90)*(ACN3:ACN54=ZF92)*ACM3:ACM54)+SUMPRODUCT((ACK3:ACK54=ZF91)*(ACN3:ACN54=ZF92)*ACM3:ACM54)</f>
        <v>0</v>
      </c>
      <c r="ZK92" s="395">
        <f ca="1">SUMPRODUCT((ACK3:ACK54=ZF92)*(ACN3:ACN54=ZF93)*ACM3:ACM54)+SUMPRODUCT((ACK3:ACK54=ZF92)*(ACN3:ACN54=ZF89)*ACM3:ACM54)+SUMPRODUCT((ACK3:ACK54=ZF92)*(ACN3:ACN54=ZF90)*ACM3:ACM54)+SUMPRODUCT((ACK3:ACK54=ZF92)*(ACN3:ACN54=ZF91)*ACM3:ACM54)+SUMPRODUCT((ACK3:ACK54=ZF93)*(ACN3:ACN54=ZF92)*ACL3:ACL54)+SUMPRODUCT((ACK3:ACK54=ZF89)*(ACN3:ACN54=ZF92)*ACL3:ACL54)+SUMPRODUCT((ACK3:ACK54=ZF90)*(ACN3:ACN54=ZF92)*ACL3:ACL54)+SUMPRODUCT((ACK3:ACK54=ZF91)*(ACN3:ACN54=ZF92)*ACL3:ACL54)</f>
        <v>0</v>
      </c>
      <c r="ZL92" s="395">
        <f ca="1">ZJ92-ZK92+1000</f>
        <v>1000</v>
      </c>
      <c r="ZM92" s="395">
        <f t="shared" ca="1" si="7855"/>
        <v>0</v>
      </c>
      <c r="ZN92" s="395">
        <f ca="1">IF(ZF92&lt;&gt;"",VLOOKUP(ZF92,YM4:YS52,7,FALSE),"")</f>
        <v>1000</v>
      </c>
      <c r="ZO92" s="395">
        <f ca="1">IF(ZF92&lt;&gt;"",VLOOKUP(ZF92,YM4:YS52,5,FALSE),"")</f>
        <v>0</v>
      </c>
      <c r="ZP92" s="395">
        <f ca="1">IF(ZF92&lt;&gt;"",VLOOKUP(ZF92,YM4:YU52,9,FALSE),"")</f>
        <v>26</v>
      </c>
      <c r="ZQ92" s="395">
        <f t="shared" ca="1" si="7856"/>
        <v>0</v>
      </c>
      <c r="ZR92" s="395">
        <f ca="1">IF(ZF92&lt;&gt;"",RANK(ZQ92,ZQ89:ZQ92),"")</f>
        <v>1</v>
      </c>
      <c r="ZS92" s="395">
        <f ca="1">IF(ZF92&lt;&gt;"",SUMPRODUCT((ZQ89:ZQ92=ZQ92)*(ZL89:ZL92&gt;ZL92)),"")</f>
        <v>0</v>
      </c>
      <c r="ZT92" s="395">
        <f ca="1">IF(ZF92&lt;&gt;"",SUMPRODUCT((ZQ89:ZQ92=ZQ92)*(ZL89:ZL92=ZL92)*(ZJ89:ZJ92&gt;ZJ92)),"")</f>
        <v>0</v>
      </c>
      <c r="ZU92" s="395">
        <f ca="1">IF(ZF92&lt;&gt;"",SUMPRODUCT((ZQ89:ZQ92=ZQ92)*(ZL89:ZL92=ZL92)*(ZJ89:ZJ92=ZJ92)*(ZN89:ZN92&gt;ZN92)),"")</f>
        <v>0</v>
      </c>
      <c r="ZV92" s="395">
        <f ca="1">IF(ZF92&lt;&gt;"",SUMPRODUCT((ZQ89:ZQ92=ZQ92)*(ZL89:ZL92=ZL92)*(ZJ89:ZJ92=ZJ92)*(ZN89:ZN92=ZN92)*(ZO89:ZO92&gt;ZO92)),"")</f>
        <v>0</v>
      </c>
      <c r="ZW92" s="395">
        <f ca="1">IF(ZF92&lt;&gt;"",SUMPRODUCT((ZQ89:ZQ92=ZQ92)*(ZL89:ZL92=ZL92)*(ZJ89:ZJ92=ZJ92)*(ZN89:ZN92=ZN92)*(ZO89:ZO92=ZO92)*(ZP89:ZP92&gt;ZP92)),"")</f>
        <v>0</v>
      </c>
      <c r="ZX92" s="395">
        <f ca="1">IF(ZF92&lt;&gt;"",SUM(ZR92:ZW92),"")</f>
        <v>1</v>
      </c>
      <c r="ZY92" s="395" t="str">
        <f ca="1">IF(ZZ40&lt;&gt;"",SUMPRODUCT((AAG37:AAG40=AAG40)*(AAF37:AAF40=AAF40)*(AAD37:AAD40=AAD40)*(AAE37:AAE40=AAE40)),"")</f>
        <v/>
      </c>
      <c r="ZZ92" s="395" t="str">
        <f ca="1">IF(AND(ZY92&lt;&gt;"",ZY92&gt;1),ZZ40,"")</f>
        <v/>
      </c>
      <c r="AAA92" s="395" t="str">
        <f ca="1">IF(ZZ92&lt;&gt;"",SUMPRODUCT((ACK3:ACK54=ZZ92)*(ACN3:ACN54=ZZ93)*(ACO3:ACO54="W"))+SUMPRODUCT((ACK3:ACK54=ZZ92)*(ACN3:ACN54=ZZ90)*(ACO3:ACO54="W"))+SUMPRODUCT((ACK3:ACK54=ZZ92)*(ACN3:ACN54=ZZ91)*(ACO3:ACO54="W"))+SUMPRODUCT((ACK3:ACK54=ZZ93)*(ACN3:ACN54=ZZ92)*(ACP3:ACP54="W"))+SUMPRODUCT((ACK3:ACK54=ZZ90)*(ACN3:ACN54=ZZ92)*(ACP3:ACP54="W"))+SUMPRODUCT((ACK3:ACK54=ZZ91)*(ACN3:ACN54=ZZ92)*(ACP3:ACP54="W")),"")</f>
        <v/>
      </c>
      <c r="AAB92" s="395" t="str">
        <f ca="1">IF(ZZ92&lt;&gt;"",SUMPRODUCT((ACK3:ACK54=ZZ92)*(ACN3:ACN54=ZZ93)*(ACO3:ACO54="D"))+SUMPRODUCT((ACK3:ACK54=ZZ92)*(ACN3:ACN54=ZZ90)*(ACO3:ACO54="D"))+SUMPRODUCT((ACK3:ACK54=ZZ92)*(ACN3:ACN54=ZZ91)*(ACO3:ACO54="D"))+SUMPRODUCT((ACK3:ACK54=ZZ93)*(ACN3:ACN54=ZZ92)*(ACO3:ACO54="D"))+SUMPRODUCT((ACK3:ACK54=ZZ90)*(ACN3:ACN54=ZZ92)*(ACO3:ACO54="D"))+SUMPRODUCT((ACK3:ACK54=ZZ91)*(ACN3:ACN54=ZZ92)*(ACO3:ACO54="D")),"")</f>
        <v/>
      </c>
      <c r="AAC92" s="395" t="str">
        <f ca="1">IF(ZZ92&lt;&gt;"",SUMPRODUCT((ACK3:ACK54=ZZ92)*(ACN3:ACN54=ZZ93)*(ACO3:ACO54="L"))+SUMPRODUCT((ACK3:ACK54=ZZ92)*(ACN3:ACN54=ZZ90)*(ACO3:ACO54="L"))+SUMPRODUCT((ACK3:ACK54=ZZ92)*(ACN3:ACN54=ZZ91)*(ACO3:ACO54="L"))+SUMPRODUCT((ACK3:ACK54=ZZ93)*(ACN3:ACN54=ZZ92)*(ACP3:ACP54="L"))+SUMPRODUCT((ACK3:ACK54=ZZ90)*(ACN3:ACN54=ZZ92)*(ACP3:ACP54="L"))+SUMPRODUCT((ACK3:ACK54=ZZ91)*(ACN3:ACN54=ZZ92)*(ACP3:ACP54="L")),"")</f>
        <v/>
      </c>
      <c r="AAD92" s="395">
        <f ca="1">SUMPRODUCT((ACK3:ACK54=ZZ92)*(ACN3:ACN54=ZZ93)*ACL3:ACL54)+SUMPRODUCT((ACK3:ACK54=ZZ92)*(ACN3:ACN54=ZZ89)*ACL3:ACL54)+SUMPRODUCT((ACK3:ACK54=ZZ92)*(ACN3:ACN54=ZZ90)*ACL3:ACL54)+SUMPRODUCT((ACK3:ACK54=ZZ92)*(ACN3:ACN54=ZZ91)*ACL3:ACL54)+SUMPRODUCT((ACK3:ACK54=ZZ93)*(ACN3:ACN54=ZZ92)*ACM3:ACM54)+SUMPRODUCT((ACK3:ACK54=ZZ89)*(ACN3:ACN54=ZZ92)*ACM3:ACM54)+SUMPRODUCT((ACK3:ACK54=ZZ90)*(ACN3:ACN54=ZZ92)*ACM3:ACM54)+SUMPRODUCT((ACK3:ACK54=ZZ91)*(ACN3:ACN54=ZZ92)*ACM3:ACM54)</f>
        <v>0</v>
      </c>
      <c r="AAE92" s="395">
        <f ca="1">SUMPRODUCT((ACK3:ACK54=ZZ92)*(ACN3:ACN54=ZZ93)*ACM3:ACM54)+SUMPRODUCT((ACK3:ACK54=ZZ92)*(ACN3:ACN54=ZZ89)*ACM3:ACM54)+SUMPRODUCT((ACK3:ACK54=ZZ92)*(ACN3:ACN54=ZZ90)*ACM3:ACM54)+SUMPRODUCT((ACK3:ACK54=ZZ92)*(ACN3:ACN54=ZZ91)*ACM3:ACM54)+SUMPRODUCT((ACK3:ACK54=ZZ93)*(ACN3:ACN54=ZZ92)*ACL3:ACL54)+SUMPRODUCT((ACK3:ACK54=ZZ89)*(ACN3:ACN54=ZZ92)*ACL3:ACL54)+SUMPRODUCT((ACK3:ACK54=ZZ90)*(ACN3:ACN54=ZZ92)*ACL3:ACL54)+SUMPRODUCT((ACK3:ACK54=ZZ91)*(ACN3:ACN54=ZZ92)*ACL3:ACL54)</f>
        <v>0</v>
      </c>
      <c r="AAF92" s="395">
        <f ca="1">AAD92-AAE92+1000</f>
        <v>1000</v>
      </c>
      <c r="AAG92" s="395" t="str">
        <f t="shared" ca="1" si="7857"/>
        <v/>
      </c>
      <c r="AAH92" s="395" t="str">
        <f ca="1">IF(ZZ92&lt;&gt;"",VLOOKUP(ZZ92,YM4:YS52,7,FALSE),"")</f>
        <v/>
      </c>
      <c r="AAI92" s="395" t="str">
        <f ca="1">IF(ZZ92&lt;&gt;"",VLOOKUP(ZZ92,YM4:YS52,5,FALSE),"")</f>
        <v/>
      </c>
      <c r="AAJ92" s="395" t="str">
        <f ca="1">IF(ZZ92&lt;&gt;"",VLOOKUP(ZZ92,YM4:YU52,9,FALSE),"")</f>
        <v/>
      </c>
      <c r="AAK92" s="395" t="str">
        <f t="shared" ca="1" si="7858"/>
        <v/>
      </c>
      <c r="AAL92" s="395" t="str">
        <f ca="1">IF(ZZ92&lt;&gt;"",RANK(AAK92,AAK89:AAK92),"")</f>
        <v/>
      </c>
      <c r="AAM92" s="395" t="str">
        <f ca="1">IF(ZZ92&lt;&gt;"",SUMPRODUCT((AAK89:AAK92=AAK92)*(AAF89:AAF92&gt;AAF92)),"")</f>
        <v/>
      </c>
      <c r="AAN92" s="395" t="str">
        <f ca="1">IF(ZZ92&lt;&gt;"",SUMPRODUCT((AAK89:AAK92=AAK92)*(AAF89:AAF92=AAF92)*(AAD89:AAD92&gt;AAD92)),"")</f>
        <v/>
      </c>
      <c r="AAO92" s="395" t="str">
        <f ca="1">IF(ZZ92&lt;&gt;"",SUMPRODUCT((AAK89:AAK92=AAK92)*(AAF89:AAF92=AAF92)*(AAD89:AAD92=AAD92)*(AAH89:AAH92&gt;AAH92)),"")</f>
        <v/>
      </c>
      <c r="AAP92" s="395" t="str">
        <f ca="1">IF(ZZ92&lt;&gt;"",SUMPRODUCT((AAK89:AAK92=AAK92)*(AAF89:AAF92=AAF92)*(AAD89:AAD92=AAD92)*(AAH89:AAH92=AAH92)*(AAI89:AAI92&gt;AAI92)),"")</f>
        <v/>
      </c>
      <c r="AAQ92" s="395" t="str">
        <f ca="1">IF(ZZ92&lt;&gt;"",SUMPRODUCT((AAK89:AAK92=AAK92)*(AAF89:AAF92=AAF92)*(AAD89:AAD92=AAD92)*(AAH89:AAH92=AAH92)*(AAI89:AAI92=AAI92)*(AAJ89:AAJ92&gt;AAJ92)),"")</f>
        <v/>
      </c>
      <c r="AAR92" s="395" t="str">
        <f t="shared" ca="1" si="7881"/>
        <v/>
      </c>
      <c r="ACZ92" s="395">
        <f ca="1">IF(COUNTIF(ACZ37:ACZ40,4)=4,1,SUMPRODUCT((ACZ37:ACZ40=ACZ40)*(ACY37:ACY40=ACY40)*(ACW37:ACW40&gt;ACW40))+1)</f>
        <v>1</v>
      </c>
      <c r="ADK92" s="395">
        <f ca="1">IF(ADL40&lt;&gt;"",SUMPRODUCT((ADS37:ADS40=ADS40)*(ADR37:ADR40=ADR40)*(ADP37:ADP40=ADP40)*(ADQ37:ADQ40=ADQ40)),"")</f>
        <v>4</v>
      </c>
      <c r="ADL92" s="395" t="str">
        <f ca="1">IF(AND(ADK92&lt;&gt;"",ADK92&gt;1),ADL40,"")</f>
        <v>Fluminense</v>
      </c>
      <c r="ADM92" s="395">
        <f ca="1">SUMPRODUCT((AGQ3:AGQ54=ADL92)*(AGT3:AGT54=ADL93)*(AGU3:AGU54="W"))+SUMPRODUCT((AGQ3:AGQ54=ADL92)*(AGT3:AGT54=ADL89)*(AGU3:AGU54="W"))+SUMPRODUCT((AGQ3:AGQ54=ADL92)*(AGT3:AGT54=ADL90)*(AGU3:AGU54="W"))+SUMPRODUCT((AGQ3:AGQ54=ADL92)*(AGT3:AGT54=ADL91)*(AGU3:AGU54="W"))+SUMPRODUCT((AGQ3:AGQ54=ADL93)*(AGT3:AGT54=ADL92)*(AGV3:AGV54="W"))+SUMPRODUCT((AGQ3:AGQ54=ADL89)*(AGT3:AGT54=ADL92)*(AGV3:AGV54="W"))+SUMPRODUCT((AGQ3:AGQ54=ADL90)*(AGT3:AGT54=ADL92)*(AGV3:AGV54="W"))+SUMPRODUCT((AGQ3:AGQ54=ADL91)*(AGT3:AGT54=ADL92)*(AGV3:AGV54="W"))</f>
        <v>0</v>
      </c>
      <c r="ADN92" s="395">
        <f ca="1">SUMPRODUCT((AGQ3:AGQ54=ADL92)*(AGT3:AGT54=ADL93)*(AGU3:AGU54="D"))+SUMPRODUCT((AGQ3:AGQ54=ADL92)*(AGT3:AGT54=ADL89)*(AGU3:AGU54="D"))+SUMPRODUCT((AGQ3:AGQ54=ADL92)*(AGT3:AGT54=ADL90)*(AGU3:AGU54="D"))+SUMPRODUCT((AGQ3:AGQ54=ADL92)*(AGT3:AGT54=ADL91)*(AGU3:AGU54="D"))+SUMPRODUCT((AGQ3:AGQ54=ADL93)*(AGT3:AGT54=ADL92)*(AGU3:AGU54="D"))+SUMPRODUCT((AGQ3:AGQ54=ADL89)*(AGT3:AGT54=ADL92)*(AGU3:AGU54="D"))+SUMPRODUCT((AGQ3:AGQ54=ADL90)*(AGT3:AGT54=ADL92)*(AGU3:AGU54="D"))+SUMPRODUCT((AGQ3:AGQ54=ADL91)*(AGT3:AGT54=ADL92)*(AGU3:AGU54="D"))</f>
        <v>0</v>
      </c>
      <c r="ADO92" s="395">
        <f ca="1">SUMPRODUCT((AGQ3:AGQ54=ADL92)*(AGT3:AGT54=ADL93)*(AGU3:AGU54="L"))+SUMPRODUCT((AGQ3:AGQ54=ADL92)*(AGT3:AGT54=ADL89)*(AGU3:AGU54="L"))+SUMPRODUCT((AGQ3:AGQ54=ADL92)*(AGT3:AGT54=ADL90)*(AGU3:AGU54="L"))+SUMPRODUCT((AGQ3:AGQ54=ADL92)*(AGT3:AGT54=ADL91)*(AGU3:AGU54="L"))+SUMPRODUCT((AGQ3:AGQ54=ADL93)*(AGT3:AGT54=ADL92)*(AGV3:AGV54="L"))+SUMPRODUCT((AGQ3:AGQ54=ADL89)*(AGT3:AGT54=ADL92)*(AGV3:AGV54="L"))+SUMPRODUCT((AGQ3:AGQ54=ADL90)*(AGT3:AGT54=ADL92)*(AGV3:AGV54="L"))+SUMPRODUCT((AGQ3:AGQ54=ADL91)*(AGT3:AGT54=ADL92)*(AGV3:AGV54="L"))</f>
        <v>0</v>
      </c>
      <c r="ADP92" s="395">
        <f ca="1">SUMPRODUCT((AGQ3:AGQ54=ADL92)*(AGT3:AGT54=ADL93)*AGR3:AGR54)+SUMPRODUCT((AGQ3:AGQ54=ADL92)*(AGT3:AGT54=ADL89)*AGR3:AGR54)+SUMPRODUCT((AGQ3:AGQ54=ADL92)*(AGT3:AGT54=ADL90)*AGR3:AGR54)+SUMPRODUCT((AGQ3:AGQ54=ADL92)*(AGT3:AGT54=ADL91)*AGR3:AGR54)+SUMPRODUCT((AGQ3:AGQ54=ADL93)*(AGT3:AGT54=ADL92)*AGS3:AGS54)+SUMPRODUCT((AGQ3:AGQ54=ADL89)*(AGT3:AGT54=ADL92)*AGS3:AGS54)+SUMPRODUCT((AGQ3:AGQ54=ADL90)*(AGT3:AGT54=ADL92)*AGS3:AGS54)+SUMPRODUCT((AGQ3:AGQ54=ADL91)*(AGT3:AGT54=ADL92)*AGS3:AGS54)</f>
        <v>0</v>
      </c>
      <c r="ADQ92" s="395">
        <f ca="1">SUMPRODUCT((AGQ3:AGQ54=ADL92)*(AGT3:AGT54=ADL93)*AGS3:AGS54)+SUMPRODUCT((AGQ3:AGQ54=ADL92)*(AGT3:AGT54=ADL89)*AGS3:AGS54)+SUMPRODUCT((AGQ3:AGQ54=ADL92)*(AGT3:AGT54=ADL90)*AGS3:AGS54)+SUMPRODUCT((AGQ3:AGQ54=ADL92)*(AGT3:AGT54=ADL91)*AGS3:AGS54)+SUMPRODUCT((AGQ3:AGQ54=ADL93)*(AGT3:AGT54=ADL92)*AGR3:AGR54)+SUMPRODUCT((AGQ3:AGQ54=ADL89)*(AGT3:AGT54=ADL92)*AGR3:AGR54)+SUMPRODUCT((AGQ3:AGQ54=ADL90)*(AGT3:AGT54=ADL92)*AGR3:AGR54)+SUMPRODUCT((AGQ3:AGQ54=ADL91)*(AGT3:AGT54=ADL92)*AGR3:AGR54)</f>
        <v>0</v>
      </c>
      <c r="ADR92" s="395">
        <f ca="1">ADP92-ADQ92+1000</f>
        <v>1000</v>
      </c>
      <c r="ADS92" s="395">
        <f t="shared" ca="1" si="7859"/>
        <v>0</v>
      </c>
      <c r="ADT92" s="395">
        <f ca="1">IF(ADL92&lt;&gt;"",VLOOKUP(ADL92,ACS4:ACY52,7,FALSE),"")</f>
        <v>1000</v>
      </c>
      <c r="ADU92" s="395">
        <f ca="1">IF(ADL92&lt;&gt;"",VLOOKUP(ADL92,ACS4:ACY52,5,FALSE),"")</f>
        <v>0</v>
      </c>
      <c r="ADV92" s="395">
        <f ca="1">IF(ADL92&lt;&gt;"",VLOOKUP(ADL92,ACS4:ADA52,9,FALSE),"")</f>
        <v>26</v>
      </c>
      <c r="ADW92" s="395">
        <f t="shared" ca="1" si="7860"/>
        <v>0</v>
      </c>
      <c r="ADX92" s="395">
        <f ca="1">IF(ADL92&lt;&gt;"",RANK(ADW92,ADW89:ADW92),"")</f>
        <v>1</v>
      </c>
      <c r="ADY92" s="395">
        <f ca="1">IF(ADL92&lt;&gt;"",SUMPRODUCT((ADW89:ADW92=ADW92)*(ADR89:ADR92&gt;ADR92)),"")</f>
        <v>0</v>
      </c>
      <c r="ADZ92" s="395">
        <f ca="1">IF(ADL92&lt;&gt;"",SUMPRODUCT((ADW89:ADW92=ADW92)*(ADR89:ADR92=ADR92)*(ADP89:ADP92&gt;ADP92)),"")</f>
        <v>0</v>
      </c>
      <c r="AEA92" s="395">
        <f ca="1">IF(ADL92&lt;&gt;"",SUMPRODUCT((ADW89:ADW92=ADW92)*(ADR89:ADR92=ADR92)*(ADP89:ADP92=ADP92)*(ADT89:ADT92&gt;ADT92)),"")</f>
        <v>0</v>
      </c>
      <c r="AEB92" s="395">
        <f ca="1">IF(ADL92&lt;&gt;"",SUMPRODUCT((ADW89:ADW92=ADW92)*(ADR89:ADR92=ADR92)*(ADP89:ADP92=ADP92)*(ADT89:ADT92=ADT92)*(ADU89:ADU92&gt;ADU92)),"")</f>
        <v>0</v>
      </c>
      <c r="AEC92" s="395">
        <f ca="1">IF(ADL92&lt;&gt;"",SUMPRODUCT((ADW89:ADW92=ADW92)*(ADR89:ADR92=ADR92)*(ADP89:ADP92=ADP92)*(ADT89:ADT92=ADT92)*(ADU89:ADU92=ADU92)*(ADV89:ADV92&gt;ADV92)),"")</f>
        <v>0</v>
      </c>
      <c r="AED92" s="395">
        <f ca="1">IF(ADL92&lt;&gt;"",SUM(ADX92:AEC92),"")</f>
        <v>1</v>
      </c>
      <c r="AEE92" s="395" t="str">
        <f ca="1">IF(AEF40&lt;&gt;"",SUMPRODUCT((AEM37:AEM40=AEM40)*(AEL37:AEL40=AEL40)*(AEJ37:AEJ40=AEJ40)*(AEK37:AEK40=AEK40)),"")</f>
        <v/>
      </c>
      <c r="AEF92" s="395" t="str">
        <f ca="1">IF(AND(AEE92&lt;&gt;"",AEE92&gt;1),AEF40,"")</f>
        <v/>
      </c>
      <c r="AEG92" s="395" t="str">
        <f ca="1">IF(AEF92&lt;&gt;"",SUMPRODUCT((AGQ3:AGQ54=AEF92)*(AGT3:AGT54=AEF93)*(AGU3:AGU54="W"))+SUMPRODUCT((AGQ3:AGQ54=AEF92)*(AGT3:AGT54=AEF90)*(AGU3:AGU54="W"))+SUMPRODUCT((AGQ3:AGQ54=AEF92)*(AGT3:AGT54=AEF91)*(AGU3:AGU54="W"))+SUMPRODUCT((AGQ3:AGQ54=AEF93)*(AGT3:AGT54=AEF92)*(AGV3:AGV54="W"))+SUMPRODUCT((AGQ3:AGQ54=AEF90)*(AGT3:AGT54=AEF92)*(AGV3:AGV54="W"))+SUMPRODUCT((AGQ3:AGQ54=AEF91)*(AGT3:AGT54=AEF92)*(AGV3:AGV54="W")),"")</f>
        <v/>
      </c>
      <c r="AEH92" s="395" t="str">
        <f ca="1">IF(AEF92&lt;&gt;"",SUMPRODUCT((AGQ3:AGQ54=AEF92)*(AGT3:AGT54=AEF93)*(AGU3:AGU54="D"))+SUMPRODUCT((AGQ3:AGQ54=AEF92)*(AGT3:AGT54=AEF90)*(AGU3:AGU54="D"))+SUMPRODUCT((AGQ3:AGQ54=AEF92)*(AGT3:AGT54=AEF91)*(AGU3:AGU54="D"))+SUMPRODUCT((AGQ3:AGQ54=AEF93)*(AGT3:AGT54=AEF92)*(AGU3:AGU54="D"))+SUMPRODUCT((AGQ3:AGQ54=AEF90)*(AGT3:AGT54=AEF92)*(AGU3:AGU54="D"))+SUMPRODUCT((AGQ3:AGQ54=AEF91)*(AGT3:AGT54=AEF92)*(AGU3:AGU54="D")),"")</f>
        <v/>
      </c>
      <c r="AEI92" s="395" t="str">
        <f ca="1">IF(AEF92&lt;&gt;"",SUMPRODUCT((AGQ3:AGQ54=AEF92)*(AGT3:AGT54=AEF93)*(AGU3:AGU54="L"))+SUMPRODUCT((AGQ3:AGQ54=AEF92)*(AGT3:AGT54=AEF90)*(AGU3:AGU54="L"))+SUMPRODUCT((AGQ3:AGQ54=AEF92)*(AGT3:AGT54=AEF91)*(AGU3:AGU54="L"))+SUMPRODUCT((AGQ3:AGQ54=AEF93)*(AGT3:AGT54=AEF92)*(AGV3:AGV54="L"))+SUMPRODUCT((AGQ3:AGQ54=AEF90)*(AGT3:AGT54=AEF92)*(AGV3:AGV54="L"))+SUMPRODUCT((AGQ3:AGQ54=AEF91)*(AGT3:AGT54=AEF92)*(AGV3:AGV54="L")),"")</f>
        <v/>
      </c>
      <c r="AEJ92" s="395">
        <f ca="1">SUMPRODUCT((AGQ3:AGQ54=AEF92)*(AGT3:AGT54=AEF93)*AGR3:AGR54)+SUMPRODUCT((AGQ3:AGQ54=AEF92)*(AGT3:AGT54=AEF89)*AGR3:AGR54)+SUMPRODUCT((AGQ3:AGQ54=AEF92)*(AGT3:AGT54=AEF90)*AGR3:AGR54)+SUMPRODUCT((AGQ3:AGQ54=AEF92)*(AGT3:AGT54=AEF91)*AGR3:AGR54)+SUMPRODUCT((AGQ3:AGQ54=AEF93)*(AGT3:AGT54=AEF92)*AGS3:AGS54)+SUMPRODUCT((AGQ3:AGQ54=AEF89)*(AGT3:AGT54=AEF92)*AGS3:AGS54)+SUMPRODUCT((AGQ3:AGQ54=AEF90)*(AGT3:AGT54=AEF92)*AGS3:AGS54)+SUMPRODUCT((AGQ3:AGQ54=AEF91)*(AGT3:AGT54=AEF92)*AGS3:AGS54)</f>
        <v>0</v>
      </c>
      <c r="AEK92" s="395">
        <f ca="1">SUMPRODUCT((AGQ3:AGQ54=AEF92)*(AGT3:AGT54=AEF93)*AGS3:AGS54)+SUMPRODUCT((AGQ3:AGQ54=AEF92)*(AGT3:AGT54=AEF89)*AGS3:AGS54)+SUMPRODUCT((AGQ3:AGQ54=AEF92)*(AGT3:AGT54=AEF90)*AGS3:AGS54)+SUMPRODUCT((AGQ3:AGQ54=AEF92)*(AGT3:AGT54=AEF91)*AGS3:AGS54)+SUMPRODUCT((AGQ3:AGQ54=AEF93)*(AGT3:AGT54=AEF92)*AGR3:AGR54)+SUMPRODUCT((AGQ3:AGQ54=AEF89)*(AGT3:AGT54=AEF92)*AGR3:AGR54)+SUMPRODUCT((AGQ3:AGQ54=AEF90)*(AGT3:AGT54=AEF92)*AGR3:AGR54)+SUMPRODUCT((AGQ3:AGQ54=AEF91)*(AGT3:AGT54=AEF92)*AGR3:AGR54)</f>
        <v>0</v>
      </c>
      <c r="AEL92" s="395">
        <f ca="1">AEJ92-AEK92+1000</f>
        <v>1000</v>
      </c>
      <c r="AEM92" s="395" t="str">
        <f t="shared" ca="1" si="7861"/>
        <v/>
      </c>
      <c r="AEN92" s="395" t="str">
        <f ca="1">IF(AEF92&lt;&gt;"",VLOOKUP(AEF92,ACS4:ACY52,7,FALSE),"")</f>
        <v/>
      </c>
      <c r="AEO92" s="395" t="str">
        <f ca="1">IF(AEF92&lt;&gt;"",VLOOKUP(AEF92,ACS4:ACY52,5,FALSE),"")</f>
        <v/>
      </c>
      <c r="AEP92" s="395" t="str">
        <f ca="1">IF(AEF92&lt;&gt;"",VLOOKUP(AEF92,ACS4:ADA52,9,FALSE),"")</f>
        <v/>
      </c>
      <c r="AEQ92" s="395" t="str">
        <f t="shared" ca="1" si="7862"/>
        <v/>
      </c>
      <c r="AER92" s="395" t="str">
        <f ca="1">IF(AEF92&lt;&gt;"",RANK(AEQ92,AEQ89:AEQ92),"")</f>
        <v/>
      </c>
      <c r="AES92" s="395" t="str">
        <f ca="1">IF(AEF92&lt;&gt;"",SUMPRODUCT((AEQ89:AEQ92=AEQ92)*(AEL89:AEL92&gt;AEL92)),"")</f>
        <v/>
      </c>
      <c r="AET92" s="395" t="str">
        <f ca="1">IF(AEF92&lt;&gt;"",SUMPRODUCT((AEQ89:AEQ92=AEQ92)*(AEL89:AEL92=AEL92)*(AEJ89:AEJ92&gt;AEJ92)),"")</f>
        <v/>
      </c>
      <c r="AEU92" s="395" t="str">
        <f ca="1">IF(AEF92&lt;&gt;"",SUMPRODUCT((AEQ89:AEQ92=AEQ92)*(AEL89:AEL92=AEL92)*(AEJ89:AEJ92=AEJ92)*(AEN89:AEN92&gt;AEN92)),"")</f>
        <v/>
      </c>
      <c r="AEV92" s="395" t="str">
        <f ca="1">IF(AEF92&lt;&gt;"",SUMPRODUCT((AEQ89:AEQ92=AEQ92)*(AEL89:AEL92=AEL92)*(AEJ89:AEJ92=AEJ92)*(AEN89:AEN92=AEN92)*(AEO89:AEO92&gt;AEO92)),"")</f>
        <v/>
      </c>
      <c r="AEW92" s="395" t="str">
        <f ca="1">IF(AEF92&lt;&gt;"",SUMPRODUCT((AEQ89:AEQ92=AEQ92)*(AEL89:AEL92=AEL92)*(AEJ89:AEJ92=AEJ92)*(AEN89:AEN92=AEN92)*(AEO89:AEO92=AEO92)*(AEP89:AEP92&gt;AEP92)),"")</f>
        <v/>
      </c>
      <c r="AEX92" s="395" t="str">
        <f t="shared" ca="1" si="7882"/>
        <v/>
      </c>
      <c r="AHF92" s="395">
        <f ca="1">IF(COUNTIF(AHF37:AHF40,4)=4,1,SUMPRODUCT((AHF37:AHF40=AHF40)*(AHE37:AHE40=AHE40)*(AHC37:AHC40&gt;AHC40))+1)</f>
        <v>1</v>
      </c>
      <c r="AHQ92" s="395">
        <f ca="1">IF(AHR40&lt;&gt;"",SUMPRODUCT((AHY37:AHY40=AHY40)*(AHX37:AHX40=AHX40)*(AHV37:AHV40=AHV40)*(AHW37:AHW40=AHW40)),"")</f>
        <v>4</v>
      </c>
      <c r="AHR92" s="395" t="str">
        <f ca="1">IF(AND(AHQ92&lt;&gt;"",AHQ92&gt;1),AHR40,"")</f>
        <v>Fluminense</v>
      </c>
      <c r="AHS92" s="395">
        <f ca="1">SUMPRODUCT((AKW3:AKW54=AHR92)*(AKZ3:AKZ54=AHR93)*(ALA3:ALA54="W"))+SUMPRODUCT((AKW3:AKW54=AHR92)*(AKZ3:AKZ54=AHR89)*(ALA3:ALA54="W"))+SUMPRODUCT((AKW3:AKW54=AHR92)*(AKZ3:AKZ54=AHR90)*(ALA3:ALA54="W"))+SUMPRODUCT((AKW3:AKW54=AHR92)*(AKZ3:AKZ54=AHR91)*(ALA3:ALA54="W"))+SUMPRODUCT((AKW3:AKW54=AHR93)*(AKZ3:AKZ54=AHR92)*(ALB3:ALB54="W"))+SUMPRODUCT((AKW3:AKW54=AHR89)*(AKZ3:AKZ54=AHR92)*(ALB3:ALB54="W"))+SUMPRODUCT((AKW3:AKW54=AHR90)*(AKZ3:AKZ54=AHR92)*(ALB3:ALB54="W"))+SUMPRODUCT((AKW3:AKW54=AHR91)*(AKZ3:AKZ54=AHR92)*(ALB3:ALB54="W"))</f>
        <v>0</v>
      </c>
      <c r="AHT92" s="395">
        <f ca="1">SUMPRODUCT((AKW3:AKW54=AHR92)*(AKZ3:AKZ54=AHR93)*(ALA3:ALA54="D"))+SUMPRODUCT((AKW3:AKW54=AHR92)*(AKZ3:AKZ54=AHR89)*(ALA3:ALA54="D"))+SUMPRODUCT((AKW3:AKW54=AHR92)*(AKZ3:AKZ54=AHR90)*(ALA3:ALA54="D"))+SUMPRODUCT((AKW3:AKW54=AHR92)*(AKZ3:AKZ54=AHR91)*(ALA3:ALA54="D"))+SUMPRODUCT((AKW3:AKW54=AHR93)*(AKZ3:AKZ54=AHR92)*(ALA3:ALA54="D"))+SUMPRODUCT((AKW3:AKW54=AHR89)*(AKZ3:AKZ54=AHR92)*(ALA3:ALA54="D"))+SUMPRODUCT((AKW3:AKW54=AHR90)*(AKZ3:AKZ54=AHR92)*(ALA3:ALA54="D"))+SUMPRODUCT((AKW3:AKW54=AHR91)*(AKZ3:AKZ54=AHR92)*(ALA3:ALA54="D"))</f>
        <v>0</v>
      </c>
      <c r="AHU92" s="395">
        <f ca="1">SUMPRODUCT((AKW3:AKW54=AHR92)*(AKZ3:AKZ54=AHR93)*(ALA3:ALA54="L"))+SUMPRODUCT((AKW3:AKW54=AHR92)*(AKZ3:AKZ54=AHR89)*(ALA3:ALA54="L"))+SUMPRODUCT((AKW3:AKW54=AHR92)*(AKZ3:AKZ54=AHR90)*(ALA3:ALA54="L"))+SUMPRODUCT((AKW3:AKW54=AHR92)*(AKZ3:AKZ54=AHR91)*(ALA3:ALA54="L"))+SUMPRODUCT((AKW3:AKW54=AHR93)*(AKZ3:AKZ54=AHR92)*(ALB3:ALB54="L"))+SUMPRODUCT((AKW3:AKW54=AHR89)*(AKZ3:AKZ54=AHR92)*(ALB3:ALB54="L"))+SUMPRODUCT((AKW3:AKW54=AHR90)*(AKZ3:AKZ54=AHR92)*(ALB3:ALB54="L"))+SUMPRODUCT((AKW3:AKW54=AHR91)*(AKZ3:AKZ54=AHR92)*(ALB3:ALB54="L"))</f>
        <v>0</v>
      </c>
      <c r="AHV92" s="395">
        <f ca="1">SUMPRODUCT((AKW3:AKW54=AHR92)*(AKZ3:AKZ54=AHR93)*AKX3:AKX54)+SUMPRODUCT((AKW3:AKW54=AHR92)*(AKZ3:AKZ54=AHR89)*AKX3:AKX54)+SUMPRODUCT((AKW3:AKW54=AHR92)*(AKZ3:AKZ54=AHR90)*AKX3:AKX54)+SUMPRODUCT((AKW3:AKW54=AHR92)*(AKZ3:AKZ54=AHR91)*AKX3:AKX54)+SUMPRODUCT((AKW3:AKW54=AHR93)*(AKZ3:AKZ54=AHR92)*AKY3:AKY54)+SUMPRODUCT((AKW3:AKW54=AHR89)*(AKZ3:AKZ54=AHR92)*AKY3:AKY54)+SUMPRODUCT((AKW3:AKW54=AHR90)*(AKZ3:AKZ54=AHR92)*AKY3:AKY54)+SUMPRODUCT((AKW3:AKW54=AHR91)*(AKZ3:AKZ54=AHR92)*AKY3:AKY54)</f>
        <v>0</v>
      </c>
      <c r="AHW92" s="395">
        <f ca="1">SUMPRODUCT((AKW3:AKW54=AHR92)*(AKZ3:AKZ54=AHR93)*AKY3:AKY54)+SUMPRODUCT((AKW3:AKW54=AHR92)*(AKZ3:AKZ54=AHR89)*AKY3:AKY54)+SUMPRODUCT((AKW3:AKW54=AHR92)*(AKZ3:AKZ54=AHR90)*AKY3:AKY54)+SUMPRODUCT((AKW3:AKW54=AHR92)*(AKZ3:AKZ54=AHR91)*AKY3:AKY54)+SUMPRODUCT((AKW3:AKW54=AHR93)*(AKZ3:AKZ54=AHR92)*AKX3:AKX54)+SUMPRODUCT((AKW3:AKW54=AHR89)*(AKZ3:AKZ54=AHR92)*AKX3:AKX54)+SUMPRODUCT((AKW3:AKW54=AHR90)*(AKZ3:AKZ54=AHR92)*AKX3:AKX54)+SUMPRODUCT((AKW3:AKW54=AHR91)*(AKZ3:AKZ54=AHR92)*AKX3:AKX54)</f>
        <v>0</v>
      </c>
      <c r="AHX92" s="395">
        <f ca="1">AHV92-AHW92+1000</f>
        <v>1000</v>
      </c>
      <c r="AHY92" s="395">
        <f t="shared" ca="1" si="7863"/>
        <v>0</v>
      </c>
      <c r="AHZ92" s="395">
        <f ca="1">IF(AHR92&lt;&gt;"",VLOOKUP(AHR92,AGY4:AHE52,7,FALSE),"")</f>
        <v>1000</v>
      </c>
      <c r="AIA92" s="395">
        <f ca="1">IF(AHR92&lt;&gt;"",VLOOKUP(AHR92,AGY4:AHE52,5,FALSE),"")</f>
        <v>0</v>
      </c>
      <c r="AIB92" s="395">
        <f ca="1">IF(AHR92&lt;&gt;"",VLOOKUP(AHR92,AGY4:AHG52,9,FALSE),"")</f>
        <v>26</v>
      </c>
      <c r="AIC92" s="395">
        <f t="shared" ca="1" si="7864"/>
        <v>0</v>
      </c>
      <c r="AID92" s="395">
        <f ca="1">IF(AHR92&lt;&gt;"",RANK(AIC92,AIC89:AIC92),"")</f>
        <v>1</v>
      </c>
      <c r="AIE92" s="395">
        <f ca="1">IF(AHR92&lt;&gt;"",SUMPRODUCT((AIC89:AIC92=AIC92)*(AHX89:AHX92&gt;AHX92)),"")</f>
        <v>0</v>
      </c>
      <c r="AIF92" s="395">
        <f ca="1">IF(AHR92&lt;&gt;"",SUMPRODUCT((AIC89:AIC92=AIC92)*(AHX89:AHX92=AHX92)*(AHV89:AHV92&gt;AHV92)),"")</f>
        <v>0</v>
      </c>
      <c r="AIG92" s="395">
        <f ca="1">IF(AHR92&lt;&gt;"",SUMPRODUCT((AIC89:AIC92=AIC92)*(AHX89:AHX92=AHX92)*(AHV89:AHV92=AHV92)*(AHZ89:AHZ92&gt;AHZ92)),"")</f>
        <v>0</v>
      </c>
      <c r="AIH92" s="395">
        <f ca="1">IF(AHR92&lt;&gt;"",SUMPRODUCT((AIC89:AIC92=AIC92)*(AHX89:AHX92=AHX92)*(AHV89:AHV92=AHV92)*(AHZ89:AHZ92=AHZ92)*(AIA89:AIA92&gt;AIA92)),"")</f>
        <v>0</v>
      </c>
      <c r="AII92" s="395">
        <f ca="1">IF(AHR92&lt;&gt;"",SUMPRODUCT((AIC89:AIC92=AIC92)*(AHX89:AHX92=AHX92)*(AHV89:AHV92=AHV92)*(AHZ89:AHZ92=AHZ92)*(AIA89:AIA92=AIA92)*(AIB89:AIB92&gt;AIB92)),"")</f>
        <v>0</v>
      </c>
      <c r="AIJ92" s="395">
        <f ca="1">IF(AHR92&lt;&gt;"",SUM(AID92:AII92),"")</f>
        <v>1</v>
      </c>
      <c r="AIK92" s="395" t="str">
        <f ca="1">IF(AIL40&lt;&gt;"",SUMPRODUCT((AIS37:AIS40=AIS40)*(AIR37:AIR40=AIR40)*(AIP37:AIP40=AIP40)*(AIQ37:AIQ40=AIQ40)),"")</f>
        <v/>
      </c>
      <c r="AIL92" s="395" t="str">
        <f ca="1">IF(AND(AIK92&lt;&gt;"",AIK92&gt;1),AIL40,"")</f>
        <v/>
      </c>
      <c r="AIM92" s="395" t="str">
        <f ca="1">IF(AIL92&lt;&gt;"",SUMPRODUCT((AKW3:AKW54=AIL92)*(AKZ3:AKZ54=AIL93)*(ALA3:ALA54="W"))+SUMPRODUCT((AKW3:AKW54=AIL92)*(AKZ3:AKZ54=AIL90)*(ALA3:ALA54="W"))+SUMPRODUCT((AKW3:AKW54=AIL92)*(AKZ3:AKZ54=AIL91)*(ALA3:ALA54="W"))+SUMPRODUCT((AKW3:AKW54=AIL93)*(AKZ3:AKZ54=AIL92)*(ALB3:ALB54="W"))+SUMPRODUCT((AKW3:AKW54=AIL90)*(AKZ3:AKZ54=AIL92)*(ALB3:ALB54="W"))+SUMPRODUCT((AKW3:AKW54=AIL91)*(AKZ3:AKZ54=AIL92)*(ALB3:ALB54="W")),"")</f>
        <v/>
      </c>
      <c r="AIN92" s="395" t="str">
        <f ca="1">IF(AIL92&lt;&gt;"",SUMPRODUCT((AKW3:AKW54=AIL92)*(AKZ3:AKZ54=AIL93)*(ALA3:ALA54="D"))+SUMPRODUCT((AKW3:AKW54=AIL92)*(AKZ3:AKZ54=AIL90)*(ALA3:ALA54="D"))+SUMPRODUCT((AKW3:AKW54=AIL92)*(AKZ3:AKZ54=AIL91)*(ALA3:ALA54="D"))+SUMPRODUCT((AKW3:AKW54=AIL93)*(AKZ3:AKZ54=AIL92)*(ALA3:ALA54="D"))+SUMPRODUCT((AKW3:AKW54=AIL90)*(AKZ3:AKZ54=AIL92)*(ALA3:ALA54="D"))+SUMPRODUCT((AKW3:AKW54=AIL91)*(AKZ3:AKZ54=AIL92)*(ALA3:ALA54="D")),"")</f>
        <v/>
      </c>
      <c r="AIO92" s="395" t="str">
        <f ca="1">IF(AIL92&lt;&gt;"",SUMPRODUCT((AKW3:AKW54=AIL92)*(AKZ3:AKZ54=AIL93)*(ALA3:ALA54="L"))+SUMPRODUCT((AKW3:AKW54=AIL92)*(AKZ3:AKZ54=AIL90)*(ALA3:ALA54="L"))+SUMPRODUCT((AKW3:AKW54=AIL92)*(AKZ3:AKZ54=AIL91)*(ALA3:ALA54="L"))+SUMPRODUCT((AKW3:AKW54=AIL93)*(AKZ3:AKZ54=AIL92)*(ALB3:ALB54="L"))+SUMPRODUCT((AKW3:AKW54=AIL90)*(AKZ3:AKZ54=AIL92)*(ALB3:ALB54="L"))+SUMPRODUCT((AKW3:AKW54=AIL91)*(AKZ3:AKZ54=AIL92)*(ALB3:ALB54="L")),"")</f>
        <v/>
      </c>
      <c r="AIP92" s="395">
        <f ca="1">SUMPRODUCT((AKW3:AKW54=AIL92)*(AKZ3:AKZ54=AIL93)*AKX3:AKX54)+SUMPRODUCT((AKW3:AKW54=AIL92)*(AKZ3:AKZ54=AIL89)*AKX3:AKX54)+SUMPRODUCT((AKW3:AKW54=AIL92)*(AKZ3:AKZ54=AIL90)*AKX3:AKX54)+SUMPRODUCT((AKW3:AKW54=AIL92)*(AKZ3:AKZ54=AIL91)*AKX3:AKX54)+SUMPRODUCT((AKW3:AKW54=AIL93)*(AKZ3:AKZ54=AIL92)*AKY3:AKY54)+SUMPRODUCT((AKW3:AKW54=AIL89)*(AKZ3:AKZ54=AIL92)*AKY3:AKY54)+SUMPRODUCT((AKW3:AKW54=AIL90)*(AKZ3:AKZ54=AIL92)*AKY3:AKY54)+SUMPRODUCT((AKW3:AKW54=AIL91)*(AKZ3:AKZ54=AIL92)*AKY3:AKY54)</f>
        <v>0</v>
      </c>
      <c r="AIQ92" s="395">
        <f ca="1">SUMPRODUCT((AKW3:AKW54=AIL92)*(AKZ3:AKZ54=AIL93)*AKY3:AKY54)+SUMPRODUCT((AKW3:AKW54=AIL92)*(AKZ3:AKZ54=AIL89)*AKY3:AKY54)+SUMPRODUCT((AKW3:AKW54=AIL92)*(AKZ3:AKZ54=AIL90)*AKY3:AKY54)+SUMPRODUCT((AKW3:AKW54=AIL92)*(AKZ3:AKZ54=AIL91)*AKY3:AKY54)+SUMPRODUCT((AKW3:AKW54=AIL93)*(AKZ3:AKZ54=AIL92)*AKX3:AKX54)+SUMPRODUCT((AKW3:AKW54=AIL89)*(AKZ3:AKZ54=AIL92)*AKX3:AKX54)+SUMPRODUCT((AKW3:AKW54=AIL90)*(AKZ3:AKZ54=AIL92)*AKX3:AKX54)+SUMPRODUCT((AKW3:AKW54=AIL91)*(AKZ3:AKZ54=AIL92)*AKX3:AKX54)</f>
        <v>0</v>
      </c>
      <c r="AIR92" s="395">
        <f ca="1">AIP92-AIQ92+1000</f>
        <v>1000</v>
      </c>
      <c r="AIS92" s="395" t="str">
        <f t="shared" ca="1" si="7865"/>
        <v/>
      </c>
      <c r="AIT92" s="395" t="str">
        <f ca="1">IF(AIL92&lt;&gt;"",VLOOKUP(AIL92,AGY4:AHE52,7,FALSE),"")</f>
        <v/>
      </c>
      <c r="AIU92" s="395" t="str">
        <f ca="1">IF(AIL92&lt;&gt;"",VLOOKUP(AIL92,AGY4:AHE52,5,FALSE),"")</f>
        <v/>
      </c>
      <c r="AIV92" s="395" t="str">
        <f ca="1">IF(AIL92&lt;&gt;"",VLOOKUP(AIL92,AGY4:AHG52,9,FALSE),"")</f>
        <v/>
      </c>
      <c r="AIW92" s="395" t="str">
        <f t="shared" ca="1" si="7866"/>
        <v/>
      </c>
      <c r="AIX92" s="395" t="str">
        <f ca="1">IF(AIL92&lt;&gt;"",RANK(AIW92,AIW89:AIW92),"")</f>
        <v/>
      </c>
      <c r="AIY92" s="395" t="str">
        <f ca="1">IF(AIL92&lt;&gt;"",SUMPRODUCT((AIW89:AIW92=AIW92)*(AIR89:AIR92&gt;AIR92)),"")</f>
        <v/>
      </c>
      <c r="AIZ92" s="395" t="str">
        <f ca="1">IF(AIL92&lt;&gt;"",SUMPRODUCT((AIW89:AIW92=AIW92)*(AIR89:AIR92=AIR92)*(AIP89:AIP92&gt;AIP92)),"")</f>
        <v/>
      </c>
      <c r="AJA92" s="395" t="str">
        <f ca="1">IF(AIL92&lt;&gt;"",SUMPRODUCT((AIW89:AIW92=AIW92)*(AIR89:AIR92=AIR92)*(AIP89:AIP92=AIP92)*(AIT89:AIT92&gt;AIT92)),"")</f>
        <v/>
      </c>
      <c r="AJB92" s="395" t="str">
        <f ca="1">IF(AIL92&lt;&gt;"",SUMPRODUCT((AIW89:AIW92=AIW92)*(AIR89:AIR92=AIR92)*(AIP89:AIP92=AIP92)*(AIT89:AIT92=AIT92)*(AIU89:AIU92&gt;AIU92)),"")</f>
        <v/>
      </c>
      <c r="AJC92" s="395" t="str">
        <f ca="1">IF(AIL92&lt;&gt;"",SUMPRODUCT((AIW89:AIW92=AIW92)*(AIR89:AIR92=AIR92)*(AIP89:AIP92=AIP92)*(AIT89:AIT92=AIT92)*(AIU89:AIU92=AIU92)*(AIV89:AIV92&gt;AIV92)),"")</f>
        <v/>
      </c>
      <c r="AJD92" s="395" t="str">
        <f t="shared" ca="1" si="7883"/>
        <v/>
      </c>
      <c r="ALL92" s="395">
        <f ca="1">IF(COUNTIF(ALL37:ALL40,4)=4,1,SUMPRODUCT((ALL37:ALL40=ALL40)*(ALK37:ALK40=ALK40)*(ALI37:ALI40&gt;ALI40))+1)</f>
        <v>1</v>
      </c>
      <c r="ALW92" s="395">
        <f ca="1">IF(ALX40&lt;&gt;"",SUMPRODUCT((AME37:AME40=AME40)*(AMD37:AMD40=AMD40)*(AMB37:AMB40=AMB40)*(AMC37:AMC40=AMC40)),"")</f>
        <v>4</v>
      </c>
      <c r="ALX92" s="395" t="str">
        <f ca="1">IF(AND(ALW92&lt;&gt;"",ALW92&gt;1),ALX40,"")</f>
        <v>Fluminense</v>
      </c>
      <c r="ALY92" s="395">
        <f ca="1">SUMPRODUCT((APC3:APC54=ALX92)*(APF3:APF54=ALX93)*(APG3:APG54="W"))+SUMPRODUCT((APC3:APC54=ALX92)*(APF3:APF54=ALX89)*(APG3:APG54="W"))+SUMPRODUCT((APC3:APC54=ALX92)*(APF3:APF54=ALX90)*(APG3:APG54="W"))+SUMPRODUCT((APC3:APC54=ALX92)*(APF3:APF54=ALX91)*(APG3:APG54="W"))+SUMPRODUCT((APC3:APC54=ALX93)*(APF3:APF54=ALX92)*(APH3:APH54="W"))+SUMPRODUCT((APC3:APC54=ALX89)*(APF3:APF54=ALX92)*(APH3:APH54="W"))+SUMPRODUCT((APC3:APC54=ALX90)*(APF3:APF54=ALX92)*(APH3:APH54="W"))+SUMPRODUCT((APC3:APC54=ALX91)*(APF3:APF54=ALX92)*(APH3:APH54="W"))</f>
        <v>0</v>
      </c>
      <c r="ALZ92" s="395">
        <f ca="1">SUMPRODUCT((APC3:APC54=ALX92)*(APF3:APF54=ALX93)*(APG3:APG54="D"))+SUMPRODUCT((APC3:APC54=ALX92)*(APF3:APF54=ALX89)*(APG3:APG54="D"))+SUMPRODUCT((APC3:APC54=ALX92)*(APF3:APF54=ALX90)*(APG3:APG54="D"))+SUMPRODUCT((APC3:APC54=ALX92)*(APF3:APF54=ALX91)*(APG3:APG54="D"))+SUMPRODUCT((APC3:APC54=ALX93)*(APF3:APF54=ALX92)*(APG3:APG54="D"))+SUMPRODUCT((APC3:APC54=ALX89)*(APF3:APF54=ALX92)*(APG3:APG54="D"))+SUMPRODUCT((APC3:APC54=ALX90)*(APF3:APF54=ALX92)*(APG3:APG54="D"))+SUMPRODUCT((APC3:APC54=ALX91)*(APF3:APF54=ALX92)*(APG3:APG54="D"))</f>
        <v>0</v>
      </c>
      <c r="AMA92" s="395">
        <f ca="1">SUMPRODUCT((APC3:APC54=ALX92)*(APF3:APF54=ALX93)*(APG3:APG54="L"))+SUMPRODUCT((APC3:APC54=ALX92)*(APF3:APF54=ALX89)*(APG3:APG54="L"))+SUMPRODUCT((APC3:APC54=ALX92)*(APF3:APF54=ALX90)*(APG3:APG54="L"))+SUMPRODUCT((APC3:APC54=ALX92)*(APF3:APF54=ALX91)*(APG3:APG54="L"))+SUMPRODUCT((APC3:APC54=ALX93)*(APF3:APF54=ALX92)*(APH3:APH54="L"))+SUMPRODUCT((APC3:APC54=ALX89)*(APF3:APF54=ALX92)*(APH3:APH54="L"))+SUMPRODUCT((APC3:APC54=ALX90)*(APF3:APF54=ALX92)*(APH3:APH54="L"))+SUMPRODUCT((APC3:APC54=ALX91)*(APF3:APF54=ALX92)*(APH3:APH54="L"))</f>
        <v>0</v>
      </c>
      <c r="AMB92" s="395">
        <f ca="1">SUMPRODUCT((APC3:APC54=ALX92)*(APF3:APF54=ALX93)*APD3:APD54)+SUMPRODUCT((APC3:APC54=ALX92)*(APF3:APF54=ALX89)*APD3:APD54)+SUMPRODUCT((APC3:APC54=ALX92)*(APF3:APF54=ALX90)*APD3:APD54)+SUMPRODUCT((APC3:APC54=ALX92)*(APF3:APF54=ALX91)*APD3:APD54)+SUMPRODUCT((APC3:APC54=ALX93)*(APF3:APF54=ALX92)*APE3:APE54)+SUMPRODUCT((APC3:APC54=ALX89)*(APF3:APF54=ALX92)*APE3:APE54)+SUMPRODUCT((APC3:APC54=ALX90)*(APF3:APF54=ALX92)*APE3:APE54)+SUMPRODUCT((APC3:APC54=ALX91)*(APF3:APF54=ALX92)*APE3:APE54)</f>
        <v>0</v>
      </c>
      <c r="AMC92" s="395">
        <f ca="1">SUMPRODUCT((APC3:APC54=ALX92)*(APF3:APF54=ALX93)*APE3:APE54)+SUMPRODUCT((APC3:APC54=ALX92)*(APF3:APF54=ALX89)*APE3:APE54)+SUMPRODUCT((APC3:APC54=ALX92)*(APF3:APF54=ALX90)*APE3:APE54)+SUMPRODUCT((APC3:APC54=ALX92)*(APF3:APF54=ALX91)*APE3:APE54)+SUMPRODUCT((APC3:APC54=ALX93)*(APF3:APF54=ALX92)*APD3:APD54)+SUMPRODUCT((APC3:APC54=ALX89)*(APF3:APF54=ALX92)*APD3:APD54)+SUMPRODUCT((APC3:APC54=ALX90)*(APF3:APF54=ALX92)*APD3:APD54)+SUMPRODUCT((APC3:APC54=ALX91)*(APF3:APF54=ALX92)*APD3:APD54)</f>
        <v>0</v>
      </c>
      <c r="AMD92" s="395">
        <f ca="1">AMB92-AMC92+1000</f>
        <v>1000</v>
      </c>
      <c r="AME92" s="395">
        <f t="shared" ca="1" si="7867"/>
        <v>0</v>
      </c>
      <c r="AMF92" s="395">
        <f ca="1">IF(ALX92&lt;&gt;"",VLOOKUP(ALX92,ALE4:ALK52,7,FALSE),"")</f>
        <v>1000</v>
      </c>
      <c r="AMG92" s="395">
        <f ca="1">IF(ALX92&lt;&gt;"",VLOOKUP(ALX92,ALE4:ALK52,5,FALSE),"")</f>
        <v>0</v>
      </c>
      <c r="AMH92" s="395">
        <f ca="1">IF(ALX92&lt;&gt;"",VLOOKUP(ALX92,ALE4:ALM52,9,FALSE),"")</f>
        <v>26</v>
      </c>
      <c r="AMI92" s="395">
        <f t="shared" ca="1" si="7868"/>
        <v>0</v>
      </c>
      <c r="AMJ92" s="395">
        <f ca="1">IF(ALX92&lt;&gt;"",RANK(AMI92,AMI89:AMI92),"")</f>
        <v>1</v>
      </c>
      <c r="AMK92" s="395">
        <f ca="1">IF(ALX92&lt;&gt;"",SUMPRODUCT((AMI89:AMI92=AMI92)*(AMD89:AMD92&gt;AMD92)),"")</f>
        <v>0</v>
      </c>
      <c r="AML92" s="395">
        <f ca="1">IF(ALX92&lt;&gt;"",SUMPRODUCT((AMI89:AMI92=AMI92)*(AMD89:AMD92=AMD92)*(AMB89:AMB92&gt;AMB92)),"")</f>
        <v>0</v>
      </c>
      <c r="AMM92" s="395">
        <f ca="1">IF(ALX92&lt;&gt;"",SUMPRODUCT((AMI89:AMI92=AMI92)*(AMD89:AMD92=AMD92)*(AMB89:AMB92=AMB92)*(AMF89:AMF92&gt;AMF92)),"")</f>
        <v>0</v>
      </c>
      <c r="AMN92" s="395">
        <f ca="1">IF(ALX92&lt;&gt;"",SUMPRODUCT((AMI89:AMI92=AMI92)*(AMD89:AMD92=AMD92)*(AMB89:AMB92=AMB92)*(AMF89:AMF92=AMF92)*(AMG89:AMG92&gt;AMG92)),"")</f>
        <v>0</v>
      </c>
      <c r="AMO92" s="395">
        <f ca="1">IF(ALX92&lt;&gt;"",SUMPRODUCT((AMI89:AMI92=AMI92)*(AMD89:AMD92=AMD92)*(AMB89:AMB92=AMB92)*(AMF89:AMF92=AMF92)*(AMG89:AMG92=AMG92)*(AMH89:AMH92&gt;AMH92)),"")</f>
        <v>0</v>
      </c>
      <c r="AMP92" s="395">
        <f ca="1">IF(ALX92&lt;&gt;"",SUM(AMJ92:AMO92),"")</f>
        <v>1</v>
      </c>
      <c r="AMQ92" s="395" t="str">
        <f ca="1">IF(AMR40&lt;&gt;"",SUMPRODUCT((AMY37:AMY40=AMY40)*(AMX37:AMX40=AMX40)*(AMV37:AMV40=AMV40)*(AMW37:AMW40=AMW40)),"")</f>
        <v/>
      </c>
      <c r="AMR92" s="395" t="str">
        <f ca="1">IF(AND(AMQ92&lt;&gt;"",AMQ92&gt;1),AMR40,"")</f>
        <v/>
      </c>
      <c r="AMS92" s="395" t="str">
        <f ca="1">IF(AMR92&lt;&gt;"",SUMPRODUCT((APC3:APC54=AMR92)*(APF3:APF54=AMR93)*(APG3:APG54="W"))+SUMPRODUCT((APC3:APC54=AMR92)*(APF3:APF54=AMR90)*(APG3:APG54="W"))+SUMPRODUCT((APC3:APC54=AMR92)*(APF3:APF54=AMR91)*(APG3:APG54="W"))+SUMPRODUCT((APC3:APC54=AMR93)*(APF3:APF54=AMR92)*(APH3:APH54="W"))+SUMPRODUCT((APC3:APC54=AMR90)*(APF3:APF54=AMR92)*(APH3:APH54="W"))+SUMPRODUCT((APC3:APC54=AMR91)*(APF3:APF54=AMR92)*(APH3:APH54="W")),"")</f>
        <v/>
      </c>
      <c r="AMT92" s="395" t="str">
        <f ca="1">IF(AMR92&lt;&gt;"",SUMPRODUCT((APC3:APC54=AMR92)*(APF3:APF54=AMR93)*(APG3:APG54="D"))+SUMPRODUCT((APC3:APC54=AMR92)*(APF3:APF54=AMR90)*(APG3:APG54="D"))+SUMPRODUCT((APC3:APC54=AMR92)*(APF3:APF54=AMR91)*(APG3:APG54="D"))+SUMPRODUCT((APC3:APC54=AMR93)*(APF3:APF54=AMR92)*(APG3:APG54="D"))+SUMPRODUCT((APC3:APC54=AMR90)*(APF3:APF54=AMR92)*(APG3:APG54="D"))+SUMPRODUCT((APC3:APC54=AMR91)*(APF3:APF54=AMR92)*(APG3:APG54="D")),"")</f>
        <v/>
      </c>
      <c r="AMU92" s="395" t="str">
        <f ca="1">IF(AMR92&lt;&gt;"",SUMPRODUCT((APC3:APC54=AMR92)*(APF3:APF54=AMR93)*(APG3:APG54="L"))+SUMPRODUCT((APC3:APC54=AMR92)*(APF3:APF54=AMR90)*(APG3:APG54="L"))+SUMPRODUCT((APC3:APC54=AMR92)*(APF3:APF54=AMR91)*(APG3:APG54="L"))+SUMPRODUCT((APC3:APC54=AMR93)*(APF3:APF54=AMR92)*(APH3:APH54="L"))+SUMPRODUCT((APC3:APC54=AMR90)*(APF3:APF54=AMR92)*(APH3:APH54="L"))+SUMPRODUCT((APC3:APC54=AMR91)*(APF3:APF54=AMR92)*(APH3:APH54="L")),"")</f>
        <v/>
      </c>
      <c r="AMV92" s="395">
        <f ca="1">SUMPRODUCT((APC3:APC54=AMR92)*(APF3:APF54=AMR93)*APD3:APD54)+SUMPRODUCT((APC3:APC54=AMR92)*(APF3:APF54=AMR89)*APD3:APD54)+SUMPRODUCT((APC3:APC54=AMR92)*(APF3:APF54=AMR90)*APD3:APD54)+SUMPRODUCT((APC3:APC54=AMR92)*(APF3:APF54=AMR91)*APD3:APD54)+SUMPRODUCT((APC3:APC54=AMR93)*(APF3:APF54=AMR92)*APE3:APE54)+SUMPRODUCT((APC3:APC54=AMR89)*(APF3:APF54=AMR92)*APE3:APE54)+SUMPRODUCT((APC3:APC54=AMR90)*(APF3:APF54=AMR92)*APE3:APE54)+SUMPRODUCT((APC3:APC54=AMR91)*(APF3:APF54=AMR92)*APE3:APE54)</f>
        <v>0</v>
      </c>
      <c r="AMW92" s="395">
        <f ca="1">SUMPRODUCT((APC3:APC54=AMR92)*(APF3:APF54=AMR93)*APE3:APE54)+SUMPRODUCT((APC3:APC54=AMR92)*(APF3:APF54=AMR89)*APE3:APE54)+SUMPRODUCT((APC3:APC54=AMR92)*(APF3:APF54=AMR90)*APE3:APE54)+SUMPRODUCT((APC3:APC54=AMR92)*(APF3:APF54=AMR91)*APE3:APE54)+SUMPRODUCT((APC3:APC54=AMR93)*(APF3:APF54=AMR92)*APD3:APD54)+SUMPRODUCT((APC3:APC54=AMR89)*(APF3:APF54=AMR92)*APD3:APD54)+SUMPRODUCT((APC3:APC54=AMR90)*(APF3:APF54=AMR92)*APD3:APD54)+SUMPRODUCT((APC3:APC54=AMR91)*(APF3:APF54=AMR92)*APD3:APD54)</f>
        <v>0</v>
      </c>
      <c r="AMX92" s="395">
        <f ca="1">AMV92-AMW92+1000</f>
        <v>1000</v>
      </c>
      <c r="AMY92" s="395" t="str">
        <f t="shared" ca="1" si="7869"/>
        <v/>
      </c>
      <c r="AMZ92" s="395" t="str">
        <f ca="1">IF(AMR92&lt;&gt;"",VLOOKUP(AMR92,ALE4:ALK52,7,FALSE),"")</f>
        <v/>
      </c>
      <c r="ANA92" s="395" t="str">
        <f ca="1">IF(AMR92&lt;&gt;"",VLOOKUP(AMR92,ALE4:ALK52,5,FALSE),"")</f>
        <v/>
      </c>
      <c r="ANB92" s="395" t="str">
        <f ca="1">IF(AMR92&lt;&gt;"",VLOOKUP(AMR92,ALE4:ALM52,9,FALSE),"")</f>
        <v/>
      </c>
      <c r="ANC92" s="395" t="str">
        <f t="shared" ca="1" si="7870"/>
        <v/>
      </c>
      <c r="AND92" s="395" t="str">
        <f ca="1">IF(AMR92&lt;&gt;"",RANK(ANC92,ANC89:ANC92),"")</f>
        <v/>
      </c>
      <c r="ANE92" s="395" t="str">
        <f ca="1">IF(AMR92&lt;&gt;"",SUMPRODUCT((ANC89:ANC92=ANC92)*(AMX89:AMX92&gt;AMX92)),"")</f>
        <v/>
      </c>
      <c r="ANF92" s="395" t="str">
        <f ca="1">IF(AMR92&lt;&gt;"",SUMPRODUCT((ANC89:ANC92=ANC92)*(AMX89:AMX92=AMX92)*(AMV89:AMV92&gt;AMV92)),"")</f>
        <v/>
      </c>
      <c r="ANG92" s="395" t="str">
        <f ca="1">IF(AMR92&lt;&gt;"",SUMPRODUCT((ANC89:ANC92=ANC92)*(AMX89:AMX92=AMX92)*(AMV89:AMV92=AMV92)*(AMZ89:AMZ92&gt;AMZ92)),"")</f>
        <v/>
      </c>
      <c r="ANH92" s="395" t="str">
        <f ca="1">IF(AMR92&lt;&gt;"",SUMPRODUCT((ANC89:ANC92=ANC92)*(AMX89:AMX92=AMX92)*(AMV89:AMV92=AMV92)*(AMZ89:AMZ92=AMZ92)*(ANA89:ANA92&gt;ANA92)),"")</f>
        <v/>
      </c>
      <c r="ANI92" s="395" t="str">
        <f ca="1">IF(AMR92&lt;&gt;"",SUMPRODUCT((ANC89:ANC92=ANC92)*(AMX89:AMX92=AMX92)*(AMV89:AMV92=AMV92)*(AMZ89:AMZ92=AMZ92)*(ANA89:ANA92=ANA92)*(ANB89:ANB92&gt;ANB92)),"")</f>
        <v/>
      </c>
      <c r="ANJ92" s="395" t="str">
        <f t="shared" ca="1" si="7884"/>
        <v/>
      </c>
      <c r="APR92" s="395">
        <f ca="1">IF(COUNTIF(APR37:APR40,4)=4,1,SUMPRODUCT((APR37:APR40=APR40)*(APQ37:APQ40=APQ40)*(APO37:APO40&gt;APO40))+1)</f>
        <v>1</v>
      </c>
      <c r="AQC92" s="395">
        <f ca="1">IF(AQD40&lt;&gt;"",SUMPRODUCT((AQK37:AQK40=AQK40)*(AQJ37:AQJ40=AQJ40)*(AQH37:AQH40=AQH40)*(AQI37:AQI40=AQI40)),"")</f>
        <v>4</v>
      </c>
      <c r="AQD92" s="395" t="str">
        <f ca="1">IF(AND(AQC92&lt;&gt;"",AQC92&gt;1),AQD40,"")</f>
        <v>Fluminense</v>
      </c>
      <c r="AQE92" s="395">
        <f ca="1">SUMPRODUCT((ATI3:ATI54=AQD92)*(ATL3:ATL54=AQD93)*(ATM3:ATM54="W"))+SUMPRODUCT((ATI3:ATI54=AQD92)*(ATL3:ATL54=AQD89)*(ATM3:ATM54="W"))+SUMPRODUCT((ATI3:ATI54=AQD92)*(ATL3:ATL54=AQD90)*(ATM3:ATM54="W"))+SUMPRODUCT((ATI3:ATI54=AQD92)*(ATL3:ATL54=AQD91)*(ATM3:ATM54="W"))+SUMPRODUCT((ATI3:ATI54=AQD93)*(ATL3:ATL54=AQD92)*(ATN3:ATN54="W"))+SUMPRODUCT((ATI3:ATI54=AQD89)*(ATL3:ATL54=AQD92)*(ATN3:ATN54="W"))+SUMPRODUCT((ATI3:ATI54=AQD90)*(ATL3:ATL54=AQD92)*(ATN3:ATN54="W"))+SUMPRODUCT((ATI3:ATI54=AQD91)*(ATL3:ATL54=AQD92)*(ATN3:ATN54="W"))</f>
        <v>0</v>
      </c>
      <c r="AQF92" s="395">
        <f ca="1">SUMPRODUCT((ATI3:ATI54=AQD92)*(ATL3:ATL54=AQD93)*(ATM3:ATM54="D"))+SUMPRODUCT((ATI3:ATI54=AQD92)*(ATL3:ATL54=AQD89)*(ATM3:ATM54="D"))+SUMPRODUCT((ATI3:ATI54=AQD92)*(ATL3:ATL54=AQD90)*(ATM3:ATM54="D"))+SUMPRODUCT((ATI3:ATI54=AQD92)*(ATL3:ATL54=AQD91)*(ATM3:ATM54="D"))+SUMPRODUCT((ATI3:ATI54=AQD93)*(ATL3:ATL54=AQD92)*(ATM3:ATM54="D"))+SUMPRODUCT((ATI3:ATI54=AQD89)*(ATL3:ATL54=AQD92)*(ATM3:ATM54="D"))+SUMPRODUCT((ATI3:ATI54=AQD90)*(ATL3:ATL54=AQD92)*(ATM3:ATM54="D"))+SUMPRODUCT((ATI3:ATI54=AQD91)*(ATL3:ATL54=AQD92)*(ATM3:ATM54="D"))</f>
        <v>0</v>
      </c>
      <c r="AQG92" s="395">
        <f ca="1">SUMPRODUCT((ATI3:ATI54=AQD92)*(ATL3:ATL54=AQD93)*(ATM3:ATM54="L"))+SUMPRODUCT((ATI3:ATI54=AQD92)*(ATL3:ATL54=AQD89)*(ATM3:ATM54="L"))+SUMPRODUCT((ATI3:ATI54=AQD92)*(ATL3:ATL54=AQD90)*(ATM3:ATM54="L"))+SUMPRODUCT((ATI3:ATI54=AQD92)*(ATL3:ATL54=AQD91)*(ATM3:ATM54="L"))+SUMPRODUCT((ATI3:ATI54=AQD93)*(ATL3:ATL54=AQD92)*(ATN3:ATN54="L"))+SUMPRODUCT((ATI3:ATI54=AQD89)*(ATL3:ATL54=AQD92)*(ATN3:ATN54="L"))+SUMPRODUCT((ATI3:ATI54=AQD90)*(ATL3:ATL54=AQD92)*(ATN3:ATN54="L"))+SUMPRODUCT((ATI3:ATI54=AQD91)*(ATL3:ATL54=AQD92)*(ATN3:ATN54="L"))</f>
        <v>0</v>
      </c>
      <c r="AQH92" s="395">
        <f ca="1">SUMPRODUCT((ATI3:ATI54=AQD92)*(ATL3:ATL54=AQD93)*ATJ3:ATJ54)+SUMPRODUCT((ATI3:ATI54=AQD92)*(ATL3:ATL54=AQD89)*ATJ3:ATJ54)+SUMPRODUCT((ATI3:ATI54=AQD92)*(ATL3:ATL54=AQD90)*ATJ3:ATJ54)+SUMPRODUCT((ATI3:ATI54=AQD92)*(ATL3:ATL54=AQD91)*ATJ3:ATJ54)+SUMPRODUCT((ATI3:ATI54=AQD93)*(ATL3:ATL54=AQD92)*ATK3:ATK54)+SUMPRODUCT((ATI3:ATI54=AQD89)*(ATL3:ATL54=AQD92)*ATK3:ATK54)+SUMPRODUCT((ATI3:ATI54=AQD90)*(ATL3:ATL54=AQD92)*ATK3:ATK54)+SUMPRODUCT((ATI3:ATI54=AQD91)*(ATL3:ATL54=AQD92)*ATK3:ATK54)</f>
        <v>0</v>
      </c>
      <c r="AQI92" s="395">
        <f ca="1">SUMPRODUCT((ATI3:ATI54=AQD92)*(ATL3:ATL54=AQD93)*ATK3:ATK54)+SUMPRODUCT((ATI3:ATI54=AQD92)*(ATL3:ATL54=AQD89)*ATK3:ATK54)+SUMPRODUCT((ATI3:ATI54=AQD92)*(ATL3:ATL54=AQD90)*ATK3:ATK54)+SUMPRODUCT((ATI3:ATI54=AQD92)*(ATL3:ATL54=AQD91)*ATK3:ATK54)+SUMPRODUCT((ATI3:ATI54=AQD93)*(ATL3:ATL54=AQD92)*ATJ3:ATJ54)+SUMPRODUCT((ATI3:ATI54=AQD89)*(ATL3:ATL54=AQD92)*ATJ3:ATJ54)+SUMPRODUCT((ATI3:ATI54=AQD90)*(ATL3:ATL54=AQD92)*ATJ3:ATJ54)+SUMPRODUCT((ATI3:ATI54=AQD91)*(ATL3:ATL54=AQD92)*ATJ3:ATJ54)</f>
        <v>0</v>
      </c>
      <c r="AQJ92" s="395">
        <f ca="1">AQH92-AQI92+1000</f>
        <v>1000</v>
      </c>
      <c r="AQK92" s="395">
        <f t="shared" ca="1" si="7871"/>
        <v>0</v>
      </c>
      <c r="AQL92" s="395">
        <f ca="1">IF(AQD92&lt;&gt;"",VLOOKUP(AQD92,APK4:APQ52,7,FALSE),"")</f>
        <v>1000</v>
      </c>
      <c r="AQM92" s="395">
        <f ca="1">IF(AQD92&lt;&gt;"",VLOOKUP(AQD92,APK4:APQ52,5,FALSE),"")</f>
        <v>0</v>
      </c>
      <c r="AQN92" s="395">
        <f ca="1">IF(AQD92&lt;&gt;"",VLOOKUP(AQD92,APK4:APS52,9,FALSE),"")</f>
        <v>26</v>
      </c>
      <c r="AQO92" s="395">
        <f t="shared" ca="1" si="7872"/>
        <v>0</v>
      </c>
      <c r="AQP92" s="395">
        <f ca="1">IF(AQD92&lt;&gt;"",RANK(AQO92,AQO89:AQO92),"")</f>
        <v>1</v>
      </c>
      <c r="AQQ92" s="395">
        <f ca="1">IF(AQD92&lt;&gt;"",SUMPRODUCT((AQO89:AQO92=AQO92)*(AQJ89:AQJ92&gt;AQJ92)),"")</f>
        <v>0</v>
      </c>
      <c r="AQR92" s="395">
        <f ca="1">IF(AQD92&lt;&gt;"",SUMPRODUCT((AQO89:AQO92=AQO92)*(AQJ89:AQJ92=AQJ92)*(AQH89:AQH92&gt;AQH92)),"")</f>
        <v>0</v>
      </c>
      <c r="AQS92" s="395">
        <f ca="1">IF(AQD92&lt;&gt;"",SUMPRODUCT((AQO89:AQO92=AQO92)*(AQJ89:AQJ92=AQJ92)*(AQH89:AQH92=AQH92)*(AQL89:AQL92&gt;AQL92)),"")</f>
        <v>0</v>
      </c>
      <c r="AQT92" s="395">
        <f ca="1">IF(AQD92&lt;&gt;"",SUMPRODUCT((AQO89:AQO92=AQO92)*(AQJ89:AQJ92=AQJ92)*(AQH89:AQH92=AQH92)*(AQL89:AQL92=AQL92)*(AQM89:AQM92&gt;AQM92)),"")</f>
        <v>0</v>
      </c>
      <c r="AQU92" s="395">
        <f ca="1">IF(AQD92&lt;&gt;"",SUMPRODUCT((AQO89:AQO92=AQO92)*(AQJ89:AQJ92=AQJ92)*(AQH89:AQH92=AQH92)*(AQL89:AQL92=AQL92)*(AQM89:AQM92=AQM92)*(AQN89:AQN92&gt;AQN92)),"")</f>
        <v>0</v>
      </c>
      <c r="AQV92" s="395">
        <f ca="1">IF(AQD92&lt;&gt;"",SUM(AQP92:AQU92),"")</f>
        <v>1</v>
      </c>
      <c r="AQW92" s="395" t="str">
        <f ca="1">IF(AQX40&lt;&gt;"",SUMPRODUCT((ARE37:ARE40=ARE40)*(ARD37:ARD40=ARD40)*(ARB37:ARB40=ARB40)*(ARC37:ARC40=ARC40)),"")</f>
        <v/>
      </c>
      <c r="AQX92" s="395" t="str">
        <f ca="1">IF(AND(AQW92&lt;&gt;"",AQW92&gt;1),AQX40,"")</f>
        <v/>
      </c>
      <c r="AQY92" s="395" t="str">
        <f ca="1">IF(AQX92&lt;&gt;"",SUMPRODUCT((ATI3:ATI54=AQX92)*(ATL3:ATL54=AQX93)*(ATM3:ATM54="W"))+SUMPRODUCT((ATI3:ATI54=AQX92)*(ATL3:ATL54=AQX90)*(ATM3:ATM54="W"))+SUMPRODUCT((ATI3:ATI54=AQX92)*(ATL3:ATL54=AQX91)*(ATM3:ATM54="W"))+SUMPRODUCT((ATI3:ATI54=AQX93)*(ATL3:ATL54=AQX92)*(ATN3:ATN54="W"))+SUMPRODUCT((ATI3:ATI54=AQX90)*(ATL3:ATL54=AQX92)*(ATN3:ATN54="W"))+SUMPRODUCT((ATI3:ATI54=AQX91)*(ATL3:ATL54=AQX92)*(ATN3:ATN54="W")),"")</f>
        <v/>
      </c>
      <c r="AQZ92" s="395" t="str">
        <f ca="1">IF(AQX92&lt;&gt;"",SUMPRODUCT((ATI3:ATI54=AQX92)*(ATL3:ATL54=AQX93)*(ATM3:ATM54="D"))+SUMPRODUCT((ATI3:ATI54=AQX92)*(ATL3:ATL54=AQX90)*(ATM3:ATM54="D"))+SUMPRODUCT((ATI3:ATI54=AQX92)*(ATL3:ATL54=AQX91)*(ATM3:ATM54="D"))+SUMPRODUCT((ATI3:ATI54=AQX93)*(ATL3:ATL54=AQX92)*(ATM3:ATM54="D"))+SUMPRODUCT((ATI3:ATI54=AQX90)*(ATL3:ATL54=AQX92)*(ATM3:ATM54="D"))+SUMPRODUCT((ATI3:ATI54=AQX91)*(ATL3:ATL54=AQX92)*(ATM3:ATM54="D")),"")</f>
        <v/>
      </c>
      <c r="ARA92" s="395" t="str">
        <f ca="1">IF(AQX92&lt;&gt;"",SUMPRODUCT((ATI3:ATI54=AQX92)*(ATL3:ATL54=AQX93)*(ATM3:ATM54="L"))+SUMPRODUCT((ATI3:ATI54=AQX92)*(ATL3:ATL54=AQX90)*(ATM3:ATM54="L"))+SUMPRODUCT((ATI3:ATI54=AQX92)*(ATL3:ATL54=AQX91)*(ATM3:ATM54="L"))+SUMPRODUCT((ATI3:ATI54=AQX93)*(ATL3:ATL54=AQX92)*(ATN3:ATN54="L"))+SUMPRODUCT((ATI3:ATI54=AQX90)*(ATL3:ATL54=AQX92)*(ATN3:ATN54="L"))+SUMPRODUCT((ATI3:ATI54=AQX91)*(ATL3:ATL54=AQX92)*(ATN3:ATN54="L")),"")</f>
        <v/>
      </c>
      <c r="ARB92" s="395">
        <f ca="1">SUMPRODUCT((ATI3:ATI54=AQX92)*(ATL3:ATL54=AQX93)*ATJ3:ATJ54)+SUMPRODUCT((ATI3:ATI54=AQX92)*(ATL3:ATL54=AQX89)*ATJ3:ATJ54)+SUMPRODUCT((ATI3:ATI54=AQX92)*(ATL3:ATL54=AQX90)*ATJ3:ATJ54)+SUMPRODUCT((ATI3:ATI54=AQX92)*(ATL3:ATL54=AQX91)*ATJ3:ATJ54)+SUMPRODUCT((ATI3:ATI54=AQX93)*(ATL3:ATL54=AQX92)*ATK3:ATK54)+SUMPRODUCT((ATI3:ATI54=AQX89)*(ATL3:ATL54=AQX92)*ATK3:ATK54)+SUMPRODUCT((ATI3:ATI54=AQX90)*(ATL3:ATL54=AQX92)*ATK3:ATK54)+SUMPRODUCT((ATI3:ATI54=AQX91)*(ATL3:ATL54=AQX92)*ATK3:ATK54)</f>
        <v>0</v>
      </c>
      <c r="ARC92" s="395">
        <f ca="1">SUMPRODUCT((ATI3:ATI54=AQX92)*(ATL3:ATL54=AQX93)*ATK3:ATK54)+SUMPRODUCT((ATI3:ATI54=AQX92)*(ATL3:ATL54=AQX89)*ATK3:ATK54)+SUMPRODUCT((ATI3:ATI54=AQX92)*(ATL3:ATL54=AQX90)*ATK3:ATK54)+SUMPRODUCT((ATI3:ATI54=AQX92)*(ATL3:ATL54=AQX91)*ATK3:ATK54)+SUMPRODUCT((ATI3:ATI54=AQX93)*(ATL3:ATL54=AQX92)*ATJ3:ATJ54)+SUMPRODUCT((ATI3:ATI54=AQX89)*(ATL3:ATL54=AQX92)*ATJ3:ATJ54)+SUMPRODUCT((ATI3:ATI54=AQX90)*(ATL3:ATL54=AQX92)*ATJ3:ATJ54)+SUMPRODUCT((ATI3:ATI54=AQX91)*(ATL3:ATL54=AQX92)*ATJ3:ATJ54)</f>
        <v>0</v>
      </c>
      <c r="ARD92" s="395">
        <f ca="1">ARB92-ARC92+1000</f>
        <v>1000</v>
      </c>
      <c r="ARE92" s="395" t="str">
        <f t="shared" ca="1" si="7873"/>
        <v/>
      </c>
      <c r="ARF92" s="395" t="str">
        <f ca="1">IF(AQX92&lt;&gt;"",VLOOKUP(AQX92,APK4:APQ52,7,FALSE),"")</f>
        <v/>
      </c>
      <c r="ARG92" s="395" t="str">
        <f ca="1">IF(AQX92&lt;&gt;"",VLOOKUP(AQX92,APK4:APQ52,5,FALSE),"")</f>
        <v/>
      </c>
      <c r="ARH92" s="395" t="str">
        <f ca="1">IF(AQX92&lt;&gt;"",VLOOKUP(AQX92,APK4:APS52,9,FALSE),"")</f>
        <v/>
      </c>
      <c r="ARI92" s="395" t="str">
        <f t="shared" ca="1" si="7874"/>
        <v/>
      </c>
      <c r="ARJ92" s="395" t="str">
        <f ca="1">IF(AQX92&lt;&gt;"",RANK(ARI92,ARI89:ARI92),"")</f>
        <v/>
      </c>
      <c r="ARK92" s="395" t="str">
        <f ca="1">IF(AQX92&lt;&gt;"",SUMPRODUCT((ARI89:ARI92=ARI92)*(ARD89:ARD92&gt;ARD92)),"")</f>
        <v/>
      </c>
      <c r="ARL92" s="395" t="str">
        <f ca="1">IF(AQX92&lt;&gt;"",SUMPRODUCT((ARI89:ARI92=ARI92)*(ARD89:ARD92=ARD92)*(ARB89:ARB92&gt;ARB92)),"")</f>
        <v/>
      </c>
      <c r="ARM92" s="395" t="str">
        <f ca="1">IF(AQX92&lt;&gt;"",SUMPRODUCT((ARI89:ARI92=ARI92)*(ARD89:ARD92=ARD92)*(ARB89:ARB92=ARB92)*(ARF89:ARF92&gt;ARF92)),"")</f>
        <v/>
      </c>
      <c r="ARN92" s="395" t="str">
        <f ca="1">IF(AQX92&lt;&gt;"",SUMPRODUCT((ARI89:ARI92=ARI92)*(ARD89:ARD92=ARD92)*(ARB89:ARB92=ARB92)*(ARF89:ARF92=ARF92)*(ARG89:ARG92&gt;ARG92)),"")</f>
        <v/>
      </c>
      <c r="ARO92" s="395" t="str">
        <f ca="1">IF(AQX92&lt;&gt;"",SUMPRODUCT((ARI89:ARI92=ARI92)*(ARD89:ARD92=ARD92)*(ARB89:ARB92=ARB92)*(ARF89:ARF92=ARF92)*(ARG89:ARG92=ARG92)*(ARH89:ARH92&gt;ARH92)),"")</f>
        <v/>
      </c>
      <c r="ARP92" s="395" t="str">
        <f t="shared" ca="1" si="7885"/>
        <v/>
      </c>
    </row>
    <row r="94" spans="7:1160" x14ac:dyDescent="0.25">
      <c r="U94" s="395">
        <f>IF(V95="",SUM(AH43:AM43),IF(V96="",SUM(AH44:AM44),IF(V97="",SUM(AH45:AM45),IF(V98="",SUM(AH46:AM46),0))))</f>
        <v>0</v>
      </c>
      <c r="AO94" s="395">
        <f>IF(AP96="",SUM(BB44:BG44),IF(AP97="",SUM(BB45:BG45),IF(AP98="",SUM(BB46:BG46),0)))</f>
        <v>0</v>
      </c>
      <c r="EA94" s="395">
        <f ca="1">IF(EB95="",SUM(EN43:ES43),IF(EB96="",SUM(EN44:ES44),IF(EB97="",SUM(EN45:ES45),IF(EB98="",SUM(EN46:ES46),0))))</f>
        <v>0</v>
      </c>
      <c r="EU94" s="395">
        <f ca="1">IF(EV96="",SUM(FH44:FM44),IF(EV97="",SUM(FH45:FM45),IF(EV98="",SUM(FH46:FM46),0)))</f>
        <v>0</v>
      </c>
      <c r="IG94" s="395">
        <f ca="1">IF(IH95="",SUM(IT43:IY43),IF(IH96="",SUM(IT44:IY44),IF(IH97="",SUM(IT45:IY45),IF(IH98="",SUM(IT46:IY46),0))))</f>
        <v>0</v>
      </c>
      <c r="JA94" s="395">
        <f ca="1">IF(JB96="",SUM(JN44:JS44),IF(JB97="",SUM(JN45:JS45),IF(JB98="",SUM(JN46:JS46),0)))</f>
        <v>0</v>
      </c>
      <c r="MM94" s="395">
        <f ca="1">IF(MN95="",SUM(MZ43:NE43),IF(MN96="",SUM(MZ44:NE44),IF(MN97="",SUM(MZ45:NE45),IF(MN98="",SUM(MZ46:NE46),0))))</f>
        <v>1</v>
      </c>
      <c r="NG94" s="395">
        <f ca="1">IF(NH96="",SUM(NT44:NY44),IF(NH97="",SUM(NT45:NY45),IF(NH98="",SUM(NT46:NY46),0)))</f>
        <v>0</v>
      </c>
      <c r="QS94" s="395">
        <f ca="1">IF(QT95="",SUM(RF43:RK43),IF(QT96="",SUM(RF44:RK44),IF(QT97="",SUM(RF45:RK45),IF(QT98="",SUM(RF46:RK46),0))))</f>
        <v>0</v>
      </c>
      <c r="RM94" s="395">
        <f ca="1">IF(RN96="",SUM(RZ44:SE44),IF(RN97="",SUM(RZ45:SE45),IF(RN98="",SUM(RZ46:SE46),0)))</f>
        <v>0</v>
      </c>
      <c r="UY94" s="395">
        <f ca="1">IF(UZ95="",SUM(VL43:VQ43),IF(UZ96="",SUM(VL44:VQ44),IF(UZ97="",SUM(VL45:VQ45),IF(UZ98="",SUM(VL46:VQ46),0))))</f>
        <v>0</v>
      </c>
      <c r="VS94" s="395">
        <f ca="1">IF(VT96="",SUM(WF44:WK44),IF(VT97="",SUM(WF45:WK45),IF(VT98="",SUM(WF46:WK46),0)))</f>
        <v>0</v>
      </c>
      <c r="ZE94" s="395">
        <f ca="1">IF(ZF95="",SUM(ZR43:ZW43),IF(ZF96="",SUM(ZR44:ZW44),IF(ZF97="",SUM(ZR45:ZW45),IF(ZF98="",SUM(ZR46:ZW46),0))))</f>
        <v>0</v>
      </c>
      <c r="ZY94" s="395">
        <f ca="1">IF(ZZ96="",SUM(AAL44:AAQ44),IF(ZZ97="",SUM(AAL45:AAQ45),IF(ZZ98="",SUM(AAL46:AAQ46),0)))</f>
        <v>0</v>
      </c>
      <c r="ADK94" s="395">
        <f ca="1">IF(ADL95="",SUM(ADX43:AEC43),IF(ADL96="",SUM(ADX44:AEC44),IF(ADL97="",SUM(ADX45:AEC45),IF(ADL98="",SUM(ADX46:AEC46),0))))</f>
        <v>0</v>
      </c>
      <c r="AEE94" s="395">
        <f ca="1">IF(AEF96="",SUM(AER44:AEW44),IF(AEF97="",SUM(AER45:AEW45),IF(AEF98="",SUM(AER46:AEW46),0)))</f>
        <v>0</v>
      </c>
      <c r="AHQ94" s="395">
        <f ca="1">IF(AHR95="",SUM(AID43:AII43),IF(AHR96="",SUM(AID44:AII44),IF(AHR97="",SUM(AID45:AII45),IF(AHR98="",SUM(AID46:AII46),0))))</f>
        <v>0</v>
      </c>
      <c r="AIK94" s="395">
        <f ca="1">IF(AIL96="",SUM(AIX44:AJC44),IF(AIL97="",SUM(AIX45:AJC45),IF(AIL98="",SUM(AIX46:AJC46),0)))</f>
        <v>0</v>
      </c>
      <c r="ALW94" s="395">
        <f ca="1">IF(ALX95="",SUM(AMJ43:AMO43),IF(ALX96="",SUM(AMJ44:AMO44),IF(ALX97="",SUM(AMJ45:AMO45),IF(ALX98="",SUM(AMJ46:AMO46),0))))</f>
        <v>0</v>
      </c>
      <c r="AMQ94" s="395">
        <f ca="1">IF(AMR96="",SUM(AND44:ANI44),IF(AMR97="",SUM(AND45:ANI45),IF(AMR98="",SUM(AND46:ANI46),0)))</f>
        <v>0</v>
      </c>
      <c r="AQC94" s="395">
        <f ca="1">IF(AQD95="",SUM(AQP43:AQU43),IF(AQD96="",SUM(AQP44:AQU44),IF(AQD97="",SUM(AQP45:AQU45),IF(AQD98="",SUM(AQP46:AQU46),0))))</f>
        <v>0</v>
      </c>
      <c r="AQW94" s="395">
        <f ca="1">IF(AQX96="",SUM(ARJ44:ARO44),IF(AQX97="",SUM(ARJ45:ARO45),IF(AQX98="",SUM(ARJ46:ARO46),0)))</f>
        <v>0</v>
      </c>
    </row>
    <row r="95" spans="7:1160" x14ac:dyDescent="0.25">
      <c r="G95" s="395">
        <v>1</v>
      </c>
      <c r="H95" s="395">
        <v>1</v>
      </c>
      <c r="I95" s="395">
        <v>1</v>
      </c>
      <c r="J95" s="395">
        <f>IF(COUNTIF(J43:J46,4)=4,1,SUMPRODUCT((J43:J46=J43)*(I43:I46=I43)*(G43:G46&gt;G43))+1)</f>
        <v>1</v>
      </c>
      <c r="U95" s="395">
        <f>IF(V43&lt;&gt;"",SUMPRODUCT((AC43:AC46=AC43)*(AB43:AB46=AB43)*(Z43:Z46=Z43)*(AA43:AA46=AA43)),"")</f>
        <v>2</v>
      </c>
      <c r="V95" s="395" t="str">
        <f>IF(AND(U95&lt;&gt;"",U95&gt;1),V43,"")</f>
        <v>Juventus</v>
      </c>
      <c r="W95" s="395">
        <f>SUMPRODUCT((DA3:DA54=V95)*(DD3:DD54=V96)*(DE3:DE54="W"))+SUMPRODUCT((DA3:DA54=V95)*(DD3:DD54=V97)*(DE3:DE54="W"))+SUMPRODUCT((DA3:DA54=V95)*(DD3:DD54=V98)*(DE3:DE54="W"))+SUMPRODUCT((DA3:DA54=V95)*(DD3:DD54=V99)*(DE3:DE54="W"))+SUMPRODUCT((DA3:DA54=V96)*(DD3:DD54=V95)*(DF3:DF54="W"))+SUMPRODUCT((DA3:DA54=V97)*(DD3:DD54=V95)*(DF3:DF54="W"))+SUMPRODUCT((DA3:DA54=V98)*(DD3:DD54=V95)*(DF3:DF54="W"))+SUMPRODUCT((DA3:DA54=V99)*(DD3:DD54=V95)*(DF3:DF54="W"))</f>
        <v>0</v>
      </c>
      <c r="X95" s="395">
        <f>SUMPRODUCT((DA3:DA54=V95)*(DD3:DD54=V96)*(DE3:DE54="D"))+SUMPRODUCT((DA3:DA54=V95)*(DD3:DD54=V97)*(DE3:DE54="D"))+SUMPRODUCT((DA3:DA54=V95)*(DD3:DD54=V98)*(DE3:DE54="D"))+SUMPRODUCT((DA3:DA54=V95)*(DD3:DD54=V99)*(DE3:DE54="D"))+SUMPRODUCT((DA3:DA54=V96)*(DD3:DD54=V95)*(DE3:DE54="D"))+SUMPRODUCT((DA3:DA54=V97)*(DD3:DD54=V95)*(DE3:DE54="D"))+SUMPRODUCT((DA3:DA54=V98)*(DD3:DD54=V95)*(DE3:DE54="D"))+SUMPRODUCT((DA3:DA54=V99)*(DD3:DD54=V95)*(DE3:DE54="D"))</f>
        <v>1</v>
      </c>
      <c r="Y95" s="395">
        <f>SUMPRODUCT((DA3:DA54=V95)*(DD3:DD54=V96)*(DE3:DE54="L"))+SUMPRODUCT((DA3:DA54=V95)*(DD3:DD54=V97)*(DE3:DE54="L"))+SUMPRODUCT((DA3:DA54=V95)*(DD3:DD54=V98)*(DE3:DE54="L"))+SUMPRODUCT((DA3:DA54=V95)*(DD3:DD54=V99)*(DE3:DE54="L"))+SUMPRODUCT((DA3:DA54=V96)*(DD3:DD54=V95)*(DF3:DF54="L"))+SUMPRODUCT((DA3:DA54=V97)*(DD3:DD54=V95)*(DF3:DF54="L"))+SUMPRODUCT((DA3:DA54=V98)*(DD3:DD54=V95)*(DF3:DF54="L"))+SUMPRODUCT((DA3:DA54=V99)*(DD3:DD54=V95)*(DF3:DF54="L"))</f>
        <v>0</v>
      </c>
      <c r="Z95" s="395">
        <f>SUMPRODUCT((DA3:DA54=V95)*(DD3:DD54=V96)*DB3:DB54)+SUMPRODUCT((DA3:DA54=V95)*(DD3:DD54=V97)*DB3:DB54)+SUMPRODUCT((DA3:DA54=V95)*(DD3:DD54=V98)*DB3:DB54)+SUMPRODUCT((DA3:DA54=V95)*(DD3:DD54=V99)*DB3:DB54)+SUMPRODUCT((DA3:DA54=V96)*(DD3:DD54=V95)*DC3:DC54)+SUMPRODUCT((DA3:DA54=V97)*(DD3:DD54=V95)*DC3:DC54)+SUMPRODUCT((DA3:DA54=V98)*(DD3:DD54=V95)*DC3:DC54)+SUMPRODUCT((DA3:DA54=V99)*(DD3:DD54=V95)*DC3:DC54)</f>
        <v>1</v>
      </c>
      <c r="AA95" s="395">
        <f>SUMPRODUCT((DA3:DA54=V95)*(DD3:DD54=V96)*DC3:DC54)+SUMPRODUCT((DA3:DA54=V95)*(DD3:DD54=V97)*DC3:DC54)+SUMPRODUCT((DA3:DA54=V95)*(DD3:DD54=V98)*DC3:DC54)+SUMPRODUCT((DA3:DA54=V95)*(DD3:DD54=V99)*DC3:DC54)+SUMPRODUCT((DA3:DA54=V96)*(DD3:DD54=V95)*DB3:DB54)+SUMPRODUCT((DA3:DA54=V97)*(DD3:DD54=V95)*DB3:DB54)+SUMPRODUCT((DA3:DA54=V98)*(DD3:DD54=V95)*DB3:DB54)+SUMPRODUCT((DA3:DA54=V99)*(DD3:DD54=V95)*DB3:DB54)</f>
        <v>1</v>
      </c>
      <c r="AB95" s="395">
        <f>Z95-AA95+1000</f>
        <v>1000</v>
      </c>
      <c r="AC95" s="395">
        <f>IF(V95&lt;&gt;"",W95*3+X95*1,"")</f>
        <v>1</v>
      </c>
      <c r="AD95" s="395">
        <f>IF(V95&lt;&gt;"",VLOOKUP(V95,C4:I52,7,FALSE),"")</f>
        <v>1002</v>
      </c>
      <c r="AE95" s="395">
        <f>IF(V95&lt;&gt;"",VLOOKUP(V95,C4:I52,5,FALSE),"")</f>
        <v>4</v>
      </c>
      <c r="AF95" s="395">
        <f>IF(V95&lt;&gt;"",VLOOKUP(V95,C4:K52,9,FALSE),"")</f>
        <v>19</v>
      </c>
      <c r="AG95" s="395">
        <f>AC95</f>
        <v>1</v>
      </c>
      <c r="AH95" s="395">
        <f>IF(V95&lt;&gt;"",RANK(AG95,AG95:AG98),"")</f>
        <v>1</v>
      </c>
      <c r="AI95" s="395">
        <f>IF(V95&lt;&gt;"",SUMPRODUCT((AG95:AG98=AG95)*(AB95:AB98&gt;AB95)),"")</f>
        <v>0</v>
      </c>
      <c r="AJ95" s="395">
        <f>IF(V95&lt;&gt;"",SUMPRODUCT((AG95:AG98=AG95)*(AB95:AB98=AB95)*(Z95:Z98&gt;Z95)),"")</f>
        <v>0</v>
      </c>
      <c r="AK95" s="395">
        <f>IF(V95&lt;&gt;"",SUMPRODUCT((AG95:AG98=AG95)*(AB95:AB98=AB95)*(Z95:Z98=Z95)*(AD95:AD98&gt;AD95)),"")</f>
        <v>1</v>
      </c>
      <c r="AL95" s="395">
        <f>IF(V95&lt;&gt;"",SUMPRODUCT((AG95:AG98=AG95)*(AB95:AB98=AB95)*(Z95:Z98=Z95)*(AD95:AD98=AD95)*(AE95:AE98&gt;AE95)),"")</f>
        <v>0</v>
      </c>
      <c r="AM95" s="395">
        <f>IF(V95&lt;&gt;"",SUMPRODUCT((AG95:AG98=AG95)*(AB95:AB98=AB95)*(Z95:Z98=Z95)*(AD95:AD98=AD95)*(AE95:AE98=AE95)*(AF95:AF98&gt;AF95)),"")</f>
        <v>0</v>
      </c>
      <c r="AN95" s="395">
        <f>IF(V95&lt;&gt;"",SUM(AH95:AM95),"")</f>
        <v>2</v>
      </c>
      <c r="DP95" s="395">
        <f ca="1">IF(COUNTIF(DP43:DP46,4)=4,1,SUMPRODUCT((DP43:DP46=DP43)*(DO43:DO46=DO43)*(DM43:DM46&gt;DM43))+1)</f>
        <v>1</v>
      </c>
      <c r="EA95" s="395" t="str">
        <f ca="1">IF(EB43&lt;&gt;"",SUMPRODUCT((EI43:EI46=EI43)*(EH43:EH46=EH43)*(EF43:EF46=EF43)*(EG43:EG46=EG43)),"")</f>
        <v/>
      </c>
      <c r="EB95" s="395" t="str">
        <f ca="1">IF(AND(EA95&lt;&gt;"",EA95&gt;1),EB43,"")</f>
        <v/>
      </c>
      <c r="EC95" s="395">
        <f ca="1">SUMPRODUCT((HG3:HG54=EB95)*(HJ3:HJ54=EB96)*(HK3:HK54="W"))+SUMPRODUCT((HG3:HG54=EB95)*(HJ3:HJ54=EB97)*(HK3:HK54="W"))+SUMPRODUCT((HG3:HG54=EB95)*(HJ3:HJ54=EB98)*(HK3:HK54="W"))+SUMPRODUCT((HG3:HG54=EB95)*(HJ3:HJ54=EB99)*(HK3:HK54="W"))+SUMPRODUCT((HG3:HG54=EB96)*(HJ3:HJ54=EB95)*(HL3:HL54="W"))+SUMPRODUCT((HG3:HG54=EB97)*(HJ3:HJ54=EB95)*(HL3:HL54="W"))+SUMPRODUCT((HG3:HG54=EB98)*(HJ3:HJ54=EB95)*(HL3:HL54="W"))+SUMPRODUCT((HG3:HG54=EB99)*(HJ3:HJ54=EB95)*(HL3:HL54="W"))</f>
        <v>0</v>
      </c>
      <c r="ED95" s="395">
        <f ca="1">SUMPRODUCT((HG3:HG54=EB95)*(HJ3:HJ54=EB96)*(HK3:HK54="D"))+SUMPRODUCT((HG3:HG54=EB95)*(HJ3:HJ54=EB97)*(HK3:HK54="D"))+SUMPRODUCT((HG3:HG54=EB95)*(HJ3:HJ54=EB98)*(HK3:HK54="D"))+SUMPRODUCT((HG3:HG54=EB95)*(HJ3:HJ54=EB99)*(HK3:HK54="D"))+SUMPRODUCT((HG3:HG54=EB96)*(HJ3:HJ54=EB95)*(HK3:HK54="D"))+SUMPRODUCT((HG3:HG54=EB97)*(HJ3:HJ54=EB95)*(HK3:HK54="D"))+SUMPRODUCT((HG3:HG54=EB98)*(HJ3:HJ54=EB95)*(HK3:HK54="D"))+SUMPRODUCT((HG3:HG54=EB99)*(HJ3:HJ54=EB95)*(HK3:HK54="D"))</f>
        <v>0</v>
      </c>
      <c r="EE95" s="395">
        <f ca="1">SUMPRODUCT((HG3:HG54=EB95)*(HJ3:HJ54=EB96)*(HK3:HK54="L"))+SUMPRODUCT((HG3:HG54=EB95)*(HJ3:HJ54=EB97)*(HK3:HK54="L"))+SUMPRODUCT((HG3:HG54=EB95)*(HJ3:HJ54=EB98)*(HK3:HK54="L"))+SUMPRODUCT((HG3:HG54=EB95)*(HJ3:HJ54=EB99)*(HK3:HK54="L"))+SUMPRODUCT((HG3:HG54=EB96)*(HJ3:HJ54=EB95)*(HL3:HL54="L"))+SUMPRODUCT((HG3:HG54=EB97)*(HJ3:HJ54=EB95)*(HL3:HL54="L"))+SUMPRODUCT((HG3:HG54=EB98)*(HJ3:HJ54=EB95)*(HL3:HL54="L"))+SUMPRODUCT((HG3:HG54=EB99)*(HJ3:HJ54=EB95)*(HL3:HL54="L"))</f>
        <v>0</v>
      </c>
      <c r="EF95" s="395">
        <f ca="1">SUMPRODUCT((HG3:HG54=EB95)*(HJ3:HJ54=EB96)*HH3:HH54)+SUMPRODUCT((HG3:HG54=EB95)*(HJ3:HJ54=EB97)*HH3:HH54)+SUMPRODUCT((HG3:HG54=EB95)*(HJ3:HJ54=EB98)*HH3:HH54)+SUMPRODUCT((HG3:HG54=EB95)*(HJ3:HJ54=EB99)*HH3:HH54)+SUMPRODUCT((HG3:HG54=EB96)*(HJ3:HJ54=EB95)*HI3:HI54)+SUMPRODUCT((HG3:HG54=EB97)*(HJ3:HJ54=EB95)*HI3:HI54)+SUMPRODUCT((HG3:HG54=EB98)*(HJ3:HJ54=EB95)*HI3:HI54)+SUMPRODUCT((HG3:HG54=EB99)*(HJ3:HJ54=EB95)*HI3:HI54)</f>
        <v>0</v>
      </c>
      <c r="EG95" s="395">
        <f ca="1">SUMPRODUCT((HG3:HG54=EB95)*(HJ3:HJ54=EB96)*HI3:HI54)+SUMPRODUCT((HG3:HG54=EB95)*(HJ3:HJ54=EB97)*HI3:HI54)+SUMPRODUCT((HG3:HG54=EB95)*(HJ3:HJ54=EB98)*HI3:HI54)+SUMPRODUCT((HG3:HG54=EB95)*(HJ3:HJ54=EB99)*HI3:HI54)+SUMPRODUCT((HG3:HG54=EB96)*(HJ3:HJ54=EB95)*HH3:HH54)+SUMPRODUCT((HG3:HG54=EB97)*(HJ3:HJ54=EB95)*HH3:HH54)+SUMPRODUCT((HG3:HG54=EB98)*(HJ3:HJ54=EB95)*HH3:HH54)+SUMPRODUCT((HG3:HG54=EB99)*(HJ3:HJ54=EB95)*HH3:HH54)</f>
        <v>0</v>
      </c>
      <c r="EH95" s="395">
        <f ca="1">EF95-EG95+1000</f>
        <v>1000</v>
      </c>
      <c r="EI95" s="395" t="str">
        <f ca="1">IF(EB95&lt;&gt;"",EC95*3+ED95*1,"")</f>
        <v/>
      </c>
      <c r="EJ95" s="395" t="str">
        <f ca="1">IF(EB95&lt;&gt;"",VLOOKUP(EB95,DI4:DO52,7,FALSE),"")</f>
        <v/>
      </c>
      <c r="EK95" s="395" t="str">
        <f ca="1">IF(EB95&lt;&gt;"",VLOOKUP(EB95,DI4:DO52,5,FALSE),"")</f>
        <v/>
      </c>
      <c r="EL95" s="395" t="str">
        <f ca="1">IF(EB95&lt;&gt;"",VLOOKUP(EB95,DI4:DQ52,9,FALSE),"")</f>
        <v/>
      </c>
      <c r="EM95" s="395" t="str">
        <f ca="1">EI95</f>
        <v/>
      </c>
      <c r="EN95" s="395" t="str">
        <f ca="1">IF(EB95&lt;&gt;"",RANK(EM95,EM95:EM98),"")</f>
        <v/>
      </c>
      <c r="EO95" s="395" t="str">
        <f ca="1">IF(EB95&lt;&gt;"",SUMPRODUCT((EM95:EM98=EM95)*(EH95:EH98&gt;EH95)),"")</f>
        <v/>
      </c>
      <c r="EP95" s="395" t="str">
        <f ca="1">IF(EB95&lt;&gt;"",SUMPRODUCT((EM95:EM98=EM95)*(EH95:EH98=EH95)*(EF95:EF98&gt;EF95)),"")</f>
        <v/>
      </c>
      <c r="EQ95" s="395" t="str">
        <f ca="1">IF(EB95&lt;&gt;"",SUMPRODUCT((EM95:EM98=EM95)*(EH95:EH98=EH95)*(EF95:EF98=EF95)*(EJ95:EJ98&gt;EJ95)),"")</f>
        <v/>
      </c>
      <c r="ER95" s="395" t="str">
        <f ca="1">IF(EB95&lt;&gt;"",SUMPRODUCT((EM95:EM98=EM95)*(EH95:EH98=EH95)*(EF95:EF98=EF95)*(EJ95:EJ98=EJ95)*(EK95:EK98&gt;EK95)),"")</f>
        <v/>
      </c>
      <c r="ES95" s="395" t="str">
        <f ca="1">IF(EB95&lt;&gt;"",SUMPRODUCT((EM95:EM98=EM95)*(EH95:EH98=EH95)*(EF95:EF98=EF95)*(EJ95:EJ98=EJ95)*(EK95:EK98=EK95)*(EL95:EL98&gt;EL95)),"")</f>
        <v/>
      </c>
      <c r="ET95" s="395" t="str">
        <f ca="1">IF(EB95&lt;&gt;"",SUM(EN95:ES95),"")</f>
        <v/>
      </c>
      <c r="HV95" s="395">
        <f ca="1">IF(COUNTIF(HV43:HV46,4)=4,1,SUMPRODUCT((HV43:HV46=HV43)*(HU43:HU46=HU43)*(HS43:HS46&gt;HS43))+1)</f>
        <v>1</v>
      </c>
      <c r="IG95" s="395" t="str">
        <f ca="1">IF(IH43&lt;&gt;"",SUMPRODUCT((IO43:IO46=IO43)*(IN43:IN46=IN43)*(IL43:IL46=IL43)*(IM43:IM46=IM43)),"")</f>
        <v/>
      </c>
      <c r="IH95" s="395" t="str">
        <f ca="1">IF(AND(IG95&lt;&gt;"",IG95&gt;1),IH43,"")</f>
        <v/>
      </c>
      <c r="II95" s="395">
        <f ca="1">SUMPRODUCT((LM3:LM54=IH95)*(LP3:LP54=IH96)*(LQ3:LQ54="W"))+SUMPRODUCT((LM3:LM54=IH95)*(LP3:LP54=IH97)*(LQ3:LQ54="W"))+SUMPRODUCT((LM3:LM54=IH95)*(LP3:LP54=IH98)*(LQ3:LQ54="W"))+SUMPRODUCT((LM3:LM54=IH95)*(LP3:LP54=IH99)*(LQ3:LQ54="W"))+SUMPRODUCT((LM3:LM54=IH96)*(LP3:LP54=IH95)*(LR3:LR54="W"))+SUMPRODUCT((LM3:LM54=IH97)*(LP3:LP54=IH95)*(LR3:LR54="W"))+SUMPRODUCT((LM3:LM54=IH98)*(LP3:LP54=IH95)*(LR3:LR54="W"))+SUMPRODUCT((LM3:LM54=IH99)*(LP3:LP54=IH95)*(LR3:LR54="W"))</f>
        <v>0</v>
      </c>
      <c r="IJ95" s="395">
        <f ca="1">SUMPRODUCT((LM3:LM54=IH95)*(LP3:LP54=IH96)*(LQ3:LQ54="D"))+SUMPRODUCT((LM3:LM54=IH95)*(LP3:LP54=IH97)*(LQ3:LQ54="D"))+SUMPRODUCT((LM3:LM54=IH95)*(LP3:LP54=IH98)*(LQ3:LQ54="D"))+SUMPRODUCT((LM3:LM54=IH95)*(LP3:LP54=IH99)*(LQ3:LQ54="D"))+SUMPRODUCT((LM3:LM54=IH96)*(LP3:LP54=IH95)*(LQ3:LQ54="D"))+SUMPRODUCT((LM3:LM54=IH97)*(LP3:LP54=IH95)*(LQ3:LQ54="D"))+SUMPRODUCT((LM3:LM54=IH98)*(LP3:LP54=IH95)*(LQ3:LQ54="D"))+SUMPRODUCT((LM3:LM54=IH99)*(LP3:LP54=IH95)*(LQ3:LQ54="D"))</f>
        <v>0</v>
      </c>
      <c r="IK95" s="395">
        <f ca="1">SUMPRODUCT((LM3:LM54=IH95)*(LP3:LP54=IH96)*(LQ3:LQ54="L"))+SUMPRODUCT((LM3:LM54=IH95)*(LP3:LP54=IH97)*(LQ3:LQ54="L"))+SUMPRODUCT((LM3:LM54=IH95)*(LP3:LP54=IH98)*(LQ3:LQ54="L"))+SUMPRODUCT((LM3:LM54=IH95)*(LP3:LP54=IH99)*(LQ3:LQ54="L"))+SUMPRODUCT((LM3:LM54=IH96)*(LP3:LP54=IH95)*(LR3:LR54="L"))+SUMPRODUCT((LM3:LM54=IH97)*(LP3:LP54=IH95)*(LR3:LR54="L"))+SUMPRODUCT((LM3:LM54=IH98)*(LP3:LP54=IH95)*(LR3:LR54="L"))+SUMPRODUCT((LM3:LM54=IH99)*(LP3:LP54=IH95)*(LR3:LR54="L"))</f>
        <v>0</v>
      </c>
      <c r="IL95" s="395">
        <f ca="1">SUMPRODUCT((LM3:LM54=IH95)*(LP3:LP54=IH96)*LN3:LN54)+SUMPRODUCT((LM3:LM54=IH95)*(LP3:LP54=IH97)*LN3:LN54)+SUMPRODUCT((LM3:LM54=IH95)*(LP3:LP54=IH98)*LN3:LN54)+SUMPRODUCT((LM3:LM54=IH95)*(LP3:LP54=IH99)*LN3:LN54)+SUMPRODUCT((LM3:LM54=IH96)*(LP3:LP54=IH95)*LO3:LO54)+SUMPRODUCT((LM3:LM54=IH97)*(LP3:LP54=IH95)*LO3:LO54)+SUMPRODUCT((LM3:LM54=IH98)*(LP3:LP54=IH95)*LO3:LO54)+SUMPRODUCT((LM3:LM54=IH99)*(LP3:LP54=IH95)*LO3:LO54)</f>
        <v>0</v>
      </c>
      <c r="IM95" s="395">
        <f ca="1">SUMPRODUCT((LM3:LM54=IH95)*(LP3:LP54=IH96)*LO3:LO54)+SUMPRODUCT((LM3:LM54=IH95)*(LP3:LP54=IH97)*LO3:LO54)+SUMPRODUCT((LM3:LM54=IH95)*(LP3:LP54=IH98)*LO3:LO54)+SUMPRODUCT((LM3:LM54=IH95)*(LP3:LP54=IH99)*LO3:LO54)+SUMPRODUCT((LM3:LM54=IH96)*(LP3:LP54=IH95)*LN3:LN54)+SUMPRODUCT((LM3:LM54=IH97)*(LP3:LP54=IH95)*LN3:LN54)+SUMPRODUCT((LM3:LM54=IH98)*(LP3:LP54=IH95)*LN3:LN54)+SUMPRODUCT((LM3:LM54=IH99)*(LP3:LP54=IH95)*LN3:LN54)</f>
        <v>0</v>
      </c>
      <c r="IN95" s="395">
        <f ca="1">IL95-IM95+1000</f>
        <v>1000</v>
      </c>
      <c r="IO95" s="395" t="str">
        <f ca="1">IF(IH95&lt;&gt;"",II95*3+IJ95*1,"")</f>
        <v/>
      </c>
      <c r="IP95" s="395" t="str">
        <f ca="1">IF(IH95&lt;&gt;"",VLOOKUP(IH95,HO4:HU52,7,FALSE),"")</f>
        <v/>
      </c>
      <c r="IQ95" s="395" t="str">
        <f ca="1">IF(IH95&lt;&gt;"",VLOOKUP(IH95,HO4:HU52,5,FALSE),"")</f>
        <v/>
      </c>
      <c r="IR95" s="395" t="str">
        <f ca="1">IF(IH95&lt;&gt;"",VLOOKUP(IH95,HO4:HW52,9,FALSE),"")</f>
        <v/>
      </c>
      <c r="IS95" s="395" t="str">
        <f ca="1">IO95</f>
        <v/>
      </c>
      <c r="IT95" s="395" t="str">
        <f ca="1">IF(IH95&lt;&gt;"",RANK(IS95,IS95:IS98),"")</f>
        <v/>
      </c>
      <c r="IU95" s="395" t="str">
        <f ca="1">IF(IH95&lt;&gt;"",SUMPRODUCT((IS95:IS98=IS95)*(IN95:IN98&gt;IN95)),"")</f>
        <v/>
      </c>
      <c r="IV95" s="395" t="str">
        <f ca="1">IF(IH95&lt;&gt;"",SUMPRODUCT((IS95:IS98=IS95)*(IN95:IN98=IN95)*(IL95:IL98&gt;IL95)),"")</f>
        <v/>
      </c>
      <c r="IW95" s="395" t="str">
        <f ca="1">IF(IH95&lt;&gt;"",SUMPRODUCT((IS95:IS98=IS95)*(IN95:IN98=IN95)*(IL95:IL98=IL95)*(IP95:IP98&gt;IP95)),"")</f>
        <v/>
      </c>
      <c r="IX95" s="395" t="str">
        <f ca="1">IF(IH95&lt;&gt;"",SUMPRODUCT((IS95:IS98=IS95)*(IN95:IN98=IN95)*(IL95:IL98=IL95)*(IP95:IP98=IP95)*(IQ95:IQ98&gt;IQ95)),"")</f>
        <v/>
      </c>
      <c r="IY95" s="395" t="str">
        <f ca="1">IF(IH95&lt;&gt;"",SUMPRODUCT((IS95:IS98=IS95)*(IN95:IN98=IN95)*(IL95:IL98=IL95)*(IP95:IP98=IP95)*(IQ95:IQ98=IQ95)*(IR95:IR98&gt;IR95)),"")</f>
        <v/>
      </c>
      <c r="IZ95" s="395" t="str">
        <f ca="1">IF(IH95&lt;&gt;"",SUM(IT95:IY95),"")</f>
        <v/>
      </c>
      <c r="MB95" s="395">
        <f ca="1">IF(COUNTIF(MB43:MB46,4)=4,1,SUMPRODUCT((MB43:MB46=MB43)*(MA43:MA46=MA43)*(LY43:LY46&gt;LY43))+1)</f>
        <v>1</v>
      </c>
      <c r="MM95" s="395">
        <f ca="1">IF(MN43&lt;&gt;"",SUMPRODUCT((MU43:MU46=MU43)*(MT43:MT46=MT43)*(MR43:MR46=MR43)*(MS43:MS46=MS43)),"")</f>
        <v>1</v>
      </c>
      <c r="MN95" s="395" t="str">
        <f ca="1">IF(AND(MM95&lt;&gt;"",MM95&gt;1),MN43,"")</f>
        <v/>
      </c>
      <c r="MO95" s="395">
        <f ca="1">SUMPRODUCT((PS3:PS54=MN95)*(PV3:PV54=MN96)*(PW3:PW54="W"))+SUMPRODUCT((PS3:PS54=MN95)*(PV3:PV54=MN97)*(PW3:PW54="W"))+SUMPRODUCT((PS3:PS54=MN95)*(PV3:PV54=MN98)*(PW3:PW54="W"))+SUMPRODUCT((PS3:PS54=MN95)*(PV3:PV54=MN99)*(PW3:PW54="W"))+SUMPRODUCT((PS3:PS54=MN96)*(PV3:PV54=MN95)*(PX3:PX54="W"))+SUMPRODUCT((PS3:PS54=MN97)*(PV3:PV54=MN95)*(PX3:PX54="W"))+SUMPRODUCT((PS3:PS54=MN98)*(PV3:PV54=MN95)*(PX3:PX54="W"))+SUMPRODUCT((PS3:PS54=MN99)*(PV3:PV54=MN95)*(PX3:PX54="W"))</f>
        <v>0</v>
      </c>
      <c r="MP95" s="395">
        <f ca="1">SUMPRODUCT((PS3:PS54=MN95)*(PV3:PV54=MN96)*(PW3:PW54="D"))+SUMPRODUCT((PS3:PS54=MN95)*(PV3:PV54=MN97)*(PW3:PW54="D"))+SUMPRODUCT((PS3:PS54=MN95)*(PV3:PV54=MN98)*(PW3:PW54="D"))+SUMPRODUCT((PS3:PS54=MN95)*(PV3:PV54=MN99)*(PW3:PW54="D"))+SUMPRODUCT((PS3:PS54=MN96)*(PV3:PV54=MN95)*(PW3:PW54="D"))+SUMPRODUCT((PS3:PS54=MN97)*(PV3:PV54=MN95)*(PW3:PW54="D"))+SUMPRODUCT((PS3:PS54=MN98)*(PV3:PV54=MN95)*(PW3:PW54="D"))+SUMPRODUCT((PS3:PS54=MN99)*(PV3:PV54=MN95)*(PW3:PW54="D"))</f>
        <v>0</v>
      </c>
      <c r="MQ95" s="395">
        <f ca="1">SUMPRODUCT((PS3:PS54=MN95)*(PV3:PV54=MN96)*(PW3:PW54="L"))+SUMPRODUCT((PS3:PS54=MN95)*(PV3:PV54=MN97)*(PW3:PW54="L"))+SUMPRODUCT((PS3:PS54=MN95)*(PV3:PV54=MN98)*(PW3:PW54="L"))+SUMPRODUCT((PS3:PS54=MN95)*(PV3:PV54=MN99)*(PW3:PW54="L"))+SUMPRODUCT((PS3:PS54=MN96)*(PV3:PV54=MN95)*(PX3:PX54="L"))+SUMPRODUCT((PS3:PS54=MN97)*(PV3:PV54=MN95)*(PX3:PX54="L"))+SUMPRODUCT((PS3:PS54=MN98)*(PV3:PV54=MN95)*(PX3:PX54="L"))+SUMPRODUCT((PS3:PS54=MN99)*(PV3:PV54=MN95)*(PX3:PX54="L"))</f>
        <v>0</v>
      </c>
      <c r="MR95" s="395">
        <f ca="1">SUMPRODUCT((PS3:PS54=MN95)*(PV3:PV54=MN96)*PT3:PT54)+SUMPRODUCT((PS3:PS54=MN95)*(PV3:PV54=MN97)*PT3:PT54)+SUMPRODUCT((PS3:PS54=MN95)*(PV3:PV54=MN98)*PT3:PT54)+SUMPRODUCT((PS3:PS54=MN95)*(PV3:PV54=MN99)*PT3:PT54)+SUMPRODUCT((PS3:PS54=MN96)*(PV3:PV54=MN95)*PU3:PU54)+SUMPRODUCT((PS3:PS54=MN97)*(PV3:PV54=MN95)*PU3:PU54)+SUMPRODUCT((PS3:PS54=MN98)*(PV3:PV54=MN95)*PU3:PU54)+SUMPRODUCT((PS3:PS54=MN99)*(PV3:PV54=MN95)*PU3:PU54)</f>
        <v>0</v>
      </c>
      <c r="MS95" s="395">
        <f ca="1">SUMPRODUCT((PS3:PS54=MN95)*(PV3:PV54=MN96)*PU3:PU54)+SUMPRODUCT((PS3:PS54=MN95)*(PV3:PV54=MN97)*PU3:PU54)+SUMPRODUCT((PS3:PS54=MN95)*(PV3:PV54=MN98)*PU3:PU54)+SUMPRODUCT((PS3:PS54=MN95)*(PV3:PV54=MN99)*PU3:PU54)+SUMPRODUCT((PS3:PS54=MN96)*(PV3:PV54=MN95)*PT3:PT54)+SUMPRODUCT((PS3:PS54=MN97)*(PV3:PV54=MN95)*PT3:PT54)+SUMPRODUCT((PS3:PS54=MN98)*(PV3:PV54=MN95)*PT3:PT54)+SUMPRODUCT((PS3:PS54=MN99)*(PV3:PV54=MN95)*PT3:PT54)</f>
        <v>0</v>
      </c>
      <c r="MT95" s="395">
        <f ca="1">MR95-MS95+1000</f>
        <v>1000</v>
      </c>
      <c r="MU95" s="395" t="str">
        <f ca="1">IF(MN95&lt;&gt;"",MO95*3+MP95*1,"")</f>
        <v/>
      </c>
      <c r="MV95" s="395" t="str">
        <f ca="1">IF(MN95&lt;&gt;"",VLOOKUP(MN95,LU4:MA52,7,FALSE),"")</f>
        <v/>
      </c>
      <c r="MW95" s="395" t="str">
        <f ca="1">IF(MN95&lt;&gt;"",VLOOKUP(MN95,LU4:MA52,5,FALSE),"")</f>
        <v/>
      </c>
      <c r="MX95" s="395" t="str">
        <f ca="1">IF(MN95&lt;&gt;"",VLOOKUP(MN95,LU4:MC52,9,FALSE),"")</f>
        <v/>
      </c>
      <c r="MY95" s="395" t="str">
        <f ca="1">MU95</f>
        <v/>
      </c>
      <c r="MZ95" s="395" t="str">
        <f ca="1">IF(MN95&lt;&gt;"",RANK(MY95,MY95:MY98),"")</f>
        <v/>
      </c>
      <c r="NA95" s="395" t="str">
        <f ca="1">IF(MN95&lt;&gt;"",SUMPRODUCT((MY95:MY98=MY95)*(MT95:MT98&gt;MT95)),"")</f>
        <v/>
      </c>
      <c r="NB95" s="395" t="str">
        <f ca="1">IF(MN95&lt;&gt;"",SUMPRODUCT((MY95:MY98=MY95)*(MT95:MT98=MT95)*(MR95:MR98&gt;MR95)),"")</f>
        <v/>
      </c>
      <c r="NC95" s="395" t="str">
        <f ca="1">IF(MN95&lt;&gt;"",SUMPRODUCT((MY95:MY98=MY95)*(MT95:MT98=MT95)*(MR95:MR98=MR95)*(MV95:MV98&gt;MV95)),"")</f>
        <v/>
      </c>
      <c r="ND95" s="395" t="str">
        <f ca="1">IF(MN95&lt;&gt;"",SUMPRODUCT((MY95:MY98=MY95)*(MT95:MT98=MT95)*(MR95:MR98=MR95)*(MV95:MV98=MV95)*(MW95:MW98&gt;MW95)),"")</f>
        <v/>
      </c>
      <c r="NE95" s="395" t="str">
        <f ca="1">IF(MN95&lt;&gt;"",SUMPRODUCT((MY95:MY98=MY95)*(MT95:MT98=MT95)*(MR95:MR98=MR95)*(MV95:MV98=MV95)*(MW95:MW98=MW95)*(MX95:MX98&gt;MX95)),"")</f>
        <v/>
      </c>
      <c r="NF95" s="395" t="str">
        <f ca="1">IF(MN95&lt;&gt;"",SUM(MZ95:NE95),"")</f>
        <v/>
      </c>
      <c r="QH95" s="395">
        <f ca="1">IF(COUNTIF(QH43:QH46,4)=4,1,SUMPRODUCT((QH43:QH46=QH43)*(QG43:QG46=QG43)*(QE43:QE46&gt;QE43))+1)</f>
        <v>1</v>
      </c>
      <c r="QS95" s="395">
        <f ca="1">IF(QT43&lt;&gt;"",SUMPRODUCT((RA43:RA46=RA43)*(QZ43:QZ46=QZ43)*(QX43:QX46=QX43)*(QY43:QY46=QY43)),"")</f>
        <v>4</v>
      </c>
      <c r="QT95" s="395" t="str">
        <f ca="1">IF(AND(QS95&lt;&gt;"",QS95&gt;1),QT43,"")</f>
        <v>Al Ain</v>
      </c>
      <c r="QU95" s="395">
        <f ca="1">SUMPRODUCT((TY3:TY54=QT95)*(UB3:UB54=QT96)*(UC3:UC54="W"))+SUMPRODUCT((TY3:TY54=QT95)*(UB3:UB54=QT97)*(UC3:UC54="W"))+SUMPRODUCT((TY3:TY54=QT95)*(UB3:UB54=QT98)*(UC3:UC54="W"))+SUMPRODUCT((TY3:TY54=QT95)*(UB3:UB54=QT99)*(UC3:UC54="W"))+SUMPRODUCT((TY3:TY54=QT96)*(UB3:UB54=QT95)*(UD3:UD54="W"))+SUMPRODUCT((TY3:TY54=QT97)*(UB3:UB54=QT95)*(UD3:UD54="W"))+SUMPRODUCT((TY3:TY54=QT98)*(UB3:UB54=QT95)*(UD3:UD54="W"))+SUMPRODUCT((TY3:TY54=QT99)*(UB3:UB54=QT95)*(UD3:UD54="W"))</f>
        <v>0</v>
      </c>
      <c r="QV95" s="395">
        <f ca="1">SUMPRODUCT((TY3:TY54=QT95)*(UB3:UB54=QT96)*(UC3:UC54="D"))+SUMPRODUCT((TY3:TY54=QT95)*(UB3:UB54=QT97)*(UC3:UC54="D"))+SUMPRODUCT((TY3:TY54=QT95)*(UB3:UB54=QT98)*(UC3:UC54="D"))+SUMPRODUCT((TY3:TY54=QT95)*(UB3:UB54=QT99)*(UC3:UC54="D"))+SUMPRODUCT((TY3:TY54=QT96)*(UB3:UB54=QT95)*(UC3:UC54="D"))+SUMPRODUCT((TY3:TY54=QT97)*(UB3:UB54=QT95)*(UC3:UC54="D"))+SUMPRODUCT((TY3:TY54=QT98)*(UB3:UB54=QT95)*(UC3:UC54="D"))+SUMPRODUCT((TY3:TY54=QT99)*(UB3:UB54=QT95)*(UC3:UC54="D"))</f>
        <v>0</v>
      </c>
      <c r="QW95" s="395">
        <f ca="1">SUMPRODUCT((TY3:TY54=QT95)*(UB3:UB54=QT96)*(UC3:UC54="L"))+SUMPRODUCT((TY3:TY54=QT95)*(UB3:UB54=QT97)*(UC3:UC54="L"))+SUMPRODUCT((TY3:TY54=QT95)*(UB3:UB54=QT98)*(UC3:UC54="L"))+SUMPRODUCT((TY3:TY54=QT95)*(UB3:UB54=QT99)*(UC3:UC54="L"))+SUMPRODUCT((TY3:TY54=QT96)*(UB3:UB54=QT95)*(UD3:UD54="L"))+SUMPRODUCT((TY3:TY54=QT97)*(UB3:UB54=QT95)*(UD3:UD54="L"))+SUMPRODUCT((TY3:TY54=QT98)*(UB3:UB54=QT95)*(UD3:UD54="L"))+SUMPRODUCT((TY3:TY54=QT99)*(UB3:UB54=QT95)*(UD3:UD54="L"))</f>
        <v>0</v>
      </c>
      <c r="QX95" s="395">
        <f ca="1">SUMPRODUCT((TY3:TY54=QT95)*(UB3:UB54=QT96)*TZ3:TZ54)+SUMPRODUCT((TY3:TY54=QT95)*(UB3:UB54=QT97)*TZ3:TZ54)+SUMPRODUCT((TY3:TY54=QT95)*(UB3:UB54=QT98)*TZ3:TZ54)+SUMPRODUCT((TY3:TY54=QT95)*(UB3:UB54=QT99)*TZ3:TZ54)+SUMPRODUCT((TY3:TY54=QT96)*(UB3:UB54=QT95)*UA3:UA54)+SUMPRODUCT((TY3:TY54=QT97)*(UB3:UB54=QT95)*UA3:UA54)+SUMPRODUCT((TY3:TY54=QT98)*(UB3:UB54=QT95)*UA3:UA54)+SUMPRODUCT((TY3:TY54=QT99)*(UB3:UB54=QT95)*UA3:UA54)</f>
        <v>0</v>
      </c>
      <c r="QY95" s="395">
        <f ca="1">SUMPRODUCT((TY3:TY54=QT95)*(UB3:UB54=QT96)*UA3:UA54)+SUMPRODUCT((TY3:TY54=QT95)*(UB3:UB54=QT97)*UA3:UA54)+SUMPRODUCT((TY3:TY54=QT95)*(UB3:UB54=QT98)*UA3:UA54)+SUMPRODUCT((TY3:TY54=QT95)*(UB3:UB54=QT99)*UA3:UA54)+SUMPRODUCT((TY3:TY54=QT96)*(UB3:UB54=QT95)*TZ3:TZ54)+SUMPRODUCT((TY3:TY54=QT97)*(UB3:UB54=QT95)*TZ3:TZ54)+SUMPRODUCT((TY3:TY54=QT98)*(UB3:UB54=QT95)*TZ3:TZ54)+SUMPRODUCT((TY3:TY54=QT99)*(UB3:UB54=QT95)*TZ3:TZ54)</f>
        <v>0</v>
      </c>
      <c r="QZ95" s="395">
        <f ca="1">QX95-QY95+1000</f>
        <v>1000</v>
      </c>
      <c r="RA95" s="395">
        <f ca="1">IF(QT95&lt;&gt;"",QU95*3+QV95*1,"")</f>
        <v>0</v>
      </c>
      <c r="RB95" s="395">
        <f ca="1">IF(QT95&lt;&gt;"",VLOOKUP(QT95,QA4:QG52,7,FALSE),"")</f>
        <v>1000</v>
      </c>
      <c r="RC95" s="395">
        <f ca="1">IF(QT95&lt;&gt;"",VLOOKUP(QT95,QA4:QG52,5,FALSE),"")</f>
        <v>0</v>
      </c>
      <c r="RD95" s="395">
        <f ca="1">IF(QT95&lt;&gt;"",VLOOKUP(QT95,QA4:QI52,9,FALSE),"")</f>
        <v>2</v>
      </c>
      <c r="RE95" s="395">
        <f ca="1">RA95</f>
        <v>0</v>
      </c>
      <c r="RF95" s="395">
        <f ca="1">IF(QT95&lt;&gt;"",RANK(RE95,RE95:RE98),"")</f>
        <v>1</v>
      </c>
      <c r="RG95" s="395">
        <f ca="1">IF(QT95&lt;&gt;"",SUMPRODUCT((RE95:RE98=RE95)*(QZ95:QZ98&gt;QZ95)),"")</f>
        <v>0</v>
      </c>
      <c r="RH95" s="395">
        <f ca="1">IF(QT95&lt;&gt;"",SUMPRODUCT((RE95:RE98=RE95)*(QZ95:QZ98=QZ95)*(QX95:QX98&gt;QX95)),"")</f>
        <v>0</v>
      </c>
      <c r="RI95" s="395">
        <f ca="1">IF(QT95&lt;&gt;"",SUMPRODUCT((RE95:RE98=RE95)*(QZ95:QZ98=QZ95)*(QX95:QX98=QX95)*(RB95:RB98&gt;RB95)),"")</f>
        <v>0</v>
      </c>
      <c r="RJ95" s="395">
        <f ca="1">IF(QT95&lt;&gt;"",SUMPRODUCT((RE95:RE98=RE95)*(QZ95:QZ98=QZ95)*(QX95:QX98=QX95)*(RB95:RB98=RB95)*(RC95:RC98&gt;RC95)),"")</f>
        <v>0</v>
      </c>
      <c r="RK95" s="395">
        <f ca="1">IF(QT95&lt;&gt;"",SUMPRODUCT((RE95:RE98=RE95)*(QZ95:QZ98=QZ95)*(QX95:QX98=QX95)*(RB95:RB98=RB95)*(RC95:RC98=RC95)*(RD95:RD98&gt;RD95)),"")</f>
        <v>3</v>
      </c>
      <c r="RL95" s="395">
        <f ca="1">IF(QT95&lt;&gt;"",SUM(RF95:RK95),"")</f>
        <v>4</v>
      </c>
      <c r="UN95" s="395">
        <f ca="1">IF(COUNTIF(UN43:UN46,4)=4,1,SUMPRODUCT((UN43:UN46=UN43)*(UM43:UM46=UM43)*(UK43:UK46&gt;UK43))+1)</f>
        <v>1</v>
      </c>
      <c r="UY95" s="395">
        <f ca="1">IF(UZ43&lt;&gt;"",SUMPRODUCT((VG43:VG46=VG43)*(VF43:VF46=VF43)*(VD43:VD46=VD43)*(VE43:VE46=VE43)),"")</f>
        <v>4</v>
      </c>
      <c r="UZ95" s="395" t="str">
        <f ca="1">IF(AND(UY95&lt;&gt;"",UY95&gt;1),UZ43,"")</f>
        <v>Al Ain</v>
      </c>
      <c r="VA95" s="395">
        <f ca="1">SUMPRODUCT((YE3:YE54=UZ95)*(YH3:YH54=UZ96)*(YI3:YI54="W"))+SUMPRODUCT((YE3:YE54=UZ95)*(YH3:YH54=UZ97)*(YI3:YI54="W"))+SUMPRODUCT((YE3:YE54=UZ95)*(YH3:YH54=UZ98)*(YI3:YI54="W"))+SUMPRODUCT((YE3:YE54=UZ95)*(YH3:YH54=UZ99)*(YI3:YI54="W"))+SUMPRODUCT((YE3:YE54=UZ96)*(YH3:YH54=UZ95)*(YJ3:YJ54="W"))+SUMPRODUCT((YE3:YE54=UZ97)*(YH3:YH54=UZ95)*(YJ3:YJ54="W"))+SUMPRODUCT((YE3:YE54=UZ98)*(YH3:YH54=UZ95)*(YJ3:YJ54="W"))+SUMPRODUCT((YE3:YE54=UZ99)*(YH3:YH54=UZ95)*(YJ3:YJ54="W"))</f>
        <v>0</v>
      </c>
      <c r="VB95" s="395">
        <f ca="1">SUMPRODUCT((YE3:YE54=UZ95)*(YH3:YH54=UZ96)*(YI3:YI54="D"))+SUMPRODUCT((YE3:YE54=UZ95)*(YH3:YH54=UZ97)*(YI3:YI54="D"))+SUMPRODUCT((YE3:YE54=UZ95)*(YH3:YH54=UZ98)*(YI3:YI54="D"))+SUMPRODUCT((YE3:YE54=UZ95)*(YH3:YH54=UZ99)*(YI3:YI54="D"))+SUMPRODUCT((YE3:YE54=UZ96)*(YH3:YH54=UZ95)*(YI3:YI54="D"))+SUMPRODUCT((YE3:YE54=UZ97)*(YH3:YH54=UZ95)*(YI3:YI54="D"))+SUMPRODUCT((YE3:YE54=UZ98)*(YH3:YH54=UZ95)*(YI3:YI54="D"))+SUMPRODUCT((YE3:YE54=UZ99)*(YH3:YH54=UZ95)*(YI3:YI54="D"))</f>
        <v>0</v>
      </c>
      <c r="VC95" s="395">
        <f ca="1">SUMPRODUCT((YE3:YE54=UZ95)*(YH3:YH54=UZ96)*(YI3:YI54="L"))+SUMPRODUCT((YE3:YE54=UZ95)*(YH3:YH54=UZ97)*(YI3:YI54="L"))+SUMPRODUCT((YE3:YE54=UZ95)*(YH3:YH54=UZ98)*(YI3:YI54="L"))+SUMPRODUCT((YE3:YE54=UZ95)*(YH3:YH54=UZ99)*(YI3:YI54="L"))+SUMPRODUCT((YE3:YE54=UZ96)*(YH3:YH54=UZ95)*(YJ3:YJ54="L"))+SUMPRODUCT((YE3:YE54=UZ97)*(YH3:YH54=UZ95)*(YJ3:YJ54="L"))+SUMPRODUCT((YE3:YE54=UZ98)*(YH3:YH54=UZ95)*(YJ3:YJ54="L"))+SUMPRODUCT((YE3:YE54=UZ99)*(YH3:YH54=UZ95)*(YJ3:YJ54="L"))</f>
        <v>0</v>
      </c>
      <c r="VD95" s="395">
        <f ca="1">SUMPRODUCT((YE3:YE54=UZ95)*(YH3:YH54=UZ96)*YF3:YF54)+SUMPRODUCT((YE3:YE54=UZ95)*(YH3:YH54=UZ97)*YF3:YF54)+SUMPRODUCT((YE3:YE54=UZ95)*(YH3:YH54=UZ98)*YF3:YF54)+SUMPRODUCT((YE3:YE54=UZ95)*(YH3:YH54=UZ99)*YF3:YF54)+SUMPRODUCT((YE3:YE54=UZ96)*(YH3:YH54=UZ95)*YG3:YG54)+SUMPRODUCT((YE3:YE54=UZ97)*(YH3:YH54=UZ95)*YG3:YG54)+SUMPRODUCT((YE3:YE54=UZ98)*(YH3:YH54=UZ95)*YG3:YG54)+SUMPRODUCT((YE3:YE54=UZ99)*(YH3:YH54=UZ95)*YG3:YG54)</f>
        <v>0</v>
      </c>
      <c r="VE95" s="395">
        <f ca="1">SUMPRODUCT((YE3:YE54=UZ95)*(YH3:YH54=UZ96)*YG3:YG54)+SUMPRODUCT((YE3:YE54=UZ95)*(YH3:YH54=UZ97)*YG3:YG54)+SUMPRODUCT((YE3:YE54=UZ95)*(YH3:YH54=UZ98)*YG3:YG54)+SUMPRODUCT((YE3:YE54=UZ95)*(YH3:YH54=UZ99)*YG3:YG54)+SUMPRODUCT((YE3:YE54=UZ96)*(YH3:YH54=UZ95)*YF3:YF54)+SUMPRODUCT((YE3:YE54=UZ97)*(YH3:YH54=UZ95)*YF3:YF54)+SUMPRODUCT((YE3:YE54=UZ98)*(YH3:YH54=UZ95)*YF3:YF54)+SUMPRODUCT((YE3:YE54=UZ99)*(YH3:YH54=UZ95)*YF3:YF54)</f>
        <v>0</v>
      </c>
      <c r="VF95" s="395">
        <f ca="1">VD95-VE95+1000</f>
        <v>1000</v>
      </c>
      <c r="VG95" s="395">
        <f ca="1">IF(UZ95&lt;&gt;"",VA95*3+VB95*1,"")</f>
        <v>0</v>
      </c>
      <c r="VH95" s="395">
        <f ca="1">IF(UZ95&lt;&gt;"",VLOOKUP(UZ95,UG4:UM52,7,FALSE),"")</f>
        <v>1000</v>
      </c>
      <c r="VI95" s="395">
        <f ca="1">IF(UZ95&lt;&gt;"",VLOOKUP(UZ95,UG4:UM52,5,FALSE),"")</f>
        <v>0</v>
      </c>
      <c r="VJ95" s="395">
        <f ca="1">IF(UZ95&lt;&gt;"",VLOOKUP(UZ95,UG4:UO52,9,FALSE),"")</f>
        <v>2</v>
      </c>
      <c r="VK95" s="395">
        <f ca="1">VG95</f>
        <v>0</v>
      </c>
      <c r="VL95" s="395">
        <f ca="1">IF(UZ95&lt;&gt;"",RANK(VK95,VK95:VK98),"")</f>
        <v>1</v>
      </c>
      <c r="VM95" s="395">
        <f ca="1">IF(UZ95&lt;&gt;"",SUMPRODUCT((VK95:VK98=VK95)*(VF95:VF98&gt;VF95)),"")</f>
        <v>0</v>
      </c>
      <c r="VN95" s="395">
        <f ca="1">IF(UZ95&lt;&gt;"",SUMPRODUCT((VK95:VK98=VK95)*(VF95:VF98=VF95)*(VD95:VD98&gt;VD95)),"")</f>
        <v>0</v>
      </c>
      <c r="VO95" s="395">
        <f ca="1">IF(UZ95&lt;&gt;"",SUMPRODUCT((VK95:VK98=VK95)*(VF95:VF98=VF95)*(VD95:VD98=VD95)*(VH95:VH98&gt;VH95)),"")</f>
        <v>0</v>
      </c>
      <c r="VP95" s="395">
        <f ca="1">IF(UZ95&lt;&gt;"",SUMPRODUCT((VK95:VK98=VK95)*(VF95:VF98=VF95)*(VD95:VD98=VD95)*(VH95:VH98=VH95)*(VI95:VI98&gt;VI95)),"")</f>
        <v>0</v>
      </c>
      <c r="VQ95" s="395">
        <f ca="1">IF(UZ95&lt;&gt;"",SUMPRODUCT((VK95:VK98=VK95)*(VF95:VF98=VF95)*(VD95:VD98=VD95)*(VH95:VH98=VH95)*(VI95:VI98=VI95)*(VJ95:VJ98&gt;VJ95)),"")</f>
        <v>3</v>
      </c>
      <c r="VR95" s="395">
        <f ca="1">IF(UZ95&lt;&gt;"",SUM(VL95:VQ95),"")</f>
        <v>4</v>
      </c>
      <c r="YT95" s="395">
        <f ca="1">IF(COUNTIF(YT43:YT46,4)=4,1,SUMPRODUCT((YT43:YT46=YT43)*(YS43:YS46=YS43)*(YQ43:YQ46&gt;YQ43))+1)</f>
        <v>1</v>
      </c>
      <c r="ZE95" s="395">
        <f ca="1">IF(ZF43&lt;&gt;"",SUMPRODUCT((ZM43:ZM46=ZM43)*(ZL43:ZL46=ZL43)*(ZJ43:ZJ46=ZJ43)*(ZK43:ZK46=ZK43)),"")</f>
        <v>4</v>
      </c>
      <c r="ZF95" s="395" t="str">
        <f ca="1">IF(AND(ZE95&lt;&gt;"",ZE95&gt;1),ZF43,"")</f>
        <v>Al Ain</v>
      </c>
      <c r="ZG95" s="395">
        <f ca="1">SUMPRODUCT((ACK3:ACK54=ZF95)*(ACN3:ACN54=ZF96)*(ACO3:ACO54="W"))+SUMPRODUCT((ACK3:ACK54=ZF95)*(ACN3:ACN54=ZF97)*(ACO3:ACO54="W"))+SUMPRODUCT((ACK3:ACK54=ZF95)*(ACN3:ACN54=ZF98)*(ACO3:ACO54="W"))+SUMPRODUCT((ACK3:ACK54=ZF95)*(ACN3:ACN54=ZF99)*(ACO3:ACO54="W"))+SUMPRODUCT((ACK3:ACK54=ZF96)*(ACN3:ACN54=ZF95)*(ACP3:ACP54="W"))+SUMPRODUCT((ACK3:ACK54=ZF97)*(ACN3:ACN54=ZF95)*(ACP3:ACP54="W"))+SUMPRODUCT((ACK3:ACK54=ZF98)*(ACN3:ACN54=ZF95)*(ACP3:ACP54="W"))+SUMPRODUCT((ACK3:ACK54=ZF99)*(ACN3:ACN54=ZF95)*(ACP3:ACP54="W"))</f>
        <v>0</v>
      </c>
      <c r="ZH95" s="395">
        <f ca="1">SUMPRODUCT((ACK3:ACK54=ZF95)*(ACN3:ACN54=ZF96)*(ACO3:ACO54="D"))+SUMPRODUCT((ACK3:ACK54=ZF95)*(ACN3:ACN54=ZF97)*(ACO3:ACO54="D"))+SUMPRODUCT((ACK3:ACK54=ZF95)*(ACN3:ACN54=ZF98)*(ACO3:ACO54="D"))+SUMPRODUCT((ACK3:ACK54=ZF95)*(ACN3:ACN54=ZF99)*(ACO3:ACO54="D"))+SUMPRODUCT((ACK3:ACK54=ZF96)*(ACN3:ACN54=ZF95)*(ACO3:ACO54="D"))+SUMPRODUCT((ACK3:ACK54=ZF97)*(ACN3:ACN54=ZF95)*(ACO3:ACO54="D"))+SUMPRODUCT((ACK3:ACK54=ZF98)*(ACN3:ACN54=ZF95)*(ACO3:ACO54="D"))+SUMPRODUCT((ACK3:ACK54=ZF99)*(ACN3:ACN54=ZF95)*(ACO3:ACO54="D"))</f>
        <v>0</v>
      </c>
      <c r="ZI95" s="395">
        <f ca="1">SUMPRODUCT((ACK3:ACK54=ZF95)*(ACN3:ACN54=ZF96)*(ACO3:ACO54="L"))+SUMPRODUCT((ACK3:ACK54=ZF95)*(ACN3:ACN54=ZF97)*(ACO3:ACO54="L"))+SUMPRODUCT((ACK3:ACK54=ZF95)*(ACN3:ACN54=ZF98)*(ACO3:ACO54="L"))+SUMPRODUCT((ACK3:ACK54=ZF95)*(ACN3:ACN54=ZF99)*(ACO3:ACO54="L"))+SUMPRODUCT((ACK3:ACK54=ZF96)*(ACN3:ACN54=ZF95)*(ACP3:ACP54="L"))+SUMPRODUCT((ACK3:ACK54=ZF97)*(ACN3:ACN54=ZF95)*(ACP3:ACP54="L"))+SUMPRODUCT((ACK3:ACK54=ZF98)*(ACN3:ACN54=ZF95)*(ACP3:ACP54="L"))+SUMPRODUCT((ACK3:ACK54=ZF99)*(ACN3:ACN54=ZF95)*(ACP3:ACP54="L"))</f>
        <v>0</v>
      </c>
      <c r="ZJ95" s="395">
        <f ca="1">SUMPRODUCT((ACK3:ACK54=ZF95)*(ACN3:ACN54=ZF96)*ACL3:ACL54)+SUMPRODUCT((ACK3:ACK54=ZF95)*(ACN3:ACN54=ZF97)*ACL3:ACL54)+SUMPRODUCT((ACK3:ACK54=ZF95)*(ACN3:ACN54=ZF98)*ACL3:ACL54)+SUMPRODUCT((ACK3:ACK54=ZF95)*(ACN3:ACN54=ZF99)*ACL3:ACL54)+SUMPRODUCT((ACK3:ACK54=ZF96)*(ACN3:ACN54=ZF95)*ACM3:ACM54)+SUMPRODUCT((ACK3:ACK54=ZF97)*(ACN3:ACN54=ZF95)*ACM3:ACM54)+SUMPRODUCT((ACK3:ACK54=ZF98)*(ACN3:ACN54=ZF95)*ACM3:ACM54)+SUMPRODUCT((ACK3:ACK54=ZF99)*(ACN3:ACN54=ZF95)*ACM3:ACM54)</f>
        <v>0</v>
      </c>
      <c r="ZK95" s="395">
        <f ca="1">SUMPRODUCT((ACK3:ACK54=ZF95)*(ACN3:ACN54=ZF96)*ACM3:ACM54)+SUMPRODUCT((ACK3:ACK54=ZF95)*(ACN3:ACN54=ZF97)*ACM3:ACM54)+SUMPRODUCT((ACK3:ACK54=ZF95)*(ACN3:ACN54=ZF98)*ACM3:ACM54)+SUMPRODUCT((ACK3:ACK54=ZF95)*(ACN3:ACN54=ZF99)*ACM3:ACM54)+SUMPRODUCT((ACK3:ACK54=ZF96)*(ACN3:ACN54=ZF95)*ACL3:ACL54)+SUMPRODUCT((ACK3:ACK54=ZF97)*(ACN3:ACN54=ZF95)*ACL3:ACL54)+SUMPRODUCT((ACK3:ACK54=ZF98)*(ACN3:ACN54=ZF95)*ACL3:ACL54)+SUMPRODUCT((ACK3:ACK54=ZF99)*(ACN3:ACN54=ZF95)*ACL3:ACL54)</f>
        <v>0</v>
      </c>
      <c r="ZL95" s="395">
        <f ca="1">ZJ95-ZK95+1000</f>
        <v>1000</v>
      </c>
      <c r="ZM95" s="395">
        <f ca="1">IF(ZF95&lt;&gt;"",ZG95*3+ZH95*1,"")</f>
        <v>0</v>
      </c>
      <c r="ZN95" s="395">
        <f ca="1">IF(ZF95&lt;&gt;"",VLOOKUP(ZF95,YM4:YS52,7,FALSE),"")</f>
        <v>1000</v>
      </c>
      <c r="ZO95" s="395">
        <f ca="1">IF(ZF95&lt;&gt;"",VLOOKUP(ZF95,YM4:YS52,5,FALSE),"")</f>
        <v>0</v>
      </c>
      <c r="ZP95" s="395">
        <f ca="1">IF(ZF95&lt;&gt;"",VLOOKUP(ZF95,YM4:YU52,9,FALSE),"")</f>
        <v>2</v>
      </c>
      <c r="ZQ95" s="395">
        <f ca="1">ZM95</f>
        <v>0</v>
      </c>
      <c r="ZR95" s="395">
        <f ca="1">IF(ZF95&lt;&gt;"",RANK(ZQ95,ZQ95:ZQ98),"")</f>
        <v>1</v>
      </c>
      <c r="ZS95" s="395">
        <f ca="1">IF(ZF95&lt;&gt;"",SUMPRODUCT((ZQ95:ZQ98=ZQ95)*(ZL95:ZL98&gt;ZL95)),"")</f>
        <v>0</v>
      </c>
      <c r="ZT95" s="395">
        <f ca="1">IF(ZF95&lt;&gt;"",SUMPRODUCT((ZQ95:ZQ98=ZQ95)*(ZL95:ZL98=ZL95)*(ZJ95:ZJ98&gt;ZJ95)),"")</f>
        <v>0</v>
      </c>
      <c r="ZU95" s="395">
        <f ca="1">IF(ZF95&lt;&gt;"",SUMPRODUCT((ZQ95:ZQ98=ZQ95)*(ZL95:ZL98=ZL95)*(ZJ95:ZJ98=ZJ95)*(ZN95:ZN98&gt;ZN95)),"")</f>
        <v>0</v>
      </c>
      <c r="ZV95" s="395">
        <f ca="1">IF(ZF95&lt;&gt;"",SUMPRODUCT((ZQ95:ZQ98=ZQ95)*(ZL95:ZL98=ZL95)*(ZJ95:ZJ98=ZJ95)*(ZN95:ZN98=ZN95)*(ZO95:ZO98&gt;ZO95)),"")</f>
        <v>0</v>
      </c>
      <c r="ZW95" s="395">
        <f ca="1">IF(ZF95&lt;&gt;"",SUMPRODUCT((ZQ95:ZQ98=ZQ95)*(ZL95:ZL98=ZL95)*(ZJ95:ZJ98=ZJ95)*(ZN95:ZN98=ZN95)*(ZO95:ZO98=ZO95)*(ZP95:ZP98&gt;ZP95)),"")</f>
        <v>3</v>
      </c>
      <c r="ZX95" s="395">
        <f ca="1">IF(ZF95&lt;&gt;"",SUM(ZR95:ZW95),"")</f>
        <v>4</v>
      </c>
      <c r="ACZ95" s="395">
        <f ca="1">IF(COUNTIF(ACZ43:ACZ46,4)=4,1,SUMPRODUCT((ACZ43:ACZ46=ACZ43)*(ACY43:ACY46=ACY43)*(ACW43:ACW46&gt;ACW43))+1)</f>
        <v>1</v>
      </c>
      <c r="ADK95" s="395">
        <f ca="1">IF(ADL43&lt;&gt;"",SUMPRODUCT((ADS43:ADS46=ADS43)*(ADR43:ADR46=ADR43)*(ADP43:ADP46=ADP43)*(ADQ43:ADQ46=ADQ43)),"")</f>
        <v>4</v>
      </c>
      <c r="ADL95" s="395" t="str">
        <f ca="1">IF(AND(ADK95&lt;&gt;"",ADK95&gt;1),ADL43,"")</f>
        <v>Al Ain</v>
      </c>
      <c r="ADM95" s="395">
        <f ca="1">SUMPRODUCT((AGQ3:AGQ54=ADL95)*(AGT3:AGT54=ADL96)*(AGU3:AGU54="W"))+SUMPRODUCT((AGQ3:AGQ54=ADL95)*(AGT3:AGT54=ADL97)*(AGU3:AGU54="W"))+SUMPRODUCT((AGQ3:AGQ54=ADL95)*(AGT3:AGT54=ADL98)*(AGU3:AGU54="W"))+SUMPRODUCT((AGQ3:AGQ54=ADL95)*(AGT3:AGT54=ADL99)*(AGU3:AGU54="W"))+SUMPRODUCT((AGQ3:AGQ54=ADL96)*(AGT3:AGT54=ADL95)*(AGV3:AGV54="W"))+SUMPRODUCT((AGQ3:AGQ54=ADL97)*(AGT3:AGT54=ADL95)*(AGV3:AGV54="W"))+SUMPRODUCT((AGQ3:AGQ54=ADL98)*(AGT3:AGT54=ADL95)*(AGV3:AGV54="W"))+SUMPRODUCT((AGQ3:AGQ54=ADL99)*(AGT3:AGT54=ADL95)*(AGV3:AGV54="W"))</f>
        <v>0</v>
      </c>
      <c r="ADN95" s="395">
        <f ca="1">SUMPRODUCT((AGQ3:AGQ54=ADL95)*(AGT3:AGT54=ADL96)*(AGU3:AGU54="D"))+SUMPRODUCT((AGQ3:AGQ54=ADL95)*(AGT3:AGT54=ADL97)*(AGU3:AGU54="D"))+SUMPRODUCT((AGQ3:AGQ54=ADL95)*(AGT3:AGT54=ADL98)*(AGU3:AGU54="D"))+SUMPRODUCT((AGQ3:AGQ54=ADL95)*(AGT3:AGT54=ADL99)*(AGU3:AGU54="D"))+SUMPRODUCT((AGQ3:AGQ54=ADL96)*(AGT3:AGT54=ADL95)*(AGU3:AGU54="D"))+SUMPRODUCT((AGQ3:AGQ54=ADL97)*(AGT3:AGT54=ADL95)*(AGU3:AGU54="D"))+SUMPRODUCT((AGQ3:AGQ54=ADL98)*(AGT3:AGT54=ADL95)*(AGU3:AGU54="D"))+SUMPRODUCT((AGQ3:AGQ54=ADL99)*(AGT3:AGT54=ADL95)*(AGU3:AGU54="D"))</f>
        <v>0</v>
      </c>
      <c r="ADO95" s="395">
        <f ca="1">SUMPRODUCT((AGQ3:AGQ54=ADL95)*(AGT3:AGT54=ADL96)*(AGU3:AGU54="L"))+SUMPRODUCT((AGQ3:AGQ54=ADL95)*(AGT3:AGT54=ADL97)*(AGU3:AGU54="L"))+SUMPRODUCT((AGQ3:AGQ54=ADL95)*(AGT3:AGT54=ADL98)*(AGU3:AGU54="L"))+SUMPRODUCT((AGQ3:AGQ54=ADL95)*(AGT3:AGT54=ADL99)*(AGU3:AGU54="L"))+SUMPRODUCT((AGQ3:AGQ54=ADL96)*(AGT3:AGT54=ADL95)*(AGV3:AGV54="L"))+SUMPRODUCT((AGQ3:AGQ54=ADL97)*(AGT3:AGT54=ADL95)*(AGV3:AGV54="L"))+SUMPRODUCT((AGQ3:AGQ54=ADL98)*(AGT3:AGT54=ADL95)*(AGV3:AGV54="L"))+SUMPRODUCT((AGQ3:AGQ54=ADL99)*(AGT3:AGT54=ADL95)*(AGV3:AGV54="L"))</f>
        <v>0</v>
      </c>
      <c r="ADP95" s="395">
        <f ca="1">SUMPRODUCT((AGQ3:AGQ54=ADL95)*(AGT3:AGT54=ADL96)*AGR3:AGR54)+SUMPRODUCT((AGQ3:AGQ54=ADL95)*(AGT3:AGT54=ADL97)*AGR3:AGR54)+SUMPRODUCT((AGQ3:AGQ54=ADL95)*(AGT3:AGT54=ADL98)*AGR3:AGR54)+SUMPRODUCT((AGQ3:AGQ54=ADL95)*(AGT3:AGT54=ADL99)*AGR3:AGR54)+SUMPRODUCT((AGQ3:AGQ54=ADL96)*(AGT3:AGT54=ADL95)*AGS3:AGS54)+SUMPRODUCT((AGQ3:AGQ54=ADL97)*(AGT3:AGT54=ADL95)*AGS3:AGS54)+SUMPRODUCT((AGQ3:AGQ54=ADL98)*(AGT3:AGT54=ADL95)*AGS3:AGS54)+SUMPRODUCT((AGQ3:AGQ54=ADL99)*(AGT3:AGT54=ADL95)*AGS3:AGS54)</f>
        <v>0</v>
      </c>
      <c r="ADQ95" s="395">
        <f ca="1">SUMPRODUCT((AGQ3:AGQ54=ADL95)*(AGT3:AGT54=ADL96)*AGS3:AGS54)+SUMPRODUCT((AGQ3:AGQ54=ADL95)*(AGT3:AGT54=ADL97)*AGS3:AGS54)+SUMPRODUCT((AGQ3:AGQ54=ADL95)*(AGT3:AGT54=ADL98)*AGS3:AGS54)+SUMPRODUCT((AGQ3:AGQ54=ADL95)*(AGT3:AGT54=ADL99)*AGS3:AGS54)+SUMPRODUCT((AGQ3:AGQ54=ADL96)*(AGT3:AGT54=ADL95)*AGR3:AGR54)+SUMPRODUCT((AGQ3:AGQ54=ADL97)*(AGT3:AGT54=ADL95)*AGR3:AGR54)+SUMPRODUCT((AGQ3:AGQ54=ADL98)*(AGT3:AGT54=ADL95)*AGR3:AGR54)+SUMPRODUCT((AGQ3:AGQ54=ADL99)*(AGT3:AGT54=ADL95)*AGR3:AGR54)</f>
        <v>0</v>
      </c>
      <c r="ADR95" s="395">
        <f ca="1">ADP95-ADQ95+1000</f>
        <v>1000</v>
      </c>
      <c r="ADS95" s="395">
        <f ca="1">IF(ADL95&lt;&gt;"",ADM95*3+ADN95*1,"")</f>
        <v>0</v>
      </c>
      <c r="ADT95" s="395">
        <f ca="1">IF(ADL95&lt;&gt;"",VLOOKUP(ADL95,ACS4:ACY52,7,FALSE),"")</f>
        <v>1000</v>
      </c>
      <c r="ADU95" s="395">
        <f ca="1">IF(ADL95&lt;&gt;"",VLOOKUP(ADL95,ACS4:ACY52,5,FALSE),"")</f>
        <v>0</v>
      </c>
      <c r="ADV95" s="395">
        <f ca="1">IF(ADL95&lt;&gt;"",VLOOKUP(ADL95,ACS4:ADA52,9,FALSE),"")</f>
        <v>2</v>
      </c>
      <c r="ADW95" s="395">
        <f ca="1">ADS95</f>
        <v>0</v>
      </c>
      <c r="ADX95" s="395">
        <f ca="1">IF(ADL95&lt;&gt;"",RANK(ADW95,ADW95:ADW98),"")</f>
        <v>1</v>
      </c>
      <c r="ADY95" s="395">
        <f ca="1">IF(ADL95&lt;&gt;"",SUMPRODUCT((ADW95:ADW98=ADW95)*(ADR95:ADR98&gt;ADR95)),"")</f>
        <v>0</v>
      </c>
      <c r="ADZ95" s="395">
        <f ca="1">IF(ADL95&lt;&gt;"",SUMPRODUCT((ADW95:ADW98=ADW95)*(ADR95:ADR98=ADR95)*(ADP95:ADP98&gt;ADP95)),"")</f>
        <v>0</v>
      </c>
      <c r="AEA95" s="395">
        <f ca="1">IF(ADL95&lt;&gt;"",SUMPRODUCT((ADW95:ADW98=ADW95)*(ADR95:ADR98=ADR95)*(ADP95:ADP98=ADP95)*(ADT95:ADT98&gt;ADT95)),"")</f>
        <v>0</v>
      </c>
      <c r="AEB95" s="395">
        <f ca="1">IF(ADL95&lt;&gt;"",SUMPRODUCT((ADW95:ADW98=ADW95)*(ADR95:ADR98=ADR95)*(ADP95:ADP98=ADP95)*(ADT95:ADT98=ADT95)*(ADU95:ADU98&gt;ADU95)),"")</f>
        <v>0</v>
      </c>
      <c r="AEC95" s="395">
        <f ca="1">IF(ADL95&lt;&gt;"",SUMPRODUCT((ADW95:ADW98=ADW95)*(ADR95:ADR98=ADR95)*(ADP95:ADP98=ADP95)*(ADT95:ADT98=ADT95)*(ADU95:ADU98=ADU95)*(ADV95:ADV98&gt;ADV95)),"")</f>
        <v>3</v>
      </c>
      <c r="AED95" s="395">
        <f ca="1">IF(ADL95&lt;&gt;"",SUM(ADX95:AEC95),"")</f>
        <v>4</v>
      </c>
      <c r="AHF95" s="395">
        <f ca="1">IF(COUNTIF(AHF43:AHF46,4)=4,1,SUMPRODUCT((AHF43:AHF46=AHF43)*(AHE43:AHE46=AHE43)*(AHC43:AHC46&gt;AHC43))+1)</f>
        <v>1</v>
      </c>
      <c r="AHQ95" s="395">
        <f ca="1">IF(AHR43&lt;&gt;"",SUMPRODUCT((AHY43:AHY46=AHY43)*(AHX43:AHX46=AHX43)*(AHV43:AHV46=AHV43)*(AHW43:AHW46=AHW43)),"")</f>
        <v>4</v>
      </c>
      <c r="AHR95" s="395" t="str">
        <f ca="1">IF(AND(AHQ95&lt;&gt;"",AHQ95&gt;1),AHR43,"")</f>
        <v>Al Ain</v>
      </c>
      <c r="AHS95" s="395">
        <f ca="1">SUMPRODUCT((AKW3:AKW54=AHR95)*(AKZ3:AKZ54=AHR96)*(ALA3:ALA54="W"))+SUMPRODUCT((AKW3:AKW54=AHR95)*(AKZ3:AKZ54=AHR97)*(ALA3:ALA54="W"))+SUMPRODUCT((AKW3:AKW54=AHR95)*(AKZ3:AKZ54=AHR98)*(ALA3:ALA54="W"))+SUMPRODUCT((AKW3:AKW54=AHR95)*(AKZ3:AKZ54=AHR99)*(ALA3:ALA54="W"))+SUMPRODUCT((AKW3:AKW54=AHR96)*(AKZ3:AKZ54=AHR95)*(ALB3:ALB54="W"))+SUMPRODUCT((AKW3:AKW54=AHR97)*(AKZ3:AKZ54=AHR95)*(ALB3:ALB54="W"))+SUMPRODUCT((AKW3:AKW54=AHR98)*(AKZ3:AKZ54=AHR95)*(ALB3:ALB54="W"))+SUMPRODUCT((AKW3:AKW54=AHR99)*(AKZ3:AKZ54=AHR95)*(ALB3:ALB54="W"))</f>
        <v>0</v>
      </c>
      <c r="AHT95" s="395">
        <f ca="1">SUMPRODUCT((AKW3:AKW54=AHR95)*(AKZ3:AKZ54=AHR96)*(ALA3:ALA54="D"))+SUMPRODUCT((AKW3:AKW54=AHR95)*(AKZ3:AKZ54=AHR97)*(ALA3:ALA54="D"))+SUMPRODUCT((AKW3:AKW54=AHR95)*(AKZ3:AKZ54=AHR98)*(ALA3:ALA54="D"))+SUMPRODUCT((AKW3:AKW54=AHR95)*(AKZ3:AKZ54=AHR99)*(ALA3:ALA54="D"))+SUMPRODUCT((AKW3:AKW54=AHR96)*(AKZ3:AKZ54=AHR95)*(ALA3:ALA54="D"))+SUMPRODUCT((AKW3:AKW54=AHR97)*(AKZ3:AKZ54=AHR95)*(ALA3:ALA54="D"))+SUMPRODUCT((AKW3:AKW54=AHR98)*(AKZ3:AKZ54=AHR95)*(ALA3:ALA54="D"))+SUMPRODUCT((AKW3:AKW54=AHR99)*(AKZ3:AKZ54=AHR95)*(ALA3:ALA54="D"))</f>
        <v>0</v>
      </c>
      <c r="AHU95" s="395">
        <f ca="1">SUMPRODUCT((AKW3:AKW54=AHR95)*(AKZ3:AKZ54=AHR96)*(ALA3:ALA54="L"))+SUMPRODUCT((AKW3:AKW54=AHR95)*(AKZ3:AKZ54=AHR97)*(ALA3:ALA54="L"))+SUMPRODUCT((AKW3:AKW54=AHR95)*(AKZ3:AKZ54=AHR98)*(ALA3:ALA54="L"))+SUMPRODUCT((AKW3:AKW54=AHR95)*(AKZ3:AKZ54=AHR99)*(ALA3:ALA54="L"))+SUMPRODUCT((AKW3:AKW54=AHR96)*(AKZ3:AKZ54=AHR95)*(ALB3:ALB54="L"))+SUMPRODUCT((AKW3:AKW54=AHR97)*(AKZ3:AKZ54=AHR95)*(ALB3:ALB54="L"))+SUMPRODUCT((AKW3:AKW54=AHR98)*(AKZ3:AKZ54=AHR95)*(ALB3:ALB54="L"))+SUMPRODUCT((AKW3:AKW54=AHR99)*(AKZ3:AKZ54=AHR95)*(ALB3:ALB54="L"))</f>
        <v>0</v>
      </c>
      <c r="AHV95" s="395">
        <f ca="1">SUMPRODUCT((AKW3:AKW54=AHR95)*(AKZ3:AKZ54=AHR96)*AKX3:AKX54)+SUMPRODUCT((AKW3:AKW54=AHR95)*(AKZ3:AKZ54=AHR97)*AKX3:AKX54)+SUMPRODUCT((AKW3:AKW54=AHR95)*(AKZ3:AKZ54=AHR98)*AKX3:AKX54)+SUMPRODUCT((AKW3:AKW54=AHR95)*(AKZ3:AKZ54=AHR99)*AKX3:AKX54)+SUMPRODUCT((AKW3:AKW54=AHR96)*(AKZ3:AKZ54=AHR95)*AKY3:AKY54)+SUMPRODUCT((AKW3:AKW54=AHR97)*(AKZ3:AKZ54=AHR95)*AKY3:AKY54)+SUMPRODUCT((AKW3:AKW54=AHR98)*(AKZ3:AKZ54=AHR95)*AKY3:AKY54)+SUMPRODUCT((AKW3:AKW54=AHR99)*(AKZ3:AKZ54=AHR95)*AKY3:AKY54)</f>
        <v>0</v>
      </c>
      <c r="AHW95" s="395">
        <f ca="1">SUMPRODUCT((AKW3:AKW54=AHR95)*(AKZ3:AKZ54=AHR96)*AKY3:AKY54)+SUMPRODUCT((AKW3:AKW54=AHR95)*(AKZ3:AKZ54=AHR97)*AKY3:AKY54)+SUMPRODUCT((AKW3:AKW54=AHR95)*(AKZ3:AKZ54=AHR98)*AKY3:AKY54)+SUMPRODUCT((AKW3:AKW54=AHR95)*(AKZ3:AKZ54=AHR99)*AKY3:AKY54)+SUMPRODUCT((AKW3:AKW54=AHR96)*(AKZ3:AKZ54=AHR95)*AKX3:AKX54)+SUMPRODUCT((AKW3:AKW54=AHR97)*(AKZ3:AKZ54=AHR95)*AKX3:AKX54)+SUMPRODUCT((AKW3:AKW54=AHR98)*(AKZ3:AKZ54=AHR95)*AKX3:AKX54)+SUMPRODUCT((AKW3:AKW54=AHR99)*(AKZ3:AKZ54=AHR95)*AKX3:AKX54)</f>
        <v>0</v>
      </c>
      <c r="AHX95" s="395">
        <f ca="1">AHV95-AHW95+1000</f>
        <v>1000</v>
      </c>
      <c r="AHY95" s="395">
        <f ca="1">IF(AHR95&lt;&gt;"",AHS95*3+AHT95*1,"")</f>
        <v>0</v>
      </c>
      <c r="AHZ95" s="395">
        <f ca="1">IF(AHR95&lt;&gt;"",VLOOKUP(AHR95,AGY4:AHE52,7,FALSE),"")</f>
        <v>1000</v>
      </c>
      <c r="AIA95" s="395">
        <f ca="1">IF(AHR95&lt;&gt;"",VLOOKUP(AHR95,AGY4:AHE52,5,FALSE),"")</f>
        <v>0</v>
      </c>
      <c r="AIB95" s="395">
        <f ca="1">IF(AHR95&lt;&gt;"",VLOOKUP(AHR95,AGY4:AHG52,9,FALSE),"")</f>
        <v>2</v>
      </c>
      <c r="AIC95" s="395">
        <f ca="1">AHY95</f>
        <v>0</v>
      </c>
      <c r="AID95" s="395">
        <f ca="1">IF(AHR95&lt;&gt;"",RANK(AIC95,AIC95:AIC98),"")</f>
        <v>1</v>
      </c>
      <c r="AIE95" s="395">
        <f ca="1">IF(AHR95&lt;&gt;"",SUMPRODUCT((AIC95:AIC98=AIC95)*(AHX95:AHX98&gt;AHX95)),"")</f>
        <v>0</v>
      </c>
      <c r="AIF95" s="395">
        <f ca="1">IF(AHR95&lt;&gt;"",SUMPRODUCT((AIC95:AIC98=AIC95)*(AHX95:AHX98=AHX95)*(AHV95:AHV98&gt;AHV95)),"")</f>
        <v>0</v>
      </c>
      <c r="AIG95" s="395">
        <f ca="1">IF(AHR95&lt;&gt;"",SUMPRODUCT((AIC95:AIC98=AIC95)*(AHX95:AHX98=AHX95)*(AHV95:AHV98=AHV95)*(AHZ95:AHZ98&gt;AHZ95)),"")</f>
        <v>0</v>
      </c>
      <c r="AIH95" s="395">
        <f ca="1">IF(AHR95&lt;&gt;"",SUMPRODUCT((AIC95:AIC98=AIC95)*(AHX95:AHX98=AHX95)*(AHV95:AHV98=AHV95)*(AHZ95:AHZ98=AHZ95)*(AIA95:AIA98&gt;AIA95)),"")</f>
        <v>0</v>
      </c>
      <c r="AII95" s="395">
        <f ca="1">IF(AHR95&lt;&gt;"",SUMPRODUCT((AIC95:AIC98=AIC95)*(AHX95:AHX98=AHX95)*(AHV95:AHV98=AHV95)*(AHZ95:AHZ98=AHZ95)*(AIA95:AIA98=AIA95)*(AIB95:AIB98&gt;AIB95)),"")</f>
        <v>3</v>
      </c>
      <c r="AIJ95" s="395">
        <f ca="1">IF(AHR95&lt;&gt;"",SUM(AID95:AII95),"")</f>
        <v>4</v>
      </c>
      <c r="ALL95" s="395">
        <f ca="1">IF(COUNTIF(ALL43:ALL46,4)=4,1,SUMPRODUCT((ALL43:ALL46=ALL43)*(ALK43:ALK46=ALK43)*(ALI43:ALI46&gt;ALI43))+1)</f>
        <v>1</v>
      </c>
      <c r="ALW95" s="395">
        <f ca="1">IF(ALX43&lt;&gt;"",SUMPRODUCT((AME43:AME46=AME43)*(AMD43:AMD46=AMD43)*(AMB43:AMB46=AMB43)*(AMC43:AMC46=AMC43)),"")</f>
        <v>4</v>
      </c>
      <c r="ALX95" s="395" t="str">
        <f ca="1">IF(AND(ALW95&lt;&gt;"",ALW95&gt;1),ALX43,"")</f>
        <v>Al Ain</v>
      </c>
      <c r="ALY95" s="395">
        <f ca="1">SUMPRODUCT((APC3:APC54=ALX95)*(APF3:APF54=ALX96)*(APG3:APG54="W"))+SUMPRODUCT((APC3:APC54=ALX95)*(APF3:APF54=ALX97)*(APG3:APG54="W"))+SUMPRODUCT((APC3:APC54=ALX95)*(APF3:APF54=ALX98)*(APG3:APG54="W"))+SUMPRODUCT((APC3:APC54=ALX95)*(APF3:APF54=ALX99)*(APG3:APG54="W"))+SUMPRODUCT((APC3:APC54=ALX96)*(APF3:APF54=ALX95)*(APH3:APH54="W"))+SUMPRODUCT((APC3:APC54=ALX97)*(APF3:APF54=ALX95)*(APH3:APH54="W"))+SUMPRODUCT((APC3:APC54=ALX98)*(APF3:APF54=ALX95)*(APH3:APH54="W"))+SUMPRODUCT((APC3:APC54=ALX99)*(APF3:APF54=ALX95)*(APH3:APH54="W"))</f>
        <v>0</v>
      </c>
      <c r="ALZ95" s="395">
        <f ca="1">SUMPRODUCT((APC3:APC54=ALX95)*(APF3:APF54=ALX96)*(APG3:APG54="D"))+SUMPRODUCT((APC3:APC54=ALX95)*(APF3:APF54=ALX97)*(APG3:APG54="D"))+SUMPRODUCT((APC3:APC54=ALX95)*(APF3:APF54=ALX98)*(APG3:APG54="D"))+SUMPRODUCT((APC3:APC54=ALX95)*(APF3:APF54=ALX99)*(APG3:APG54="D"))+SUMPRODUCT((APC3:APC54=ALX96)*(APF3:APF54=ALX95)*(APG3:APG54="D"))+SUMPRODUCT((APC3:APC54=ALX97)*(APF3:APF54=ALX95)*(APG3:APG54="D"))+SUMPRODUCT((APC3:APC54=ALX98)*(APF3:APF54=ALX95)*(APG3:APG54="D"))+SUMPRODUCT((APC3:APC54=ALX99)*(APF3:APF54=ALX95)*(APG3:APG54="D"))</f>
        <v>0</v>
      </c>
      <c r="AMA95" s="395">
        <f ca="1">SUMPRODUCT((APC3:APC54=ALX95)*(APF3:APF54=ALX96)*(APG3:APG54="L"))+SUMPRODUCT((APC3:APC54=ALX95)*(APF3:APF54=ALX97)*(APG3:APG54="L"))+SUMPRODUCT((APC3:APC54=ALX95)*(APF3:APF54=ALX98)*(APG3:APG54="L"))+SUMPRODUCT((APC3:APC54=ALX95)*(APF3:APF54=ALX99)*(APG3:APG54="L"))+SUMPRODUCT((APC3:APC54=ALX96)*(APF3:APF54=ALX95)*(APH3:APH54="L"))+SUMPRODUCT((APC3:APC54=ALX97)*(APF3:APF54=ALX95)*(APH3:APH54="L"))+SUMPRODUCT((APC3:APC54=ALX98)*(APF3:APF54=ALX95)*(APH3:APH54="L"))+SUMPRODUCT((APC3:APC54=ALX99)*(APF3:APF54=ALX95)*(APH3:APH54="L"))</f>
        <v>0</v>
      </c>
      <c r="AMB95" s="395">
        <f ca="1">SUMPRODUCT((APC3:APC54=ALX95)*(APF3:APF54=ALX96)*APD3:APD54)+SUMPRODUCT((APC3:APC54=ALX95)*(APF3:APF54=ALX97)*APD3:APD54)+SUMPRODUCT((APC3:APC54=ALX95)*(APF3:APF54=ALX98)*APD3:APD54)+SUMPRODUCT((APC3:APC54=ALX95)*(APF3:APF54=ALX99)*APD3:APD54)+SUMPRODUCT((APC3:APC54=ALX96)*(APF3:APF54=ALX95)*APE3:APE54)+SUMPRODUCT((APC3:APC54=ALX97)*(APF3:APF54=ALX95)*APE3:APE54)+SUMPRODUCT((APC3:APC54=ALX98)*(APF3:APF54=ALX95)*APE3:APE54)+SUMPRODUCT((APC3:APC54=ALX99)*(APF3:APF54=ALX95)*APE3:APE54)</f>
        <v>0</v>
      </c>
      <c r="AMC95" s="395">
        <f ca="1">SUMPRODUCT((APC3:APC54=ALX95)*(APF3:APF54=ALX96)*APE3:APE54)+SUMPRODUCT((APC3:APC54=ALX95)*(APF3:APF54=ALX97)*APE3:APE54)+SUMPRODUCT((APC3:APC54=ALX95)*(APF3:APF54=ALX98)*APE3:APE54)+SUMPRODUCT((APC3:APC54=ALX95)*(APF3:APF54=ALX99)*APE3:APE54)+SUMPRODUCT((APC3:APC54=ALX96)*(APF3:APF54=ALX95)*APD3:APD54)+SUMPRODUCT((APC3:APC54=ALX97)*(APF3:APF54=ALX95)*APD3:APD54)+SUMPRODUCT((APC3:APC54=ALX98)*(APF3:APF54=ALX95)*APD3:APD54)+SUMPRODUCT((APC3:APC54=ALX99)*(APF3:APF54=ALX95)*APD3:APD54)</f>
        <v>0</v>
      </c>
      <c r="AMD95" s="395">
        <f ca="1">AMB95-AMC95+1000</f>
        <v>1000</v>
      </c>
      <c r="AME95" s="395">
        <f ca="1">IF(ALX95&lt;&gt;"",ALY95*3+ALZ95*1,"")</f>
        <v>0</v>
      </c>
      <c r="AMF95" s="395">
        <f ca="1">IF(ALX95&lt;&gt;"",VLOOKUP(ALX95,ALE4:ALK52,7,FALSE),"")</f>
        <v>1000</v>
      </c>
      <c r="AMG95" s="395">
        <f ca="1">IF(ALX95&lt;&gt;"",VLOOKUP(ALX95,ALE4:ALK52,5,FALSE),"")</f>
        <v>0</v>
      </c>
      <c r="AMH95" s="395">
        <f ca="1">IF(ALX95&lt;&gt;"",VLOOKUP(ALX95,ALE4:ALM52,9,FALSE),"")</f>
        <v>2</v>
      </c>
      <c r="AMI95" s="395">
        <f ca="1">AME95</f>
        <v>0</v>
      </c>
      <c r="AMJ95" s="395">
        <f ca="1">IF(ALX95&lt;&gt;"",RANK(AMI95,AMI95:AMI98),"")</f>
        <v>1</v>
      </c>
      <c r="AMK95" s="395">
        <f ca="1">IF(ALX95&lt;&gt;"",SUMPRODUCT((AMI95:AMI98=AMI95)*(AMD95:AMD98&gt;AMD95)),"")</f>
        <v>0</v>
      </c>
      <c r="AML95" s="395">
        <f ca="1">IF(ALX95&lt;&gt;"",SUMPRODUCT((AMI95:AMI98=AMI95)*(AMD95:AMD98=AMD95)*(AMB95:AMB98&gt;AMB95)),"")</f>
        <v>0</v>
      </c>
      <c r="AMM95" s="395">
        <f ca="1">IF(ALX95&lt;&gt;"",SUMPRODUCT((AMI95:AMI98=AMI95)*(AMD95:AMD98=AMD95)*(AMB95:AMB98=AMB95)*(AMF95:AMF98&gt;AMF95)),"")</f>
        <v>0</v>
      </c>
      <c r="AMN95" s="395">
        <f ca="1">IF(ALX95&lt;&gt;"",SUMPRODUCT((AMI95:AMI98=AMI95)*(AMD95:AMD98=AMD95)*(AMB95:AMB98=AMB95)*(AMF95:AMF98=AMF95)*(AMG95:AMG98&gt;AMG95)),"")</f>
        <v>0</v>
      </c>
      <c r="AMO95" s="395">
        <f ca="1">IF(ALX95&lt;&gt;"",SUMPRODUCT((AMI95:AMI98=AMI95)*(AMD95:AMD98=AMD95)*(AMB95:AMB98=AMB95)*(AMF95:AMF98=AMF95)*(AMG95:AMG98=AMG95)*(AMH95:AMH98&gt;AMH95)),"")</f>
        <v>3</v>
      </c>
      <c r="AMP95" s="395">
        <f ca="1">IF(ALX95&lt;&gt;"",SUM(AMJ95:AMO95),"")</f>
        <v>4</v>
      </c>
      <c r="APR95" s="395">
        <f ca="1">IF(COUNTIF(APR43:APR46,4)=4,1,SUMPRODUCT((APR43:APR46=APR43)*(APQ43:APQ46=APQ43)*(APO43:APO46&gt;APO43))+1)</f>
        <v>1</v>
      </c>
      <c r="AQC95" s="395">
        <f ca="1">IF(AQD43&lt;&gt;"",SUMPRODUCT((AQK43:AQK46=AQK43)*(AQJ43:AQJ46=AQJ43)*(AQH43:AQH46=AQH43)*(AQI43:AQI46=AQI43)),"")</f>
        <v>4</v>
      </c>
      <c r="AQD95" s="395" t="str">
        <f ca="1">IF(AND(AQC95&lt;&gt;"",AQC95&gt;1),AQD43,"")</f>
        <v>Al Ain</v>
      </c>
      <c r="AQE95" s="395">
        <f ca="1">SUMPRODUCT((ATI3:ATI54=AQD95)*(ATL3:ATL54=AQD96)*(ATM3:ATM54="W"))+SUMPRODUCT((ATI3:ATI54=AQD95)*(ATL3:ATL54=AQD97)*(ATM3:ATM54="W"))+SUMPRODUCT((ATI3:ATI54=AQD95)*(ATL3:ATL54=AQD98)*(ATM3:ATM54="W"))+SUMPRODUCT((ATI3:ATI54=AQD95)*(ATL3:ATL54=AQD99)*(ATM3:ATM54="W"))+SUMPRODUCT((ATI3:ATI54=AQD96)*(ATL3:ATL54=AQD95)*(ATN3:ATN54="W"))+SUMPRODUCT((ATI3:ATI54=AQD97)*(ATL3:ATL54=AQD95)*(ATN3:ATN54="W"))+SUMPRODUCT((ATI3:ATI54=AQD98)*(ATL3:ATL54=AQD95)*(ATN3:ATN54="W"))+SUMPRODUCT((ATI3:ATI54=AQD99)*(ATL3:ATL54=AQD95)*(ATN3:ATN54="W"))</f>
        <v>0</v>
      </c>
      <c r="AQF95" s="395">
        <f ca="1">SUMPRODUCT((ATI3:ATI54=AQD95)*(ATL3:ATL54=AQD96)*(ATM3:ATM54="D"))+SUMPRODUCT((ATI3:ATI54=AQD95)*(ATL3:ATL54=AQD97)*(ATM3:ATM54="D"))+SUMPRODUCT((ATI3:ATI54=AQD95)*(ATL3:ATL54=AQD98)*(ATM3:ATM54="D"))+SUMPRODUCT((ATI3:ATI54=AQD95)*(ATL3:ATL54=AQD99)*(ATM3:ATM54="D"))+SUMPRODUCT((ATI3:ATI54=AQD96)*(ATL3:ATL54=AQD95)*(ATM3:ATM54="D"))+SUMPRODUCT((ATI3:ATI54=AQD97)*(ATL3:ATL54=AQD95)*(ATM3:ATM54="D"))+SUMPRODUCT((ATI3:ATI54=AQD98)*(ATL3:ATL54=AQD95)*(ATM3:ATM54="D"))+SUMPRODUCT((ATI3:ATI54=AQD99)*(ATL3:ATL54=AQD95)*(ATM3:ATM54="D"))</f>
        <v>0</v>
      </c>
      <c r="AQG95" s="395">
        <f ca="1">SUMPRODUCT((ATI3:ATI54=AQD95)*(ATL3:ATL54=AQD96)*(ATM3:ATM54="L"))+SUMPRODUCT((ATI3:ATI54=AQD95)*(ATL3:ATL54=AQD97)*(ATM3:ATM54="L"))+SUMPRODUCT((ATI3:ATI54=AQD95)*(ATL3:ATL54=AQD98)*(ATM3:ATM54="L"))+SUMPRODUCT((ATI3:ATI54=AQD95)*(ATL3:ATL54=AQD99)*(ATM3:ATM54="L"))+SUMPRODUCT((ATI3:ATI54=AQD96)*(ATL3:ATL54=AQD95)*(ATN3:ATN54="L"))+SUMPRODUCT((ATI3:ATI54=AQD97)*(ATL3:ATL54=AQD95)*(ATN3:ATN54="L"))+SUMPRODUCT((ATI3:ATI54=AQD98)*(ATL3:ATL54=AQD95)*(ATN3:ATN54="L"))+SUMPRODUCT((ATI3:ATI54=AQD99)*(ATL3:ATL54=AQD95)*(ATN3:ATN54="L"))</f>
        <v>0</v>
      </c>
      <c r="AQH95" s="395">
        <f ca="1">SUMPRODUCT((ATI3:ATI54=AQD95)*(ATL3:ATL54=AQD96)*ATJ3:ATJ54)+SUMPRODUCT((ATI3:ATI54=AQD95)*(ATL3:ATL54=AQD97)*ATJ3:ATJ54)+SUMPRODUCT((ATI3:ATI54=AQD95)*(ATL3:ATL54=AQD98)*ATJ3:ATJ54)+SUMPRODUCT((ATI3:ATI54=AQD95)*(ATL3:ATL54=AQD99)*ATJ3:ATJ54)+SUMPRODUCT((ATI3:ATI54=AQD96)*(ATL3:ATL54=AQD95)*ATK3:ATK54)+SUMPRODUCT((ATI3:ATI54=AQD97)*(ATL3:ATL54=AQD95)*ATK3:ATK54)+SUMPRODUCT((ATI3:ATI54=AQD98)*(ATL3:ATL54=AQD95)*ATK3:ATK54)+SUMPRODUCT((ATI3:ATI54=AQD99)*(ATL3:ATL54=AQD95)*ATK3:ATK54)</f>
        <v>0</v>
      </c>
      <c r="AQI95" s="395">
        <f ca="1">SUMPRODUCT((ATI3:ATI54=AQD95)*(ATL3:ATL54=AQD96)*ATK3:ATK54)+SUMPRODUCT((ATI3:ATI54=AQD95)*(ATL3:ATL54=AQD97)*ATK3:ATK54)+SUMPRODUCT((ATI3:ATI54=AQD95)*(ATL3:ATL54=AQD98)*ATK3:ATK54)+SUMPRODUCT((ATI3:ATI54=AQD95)*(ATL3:ATL54=AQD99)*ATK3:ATK54)+SUMPRODUCT((ATI3:ATI54=AQD96)*(ATL3:ATL54=AQD95)*ATJ3:ATJ54)+SUMPRODUCT((ATI3:ATI54=AQD97)*(ATL3:ATL54=AQD95)*ATJ3:ATJ54)+SUMPRODUCT((ATI3:ATI54=AQD98)*(ATL3:ATL54=AQD95)*ATJ3:ATJ54)+SUMPRODUCT((ATI3:ATI54=AQD99)*(ATL3:ATL54=AQD95)*ATJ3:ATJ54)</f>
        <v>0</v>
      </c>
      <c r="AQJ95" s="395">
        <f ca="1">AQH95-AQI95+1000</f>
        <v>1000</v>
      </c>
      <c r="AQK95" s="395">
        <f ca="1">IF(AQD95&lt;&gt;"",AQE95*3+AQF95*1,"")</f>
        <v>0</v>
      </c>
      <c r="AQL95" s="395">
        <f ca="1">IF(AQD95&lt;&gt;"",VLOOKUP(AQD95,APK4:APQ52,7,FALSE),"")</f>
        <v>1000</v>
      </c>
      <c r="AQM95" s="395">
        <f ca="1">IF(AQD95&lt;&gt;"",VLOOKUP(AQD95,APK4:APQ52,5,FALSE),"")</f>
        <v>0</v>
      </c>
      <c r="AQN95" s="395">
        <f ca="1">IF(AQD95&lt;&gt;"",VLOOKUP(AQD95,APK4:APS52,9,FALSE),"")</f>
        <v>2</v>
      </c>
      <c r="AQO95" s="395">
        <f ca="1">AQK95</f>
        <v>0</v>
      </c>
      <c r="AQP95" s="395">
        <f ca="1">IF(AQD95&lt;&gt;"",RANK(AQO95,AQO95:AQO98),"")</f>
        <v>1</v>
      </c>
      <c r="AQQ95" s="395">
        <f ca="1">IF(AQD95&lt;&gt;"",SUMPRODUCT((AQO95:AQO98=AQO95)*(AQJ95:AQJ98&gt;AQJ95)),"")</f>
        <v>0</v>
      </c>
      <c r="AQR95" s="395">
        <f ca="1">IF(AQD95&lt;&gt;"",SUMPRODUCT((AQO95:AQO98=AQO95)*(AQJ95:AQJ98=AQJ95)*(AQH95:AQH98&gt;AQH95)),"")</f>
        <v>0</v>
      </c>
      <c r="AQS95" s="395">
        <f ca="1">IF(AQD95&lt;&gt;"",SUMPRODUCT((AQO95:AQO98=AQO95)*(AQJ95:AQJ98=AQJ95)*(AQH95:AQH98=AQH95)*(AQL95:AQL98&gt;AQL95)),"")</f>
        <v>0</v>
      </c>
      <c r="AQT95" s="395">
        <f ca="1">IF(AQD95&lt;&gt;"",SUMPRODUCT((AQO95:AQO98=AQO95)*(AQJ95:AQJ98=AQJ95)*(AQH95:AQH98=AQH95)*(AQL95:AQL98=AQL95)*(AQM95:AQM98&gt;AQM95)),"")</f>
        <v>0</v>
      </c>
      <c r="AQU95" s="395">
        <f ca="1">IF(AQD95&lt;&gt;"",SUMPRODUCT((AQO95:AQO98=AQO95)*(AQJ95:AQJ98=AQJ95)*(AQH95:AQH98=AQH95)*(AQL95:AQL98=AQL95)*(AQM95:AQM98=AQM95)*(AQN95:AQN98&gt;AQN95)),"")</f>
        <v>3</v>
      </c>
      <c r="AQV95" s="395">
        <f ca="1">IF(AQD95&lt;&gt;"",SUM(AQP95:AQU95),"")</f>
        <v>4</v>
      </c>
    </row>
    <row r="96" spans="7:1160" x14ac:dyDescent="0.25">
      <c r="G96" s="395">
        <v>1</v>
      </c>
      <c r="H96" s="395">
        <v>1</v>
      </c>
      <c r="I96" s="395">
        <v>1</v>
      </c>
      <c r="J96" s="395">
        <f>IF(COUNTIF(J43:J46,4)=4,1,SUMPRODUCT((J43:J46=J44)*(I43:I46=I44)*(G43:G46&gt;G44))+1)</f>
        <v>1</v>
      </c>
      <c r="U96" s="395">
        <f>IF(V44&lt;&gt;"",SUMPRODUCT((AC43:AC46=AC44)*(AB43:AB46=AB44)*(Z43:Z46=Z44)*(AA43:AA46=AA44)),"")</f>
        <v>2</v>
      </c>
      <c r="V96" s="395" t="str">
        <f>IF(AND(U96&lt;&gt;"",U96&gt;1),V44,"")</f>
        <v>Manchester City</v>
      </c>
      <c r="W96" s="395">
        <f>SUMPRODUCT((DA3:DA54=V96)*(DD3:DD54=V97)*(DE3:DE54="W"))+SUMPRODUCT((DA3:DA54=V96)*(DD3:DD54=V98)*(DE3:DE54="W"))+SUMPRODUCT((DA3:DA54=V96)*(DD3:DD54=V99)*(DE3:DE54="W"))+SUMPRODUCT((DA3:DA54=V96)*(DD3:DD54=V95)*(DE3:DE54="W"))+SUMPRODUCT((DA3:DA54=V97)*(DD3:DD54=V96)*(DF3:DF54="W"))+SUMPRODUCT((DA3:DA54=V98)*(DD3:DD54=V96)*(DF3:DF54="W"))+SUMPRODUCT((DA3:DA54=V99)*(DD3:DD54=V96)*(DF3:DF54="W"))+SUMPRODUCT((DA3:DA54=V95)*(DD3:DD54=V96)*(DF3:DF54="W"))</f>
        <v>0</v>
      </c>
      <c r="X96" s="395">
        <f>SUMPRODUCT((DA3:DA54=V96)*(DD3:DD54=V97)*(DE3:DE54="D"))+SUMPRODUCT((DA3:DA54=V96)*(DD3:DD54=V98)*(DE3:DE54="D"))+SUMPRODUCT((DA3:DA54=V96)*(DD3:DD54=V99)*(DE3:DE54="D"))+SUMPRODUCT((DA3:DA54=V96)*(DD3:DD54=V95)*(DE3:DE54="D"))+SUMPRODUCT((DA3:DA54=V97)*(DD3:DD54=V96)*(DE3:DE54="D"))+SUMPRODUCT((DA3:DA54=V98)*(DD3:DD54=V96)*(DE3:DE54="D"))+SUMPRODUCT((DA3:DA54=V99)*(DD3:DD54=V96)*(DE3:DE54="D"))+SUMPRODUCT((DA3:DA54=V95)*(DD3:DD54=V96)*(DE3:DE54="D"))</f>
        <v>1</v>
      </c>
      <c r="Y96" s="395">
        <f>SUMPRODUCT((DA3:DA54=V96)*(DD3:DD54=V97)*(DE3:DE54="L"))+SUMPRODUCT((DA3:DA54=V96)*(DD3:DD54=V98)*(DE3:DE54="L"))+SUMPRODUCT((DA3:DA54=V96)*(DD3:DD54=V99)*(DE3:DE54="L"))+SUMPRODUCT((DA3:DA54=V96)*(DD3:DD54=V95)*(DE3:DE54="L"))+SUMPRODUCT((DA3:DA54=V97)*(DD3:DD54=V96)*(DF3:DF54="L"))+SUMPRODUCT((DA3:DA54=V98)*(DD3:DD54=V96)*(DF3:DF54="L"))+SUMPRODUCT((DA3:DA54=V99)*(DD3:DD54=V96)*(DF3:DF54="L"))+SUMPRODUCT((DA3:DA54=V95)*(DD3:DD54=V96)*(DF3:DF54="L"))</f>
        <v>0</v>
      </c>
      <c r="Z96" s="395">
        <f>SUMPRODUCT((DA3:DA54=V96)*(DD3:DD54=V97)*DB3:DB54)+SUMPRODUCT((DA3:DA54=V96)*(DD3:DD54=V98)*DB3:DB54)+SUMPRODUCT((DA3:DA54=V96)*(DD3:DD54=V99)*DB3:DB54)+SUMPRODUCT((DA3:DA54=V96)*(DD3:DD54=V95)*DB3:DB54)+SUMPRODUCT((DA3:DA54=V97)*(DD3:DD54=V96)*DC3:DC54)+SUMPRODUCT((DA3:DA54=V98)*(DD3:DD54=V96)*DC3:DC54)+SUMPRODUCT((DA3:DA54=V99)*(DD3:DD54=V96)*DC3:DC54)+SUMPRODUCT((DA3:DA54=V95)*(DD3:DD54=V96)*DC3:DC54)</f>
        <v>1</v>
      </c>
      <c r="AA96" s="395">
        <f>SUMPRODUCT((DA3:DA54=V96)*(DD3:DD54=V97)*DC3:DC54)+SUMPRODUCT((DA3:DA54=V96)*(DD3:DD54=V98)*DC3:DC54)+SUMPRODUCT((DA3:DA54=V96)*(DD3:DD54=V99)*DC3:DC54)+SUMPRODUCT((DA3:DA54=V96)*(DD3:DD54=V95)*DC3:DC54)+SUMPRODUCT((DA3:DA54=V97)*(DD3:DD54=V96)*DB3:DB54)+SUMPRODUCT((DA3:DA54=V98)*(DD3:DD54=V96)*DB3:DB54)+SUMPRODUCT((DA3:DA54=V99)*(DD3:DD54=V96)*DB3:DB54)+SUMPRODUCT((DA3:DA54=V95)*(DD3:DD54=V96)*DB3:DB54)</f>
        <v>1</v>
      </c>
      <c r="AB96" s="395">
        <f>Z96-AA96+1000</f>
        <v>1000</v>
      </c>
      <c r="AC96" s="395">
        <f t="shared" ref="AC96:AC98" si="7886">IF(V96&lt;&gt;"",W96*3+X96*1,"")</f>
        <v>1</v>
      </c>
      <c r="AD96" s="395">
        <f>IF(V96&lt;&gt;"",VLOOKUP(V96,C4:I52,7,FALSE),"")</f>
        <v>1003</v>
      </c>
      <c r="AE96" s="395">
        <f>IF(V96&lt;&gt;"",VLOOKUP(V96,C4:I52,5,FALSE),"")</f>
        <v>6</v>
      </c>
      <c r="AF96" s="395">
        <f>IF(V96&lt;&gt;"",VLOOKUP(V96,C4:K52,9,FALSE),"")</f>
        <v>31</v>
      </c>
      <c r="AG96" s="395">
        <f t="shared" ref="AG96:AG98" si="7887">AC96</f>
        <v>1</v>
      </c>
      <c r="AH96" s="395">
        <f>IF(V96&lt;&gt;"",RANK(AG96,AG95:AG98),"")</f>
        <v>1</v>
      </c>
      <c r="AI96" s="395">
        <f>IF(V96&lt;&gt;"",SUMPRODUCT((AG95:AG98=AG96)*(AB95:AB98&gt;AB96)),"")</f>
        <v>0</v>
      </c>
      <c r="AJ96" s="395">
        <f>IF(V96&lt;&gt;"",SUMPRODUCT((AG95:AG98=AG96)*(AB95:AB98=AB96)*(Z95:Z98&gt;Z96)),"")</f>
        <v>0</v>
      </c>
      <c r="AK96" s="395">
        <f>IF(V96&lt;&gt;"",SUMPRODUCT((AG95:AG98=AG96)*(AB95:AB98=AB96)*(Z95:Z98=Z96)*(AD95:AD98&gt;AD96)),"")</f>
        <v>0</v>
      </c>
      <c r="AL96" s="395">
        <f>IF(V96&lt;&gt;"",SUMPRODUCT((AG95:AG98=AG96)*(AB95:AB98=AB96)*(Z95:Z98=Z96)*(AD95:AD98=AD96)*(AE95:AE98&gt;AE96)),"")</f>
        <v>0</v>
      </c>
      <c r="AM96" s="395">
        <f>IF(V96&lt;&gt;"",SUMPRODUCT((AG95:AG98=AG96)*(AB95:AB98=AB96)*(Z95:Z98=Z96)*(AD95:AD98=AD96)*(AE95:AE98=AE96)*(AF95:AF98&gt;AF96)),"")</f>
        <v>0</v>
      </c>
      <c r="AN96" s="395">
        <f t="shared" ref="AN96:AN98" si="7888">IF(V96&lt;&gt;"",SUM(AH96:AM96),"")</f>
        <v>1</v>
      </c>
      <c r="AO96" s="395" t="str">
        <f>IF(AP44&lt;&gt;"",SUMPRODUCT((AW43:AW46=AW44)*(AV43:AV46=AV44)*(AT43:AT46=AT44)*(AU43:AU46=AU44)),"")</f>
        <v/>
      </c>
      <c r="AP96" s="395" t="str">
        <f>IF(AND(AO96&lt;&gt;"",AO96&gt;1),AP44,"")</f>
        <v/>
      </c>
      <c r="AQ96" s="395">
        <f>SUMPRODUCT((DA3:DA54=AP96)*(DD3:DD54=AP97)*(DE3:DE54="W"))+SUMPRODUCT((DA3:DA54=AP96)*(DD3:DD54=AP98)*(DE3:DE54="W"))+SUMPRODUCT((DA3:DA54=AP96)*(DD3:DD54=AP99)*(DE3:DE54="W"))+SUMPRODUCT((DA3:DA54=AP97)*(DD3:DD54=AP96)*(DF3:DF54="W"))+SUMPRODUCT((DA3:DA54=AP98)*(DD3:DD54=AP96)*(DF3:DF54="W"))+SUMPRODUCT((DA3:DA54=AP99)*(DD3:DD54=AP96)*(DF3:DF54="W"))</f>
        <v>0</v>
      </c>
      <c r="AR96" s="395">
        <f>SUMPRODUCT((DA3:DA54=AP96)*(DD3:DD54=AP97)*(DE3:DE54="D"))+SUMPRODUCT((DA3:DA54=AP96)*(DD3:DD54=AP98)*(DE3:DE54="D"))+SUMPRODUCT((DA3:DA54=AP96)*(DD3:DD54=AP99)*(DE3:DE54="D"))+SUMPRODUCT((DA3:DA54=AP97)*(DD3:DD54=AP96)*(DE3:DE54="D"))+SUMPRODUCT((DA3:DA54=AP98)*(DD3:DD54=AP96)*(DE3:DE54="D"))+SUMPRODUCT((DA3:DA54=AP99)*(DD3:DD54=AP96)*(DE3:DE54="D"))</f>
        <v>0</v>
      </c>
      <c r="AS96" s="395">
        <f>SUMPRODUCT((DA3:DA54=AP96)*(DD3:DD54=AP97)*(DE3:DE54="L"))+SUMPRODUCT((DA3:DA54=AP96)*(DD3:DD54=AP98)*(DE3:DE54="L"))+SUMPRODUCT((DA3:DA54=AP96)*(DD3:DD54=AP99)*(DE3:DE54="L"))+SUMPRODUCT((DA3:DA54=AP97)*(DD3:DD54=AP96)*(DF3:DF54="L"))+SUMPRODUCT((DA3:DA54=AP98)*(DD3:DD54=AP96)*(DF3:DF54="L"))+SUMPRODUCT((DA3:DA54=AP99)*(DD3:DD54=AP96)*(DF3:DF54="L"))</f>
        <v>0</v>
      </c>
      <c r="AT96" s="395">
        <f>SUMPRODUCT((DA3:DA54=AP96)*(DD3:DD54=AP97)*DB3:DB54)+SUMPRODUCT((DA3:DA54=AP96)*(DD3:DD54=AP98)*DB3:DB54)+SUMPRODUCT((DA3:DA54=AP96)*(DD3:DD54=AP99)*DB3:DB54)+SUMPRODUCT((DA3:DA54=AP96)*(DD3:DD54=AP95)*DB3:DB54)+SUMPRODUCT((DA3:DA54=AP97)*(DD3:DD54=AP96)*DC3:DC54)+SUMPRODUCT((DA3:DA54=AP98)*(DD3:DD54=AP96)*DC3:DC54)+SUMPRODUCT((DA3:DA54=AP99)*(DD3:DD54=AP96)*DC3:DC54)+SUMPRODUCT((DA3:DA54=AP95)*(DD3:DD54=AP96)*DC3:DC54)</f>
        <v>0</v>
      </c>
      <c r="AU96" s="395">
        <f>SUMPRODUCT((DA3:DA54=AP96)*(DD3:DD54=AP97)*DC3:DC54)+SUMPRODUCT((DA3:DA54=AP96)*(DD3:DD54=AP98)*DC3:DC54)+SUMPRODUCT((DA3:DA54=AP96)*(DD3:DD54=AP99)*DC3:DC54)+SUMPRODUCT((DA3:DA54=AP96)*(DD3:DD54=AP95)*DC3:DC54)+SUMPRODUCT((DA3:DA54=AP97)*(DD3:DD54=AP96)*DB3:DB54)+SUMPRODUCT((DA3:DA54=AP98)*(DD3:DD54=AP96)*DB3:DB54)+SUMPRODUCT((DA3:DA54=AP99)*(DD3:DD54=AP96)*DB3:DB54)+SUMPRODUCT((DA3:DA54=AP95)*(DD3:DD54=AP96)*DB3:DB54)</f>
        <v>0</v>
      </c>
      <c r="AV96" s="395">
        <f>AT96-AU96+1000</f>
        <v>1000</v>
      </c>
      <c r="AW96" s="395" t="str">
        <f t="shared" ref="AW96:AW98" si="7889">IF(AP96&lt;&gt;"",AQ96*3+AR96*1,"")</f>
        <v/>
      </c>
      <c r="AX96" s="395" t="str">
        <f>IF(AP96&lt;&gt;"",VLOOKUP(AP96,C4:I52,7,FALSE),"")</f>
        <v/>
      </c>
      <c r="AY96" s="395" t="str">
        <f>IF(AP96&lt;&gt;"",VLOOKUP(AP96,C4:I52,5,FALSE),"")</f>
        <v/>
      </c>
      <c r="AZ96" s="395" t="str">
        <f>IF(AP96&lt;&gt;"",VLOOKUP(AP96,C4:K52,9,FALSE),"")</f>
        <v/>
      </c>
      <c r="BA96" s="395" t="str">
        <f t="shared" ref="BA96:BA98" si="7890">AW96</f>
        <v/>
      </c>
      <c r="BB96" s="395" t="str">
        <f>IF(AP96&lt;&gt;"",RANK(BA96,BA95:BA98),"")</f>
        <v/>
      </c>
      <c r="BC96" s="395" t="str">
        <f>IF(AP96&lt;&gt;"",SUMPRODUCT((BA95:BA98=BA96)*(AV95:AV98&gt;AV96)),"")</f>
        <v/>
      </c>
      <c r="BD96" s="395" t="str">
        <f>IF(AP96&lt;&gt;"",SUMPRODUCT((BA95:BA98=BA96)*(AV95:AV98=AV96)*(AT95:AT98&gt;AT96)),"")</f>
        <v/>
      </c>
      <c r="BE96" s="395" t="str">
        <f>IF(AP96&lt;&gt;"",SUMPRODUCT((BA95:BA98=BA96)*(AV95:AV98=AV96)*(AT95:AT98=AT96)*(AX95:AX98&gt;AX96)),"")</f>
        <v/>
      </c>
      <c r="BF96" s="395" t="str">
        <f>IF(AP96&lt;&gt;"",SUMPRODUCT((BA95:BA98=BA96)*(AV95:AV98=AV96)*(AT95:AT98=AT96)*(AX95:AX98=AX96)*(AY95:AY98&gt;AY96)),"")</f>
        <v/>
      </c>
      <c r="BG96" s="395" t="str">
        <f>IF(AP96&lt;&gt;"",SUMPRODUCT((BA95:BA98=BA96)*(AV95:AV98=AV96)*(AT95:AT98=AT96)*(AX95:AX98=AX96)*(AY95:AY98=AY96)*(AZ95:AZ98&gt;AZ96)),"")</f>
        <v/>
      </c>
      <c r="BH96" s="395" t="str">
        <f>IF(AP96&lt;&gt;"",SUM(BB96:BG96)+1,"")</f>
        <v/>
      </c>
      <c r="DP96" s="395">
        <f ca="1">IF(COUNTIF(DP43:DP46,4)=4,1,SUMPRODUCT((DP43:DP46=DP44)*(DO43:DO46=DO44)*(DM43:DM46&gt;DM44))+1)</f>
        <v>1</v>
      </c>
      <c r="EA96" s="395" t="str">
        <f ca="1">IF(EB44&lt;&gt;"",SUMPRODUCT((EI43:EI46=EI44)*(EH43:EH46=EH44)*(EF43:EF46=EF44)*(EG43:EG46=EG44)),"")</f>
        <v/>
      </c>
      <c r="EB96" s="395" t="str">
        <f ca="1">IF(AND(EA96&lt;&gt;"",EA96&gt;1),EB44,"")</f>
        <v/>
      </c>
      <c r="EC96" s="395">
        <f ca="1">SUMPRODUCT((HG3:HG54=EB96)*(HJ3:HJ54=EB97)*(HK3:HK54="W"))+SUMPRODUCT((HG3:HG54=EB96)*(HJ3:HJ54=EB98)*(HK3:HK54="W"))+SUMPRODUCT((HG3:HG54=EB96)*(HJ3:HJ54=EB99)*(HK3:HK54="W"))+SUMPRODUCT((HG3:HG54=EB96)*(HJ3:HJ54=EB95)*(HK3:HK54="W"))+SUMPRODUCT((HG3:HG54=EB97)*(HJ3:HJ54=EB96)*(HL3:HL54="W"))+SUMPRODUCT((HG3:HG54=EB98)*(HJ3:HJ54=EB96)*(HL3:HL54="W"))+SUMPRODUCT((HG3:HG54=EB99)*(HJ3:HJ54=EB96)*(HL3:HL54="W"))+SUMPRODUCT((HG3:HG54=EB95)*(HJ3:HJ54=EB96)*(HL3:HL54="W"))</f>
        <v>0</v>
      </c>
      <c r="ED96" s="395">
        <f ca="1">SUMPRODUCT((HG3:HG54=EB96)*(HJ3:HJ54=EB97)*(HK3:HK54="D"))+SUMPRODUCT((HG3:HG54=EB96)*(HJ3:HJ54=EB98)*(HK3:HK54="D"))+SUMPRODUCT((HG3:HG54=EB96)*(HJ3:HJ54=EB99)*(HK3:HK54="D"))+SUMPRODUCT((HG3:HG54=EB96)*(HJ3:HJ54=EB95)*(HK3:HK54="D"))+SUMPRODUCT((HG3:HG54=EB97)*(HJ3:HJ54=EB96)*(HK3:HK54="D"))+SUMPRODUCT((HG3:HG54=EB98)*(HJ3:HJ54=EB96)*(HK3:HK54="D"))+SUMPRODUCT((HG3:HG54=EB99)*(HJ3:HJ54=EB96)*(HK3:HK54="D"))+SUMPRODUCT((HG3:HG54=EB95)*(HJ3:HJ54=EB96)*(HK3:HK54="D"))</f>
        <v>0</v>
      </c>
      <c r="EE96" s="395">
        <f ca="1">SUMPRODUCT((HG3:HG54=EB96)*(HJ3:HJ54=EB97)*(HK3:HK54="L"))+SUMPRODUCT((HG3:HG54=EB96)*(HJ3:HJ54=EB98)*(HK3:HK54="L"))+SUMPRODUCT((HG3:HG54=EB96)*(HJ3:HJ54=EB99)*(HK3:HK54="L"))+SUMPRODUCT((HG3:HG54=EB96)*(HJ3:HJ54=EB95)*(HK3:HK54="L"))+SUMPRODUCT((HG3:HG54=EB97)*(HJ3:HJ54=EB96)*(HL3:HL54="L"))+SUMPRODUCT((HG3:HG54=EB98)*(HJ3:HJ54=EB96)*(HL3:HL54="L"))+SUMPRODUCT((HG3:HG54=EB99)*(HJ3:HJ54=EB96)*(HL3:HL54="L"))+SUMPRODUCT((HG3:HG54=EB95)*(HJ3:HJ54=EB96)*(HL3:HL54="L"))</f>
        <v>0</v>
      </c>
      <c r="EF96" s="395">
        <f ca="1">SUMPRODUCT((HG3:HG54=EB96)*(HJ3:HJ54=EB97)*HH3:HH54)+SUMPRODUCT((HG3:HG54=EB96)*(HJ3:HJ54=EB98)*HH3:HH54)+SUMPRODUCT((HG3:HG54=EB96)*(HJ3:HJ54=EB99)*HH3:HH54)+SUMPRODUCT((HG3:HG54=EB96)*(HJ3:HJ54=EB95)*HH3:HH54)+SUMPRODUCT((HG3:HG54=EB97)*(HJ3:HJ54=EB96)*HI3:HI54)+SUMPRODUCT((HG3:HG54=EB98)*(HJ3:HJ54=EB96)*HI3:HI54)+SUMPRODUCT((HG3:HG54=EB99)*(HJ3:HJ54=EB96)*HI3:HI54)+SUMPRODUCT((HG3:HG54=EB95)*(HJ3:HJ54=EB96)*HI3:HI54)</f>
        <v>0</v>
      </c>
      <c r="EG96" s="395">
        <f ca="1">SUMPRODUCT((HG3:HG54=EB96)*(HJ3:HJ54=EB97)*HI3:HI54)+SUMPRODUCT((HG3:HG54=EB96)*(HJ3:HJ54=EB98)*HI3:HI54)+SUMPRODUCT((HG3:HG54=EB96)*(HJ3:HJ54=EB99)*HI3:HI54)+SUMPRODUCT((HG3:HG54=EB96)*(HJ3:HJ54=EB95)*HI3:HI54)+SUMPRODUCT((HG3:HG54=EB97)*(HJ3:HJ54=EB96)*HH3:HH54)+SUMPRODUCT((HG3:HG54=EB98)*(HJ3:HJ54=EB96)*HH3:HH54)+SUMPRODUCT((HG3:HG54=EB99)*(HJ3:HJ54=EB96)*HH3:HH54)+SUMPRODUCT((HG3:HG54=EB95)*(HJ3:HJ54=EB96)*HH3:HH54)</f>
        <v>0</v>
      </c>
      <c r="EH96" s="395">
        <f ca="1">EF96-EG96+1000</f>
        <v>1000</v>
      </c>
      <c r="EI96" s="395" t="str">
        <f t="shared" ref="EI96:EI98" ca="1" si="7891">IF(EB96&lt;&gt;"",EC96*3+ED96*1,"")</f>
        <v/>
      </c>
      <c r="EJ96" s="395" t="str">
        <f ca="1">IF(EB96&lt;&gt;"",VLOOKUP(EB96,DI4:DO52,7,FALSE),"")</f>
        <v/>
      </c>
      <c r="EK96" s="395" t="str">
        <f ca="1">IF(EB96&lt;&gt;"",VLOOKUP(EB96,DI4:DO52,5,FALSE),"")</f>
        <v/>
      </c>
      <c r="EL96" s="395" t="str">
        <f ca="1">IF(EB96&lt;&gt;"",VLOOKUP(EB96,DI4:DQ52,9,FALSE),"")</f>
        <v/>
      </c>
      <c r="EM96" s="395" t="str">
        <f t="shared" ref="EM96:EM98" ca="1" si="7892">EI96</f>
        <v/>
      </c>
      <c r="EN96" s="395" t="str">
        <f ca="1">IF(EB96&lt;&gt;"",RANK(EM96,EM95:EM98),"")</f>
        <v/>
      </c>
      <c r="EO96" s="395" t="str">
        <f ca="1">IF(EB96&lt;&gt;"",SUMPRODUCT((EM95:EM98=EM96)*(EH95:EH98&gt;EH96)),"")</f>
        <v/>
      </c>
      <c r="EP96" s="395" t="str">
        <f ca="1">IF(EB96&lt;&gt;"",SUMPRODUCT((EM95:EM98=EM96)*(EH95:EH98=EH96)*(EF95:EF98&gt;EF96)),"")</f>
        <v/>
      </c>
      <c r="EQ96" s="395" t="str">
        <f ca="1">IF(EB96&lt;&gt;"",SUMPRODUCT((EM95:EM98=EM96)*(EH95:EH98=EH96)*(EF95:EF98=EF96)*(EJ95:EJ98&gt;EJ96)),"")</f>
        <v/>
      </c>
      <c r="ER96" s="395" t="str">
        <f ca="1">IF(EB96&lt;&gt;"",SUMPRODUCT((EM95:EM98=EM96)*(EH95:EH98=EH96)*(EF95:EF98=EF96)*(EJ95:EJ98=EJ96)*(EK95:EK98&gt;EK96)),"")</f>
        <v/>
      </c>
      <c r="ES96" s="395" t="str">
        <f ca="1">IF(EB96&lt;&gt;"",SUMPRODUCT((EM95:EM98=EM96)*(EH95:EH98=EH96)*(EF95:EF98=EF96)*(EJ95:EJ98=EJ96)*(EK95:EK98=EK96)*(EL95:EL98&gt;EL96)),"")</f>
        <v/>
      </c>
      <c r="ET96" s="395" t="str">
        <f t="shared" ref="ET96:ET98" ca="1" si="7893">IF(EB96&lt;&gt;"",SUM(EN96:ES96),"")</f>
        <v/>
      </c>
      <c r="EU96" s="395" t="str">
        <f ca="1">IF(EV44&lt;&gt;"",SUMPRODUCT((FC43:FC46=FC44)*(FB43:FB46=FB44)*(EZ43:EZ46=EZ44)*(FA43:FA46=FA44)),"")</f>
        <v/>
      </c>
      <c r="EV96" s="395" t="str">
        <f ca="1">IF(AND(EU96&lt;&gt;"",EU96&gt;1),EV44,"")</f>
        <v/>
      </c>
      <c r="EW96" s="395">
        <f ca="1">SUMPRODUCT((HG3:HG54=EV96)*(HJ3:HJ54=EV97)*(HK3:HK54="W"))+SUMPRODUCT((HG3:HG54=EV96)*(HJ3:HJ54=EV98)*(HK3:HK54="W"))+SUMPRODUCT((HG3:HG54=EV96)*(HJ3:HJ54=EV99)*(HK3:HK54="W"))+SUMPRODUCT((HG3:HG54=EV97)*(HJ3:HJ54=EV96)*(HL3:HL54="W"))+SUMPRODUCT((HG3:HG54=EV98)*(HJ3:HJ54=EV96)*(HL3:HL54="W"))+SUMPRODUCT((HG3:HG54=EV99)*(HJ3:HJ54=EV96)*(HL3:HL54="W"))</f>
        <v>0</v>
      </c>
      <c r="EX96" s="395">
        <f ca="1">SUMPRODUCT((HG3:HG54=EV96)*(HJ3:HJ54=EV97)*(HK3:HK54="D"))+SUMPRODUCT((HG3:HG54=EV96)*(HJ3:HJ54=EV98)*(HK3:HK54="D"))+SUMPRODUCT((HG3:HG54=EV96)*(HJ3:HJ54=EV99)*(HK3:HK54="D"))+SUMPRODUCT((HG3:HG54=EV97)*(HJ3:HJ54=EV96)*(HK3:HK54="D"))+SUMPRODUCT((HG3:HG54=EV98)*(HJ3:HJ54=EV96)*(HK3:HK54="D"))+SUMPRODUCT((HG3:HG54=EV99)*(HJ3:HJ54=EV96)*(HK3:HK54="D"))</f>
        <v>0</v>
      </c>
      <c r="EY96" s="395">
        <f ca="1">SUMPRODUCT((HG3:HG54=EV96)*(HJ3:HJ54=EV97)*(HK3:HK54="L"))+SUMPRODUCT((HG3:HG54=EV96)*(HJ3:HJ54=EV98)*(HK3:HK54="L"))+SUMPRODUCT((HG3:HG54=EV96)*(HJ3:HJ54=EV99)*(HK3:HK54="L"))+SUMPRODUCT((HG3:HG54=EV97)*(HJ3:HJ54=EV96)*(HL3:HL54="L"))+SUMPRODUCT((HG3:HG54=EV98)*(HJ3:HJ54=EV96)*(HL3:HL54="L"))+SUMPRODUCT((HG3:HG54=EV99)*(HJ3:HJ54=EV96)*(HL3:HL54="L"))</f>
        <v>0</v>
      </c>
      <c r="EZ96" s="395">
        <f ca="1">SUMPRODUCT((HG3:HG54=EV96)*(HJ3:HJ54=EV97)*HH3:HH54)+SUMPRODUCT((HG3:HG54=EV96)*(HJ3:HJ54=EV98)*HH3:HH54)+SUMPRODUCT((HG3:HG54=EV96)*(HJ3:HJ54=EV99)*HH3:HH54)+SUMPRODUCT((HG3:HG54=EV96)*(HJ3:HJ54=EV95)*HH3:HH54)+SUMPRODUCT((HG3:HG54=EV97)*(HJ3:HJ54=EV96)*HI3:HI54)+SUMPRODUCT((HG3:HG54=EV98)*(HJ3:HJ54=EV96)*HI3:HI54)+SUMPRODUCT((HG3:HG54=EV99)*(HJ3:HJ54=EV96)*HI3:HI54)+SUMPRODUCT((HG3:HG54=EV95)*(HJ3:HJ54=EV96)*HI3:HI54)</f>
        <v>0</v>
      </c>
      <c r="FA96" s="395">
        <f ca="1">SUMPRODUCT((HG3:HG54=EV96)*(HJ3:HJ54=EV97)*HI3:HI54)+SUMPRODUCT((HG3:HG54=EV96)*(HJ3:HJ54=EV98)*HI3:HI54)+SUMPRODUCT((HG3:HG54=EV96)*(HJ3:HJ54=EV99)*HI3:HI54)+SUMPRODUCT((HG3:HG54=EV96)*(HJ3:HJ54=EV95)*HI3:HI54)+SUMPRODUCT((HG3:HG54=EV97)*(HJ3:HJ54=EV96)*HH3:HH54)+SUMPRODUCT((HG3:HG54=EV98)*(HJ3:HJ54=EV96)*HH3:HH54)+SUMPRODUCT((HG3:HG54=EV99)*(HJ3:HJ54=EV96)*HH3:HH54)+SUMPRODUCT((HG3:HG54=EV95)*(HJ3:HJ54=EV96)*HH3:HH54)</f>
        <v>0</v>
      </c>
      <c r="FB96" s="395">
        <f ca="1">EZ96-FA96+1000</f>
        <v>1000</v>
      </c>
      <c r="FC96" s="395" t="str">
        <f t="shared" ref="FC96:FC98" ca="1" si="7894">IF(EV96&lt;&gt;"",EW96*3+EX96*1,"")</f>
        <v/>
      </c>
      <c r="FD96" s="395" t="str">
        <f ca="1">IF(EV96&lt;&gt;"",VLOOKUP(EV96,DI4:DO52,7,FALSE),"")</f>
        <v/>
      </c>
      <c r="FE96" s="395" t="str">
        <f ca="1">IF(EV96&lt;&gt;"",VLOOKUP(EV96,DI4:DO52,5,FALSE),"")</f>
        <v/>
      </c>
      <c r="FF96" s="395" t="str">
        <f ca="1">IF(EV96&lt;&gt;"",VLOOKUP(EV96,DI4:DQ52,9,FALSE),"")</f>
        <v/>
      </c>
      <c r="FG96" s="395" t="str">
        <f t="shared" ref="FG96:FG98" ca="1" si="7895">FC96</f>
        <v/>
      </c>
      <c r="FH96" s="395" t="str">
        <f ca="1">IF(EV96&lt;&gt;"",RANK(FG96,FG95:FG98),"")</f>
        <v/>
      </c>
      <c r="FI96" s="395" t="str">
        <f ca="1">IF(EV96&lt;&gt;"",SUMPRODUCT((FG95:FG98=FG96)*(FB95:FB98&gt;FB96)),"")</f>
        <v/>
      </c>
      <c r="FJ96" s="395" t="str">
        <f ca="1">IF(EV96&lt;&gt;"",SUMPRODUCT((FG95:FG98=FG96)*(FB95:FB98=FB96)*(EZ95:EZ98&gt;EZ96)),"")</f>
        <v/>
      </c>
      <c r="FK96" s="395" t="str">
        <f ca="1">IF(EV96&lt;&gt;"",SUMPRODUCT((FG95:FG98=FG96)*(FB95:FB98=FB96)*(EZ95:EZ98=EZ96)*(FD95:FD98&gt;FD96)),"")</f>
        <v/>
      </c>
      <c r="FL96" s="395" t="str">
        <f ca="1">IF(EV96&lt;&gt;"",SUMPRODUCT((FG95:FG98=FG96)*(FB95:FB98=FB96)*(EZ95:EZ98=EZ96)*(FD95:FD98=FD96)*(FE95:FE98&gt;FE96)),"")</f>
        <v/>
      </c>
      <c r="FM96" s="395" t="str">
        <f ca="1">IF(EV96&lt;&gt;"",SUMPRODUCT((FG95:FG98=FG96)*(FB95:FB98=FB96)*(EZ95:EZ98=EZ96)*(FD95:FD98=FD96)*(FE95:FE98=FE96)*(FF95:FF98&gt;FF96)),"")</f>
        <v/>
      </c>
      <c r="FN96" s="395" t="str">
        <f ca="1">IF(EV96&lt;&gt;"",SUM(FH96:FM96)+1,"")</f>
        <v/>
      </c>
      <c r="HV96" s="395">
        <f ca="1">IF(COUNTIF(HV43:HV46,4)=4,1,SUMPRODUCT((HV43:HV46=HV44)*(HU43:HU46=HU44)*(HS43:HS46&gt;HS44))+1)</f>
        <v>1</v>
      </c>
      <c r="IG96" s="395" t="str">
        <f ca="1">IF(IH44&lt;&gt;"",SUMPRODUCT((IO43:IO46=IO44)*(IN43:IN46=IN44)*(IL43:IL46=IL44)*(IM43:IM46=IM44)),"")</f>
        <v/>
      </c>
      <c r="IH96" s="395" t="str">
        <f ca="1">IF(AND(IG96&lt;&gt;"",IG96&gt;1),IH44,"")</f>
        <v/>
      </c>
      <c r="II96" s="395">
        <f ca="1">SUMPRODUCT((LM3:LM54=IH96)*(LP3:LP54=IH97)*(LQ3:LQ54="W"))+SUMPRODUCT((LM3:LM54=IH96)*(LP3:LP54=IH98)*(LQ3:LQ54="W"))+SUMPRODUCT((LM3:LM54=IH96)*(LP3:LP54=IH99)*(LQ3:LQ54="W"))+SUMPRODUCT((LM3:LM54=IH96)*(LP3:LP54=IH95)*(LQ3:LQ54="W"))+SUMPRODUCT((LM3:LM54=IH97)*(LP3:LP54=IH96)*(LR3:LR54="W"))+SUMPRODUCT((LM3:LM54=IH98)*(LP3:LP54=IH96)*(LR3:LR54="W"))+SUMPRODUCT((LM3:LM54=IH99)*(LP3:LP54=IH96)*(LR3:LR54="W"))+SUMPRODUCT((LM3:LM54=IH95)*(LP3:LP54=IH96)*(LR3:LR54="W"))</f>
        <v>0</v>
      </c>
      <c r="IJ96" s="395">
        <f ca="1">SUMPRODUCT((LM3:LM54=IH96)*(LP3:LP54=IH97)*(LQ3:LQ54="D"))+SUMPRODUCT((LM3:LM54=IH96)*(LP3:LP54=IH98)*(LQ3:LQ54="D"))+SUMPRODUCT((LM3:LM54=IH96)*(LP3:LP54=IH99)*(LQ3:LQ54="D"))+SUMPRODUCT((LM3:LM54=IH96)*(LP3:LP54=IH95)*(LQ3:LQ54="D"))+SUMPRODUCT((LM3:LM54=IH97)*(LP3:LP54=IH96)*(LQ3:LQ54="D"))+SUMPRODUCT((LM3:LM54=IH98)*(LP3:LP54=IH96)*(LQ3:LQ54="D"))+SUMPRODUCT((LM3:LM54=IH99)*(LP3:LP54=IH96)*(LQ3:LQ54="D"))+SUMPRODUCT((LM3:LM54=IH95)*(LP3:LP54=IH96)*(LQ3:LQ54="D"))</f>
        <v>0</v>
      </c>
      <c r="IK96" s="395">
        <f ca="1">SUMPRODUCT((LM3:LM54=IH96)*(LP3:LP54=IH97)*(LQ3:LQ54="L"))+SUMPRODUCT((LM3:LM54=IH96)*(LP3:LP54=IH98)*(LQ3:LQ54="L"))+SUMPRODUCT((LM3:LM54=IH96)*(LP3:LP54=IH99)*(LQ3:LQ54="L"))+SUMPRODUCT((LM3:LM54=IH96)*(LP3:LP54=IH95)*(LQ3:LQ54="L"))+SUMPRODUCT((LM3:LM54=IH97)*(LP3:LP54=IH96)*(LR3:LR54="L"))+SUMPRODUCT((LM3:LM54=IH98)*(LP3:LP54=IH96)*(LR3:LR54="L"))+SUMPRODUCT((LM3:LM54=IH99)*(LP3:LP54=IH96)*(LR3:LR54="L"))+SUMPRODUCT((LM3:LM54=IH95)*(LP3:LP54=IH96)*(LR3:LR54="L"))</f>
        <v>0</v>
      </c>
      <c r="IL96" s="395">
        <f ca="1">SUMPRODUCT((LM3:LM54=IH96)*(LP3:LP54=IH97)*LN3:LN54)+SUMPRODUCT((LM3:LM54=IH96)*(LP3:LP54=IH98)*LN3:LN54)+SUMPRODUCT((LM3:LM54=IH96)*(LP3:LP54=IH99)*LN3:LN54)+SUMPRODUCT((LM3:LM54=IH96)*(LP3:LP54=IH95)*LN3:LN54)+SUMPRODUCT((LM3:LM54=IH97)*(LP3:LP54=IH96)*LO3:LO54)+SUMPRODUCT((LM3:LM54=IH98)*(LP3:LP54=IH96)*LO3:LO54)+SUMPRODUCT((LM3:LM54=IH99)*(LP3:LP54=IH96)*LO3:LO54)+SUMPRODUCT((LM3:LM54=IH95)*(LP3:LP54=IH96)*LO3:LO54)</f>
        <v>0</v>
      </c>
      <c r="IM96" s="395">
        <f ca="1">SUMPRODUCT((LM3:LM54=IH96)*(LP3:LP54=IH97)*LO3:LO54)+SUMPRODUCT((LM3:LM54=IH96)*(LP3:LP54=IH98)*LO3:LO54)+SUMPRODUCT((LM3:LM54=IH96)*(LP3:LP54=IH99)*LO3:LO54)+SUMPRODUCT((LM3:LM54=IH96)*(LP3:LP54=IH95)*LO3:LO54)+SUMPRODUCT((LM3:LM54=IH97)*(LP3:LP54=IH96)*LN3:LN54)+SUMPRODUCT((LM3:LM54=IH98)*(LP3:LP54=IH96)*LN3:LN54)+SUMPRODUCT((LM3:LM54=IH99)*(LP3:LP54=IH96)*LN3:LN54)+SUMPRODUCT((LM3:LM54=IH95)*(LP3:LP54=IH96)*LN3:LN54)</f>
        <v>0</v>
      </c>
      <c r="IN96" s="395">
        <f ca="1">IL96-IM96+1000</f>
        <v>1000</v>
      </c>
      <c r="IO96" s="395" t="str">
        <f t="shared" ref="IO96:IO98" ca="1" si="7896">IF(IH96&lt;&gt;"",II96*3+IJ96*1,"")</f>
        <v/>
      </c>
      <c r="IP96" s="395" t="str">
        <f ca="1">IF(IH96&lt;&gt;"",VLOOKUP(IH96,HO4:HU52,7,FALSE),"")</f>
        <v/>
      </c>
      <c r="IQ96" s="395" t="str">
        <f ca="1">IF(IH96&lt;&gt;"",VLOOKUP(IH96,HO4:HU52,5,FALSE),"")</f>
        <v/>
      </c>
      <c r="IR96" s="395" t="str">
        <f ca="1">IF(IH96&lt;&gt;"",VLOOKUP(IH96,HO4:HW52,9,FALSE),"")</f>
        <v/>
      </c>
      <c r="IS96" s="395" t="str">
        <f t="shared" ref="IS96:IS98" ca="1" si="7897">IO96</f>
        <v/>
      </c>
      <c r="IT96" s="395" t="str">
        <f ca="1">IF(IH96&lt;&gt;"",RANK(IS96,IS95:IS98),"")</f>
        <v/>
      </c>
      <c r="IU96" s="395" t="str">
        <f ca="1">IF(IH96&lt;&gt;"",SUMPRODUCT((IS95:IS98=IS96)*(IN95:IN98&gt;IN96)),"")</f>
        <v/>
      </c>
      <c r="IV96" s="395" t="str">
        <f ca="1">IF(IH96&lt;&gt;"",SUMPRODUCT((IS95:IS98=IS96)*(IN95:IN98=IN96)*(IL95:IL98&gt;IL96)),"")</f>
        <v/>
      </c>
      <c r="IW96" s="395" t="str">
        <f ca="1">IF(IH96&lt;&gt;"",SUMPRODUCT((IS95:IS98=IS96)*(IN95:IN98=IN96)*(IL95:IL98=IL96)*(IP95:IP98&gt;IP96)),"")</f>
        <v/>
      </c>
      <c r="IX96" s="395" t="str">
        <f ca="1">IF(IH96&lt;&gt;"",SUMPRODUCT((IS95:IS98=IS96)*(IN95:IN98=IN96)*(IL95:IL98=IL96)*(IP95:IP98=IP96)*(IQ95:IQ98&gt;IQ96)),"")</f>
        <v/>
      </c>
      <c r="IY96" s="395" t="str">
        <f ca="1">IF(IH96&lt;&gt;"",SUMPRODUCT((IS95:IS98=IS96)*(IN95:IN98=IN96)*(IL95:IL98=IL96)*(IP95:IP98=IP96)*(IQ95:IQ98=IQ96)*(IR95:IR98&gt;IR96)),"")</f>
        <v/>
      </c>
      <c r="IZ96" s="395" t="str">
        <f t="shared" ref="IZ96:IZ98" ca="1" si="7898">IF(IH96&lt;&gt;"",SUM(IT96:IY96),"")</f>
        <v/>
      </c>
      <c r="JA96" s="395" t="str">
        <f ca="1">IF(JB44&lt;&gt;"",SUMPRODUCT((JI43:JI46=JI44)*(JH43:JH46=JH44)*(JF43:JF46=JF44)*(JG43:JG46=JG44)),"")</f>
        <v/>
      </c>
      <c r="JB96" s="395" t="str">
        <f ca="1">IF(AND(JA96&lt;&gt;"",JA96&gt;1),JB44,"")</f>
        <v/>
      </c>
      <c r="JC96" s="395">
        <f ca="1">SUMPRODUCT((LM3:LM54=JB96)*(LP3:LP54=JB97)*(LQ3:LQ54="W"))+SUMPRODUCT((LM3:LM54=JB96)*(LP3:LP54=JB98)*(LQ3:LQ54="W"))+SUMPRODUCT((LM3:LM54=JB96)*(LP3:LP54=JB99)*(LQ3:LQ54="W"))+SUMPRODUCT((LM3:LM54=JB97)*(LP3:LP54=JB96)*(LR3:LR54="W"))+SUMPRODUCT((LM3:LM54=JB98)*(LP3:LP54=JB96)*(LR3:LR54="W"))+SUMPRODUCT((LM3:LM54=JB99)*(LP3:LP54=JB96)*(LR3:LR54="W"))</f>
        <v>0</v>
      </c>
      <c r="JD96" s="395">
        <f ca="1">SUMPRODUCT((LM3:LM54=JB96)*(LP3:LP54=JB97)*(LQ3:LQ54="D"))+SUMPRODUCT((LM3:LM54=JB96)*(LP3:LP54=JB98)*(LQ3:LQ54="D"))+SUMPRODUCT((LM3:LM54=JB96)*(LP3:LP54=JB99)*(LQ3:LQ54="D"))+SUMPRODUCT((LM3:LM54=JB97)*(LP3:LP54=JB96)*(LQ3:LQ54="D"))+SUMPRODUCT((LM3:LM54=JB98)*(LP3:LP54=JB96)*(LQ3:LQ54="D"))+SUMPRODUCT((LM3:LM54=JB99)*(LP3:LP54=JB96)*(LQ3:LQ54="D"))</f>
        <v>0</v>
      </c>
      <c r="JE96" s="395">
        <f ca="1">SUMPRODUCT((LM3:LM54=JB96)*(LP3:LP54=JB97)*(LQ3:LQ54="L"))+SUMPRODUCT((LM3:LM54=JB96)*(LP3:LP54=JB98)*(LQ3:LQ54="L"))+SUMPRODUCT((LM3:LM54=JB96)*(LP3:LP54=JB99)*(LQ3:LQ54="L"))+SUMPRODUCT((LM3:LM54=JB97)*(LP3:LP54=JB96)*(LR3:LR54="L"))+SUMPRODUCT((LM3:LM54=JB98)*(LP3:LP54=JB96)*(LR3:LR54="L"))+SUMPRODUCT((LM3:LM54=JB99)*(LP3:LP54=JB96)*(LR3:LR54="L"))</f>
        <v>0</v>
      </c>
      <c r="JF96" s="395">
        <f ca="1">SUMPRODUCT((LM3:LM54=JB96)*(LP3:LP54=JB97)*LN3:LN54)+SUMPRODUCT((LM3:LM54=JB96)*(LP3:LP54=JB98)*LN3:LN54)+SUMPRODUCT((LM3:LM54=JB96)*(LP3:LP54=JB99)*LN3:LN54)+SUMPRODUCT((LM3:LM54=JB96)*(LP3:LP54=JB95)*LN3:LN54)+SUMPRODUCT((LM3:LM54=JB97)*(LP3:LP54=JB96)*LO3:LO54)+SUMPRODUCT((LM3:LM54=JB98)*(LP3:LP54=JB96)*LO3:LO54)+SUMPRODUCT((LM3:LM54=JB99)*(LP3:LP54=JB96)*LO3:LO54)+SUMPRODUCT((LM3:LM54=JB95)*(LP3:LP54=JB96)*LO3:LO54)</f>
        <v>0</v>
      </c>
      <c r="JG96" s="395">
        <f ca="1">SUMPRODUCT((LM3:LM54=JB96)*(LP3:LP54=JB97)*LO3:LO54)+SUMPRODUCT((LM3:LM54=JB96)*(LP3:LP54=JB98)*LO3:LO54)+SUMPRODUCT((LM3:LM54=JB96)*(LP3:LP54=JB99)*LO3:LO54)+SUMPRODUCT((LM3:LM54=JB96)*(LP3:LP54=JB95)*LO3:LO54)+SUMPRODUCT((LM3:LM54=JB97)*(LP3:LP54=JB96)*LN3:LN54)+SUMPRODUCT((LM3:LM54=JB98)*(LP3:LP54=JB96)*LN3:LN54)+SUMPRODUCT((LM3:LM54=JB99)*(LP3:LP54=JB96)*LN3:LN54)+SUMPRODUCT((LM3:LM54=JB95)*(LP3:LP54=JB96)*LN3:LN54)</f>
        <v>0</v>
      </c>
      <c r="JH96" s="395">
        <f ca="1">JF96-JG96+1000</f>
        <v>1000</v>
      </c>
      <c r="JI96" s="395" t="str">
        <f t="shared" ref="JI96:JI98" ca="1" si="7899">IF(JB96&lt;&gt;"",JC96*3+JD96*1,"")</f>
        <v/>
      </c>
      <c r="JJ96" s="395" t="str">
        <f ca="1">IF(JB96&lt;&gt;"",VLOOKUP(JB96,HO4:HU52,7,FALSE),"")</f>
        <v/>
      </c>
      <c r="JK96" s="395" t="str">
        <f ca="1">IF(JB96&lt;&gt;"",VLOOKUP(JB96,HO4:HU52,5,FALSE),"")</f>
        <v/>
      </c>
      <c r="JL96" s="395" t="str">
        <f ca="1">IF(JB96&lt;&gt;"",VLOOKUP(JB96,HO4:HW52,9,FALSE),"")</f>
        <v/>
      </c>
      <c r="JM96" s="395" t="str">
        <f t="shared" ref="JM96:JM98" ca="1" si="7900">JI96</f>
        <v/>
      </c>
      <c r="JN96" s="395" t="str">
        <f ca="1">IF(JB96&lt;&gt;"",RANK(JM96,JM95:JM98),"")</f>
        <v/>
      </c>
      <c r="JO96" s="395" t="str">
        <f ca="1">IF(JB96&lt;&gt;"",SUMPRODUCT((JM95:JM98=JM96)*(JH95:JH98&gt;JH96)),"")</f>
        <v/>
      </c>
      <c r="JP96" s="395" t="str">
        <f ca="1">IF(JB96&lt;&gt;"",SUMPRODUCT((JM95:JM98=JM96)*(JH95:JH98=JH96)*(JF95:JF98&gt;JF96)),"")</f>
        <v/>
      </c>
      <c r="JQ96" s="395" t="str">
        <f ca="1">IF(JB96&lt;&gt;"",SUMPRODUCT((JM95:JM98=JM96)*(JH95:JH98=JH96)*(JF95:JF98=JF96)*(JJ95:JJ98&gt;JJ96)),"")</f>
        <v/>
      </c>
      <c r="JR96" s="395" t="str">
        <f ca="1">IF(JB96&lt;&gt;"",SUMPRODUCT((JM95:JM98=JM96)*(JH95:JH98=JH96)*(JF95:JF98=JF96)*(JJ95:JJ98=JJ96)*(JK95:JK98&gt;JK96)),"")</f>
        <v/>
      </c>
      <c r="JS96" s="395" t="str">
        <f ca="1">IF(JB96&lt;&gt;"",SUMPRODUCT((JM95:JM98=JM96)*(JH95:JH98=JH96)*(JF95:JF98=JF96)*(JJ95:JJ98=JJ96)*(JK95:JK98=JK96)*(JL95:JL98&gt;JL96)),"")</f>
        <v/>
      </c>
      <c r="JT96" s="395" t="str">
        <f ca="1">IF(JB96&lt;&gt;"",SUM(JN96:JS96)+1,"")</f>
        <v/>
      </c>
      <c r="MB96" s="395">
        <f ca="1">IF(COUNTIF(MB43:MB46,4)=4,1,SUMPRODUCT((MB43:MB46=MB44)*(MA43:MA46=MA44)*(LY43:LY46&gt;LY44))+1)</f>
        <v>1</v>
      </c>
      <c r="MM96" s="395">
        <f ca="1">IF(MN44&lt;&gt;"",SUMPRODUCT((MU43:MU46=MU44)*(MT43:MT46=MT44)*(MR43:MR46=MR44)*(MS43:MS46=MS44)),"")</f>
        <v>1</v>
      </c>
      <c r="MN96" s="395" t="str">
        <f ca="1">IF(AND(MM96&lt;&gt;"",MM96&gt;1),MN44,"")</f>
        <v/>
      </c>
      <c r="MO96" s="395">
        <f ca="1">SUMPRODUCT((PS3:PS54=MN96)*(PV3:PV54=MN97)*(PW3:PW54="W"))+SUMPRODUCT((PS3:PS54=MN96)*(PV3:PV54=MN98)*(PW3:PW54="W"))+SUMPRODUCT((PS3:PS54=MN96)*(PV3:PV54=MN99)*(PW3:PW54="W"))+SUMPRODUCT((PS3:PS54=MN96)*(PV3:PV54=MN95)*(PW3:PW54="W"))+SUMPRODUCT((PS3:PS54=MN97)*(PV3:PV54=MN96)*(PX3:PX54="W"))+SUMPRODUCT((PS3:PS54=MN98)*(PV3:PV54=MN96)*(PX3:PX54="W"))+SUMPRODUCT((PS3:PS54=MN99)*(PV3:PV54=MN96)*(PX3:PX54="W"))+SUMPRODUCT((PS3:PS54=MN95)*(PV3:PV54=MN96)*(PX3:PX54="W"))</f>
        <v>0</v>
      </c>
      <c r="MP96" s="395">
        <f ca="1">SUMPRODUCT((PS3:PS54=MN96)*(PV3:PV54=MN97)*(PW3:PW54="D"))+SUMPRODUCT((PS3:PS54=MN96)*(PV3:PV54=MN98)*(PW3:PW54="D"))+SUMPRODUCT((PS3:PS54=MN96)*(PV3:PV54=MN99)*(PW3:PW54="D"))+SUMPRODUCT((PS3:PS54=MN96)*(PV3:PV54=MN95)*(PW3:PW54="D"))+SUMPRODUCT((PS3:PS54=MN97)*(PV3:PV54=MN96)*(PW3:PW54="D"))+SUMPRODUCT((PS3:PS54=MN98)*(PV3:PV54=MN96)*(PW3:PW54="D"))+SUMPRODUCT((PS3:PS54=MN99)*(PV3:PV54=MN96)*(PW3:PW54="D"))+SUMPRODUCT((PS3:PS54=MN95)*(PV3:PV54=MN96)*(PW3:PW54="D"))</f>
        <v>0</v>
      </c>
      <c r="MQ96" s="395">
        <f ca="1">SUMPRODUCT((PS3:PS54=MN96)*(PV3:PV54=MN97)*(PW3:PW54="L"))+SUMPRODUCT((PS3:PS54=MN96)*(PV3:PV54=MN98)*(PW3:PW54="L"))+SUMPRODUCT((PS3:PS54=MN96)*(PV3:PV54=MN99)*(PW3:PW54="L"))+SUMPRODUCT((PS3:PS54=MN96)*(PV3:PV54=MN95)*(PW3:PW54="L"))+SUMPRODUCT((PS3:PS54=MN97)*(PV3:PV54=MN96)*(PX3:PX54="L"))+SUMPRODUCT((PS3:PS54=MN98)*(PV3:PV54=MN96)*(PX3:PX54="L"))+SUMPRODUCT((PS3:PS54=MN99)*(PV3:PV54=MN96)*(PX3:PX54="L"))+SUMPRODUCT((PS3:PS54=MN95)*(PV3:PV54=MN96)*(PX3:PX54="L"))</f>
        <v>0</v>
      </c>
      <c r="MR96" s="395">
        <f ca="1">SUMPRODUCT((PS3:PS54=MN96)*(PV3:PV54=MN97)*PT3:PT54)+SUMPRODUCT((PS3:PS54=MN96)*(PV3:PV54=MN98)*PT3:PT54)+SUMPRODUCT((PS3:PS54=MN96)*(PV3:PV54=MN99)*PT3:PT54)+SUMPRODUCT((PS3:PS54=MN96)*(PV3:PV54=MN95)*PT3:PT54)+SUMPRODUCT((PS3:PS54=MN97)*(PV3:PV54=MN96)*PU3:PU54)+SUMPRODUCT((PS3:PS54=MN98)*(PV3:PV54=MN96)*PU3:PU54)+SUMPRODUCT((PS3:PS54=MN99)*(PV3:PV54=MN96)*PU3:PU54)+SUMPRODUCT((PS3:PS54=MN95)*(PV3:PV54=MN96)*PU3:PU54)</f>
        <v>0</v>
      </c>
      <c r="MS96" s="395">
        <f ca="1">SUMPRODUCT((PS3:PS54=MN96)*(PV3:PV54=MN97)*PU3:PU54)+SUMPRODUCT((PS3:PS54=MN96)*(PV3:PV54=MN98)*PU3:PU54)+SUMPRODUCT((PS3:PS54=MN96)*(PV3:PV54=MN99)*PU3:PU54)+SUMPRODUCT((PS3:PS54=MN96)*(PV3:PV54=MN95)*PU3:PU54)+SUMPRODUCT((PS3:PS54=MN97)*(PV3:PV54=MN96)*PT3:PT54)+SUMPRODUCT((PS3:PS54=MN98)*(PV3:PV54=MN96)*PT3:PT54)+SUMPRODUCT((PS3:PS54=MN99)*(PV3:PV54=MN96)*PT3:PT54)+SUMPRODUCT((PS3:PS54=MN95)*(PV3:PV54=MN96)*PT3:PT54)</f>
        <v>0</v>
      </c>
      <c r="MT96" s="395">
        <f ca="1">MR96-MS96+1000</f>
        <v>1000</v>
      </c>
      <c r="MU96" s="395" t="str">
        <f t="shared" ref="MU96:MU98" ca="1" si="7901">IF(MN96&lt;&gt;"",MO96*3+MP96*1,"")</f>
        <v/>
      </c>
      <c r="MV96" s="395" t="str">
        <f ca="1">IF(MN96&lt;&gt;"",VLOOKUP(MN96,LU4:MA52,7,FALSE),"")</f>
        <v/>
      </c>
      <c r="MW96" s="395" t="str">
        <f ca="1">IF(MN96&lt;&gt;"",VLOOKUP(MN96,LU4:MA52,5,FALSE),"")</f>
        <v/>
      </c>
      <c r="MX96" s="395" t="str">
        <f ca="1">IF(MN96&lt;&gt;"",VLOOKUP(MN96,LU4:MC52,9,FALSE),"")</f>
        <v/>
      </c>
      <c r="MY96" s="395" t="str">
        <f t="shared" ref="MY96:MY98" ca="1" si="7902">MU96</f>
        <v/>
      </c>
      <c r="MZ96" s="395" t="str">
        <f ca="1">IF(MN96&lt;&gt;"",RANK(MY96,MY95:MY98),"")</f>
        <v/>
      </c>
      <c r="NA96" s="395" t="str">
        <f ca="1">IF(MN96&lt;&gt;"",SUMPRODUCT((MY95:MY98=MY96)*(MT95:MT98&gt;MT96)),"")</f>
        <v/>
      </c>
      <c r="NB96" s="395" t="str">
        <f ca="1">IF(MN96&lt;&gt;"",SUMPRODUCT((MY95:MY98=MY96)*(MT95:MT98=MT96)*(MR95:MR98&gt;MR96)),"")</f>
        <v/>
      </c>
      <c r="NC96" s="395" t="str">
        <f ca="1">IF(MN96&lt;&gt;"",SUMPRODUCT((MY95:MY98=MY96)*(MT95:MT98=MT96)*(MR95:MR98=MR96)*(MV95:MV98&gt;MV96)),"")</f>
        <v/>
      </c>
      <c r="ND96" s="395" t="str">
        <f ca="1">IF(MN96&lt;&gt;"",SUMPRODUCT((MY95:MY98=MY96)*(MT95:MT98=MT96)*(MR95:MR98=MR96)*(MV95:MV98=MV96)*(MW95:MW98&gt;MW96)),"")</f>
        <v/>
      </c>
      <c r="NE96" s="395" t="str">
        <f ca="1">IF(MN96&lt;&gt;"",SUMPRODUCT((MY95:MY98=MY96)*(MT95:MT98=MT96)*(MR95:MR98=MR96)*(MV95:MV98=MV96)*(MW95:MW98=MW96)*(MX95:MX98&gt;MX96)),"")</f>
        <v/>
      </c>
      <c r="NF96" s="395" t="str">
        <f t="shared" ref="NF96:NF98" ca="1" si="7903">IF(MN96&lt;&gt;"",SUM(MZ96:NE96),"")</f>
        <v/>
      </c>
      <c r="NG96" s="395" t="str">
        <f ca="1">IF(NH44&lt;&gt;"",SUMPRODUCT((NO43:NO46=NO44)*(NN43:NN46=NN44)*(NL43:NL46=NL44)*(NM43:NM46=NM44)),"")</f>
        <v/>
      </c>
      <c r="NH96" s="395" t="str">
        <f ca="1">IF(AND(NG96&lt;&gt;"",NG96&gt;1),NH44,"")</f>
        <v/>
      </c>
      <c r="NI96" s="395">
        <f ca="1">SUMPRODUCT((PS3:PS54=NH96)*(PV3:PV54=NH97)*(PW3:PW54="W"))+SUMPRODUCT((PS3:PS54=NH96)*(PV3:PV54=NH98)*(PW3:PW54="W"))+SUMPRODUCT((PS3:PS54=NH96)*(PV3:PV54=NH99)*(PW3:PW54="W"))+SUMPRODUCT((PS3:PS54=NH97)*(PV3:PV54=NH96)*(PX3:PX54="W"))+SUMPRODUCT((PS3:PS54=NH98)*(PV3:PV54=NH96)*(PX3:PX54="W"))+SUMPRODUCT((PS3:PS54=NH99)*(PV3:PV54=NH96)*(PX3:PX54="W"))</f>
        <v>0</v>
      </c>
      <c r="NJ96" s="395">
        <f ca="1">SUMPRODUCT((PS3:PS54=NH96)*(PV3:PV54=NH97)*(PW3:PW54="D"))+SUMPRODUCT((PS3:PS54=NH96)*(PV3:PV54=NH98)*(PW3:PW54="D"))+SUMPRODUCT((PS3:PS54=NH96)*(PV3:PV54=NH99)*(PW3:PW54="D"))+SUMPRODUCT((PS3:PS54=NH97)*(PV3:PV54=NH96)*(PW3:PW54="D"))+SUMPRODUCT((PS3:PS54=NH98)*(PV3:PV54=NH96)*(PW3:PW54="D"))+SUMPRODUCT((PS3:PS54=NH99)*(PV3:PV54=NH96)*(PW3:PW54="D"))</f>
        <v>0</v>
      </c>
      <c r="NK96" s="395">
        <f ca="1">SUMPRODUCT((PS3:PS54=NH96)*(PV3:PV54=NH97)*(PW3:PW54="L"))+SUMPRODUCT((PS3:PS54=NH96)*(PV3:PV54=NH98)*(PW3:PW54="L"))+SUMPRODUCT((PS3:PS54=NH96)*(PV3:PV54=NH99)*(PW3:PW54="L"))+SUMPRODUCT((PS3:PS54=NH97)*(PV3:PV54=NH96)*(PX3:PX54="L"))+SUMPRODUCT((PS3:PS54=NH98)*(PV3:PV54=NH96)*(PX3:PX54="L"))+SUMPRODUCT((PS3:PS54=NH99)*(PV3:PV54=NH96)*(PX3:PX54="L"))</f>
        <v>0</v>
      </c>
      <c r="NL96" s="395">
        <f ca="1">SUMPRODUCT((PS3:PS54=NH96)*(PV3:PV54=NH97)*PT3:PT54)+SUMPRODUCT((PS3:PS54=NH96)*(PV3:PV54=NH98)*PT3:PT54)+SUMPRODUCT((PS3:PS54=NH96)*(PV3:PV54=NH99)*PT3:PT54)+SUMPRODUCT((PS3:PS54=NH96)*(PV3:PV54=NH95)*PT3:PT54)+SUMPRODUCT((PS3:PS54=NH97)*(PV3:PV54=NH96)*PU3:PU54)+SUMPRODUCT((PS3:PS54=NH98)*(PV3:PV54=NH96)*PU3:PU54)+SUMPRODUCT((PS3:PS54=NH99)*(PV3:PV54=NH96)*PU3:PU54)+SUMPRODUCT((PS3:PS54=NH95)*(PV3:PV54=NH96)*PU3:PU54)</f>
        <v>0</v>
      </c>
      <c r="NM96" s="395">
        <f ca="1">SUMPRODUCT((PS3:PS54=NH96)*(PV3:PV54=NH97)*PU3:PU54)+SUMPRODUCT((PS3:PS54=NH96)*(PV3:PV54=NH98)*PU3:PU54)+SUMPRODUCT((PS3:PS54=NH96)*(PV3:PV54=NH99)*PU3:PU54)+SUMPRODUCT((PS3:PS54=NH96)*(PV3:PV54=NH95)*PU3:PU54)+SUMPRODUCT((PS3:PS54=NH97)*(PV3:PV54=NH96)*PT3:PT54)+SUMPRODUCT((PS3:PS54=NH98)*(PV3:PV54=NH96)*PT3:PT54)+SUMPRODUCT((PS3:PS54=NH99)*(PV3:PV54=NH96)*PT3:PT54)+SUMPRODUCT((PS3:PS54=NH95)*(PV3:PV54=NH96)*PT3:PT54)</f>
        <v>0</v>
      </c>
      <c r="NN96" s="395">
        <f ca="1">NL96-NM96+1000</f>
        <v>1000</v>
      </c>
      <c r="NO96" s="395" t="str">
        <f t="shared" ref="NO96:NO98" ca="1" si="7904">IF(NH96&lt;&gt;"",NI96*3+NJ96*1,"")</f>
        <v/>
      </c>
      <c r="NP96" s="395" t="str">
        <f ca="1">IF(NH96&lt;&gt;"",VLOOKUP(NH96,LU4:MA52,7,FALSE),"")</f>
        <v/>
      </c>
      <c r="NQ96" s="395" t="str">
        <f ca="1">IF(NH96&lt;&gt;"",VLOOKUP(NH96,LU4:MA52,5,FALSE),"")</f>
        <v/>
      </c>
      <c r="NR96" s="395" t="str">
        <f ca="1">IF(NH96&lt;&gt;"",VLOOKUP(NH96,LU4:MC52,9,FALSE),"")</f>
        <v/>
      </c>
      <c r="NS96" s="395" t="str">
        <f t="shared" ref="NS96:NS98" ca="1" si="7905">NO96</f>
        <v/>
      </c>
      <c r="NT96" s="395" t="str">
        <f ca="1">IF(NH96&lt;&gt;"",RANK(NS96,NS95:NS98),"")</f>
        <v/>
      </c>
      <c r="NU96" s="395" t="str">
        <f ca="1">IF(NH96&lt;&gt;"",SUMPRODUCT((NS95:NS98=NS96)*(NN95:NN98&gt;NN96)),"")</f>
        <v/>
      </c>
      <c r="NV96" s="395" t="str">
        <f ca="1">IF(NH96&lt;&gt;"",SUMPRODUCT((NS95:NS98=NS96)*(NN95:NN98=NN96)*(NL95:NL98&gt;NL96)),"")</f>
        <v/>
      </c>
      <c r="NW96" s="395" t="str">
        <f ca="1">IF(NH96&lt;&gt;"",SUMPRODUCT((NS95:NS98=NS96)*(NN95:NN98=NN96)*(NL95:NL98=NL96)*(NP95:NP98&gt;NP96)),"")</f>
        <v/>
      </c>
      <c r="NX96" s="395" t="str">
        <f ca="1">IF(NH96&lt;&gt;"",SUMPRODUCT((NS95:NS98=NS96)*(NN95:NN98=NN96)*(NL95:NL98=NL96)*(NP95:NP98=NP96)*(NQ95:NQ98&gt;NQ96)),"")</f>
        <v/>
      </c>
      <c r="NY96" s="395" t="str">
        <f ca="1">IF(NH96&lt;&gt;"",SUMPRODUCT((NS95:NS98=NS96)*(NN95:NN98=NN96)*(NL95:NL98=NL96)*(NP95:NP98=NP96)*(NQ95:NQ98=NQ96)*(NR95:NR98&gt;NR96)),"")</f>
        <v/>
      </c>
      <c r="NZ96" s="395" t="str">
        <f ca="1">IF(NH96&lt;&gt;"",SUM(NT96:NY96)+1,"")</f>
        <v/>
      </c>
      <c r="QH96" s="395">
        <f ca="1">IF(COUNTIF(QH43:QH46,4)=4,1,SUMPRODUCT((QH43:QH46=QH44)*(QG43:QG46=QG44)*(QE43:QE46&gt;QE44))+1)</f>
        <v>1</v>
      </c>
      <c r="QS96" s="395">
        <f ca="1">IF(QT44&lt;&gt;"",SUMPRODUCT((RA43:RA46=RA44)*(QZ43:QZ46=QZ44)*(QX43:QX46=QX44)*(QY43:QY46=QY44)),"")</f>
        <v>4</v>
      </c>
      <c r="QT96" s="395" t="str">
        <f ca="1">IF(AND(QS96&lt;&gt;"",QS96&gt;1),QT44,"")</f>
        <v>Wydad AC</v>
      </c>
      <c r="QU96" s="395">
        <f ca="1">SUMPRODUCT((TY3:TY54=QT96)*(UB3:UB54=QT97)*(UC3:UC54="W"))+SUMPRODUCT((TY3:TY54=QT96)*(UB3:UB54=QT98)*(UC3:UC54="W"))+SUMPRODUCT((TY3:TY54=QT96)*(UB3:UB54=QT99)*(UC3:UC54="W"))+SUMPRODUCT((TY3:TY54=QT96)*(UB3:UB54=QT95)*(UC3:UC54="W"))+SUMPRODUCT((TY3:TY54=QT97)*(UB3:UB54=QT96)*(UD3:UD54="W"))+SUMPRODUCT((TY3:TY54=QT98)*(UB3:UB54=QT96)*(UD3:UD54="W"))+SUMPRODUCT((TY3:TY54=QT99)*(UB3:UB54=QT96)*(UD3:UD54="W"))+SUMPRODUCT((TY3:TY54=QT95)*(UB3:UB54=QT96)*(UD3:UD54="W"))</f>
        <v>0</v>
      </c>
      <c r="QV96" s="395">
        <f ca="1">SUMPRODUCT((TY3:TY54=QT96)*(UB3:UB54=QT97)*(UC3:UC54="D"))+SUMPRODUCT((TY3:TY54=QT96)*(UB3:UB54=QT98)*(UC3:UC54="D"))+SUMPRODUCT((TY3:TY54=QT96)*(UB3:UB54=QT99)*(UC3:UC54="D"))+SUMPRODUCT((TY3:TY54=QT96)*(UB3:UB54=QT95)*(UC3:UC54="D"))+SUMPRODUCT((TY3:TY54=QT97)*(UB3:UB54=QT96)*(UC3:UC54="D"))+SUMPRODUCT((TY3:TY54=QT98)*(UB3:UB54=QT96)*(UC3:UC54="D"))+SUMPRODUCT((TY3:TY54=QT99)*(UB3:UB54=QT96)*(UC3:UC54="D"))+SUMPRODUCT((TY3:TY54=QT95)*(UB3:UB54=QT96)*(UC3:UC54="D"))</f>
        <v>0</v>
      </c>
      <c r="QW96" s="395">
        <f ca="1">SUMPRODUCT((TY3:TY54=QT96)*(UB3:UB54=QT97)*(UC3:UC54="L"))+SUMPRODUCT((TY3:TY54=QT96)*(UB3:UB54=QT98)*(UC3:UC54="L"))+SUMPRODUCT((TY3:TY54=QT96)*(UB3:UB54=QT99)*(UC3:UC54="L"))+SUMPRODUCT((TY3:TY54=QT96)*(UB3:UB54=QT95)*(UC3:UC54="L"))+SUMPRODUCT((TY3:TY54=QT97)*(UB3:UB54=QT96)*(UD3:UD54="L"))+SUMPRODUCT((TY3:TY54=QT98)*(UB3:UB54=QT96)*(UD3:UD54="L"))+SUMPRODUCT((TY3:TY54=QT99)*(UB3:UB54=QT96)*(UD3:UD54="L"))+SUMPRODUCT((TY3:TY54=QT95)*(UB3:UB54=QT96)*(UD3:UD54="L"))</f>
        <v>0</v>
      </c>
      <c r="QX96" s="395">
        <f ca="1">SUMPRODUCT((TY3:TY54=QT96)*(UB3:UB54=QT97)*TZ3:TZ54)+SUMPRODUCT((TY3:TY54=QT96)*(UB3:UB54=QT98)*TZ3:TZ54)+SUMPRODUCT((TY3:TY54=QT96)*(UB3:UB54=QT99)*TZ3:TZ54)+SUMPRODUCT((TY3:TY54=QT96)*(UB3:UB54=QT95)*TZ3:TZ54)+SUMPRODUCT((TY3:TY54=QT97)*(UB3:UB54=QT96)*UA3:UA54)+SUMPRODUCT((TY3:TY54=QT98)*(UB3:UB54=QT96)*UA3:UA54)+SUMPRODUCT((TY3:TY54=QT99)*(UB3:UB54=QT96)*UA3:UA54)+SUMPRODUCT((TY3:TY54=QT95)*(UB3:UB54=QT96)*UA3:UA54)</f>
        <v>0</v>
      </c>
      <c r="QY96" s="395">
        <f ca="1">SUMPRODUCT((TY3:TY54=QT96)*(UB3:UB54=QT97)*UA3:UA54)+SUMPRODUCT((TY3:TY54=QT96)*(UB3:UB54=QT98)*UA3:UA54)+SUMPRODUCT((TY3:TY54=QT96)*(UB3:UB54=QT99)*UA3:UA54)+SUMPRODUCT((TY3:TY54=QT96)*(UB3:UB54=QT95)*UA3:UA54)+SUMPRODUCT((TY3:TY54=QT97)*(UB3:UB54=QT96)*TZ3:TZ54)+SUMPRODUCT((TY3:TY54=QT98)*(UB3:UB54=QT96)*TZ3:TZ54)+SUMPRODUCT((TY3:TY54=QT99)*(UB3:UB54=QT96)*TZ3:TZ54)+SUMPRODUCT((TY3:TY54=QT95)*(UB3:UB54=QT96)*TZ3:TZ54)</f>
        <v>0</v>
      </c>
      <c r="QZ96" s="395">
        <f ca="1">QX96-QY96+1000</f>
        <v>1000</v>
      </c>
      <c r="RA96" s="395">
        <f t="shared" ref="RA96:RA98" ca="1" si="7906">IF(QT96&lt;&gt;"",QU96*3+QV96*1,"")</f>
        <v>0</v>
      </c>
      <c r="RB96" s="395">
        <f ca="1">IF(QT96&lt;&gt;"",VLOOKUP(QT96,QA4:QG52,7,FALSE),"")</f>
        <v>1000</v>
      </c>
      <c r="RC96" s="395">
        <f ca="1">IF(QT96&lt;&gt;"",VLOOKUP(QT96,QA4:QG52,5,FALSE),"")</f>
        <v>0</v>
      </c>
      <c r="RD96" s="395">
        <f ca="1">IF(QT96&lt;&gt;"",VLOOKUP(QT96,QA4:QI52,9,FALSE),"")</f>
        <v>10</v>
      </c>
      <c r="RE96" s="395">
        <f t="shared" ref="RE96:RE98" ca="1" si="7907">RA96</f>
        <v>0</v>
      </c>
      <c r="RF96" s="395">
        <f ca="1">IF(QT96&lt;&gt;"",RANK(RE96,RE95:RE98),"")</f>
        <v>1</v>
      </c>
      <c r="RG96" s="395">
        <f ca="1">IF(QT96&lt;&gt;"",SUMPRODUCT((RE95:RE98=RE96)*(QZ95:QZ98&gt;QZ96)),"")</f>
        <v>0</v>
      </c>
      <c r="RH96" s="395">
        <f ca="1">IF(QT96&lt;&gt;"",SUMPRODUCT((RE95:RE98=RE96)*(QZ95:QZ98=QZ96)*(QX95:QX98&gt;QX96)),"")</f>
        <v>0</v>
      </c>
      <c r="RI96" s="395">
        <f ca="1">IF(QT96&lt;&gt;"",SUMPRODUCT((RE95:RE98=RE96)*(QZ95:QZ98=QZ96)*(QX95:QX98=QX96)*(RB95:RB98&gt;RB96)),"")</f>
        <v>0</v>
      </c>
      <c r="RJ96" s="395">
        <f ca="1">IF(QT96&lt;&gt;"",SUMPRODUCT((RE95:RE98=RE96)*(QZ95:QZ98=QZ96)*(QX95:QX98=QX96)*(RB95:RB98=RB96)*(RC95:RC98&gt;RC96)),"")</f>
        <v>0</v>
      </c>
      <c r="RK96" s="395">
        <f ca="1">IF(QT96&lt;&gt;"",SUMPRODUCT((RE95:RE98=RE96)*(QZ95:QZ98=QZ96)*(QX95:QX98=QX96)*(RB95:RB98=RB96)*(RC95:RC98=RC96)*(RD95:RD98&gt;RD96)),"")</f>
        <v>2</v>
      </c>
      <c r="RL96" s="395">
        <f t="shared" ref="RL96:RL98" ca="1" si="7908">IF(QT96&lt;&gt;"",SUM(RF96:RK96),"")</f>
        <v>3</v>
      </c>
      <c r="RM96" s="395" t="str">
        <f ca="1">IF(RN44&lt;&gt;"",SUMPRODUCT((RU43:RU46=RU44)*(RT43:RT46=RT44)*(RR43:RR46=RR44)*(RS43:RS46=RS44)),"")</f>
        <v/>
      </c>
      <c r="RN96" s="395" t="str">
        <f ca="1">IF(AND(RM96&lt;&gt;"",RM96&gt;1),RN44,"")</f>
        <v/>
      </c>
      <c r="RO96" s="395">
        <f ca="1">SUMPRODUCT((TY3:TY54=RN96)*(UB3:UB54=RN97)*(UC3:UC54="W"))+SUMPRODUCT((TY3:TY54=RN96)*(UB3:UB54=RN98)*(UC3:UC54="W"))+SUMPRODUCT((TY3:TY54=RN96)*(UB3:UB54=RN99)*(UC3:UC54="W"))+SUMPRODUCT((TY3:TY54=RN97)*(UB3:UB54=RN96)*(UD3:UD54="W"))+SUMPRODUCT((TY3:TY54=RN98)*(UB3:UB54=RN96)*(UD3:UD54="W"))+SUMPRODUCT((TY3:TY54=RN99)*(UB3:UB54=RN96)*(UD3:UD54="W"))</f>
        <v>0</v>
      </c>
      <c r="RP96" s="395">
        <f ca="1">SUMPRODUCT((TY3:TY54=RN96)*(UB3:UB54=RN97)*(UC3:UC54="D"))+SUMPRODUCT((TY3:TY54=RN96)*(UB3:UB54=RN98)*(UC3:UC54="D"))+SUMPRODUCT((TY3:TY54=RN96)*(UB3:UB54=RN99)*(UC3:UC54="D"))+SUMPRODUCT((TY3:TY54=RN97)*(UB3:UB54=RN96)*(UC3:UC54="D"))+SUMPRODUCT((TY3:TY54=RN98)*(UB3:UB54=RN96)*(UC3:UC54="D"))+SUMPRODUCT((TY3:TY54=RN99)*(UB3:UB54=RN96)*(UC3:UC54="D"))</f>
        <v>0</v>
      </c>
      <c r="RQ96" s="395">
        <f ca="1">SUMPRODUCT((TY3:TY54=RN96)*(UB3:UB54=RN97)*(UC3:UC54="L"))+SUMPRODUCT((TY3:TY54=RN96)*(UB3:UB54=RN98)*(UC3:UC54="L"))+SUMPRODUCT((TY3:TY54=RN96)*(UB3:UB54=RN99)*(UC3:UC54="L"))+SUMPRODUCT((TY3:TY54=RN97)*(UB3:UB54=RN96)*(UD3:UD54="L"))+SUMPRODUCT((TY3:TY54=RN98)*(UB3:UB54=RN96)*(UD3:UD54="L"))+SUMPRODUCT((TY3:TY54=RN99)*(UB3:UB54=RN96)*(UD3:UD54="L"))</f>
        <v>0</v>
      </c>
      <c r="RR96" s="395">
        <f ca="1">SUMPRODUCT((TY3:TY54=RN96)*(UB3:UB54=RN97)*TZ3:TZ54)+SUMPRODUCT((TY3:TY54=RN96)*(UB3:UB54=RN98)*TZ3:TZ54)+SUMPRODUCT((TY3:TY54=RN96)*(UB3:UB54=RN99)*TZ3:TZ54)+SUMPRODUCT((TY3:TY54=RN96)*(UB3:UB54=RN95)*TZ3:TZ54)+SUMPRODUCT((TY3:TY54=RN97)*(UB3:UB54=RN96)*UA3:UA54)+SUMPRODUCT((TY3:TY54=RN98)*(UB3:UB54=RN96)*UA3:UA54)+SUMPRODUCT((TY3:TY54=RN99)*(UB3:UB54=RN96)*UA3:UA54)+SUMPRODUCT((TY3:TY54=RN95)*(UB3:UB54=RN96)*UA3:UA54)</f>
        <v>0</v>
      </c>
      <c r="RS96" s="395">
        <f ca="1">SUMPRODUCT((TY3:TY54=RN96)*(UB3:UB54=RN97)*UA3:UA54)+SUMPRODUCT((TY3:TY54=RN96)*(UB3:UB54=RN98)*UA3:UA54)+SUMPRODUCT((TY3:TY54=RN96)*(UB3:UB54=RN99)*UA3:UA54)+SUMPRODUCT((TY3:TY54=RN96)*(UB3:UB54=RN95)*UA3:UA54)+SUMPRODUCT((TY3:TY54=RN97)*(UB3:UB54=RN96)*TZ3:TZ54)+SUMPRODUCT((TY3:TY54=RN98)*(UB3:UB54=RN96)*TZ3:TZ54)+SUMPRODUCT((TY3:TY54=RN99)*(UB3:UB54=RN96)*TZ3:TZ54)+SUMPRODUCT((TY3:TY54=RN95)*(UB3:UB54=RN96)*TZ3:TZ54)</f>
        <v>0</v>
      </c>
      <c r="RT96" s="395">
        <f ca="1">RR96-RS96+1000</f>
        <v>1000</v>
      </c>
      <c r="RU96" s="395" t="str">
        <f t="shared" ref="RU96:RU98" ca="1" si="7909">IF(RN96&lt;&gt;"",RO96*3+RP96*1,"")</f>
        <v/>
      </c>
      <c r="RV96" s="395" t="str">
        <f ca="1">IF(RN96&lt;&gt;"",VLOOKUP(RN96,QA4:QG52,7,FALSE),"")</f>
        <v/>
      </c>
      <c r="RW96" s="395" t="str">
        <f ca="1">IF(RN96&lt;&gt;"",VLOOKUP(RN96,QA4:QG52,5,FALSE),"")</f>
        <v/>
      </c>
      <c r="RX96" s="395" t="str">
        <f ca="1">IF(RN96&lt;&gt;"",VLOOKUP(RN96,QA4:QI52,9,FALSE),"")</f>
        <v/>
      </c>
      <c r="RY96" s="395" t="str">
        <f t="shared" ref="RY96:RY98" ca="1" si="7910">RU96</f>
        <v/>
      </c>
      <c r="RZ96" s="395" t="str">
        <f ca="1">IF(RN96&lt;&gt;"",RANK(RY96,RY95:RY98),"")</f>
        <v/>
      </c>
      <c r="SA96" s="395" t="str">
        <f ca="1">IF(RN96&lt;&gt;"",SUMPRODUCT((RY95:RY98=RY96)*(RT95:RT98&gt;RT96)),"")</f>
        <v/>
      </c>
      <c r="SB96" s="395" t="str">
        <f ca="1">IF(RN96&lt;&gt;"",SUMPRODUCT((RY95:RY98=RY96)*(RT95:RT98=RT96)*(RR95:RR98&gt;RR96)),"")</f>
        <v/>
      </c>
      <c r="SC96" s="395" t="str">
        <f ca="1">IF(RN96&lt;&gt;"",SUMPRODUCT((RY95:RY98=RY96)*(RT95:RT98=RT96)*(RR95:RR98=RR96)*(RV95:RV98&gt;RV96)),"")</f>
        <v/>
      </c>
      <c r="SD96" s="395" t="str">
        <f ca="1">IF(RN96&lt;&gt;"",SUMPRODUCT((RY95:RY98=RY96)*(RT95:RT98=RT96)*(RR95:RR98=RR96)*(RV95:RV98=RV96)*(RW95:RW98&gt;RW96)),"")</f>
        <v/>
      </c>
      <c r="SE96" s="395" t="str">
        <f ca="1">IF(RN96&lt;&gt;"",SUMPRODUCT((RY95:RY98=RY96)*(RT95:RT98=RT96)*(RR95:RR98=RR96)*(RV95:RV98=RV96)*(RW95:RW98=RW96)*(RX95:RX98&gt;RX96)),"")</f>
        <v/>
      </c>
      <c r="SF96" s="395" t="str">
        <f ca="1">IF(RN96&lt;&gt;"",SUM(RZ96:SE96)+1,"")</f>
        <v/>
      </c>
      <c r="UN96" s="395">
        <f ca="1">IF(COUNTIF(UN43:UN46,4)=4,1,SUMPRODUCT((UN43:UN46=UN44)*(UM43:UM46=UM44)*(UK43:UK46&gt;UK44))+1)</f>
        <v>1</v>
      </c>
      <c r="UY96" s="395">
        <f ca="1">IF(UZ44&lt;&gt;"",SUMPRODUCT((VG43:VG46=VG44)*(VF43:VF46=VF44)*(VD43:VD46=VD44)*(VE43:VE46=VE44)),"")</f>
        <v>4</v>
      </c>
      <c r="UZ96" s="395" t="str">
        <f ca="1">IF(AND(UY96&lt;&gt;"",UY96&gt;1),UZ44,"")</f>
        <v>Wydad AC</v>
      </c>
      <c r="VA96" s="395">
        <f ca="1">SUMPRODUCT((YE3:YE54=UZ96)*(YH3:YH54=UZ97)*(YI3:YI54="W"))+SUMPRODUCT((YE3:YE54=UZ96)*(YH3:YH54=UZ98)*(YI3:YI54="W"))+SUMPRODUCT((YE3:YE54=UZ96)*(YH3:YH54=UZ99)*(YI3:YI54="W"))+SUMPRODUCT((YE3:YE54=UZ96)*(YH3:YH54=UZ95)*(YI3:YI54="W"))+SUMPRODUCT((YE3:YE54=UZ97)*(YH3:YH54=UZ96)*(YJ3:YJ54="W"))+SUMPRODUCT((YE3:YE54=UZ98)*(YH3:YH54=UZ96)*(YJ3:YJ54="W"))+SUMPRODUCT((YE3:YE54=UZ99)*(YH3:YH54=UZ96)*(YJ3:YJ54="W"))+SUMPRODUCT((YE3:YE54=UZ95)*(YH3:YH54=UZ96)*(YJ3:YJ54="W"))</f>
        <v>0</v>
      </c>
      <c r="VB96" s="395">
        <f ca="1">SUMPRODUCT((YE3:YE54=UZ96)*(YH3:YH54=UZ97)*(YI3:YI54="D"))+SUMPRODUCT((YE3:YE54=UZ96)*(YH3:YH54=UZ98)*(YI3:YI54="D"))+SUMPRODUCT((YE3:YE54=UZ96)*(YH3:YH54=UZ99)*(YI3:YI54="D"))+SUMPRODUCT((YE3:YE54=UZ96)*(YH3:YH54=UZ95)*(YI3:YI54="D"))+SUMPRODUCT((YE3:YE54=UZ97)*(YH3:YH54=UZ96)*(YI3:YI54="D"))+SUMPRODUCT((YE3:YE54=UZ98)*(YH3:YH54=UZ96)*(YI3:YI54="D"))+SUMPRODUCT((YE3:YE54=UZ99)*(YH3:YH54=UZ96)*(YI3:YI54="D"))+SUMPRODUCT((YE3:YE54=UZ95)*(YH3:YH54=UZ96)*(YI3:YI54="D"))</f>
        <v>0</v>
      </c>
      <c r="VC96" s="395">
        <f ca="1">SUMPRODUCT((YE3:YE54=UZ96)*(YH3:YH54=UZ97)*(YI3:YI54="L"))+SUMPRODUCT((YE3:YE54=UZ96)*(YH3:YH54=UZ98)*(YI3:YI54="L"))+SUMPRODUCT((YE3:YE54=UZ96)*(YH3:YH54=UZ99)*(YI3:YI54="L"))+SUMPRODUCT((YE3:YE54=UZ96)*(YH3:YH54=UZ95)*(YI3:YI54="L"))+SUMPRODUCT((YE3:YE54=UZ97)*(YH3:YH54=UZ96)*(YJ3:YJ54="L"))+SUMPRODUCT((YE3:YE54=UZ98)*(YH3:YH54=UZ96)*(YJ3:YJ54="L"))+SUMPRODUCT((YE3:YE54=UZ99)*(YH3:YH54=UZ96)*(YJ3:YJ54="L"))+SUMPRODUCT((YE3:YE54=UZ95)*(YH3:YH54=UZ96)*(YJ3:YJ54="L"))</f>
        <v>0</v>
      </c>
      <c r="VD96" s="395">
        <f ca="1">SUMPRODUCT((YE3:YE54=UZ96)*(YH3:YH54=UZ97)*YF3:YF54)+SUMPRODUCT((YE3:YE54=UZ96)*(YH3:YH54=UZ98)*YF3:YF54)+SUMPRODUCT((YE3:YE54=UZ96)*(YH3:YH54=UZ99)*YF3:YF54)+SUMPRODUCT((YE3:YE54=UZ96)*(YH3:YH54=UZ95)*YF3:YF54)+SUMPRODUCT((YE3:YE54=UZ97)*(YH3:YH54=UZ96)*YG3:YG54)+SUMPRODUCT((YE3:YE54=UZ98)*(YH3:YH54=UZ96)*YG3:YG54)+SUMPRODUCT((YE3:YE54=UZ99)*(YH3:YH54=UZ96)*YG3:YG54)+SUMPRODUCT((YE3:YE54=UZ95)*(YH3:YH54=UZ96)*YG3:YG54)</f>
        <v>0</v>
      </c>
      <c r="VE96" s="395">
        <f ca="1">SUMPRODUCT((YE3:YE54=UZ96)*(YH3:YH54=UZ97)*YG3:YG54)+SUMPRODUCT((YE3:YE54=UZ96)*(YH3:YH54=UZ98)*YG3:YG54)+SUMPRODUCT((YE3:YE54=UZ96)*(YH3:YH54=UZ99)*YG3:YG54)+SUMPRODUCT((YE3:YE54=UZ96)*(YH3:YH54=UZ95)*YG3:YG54)+SUMPRODUCT((YE3:YE54=UZ97)*(YH3:YH54=UZ96)*YF3:YF54)+SUMPRODUCT((YE3:YE54=UZ98)*(YH3:YH54=UZ96)*YF3:YF54)+SUMPRODUCT((YE3:YE54=UZ99)*(YH3:YH54=UZ96)*YF3:YF54)+SUMPRODUCT((YE3:YE54=UZ95)*(YH3:YH54=UZ96)*YF3:YF54)</f>
        <v>0</v>
      </c>
      <c r="VF96" s="395">
        <f ca="1">VD96-VE96+1000</f>
        <v>1000</v>
      </c>
      <c r="VG96" s="395">
        <f t="shared" ref="VG96:VG98" ca="1" si="7911">IF(UZ96&lt;&gt;"",VA96*3+VB96*1,"")</f>
        <v>0</v>
      </c>
      <c r="VH96" s="395">
        <f ca="1">IF(UZ96&lt;&gt;"",VLOOKUP(UZ96,UG4:UM52,7,FALSE),"")</f>
        <v>1000</v>
      </c>
      <c r="VI96" s="395">
        <f ca="1">IF(UZ96&lt;&gt;"",VLOOKUP(UZ96,UG4:UM52,5,FALSE),"")</f>
        <v>0</v>
      </c>
      <c r="VJ96" s="395">
        <f ca="1">IF(UZ96&lt;&gt;"",VLOOKUP(UZ96,UG4:UO52,9,FALSE),"")</f>
        <v>10</v>
      </c>
      <c r="VK96" s="395">
        <f t="shared" ref="VK96:VK98" ca="1" si="7912">VG96</f>
        <v>0</v>
      </c>
      <c r="VL96" s="395">
        <f ca="1">IF(UZ96&lt;&gt;"",RANK(VK96,VK95:VK98),"")</f>
        <v>1</v>
      </c>
      <c r="VM96" s="395">
        <f ca="1">IF(UZ96&lt;&gt;"",SUMPRODUCT((VK95:VK98=VK96)*(VF95:VF98&gt;VF96)),"")</f>
        <v>0</v>
      </c>
      <c r="VN96" s="395">
        <f ca="1">IF(UZ96&lt;&gt;"",SUMPRODUCT((VK95:VK98=VK96)*(VF95:VF98=VF96)*(VD95:VD98&gt;VD96)),"")</f>
        <v>0</v>
      </c>
      <c r="VO96" s="395">
        <f ca="1">IF(UZ96&lt;&gt;"",SUMPRODUCT((VK95:VK98=VK96)*(VF95:VF98=VF96)*(VD95:VD98=VD96)*(VH95:VH98&gt;VH96)),"")</f>
        <v>0</v>
      </c>
      <c r="VP96" s="395">
        <f ca="1">IF(UZ96&lt;&gt;"",SUMPRODUCT((VK95:VK98=VK96)*(VF95:VF98=VF96)*(VD95:VD98=VD96)*(VH95:VH98=VH96)*(VI95:VI98&gt;VI96)),"")</f>
        <v>0</v>
      </c>
      <c r="VQ96" s="395">
        <f ca="1">IF(UZ96&lt;&gt;"",SUMPRODUCT((VK95:VK98=VK96)*(VF95:VF98=VF96)*(VD95:VD98=VD96)*(VH95:VH98=VH96)*(VI95:VI98=VI96)*(VJ95:VJ98&gt;VJ96)),"")</f>
        <v>2</v>
      </c>
      <c r="VR96" s="395">
        <f t="shared" ref="VR96:VR98" ca="1" si="7913">IF(UZ96&lt;&gt;"",SUM(VL96:VQ96),"")</f>
        <v>3</v>
      </c>
      <c r="VS96" s="395" t="str">
        <f ca="1">IF(VT44&lt;&gt;"",SUMPRODUCT((WA43:WA46=WA44)*(VZ43:VZ46=VZ44)*(VX43:VX46=VX44)*(VY43:VY46=VY44)),"")</f>
        <v/>
      </c>
      <c r="VT96" s="395" t="str">
        <f ca="1">IF(AND(VS96&lt;&gt;"",VS96&gt;1),VT44,"")</f>
        <v/>
      </c>
      <c r="VU96" s="395">
        <f ca="1">SUMPRODUCT((YE3:YE54=VT96)*(YH3:YH54=VT97)*(YI3:YI54="W"))+SUMPRODUCT((YE3:YE54=VT96)*(YH3:YH54=VT98)*(YI3:YI54="W"))+SUMPRODUCT((YE3:YE54=VT96)*(YH3:YH54=VT99)*(YI3:YI54="W"))+SUMPRODUCT((YE3:YE54=VT97)*(YH3:YH54=VT96)*(YJ3:YJ54="W"))+SUMPRODUCT((YE3:YE54=VT98)*(YH3:YH54=VT96)*(YJ3:YJ54="W"))+SUMPRODUCT((YE3:YE54=VT99)*(YH3:YH54=VT96)*(YJ3:YJ54="W"))</f>
        <v>0</v>
      </c>
      <c r="VV96" s="395">
        <f ca="1">SUMPRODUCT((YE3:YE54=VT96)*(YH3:YH54=VT97)*(YI3:YI54="D"))+SUMPRODUCT((YE3:YE54=VT96)*(YH3:YH54=VT98)*(YI3:YI54="D"))+SUMPRODUCT((YE3:YE54=VT96)*(YH3:YH54=VT99)*(YI3:YI54="D"))+SUMPRODUCT((YE3:YE54=VT97)*(YH3:YH54=VT96)*(YI3:YI54="D"))+SUMPRODUCT((YE3:YE54=VT98)*(YH3:YH54=VT96)*(YI3:YI54="D"))+SUMPRODUCT((YE3:YE54=VT99)*(YH3:YH54=VT96)*(YI3:YI54="D"))</f>
        <v>0</v>
      </c>
      <c r="VW96" s="395">
        <f ca="1">SUMPRODUCT((YE3:YE54=VT96)*(YH3:YH54=VT97)*(YI3:YI54="L"))+SUMPRODUCT((YE3:YE54=VT96)*(YH3:YH54=VT98)*(YI3:YI54="L"))+SUMPRODUCT((YE3:YE54=VT96)*(YH3:YH54=VT99)*(YI3:YI54="L"))+SUMPRODUCT((YE3:YE54=VT97)*(YH3:YH54=VT96)*(YJ3:YJ54="L"))+SUMPRODUCT((YE3:YE54=VT98)*(YH3:YH54=VT96)*(YJ3:YJ54="L"))+SUMPRODUCT((YE3:YE54=VT99)*(YH3:YH54=VT96)*(YJ3:YJ54="L"))</f>
        <v>0</v>
      </c>
      <c r="VX96" s="395">
        <f ca="1">SUMPRODUCT((YE3:YE54=VT96)*(YH3:YH54=VT97)*YF3:YF54)+SUMPRODUCT((YE3:YE54=VT96)*(YH3:YH54=VT98)*YF3:YF54)+SUMPRODUCT((YE3:YE54=VT96)*(YH3:YH54=VT99)*YF3:YF54)+SUMPRODUCT((YE3:YE54=VT96)*(YH3:YH54=VT95)*YF3:YF54)+SUMPRODUCT((YE3:YE54=VT97)*(YH3:YH54=VT96)*YG3:YG54)+SUMPRODUCT((YE3:YE54=VT98)*(YH3:YH54=VT96)*YG3:YG54)+SUMPRODUCT((YE3:YE54=VT99)*(YH3:YH54=VT96)*YG3:YG54)+SUMPRODUCT((YE3:YE54=VT95)*(YH3:YH54=VT96)*YG3:YG54)</f>
        <v>0</v>
      </c>
      <c r="VY96" s="395">
        <f ca="1">SUMPRODUCT((YE3:YE54=VT96)*(YH3:YH54=VT97)*YG3:YG54)+SUMPRODUCT((YE3:YE54=VT96)*(YH3:YH54=VT98)*YG3:YG54)+SUMPRODUCT((YE3:YE54=VT96)*(YH3:YH54=VT99)*YG3:YG54)+SUMPRODUCT((YE3:YE54=VT96)*(YH3:YH54=VT95)*YG3:YG54)+SUMPRODUCT((YE3:YE54=VT97)*(YH3:YH54=VT96)*YF3:YF54)+SUMPRODUCT((YE3:YE54=VT98)*(YH3:YH54=VT96)*YF3:YF54)+SUMPRODUCT((YE3:YE54=VT99)*(YH3:YH54=VT96)*YF3:YF54)+SUMPRODUCT((YE3:YE54=VT95)*(YH3:YH54=VT96)*YF3:YF54)</f>
        <v>0</v>
      </c>
      <c r="VZ96" s="395">
        <f ca="1">VX96-VY96+1000</f>
        <v>1000</v>
      </c>
      <c r="WA96" s="395" t="str">
        <f t="shared" ref="WA96:WA98" ca="1" si="7914">IF(VT96&lt;&gt;"",VU96*3+VV96*1,"")</f>
        <v/>
      </c>
      <c r="WB96" s="395" t="str">
        <f ca="1">IF(VT96&lt;&gt;"",VLOOKUP(VT96,UG4:UM52,7,FALSE),"")</f>
        <v/>
      </c>
      <c r="WC96" s="395" t="str">
        <f ca="1">IF(VT96&lt;&gt;"",VLOOKUP(VT96,UG4:UM52,5,FALSE),"")</f>
        <v/>
      </c>
      <c r="WD96" s="395" t="str">
        <f ca="1">IF(VT96&lt;&gt;"",VLOOKUP(VT96,UG4:UO52,9,FALSE),"")</f>
        <v/>
      </c>
      <c r="WE96" s="395" t="str">
        <f t="shared" ref="WE96:WE98" ca="1" si="7915">WA96</f>
        <v/>
      </c>
      <c r="WF96" s="395" t="str">
        <f ca="1">IF(VT96&lt;&gt;"",RANK(WE96,WE95:WE98),"")</f>
        <v/>
      </c>
      <c r="WG96" s="395" t="str">
        <f ca="1">IF(VT96&lt;&gt;"",SUMPRODUCT((WE95:WE98=WE96)*(VZ95:VZ98&gt;VZ96)),"")</f>
        <v/>
      </c>
      <c r="WH96" s="395" t="str">
        <f ca="1">IF(VT96&lt;&gt;"",SUMPRODUCT((WE95:WE98=WE96)*(VZ95:VZ98=VZ96)*(VX95:VX98&gt;VX96)),"")</f>
        <v/>
      </c>
      <c r="WI96" s="395" t="str">
        <f ca="1">IF(VT96&lt;&gt;"",SUMPRODUCT((WE95:WE98=WE96)*(VZ95:VZ98=VZ96)*(VX95:VX98=VX96)*(WB95:WB98&gt;WB96)),"")</f>
        <v/>
      </c>
      <c r="WJ96" s="395" t="str">
        <f ca="1">IF(VT96&lt;&gt;"",SUMPRODUCT((WE95:WE98=WE96)*(VZ95:VZ98=VZ96)*(VX95:VX98=VX96)*(WB95:WB98=WB96)*(WC95:WC98&gt;WC96)),"")</f>
        <v/>
      </c>
      <c r="WK96" s="395" t="str">
        <f ca="1">IF(VT96&lt;&gt;"",SUMPRODUCT((WE95:WE98=WE96)*(VZ95:VZ98=VZ96)*(VX95:VX98=VX96)*(WB95:WB98=WB96)*(WC95:WC98=WC96)*(WD95:WD98&gt;WD96)),"")</f>
        <v/>
      </c>
      <c r="WL96" s="395" t="str">
        <f ca="1">IF(VT96&lt;&gt;"",SUM(WF96:WK96)+1,"")</f>
        <v/>
      </c>
      <c r="YT96" s="395">
        <f ca="1">IF(COUNTIF(YT43:YT46,4)=4,1,SUMPRODUCT((YT43:YT46=YT44)*(YS43:YS46=YS44)*(YQ43:YQ46&gt;YQ44))+1)</f>
        <v>1</v>
      </c>
      <c r="ZE96" s="395">
        <f ca="1">IF(ZF44&lt;&gt;"",SUMPRODUCT((ZM43:ZM46=ZM44)*(ZL43:ZL46=ZL44)*(ZJ43:ZJ46=ZJ44)*(ZK43:ZK46=ZK44)),"")</f>
        <v>4</v>
      </c>
      <c r="ZF96" s="395" t="str">
        <f ca="1">IF(AND(ZE96&lt;&gt;"",ZE96&gt;1),ZF44,"")</f>
        <v>Wydad AC</v>
      </c>
      <c r="ZG96" s="395">
        <f ca="1">SUMPRODUCT((ACK3:ACK54=ZF96)*(ACN3:ACN54=ZF97)*(ACO3:ACO54="W"))+SUMPRODUCT((ACK3:ACK54=ZF96)*(ACN3:ACN54=ZF98)*(ACO3:ACO54="W"))+SUMPRODUCT((ACK3:ACK54=ZF96)*(ACN3:ACN54=ZF99)*(ACO3:ACO54="W"))+SUMPRODUCT((ACK3:ACK54=ZF96)*(ACN3:ACN54=ZF95)*(ACO3:ACO54="W"))+SUMPRODUCT((ACK3:ACK54=ZF97)*(ACN3:ACN54=ZF96)*(ACP3:ACP54="W"))+SUMPRODUCT((ACK3:ACK54=ZF98)*(ACN3:ACN54=ZF96)*(ACP3:ACP54="W"))+SUMPRODUCT((ACK3:ACK54=ZF99)*(ACN3:ACN54=ZF96)*(ACP3:ACP54="W"))+SUMPRODUCT((ACK3:ACK54=ZF95)*(ACN3:ACN54=ZF96)*(ACP3:ACP54="W"))</f>
        <v>0</v>
      </c>
      <c r="ZH96" s="395">
        <f ca="1">SUMPRODUCT((ACK3:ACK54=ZF96)*(ACN3:ACN54=ZF97)*(ACO3:ACO54="D"))+SUMPRODUCT((ACK3:ACK54=ZF96)*(ACN3:ACN54=ZF98)*(ACO3:ACO54="D"))+SUMPRODUCT((ACK3:ACK54=ZF96)*(ACN3:ACN54=ZF99)*(ACO3:ACO54="D"))+SUMPRODUCT((ACK3:ACK54=ZF96)*(ACN3:ACN54=ZF95)*(ACO3:ACO54="D"))+SUMPRODUCT((ACK3:ACK54=ZF97)*(ACN3:ACN54=ZF96)*(ACO3:ACO54="D"))+SUMPRODUCT((ACK3:ACK54=ZF98)*(ACN3:ACN54=ZF96)*(ACO3:ACO54="D"))+SUMPRODUCT((ACK3:ACK54=ZF99)*(ACN3:ACN54=ZF96)*(ACO3:ACO54="D"))+SUMPRODUCT((ACK3:ACK54=ZF95)*(ACN3:ACN54=ZF96)*(ACO3:ACO54="D"))</f>
        <v>0</v>
      </c>
      <c r="ZI96" s="395">
        <f ca="1">SUMPRODUCT((ACK3:ACK54=ZF96)*(ACN3:ACN54=ZF97)*(ACO3:ACO54="L"))+SUMPRODUCT((ACK3:ACK54=ZF96)*(ACN3:ACN54=ZF98)*(ACO3:ACO54="L"))+SUMPRODUCT((ACK3:ACK54=ZF96)*(ACN3:ACN54=ZF99)*(ACO3:ACO54="L"))+SUMPRODUCT((ACK3:ACK54=ZF96)*(ACN3:ACN54=ZF95)*(ACO3:ACO54="L"))+SUMPRODUCT((ACK3:ACK54=ZF97)*(ACN3:ACN54=ZF96)*(ACP3:ACP54="L"))+SUMPRODUCT((ACK3:ACK54=ZF98)*(ACN3:ACN54=ZF96)*(ACP3:ACP54="L"))+SUMPRODUCT((ACK3:ACK54=ZF99)*(ACN3:ACN54=ZF96)*(ACP3:ACP54="L"))+SUMPRODUCT((ACK3:ACK54=ZF95)*(ACN3:ACN54=ZF96)*(ACP3:ACP54="L"))</f>
        <v>0</v>
      </c>
      <c r="ZJ96" s="395">
        <f ca="1">SUMPRODUCT((ACK3:ACK54=ZF96)*(ACN3:ACN54=ZF97)*ACL3:ACL54)+SUMPRODUCT((ACK3:ACK54=ZF96)*(ACN3:ACN54=ZF98)*ACL3:ACL54)+SUMPRODUCT((ACK3:ACK54=ZF96)*(ACN3:ACN54=ZF99)*ACL3:ACL54)+SUMPRODUCT((ACK3:ACK54=ZF96)*(ACN3:ACN54=ZF95)*ACL3:ACL54)+SUMPRODUCT((ACK3:ACK54=ZF97)*(ACN3:ACN54=ZF96)*ACM3:ACM54)+SUMPRODUCT((ACK3:ACK54=ZF98)*(ACN3:ACN54=ZF96)*ACM3:ACM54)+SUMPRODUCT((ACK3:ACK54=ZF99)*(ACN3:ACN54=ZF96)*ACM3:ACM54)+SUMPRODUCT((ACK3:ACK54=ZF95)*(ACN3:ACN54=ZF96)*ACM3:ACM54)</f>
        <v>0</v>
      </c>
      <c r="ZK96" s="395">
        <f ca="1">SUMPRODUCT((ACK3:ACK54=ZF96)*(ACN3:ACN54=ZF97)*ACM3:ACM54)+SUMPRODUCT((ACK3:ACK54=ZF96)*(ACN3:ACN54=ZF98)*ACM3:ACM54)+SUMPRODUCT((ACK3:ACK54=ZF96)*(ACN3:ACN54=ZF99)*ACM3:ACM54)+SUMPRODUCT((ACK3:ACK54=ZF96)*(ACN3:ACN54=ZF95)*ACM3:ACM54)+SUMPRODUCT((ACK3:ACK54=ZF97)*(ACN3:ACN54=ZF96)*ACL3:ACL54)+SUMPRODUCT((ACK3:ACK54=ZF98)*(ACN3:ACN54=ZF96)*ACL3:ACL54)+SUMPRODUCT((ACK3:ACK54=ZF99)*(ACN3:ACN54=ZF96)*ACL3:ACL54)+SUMPRODUCT((ACK3:ACK54=ZF95)*(ACN3:ACN54=ZF96)*ACL3:ACL54)</f>
        <v>0</v>
      </c>
      <c r="ZL96" s="395">
        <f ca="1">ZJ96-ZK96+1000</f>
        <v>1000</v>
      </c>
      <c r="ZM96" s="395">
        <f t="shared" ref="ZM96:ZM98" ca="1" si="7916">IF(ZF96&lt;&gt;"",ZG96*3+ZH96*1,"")</f>
        <v>0</v>
      </c>
      <c r="ZN96" s="395">
        <f ca="1">IF(ZF96&lt;&gt;"",VLOOKUP(ZF96,YM4:YS52,7,FALSE),"")</f>
        <v>1000</v>
      </c>
      <c r="ZO96" s="395">
        <f ca="1">IF(ZF96&lt;&gt;"",VLOOKUP(ZF96,YM4:YS52,5,FALSE),"")</f>
        <v>0</v>
      </c>
      <c r="ZP96" s="395">
        <f ca="1">IF(ZF96&lt;&gt;"",VLOOKUP(ZF96,YM4:YU52,9,FALSE),"")</f>
        <v>10</v>
      </c>
      <c r="ZQ96" s="395">
        <f t="shared" ref="ZQ96:ZQ98" ca="1" si="7917">ZM96</f>
        <v>0</v>
      </c>
      <c r="ZR96" s="395">
        <f ca="1">IF(ZF96&lt;&gt;"",RANK(ZQ96,ZQ95:ZQ98),"")</f>
        <v>1</v>
      </c>
      <c r="ZS96" s="395">
        <f ca="1">IF(ZF96&lt;&gt;"",SUMPRODUCT((ZQ95:ZQ98=ZQ96)*(ZL95:ZL98&gt;ZL96)),"")</f>
        <v>0</v>
      </c>
      <c r="ZT96" s="395">
        <f ca="1">IF(ZF96&lt;&gt;"",SUMPRODUCT((ZQ95:ZQ98=ZQ96)*(ZL95:ZL98=ZL96)*(ZJ95:ZJ98&gt;ZJ96)),"")</f>
        <v>0</v>
      </c>
      <c r="ZU96" s="395">
        <f ca="1">IF(ZF96&lt;&gt;"",SUMPRODUCT((ZQ95:ZQ98=ZQ96)*(ZL95:ZL98=ZL96)*(ZJ95:ZJ98=ZJ96)*(ZN95:ZN98&gt;ZN96)),"")</f>
        <v>0</v>
      </c>
      <c r="ZV96" s="395">
        <f ca="1">IF(ZF96&lt;&gt;"",SUMPRODUCT((ZQ95:ZQ98=ZQ96)*(ZL95:ZL98=ZL96)*(ZJ95:ZJ98=ZJ96)*(ZN95:ZN98=ZN96)*(ZO95:ZO98&gt;ZO96)),"")</f>
        <v>0</v>
      </c>
      <c r="ZW96" s="395">
        <f ca="1">IF(ZF96&lt;&gt;"",SUMPRODUCT((ZQ95:ZQ98=ZQ96)*(ZL95:ZL98=ZL96)*(ZJ95:ZJ98=ZJ96)*(ZN95:ZN98=ZN96)*(ZO95:ZO98=ZO96)*(ZP95:ZP98&gt;ZP96)),"")</f>
        <v>2</v>
      </c>
      <c r="ZX96" s="395">
        <f t="shared" ref="ZX96:ZX98" ca="1" si="7918">IF(ZF96&lt;&gt;"",SUM(ZR96:ZW96),"")</f>
        <v>3</v>
      </c>
      <c r="ZY96" s="395" t="str">
        <f ca="1">IF(ZZ44&lt;&gt;"",SUMPRODUCT((AAG43:AAG46=AAG44)*(AAF43:AAF46=AAF44)*(AAD43:AAD46=AAD44)*(AAE43:AAE46=AAE44)),"")</f>
        <v/>
      </c>
      <c r="ZZ96" s="395" t="str">
        <f ca="1">IF(AND(ZY96&lt;&gt;"",ZY96&gt;1),ZZ44,"")</f>
        <v/>
      </c>
      <c r="AAA96" s="395">
        <f ca="1">SUMPRODUCT((ACK3:ACK54=ZZ96)*(ACN3:ACN54=ZZ97)*(ACO3:ACO54="W"))+SUMPRODUCT((ACK3:ACK54=ZZ96)*(ACN3:ACN54=ZZ98)*(ACO3:ACO54="W"))+SUMPRODUCT((ACK3:ACK54=ZZ96)*(ACN3:ACN54=ZZ99)*(ACO3:ACO54="W"))+SUMPRODUCT((ACK3:ACK54=ZZ97)*(ACN3:ACN54=ZZ96)*(ACP3:ACP54="W"))+SUMPRODUCT((ACK3:ACK54=ZZ98)*(ACN3:ACN54=ZZ96)*(ACP3:ACP54="W"))+SUMPRODUCT((ACK3:ACK54=ZZ99)*(ACN3:ACN54=ZZ96)*(ACP3:ACP54="W"))</f>
        <v>0</v>
      </c>
      <c r="AAB96" s="395">
        <f ca="1">SUMPRODUCT((ACK3:ACK54=ZZ96)*(ACN3:ACN54=ZZ97)*(ACO3:ACO54="D"))+SUMPRODUCT((ACK3:ACK54=ZZ96)*(ACN3:ACN54=ZZ98)*(ACO3:ACO54="D"))+SUMPRODUCT((ACK3:ACK54=ZZ96)*(ACN3:ACN54=ZZ99)*(ACO3:ACO54="D"))+SUMPRODUCT((ACK3:ACK54=ZZ97)*(ACN3:ACN54=ZZ96)*(ACO3:ACO54="D"))+SUMPRODUCT((ACK3:ACK54=ZZ98)*(ACN3:ACN54=ZZ96)*(ACO3:ACO54="D"))+SUMPRODUCT((ACK3:ACK54=ZZ99)*(ACN3:ACN54=ZZ96)*(ACO3:ACO54="D"))</f>
        <v>0</v>
      </c>
      <c r="AAC96" s="395">
        <f ca="1">SUMPRODUCT((ACK3:ACK54=ZZ96)*(ACN3:ACN54=ZZ97)*(ACO3:ACO54="L"))+SUMPRODUCT((ACK3:ACK54=ZZ96)*(ACN3:ACN54=ZZ98)*(ACO3:ACO54="L"))+SUMPRODUCT((ACK3:ACK54=ZZ96)*(ACN3:ACN54=ZZ99)*(ACO3:ACO54="L"))+SUMPRODUCT((ACK3:ACK54=ZZ97)*(ACN3:ACN54=ZZ96)*(ACP3:ACP54="L"))+SUMPRODUCT((ACK3:ACK54=ZZ98)*(ACN3:ACN54=ZZ96)*(ACP3:ACP54="L"))+SUMPRODUCT((ACK3:ACK54=ZZ99)*(ACN3:ACN54=ZZ96)*(ACP3:ACP54="L"))</f>
        <v>0</v>
      </c>
      <c r="AAD96" s="395">
        <f ca="1">SUMPRODUCT((ACK3:ACK54=ZZ96)*(ACN3:ACN54=ZZ97)*ACL3:ACL54)+SUMPRODUCT((ACK3:ACK54=ZZ96)*(ACN3:ACN54=ZZ98)*ACL3:ACL54)+SUMPRODUCT((ACK3:ACK54=ZZ96)*(ACN3:ACN54=ZZ99)*ACL3:ACL54)+SUMPRODUCT((ACK3:ACK54=ZZ96)*(ACN3:ACN54=ZZ95)*ACL3:ACL54)+SUMPRODUCT((ACK3:ACK54=ZZ97)*(ACN3:ACN54=ZZ96)*ACM3:ACM54)+SUMPRODUCT((ACK3:ACK54=ZZ98)*(ACN3:ACN54=ZZ96)*ACM3:ACM54)+SUMPRODUCT((ACK3:ACK54=ZZ99)*(ACN3:ACN54=ZZ96)*ACM3:ACM54)+SUMPRODUCT((ACK3:ACK54=ZZ95)*(ACN3:ACN54=ZZ96)*ACM3:ACM54)</f>
        <v>0</v>
      </c>
      <c r="AAE96" s="395">
        <f ca="1">SUMPRODUCT((ACK3:ACK54=ZZ96)*(ACN3:ACN54=ZZ97)*ACM3:ACM54)+SUMPRODUCT((ACK3:ACK54=ZZ96)*(ACN3:ACN54=ZZ98)*ACM3:ACM54)+SUMPRODUCT((ACK3:ACK54=ZZ96)*(ACN3:ACN54=ZZ99)*ACM3:ACM54)+SUMPRODUCT((ACK3:ACK54=ZZ96)*(ACN3:ACN54=ZZ95)*ACM3:ACM54)+SUMPRODUCT((ACK3:ACK54=ZZ97)*(ACN3:ACN54=ZZ96)*ACL3:ACL54)+SUMPRODUCT((ACK3:ACK54=ZZ98)*(ACN3:ACN54=ZZ96)*ACL3:ACL54)+SUMPRODUCT((ACK3:ACK54=ZZ99)*(ACN3:ACN54=ZZ96)*ACL3:ACL54)+SUMPRODUCT((ACK3:ACK54=ZZ95)*(ACN3:ACN54=ZZ96)*ACL3:ACL54)</f>
        <v>0</v>
      </c>
      <c r="AAF96" s="395">
        <f ca="1">AAD96-AAE96+1000</f>
        <v>1000</v>
      </c>
      <c r="AAG96" s="395" t="str">
        <f t="shared" ref="AAG96:AAG98" ca="1" si="7919">IF(ZZ96&lt;&gt;"",AAA96*3+AAB96*1,"")</f>
        <v/>
      </c>
      <c r="AAH96" s="395" t="str">
        <f ca="1">IF(ZZ96&lt;&gt;"",VLOOKUP(ZZ96,YM4:YS52,7,FALSE),"")</f>
        <v/>
      </c>
      <c r="AAI96" s="395" t="str">
        <f ca="1">IF(ZZ96&lt;&gt;"",VLOOKUP(ZZ96,YM4:YS52,5,FALSE),"")</f>
        <v/>
      </c>
      <c r="AAJ96" s="395" t="str">
        <f ca="1">IF(ZZ96&lt;&gt;"",VLOOKUP(ZZ96,YM4:YU52,9,FALSE),"")</f>
        <v/>
      </c>
      <c r="AAK96" s="395" t="str">
        <f t="shared" ref="AAK96:AAK98" ca="1" si="7920">AAG96</f>
        <v/>
      </c>
      <c r="AAL96" s="395" t="str">
        <f ca="1">IF(ZZ96&lt;&gt;"",RANK(AAK96,AAK95:AAK98),"")</f>
        <v/>
      </c>
      <c r="AAM96" s="395" t="str">
        <f ca="1">IF(ZZ96&lt;&gt;"",SUMPRODUCT((AAK95:AAK98=AAK96)*(AAF95:AAF98&gt;AAF96)),"")</f>
        <v/>
      </c>
      <c r="AAN96" s="395" t="str">
        <f ca="1">IF(ZZ96&lt;&gt;"",SUMPRODUCT((AAK95:AAK98=AAK96)*(AAF95:AAF98=AAF96)*(AAD95:AAD98&gt;AAD96)),"")</f>
        <v/>
      </c>
      <c r="AAO96" s="395" t="str">
        <f ca="1">IF(ZZ96&lt;&gt;"",SUMPRODUCT((AAK95:AAK98=AAK96)*(AAF95:AAF98=AAF96)*(AAD95:AAD98=AAD96)*(AAH95:AAH98&gt;AAH96)),"")</f>
        <v/>
      </c>
      <c r="AAP96" s="395" t="str">
        <f ca="1">IF(ZZ96&lt;&gt;"",SUMPRODUCT((AAK95:AAK98=AAK96)*(AAF95:AAF98=AAF96)*(AAD95:AAD98=AAD96)*(AAH95:AAH98=AAH96)*(AAI95:AAI98&gt;AAI96)),"")</f>
        <v/>
      </c>
      <c r="AAQ96" s="395" t="str">
        <f ca="1">IF(ZZ96&lt;&gt;"",SUMPRODUCT((AAK95:AAK98=AAK96)*(AAF95:AAF98=AAF96)*(AAD95:AAD98=AAD96)*(AAH95:AAH98=AAH96)*(AAI95:AAI98=AAI96)*(AAJ95:AAJ98&gt;AAJ96)),"")</f>
        <v/>
      </c>
      <c r="AAR96" s="395" t="str">
        <f ca="1">IF(ZZ96&lt;&gt;"",SUM(AAL96:AAQ96)+1,"")</f>
        <v/>
      </c>
      <c r="ACZ96" s="395">
        <f ca="1">IF(COUNTIF(ACZ43:ACZ46,4)=4,1,SUMPRODUCT((ACZ43:ACZ46=ACZ44)*(ACY43:ACY46=ACY44)*(ACW43:ACW46&gt;ACW44))+1)</f>
        <v>1</v>
      </c>
      <c r="ADK96" s="395">
        <f ca="1">IF(ADL44&lt;&gt;"",SUMPRODUCT((ADS43:ADS46=ADS44)*(ADR43:ADR46=ADR44)*(ADP43:ADP46=ADP44)*(ADQ43:ADQ46=ADQ44)),"")</f>
        <v>4</v>
      </c>
      <c r="ADL96" s="395" t="str">
        <f ca="1">IF(AND(ADK96&lt;&gt;"",ADK96&gt;1),ADL44,"")</f>
        <v>Wydad AC</v>
      </c>
      <c r="ADM96" s="395">
        <f ca="1">SUMPRODUCT((AGQ3:AGQ54=ADL96)*(AGT3:AGT54=ADL97)*(AGU3:AGU54="W"))+SUMPRODUCT((AGQ3:AGQ54=ADL96)*(AGT3:AGT54=ADL98)*(AGU3:AGU54="W"))+SUMPRODUCT((AGQ3:AGQ54=ADL96)*(AGT3:AGT54=ADL99)*(AGU3:AGU54="W"))+SUMPRODUCT((AGQ3:AGQ54=ADL96)*(AGT3:AGT54=ADL95)*(AGU3:AGU54="W"))+SUMPRODUCT((AGQ3:AGQ54=ADL97)*(AGT3:AGT54=ADL96)*(AGV3:AGV54="W"))+SUMPRODUCT((AGQ3:AGQ54=ADL98)*(AGT3:AGT54=ADL96)*(AGV3:AGV54="W"))+SUMPRODUCT((AGQ3:AGQ54=ADL99)*(AGT3:AGT54=ADL96)*(AGV3:AGV54="W"))+SUMPRODUCT((AGQ3:AGQ54=ADL95)*(AGT3:AGT54=ADL96)*(AGV3:AGV54="W"))</f>
        <v>0</v>
      </c>
      <c r="ADN96" s="395">
        <f ca="1">SUMPRODUCT((AGQ3:AGQ54=ADL96)*(AGT3:AGT54=ADL97)*(AGU3:AGU54="D"))+SUMPRODUCT((AGQ3:AGQ54=ADL96)*(AGT3:AGT54=ADL98)*(AGU3:AGU54="D"))+SUMPRODUCT((AGQ3:AGQ54=ADL96)*(AGT3:AGT54=ADL99)*(AGU3:AGU54="D"))+SUMPRODUCT((AGQ3:AGQ54=ADL96)*(AGT3:AGT54=ADL95)*(AGU3:AGU54="D"))+SUMPRODUCT((AGQ3:AGQ54=ADL97)*(AGT3:AGT54=ADL96)*(AGU3:AGU54="D"))+SUMPRODUCT((AGQ3:AGQ54=ADL98)*(AGT3:AGT54=ADL96)*(AGU3:AGU54="D"))+SUMPRODUCT((AGQ3:AGQ54=ADL99)*(AGT3:AGT54=ADL96)*(AGU3:AGU54="D"))+SUMPRODUCT((AGQ3:AGQ54=ADL95)*(AGT3:AGT54=ADL96)*(AGU3:AGU54="D"))</f>
        <v>0</v>
      </c>
      <c r="ADO96" s="395">
        <f ca="1">SUMPRODUCT((AGQ3:AGQ54=ADL96)*(AGT3:AGT54=ADL97)*(AGU3:AGU54="L"))+SUMPRODUCT((AGQ3:AGQ54=ADL96)*(AGT3:AGT54=ADL98)*(AGU3:AGU54="L"))+SUMPRODUCT((AGQ3:AGQ54=ADL96)*(AGT3:AGT54=ADL99)*(AGU3:AGU54="L"))+SUMPRODUCT((AGQ3:AGQ54=ADL96)*(AGT3:AGT54=ADL95)*(AGU3:AGU54="L"))+SUMPRODUCT((AGQ3:AGQ54=ADL97)*(AGT3:AGT54=ADL96)*(AGV3:AGV54="L"))+SUMPRODUCT((AGQ3:AGQ54=ADL98)*(AGT3:AGT54=ADL96)*(AGV3:AGV54="L"))+SUMPRODUCT((AGQ3:AGQ54=ADL99)*(AGT3:AGT54=ADL96)*(AGV3:AGV54="L"))+SUMPRODUCT((AGQ3:AGQ54=ADL95)*(AGT3:AGT54=ADL96)*(AGV3:AGV54="L"))</f>
        <v>0</v>
      </c>
      <c r="ADP96" s="395">
        <f ca="1">SUMPRODUCT((AGQ3:AGQ54=ADL96)*(AGT3:AGT54=ADL97)*AGR3:AGR54)+SUMPRODUCT((AGQ3:AGQ54=ADL96)*(AGT3:AGT54=ADL98)*AGR3:AGR54)+SUMPRODUCT((AGQ3:AGQ54=ADL96)*(AGT3:AGT54=ADL99)*AGR3:AGR54)+SUMPRODUCT((AGQ3:AGQ54=ADL96)*(AGT3:AGT54=ADL95)*AGR3:AGR54)+SUMPRODUCT((AGQ3:AGQ54=ADL97)*(AGT3:AGT54=ADL96)*AGS3:AGS54)+SUMPRODUCT((AGQ3:AGQ54=ADL98)*(AGT3:AGT54=ADL96)*AGS3:AGS54)+SUMPRODUCT((AGQ3:AGQ54=ADL99)*(AGT3:AGT54=ADL96)*AGS3:AGS54)+SUMPRODUCT((AGQ3:AGQ54=ADL95)*(AGT3:AGT54=ADL96)*AGS3:AGS54)</f>
        <v>0</v>
      </c>
      <c r="ADQ96" s="395">
        <f ca="1">SUMPRODUCT((AGQ3:AGQ54=ADL96)*(AGT3:AGT54=ADL97)*AGS3:AGS54)+SUMPRODUCT((AGQ3:AGQ54=ADL96)*(AGT3:AGT54=ADL98)*AGS3:AGS54)+SUMPRODUCT((AGQ3:AGQ54=ADL96)*(AGT3:AGT54=ADL99)*AGS3:AGS54)+SUMPRODUCT((AGQ3:AGQ54=ADL96)*(AGT3:AGT54=ADL95)*AGS3:AGS54)+SUMPRODUCT((AGQ3:AGQ54=ADL97)*(AGT3:AGT54=ADL96)*AGR3:AGR54)+SUMPRODUCT((AGQ3:AGQ54=ADL98)*(AGT3:AGT54=ADL96)*AGR3:AGR54)+SUMPRODUCT((AGQ3:AGQ54=ADL99)*(AGT3:AGT54=ADL96)*AGR3:AGR54)+SUMPRODUCT((AGQ3:AGQ54=ADL95)*(AGT3:AGT54=ADL96)*AGR3:AGR54)</f>
        <v>0</v>
      </c>
      <c r="ADR96" s="395">
        <f ca="1">ADP96-ADQ96+1000</f>
        <v>1000</v>
      </c>
      <c r="ADS96" s="395">
        <f t="shared" ref="ADS96:ADS98" ca="1" si="7921">IF(ADL96&lt;&gt;"",ADM96*3+ADN96*1,"")</f>
        <v>0</v>
      </c>
      <c r="ADT96" s="395">
        <f ca="1">IF(ADL96&lt;&gt;"",VLOOKUP(ADL96,ACS4:ACY52,7,FALSE),"")</f>
        <v>1000</v>
      </c>
      <c r="ADU96" s="395">
        <f ca="1">IF(ADL96&lt;&gt;"",VLOOKUP(ADL96,ACS4:ACY52,5,FALSE),"")</f>
        <v>0</v>
      </c>
      <c r="ADV96" s="395">
        <f ca="1">IF(ADL96&lt;&gt;"",VLOOKUP(ADL96,ACS4:ADA52,9,FALSE),"")</f>
        <v>10</v>
      </c>
      <c r="ADW96" s="395">
        <f t="shared" ref="ADW96:ADW98" ca="1" si="7922">ADS96</f>
        <v>0</v>
      </c>
      <c r="ADX96" s="395">
        <f ca="1">IF(ADL96&lt;&gt;"",RANK(ADW96,ADW95:ADW98),"")</f>
        <v>1</v>
      </c>
      <c r="ADY96" s="395">
        <f ca="1">IF(ADL96&lt;&gt;"",SUMPRODUCT((ADW95:ADW98=ADW96)*(ADR95:ADR98&gt;ADR96)),"")</f>
        <v>0</v>
      </c>
      <c r="ADZ96" s="395">
        <f ca="1">IF(ADL96&lt;&gt;"",SUMPRODUCT((ADW95:ADW98=ADW96)*(ADR95:ADR98=ADR96)*(ADP95:ADP98&gt;ADP96)),"")</f>
        <v>0</v>
      </c>
      <c r="AEA96" s="395">
        <f ca="1">IF(ADL96&lt;&gt;"",SUMPRODUCT((ADW95:ADW98=ADW96)*(ADR95:ADR98=ADR96)*(ADP95:ADP98=ADP96)*(ADT95:ADT98&gt;ADT96)),"")</f>
        <v>0</v>
      </c>
      <c r="AEB96" s="395">
        <f ca="1">IF(ADL96&lt;&gt;"",SUMPRODUCT((ADW95:ADW98=ADW96)*(ADR95:ADR98=ADR96)*(ADP95:ADP98=ADP96)*(ADT95:ADT98=ADT96)*(ADU95:ADU98&gt;ADU96)),"")</f>
        <v>0</v>
      </c>
      <c r="AEC96" s="395">
        <f ca="1">IF(ADL96&lt;&gt;"",SUMPRODUCT((ADW95:ADW98=ADW96)*(ADR95:ADR98=ADR96)*(ADP95:ADP98=ADP96)*(ADT95:ADT98=ADT96)*(ADU95:ADU98=ADU96)*(ADV95:ADV98&gt;ADV96)),"")</f>
        <v>2</v>
      </c>
      <c r="AED96" s="395">
        <f t="shared" ref="AED96:AED98" ca="1" si="7923">IF(ADL96&lt;&gt;"",SUM(ADX96:AEC96),"")</f>
        <v>3</v>
      </c>
      <c r="AEE96" s="395" t="str">
        <f ca="1">IF(AEF44&lt;&gt;"",SUMPRODUCT((AEM43:AEM46=AEM44)*(AEL43:AEL46=AEL44)*(AEJ43:AEJ46=AEJ44)*(AEK43:AEK46=AEK44)),"")</f>
        <v/>
      </c>
      <c r="AEF96" s="395" t="str">
        <f ca="1">IF(AND(AEE96&lt;&gt;"",AEE96&gt;1),AEF44,"")</f>
        <v/>
      </c>
      <c r="AEG96" s="395">
        <f ca="1">SUMPRODUCT((AGQ3:AGQ54=AEF96)*(AGT3:AGT54=AEF97)*(AGU3:AGU54="W"))+SUMPRODUCT((AGQ3:AGQ54=AEF96)*(AGT3:AGT54=AEF98)*(AGU3:AGU54="W"))+SUMPRODUCT((AGQ3:AGQ54=AEF96)*(AGT3:AGT54=AEF99)*(AGU3:AGU54="W"))+SUMPRODUCT((AGQ3:AGQ54=AEF97)*(AGT3:AGT54=AEF96)*(AGV3:AGV54="W"))+SUMPRODUCT((AGQ3:AGQ54=AEF98)*(AGT3:AGT54=AEF96)*(AGV3:AGV54="W"))+SUMPRODUCT((AGQ3:AGQ54=AEF99)*(AGT3:AGT54=AEF96)*(AGV3:AGV54="W"))</f>
        <v>0</v>
      </c>
      <c r="AEH96" s="395">
        <f ca="1">SUMPRODUCT((AGQ3:AGQ54=AEF96)*(AGT3:AGT54=AEF97)*(AGU3:AGU54="D"))+SUMPRODUCT((AGQ3:AGQ54=AEF96)*(AGT3:AGT54=AEF98)*(AGU3:AGU54="D"))+SUMPRODUCT((AGQ3:AGQ54=AEF96)*(AGT3:AGT54=AEF99)*(AGU3:AGU54="D"))+SUMPRODUCT((AGQ3:AGQ54=AEF97)*(AGT3:AGT54=AEF96)*(AGU3:AGU54="D"))+SUMPRODUCT((AGQ3:AGQ54=AEF98)*(AGT3:AGT54=AEF96)*(AGU3:AGU54="D"))+SUMPRODUCT((AGQ3:AGQ54=AEF99)*(AGT3:AGT54=AEF96)*(AGU3:AGU54="D"))</f>
        <v>0</v>
      </c>
      <c r="AEI96" s="395">
        <f ca="1">SUMPRODUCT((AGQ3:AGQ54=AEF96)*(AGT3:AGT54=AEF97)*(AGU3:AGU54="L"))+SUMPRODUCT((AGQ3:AGQ54=AEF96)*(AGT3:AGT54=AEF98)*(AGU3:AGU54="L"))+SUMPRODUCT((AGQ3:AGQ54=AEF96)*(AGT3:AGT54=AEF99)*(AGU3:AGU54="L"))+SUMPRODUCT((AGQ3:AGQ54=AEF97)*(AGT3:AGT54=AEF96)*(AGV3:AGV54="L"))+SUMPRODUCT((AGQ3:AGQ54=AEF98)*(AGT3:AGT54=AEF96)*(AGV3:AGV54="L"))+SUMPRODUCT((AGQ3:AGQ54=AEF99)*(AGT3:AGT54=AEF96)*(AGV3:AGV54="L"))</f>
        <v>0</v>
      </c>
      <c r="AEJ96" s="395">
        <f ca="1">SUMPRODUCT((AGQ3:AGQ54=AEF96)*(AGT3:AGT54=AEF97)*AGR3:AGR54)+SUMPRODUCT((AGQ3:AGQ54=AEF96)*(AGT3:AGT54=AEF98)*AGR3:AGR54)+SUMPRODUCT((AGQ3:AGQ54=AEF96)*(AGT3:AGT54=AEF99)*AGR3:AGR54)+SUMPRODUCT((AGQ3:AGQ54=AEF96)*(AGT3:AGT54=AEF95)*AGR3:AGR54)+SUMPRODUCT((AGQ3:AGQ54=AEF97)*(AGT3:AGT54=AEF96)*AGS3:AGS54)+SUMPRODUCT((AGQ3:AGQ54=AEF98)*(AGT3:AGT54=AEF96)*AGS3:AGS54)+SUMPRODUCT((AGQ3:AGQ54=AEF99)*(AGT3:AGT54=AEF96)*AGS3:AGS54)+SUMPRODUCT((AGQ3:AGQ54=AEF95)*(AGT3:AGT54=AEF96)*AGS3:AGS54)</f>
        <v>0</v>
      </c>
      <c r="AEK96" s="395">
        <f ca="1">SUMPRODUCT((AGQ3:AGQ54=AEF96)*(AGT3:AGT54=AEF97)*AGS3:AGS54)+SUMPRODUCT((AGQ3:AGQ54=AEF96)*(AGT3:AGT54=AEF98)*AGS3:AGS54)+SUMPRODUCT((AGQ3:AGQ54=AEF96)*(AGT3:AGT54=AEF99)*AGS3:AGS54)+SUMPRODUCT((AGQ3:AGQ54=AEF96)*(AGT3:AGT54=AEF95)*AGS3:AGS54)+SUMPRODUCT((AGQ3:AGQ54=AEF97)*(AGT3:AGT54=AEF96)*AGR3:AGR54)+SUMPRODUCT((AGQ3:AGQ54=AEF98)*(AGT3:AGT54=AEF96)*AGR3:AGR54)+SUMPRODUCT((AGQ3:AGQ54=AEF99)*(AGT3:AGT54=AEF96)*AGR3:AGR54)+SUMPRODUCT((AGQ3:AGQ54=AEF95)*(AGT3:AGT54=AEF96)*AGR3:AGR54)</f>
        <v>0</v>
      </c>
      <c r="AEL96" s="395">
        <f ca="1">AEJ96-AEK96+1000</f>
        <v>1000</v>
      </c>
      <c r="AEM96" s="395" t="str">
        <f t="shared" ref="AEM96:AEM98" ca="1" si="7924">IF(AEF96&lt;&gt;"",AEG96*3+AEH96*1,"")</f>
        <v/>
      </c>
      <c r="AEN96" s="395" t="str">
        <f ca="1">IF(AEF96&lt;&gt;"",VLOOKUP(AEF96,ACS4:ACY52,7,FALSE),"")</f>
        <v/>
      </c>
      <c r="AEO96" s="395" t="str">
        <f ca="1">IF(AEF96&lt;&gt;"",VLOOKUP(AEF96,ACS4:ACY52,5,FALSE),"")</f>
        <v/>
      </c>
      <c r="AEP96" s="395" t="str">
        <f ca="1">IF(AEF96&lt;&gt;"",VLOOKUP(AEF96,ACS4:ADA52,9,FALSE),"")</f>
        <v/>
      </c>
      <c r="AEQ96" s="395" t="str">
        <f t="shared" ref="AEQ96:AEQ98" ca="1" si="7925">AEM96</f>
        <v/>
      </c>
      <c r="AER96" s="395" t="str">
        <f ca="1">IF(AEF96&lt;&gt;"",RANK(AEQ96,AEQ95:AEQ98),"")</f>
        <v/>
      </c>
      <c r="AES96" s="395" t="str">
        <f ca="1">IF(AEF96&lt;&gt;"",SUMPRODUCT((AEQ95:AEQ98=AEQ96)*(AEL95:AEL98&gt;AEL96)),"")</f>
        <v/>
      </c>
      <c r="AET96" s="395" t="str">
        <f ca="1">IF(AEF96&lt;&gt;"",SUMPRODUCT((AEQ95:AEQ98=AEQ96)*(AEL95:AEL98=AEL96)*(AEJ95:AEJ98&gt;AEJ96)),"")</f>
        <v/>
      </c>
      <c r="AEU96" s="395" t="str">
        <f ca="1">IF(AEF96&lt;&gt;"",SUMPRODUCT((AEQ95:AEQ98=AEQ96)*(AEL95:AEL98=AEL96)*(AEJ95:AEJ98=AEJ96)*(AEN95:AEN98&gt;AEN96)),"")</f>
        <v/>
      </c>
      <c r="AEV96" s="395" t="str">
        <f ca="1">IF(AEF96&lt;&gt;"",SUMPRODUCT((AEQ95:AEQ98=AEQ96)*(AEL95:AEL98=AEL96)*(AEJ95:AEJ98=AEJ96)*(AEN95:AEN98=AEN96)*(AEO95:AEO98&gt;AEO96)),"")</f>
        <v/>
      </c>
      <c r="AEW96" s="395" t="str">
        <f ca="1">IF(AEF96&lt;&gt;"",SUMPRODUCT((AEQ95:AEQ98=AEQ96)*(AEL95:AEL98=AEL96)*(AEJ95:AEJ98=AEJ96)*(AEN95:AEN98=AEN96)*(AEO95:AEO98=AEO96)*(AEP95:AEP98&gt;AEP96)),"")</f>
        <v/>
      </c>
      <c r="AEX96" s="395" t="str">
        <f ca="1">IF(AEF96&lt;&gt;"",SUM(AER96:AEW96)+1,"")</f>
        <v/>
      </c>
      <c r="AHF96" s="395">
        <f ca="1">IF(COUNTIF(AHF43:AHF46,4)=4,1,SUMPRODUCT((AHF43:AHF46=AHF44)*(AHE43:AHE46=AHE44)*(AHC43:AHC46&gt;AHC44))+1)</f>
        <v>1</v>
      </c>
      <c r="AHQ96" s="395">
        <f ca="1">IF(AHR44&lt;&gt;"",SUMPRODUCT((AHY43:AHY46=AHY44)*(AHX43:AHX46=AHX44)*(AHV43:AHV46=AHV44)*(AHW43:AHW46=AHW44)),"")</f>
        <v>4</v>
      </c>
      <c r="AHR96" s="395" t="str">
        <f ca="1">IF(AND(AHQ96&lt;&gt;"",AHQ96&gt;1),AHR44,"")</f>
        <v>Wydad AC</v>
      </c>
      <c r="AHS96" s="395">
        <f ca="1">SUMPRODUCT((AKW3:AKW54=AHR96)*(AKZ3:AKZ54=AHR97)*(ALA3:ALA54="W"))+SUMPRODUCT((AKW3:AKW54=AHR96)*(AKZ3:AKZ54=AHR98)*(ALA3:ALA54="W"))+SUMPRODUCT((AKW3:AKW54=AHR96)*(AKZ3:AKZ54=AHR99)*(ALA3:ALA54="W"))+SUMPRODUCT((AKW3:AKW54=AHR96)*(AKZ3:AKZ54=AHR95)*(ALA3:ALA54="W"))+SUMPRODUCT((AKW3:AKW54=AHR97)*(AKZ3:AKZ54=AHR96)*(ALB3:ALB54="W"))+SUMPRODUCT((AKW3:AKW54=AHR98)*(AKZ3:AKZ54=AHR96)*(ALB3:ALB54="W"))+SUMPRODUCT((AKW3:AKW54=AHR99)*(AKZ3:AKZ54=AHR96)*(ALB3:ALB54="W"))+SUMPRODUCT((AKW3:AKW54=AHR95)*(AKZ3:AKZ54=AHR96)*(ALB3:ALB54="W"))</f>
        <v>0</v>
      </c>
      <c r="AHT96" s="395">
        <f ca="1">SUMPRODUCT((AKW3:AKW54=AHR96)*(AKZ3:AKZ54=AHR97)*(ALA3:ALA54="D"))+SUMPRODUCT((AKW3:AKW54=AHR96)*(AKZ3:AKZ54=AHR98)*(ALA3:ALA54="D"))+SUMPRODUCT((AKW3:AKW54=AHR96)*(AKZ3:AKZ54=AHR99)*(ALA3:ALA54="D"))+SUMPRODUCT((AKW3:AKW54=AHR96)*(AKZ3:AKZ54=AHR95)*(ALA3:ALA54="D"))+SUMPRODUCT((AKW3:AKW54=AHR97)*(AKZ3:AKZ54=AHR96)*(ALA3:ALA54="D"))+SUMPRODUCT((AKW3:AKW54=AHR98)*(AKZ3:AKZ54=AHR96)*(ALA3:ALA54="D"))+SUMPRODUCT((AKW3:AKW54=AHR99)*(AKZ3:AKZ54=AHR96)*(ALA3:ALA54="D"))+SUMPRODUCT((AKW3:AKW54=AHR95)*(AKZ3:AKZ54=AHR96)*(ALA3:ALA54="D"))</f>
        <v>0</v>
      </c>
      <c r="AHU96" s="395">
        <f ca="1">SUMPRODUCT((AKW3:AKW54=AHR96)*(AKZ3:AKZ54=AHR97)*(ALA3:ALA54="L"))+SUMPRODUCT((AKW3:AKW54=AHR96)*(AKZ3:AKZ54=AHR98)*(ALA3:ALA54="L"))+SUMPRODUCT((AKW3:AKW54=AHR96)*(AKZ3:AKZ54=AHR99)*(ALA3:ALA54="L"))+SUMPRODUCT((AKW3:AKW54=AHR96)*(AKZ3:AKZ54=AHR95)*(ALA3:ALA54="L"))+SUMPRODUCT((AKW3:AKW54=AHR97)*(AKZ3:AKZ54=AHR96)*(ALB3:ALB54="L"))+SUMPRODUCT((AKW3:AKW54=AHR98)*(AKZ3:AKZ54=AHR96)*(ALB3:ALB54="L"))+SUMPRODUCT((AKW3:AKW54=AHR99)*(AKZ3:AKZ54=AHR96)*(ALB3:ALB54="L"))+SUMPRODUCT((AKW3:AKW54=AHR95)*(AKZ3:AKZ54=AHR96)*(ALB3:ALB54="L"))</f>
        <v>0</v>
      </c>
      <c r="AHV96" s="395">
        <f ca="1">SUMPRODUCT((AKW3:AKW54=AHR96)*(AKZ3:AKZ54=AHR97)*AKX3:AKX54)+SUMPRODUCT((AKW3:AKW54=AHR96)*(AKZ3:AKZ54=AHR98)*AKX3:AKX54)+SUMPRODUCT((AKW3:AKW54=AHR96)*(AKZ3:AKZ54=AHR99)*AKX3:AKX54)+SUMPRODUCT((AKW3:AKW54=AHR96)*(AKZ3:AKZ54=AHR95)*AKX3:AKX54)+SUMPRODUCT((AKW3:AKW54=AHR97)*(AKZ3:AKZ54=AHR96)*AKY3:AKY54)+SUMPRODUCT((AKW3:AKW54=AHR98)*(AKZ3:AKZ54=AHR96)*AKY3:AKY54)+SUMPRODUCT((AKW3:AKW54=AHR99)*(AKZ3:AKZ54=AHR96)*AKY3:AKY54)+SUMPRODUCT((AKW3:AKW54=AHR95)*(AKZ3:AKZ54=AHR96)*AKY3:AKY54)</f>
        <v>0</v>
      </c>
      <c r="AHW96" s="395">
        <f ca="1">SUMPRODUCT((AKW3:AKW54=AHR96)*(AKZ3:AKZ54=AHR97)*AKY3:AKY54)+SUMPRODUCT((AKW3:AKW54=AHR96)*(AKZ3:AKZ54=AHR98)*AKY3:AKY54)+SUMPRODUCT((AKW3:AKW54=AHR96)*(AKZ3:AKZ54=AHR99)*AKY3:AKY54)+SUMPRODUCT((AKW3:AKW54=AHR96)*(AKZ3:AKZ54=AHR95)*AKY3:AKY54)+SUMPRODUCT((AKW3:AKW54=AHR97)*(AKZ3:AKZ54=AHR96)*AKX3:AKX54)+SUMPRODUCT((AKW3:AKW54=AHR98)*(AKZ3:AKZ54=AHR96)*AKX3:AKX54)+SUMPRODUCT((AKW3:AKW54=AHR99)*(AKZ3:AKZ54=AHR96)*AKX3:AKX54)+SUMPRODUCT((AKW3:AKW54=AHR95)*(AKZ3:AKZ54=AHR96)*AKX3:AKX54)</f>
        <v>0</v>
      </c>
      <c r="AHX96" s="395">
        <f ca="1">AHV96-AHW96+1000</f>
        <v>1000</v>
      </c>
      <c r="AHY96" s="395">
        <f t="shared" ref="AHY96:AHY98" ca="1" si="7926">IF(AHR96&lt;&gt;"",AHS96*3+AHT96*1,"")</f>
        <v>0</v>
      </c>
      <c r="AHZ96" s="395">
        <f ca="1">IF(AHR96&lt;&gt;"",VLOOKUP(AHR96,AGY4:AHE52,7,FALSE),"")</f>
        <v>1000</v>
      </c>
      <c r="AIA96" s="395">
        <f ca="1">IF(AHR96&lt;&gt;"",VLOOKUP(AHR96,AGY4:AHE52,5,FALSE),"")</f>
        <v>0</v>
      </c>
      <c r="AIB96" s="395">
        <f ca="1">IF(AHR96&lt;&gt;"",VLOOKUP(AHR96,AGY4:AHG52,9,FALSE),"")</f>
        <v>10</v>
      </c>
      <c r="AIC96" s="395">
        <f t="shared" ref="AIC96:AIC98" ca="1" si="7927">AHY96</f>
        <v>0</v>
      </c>
      <c r="AID96" s="395">
        <f ca="1">IF(AHR96&lt;&gt;"",RANK(AIC96,AIC95:AIC98),"")</f>
        <v>1</v>
      </c>
      <c r="AIE96" s="395">
        <f ca="1">IF(AHR96&lt;&gt;"",SUMPRODUCT((AIC95:AIC98=AIC96)*(AHX95:AHX98&gt;AHX96)),"")</f>
        <v>0</v>
      </c>
      <c r="AIF96" s="395">
        <f ca="1">IF(AHR96&lt;&gt;"",SUMPRODUCT((AIC95:AIC98=AIC96)*(AHX95:AHX98=AHX96)*(AHV95:AHV98&gt;AHV96)),"")</f>
        <v>0</v>
      </c>
      <c r="AIG96" s="395">
        <f ca="1">IF(AHR96&lt;&gt;"",SUMPRODUCT((AIC95:AIC98=AIC96)*(AHX95:AHX98=AHX96)*(AHV95:AHV98=AHV96)*(AHZ95:AHZ98&gt;AHZ96)),"")</f>
        <v>0</v>
      </c>
      <c r="AIH96" s="395">
        <f ca="1">IF(AHR96&lt;&gt;"",SUMPRODUCT((AIC95:AIC98=AIC96)*(AHX95:AHX98=AHX96)*(AHV95:AHV98=AHV96)*(AHZ95:AHZ98=AHZ96)*(AIA95:AIA98&gt;AIA96)),"")</f>
        <v>0</v>
      </c>
      <c r="AII96" s="395">
        <f ca="1">IF(AHR96&lt;&gt;"",SUMPRODUCT((AIC95:AIC98=AIC96)*(AHX95:AHX98=AHX96)*(AHV95:AHV98=AHV96)*(AHZ95:AHZ98=AHZ96)*(AIA95:AIA98=AIA96)*(AIB95:AIB98&gt;AIB96)),"")</f>
        <v>2</v>
      </c>
      <c r="AIJ96" s="395">
        <f t="shared" ref="AIJ96:AIJ98" ca="1" si="7928">IF(AHR96&lt;&gt;"",SUM(AID96:AII96),"")</f>
        <v>3</v>
      </c>
      <c r="AIK96" s="395" t="str">
        <f ca="1">IF(AIL44&lt;&gt;"",SUMPRODUCT((AIS43:AIS46=AIS44)*(AIR43:AIR46=AIR44)*(AIP43:AIP46=AIP44)*(AIQ43:AIQ46=AIQ44)),"")</f>
        <v/>
      </c>
      <c r="AIL96" s="395" t="str">
        <f ca="1">IF(AND(AIK96&lt;&gt;"",AIK96&gt;1),AIL44,"")</f>
        <v/>
      </c>
      <c r="AIM96" s="395">
        <f ca="1">SUMPRODUCT((AKW3:AKW54=AIL96)*(AKZ3:AKZ54=AIL97)*(ALA3:ALA54="W"))+SUMPRODUCT((AKW3:AKW54=AIL96)*(AKZ3:AKZ54=AIL98)*(ALA3:ALA54="W"))+SUMPRODUCT((AKW3:AKW54=AIL96)*(AKZ3:AKZ54=AIL99)*(ALA3:ALA54="W"))+SUMPRODUCT((AKW3:AKW54=AIL97)*(AKZ3:AKZ54=AIL96)*(ALB3:ALB54="W"))+SUMPRODUCT((AKW3:AKW54=AIL98)*(AKZ3:AKZ54=AIL96)*(ALB3:ALB54="W"))+SUMPRODUCT((AKW3:AKW54=AIL99)*(AKZ3:AKZ54=AIL96)*(ALB3:ALB54="W"))</f>
        <v>0</v>
      </c>
      <c r="AIN96" s="395">
        <f ca="1">SUMPRODUCT((AKW3:AKW54=AIL96)*(AKZ3:AKZ54=AIL97)*(ALA3:ALA54="D"))+SUMPRODUCT((AKW3:AKW54=AIL96)*(AKZ3:AKZ54=AIL98)*(ALA3:ALA54="D"))+SUMPRODUCT((AKW3:AKW54=AIL96)*(AKZ3:AKZ54=AIL99)*(ALA3:ALA54="D"))+SUMPRODUCT((AKW3:AKW54=AIL97)*(AKZ3:AKZ54=AIL96)*(ALA3:ALA54="D"))+SUMPRODUCT((AKW3:AKW54=AIL98)*(AKZ3:AKZ54=AIL96)*(ALA3:ALA54="D"))+SUMPRODUCT((AKW3:AKW54=AIL99)*(AKZ3:AKZ54=AIL96)*(ALA3:ALA54="D"))</f>
        <v>0</v>
      </c>
      <c r="AIO96" s="395">
        <f ca="1">SUMPRODUCT((AKW3:AKW54=AIL96)*(AKZ3:AKZ54=AIL97)*(ALA3:ALA54="L"))+SUMPRODUCT((AKW3:AKW54=AIL96)*(AKZ3:AKZ54=AIL98)*(ALA3:ALA54="L"))+SUMPRODUCT((AKW3:AKW54=AIL96)*(AKZ3:AKZ54=AIL99)*(ALA3:ALA54="L"))+SUMPRODUCT((AKW3:AKW54=AIL97)*(AKZ3:AKZ54=AIL96)*(ALB3:ALB54="L"))+SUMPRODUCT((AKW3:AKW54=AIL98)*(AKZ3:AKZ54=AIL96)*(ALB3:ALB54="L"))+SUMPRODUCT((AKW3:AKW54=AIL99)*(AKZ3:AKZ54=AIL96)*(ALB3:ALB54="L"))</f>
        <v>0</v>
      </c>
      <c r="AIP96" s="395">
        <f ca="1">SUMPRODUCT((AKW3:AKW54=AIL96)*(AKZ3:AKZ54=AIL97)*AKX3:AKX54)+SUMPRODUCT((AKW3:AKW54=AIL96)*(AKZ3:AKZ54=AIL98)*AKX3:AKX54)+SUMPRODUCT((AKW3:AKW54=AIL96)*(AKZ3:AKZ54=AIL99)*AKX3:AKX54)+SUMPRODUCT((AKW3:AKW54=AIL96)*(AKZ3:AKZ54=AIL95)*AKX3:AKX54)+SUMPRODUCT((AKW3:AKW54=AIL97)*(AKZ3:AKZ54=AIL96)*AKY3:AKY54)+SUMPRODUCT((AKW3:AKW54=AIL98)*(AKZ3:AKZ54=AIL96)*AKY3:AKY54)+SUMPRODUCT((AKW3:AKW54=AIL99)*(AKZ3:AKZ54=AIL96)*AKY3:AKY54)+SUMPRODUCT((AKW3:AKW54=AIL95)*(AKZ3:AKZ54=AIL96)*AKY3:AKY54)</f>
        <v>0</v>
      </c>
      <c r="AIQ96" s="395">
        <f ca="1">SUMPRODUCT((AKW3:AKW54=AIL96)*(AKZ3:AKZ54=AIL97)*AKY3:AKY54)+SUMPRODUCT((AKW3:AKW54=AIL96)*(AKZ3:AKZ54=AIL98)*AKY3:AKY54)+SUMPRODUCT((AKW3:AKW54=AIL96)*(AKZ3:AKZ54=AIL99)*AKY3:AKY54)+SUMPRODUCT((AKW3:AKW54=AIL96)*(AKZ3:AKZ54=AIL95)*AKY3:AKY54)+SUMPRODUCT((AKW3:AKW54=AIL97)*(AKZ3:AKZ54=AIL96)*AKX3:AKX54)+SUMPRODUCT((AKW3:AKW54=AIL98)*(AKZ3:AKZ54=AIL96)*AKX3:AKX54)+SUMPRODUCT((AKW3:AKW54=AIL99)*(AKZ3:AKZ54=AIL96)*AKX3:AKX54)+SUMPRODUCT((AKW3:AKW54=AIL95)*(AKZ3:AKZ54=AIL96)*AKX3:AKX54)</f>
        <v>0</v>
      </c>
      <c r="AIR96" s="395">
        <f ca="1">AIP96-AIQ96+1000</f>
        <v>1000</v>
      </c>
      <c r="AIS96" s="395" t="str">
        <f t="shared" ref="AIS96:AIS98" ca="1" si="7929">IF(AIL96&lt;&gt;"",AIM96*3+AIN96*1,"")</f>
        <v/>
      </c>
      <c r="AIT96" s="395" t="str">
        <f ca="1">IF(AIL96&lt;&gt;"",VLOOKUP(AIL96,AGY4:AHE52,7,FALSE),"")</f>
        <v/>
      </c>
      <c r="AIU96" s="395" t="str">
        <f ca="1">IF(AIL96&lt;&gt;"",VLOOKUP(AIL96,AGY4:AHE52,5,FALSE),"")</f>
        <v/>
      </c>
      <c r="AIV96" s="395" t="str">
        <f ca="1">IF(AIL96&lt;&gt;"",VLOOKUP(AIL96,AGY4:AHG52,9,FALSE),"")</f>
        <v/>
      </c>
      <c r="AIW96" s="395" t="str">
        <f t="shared" ref="AIW96:AIW98" ca="1" si="7930">AIS96</f>
        <v/>
      </c>
      <c r="AIX96" s="395" t="str">
        <f ca="1">IF(AIL96&lt;&gt;"",RANK(AIW96,AIW95:AIW98),"")</f>
        <v/>
      </c>
      <c r="AIY96" s="395" t="str">
        <f ca="1">IF(AIL96&lt;&gt;"",SUMPRODUCT((AIW95:AIW98=AIW96)*(AIR95:AIR98&gt;AIR96)),"")</f>
        <v/>
      </c>
      <c r="AIZ96" s="395" t="str">
        <f ca="1">IF(AIL96&lt;&gt;"",SUMPRODUCT((AIW95:AIW98=AIW96)*(AIR95:AIR98=AIR96)*(AIP95:AIP98&gt;AIP96)),"")</f>
        <v/>
      </c>
      <c r="AJA96" s="395" t="str">
        <f ca="1">IF(AIL96&lt;&gt;"",SUMPRODUCT((AIW95:AIW98=AIW96)*(AIR95:AIR98=AIR96)*(AIP95:AIP98=AIP96)*(AIT95:AIT98&gt;AIT96)),"")</f>
        <v/>
      </c>
      <c r="AJB96" s="395" t="str">
        <f ca="1">IF(AIL96&lt;&gt;"",SUMPRODUCT((AIW95:AIW98=AIW96)*(AIR95:AIR98=AIR96)*(AIP95:AIP98=AIP96)*(AIT95:AIT98=AIT96)*(AIU95:AIU98&gt;AIU96)),"")</f>
        <v/>
      </c>
      <c r="AJC96" s="395" t="str">
        <f ca="1">IF(AIL96&lt;&gt;"",SUMPRODUCT((AIW95:AIW98=AIW96)*(AIR95:AIR98=AIR96)*(AIP95:AIP98=AIP96)*(AIT95:AIT98=AIT96)*(AIU95:AIU98=AIU96)*(AIV95:AIV98&gt;AIV96)),"")</f>
        <v/>
      </c>
      <c r="AJD96" s="395" t="str">
        <f ca="1">IF(AIL96&lt;&gt;"",SUM(AIX96:AJC96)+1,"")</f>
        <v/>
      </c>
      <c r="ALL96" s="395">
        <f ca="1">IF(COUNTIF(ALL43:ALL46,4)=4,1,SUMPRODUCT((ALL43:ALL46=ALL44)*(ALK43:ALK46=ALK44)*(ALI43:ALI46&gt;ALI44))+1)</f>
        <v>1</v>
      </c>
      <c r="ALW96" s="395">
        <f ca="1">IF(ALX44&lt;&gt;"",SUMPRODUCT((AME43:AME46=AME44)*(AMD43:AMD46=AMD44)*(AMB43:AMB46=AMB44)*(AMC43:AMC46=AMC44)),"")</f>
        <v>4</v>
      </c>
      <c r="ALX96" s="395" t="str">
        <f ca="1">IF(AND(ALW96&lt;&gt;"",ALW96&gt;1),ALX44,"")</f>
        <v>Wydad AC</v>
      </c>
      <c r="ALY96" s="395">
        <f ca="1">SUMPRODUCT((APC3:APC54=ALX96)*(APF3:APF54=ALX97)*(APG3:APG54="W"))+SUMPRODUCT((APC3:APC54=ALX96)*(APF3:APF54=ALX98)*(APG3:APG54="W"))+SUMPRODUCT((APC3:APC54=ALX96)*(APF3:APF54=ALX99)*(APG3:APG54="W"))+SUMPRODUCT((APC3:APC54=ALX96)*(APF3:APF54=ALX95)*(APG3:APG54="W"))+SUMPRODUCT((APC3:APC54=ALX97)*(APF3:APF54=ALX96)*(APH3:APH54="W"))+SUMPRODUCT((APC3:APC54=ALX98)*(APF3:APF54=ALX96)*(APH3:APH54="W"))+SUMPRODUCT((APC3:APC54=ALX99)*(APF3:APF54=ALX96)*(APH3:APH54="W"))+SUMPRODUCT((APC3:APC54=ALX95)*(APF3:APF54=ALX96)*(APH3:APH54="W"))</f>
        <v>0</v>
      </c>
      <c r="ALZ96" s="395">
        <f ca="1">SUMPRODUCT((APC3:APC54=ALX96)*(APF3:APF54=ALX97)*(APG3:APG54="D"))+SUMPRODUCT((APC3:APC54=ALX96)*(APF3:APF54=ALX98)*(APG3:APG54="D"))+SUMPRODUCT((APC3:APC54=ALX96)*(APF3:APF54=ALX99)*(APG3:APG54="D"))+SUMPRODUCT((APC3:APC54=ALX96)*(APF3:APF54=ALX95)*(APG3:APG54="D"))+SUMPRODUCT((APC3:APC54=ALX97)*(APF3:APF54=ALX96)*(APG3:APG54="D"))+SUMPRODUCT((APC3:APC54=ALX98)*(APF3:APF54=ALX96)*(APG3:APG54="D"))+SUMPRODUCT((APC3:APC54=ALX99)*(APF3:APF54=ALX96)*(APG3:APG54="D"))+SUMPRODUCT((APC3:APC54=ALX95)*(APF3:APF54=ALX96)*(APG3:APG54="D"))</f>
        <v>0</v>
      </c>
      <c r="AMA96" s="395">
        <f ca="1">SUMPRODUCT((APC3:APC54=ALX96)*(APF3:APF54=ALX97)*(APG3:APG54="L"))+SUMPRODUCT((APC3:APC54=ALX96)*(APF3:APF54=ALX98)*(APG3:APG54="L"))+SUMPRODUCT((APC3:APC54=ALX96)*(APF3:APF54=ALX99)*(APG3:APG54="L"))+SUMPRODUCT((APC3:APC54=ALX96)*(APF3:APF54=ALX95)*(APG3:APG54="L"))+SUMPRODUCT((APC3:APC54=ALX97)*(APF3:APF54=ALX96)*(APH3:APH54="L"))+SUMPRODUCT((APC3:APC54=ALX98)*(APF3:APF54=ALX96)*(APH3:APH54="L"))+SUMPRODUCT((APC3:APC54=ALX99)*(APF3:APF54=ALX96)*(APH3:APH54="L"))+SUMPRODUCT((APC3:APC54=ALX95)*(APF3:APF54=ALX96)*(APH3:APH54="L"))</f>
        <v>0</v>
      </c>
      <c r="AMB96" s="395">
        <f ca="1">SUMPRODUCT((APC3:APC54=ALX96)*(APF3:APF54=ALX97)*APD3:APD54)+SUMPRODUCT((APC3:APC54=ALX96)*(APF3:APF54=ALX98)*APD3:APD54)+SUMPRODUCT((APC3:APC54=ALX96)*(APF3:APF54=ALX99)*APD3:APD54)+SUMPRODUCT((APC3:APC54=ALX96)*(APF3:APF54=ALX95)*APD3:APD54)+SUMPRODUCT((APC3:APC54=ALX97)*(APF3:APF54=ALX96)*APE3:APE54)+SUMPRODUCT((APC3:APC54=ALX98)*(APF3:APF54=ALX96)*APE3:APE54)+SUMPRODUCT((APC3:APC54=ALX99)*(APF3:APF54=ALX96)*APE3:APE54)+SUMPRODUCT((APC3:APC54=ALX95)*(APF3:APF54=ALX96)*APE3:APE54)</f>
        <v>0</v>
      </c>
      <c r="AMC96" s="395">
        <f ca="1">SUMPRODUCT((APC3:APC54=ALX96)*(APF3:APF54=ALX97)*APE3:APE54)+SUMPRODUCT((APC3:APC54=ALX96)*(APF3:APF54=ALX98)*APE3:APE54)+SUMPRODUCT((APC3:APC54=ALX96)*(APF3:APF54=ALX99)*APE3:APE54)+SUMPRODUCT((APC3:APC54=ALX96)*(APF3:APF54=ALX95)*APE3:APE54)+SUMPRODUCT((APC3:APC54=ALX97)*(APF3:APF54=ALX96)*APD3:APD54)+SUMPRODUCT((APC3:APC54=ALX98)*(APF3:APF54=ALX96)*APD3:APD54)+SUMPRODUCT((APC3:APC54=ALX99)*(APF3:APF54=ALX96)*APD3:APD54)+SUMPRODUCT((APC3:APC54=ALX95)*(APF3:APF54=ALX96)*APD3:APD54)</f>
        <v>0</v>
      </c>
      <c r="AMD96" s="395">
        <f ca="1">AMB96-AMC96+1000</f>
        <v>1000</v>
      </c>
      <c r="AME96" s="395">
        <f t="shared" ref="AME96:AME98" ca="1" si="7931">IF(ALX96&lt;&gt;"",ALY96*3+ALZ96*1,"")</f>
        <v>0</v>
      </c>
      <c r="AMF96" s="395">
        <f ca="1">IF(ALX96&lt;&gt;"",VLOOKUP(ALX96,ALE4:ALK52,7,FALSE),"")</f>
        <v>1000</v>
      </c>
      <c r="AMG96" s="395">
        <f ca="1">IF(ALX96&lt;&gt;"",VLOOKUP(ALX96,ALE4:ALK52,5,FALSE),"")</f>
        <v>0</v>
      </c>
      <c r="AMH96" s="395">
        <f ca="1">IF(ALX96&lt;&gt;"",VLOOKUP(ALX96,ALE4:ALM52,9,FALSE),"")</f>
        <v>10</v>
      </c>
      <c r="AMI96" s="395">
        <f t="shared" ref="AMI96:AMI98" ca="1" si="7932">AME96</f>
        <v>0</v>
      </c>
      <c r="AMJ96" s="395">
        <f ca="1">IF(ALX96&lt;&gt;"",RANK(AMI96,AMI95:AMI98),"")</f>
        <v>1</v>
      </c>
      <c r="AMK96" s="395">
        <f ca="1">IF(ALX96&lt;&gt;"",SUMPRODUCT((AMI95:AMI98=AMI96)*(AMD95:AMD98&gt;AMD96)),"")</f>
        <v>0</v>
      </c>
      <c r="AML96" s="395">
        <f ca="1">IF(ALX96&lt;&gt;"",SUMPRODUCT((AMI95:AMI98=AMI96)*(AMD95:AMD98=AMD96)*(AMB95:AMB98&gt;AMB96)),"")</f>
        <v>0</v>
      </c>
      <c r="AMM96" s="395">
        <f ca="1">IF(ALX96&lt;&gt;"",SUMPRODUCT((AMI95:AMI98=AMI96)*(AMD95:AMD98=AMD96)*(AMB95:AMB98=AMB96)*(AMF95:AMF98&gt;AMF96)),"")</f>
        <v>0</v>
      </c>
      <c r="AMN96" s="395">
        <f ca="1">IF(ALX96&lt;&gt;"",SUMPRODUCT((AMI95:AMI98=AMI96)*(AMD95:AMD98=AMD96)*(AMB95:AMB98=AMB96)*(AMF95:AMF98=AMF96)*(AMG95:AMG98&gt;AMG96)),"")</f>
        <v>0</v>
      </c>
      <c r="AMO96" s="395">
        <f ca="1">IF(ALX96&lt;&gt;"",SUMPRODUCT((AMI95:AMI98=AMI96)*(AMD95:AMD98=AMD96)*(AMB95:AMB98=AMB96)*(AMF95:AMF98=AMF96)*(AMG95:AMG98=AMG96)*(AMH95:AMH98&gt;AMH96)),"")</f>
        <v>2</v>
      </c>
      <c r="AMP96" s="395">
        <f t="shared" ref="AMP96:AMP98" ca="1" si="7933">IF(ALX96&lt;&gt;"",SUM(AMJ96:AMO96),"")</f>
        <v>3</v>
      </c>
      <c r="AMQ96" s="395" t="str">
        <f ca="1">IF(AMR44&lt;&gt;"",SUMPRODUCT((AMY43:AMY46=AMY44)*(AMX43:AMX46=AMX44)*(AMV43:AMV46=AMV44)*(AMW43:AMW46=AMW44)),"")</f>
        <v/>
      </c>
      <c r="AMR96" s="395" t="str">
        <f ca="1">IF(AND(AMQ96&lt;&gt;"",AMQ96&gt;1),AMR44,"")</f>
        <v/>
      </c>
      <c r="AMS96" s="395">
        <f ca="1">SUMPRODUCT((APC3:APC54=AMR96)*(APF3:APF54=AMR97)*(APG3:APG54="W"))+SUMPRODUCT((APC3:APC54=AMR96)*(APF3:APF54=AMR98)*(APG3:APG54="W"))+SUMPRODUCT((APC3:APC54=AMR96)*(APF3:APF54=AMR99)*(APG3:APG54="W"))+SUMPRODUCT((APC3:APC54=AMR97)*(APF3:APF54=AMR96)*(APH3:APH54="W"))+SUMPRODUCT((APC3:APC54=AMR98)*(APF3:APF54=AMR96)*(APH3:APH54="W"))+SUMPRODUCT((APC3:APC54=AMR99)*(APF3:APF54=AMR96)*(APH3:APH54="W"))</f>
        <v>0</v>
      </c>
      <c r="AMT96" s="395">
        <f ca="1">SUMPRODUCT((APC3:APC54=AMR96)*(APF3:APF54=AMR97)*(APG3:APG54="D"))+SUMPRODUCT((APC3:APC54=AMR96)*(APF3:APF54=AMR98)*(APG3:APG54="D"))+SUMPRODUCT((APC3:APC54=AMR96)*(APF3:APF54=AMR99)*(APG3:APG54="D"))+SUMPRODUCT((APC3:APC54=AMR97)*(APF3:APF54=AMR96)*(APG3:APG54="D"))+SUMPRODUCT((APC3:APC54=AMR98)*(APF3:APF54=AMR96)*(APG3:APG54="D"))+SUMPRODUCT((APC3:APC54=AMR99)*(APF3:APF54=AMR96)*(APG3:APG54="D"))</f>
        <v>0</v>
      </c>
      <c r="AMU96" s="395">
        <f ca="1">SUMPRODUCT((APC3:APC54=AMR96)*(APF3:APF54=AMR97)*(APG3:APG54="L"))+SUMPRODUCT((APC3:APC54=AMR96)*(APF3:APF54=AMR98)*(APG3:APG54="L"))+SUMPRODUCT((APC3:APC54=AMR96)*(APF3:APF54=AMR99)*(APG3:APG54="L"))+SUMPRODUCT((APC3:APC54=AMR97)*(APF3:APF54=AMR96)*(APH3:APH54="L"))+SUMPRODUCT((APC3:APC54=AMR98)*(APF3:APF54=AMR96)*(APH3:APH54="L"))+SUMPRODUCT((APC3:APC54=AMR99)*(APF3:APF54=AMR96)*(APH3:APH54="L"))</f>
        <v>0</v>
      </c>
      <c r="AMV96" s="395">
        <f ca="1">SUMPRODUCT((APC3:APC54=AMR96)*(APF3:APF54=AMR97)*APD3:APD54)+SUMPRODUCT((APC3:APC54=AMR96)*(APF3:APF54=AMR98)*APD3:APD54)+SUMPRODUCT((APC3:APC54=AMR96)*(APF3:APF54=AMR99)*APD3:APD54)+SUMPRODUCT((APC3:APC54=AMR96)*(APF3:APF54=AMR95)*APD3:APD54)+SUMPRODUCT((APC3:APC54=AMR97)*(APF3:APF54=AMR96)*APE3:APE54)+SUMPRODUCT((APC3:APC54=AMR98)*(APF3:APF54=AMR96)*APE3:APE54)+SUMPRODUCT((APC3:APC54=AMR99)*(APF3:APF54=AMR96)*APE3:APE54)+SUMPRODUCT((APC3:APC54=AMR95)*(APF3:APF54=AMR96)*APE3:APE54)</f>
        <v>0</v>
      </c>
      <c r="AMW96" s="395">
        <f ca="1">SUMPRODUCT((APC3:APC54=AMR96)*(APF3:APF54=AMR97)*APE3:APE54)+SUMPRODUCT((APC3:APC54=AMR96)*(APF3:APF54=AMR98)*APE3:APE54)+SUMPRODUCT((APC3:APC54=AMR96)*(APF3:APF54=AMR99)*APE3:APE54)+SUMPRODUCT((APC3:APC54=AMR96)*(APF3:APF54=AMR95)*APE3:APE54)+SUMPRODUCT((APC3:APC54=AMR97)*(APF3:APF54=AMR96)*APD3:APD54)+SUMPRODUCT((APC3:APC54=AMR98)*(APF3:APF54=AMR96)*APD3:APD54)+SUMPRODUCT((APC3:APC54=AMR99)*(APF3:APF54=AMR96)*APD3:APD54)+SUMPRODUCT((APC3:APC54=AMR95)*(APF3:APF54=AMR96)*APD3:APD54)</f>
        <v>0</v>
      </c>
      <c r="AMX96" s="395">
        <f ca="1">AMV96-AMW96+1000</f>
        <v>1000</v>
      </c>
      <c r="AMY96" s="395" t="str">
        <f t="shared" ref="AMY96:AMY98" ca="1" si="7934">IF(AMR96&lt;&gt;"",AMS96*3+AMT96*1,"")</f>
        <v/>
      </c>
      <c r="AMZ96" s="395" t="str">
        <f ca="1">IF(AMR96&lt;&gt;"",VLOOKUP(AMR96,ALE4:ALK52,7,FALSE),"")</f>
        <v/>
      </c>
      <c r="ANA96" s="395" t="str">
        <f ca="1">IF(AMR96&lt;&gt;"",VLOOKUP(AMR96,ALE4:ALK52,5,FALSE),"")</f>
        <v/>
      </c>
      <c r="ANB96" s="395" t="str">
        <f ca="1">IF(AMR96&lt;&gt;"",VLOOKUP(AMR96,ALE4:ALM52,9,FALSE),"")</f>
        <v/>
      </c>
      <c r="ANC96" s="395" t="str">
        <f t="shared" ref="ANC96:ANC98" ca="1" si="7935">AMY96</f>
        <v/>
      </c>
      <c r="AND96" s="395" t="str">
        <f ca="1">IF(AMR96&lt;&gt;"",RANK(ANC96,ANC95:ANC98),"")</f>
        <v/>
      </c>
      <c r="ANE96" s="395" t="str">
        <f ca="1">IF(AMR96&lt;&gt;"",SUMPRODUCT((ANC95:ANC98=ANC96)*(AMX95:AMX98&gt;AMX96)),"")</f>
        <v/>
      </c>
      <c r="ANF96" s="395" t="str">
        <f ca="1">IF(AMR96&lt;&gt;"",SUMPRODUCT((ANC95:ANC98=ANC96)*(AMX95:AMX98=AMX96)*(AMV95:AMV98&gt;AMV96)),"")</f>
        <v/>
      </c>
      <c r="ANG96" s="395" t="str">
        <f ca="1">IF(AMR96&lt;&gt;"",SUMPRODUCT((ANC95:ANC98=ANC96)*(AMX95:AMX98=AMX96)*(AMV95:AMV98=AMV96)*(AMZ95:AMZ98&gt;AMZ96)),"")</f>
        <v/>
      </c>
      <c r="ANH96" s="395" t="str">
        <f ca="1">IF(AMR96&lt;&gt;"",SUMPRODUCT((ANC95:ANC98=ANC96)*(AMX95:AMX98=AMX96)*(AMV95:AMV98=AMV96)*(AMZ95:AMZ98=AMZ96)*(ANA95:ANA98&gt;ANA96)),"")</f>
        <v/>
      </c>
      <c r="ANI96" s="395" t="str">
        <f ca="1">IF(AMR96&lt;&gt;"",SUMPRODUCT((ANC95:ANC98=ANC96)*(AMX95:AMX98=AMX96)*(AMV95:AMV98=AMV96)*(AMZ95:AMZ98=AMZ96)*(ANA95:ANA98=ANA96)*(ANB95:ANB98&gt;ANB96)),"")</f>
        <v/>
      </c>
      <c r="ANJ96" s="395" t="str">
        <f ca="1">IF(AMR96&lt;&gt;"",SUM(AND96:ANI96)+1,"")</f>
        <v/>
      </c>
      <c r="APR96" s="395">
        <f ca="1">IF(COUNTIF(APR43:APR46,4)=4,1,SUMPRODUCT((APR43:APR46=APR44)*(APQ43:APQ46=APQ44)*(APO43:APO46&gt;APO44))+1)</f>
        <v>1</v>
      </c>
      <c r="AQC96" s="395">
        <f ca="1">IF(AQD44&lt;&gt;"",SUMPRODUCT((AQK43:AQK46=AQK44)*(AQJ43:AQJ46=AQJ44)*(AQH43:AQH46=AQH44)*(AQI43:AQI46=AQI44)),"")</f>
        <v>4</v>
      </c>
      <c r="AQD96" s="395" t="str">
        <f ca="1">IF(AND(AQC96&lt;&gt;"",AQC96&gt;1),AQD44,"")</f>
        <v>Wydad AC</v>
      </c>
      <c r="AQE96" s="395">
        <f ca="1">SUMPRODUCT((ATI3:ATI54=AQD96)*(ATL3:ATL54=AQD97)*(ATM3:ATM54="W"))+SUMPRODUCT((ATI3:ATI54=AQD96)*(ATL3:ATL54=AQD98)*(ATM3:ATM54="W"))+SUMPRODUCT((ATI3:ATI54=AQD96)*(ATL3:ATL54=AQD99)*(ATM3:ATM54="W"))+SUMPRODUCT((ATI3:ATI54=AQD96)*(ATL3:ATL54=AQD95)*(ATM3:ATM54="W"))+SUMPRODUCT((ATI3:ATI54=AQD97)*(ATL3:ATL54=AQD96)*(ATN3:ATN54="W"))+SUMPRODUCT((ATI3:ATI54=AQD98)*(ATL3:ATL54=AQD96)*(ATN3:ATN54="W"))+SUMPRODUCT((ATI3:ATI54=AQD99)*(ATL3:ATL54=AQD96)*(ATN3:ATN54="W"))+SUMPRODUCT((ATI3:ATI54=AQD95)*(ATL3:ATL54=AQD96)*(ATN3:ATN54="W"))</f>
        <v>0</v>
      </c>
      <c r="AQF96" s="395">
        <f ca="1">SUMPRODUCT((ATI3:ATI54=AQD96)*(ATL3:ATL54=AQD97)*(ATM3:ATM54="D"))+SUMPRODUCT((ATI3:ATI54=AQD96)*(ATL3:ATL54=AQD98)*(ATM3:ATM54="D"))+SUMPRODUCT((ATI3:ATI54=AQD96)*(ATL3:ATL54=AQD99)*(ATM3:ATM54="D"))+SUMPRODUCT((ATI3:ATI54=AQD96)*(ATL3:ATL54=AQD95)*(ATM3:ATM54="D"))+SUMPRODUCT((ATI3:ATI54=AQD97)*(ATL3:ATL54=AQD96)*(ATM3:ATM54="D"))+SUMPRODUCT((ATI3:ATI54=AQD98)*(ATL3:ATL54=AQD96)*(ATM3:ATM54="D"))+SUMPRODUCT((ATI3:ATI54=AQD99)*(ATL3:ATL54=AQD96)*(ATM3:ATM54="D"))+SUMPRODUCT((ATI3:ATI54=AQD95)*(ATL3:ATL54=AQD96)*(ATM3:ATM54="D"))</f>
        <v>0</v>
      </c>
      <c r="AQG96" s="395">
        <f ca="1">SUMPRODUCT((ATI3:ATI54=AQD96)*(ATL3:ATL54=AQD97)*(ATM3:ATM54="L"))+SUMPRODUCT((ATI3:ATI54=AQD96)*(ATL3:ATL54=AQD98)*(ATM3:ATM54="L"))+SUMPRODUCT((ATI3:ATI54=AQD96)*(ATL3:ATL54=AQD99)*(ATM3:ATM54="L"))+SUMPRODUCT((ATI3:ATI54=AQD96)*(ATL3:ATL54=AQD95)*(ATM3:ATM54="L"))+SUMPRODUCT((ATI3:ATI54=AQD97)*(ATL3:ATL54=AQD96)*(ATN3:ATN54="L"))+SUMPRODUCT((ATI3:ATI54=AQD98)*(ATL3:ATL54=AQD96)*(ATN3:ATN54="L"))+SUMPRODUCT((ATI3:ATI54=AQD99)*(ATL3:ATL54=AQD96)*(ATN3:ATN54="L"))+SUMPRODUCT((ATI3:ATI54=AQD95)*(ATL3:ATL54=AQD96)*(ATN3:ATN54="L"))</f>
        <v>0</v>
      </c>
      <c r="AQH96" s="395">
        <f ca="1">SUMPRODUCT((ATI3:ATI54=AQD96)*(ATL3:ATL54=AQD97)*ATJ3:ATJ54)+SUMPRODUCT((ATI3:ATI54=AQD96)*(ATL3:ATL54=AQD98)*ATJ3:ATJ54)+SUMPRODUCT((ATI3:ATI54=AQD96)*(ATL3:ATL54=AQD99)*ATJ3:ATJ54)+SUMPRODUCT((ATI3:ATI54=AQD96)*(ATL3:ATL54=AQD95)*ATJ3:ATJ54)+SUMPRODUCT((ATI3:ATI54=AQD97)*(ATL3:ATL54=AQD96)*ATK3:ATK54)+SUMPRODUCT((ATI3:ATI54=AQD98)*(ATL3:ATL54=AQD96)*ATK3:ATK54)+SUMPRODUCT((ATI3:ATI54=AQD99)*(ATL3:ATL54=AQD96)*ATK3:ATK54)+SUMPRODUCT((ATI3:ATI54=AQD95)*(ATL3:ATL54=AQD96)*ATK3:ATK54)</f>
        <v>0</v>
      </c>
      <c r="AQI96" s="395">
        <f ca="1">SUMPRODUCT((ATI3:ATI54=AQD96)*(ATL3:ATL54=AQD97)*ATK3:ATK54)+SUMPRODUCT((ATI3:ATI54=AQD96)*(ATL3:ATL54=AQD98)*ATK3:ATK54)+SUMPRODUCT((ATI3:ATI54=AQD96)*(ATL3:ATL54=AQD99)*ATK3:ATK54)+SUMPRODUCT((ATI3:ATI54=AQD96)*(ATL3:ATL54=AQD95)*ATK3:ATK54)+SUMPRODUCT((ATI3:ATI54=AQD97)*(ATL3:ATL54=AQD96)*ATJ3:ATJ54)+SUMPRODUCT((ATI3:ATI54=AQD98)*(ATL3:ATL54=AQD96)*ATJ3:ATJ54)+SUMPRODUCT((ATI3:ATI54=AQD99)*(ATL3:ATL54=AQD96)*ATJ3:ATJ54)+SUMPRODUCT((ATI3:ATI54=AQD95)*(ATL3:ATL54=AQD96)*ATJ3:ATJ54)</f>
        <v>0</v>
      </c>
      <c r="AQJ96" s="395">
        <f ca="1">AQH96-AQI96+1000</f>
        <v>1000</v>
      </c>
      <c r="AQK96" s="395">
        <f t="shared" ref="AQK96:AQK98" ca="1" si="7936">IF(AQD96&lt;&gt;"",AQE96*3+AQF96*1,"")</f>
        <v>0</v>
      </c>
      <c r="AQL96" s="395">
        <f ca="1">IF(AQD96&lt;&gt;"",VLOOKUP(AQD96,APK4:APQ52,7,FALSE),"")</f>
        <v>1000</v>
      </c>
      <c r="AQM96" s="395">
        <f ca="1">IF(AQD96&lt;&gt;"",VLOOKUP(AQD96,APK4:APQ52,5,FALSE),"")</f>
        <v>0</v>
      </c>
      <c r="AQN96" s="395">
        <f ca="1">IF(AQD96&lt;&gt;"",VLOOKUP(AQD96,APK4:APS52,9,FALSE),"")</f>
        <v>10</v>
      </c>
      <c r="AQO96" s="395">
        <f t="shared" ref="AQO96:AQO98" ca="1" si="7937">AQK96</f>
        <v>0</v>
      </c>
      <c r="AQP96" s="395">
        <f ca="1">IF(AQD96&lt;&gt;"",RANK(AQO96,AQO95:AQO98),"")</f>
        <v>1</v>
      </c>
      <c r="AQQ96" s="395">
        <f ca="1">IF(AQD96&lt;&gt;"",SUMPRODUCT((AQO95:AQO98=AQO96)*(AQJ95:AQJ98&gt;AQJ96)),"")</f>
        <v>0</v>
      </c>
      <c r="AQR96" s="395">
        <f ca="1">IF(AQD96&lt;&gt;"",SUMPRODUCT((AQO95:AQO98=AQO96)*(AQJ95:AQJ98=AQJ96)*(AQH95:AQH98&gt;AQH96)),"")</f>
        <v>0</v>
      </c>
      <c r="AQS96" s="395">
        <f ca="1">IF(AQD96&lt;&gt;"",SUMPRODUCT((AQO95:AQO98=AQO96)*(AQJ95:AQJ98=AQJ96)*(AQH95:AQH98=AQH96)*(AQL95:AQL98&gt;AQL96)),"")</f>
        <v>0</v>
      </c>
      <c r="AQT96" s="395">
        <f ca="1">IF(AQD96&lt;&gt;"",SUMPRODUCT((AQO95:AQO98=AQO96)*(AQJ95:AQJ98=AQJ96)*(AQH95:AQH98=AQH96)*(AQL95:AQL98=AQL96)*(AQM95:AQM98&gt;AQM96)),"")</f>
        <v>0</v>
      </c>
      <c r="AQU96" s="395">
        <f ca="1">IF(AQD96&lt;&gt;"",SUMPRODUCT((AQO95:AQO98=AQO96)*(AQJ95:AQJ98=AQJ96)*(AQH95:AQH98=AQH96)*(AQL95:AQL98=AQL96)*(AQM95:AQM98=AQM96)*(AQN95:AQN98&gt;AQN96)),"")</f>
        <v>2</v>
      </c>
      <c r="AQV96" s="395">
        <f t="shared" ref="AQV96:AQV98" ca="1" si="7938">IF(AQD96&lt;&gt;"",SUM(AQP96:AQU96),"")</f>
        <v>3</v>
      </c>
      <c r="AQW96" s="395" t="str">
        <f ca="1">IF(AQX44&lt;&gt;"",SUMPRODUCT((ARE43:ARE46=ARE44)*(ARD43:ARD46=ARD44)*(ARB43:ARB46=ARB44)*(ARC43:ARC46=ARC44)),"")</f>
        <v/>
      </c>
      <c r="AQX96" s="395" t="str">
        <f ca="1">IF(AND(AQW96&lt;&gt;"",AQW96&gt;1),AQX44,"")</f>
        <v/>
      </c>
      <c r="AQY96" s="395">
        <f ca="1">SUMPRODUCT((ATI3:ATI54=AQX96)*(ATL3:ATL54=AQX97)*(ATM3:ATM54="W"))+SUMPRODUCT((ATI3:ATI54=AQX96)*(ATL3:ATL54=AQX98)*(ATM3:ATM54="W"))+SUMPRODUCT((ATI3:ATI54=AQX96)*(ATL3:ATL54=AQX99)*(ATM3:ATM54="W"))+SUMPRODUCT((ATI3:ATI54=AQX97)*(ATL3:ATL54=AQX96)*(ATN3:ATN54="W"))+SUMPRODUCT((ATI3:ATI54=AQX98)*(ATL3:ATL54=AQX96)*(ATN3:ATN54="W"))+SUMPRODUCT((ATI3:ATI54=AQX99)*(ATL3:ATL54=AQX96)*(ATN3:ATN54="W"))</f>
        <v>0</v>
      </c>
      <c r="AQZ96" s="395">
        <f ca="1">SUMPRODUCT((ATI3:ATI54=AQX96)*(ATL3:ATL54=AQX97)*(ATM3:ATM54="D"))+SUMPRODUCT((ATI3:ATI54=AQX96)*(ATL3:ATL54=AQX98)*(ATM3:ATM54="D"))+SUMPRODUCT((ATI3:ATI54=AQX96)*(ATL3:ATL54=AQX99)*(ATM3:ATM54="D"))+SUMPRODUCT((ATI3:ATI54=AQX97)*(ATL3:ATL54=AQX96)*(ATM3:ATM54="D"))+SUMPRODUCT((ATI3:ATI54=AQX98)*(ATL3:ATL54=AQX96)*(ATM3:ATM54="D"))+SUMPRODUCT((ATI3:ATI54=AQX99)*(ATL3:ATL54=AQX96)*(ATM3:ATM54="D"))</f>
        <v>0</v>
      </c>
      <c r="ARA96" s="395">
        <f ca="1">SUMPRODUCT((ATI3:ATI54=AQX96)*(ATL3:ATL54=AQX97)*(ATM3:ATM54="L"))+SUMPRODUCT((ATI3:ATI54=AQX96)*(ATL3:ATL54=AQX98)*(ATM3:ATM54="L"))+SUMPRODUCT((ATI3:ATI54=AQX96)*(ATL3:ATL54=AQX99)*(ATM3:ATM54="L"))+SUMPRODUCT((ATI3:ATI54=AQX97)*(ATL3:ATL54=AQX96)*(ATN3:ATN54="L"))+SUMPRODUCT((ATI3:ATI54=AQX98)*(ATL3:ATL54=AQX96)*(ATN3:ATN54="L"))+SUMPRODUCT((ATI3:ATI54=AQX99)*(ATL3:ATL54=AQX96)*(ATN3:ATN54="L"))</f>
        <v>0</v>
      </c>
      <c r="ARB96" s="395">
        <f ca="1">SUMPRODUCT((ATI3:ATI54=AQX96)*(ATL3:ATL54=AQX97)*ATJ3:ATJ54)+SUMPRODUCT((ATI3:ATI54=AQX96)*(ATL3:ATL54=AQX98)*ATJ3:ATJ54)+SUMPRODUCT((ATI3:ATI54=AQX96)*(ATL3:ATL54=AQX99)*ATJ3:ATJ54)+SUMPRODUCT((ATI3:ATI54=AQX96)*(ATL3:ATL54=AQX95)*ATJ3:ATJ54)+SUMPRODUCT((ATI3:ATI54=AQX97)*(ATL3:ATL54=AQX96)*ATK3:ATK54)+SUMPRODUCT((ATI3:ATI54=AQX98)*(ATL3:ATL54=AQX96)*ATK3:ATK54)+SUMPRODUCT((ATI3:ATI54=AQX99)*(ATL3:ATL54=AQX96)*ATK3:ATK54)+SUMPRODUCT((ATI3:ATI54=AQX95)*(ATL3:ATL54=AQX96)*ATK3:ATK54)</f>
        <v>0</v>
      </c>
      <c r="ARC96" s="395">
        <f ca="1">SUMPRODUCT((ATI3:ATI54=AQX96)*(ATL3:ATL54=AQX97)*ATK3:ATK54)+SUMPRODUCT((ATI3:ATI54=AQX96)*(ATL3:ATL54=AQX98)*ATK3:ATK54)+SUMPRODUCT((ATI3:ATI54=AQX96)*(ATL3:ATL54=AQX99)*ATK3:ATK54)+SUMPRODUCT((ATI3:ATI54=AQX96)*(ATL3:ATL54=AQX95)*ATK3:ATK54)+SUMPRODUCT((ATI3:ATI54=AQX97)*(ATL3:ATL54=AQX96)*ATJ3:ATJ54)+SUMPRODUCT((ATI3:ATI54=AQX98)*(ATL3:ATL54=AQX96)*ATJ3:ATJ54)+SUMPRODUCT((ATI3:ATI54=AQX99)*(ATL3:ATL54=AQX96)*ATJ3:ATJ54)+SUMPRODUCT((ATI3:ATI54=AQX95)*(ATL3:ATL54=AQX96)*ATJ3:ATJ54)</f>
        <v>0</v>
      </c>
      <c r="ARD96" s="395">
        <f ca="1">ARB96-ARC96+1000</f>
        <v>1000</v>
      </c>
      <c r="ARE96" s="395" t="str">
        <f t="shared" ref="ARE96:ARE98" ca="1" si="7939">IF(AQX96&lt;&gt;"",AQY96*3+AQZ96*1,"")</f>
        <v/>
      </c>
      <c r="ARF96" s="395" t="str">
        <f ca="1">IF(AQX96&lt;&gt;"",VLOOKUP(AQX96,APK4:APQ52,7,FALSE),"")</f>
        <v/>
      </c>
      <c r="ARG96" s="395" t="str">
        <f ca="1">IF(AQX96&lt;&gt;"",VLOOKUP(AQX96,APK4:APQ52,5,FALSE),"")</f>
        <v/>
      </c>
      <c r="ARH96" s="395" t="str">
        <f ca="1">IF(AQX96&lt;&gt;"",VLOOKUP(AQX96,APK4:APS52,9,FALSE),"")</f>
        <v/>
      </c>
      <c r="ARI96" s="395" t="str">
        <f t="shared" ref="ARI96:ARI98" ca="1" si="7940">ARE96</f>
        <v/>
      </c>
      <c r="ARJ96" s="395" t="str">
        <f ca="1">IF(AQX96&lt;&gt;"",RANK(ARI96,ARI95:ARI98),"")</f>
        <v/>
      </c>
      <c r="ARK96" s="395" t="str">
        <f ca="1">IF(AQX96&lt;&gt;"",SUMPRODUCT((ARI95:ARI98=ARI96)*(ARD95:ARD98&gt;ARD96)),"")</f>
        <v/>
      </c>
      <c r="ARL96" s="395" t="str">
        <f ca="1">IF(AQX96&lt;&gt;"",SUMPRODUCT((ARI95:ARI98=ARI96)*(ARD95:ARD98=ARD96)*(ARB95:ARB98&gt;ARB96)),"")</f>
        <v/>
      </c>
      <c r="ARM96" s="395" t="str">
        <f ca="1">IF(AQX96&lt;&gt;"",SUMPRODUCT((ARI95:ARI98=ARI96)*(ARD95:ARD98=ARD96)*(ARB95:ARB98=ARB96)*(ARF95:ARF98&gt;ARF96)),"")</f>
        <v/>
      </c>
      <c r="ARN96" s="395" t="str">
        <f ca="1">IF(AQX96&lt;&gt;"",SUMPRODUCT((ARI95:ARI98=ARI96)*(ARD95:ARD98=ARD96)*(ARB95:ARB98=ARB96)*(ARF95:ARF98=ARF96)*(ARG95:ARG98&gt;ARG96)),"")</f>
        <v/>
      </c>
      <c r="ARO96" s="395" t="str">
        <f ca="1">IF(AQX96&lt;&gt;"",SUMPRODUCT((ARI95:ARI98=ARI96)*(ARD95:ARD98=ARD96)*(ARB95:ARB98=ARB96)*(ARF95:ARF98=ARF96)*(ARG95:ARG98=ARG96)*(ARH95:ARH98&gt;ARH96)),"")</f>
        <v/>
      </c>
      <c r="ARP96" s="395" t="str">
        <f ca="1">IF(AQX96&lt;&gt;"",SUM(ARJ96:ARO96)+1,"")</f>
        <v/>
      </c>
    </row>
    <row r="97" spans="7:1160" x14ac:dyDescent="0.25">
      <c r="G97" s="395">
        <v>1</v>
      </c>
      <c r="H97" s="395">
        <v>1</v>
      </c>
      <c r="I97" s="395">
        <v>1</v>
      </c>
      <c r="J97" s="395">
        <f>IF(COUNTIF(J43:J46,4)=4,1,SUMPRODUCT((J43:J46=J45)*(I43:I46=I45)*(G43:G46&gt;G45))+1)</f>
        <v>1</v>
      </c>
      <c r="U97" s="395" t="str">
        <f>IF(V45&lt;&gt;"",SUMPRODUCT((AC43:AC46=AC45)*(AB43:AB46=AB45)*(Z43:Z46=Z45)*(AA43:AA46=AA45)),"")</f>
        <v/>
      </c>
      <c r="V97" s="395" t="str">
        <f>IF(AND(U97&lt;&gt;"",U97&gt;1),V45,"")</f>
        <v/>
      </c>
      <c r="W97" s="395">
        <f>SUMPRODUCT((DA3:DA54=V97)*(DD3:DD54=V98)*(DE3:DE54="W"))+SUMPRODUCT((DA3:DA54=V97)*(DD3:DD54=V99)*(DE3:DE54="W"))+SUMPRODUCT((DA3:DA54=V97)*(DD3:DD54=V95)*(DE3:DE54="W"))+SUMPRODUCT((DA3:DA54=V97)*(DD3:DD54=V96)*(DE3:DE54="W"))+SUMPRODUCT((DA3:DA54=V98)*(DD3:DD54=V97)*(DF3:DF54="W"))+SUMPRODUCT((DA3:DA54=V99)*(DD3:DD54=V97)*(DF3:DF54="W"))+SUMPRODUCT((DA3:DA54=V95)*(DD3:DD54=V97)*(DF3:DF54="W"))+SUMPRODUCT((DA3:DA54=V96)*(DD3:DD54=V97)*(DF3:DF54="W"))</f>
        <v>0</v>
      </c>
      <c r="X97" s="395">
        <f>SUMPRODUCT((DA3:DA54=V97)*(DD3:DD54=V98)*(DE3:DE54="D"))+SUMPRODUCT((DA3:DA54=V97)*(DD3:DD54=V99)*(DE3:DE54="D"))+SUMPRODUCT((DA3:DA54=V97)*(DD3:DD54=V95)*(DE3:DE54="D"))+SUMPRODUCT((DA3:DA54=V97)*(DD3:DD54=V96)*(DE3:DE54="D"))+SUMPRODUCT((DA3:DA54=V98)*(DD3:DD54=V97)*(DE3:DE54="D"))+SUMPRODUCT((DA3:DA54=V99)*(DD3:DD54=V97)*(DE3:DE54="D"))+SUMPRODUCT((DA3:DA54=V95)*(DD3:DD54=V97)*(DE3:DE54="D"))+SUMPRODUCT((DA3:DA54=V96)*(DD3:DD54=V97)*(DE3:DE54="D"))</f>
        <v>0</v>
      </c>
      <c r="Y97" s="395">
        <f>SUMPRODUCT((DA3:DA54=V97)*(DD3:DD54=V98)*(DE3:DE54="L"))+SUMPRODUCT((DA3:DA54=V97)*(DD3:DD54=V99)*(DE3:DE54="L"))+SUMPRODUCT((DA3:DA54=V97)*(DD3:DD54=V95)*(DE3:DE54="L"))+SUMPRODUCT((DA3:DA54=V97)*(DD3:DD54=V96)*(DE3:DE54="L"))+SUMPRODUCT((DA3:DA54=V98)*(DD3:DD54=V97)*(DF3:DF54="L"))+SUMPRODUCT((DA3:DA54=V99)*(DD3:DD54=V97)*(DF3:DF54="L"))+SUMPRODUCT((DA3:DA54=V95)*(DD3:DD54=V97)*(DF3:DF54="L"))+SUMPRODUCT((DA3:DA54=V96)*(DD3:DD54=V97)*(DF3:DF54="L"))</f>
        <v>0</v>
      </c>
      <c r="Z97" s="395">
        <f>SUMPRODUCT((DA3:DA54=V97)*(DD3:DD54=V98)*DB3:DB54)+SUMPRODUCT((DA3:DA54=V97)*(DD3:DD54=V99)*DB3:DB54)+SUMPRODUCT((DA3:DA54=V97)*(DD3:DD54=V95)*DB3:DB54)+SUMPRODUCT((DA3:DA54=V97)*(DD3:DD54=V96)*DB3:DB54)+SUMPRODUCT((DA3:DA54=V98)*(DD3:DD54=V97)*DC3:DC54)+SUMPRODUCT((DA3:DA54=V99)*(DD3:DD54=V97)*DC3:DC54)+SUMPRODUCT((DA3:DA54=V95)*(DD3:DD54=V97)*DC3:DC54)+SUMPRODUCT((DA3:DA54=V96)*(DD3:DD54=V97)*DC3:DC54)</f>
        <v>0</v>
      </c>
      <c r="AA97" s="395">
        <f>SUMPRODUCT((DA3:DA54=V97)*(DD3:DD54=V98)*DC3:DC54)+SUMPRODUCT((DA3:DA54=V97)*(DD3:DD54=V99)*DC3:DC54)+SUMPRODUCT((DA3:DA54=V97)*(DD3:DD54=V95)*DC3:DC54)+SUMPRODUCT((DA3:DA54=V97)*(DD3:DD54=V96)*DC3:DC54)+SUMPRODUCT((DA3:DA54=V98)*(DD3:DD54=V97)*DB3:DB54)+SUMPRODUCT((DA3:DA54=V99)*(DD3:DD54=V97)*DB3:DB54)+SUMPRODUCT((DA3:DA54=V95)*(DD3:DD54=V97)*DB3:DB54)+SUMPRODUCT((DA3:DA54=V96)*(DD3:DD54=V97)*DB3:DB54)</f>
        <v>0</v>
      </c>
      <c r="AB97" s="395">
        <f>Z97-AA97+1000</f>
        <v>1000</v>
      </c>
      <c r="AC97" s="395" t="str">
        <f t="shared" si="7886"/>
        <v/>
      </c>
      <c r="AD97" s="395" t="str">
        <f>IF(V97&lt;&gt;"",VLOOKUP(V97,C4:I52,7,FALSE),"")</f>
        <v/>
      </c>
      <c r="AE97" s="395" t="str">
        <f>IF(V97&lt;&gt;"",VLOOKUP(V97,C4:I52,5,FALSE),"")</f>
        <v/>
      </c>
      <c r="AF97" s="395" t="str">
        <f>IF(V97&lt;&gt;"",VLOOKUP(V97,C4:K52,9,FALSE),"")</f>
        <v/>
      </c>
      <c r="AG97" s="395" t="str">
        <f t="shared" si="7887"/>
        <v/>
      </c>
      <c r="AH97" s="395" t="str">
        <f>IF(V97&lt;&gt;"",RANK(AG97,AG95:AG98),"")</f>
        <v/>
      </c>
      <c r="AI97" s="395" t="str">
        <f>IF(V97&lt;&gt;"",SUMPRODUCT((AG95:AG98=AG97)*(AB95:AB98&gt;AB97)),"")</f>
        <v/>
      </c>
      <c r="AJ97" s="395" t="str">
        <f>IF(V97&lt;&gt;"",SUMPRODUCT((AG95:AG98=AG97)*(AB95:AB98=AB97)*(Z95:Z98&gt;Z97)),"")</f>
        <v/>
      </c>
      <c r="AK97" s="395" t="str">
        <f>IF(V97&lt;&gt;"",SUMPRODUCT((AG95:AG98=AG97)*(AB95:AB98=AB97)*(Z95:Z98=Z97)*(AD95:AD98&gt;AD97)),"")</f>
        <v/>
      </c>
      <c r="AL97" s="395" t="str">
        <f>IF(V97&lt;&gt;"",SUMPRODUCT((AG95:AG98=AG97)*(AB95:AB98=AB97)*(Z95:Z98=Z97)*(AD95:AD98=AD97)*(AE95:AE98&gt;AE97)),"")</f>
        <v/>
      </c>
      <c r="AM97" s="395" t="str">
        <f>IF(V97&lt;&gt;"",SUMPRODUCT((AG95:AG98=AG97)*(AB95:AB98=AB97)*(Z95:Z98=Z97)*(AD95:AD98=AD97)*(AE95:AE98=AE97)*(AF95:AF98&gt;AF97)),"")</f>
        <v/>
      </c>
      <c r="AN97" s="395" t="str">
        <f t="shared" si="7888"/>
        <v/>
      </c>
      <c r="AO97" s="395" t="str">
        <f>IF(AP45&lt;&gt;"",SUMPRODUCT((AW43:AW46=AW45)*(AV43:AV46=AV45)*(AT43:AT46=AT45)*(AU43:AU46=AU45)),"")</f>
        <v/>
      </c>
      <c r="AP97" s="395" t="str">
        <f>IF(AND(AO97&lt;&gt;"",AO97&gt;1),AP45,"")</f>
        <v/>
      </c>
      <c r="AQ97" s="395">
        <f>SUMPRODUCT((DA3:DA54=AP97)*(DD3:DD54=AP98)*(DE3:DE54="W"))+SUMPRODUCT((DA3:DA54=AP97)*(DD3:DD54=AP99)*(DE3:DE54="W"))+SUMPRODUCT((DA3:DA54=AP97)*(DD3:DD54=AP96)*(DE3:DE54="W"))+SUMPRODUCT((DA3:DA54=AP98)*(DD3:DD54=AP97)*(DF3:DF54="W"))+SUMPRODUCT((DA3:DA54=AP99)*(DD3:DD54=AP97)*(DF3:DF54="W"))+SUMPRODUCT((DA3:DA54=AP96)*(DD3:DD54=AP97)*(DF3:DF54="W"))</f>
        <v>0</v>
      </c>
      <c r="AR97" s="395">
        <f>SUMPRODUCT((DA3:DA54=AP97)*(DD3:DD54=AP98)*(DE3:DE54="D"))+SUMPRODUCT((DA3:DA54=AP97)*(DD3:DD54=AP99)*(DE3:DE54="D"))+SUMPRODUCT((DA3:DA54=AP97)*(DD3:DD54=AP96)*(DE3:DE54="D"))+SUMPRODUCT((DA3:DA54=AP98)*(DD3:DD54=AP97)*(DE3:DE54="D"))+SUMPRODUCT((DA3:DA54=AP99)*(DD3:DD54=AP97)*(DE3:DE54="D"))+SUMPRODUCT((DA3:DA54=AP96)*(DD3:DD54=AP97)*(DE3:DE54="D"))</f>
        <v>0</v>
      </c>
      <c r="AS97" s="395">
        <f>SUMPRODUCT((DA3:DA54=AP97)*(DD3:DD54=AP98)*(DE3:DE54="L"))+SUMPRODUCT((DA3:DA54=AP97)*(DD3:DD54=AP99)*(DE3:DE54="L"))+SUMPRODUCT((DA3:DA54=AP97)*(DD3:DD54=AP96)*(DE3:DE54="L"))+SUMPRODUCT((DA3:DA54=AP98)*(DD3:DD54=AP97)*(DF3:DF54="L"))+SUMPRODUCT((DA3:DA54=AP99)*(DD3:DD54=AP97)*(DF3:DF54="L"))+SUMPRODUCT((DA3:DA54=AP96)*(DD3:DD54=AP97)*(DF3:DF54="L"))</f>
        <v>0</v>
      </c>
      <c r="AT97" s="395">
        <f>SUMPRODUCT((DA3:DA54=AP97)*(DD3:DD54=AP98)*DB3:DB54)+SUMPRODUCT((DA3:DA54=AP97)*(DD3:DD54=AP99)*DB3:DB54)+SUMPRODUCT((DA3:DA54=AP97)*(DD3:DD54=AP95)*DB3:DB54)+SUMPRODUCT((DA3:DA54=AP97)*(DD3:DD54=AP96)*DB3:DB54)+SUMPRODUCT((DA3:DA54=AP98)*(DD3:DD54=AP97)*DC3:DC54)+SUMPRODUCT((DA3:DA54=AP99)*(DD3:DD54=AP97)*DC3:DC54)+SUMPRODUCT((DA3:DA54=AP95)*(DD3:DD54=AP97)*DC3:DC54)+SUMPRODUCT((DA3:DA54=AP96)*(DD3:DD54=AP97)*DC3:DC54)</f>
        <v>0</v>
      </c>
      <c r="AU97" s="395">
        <f>SUMPRODUCT((DA3:DA54=AP97)*(DD3:DD54=AP98)*DC3:DC54)+SUMPRODUCT((DA3:DA54=AP97)*(DD3:DD54=AP99)*DC3:DC54)+SUMPRODUCT((DA3:DA54=AP97)*(DD3:DD54=AP95)*DC3:DC54)+SUMPRODUCT((DA3:DA54=AP97)*(DD3:DD54=AP96)*DC3:DC54)+SUMPRODUCT((DA3:DA54=AP98)*(DD3:DD54=AP97)*DB3:DB54)+SUMPRODUCT((DA3:DA54=AP99)*(DD3:DD54=AP97)*DB3:DB54)+SUMPRODUCT((DA3:DA54=AP95)*(DD3:DD54=AP97)*DB3:DB54)+SUMPRODUCT((DA3:DA54=AP96)*(DD3:DD54=AP97)*DB3:DB54)</f>
        <v>0</v>
      </c>
      <c r="AV97" s="395">
        <f>AT97-AU97+1000</f>
        <v>1000</v>
      </c>
      <c r="AW97" s="395" t="str">
        <f t="shared" si="7889"/>
        <v/>
      </c>
      <c r="AX97" s="395" t="str">
        <f>IF(AP97&lt;&gt;"",VLOOKUP(AP97,C4:I52,7,FALSE),"")</f>
        <v/>
      </c>
      <c r="AY97" s="395" t="str">
        <f>IF(AP97&lt;&gt;"",VLOOKUP(AP97,C4:I52,5,FALSE),"")</f>
        <v/>
      </c>
      <c r="AZ97" s="395" t="str">
        <f>IF(AP97&lt;&gt;"",VLOOKUP(AP97,C4:K52,9,FALSE),"")</f>
        <v/>
      </c>
      <c r="BA97" s="395" t="str">
        <f t="shared" si="7890"/>
        <v/>
      </c>
      <c r="BB97" s="395" t="str">
        <f>IF(AP97&lt;&gt;"",RANK(BA97,BA95:BA98),"")</f>
        <v/>
      </c>
      <c r="BC97" s="395" t="str">
        <f>IF(AP97&lt;&gt;"",SUMPRODUCT((BA95:BA98=BA97)*(AV95:AV98&gt;AV97)),"")</f>
        <v/>
      </c>
      <c r="BD97" s="395" t="str">
        <f>IF(AP97&lt;&gt;"",SUMPRODUCT((BA95:BA98=BA97)*(AV95:AV98=AV97)*(AT95:AT98&gt;AT97)),"")</f>
        <v/>
      </c>
      <c r="BE97" s="395" t="str">
        <f>IF(AP97&lt;&gt;"",SUMPRODUCT((BA95:BA98=BA97)*(AV95:AV98=AV97)*(AT95:AT98=AT97)*(AX95:AX98&gt;AX97)),"")</f>
        <v/>
      </c>
      <c r="BF97" s="395" t="str">
        <f>IF(AP97&lt;&gt;"",SUMPRODUCT((BA95:BA98=BA97)*(AV95:AV98=AV97)*(AT95:AT98=AT97)*(AX95:AX98=AX97)*(AY95:AY98&gt;AY97)),"")</f>
        <v/>
      </c>
      <c r="BG97" s="395" t="str">
        <f>IF(AP97&lt;&gt;"",SUMPRODUCT((BA95:BA98=BA97)*(AV95:AV98=AV97)*(AT95:AT98=AT97)*(AX95:AX98=AX97)*(AY95:AY98=AY97)*(AZ95:AZ98&gt;AZ97)),"")</f>
        <v/>
      </c>
      <c r="BH97" s="395" t="str">
        <f t="shared" ref="BH97:BH98" si="7941">IF(AP97&lt;&gt;"",SUM(BB97:BG97)+1,"")</f>
        <v/>
      </c>
      <c r="DP97" s="395">
        <f ca="1">IF(COUNTIF(DP43:DP46,4)=4,1,SUMPRODUCT((DP43:DP46=DP45)*(DO43:DO46=DO45)*(DM43:DM46&gt;DM45))+1)</f>
        <v>1</v>
      </c>
      <c r="EA97" s="395" t="str">
        <f ca="1">IF(EB45&lt;&gt;"",SUMPRODUCT((EI43:EI46=EI45)*(EH43:EH46=EH45)*(EF43:EF46=EF45)*(EG43:EG46=EG45)),"")</f>
        <v/>
      </c>
      <c r="EB97" s="395" t="str">
        <f ca="1">IF(AND(EA97&lt;&gt;"",EA97&gt;1),EB45,"")</f>
        <v/>
      </c>
      <c r="EC97" s="395">
        <f ca="1">SUMPRODUCT((HG3:HG54=EB97)*(HJ3:HJ54=EB98)*(HK3:HK54="W"))+SUMPRODUCT((HG3:HG54=EB97)*(HJ3:HJ54=EB99)*(HK3:HK54="W"))+SUMPRODUCT((HG3:HG54=EB97)*(HJ3:HJ54=EB95)*(HK3:HK54="W"))+SUMPRODUCT((HG3:HG54=EB97)*(HJ3:HJ54=EB96)*(HK3:HK54="W"))+SUMPRODUCT((HG3:HG54=EB98)*(HJ3:HJ54=EB97)*(HL3:HL54="W"))+SUMPRODUCT((HG3:HG54=EB99)*(HJ3:HJ54=EB97)*(HL3:HL54="W"))+SUMPRODUCT((HG3:HG54=EB95)*(HJ3:HJ54=EB97)*(HL3:HL54="W"))+SUMPRODUCT((HG3:HG54=EB96)*(HJ3:HJ54=EB97)*(HL3:HL54="W"))</f>
        <v>0</v>
      </c>
      <c r="ED97" s="395">
        <f ca="1">SUMPRODUCT((HG3:HG54=EB97)*(HJ3:HJ54=EB98)*(HK3:HK54="D"))+SUMPRODUCT((HG3:HG54=EB97)*(HJ3:HJ54=EB99)*(HK3:HK54="D"))+SUMPRODUCT((HG3:HG54=EB97)*(HJ3:HJ54=EB95)*(HK3:HK54="D"))+SUMPRODUCT((HG3:HG54=EB97)*(HJ3:HJ54=EB96)*(HK3:HK54="D"))+SUMPRODUCT((HG3:HG54=EB98)*(HJ3:HJ54=EB97)*(HK3:HK54="D"))+SUMPRODUCT((HG3:HG54=EB99)*(HJ3:HJ54=EB97)*(HK3:HK54="D"))+SUMPRODUCT((HG3:HG54=EB95)*(HJ3:HJ54=EB97)*(HK3:HK54="D"))+SUMPRODUCT((HG3:HG54=EB96)*(HJ3:HJ54=EB97)*(HK3:HK54="D"))</f>
        <v>0</v>
      </c>
      <c r="EE97" s="395">
        <f ca="1">SUMPRODUCT((HG3:HG54=EB97)*(HJ3:HJ54=EB98)*(HK3:HK54="L"))+SUMPRODUCT((HG3:HG54=EB97)*(HJ3:HJ54=EB99)*(HK3:HK54="L"))+SUMPRODUCT((HG3:HG54=EB97)*(HJ3:HJ54=EB95)*(HK3:HK54="L"))+SUMPRODUCT((HG3:HG54=EB97)*(HJ3:HJ54=EB96)*(HK3:HK54="L"))+SUMPRODUCT((HG3:HG54=EB98)*(HJ3:HJ54=EB97)*(HL3:HL54="L"))+SUMPRODUCT((HG3:HG54=EB99)*(HJ3:HJ54=EB97)*(HL3:HL54="L"))+SUMPRODUCT((HG3:HG54=EB95)*(HJ3:HJ54=EB97)*(HL3:HL54="L"))+SUMPRODUCT((HG3:HG54=EB96)*(HJ3:HJ54=EB97)*(HL3:HL54="L"))</f>
        <v>0</v>
      </c>
      <c r="EF97" s="395">
        <f ca="1">SUMPRODUCT((HG3:HG54=EB97)*(HJ3:HJ54=EB98)*HH3:HH54)+SUMPRODUCT((HG3:HG54=EB97)*(HJ3:HJ54=EB99)*HH3:HH54)+SUMPRODUCT((HG3:HG54=EB97)*(HJ3:HJ54=EB95)*HH3:HH54)+SUMPRODUCT((HG3:HG54=EB97)*(HJ3:HJ54=EB96)*HH3:HH54)+SUMPRODUCT((HG3:HG54=EB98)*(HJ3:HJ54=EB97)*HI3:HI54)+SUMPRODUCT((HG3:HG54=EB99)*(HJ3:HJ54=EB97)*HI3:HI54)+SUMPRODUCT((HG3:HG54=EB95)*(HJ3:HJ54=EB97)*HI3:HI54)+SUMPRODUCT((HG3:HG54=EB96)*(HJ3:HJ54=EB97)*HI3:HI54)</f>
        <v>0</v>
      </c>
      <c r="EG97" s="395">
        <f ca="1">SUMPRODUCT((HG3:HG54=EB97)*(HJ3:HJ54=EB98)*HI3:HI54)+SUMPRODUCT((HG3:HG54=EB97)*(HJ3:HJ54=EB99)*HI3:HI54)+SUMPRODUCT((HG3:HG54=EB97)*(HJ3:HJ54=EB95)*HI3:HI54)+SUMPRODUCT((HG3:HG54=EB97)*(HJ3:HJ54=EB96)*HI3:HI54)+SUMPRODUCT((HG3:HG54=EB98)*(HJ3:HJ54=EB97)*HH3:HH54)+SUMPRODUCT((HG3:HG54=EB99)*(HJ3:HJ54=EB97)*HH3:HH54)+SUMPRODUCT((HG3:HG54=EB95)*(HJ3:HJ54=EB97)*HH3:HH54)+SUMPRODUCT((HG3:HG54=EB96)*(HJ3:HJ54=EB97)*HH3:HH54)</f>
        <v>0</v>
      </c>
      <c r="EH97" s="395">
        <f ca="1">EF97-EG97+1000</f>
        <v>1000</v>
      </c>
      <c r="EI97" s="395" t="str">
        <f t="shared" ca="1" si="7891"/>
        <v/>
      </c>
      <c r="EJ97" s="395" t="str">
        <f ca="1">IF(EB97&lt;&gt;"",VLOOKUP(EB97,DI4:DO52,7,FALSE),"")</f>
        <v/>
      </c>
      <c r="EK97" s="395" t="str">
        <f ca="1">IF(EB97&lt;&gt;"",VLOOKUP(EB97,DI4:DO52,5,FALSE),"")</f>
        <v/>
      </c>
      <c r="EL97" s="395" t="str">
        <f ca="1">IF(EB97&lt;&gt;"",VLOOKUP(EB97,DI4:DQ52,9,FALSE),"")</f>
        <v/>
      </c>
      <c r="EM97" s="395" t="str">
        <f t="shared" ca="1" si="7892"/>
        <v/>
      </c>
      <c r="EN97" s="395" t="str">
        <f ca="1">IF(EB97&lt;&gt;"",RANK(EM97,EM95:EM98),"")</f>
        <v/>
      </c>
      <c r="EO97" s="395" t="str">
        <f ca="1">IF(EB97&lt;&gt;"",SUMPRODUCT((EM95:EM98=EM97)*(EH95:EH98&gt;EH97)),"")</f>
        <v/>
      </c>
      <c r="EP97" s="395" t="str">
        <f ca="1">IF(EB97&lt;&gt;"",SUMPRODUCT((EM95:EM98=EM97)*(EH95:EH98=EH97)*(EF95:EF98&gt;EF97)),"")</f>
        <v/>
      </c>
      <c r="EQ97" s="395" t="str">
        <f ca="1">IF(EB97&lt;&gt;"",SUMPRODUCT((EM95:EM98=EM97)*(EH95:EH98=EH97)*(EF95:EF98=EF97)*(EJ95:EJ98&gt;EJ97)),"")</f>
        <v/>
      </c>
      <c r="ER97" s="395" t="str">
        <f ca="1">IF(EB97&lt;&gt;"",SUMPRODUCT((EM95:EM98=EM97)*(EH95:EH98=EH97)*(EF95:EF98=EF97)*(EJ95:EJ98=EJ97)*(EK95:EK98&gt;EK97)),"")</f>
        <v/>
      </c>
      <c r="ES97" s="395" t="str">
        <f ca="1">IF(EB97&lt;&gt;"",SUMPRODUCT((EM95:EM98=EM97)*(EH95:EH98=EH97)*(EF95:EF98=EF97)*(EJ95:EJ98=EJ97)*(EK95:EK98=EK97)*(EL95:EL98&gt;EL97)),"")</f>
        <v/>
      </c>
      <c r="ET97" s="395" t="str">
        <f t="shared" ca="1" si="7893"/>
        <v/>
      </c>
      <c r="EU97" s="395" t="str">
        <f ca="1">IF(EV45&lt;&gt;"",SUMPRODUCT((FC43:FC46=FC45)*(FB43:FB46=FB45)*(EZ43:EZ46=EZ45)*(FA43:FA46=FA45)),"")</f>
        <v/>
      </c>
      <c r="EV97" s="395" t="str">
        <f ca="1">IF(AND(EU97&lt;&gt;"",EU97&gt;1),EV45,"")</f>
        <v/>
      </c>
      <c r="EW97" s="395">
        <f ca="1">SUMPRODUCT((HG3:HG54=EV97)*(HJ3:HJ54=EV98)*(HK3:HK54="W"))+SUMPRODUCT((HG3:HG54=EV97)*(HJ3:HJ54=EV99)*(HK3:HK54="W"))+SUMPRODUCT((HG3:HG54=EV97)*(HJ3:HJ54=EV96)*(HK3:HK54="W"))+SUMPRODUCT((HG3:HG54=EV98)*(HJ3:HJ54=EV97)*(HL3:HL54="W"))+SUMPRODUCT((HG3:HG54=EV99)*(HJ3:HJ54=EV97)*(HL3:HL54="W"))+SUMPRODUCT((HG3:HG54=EV96)*(HJ3:HJ54=EV97)*(HL3:HL54="W"))</f>
        <v>0</v>
      </c>
      <c r="EX97" s="395">
        <f ca="1">SUMPRODUCT((HG3:HG54=EV97)*(HJ3:HJ54=EV98)*(HK3:HK54="D"))+SUMPRODUCT((HG3:HG54=EV97)*(HJ3:HJ54=EV99)*(HK3:HK54="D"))+SUMPRODUCT((HG3:HG54=EV97)*(HJ3:HJ54=EV96)*(HK3:HK54="D"))+SUMPRODUCT((HG3:HG54=EV98)*(HJ3:HJ54=EV97)*(HK3:HK54="D"))+SUMPRODUCT((HG3:HG54=EV99)*(HJ3:HJ54=EV97)*(HK3:HK54="D"))+SUMPRODUCT((HG3:HG54=EV96)*(HJ3:HJ54=EV97)*(HK3:HK54="D"))</f>
        <v>0</v>
      </c>
      <c r="EY97" s="395">
        <f ca="1">SUMPRODUCT((HG3:HG54=EV97)*(HJ3:HJ54=EV98)*(HK3:HK54="L"))+SUMPRODUCT((HG3:HG54=EV97)*(HJ3:HJ54=EV99)*(HK3:HK54="L"))+SUMPRODUCT((HG3:HG54=EV97)*(HJ3:HJ54=EV96)*(HK3:HK54="L"))+SUMPRODUCT((HG3:HG54=EV98)*(HJ3:HJ54=EV97)*(HL3:HL54="L"))+SUMPRODUCT((HG3:HG54=EV99)*(HJ3:HJ54=EV97)*(HL3:HL54="L"))+SUMPRODUCT((HG3:HG54=EV96)*(HJ3:HJ54=EV97)*(HL3:HL54="L"))</f>
        <v>0</v>
      </c>
      <c r="EZ97" s="395">
        <f ca="1">SUMPRODUCT((HG3:HG54=EV97)*(HJ3:HJ54=EV98)*HH3:HH54)+SUMPRODUCT((HG3:HG54=EV97)*(HJ3:HJ54=EV99)*HH3:HH54)+SUMPRODUCT((HG3:HG54=EV97)*(HJ3:HJ54=EV95)*HH3:HH54)+SUMPRODUCT((HG3:HG54=EV97)*(HJ3:HJ54=EV96)*HH3:HH54)+SUMPRODUCT((HG3:HG54=EV98)*(HJ3:HJ54=EV97)*HI3:HI54)+SUMPRODUCT((HG3:HG54=EV99)*(HJ3:HJ54=EV97)*HI3:HI54)+SUMPRODUCT((HG3:HG54=EV95)*(HJ3:HJ54=EV97)*HI3:HI54)+SUMPRODUCT((HG3:HG54=EV96)*(HJ3:HJ54=EV97)*HI3:HI54)</f>
        <v>0</v>
      </c>
      <c r="FA97" s="395">
        <f ca="1">SUMPRODUCT((HG3:HG54=EV97)*(HJ3:HJ54=EV98)*HI3:HI54)+SUMPRODUCT((HG3:HG54=EV97)*(HJ3:HJ54=EV99)*HI3:HI54)+SUMPRODUCT((HG3:HG54=EV97)*(HJ3:HJ54=EV95)*HI3:HI54)+SUMPRODUCT((HG3:HG54=EV97)*(HJ3:HJ54=EV96)*HI3:HI54)+SUMPRODUCT((HG3:HG54=EV98)*(HJ3:HJ54=EV97)*HH3:HH54)+SUMPRODUCT((HG3:HG54=EV99)*(HJ3:HJ54=EV97)*HH3:HH54)+SUMPRODUCT((HG3:HG54=EV95)*(HJ3:HJ54=EV97)*HH3:HH54)+SUMPRODUCT((HG3:HG54=EV96)*(HJ3:HJ54=EV97)*HH3:HH54)</f>
        <v>0</v>
      </c>
      <c r="FB97" s="395">
        <f ca="1">EZ97-FA97+1000</f>
        <v>1000</v>
      </c>
      <c r="FC97" s="395" t="str">
        <f t="shared" ca="1" si="7894"/>
        <v/>
      </c>
      <c r="FD97" s="395" t="str">
        <f ca="1">IF(EV97&lt;&gt;"",VLOOKUP(EV97,DI4:DO52,7,FALSE),"")</f>
        <v/>
      </c>
      <c r="FE97" s="395" t="str">
        <f ca="1">IF(EV97&lt;&gt;"",VLOOKUP(EV97,DI4:DO52,5,FALSE),"")</f>
        <v/>
      </c>
      <c r="FF97" s="395" t="str">
        <f ca="1">IF(EV97&lt;&gt;"",VLOOKUP(EV97,DI4:DQ52,9,FALSE),"")</f>
        <v/>
      </c>
      <c r="FG97" s="395" t="str">
        <f t="shared" ca="1" si="7895"/>
        <v/>
      </c>
      <c r="FH97" s="395" t="str">
        <f ca="1">IF(EV97&lt;&gt;"",RANK(FG97,FG95:FG98),"")</f>
        <v/>
      </c>
      <c r="FI97" s="395" t="str">
        <f ca="1">IF(EV97&lt;&gt;"",SUMPRODUCT((FG95:FG98=FG97)*(FB95:FB98&gt;FB97)),"")</f>
        <v/>
      </c>
      <c r="FJ97" s="395" t="str">
        <f ca="1">IF(EV97&lt;&gt;"",SUMPRODUCT((FG95:FG98=FG97)*(FB95:FB98=FB97)*(EZ95:EZ98&gt;EZ97)),"")</f>
        <v/>
      </c>
      <c r="FK97" s="395" t="str">
        <f ca="1">IF(EV97&lt;&gt;"",SUMPRODUCT((FG95:FG98=FG97)*(FB95:FB98=FB97)*(EZ95:EZ98=EZ97)*(FD95:FD98&gt;FD97)),"")</f>
        <v/>
      </c>
      <c r="FL97" s="395" t="str">
        <f ca="1">IF(EV97&lt;&gt;"",SUMPRODUCT((FG95:FG98=FG97)*(FB95:FB98=FB97)*(EZ95:EZ98=EZ97)*(FD95:FD98=FD97)*(FE95:FE98&gt;FE97)),"")</f>
        <v/>
      </c>
      <c r="FM97" s="395" t="str">
        <f ca="1">IF(EV97&lt;&gt;"",SUMPRODUCT((FG95:FG98=FG97)*(FB95:FB98=FB97)*(EZ95:EZ98=EZ97)*(FD95:FD98=FD97)*(FE95:FE98=FE97)*(FF95:FF98&gt;FF97)),"")</f>
        <v/>
      </c>
      <c r="FN97" s="395" t="str">
        <f t="shared" ref="FN97:FN98" ca="1" si="7942">IF(EV97&lt;&gt;"",SUM(FH97:FM97)+1,"")</f>
        <v/>
      </c>
      <c r="HV97" s="395">
        <f ca="1">IF(COUNTIF(HV43:HV46,4)=4,1,SUMPRODUCT((HV43:HV46=HV45)*(HU43:HU46=HU45)*(HS43:HS46&gt;HS45))+1)</f>
        <v>1</v>
      </c>
      <c r="IG97" s="395" t="str">
        <f ca="1">IF(IH45&lt;&gt;"",SUMPRODUCT((IO43:IO46=IO45)*(IN43:IN46=IN45)*(IL43:IL46=IL45)*(IM43:IM46=IM45)),"")</f>
        <v/>
      </c>
      <c r="IH97" s="395" t="str">
        <f ca="1">IF(AND(IG97&lt;&gt;"",IG97&gt;1),IH45,"")</f>
        <v/>
      </c>
      <c r="II97" s="395">
        <f ca="1">SUMPRODUCT((LM3:LM54=IH97)*(LP3:LP54=IH98)*(LQ3:LQ54="W"))+SUMPRODUCT((LM3:LM54=IH97)*(LP3:LP54=IH99)*(LQ3:LQ54="W"))+SUMPRODUCT((LM3:LM54=IH97)*(LP3:LP54=IH95)*(LQ3:LQ54="W"))+SUMPRODUCT((LM3:LM54=IH97)*(LP3:LP54=IH96)*(LQ3:LQ54="W"))+SUMPRODUCT((LM3:LM54=IH98)*(LP3:LP54=IH97)*(LR3:LR54="W"))+SUMPRODUCT((LM3:LM54=IH99)*(LP3:LP54=IH97)*(LR3:LR54="W"))+SUMPRODUCT((LM3:LM54=IH95)*(LP3:LP54=IH97)*(LR3:LR54="W"))+SUMPRODUCT((LM3:LM54=IH96)*(LP3:LP54=IH97)*(LR3:LR54="W"))</f>
        <v>0</v>
      </c>
      <c r="IJ97" s="395">
        <f ca="1">SUMPRODUCT((LM3:LM54=IH97)*(LP3:LP54=IH98)*(LQ3:LQ54="D"))+SUMPRODUCT((LM3:LM54=IH97)*(LP3:LP54=IH99)*(LQ3:LQ54="D"))+SUMPRODUCT((LM3:LM54=IH97)*(LP3:LP54=IH95)*(LQ3:LQ54="D"))+SUMPRODUCT((LM3:LM54=IH97)*(LP3:LP54=IH96)*(LQ3:LQ54="D"))+SUMPRODUCT((LM3:LM54=IH98)*(LP3:LP54=IH97)*(LQ3:LQ54="D"))+SUMPRODUCT((LM3:LM54=IH99)*(LP3:LP54=IH97)*(LQ3:LQ54="D"))+SUMPRODUCT((LM3:LM54=IH95)*(LP3:LP54=IH97)*(LQ3:LQ54="D"))+SUMPRODUCT((LM3:LM54=IH96)*(LP3:LP54=IH97)*(LQ3:LQ54="D"))</f>
        <v>0</v>
      </c>
      <c r="IK97" s="395">
        <f ca="1">SUMPRODUCT((LM3:LM54=IH97)*(LP3:LP54=IH98)*(LQ3:LQ54="L"))+SUMPRODUCT((LM3:LM54=IH97)*(LP3:LP54=IH99)*(LQ3:LQ54="L"))+SUMPRODUCT((LM3:LM54=IH97)*(LP3:LP54=IH95)*(LQ3:LQ54="L"))+SUMPRODUCT((LM3:LM54=IH97)*(LP3:LP54=IH96)*(LQ3:LQ54="L"))+SUMPRODUCT((LM3:LM54=IH98)*(LP3:LP54=IH97)*(LR3:LR54="L"))+SUMPRODUCT((LM3:LM54=IH99)*(LP3:LP54=IH97)*(LR3:LR54="L"))+SUMPRODUCT((LM3:LM54=IH95)*(LP3:LP54=IH97)*(LR3:LR54="L"))+SUMPRODUCT((LM3:LM54=IH96)*(LP3:LP54=IH97)*(LR3:LR54="L"))</f>
        <v>0</v>
      </c>
      <c r="IL97" s="395">
        <f ca="1">SUMPRODUCT((LM3:LM54=IH97)*(LP3:LP54=IH98)*LN3:LN54)+SUMPRODUCT((LM3:LM54=IH97)*(LP3:LP54=IH99)*LN3:LN54)+SUMPRODUCT((LM3:LM54=IH97)*(LP3:LP54=IH95)*LN3:LN54)+SUMPRODUCT((LM3:LM54=IH97)*(LP3:LP54=IH96)*LN3:LN54)+SUMPRODUCT((LM3:LM54=IH98)*(LP3:LP54=IH97)*LO3:LO54)+SUMPRODUCT((LM3:LM54=IH99)*(LP3:LP54=IH97)*LO3:LO54)+SUMPRODUCT((LM3:LM54=IH95)*(LP3:LP54=IH97)*LO3:LO54)+SUMPRODUCT((LM3:LM54=IH96)*(LP3:LP54=IH97)*LO3:LO54)</f>
        <v>0</v>
      </c>
      <c r="IM97" s="395">
        <f ca="1">SUMPRODUCT((LM3:LM54=IH97)*(LP3:LP54=IH98)*LO3:LO54)+SUMPRODUCT((LM3:LM54=IH97)*(LP3:LP54=IH99)*LO3:LO54)+SUMPRODUCT((LM3:LM54=IH97)*(LP3:LP54=IH95)*LO3:LO54)+SUMPRODUCT((LM3:LM54=IH97)*(LP3:LP54=IH96)*LO3:LO54)+SUMPRODUCT((LM3:LM54=IH98)*(LP3:LP54=IH97)*LN3:LN54)+SUMPRODUCT((LM3:LM54=IH99)*(LP3:LP54=IH97)*LN3:LN54)+SUMPRODUCT((LM3:LM54=IH95)*(LP3:LP54=IH97)*LN3:LN54)+SUMPRODUCT((LM3:LM54=IH96)*(LP3:LP54=IH97)*LN3:LN54)</f>
        <v>0</v>
      </c>
      <c r="IN97" s="395">
        <f ca="1">IL97-IM97+1000</f>
        <v>1000</v>
      </c>
      <c r="IO97" s="395" t="str">
        <f t="shared" ca="1" si="7896"/>
        <v/>
      </c>
      <c r="IP97" s="395" t="str">
        <f ca="1">IF(IH97&lt;&gt;"",VLOOKUP(IH97,HO4:HU52,7,FALSE),"")</f>
        <v/>
      </c>
      <c r="IQ97" s="395" t="str">
        <f ca="1">IF(IH97&lt;&gt;"",VLOOKUP(IH97,HO4:HU52,5,FALSE),"")</f>
        <v/>
      </c>
      <c r="IR97" s="395" t="str">
        <f ca="1">IF(IH97&lt;&gt;"",VLOOKUP(IH97,HO4:HW52,9,FALSE),"")</f>
        <v/>
      </c>
      <c r="IS97" s="395" t="str">
        <f t="shared" ca="1" si="7897"/>
        <v/>
      </c>
      <c r="IT97" s="395" t="str">
        <f ca="1">IF(IH97&lt;&gt;"",RANK(IS97,IS95:IS98),"")</f>
        <v/>
      </c>
      <c r="IU97" s="395" t="str">
        <f ca="1">IF(IH97&lt;&gt;"",SUMPRODUCT((IS95:IS98=IS97)*(IN95:IN98&gt;IN97)),"")</f>
        <v/>
      </c>
      <c r="IV97" s="395" t="str">
        <f ca="1">IF(IH97&lt;&gt;"",SUMPRODUCT((IS95:IS98=IS97)*(IN95:IN98=IN97)*(IL95:IL98&gt;IL97)),"")</f>
        <v/>
      </c>
      <c r="IW97" s="395" t="str">
        <f ca="1">IF(IH97&lt;&gt;"",SUMPRODUCT((IS95:IS98=IS97)*(IN95:IN98=IN97)*(IL95:IL98=IL97)*(IP95:IP98&gt;IP97)),"")</f>
        <v/>
      </c>
      <c r="IX97" s="395" t="str">
        <f ca="1">IF(IH97&lt;&gt;"",SUMPRODUCT((IS95:IS98=IS97)*(IN95:IN98=IN97)*(IL95:IL98=IL97)*(IP95:IP98=IP97)*(IQ95:IQ98&gt;IQ97)),"")</f>
        <v/>
      </c>
      <c r="IY97" s="395" t="str">
        <f ca="1">IF(IH97&lt;&gt;"",SUMPRODUCT((IS95:IS98=IS97)*(IN95:IN98=IN97)*(IL95:IL98=IL97)*(IP95:IP98=IP97)*(IQ95:IQ98=IQ97)*(IR95:IR98&gt;IR97)),"")</f>
        <v/>
      </c>
      <c r="IZ97" s="395" t="str">
        <f t="shared" ca="1" si="7898"/>
        <v/>
      </c>
      <c r="JA97" s="395" t="str">
        <f ca="1">IF(JB45&lt;&gt;"",SUMPRODUCT((JI43:JI46=JI45)*(JH43:JH46=JH45)*(JF43:JF46=JF45)*(JG43:JG46=JG45)),"")</f>
        <v/>
      </c>
      <c r="JB97" s="395" t="str">
        <f ca="1">IF(AND(JA97&lt;&gt;"",JA97&gt;1),JB45,"")</f>
        <v/>
      </c>
      <c r="JC97" s="395">
        <f ca="1">SUMPRODUCT((LM3:LM54=JB97)*(LP3:LP54=JB98)*(LQ3:LQ54="W"))+SUMPRODUCT((LM3:LM54=JB97)*(LP3:LP54=JB99)*(LQ3:LQ54="W"))+SUMPRODUCT((LM3:LM54=JB97)*(LP3:LP54=JB96)*(LQ3:LQ54="W"))+SUMPRODUCT((LM3:LM54=JB98)*(LP3:LP54=JB97)*(LR3:LR54="W"))+SUMPRODUCT((LM3:LM54=JB99)*(LP3:LP54=JB97)*(LR3:LR54="W"))+SUMPRODUCT((LM3:LM54=JB96)*(LP3:LP54=JB97)*(LR3:LR54="W"))</f>
        <v>0</v>
      </c>
      <c r="JD97" s="395">
        <f ca="1">SUMPRODUCT((LM3:LM54=JB97)*(LP3:LP54=JB98)*(LQ3:LQ54="D"))+SUMPRODUCT((LM3:LM54=JB97)*(LP3:LP54=JB99)*(LQ3:LQ54="D"))+SUMPRODUCT((LM3:LM54=JB97)*(LP3:LP54=JB96)*(LQ3:LQ54="D"))+SUMPRODUCT((LM3:LM54=JB98)*(LP3:LP54=JB97)*(LQ3:LQ54="D"))+SUMPRODUCT((LM3:LM54=JB99)*(LP3:LP54=JB97)*(LQ3:LQ54="D"))+SUMPRODUCT((LM3:LM54=JB96)*(LP3:LP54=JB97)*(LQ3:LQ54="D"))</f>
        <v>0</v>
      </c>
      <c r="JE97" s="395">
        <f ca="1">SUMPRODUCT((LM3:LM54=JB97)*(LP3:LP54=JB98)*(LQ3:LQ54="L"))+SUMPRODUCT((LM3:LM54=JB97)*(LP3:LP54=JB99)*(LQ3:LQ54="L"))+SUMPRODUCT((LM3:LM54=JB97)*(LP3:LP54=JB96)*(LQ3:LQ54="L"))+SUMPRODUCT((LM3:LM54=JB98)*(LP3:LP54=JB97)*(LR3:LR54="L"))+SUMPRODUCT((LM3:LM54=JB99)*(LP3:LP54=JB97)*(LR3:LR54="L"))+SUMPRODUCT((LM3:LM54=JB96)*(LP3:LP54=JB97)*(LR3:LR54="L"))</f>
        <v>0</v>
      </c>
      <c r="JF97" s="395">
        <f ca="1">SUMPRODUCT((LM3:LM54=JB97)*(LP3:LP54=JB98)*LN3:LN54)+SUMPRODUCT((LM3:LM54=JB97)*(LP3:LP54=JB99)*LN3:LN54)+SUMPRODUCT((LM3:LM54=JB97)*(LP3:LP54=JB95)*LN3:LN54)+SUMPRODUCT((LM3:LM54=JB97)*(LP3:LP54=JB96)*LN3:LN54)+SUMPRODUCT((LM3:LM54=JB98)*(LP3:LP54=JB97)*LO3:LO54)+SUMPRODUCT((LM3:LM54=JB99)*(LP3:LP54=JB97)*LO3:LO54)+SUMPRODUCT((LM3:LM54=JB95)*(LP3:LP54=JB97)*LO3:LO54)+SUMPRODUCT((LM3:LM54=JB96)*(LP3:LP54=JB97)*LO3:LO54)</f>
        <v>0</v>
      </c>
      <c r="JG97" s="395">
        <f ca="1">SUMPRODUCT((LM3:LM54=JB97)*(LP3:LP54=JB98)*LO3:LO54)+SUMPRODUCT((LM3:LM54=JB97)*(LP3:LP54=JB99)*LO3:LO54)+SUMPRODUCT((LM3:LM54=JB97)*(LP3:LP54=JB95)*LO3:LO54)+SUMPRODUCT((LM3:LM54=JB97)*(LP3:LP54=JB96)*LO3:LO54)+SUMPRODUCT((LM3:LM54=JB98)*(LP3:LP54=JB97)*LN3:LN54)+SUMPRODUCT((LM3:LM54=JB99)*(LP3:LP54=JB97)*LN3:LN54)+SUMPRODUCT((LM3:LM54=JB95)*(LP3:LP54=JB97)*LN3:LN54)+SUMPRODUCT((LM3:LM54=JB96)*(LP3:LP54=JB97)*LN3:LN54)</f>
        <v>0</v>
      </c>
      <c r="JH97" s="395">
        <f ca="1">JF97-JG97+1000</f>
        <v>1000</v>
      </c>
      <c r="JI97" s="395" t="str">
        <f t="shared" ca="1" si="7899"/>
        <v/>
      </c>
      <c r="JJ97" s="395" t="str">
        <f ca="1">IF(JB97&lt;&gt;"",VLOOKUP(JB97,HO4:HU52,7,FALSE),"")</f>
        <v/>
      </c>
      <c r="JK97" s="395" t="str">
        <f ca="1">IF(JB97&lt;&gt;"",VLOOKUP(JB97,HO4:HU52,5,FALSE),"")</f>
        <v/>
      </c>
      <c r="JL97" s="395" t="str">
        <f ca="1">IF(JB97&lt;&gt;"",VLOOKUP(JB97,HO4:HW52,9,FALSE),"")</f>
        <v/>
      </c>
      <c r="JM97" s="395" t="str">
        <f t="shared" ca="1" si="7900"/>
        <v/>
      </c>
      <c r="JN97" s="395" t="str">
        <f ca="1">IF(JB97&lt;&gt;"",RANK(JM97,JM95:JM98),"")</f>
        <v/>
      </c>
      <c r="JO97" s="395" t="str">
        <f ca="1">IF(JB97&lt;&gt;"",SUMPRODUCT((JM95:JM98=JM97)*(JH95:JH98&gt;JH97)),"")</f>
        <v/>
      </c>
      <c r="JP97" s="395" t="str">
        <f ca="1">IF(JB97&lt;&gt;"",SUMPRODUCT((JM95:JM98=JM97)*(JH95:JH98=JH97)*(JF95:JF98&gt;JF97)),"")</f>
        <v/>
      </c>
      <c r="JQ97" s="395" t="str">
        <f ca="1">IF(JB97&lt;&gt;"",SUMPRODUCT((JM95:JM98=JM97)*(JH95:JH98=JH97)*(JF95:JF98=JF97)*(JJ95:JJ98&gt;JJ97)),"")</f>
        <v/>
      </c>
      <c r="JR97" s="395" t="str">
        <f ca="1">IF(JB97&lt;&gt;"",SUMPRODUCT((JM95:JM98=JM97)*(JH95:JH98=JH97)*(JF95:JF98=JF97)*(JJ95:JJ98=JJ97)*(JK95:JK98&gt;JK97)),"")</f>
        <v/>
      </c>
      <c r="JS97" s="395" t="str">
        <f ca="1">IF(JB97&lt;&gt;"",SUMPRODUCT((JM95:JM98=JM97)*(JH95:JH98=JH97)*(JF95:JF98=JF97)*(JJ95:JJ98=JJ97)*(JK95:JK98=JK97)*(JL95:JL98&gt;JL97)),"")</f>
        <v/>
      </c>
      <c r="JT97" s="395" t="str">
        <f t="shared" ref="JT97:JT98" ca="1" si="7943">IF(JB97&lt;&gt;"",SUM(JN97:JS97)+1,"")</f>
        <v/>
      </c>
      <c r="MB97" s="395">
        <f ca="1">IF(COUNTIF(MB43:MB46,4)=4,1,SUMPRODUCT((MB43:MB46=MB45)*(MA43:MA46=MA45)*(LY43:LY46&gt;LY45))+1)</f>
        <v>1</v>
      </c>
      <c r="MM97" s="395" t="str">
        <f ca="1">IF(MN45&lt;&gt;"",SUMPRODUCT((MU43:MU46=MU45)*(MT43:MT46=MT45)*(MR43:MR46=MR45)*(MS43:MS46=MS45)),"")</f>
        <v/>
      </c>
      <c r="MN97" s="395" t="str">
        <f ca="1">IF(AND(MM97&lt;&gt;"",MM97&gt;1),MN45,"")</f>
        <v/>
      </c>
      <c r="MO97" s="395">
        <f ca="1">SUMPRODUCT((PS3:PS54=MN97)*(PV3:PV54=MN98)*(PW3:PW54="W"))+SUMPRODUCT((PS3:PS54=MN97)*(PV3:PV54=MN99)*(PW3:PW54="W"))+SUMPRODUCT((PS3:PS54=MN97)*(PV3:PV54=MN95)*(PW3:PW54="W"))+SUMPRODUCT((PS3:PS54=MN97)*(PV3:PV54=MN96)*(PW3:PW54="W"))+SUMPRODUCT((PS3:PS54=MN98)*(PV3:PV54=MN97)*(PX3:PX54="W"))+SUMPRODUCT((PS3:PS54=MN99)*(PV3:PV54=MN97)*(PX3:PX54="W"))+SUMPRODUCT((PS3:PS54=MN95)*(PV3:PV54=MN97)*(PX3:PX54="W"))+SUMPRODUCT((PS3:PS54=MN96)*(PV3:PV54=MN97)*(PX3:PX54="W"))</f>
        <v>0</v>
      </c>
      <c r="MP97" s="395">
        <f ca="1">SUMPRODUCT((PS3:PS54=MN97)*(PV3:PV54=MN98)*(PW3:PW54="D"))+SUMPRODUCT((PS3:PS54=MN97)*(PV3:PV54=MN99)*(PW3:PW54="D"))+SUMPRODUCT((PS3:PS54=MN97)*(PV3:PV54=MN95)*(PW3:PW54="D"))+SUMPRODUCT((PS3:PS54=MN97)*(PV3:PV54=MN96)*(PW3:PW54="D"))+SUMPRODUCT((PS3:PS54=MN98)*(PV3:PV54=MN97)*(PW3:PW54="D"))+SUMPRODUCT((PS3:PS54=MN99)*(PV3:PV54=MN97)*(PW3:PW54="D"))+SUMPRODUCT((PS3:PS54=MN95)*(PV3:PV54=MN97)*(PW3:PW54="D"))+SUMPRODUCT((PS3:PS54=MN96)*(PV3:PV54=MN97)*(PW3:PW54="D"))</f>
        <v>0</v>
      </c>
      <c r="MQ97" s="395">
        <f ca="1">SUMPRODUCT((PS3:PS54=MN97)*(PV3:PV54=MN98)*(PW3:PW54="L"))+SUMPRODUCT((PS3:PS54=MN97)*(PV3:PV54=MN99)*(PW3:PW54="L"))+SUMPRODUCT((PS3:PS54=MN97)*(PV3:PV54=MN95)*(PW3:PW54="L"))+SUMPRODUCT((PS3:PS54=MN97)*(PV3:PV54=MN96)*(PW3:PW54="L"))+SUMPRODUCT((PS3:PS54=MN98)*(PV3:PV54=MN97)*(PX3:PX54="L"))+SUMPRODUCT((PS3:PS54=MN99)*(PV3:PV54=MN97)*(PX3:PX54="L"))+SUMPRODUCT((PS3:PS54=MN95)*(PV3:PV54=MN97)*(PX3:PX54="L"))+SUMPRODUCT((PS3:PS54=MN96)*(PV3:PV54=MN97)*(PX3:PX54="L"))</f>
        <v>0</v>
      </c>
      <c r="MR97" s="395">
        <f ca="1">SUMPRODUCT((PS3:PS54=MN97)*(PV3:PV54=MN98)*PT3:PT54)+SUMPRODUCT((PS3:PS54=MN97)*(PV3:PV54=MN99)*PT3:PT54)+SUMPRODUCT((PS3:PS54=MN97)*(PV3:PV54=MN95)*PT3:PT54)+SUMPRODUCT((PS3:PS54=MN97)*(PV3:PV54=MN96)*PT3:PT54)+SUMPRODUCT((PS3:PS54=MN98)*(PV3:PV54=MN97)*PU3:PU54)+SUMPRODUCT((PS3:PS54=MN99)*(PV3:PV54=MN97)*PU3:PU54)+SUMPRODUCT((PS3:PS54=MN95)*(PV3:PV54=MN97)*PU3:PU54)+SUMPRODUCT((PS3:PS54=MN96)*(PV3:PV54=MN97)*PU3:PU54)</f>
        <v>0</v>
      </c>
      <c r="MS97" s="395">
        <f ca="1">SUMPRODUCT((PS3:PS54=MN97)*(PV3:PV54=MN98)*PU3:PU54)+SUMPRODUCT((PS3:PS54=MN97)*(PV3:PV54=MN99)*PU3:PU54)+SUMPRODUCT((PS3:PS54=MN97)*(PV3:PV54=MN95)*PU3:PU54)+SUMPRODUCT((PS3:PS54=MN97)*(PV3:PV54=MN96)*PU3:PU54)+SUMPRODUCT((PS3:PS54=MN98)*(PV3:PV54=MN97)*PT3:PT54)+SUMPRODUCT((PS3:PS54=MN99)*(PV3:PV54=MN97)*PT3:PT54)+SUMPRODUCT((PS3:PS54=MN95)*(PV3:PV54=MN97)*PT3:PT54)+SUMPRODUCT((PS3:PS54=MN96)*(PV3:PV54=MN97)*PT3:PT54)</f>
        <v>0</v>
      </c>
      <c r="MT97" s="395">
        <f ca="1">MR97-MS97+1000</f>
        <v>1000</v>
      </c>
      <c r="MU97" s="395" t="str">
        <f t="shared" ca="1" si="7901"/>
        <v/>
      </c>
      <c r="MV97" s="395" t="str">
        <f ca="1">IF(MN97&lt;&gt;"",VLOOKUP(MN97,LU4:MA52,7,FALSE),"")</f>
        <v/>
      </c>
      <c r="MW97" s="395" t="str">
        <f ca="1">IF(MN97&lt;&gt;"",VLOOKUP(MN97,LU4:MA52,5,FALSE),"")</f>
        <v/>
      </c>
      <c r="MX97" s="395" t="str">
        <f ca="1">IF(MN97&lt;&gt;"",VLOOKUP(MN97,LU4:MC52,9,FALSE),"")</f>
        <v/>
      </c>
      <c r="MY97" s="395" t="str">
        <f t="shared" ca="1" si="7902"/>
        <v/>
      </c>
      <c r="MZ97" s="395" t="str">
        <f ca="1">IF(MN97&lt;&gt;"",RANK(MY97,MY95:MY98),"")</f>
        <v/>
      </c>
      <c r="NA97" s="395" t="str">
        <f ca="1">IF(MN97&lt;&gt;"",SUMPRODUCT((MY95:MY98=MY97)*(MT95:MT98&gt;MT97)),"")</f>
        <v/>
      </c>
      <c r="NB97" s="395" t="str">
        <f ca="1">IF(MN97&lt;&gt;"",SUMPRODUCT((MY95:MY98=MY97)*(MT95:MT98=MT97)*(MR95:MR98&gt;MR97)),"")</f>
        <v/>
      </c>
      <c r="NC97" s="395" t="str">
        <f ca="1">IF(MN97&lt;&gt;"",SUMPRODUCT((MY95:MY98=MY97)*(MT95:MT98=MT97)*(MR95:MR98=MR97)*(MV95:MV98&gt;MV97)),"")</f>
        <v/>
      </c>
      <c r="ND97" s="395" t="str">
        <f ca="1">IF(MN97&lt;&gt;"",SUMPRODUCT((MY95:MY98=MY97)*(MT95:MT98=MT97)*(MR95:MR98=MR97)*(MV95:MV98=MV97)*(MW95:MW98&gt;MW97)),"")</f>
        <v/>
      </c>
      <c r="NE97" s="395" t="str">
        <f ca="1">IF(MN97&lt;&gt;"",SUMPRODUCT((MY95:MY98=MY97)*(MT95:MT98=MT97)*(MR95:MR98=MR97)*(MV95:MV98=MV97)*(MW95:MW98=MW97)*(MX95:MX98&gt;MX97)),"")</f>
        <v/>
      </c>
      <c r="NF97" s="395" t="str">
        <f t="shared" ca="1" si="7903"/>
        <v/>
      </c>
      <c r="NG97" s="395" t="str">
        <f ca="1">IF(NH45&lt;&gt;"",SUMPRODUCT((NO43:NO46=NO45)*(NN43:NN46=NN45)*(NL43:NL46=NL45)*(NM43:NM46=NM45)),"")</f>
        <v/>
      </c>
      <c r="NH97" s="395" t="str">
        <f ca="1">IF(AND(NG97&lt;&gt;"",NG97&gt;1),NH45,"")</f>
        <v/>
      </c>
      <c r="NI97" s="395">
        <f ca="1">SUMPRODUCT((PS3:PS54=NH97)*(PV3:PV54=NH98)*(PW3:PW54="W"))+SUMPRODUCT((PS3:PS54=NH97)*(PV3:PV54=NH99)*(PW3:PW54="W"))+SUMPRODUCT((PS3:PS54=NH97)*(PV3:PV54=NH96)*(PW3:PW54="W"))+SUMPRODUCT((PS3:PS54=NH98)*(PV3:PV54=NH97)*(PX3:PX54="W"))+SUMPRODUCT((PS3:PS54=NH99)*(PV3:PV54=NH97)*(PX3:PX54="W"))+SUMPRODUCT((PS3:PS54=NH96)*(PV3:PV54=NH97)*(PX3:PX54="W"))</f>
        <v>0</v>
      </c>
      <c r="NJ97" s="395">
        <f ca="1">SUMPRODUCT((PS3:PS54=NH97)*(PV3:PV54=NH98)*(PW3:PW54="D"))+SUMPRODUCT((PS3:PS54=NH97)*(PV3:PV54=NH99)*(PW3:PW54="D"))+SUMPRODUCT((PS3:PS54=NH97)*(PV3:PV54=NH96)*(PW3:PW54="D"))+SUMPRODUCT((PS3:PS54=NH98)*(PV3:PV54=NH97)*(PW3:PW54="D"))+SUMPRODUCT((PS3:PS54=NH99)*(PV3:PV54=NH97)*(PW3:PW54="D"))+SUMPRODUCT((PS3:PS54=NH96)*(PV3:PV54=NH97)*(PW3:PW54="D"))</f>
        <v>0</v>
      </c>
      <c r="NK97" s="395">
        <f ca="1">SUMPRODUCT((PS3:PS54=NH97)*(PV3:PV54=NH98)*(PW3:PW54="L"))+SUMPRODUCT((PS3:PS54=NH97)*(PV3:PV54=NH99)*(PW3:PW54="L"))+SUMPRODUCT((PS3:PS54=NH97)*(PV3:PV54=NH96)*(PW3:PW54="L"))+SUMPRODUCT((PS3:PS54=NH98)*(PV3:PV54=NH97)*(PX3:PX54="L"))+SUMPRODUCT((PS3:PS54=NH99)*(PV3:PV54=NH97)*(PX3:PX54="L"))+SUMPRODUCT((PS3:PS54=NH96)*(PV3:PV54=NH97)*(PX3:PX54="L"))</f>
        <v>0</v>
      </c>
      <c r="NL97" s="395">
        <f ca="1">SUMPRODUCT((PS3:PS54=NH97)*(PV3:PV54=NH98)*PT3:PT54)+SUMPRODUCT((PS3:PS54=NH97)*(PV3:PV54=NH99)*PT3:PT54)+SUMPRODUCT((PS3:PS54=NH97)*(PV3:PV54=NH95)*PT3:PT54)+SUMPRODUCT((PS3:PS54=NH97)*(PV3:PV54=NH96)*PT3:PT54)+SUMPRODUCT((PS3:PS54=NH98)*(PV3:PV54=NH97)*PU3:PU54)+SUMPRODUCT((PS3:PS54=NH99)*(PV3:PV54=NH97)*PU3:PU54)+SUMPRODUCT((PS3:PS54=NH95)*(PV3:PV54=NH97)*PU3:PU54)+SUMPRODUCT((PS3:PS54=NH96)*(PV3:PV54=NH97)*PU3:PU54)</f>
        <v>0</v>
      </c>
      <c r="NM97" s="395">
        <f ca="1">SUMPRODUCT((PS3:PS54=NH97)*(PV3:PV54=NH98)*PU3:PU54)+SUMPRODUCT((PS3:PS54=NH97)*(PV3:PV54=NH99)*PU3:PU54)+SUMPRODUCT((PS3:PS54=NH97)*(PV3:PV54=NH95)*PU3:PU54)+SUMPRODUCT((PS3:PS54=NH97)*(PV3:PV54=NH96)*PU3:PU54)+SUMPRODUCT((PS3:PS54=NH98)*(PV3:PV54=NH97)*PT3:PT54)+SUMPRODUCT((PS3:PS54=NH99)*(PV3:PV54=NH97)*PT3:PT54)+SUMPRODUCT((PS3:PS54=NH95)*(PV3:PV54=NH97)*PT3:PT54)+SUMPRODUCT((PS3:PS54=NH96)*(PV3:PV54=NH97)*PT3:PT54)</f>
        <v>0</v>
      </c>
      <c r="NN97" s="395">
        <f ca="1">NL97-NM97+1000</f>
        <v>1000</v>
      </c>
      <c r="NO97" s="395" t="str">
        <f t="shared" ca="1" si="7904"/>
        <v/>
      </c>
      <c r="NP97" s="395" t="str">
        <f ca="1">IF(NH97&lt;&gt;"",VLOOKUP(NH97,LU4:MA52,7,FALSE),"")</f>
        <v/>
      </c>
      <c r="NQ97" s="395" t="str">
        <f ca="1">IF(NH97&lt;&gt;"",VLOOKUP(NH97,LU4:MA52,5,FALSE),"")</f>
        <v/>
      </c>
      <c r="NR97" s="395" t="str">
        <f ca="1">IF(NH97&lt;&gt;"",VLOOKUP(NH97,LU4:MC52,9,FALSE),"")</f>
        <v/>
      </c>
      <c r="NS97" s="395" t="str">
        <f t="shared" ca="1" si="7905"/>
        <v/>
      </c>
      <c r="NT97" s="395" t="str">
        <f ca="1">IF(NH97&lt;&gt;"",RANK(NS97,NS95:NS98),"")</f>
        <v/>
      </c>
      <c r="NU97" s="395" t="str">
        <f ca="1">IF(NH97&lt;&gt;"",SUMPRODUCT((NS95:NS98=NS97)*(NN95:NN98&gt;NN97)),"")</f>
        <v/>
      </c>
      <c r="NV97" s="395" t="str">
        <f ca="1">IF(NH97&lt;&gt;"",SUMPRODUCT((NS95:NS98=NS97)*(NN95:NN98=NN97)*(NL95:NL98&gt;NL97)),"")</f>
        <v/>
      </c>
      <c r="NW97" s="395" t="str">
        <f ca="1">IF(NH97&lt;&gt;"",SUMPRODUCT((NS95:NS98=NS97)*(NN95:NN98=NN97)*(NL95:NL98=NL97)*(NP95:NP98&gt;NP97)),"")</f>
        <v/>
      </c>
      <c r="NX97" s="395" t="str">
        <f ca="1">IF(NH97&lt;&gt;"",SUMPRODUCT((NS95:NS98=NS97)*(NN95:NN98=NN97)*(NL95:NL98=NL97)*(NP95:NP98=NP97)*(NQ95:NQ98&gt;NQ97)),"")</f>
        <v/>
      </c>
      <c r="NY97" s="395" t="str">
        <f ca="1">IF(NH97&lt;&gt;"",SUMPRODUCT((NS95:NS98=NS97)*(NN95:NN98=NN97)*(NL95:NL98=NL97)*(NP95:NP98=NP97)*(NQ95:NQ98=NQ97)*(NR95:NR98&gt;NR97)),"")</f>
        <v/>
      </c>
      <c r="NZ97" s="395" t="str">
        <f t="shared" ref="NZ97:NZ98" ca="1" si="7944">IF(NH97&lt;&gt;"",SUM(NT97:NY97)+1,"")</f>
        <v/>
      </c>
      <c r="QH97" s="395">
        <f ca="1">IF(COUNTIF(QH43:QH46,4)=4,1,SUMPRODUCT((QH43:QH46=QH45)*(QG43:QG46=QG45)*(QE43:QE46&gt;QE45))+1)</f>
        <v>1</v>
      </c>
      <c r="QS97" s="395">
        <f ca="1">IF(QT45&lt;&gt;"",SUMPRODUCT((RA43:RA46=RA45)*(QZ43:QZ46=QZ45)*(QX43:QX46=QX45)*(QY43:QY46=QY45)),"")</f>
        <v>4</v>
      </c>
      <c r="QT97" s="395" t="str">
        <f ca="1">IF(AND(QS97&lt;&gt;"",QS97&gt;1),QT45,"")</f>
        <v>Juventus</v>
      </c>
      <c r="QU97" s="395">
        <f ca="1">SUMPRODUCT((TY3:TY54=QT97)*(UB3:UB54=QT98)*(UC3:UC54="W"))+SUMPRODUCT((TY3:TY54=QT97)*(UB3:UB54=QT99)*(UC3:UC54="W"))+SUMPRODUCT((TY3:TY54=QT97)*(UB3:UB54=QT95)*(UC3:UC54="W"))+SUMPRODUCT((TY3:TY54=QT97)*(UB3:UB54=QT96)*(UC3:UC54="W"))+SUMPRODUCT((TY3:TY54=QT98)*(UB3:UB54=QT97)*(UD3:UD54="W"))+SUMPRODUCT((TY3:TY54=QT99)*(UB3:UB54=QT97)*(UD3:UD54="W"))+SUMPRODUCT((TY3:TY54=QT95)*(UB3:UB54=QT97)*(UD3:UD54="W"))+SUMPRODUCT((TY3:TY54=QT96)*(UB3:UB54=QT97)*(UD3:UD54="W"))</f>
        <v>0</v>
      </c>
      <c r="QV97" s="395">
        <f ca="1">SUMPRODUCT((TY3:TY54=QT97)*(UB3:UB54=QT98)*(UC3:UC54="D"))+SUMPRODUCT((TY3:TY54=QT97)*(UB3:UB54=QT99)*(UC3:UC54="D"))+SUMPRODUCT((TY3:TY54=QT97)*(UB3:UB54=QT95)*(UC3:UC54="D"))+SUMPRODUCT((TY3:TY54=QT97)*(UB3:UB54=QT96)*(UC3:UC54="D"))+SUMPRODUCT((TY3:TY54=QT98)*(UB3:UB54=QT97)*(UC3:UC54="D"))+SUMPRODUCT((TY3:TY54=QT99)*(UB3:UB54=QT97)*(UC3:UC54="D"))+SUMPRODUCT((TY3:TY54=QT95)*(UB3:UB54=QT97)*(UC3:UC54="D"))+SUMPRODUCT((TY3:TY54=QT96)*(UB3:UB54=QT97)*(UC3:UC54="D"))</f>
        <v>0</v>
      </c>
      <c r="QW97" s="395">
        <f ca="1">SUMPRODUCT((TY3:TY54=QT97)*(UB3:UB54=QT98)*(UC3:UC54="L"))+SUMPRODUCT((TY3:TY54=QT97)*(UB3:UB54=QT99)*(UC3:UC54="L"))+SUMPRODUCT((TY3:TY54=QT97)*(UB3:UB54=QT95)*(UC3:UC54="L"))+SUMPRODUCT((TY3:TY54=QT97)*(UB3:UB54=QT96)*(UC3:UC54="L"))+SUMPRODUCT((TY3:TY54=QT98)*(UB3:UB54=QT97)*(UD3:UD54="L"))+SUMPRODUCT((TY3:TY54=QT99)*(UB3:UB54=QT97)*(UD3:UD54="L"))+SUMPRODUCT((TY3:TY54=QT95)*(UB3:UB54=QT97)*(UD3:UD54="L"))+SUMPRODUCT((TY3:TY54=QT96)*(UB3:UB54=QT97)*(UD3:UD54="L"))</f>
        <v>0</v>
      </c>
      <c r="QX97" s="395">
        <f ca="1">SUMPRODUCT((TY3:TY54=QT97)*(UB3:UB54=QT98)*TZ3:TZ54)+SUMPRODUCT((TY3:TY54=QT97)*(UB3:UB54=QT99)*TZ3:TZ54)+SUMPRODUCT((TY3:TY54=QT97)*(UB3:UB54=QT95)*TZ3:TZ54)+SUMPRODUCT((TY3:TY54=QT97)*(UB3:UB54=QT96)*TZ3:TZ54)+SUMPRODUCT((TY3:TY54=QT98)*(UB3:UB54=QT97)*UA3:UA54)+SUMPRODUCT((TY3:TY54=QT99)*(UB3:UB54=QT97)*UA3:UA54)+SUMPRODUCT((TY3:TY54=QT95)*(UB3:UB54=QT97)*UA3:UA54)+SUMPRODUCT((TY3:TY54=QT96)*(UB3:UB54=QT97)*UA3:UA54)</f>
        <v>0</v>
      </c>
      <c r="QY97" s="395">
        <f ca="1">SUMPRODUCT((TY3:TY54=QT97)*(UB3:UB54=QT98)*UA3:UA54)+SUMPRODUCT((TY3:TY54=QT97)*(UB3:UB54=QT99)*UA3:UA54)+SUMPRODUCT((TY3:TY54=QT97)*(UB3:UB54=QT95)*UA3:UA54)+SUMPRODUCT((TY3:TY54=QT97)*(UB3:UB54=QT96)*UA3:UA54)+SUMPRODUCT((TY3:TY54=QT98)*(UB3:UB54=QT97)*TZ3:TZ54)+SUMPRODUCT((TY3:TY54=QT99)*(UB3:UB54=QT97)*TZ3:TZ54)+SUMPRODUCT((TY3:TY54=QT95)*(UB3:UB54=QT97)*TZ3:TZ54)+SUMPRODUCT((TY3:TY54=QT96)*(UB3:UB54=QT97)*TZ3:TZ54)</f>
        <v>0</v>
      </c>
      <c r="QZ97" s="395">
        <f ca="1">QX97-QY97+1000</f>
        <v>1000</v>
      </c>
      <c r="RA97" s="395">
        <f t="shared" ca="1" si="7906"/>
        <v>0</v>
      </c>
      <c r="RB97" s="395">
        <f ca="1">IF(QT97&lt;&gt;"",VLOOKUP(QT97,QA4:QG52,7,FALSE),"")</f>
        <v>1000</v>
      </c>
      <c r="RC97" s="395">
        <f ca="1">IF(QT97&lt;&gt;"",VLOOKUP(QT97,QA4:QG52,5,FALSE),"")</f>
        <v>0</v>
      </c>
      <c r="RD97" s="395">
        <f ca="1">IF(QT97&lt;&gt;"",VLOOKUP(QT97,QA4:QI52,9,FALSE),"")</f>
        <v>19</v>
      </c>
      <c r="RE97" s="395">
        <f t="shared" ca="1" si="7907"/>
        <v>0</v>
      </c>
      <c r="RF97" s="395">
        <f ca="1">IF(QT97&lt;&gt;"",RANK(RE97,RE95:RE98),"")</f>
        <v>1</v>
      </c>
      <c r="RG97" s="395">
        <f ca="1">IF(QT97&lt;&gt;"",SUMPRODUCT((RE95:RE98=RE97)*(QZ95:QZ98&gt;QZ97)),"")</f>
        <v>0</v>
      </c>
      <c r="RH97" s="395">
        <f ca="1">IF(QT97&lt;&gt;"",SUMPRODUCT((RE95:RE98=RE97)*(QZ95:QZ98=QZ97)*(QX95:QX98&gt;QX97)),"")</f>
        <v>0</v>
      </c>
      <c r="RI97" s="395">
        <f ca="1">IF(QT97&lt;&gt;"",SUMPRODUCT((RE95:RE98=RE97)*(QZ95:QZ98=QZ97)*(QX95:QX98=QX97)*(RB95:RB98&gt;RB97)),"")</f>
        <v>0</v>
      </c>
      <c r="RJ97" s="395">
        <f ca="1">IF(QT97&lt;&gt;"",SUMPRODUCT((RE95:RE98=RE97)*(QZ95:QZ98=QZ97)*(QX95:QX98=QX97)*(RB95:RB98=RB97)*(RC95:RC98&gt;RC97)),"")</f>
        <v>0</v>
      </c>
      <c r="RK97" s="395">
        <f ca="1">IF(QT97&lt;&gt;"",SUMPRODUCT((RE95:RE98=RE97)*(QZ95:QZ98=QZ97)*(QX95:QX98=QX97)*(RB95:RB98=RB97)*(RC95:RC98=RC97)*(RD95:RD98&gt;RD97)),"")</f>
        <v>1</v>
      </c>
      <c r="RL97" s="395">
        <f t="shared" ca="1" si="7908"/>
        <v>2</v>
      </c>
      <c r="RM97" s="395" t="str">
        <f ca="1">IF(RN45&lt;&gt;"",SUMPRODUCT((RU43:RU46=RU45)*(RT43:RT46=RT45)*(RR43:RR46=RR45)*(RS43:RS46=RS45)),"")</f>
        <v/>
      </c>
      <c r="RN97" s="395" t="str">
        <f ca="1">IF(AND(RM97&lt;&gt;"",RM97&gt;1),RN45,"")</f>
        <v/>
      </c>
      <c r="RO97" s="395">
        <f ca="1">SUMPRODUCT((TY3:TY54=RN97)*(UB3:UB54=RN98)*(UC3:UC54="W"))+SUMPRODUCT((TY3:TY54=RN97)*(UB3:UB54=RN99)*(UC3:UC54="W"))+SUMPRODUCT((TY3:TY54=RN97)*(UB3:UB54=RN96)*(UC3:UC54="W"))+SUMPRODUCT((TY3:TY54=RN98)*(UB3:UB54=RN97)*(UD3:UD54="W"))+SUMPRODUCT((TY3:TY54=RN99)*(UB3:UB54=RN97)*(UD3:UD54="W"))+SUMPRODUCT((TY3:TY54=RN96)*(UB3:UB54=RN97)*(UD3:UD54="W"))</f>
        <v>0</v>
      </c>
      <c r="RP97" s="395">
        <f ca="1">SUMPRODUCT((TY3:TY54=RN97)*(UB3:UB54=RN98)*(UC3:UC54="D"))+SUMPRODUCT((TY3:TY54=RN97)*(UB3:UB54=RN99)*(UC3:UC54="D"))+SUMPRODUCT((TY3:TY54=RN97)*(UB3:UB54=RN96)*(UC3:UC54="D"))+SUMPRODUCT((TY3:TY54=RN98)*(UB3:UB54=RN97)*(UC3:UC54="D"))+SUMPRODUCT((TY3:TY54=RN99)*(UB3:UB54=RN97)*(UC3:UC54="D"))+SUMPRODUCT((TY3:TY54=RN96)*(UB3:UB54=RN97)*(UC3:UC54="D"))</f>
        <v>0</v>
      </c>
      <c r="RQ97" s="395">
        <f ca="1">SUMPRODUCT((TY3:TY54=RN97)*(UB3:UB54=RN98)*(UC3:UC54="L"))+SUMPRODUCT((TY3:TY54=RN97)*(UB3:UB54=RN99)*(UC3:UC54="L"))+SUMPRODUCT((TY3:TY54=RN97)*(UB3:UB54=RN96)*(UC3:UC54="L"))+SUMPRODUCT((TY3:TY54=RN98)*(UB3:UB54=RN97)*(UD3:UD54="L"))+SUMPRODUCT((TY3:TY54=RN99)*(UB3:UB54=RN97)*(UD3:UD54="L"))+SUMPRODUCT((TY3:TY54=RN96)*(UB3:UB54=RN97)*(UD3:UD54="L"))</f>
        <v>0</v>
      </c>
      <c r="RR97" s="395">
        <f ca="1">SUMPRODUCT((TY3:TY54=RN97)*(UB3:UB54=RN98)*TZ3:TZ54)+SUMPRODUCT((TY3:TY54=RN97)*(UB3:UB54=RN99)*TZ3:TZ54)+SUMPRODUCT((TY3:TY54=RN97)*(UB3:UB54=RN95)*TZ3:TZ54)+SUMPRODUCT((TY3:TY54=RN97)*(UB3:UB54=RN96)*TZ3:TZ54)+SUMPRODUCT((TY3:TY54=RN98)*(UB3:UB54=RN97)*UA3:UA54)+SUMPRODUCT((TY3:TY54=RN99)*(UB3:UB54=RN97)*UA3:UA54)+SUMPRODUCT((TY3:TY54=RN95)*(UB3:UB54=RN97)*UA3:UA54)+SUMPRODUCT((TY3:TY54=RN96)*(UB3:UB54=RN97)*UA3:UA54)</f>
        <v>0</v>
      </c>
      <c r="RS97" s="395">
        <f ca="1">SUMPRODUCT((TY3:TY54=RN97)*(UB3:UB54=RN98)*UA3:UA54)+SUMPRODUCT((TY3:TY54=RN97)*(UB3:UB54=RN99)*UA3:UA54)+SUMPRODUCT((TY3:TY54=RN97)*(UB3:UB54=RN95)*UA3:UA54)+SUMPRODUCT((TY3:TY54=RN97)*(UB3:UB54=RN96)*UA3:UA54)+SUMPRODUCT((TY3:TY54=RN98)*(UB3:UB54=RN97)*TZ3:TZ54)+SUMPRODUCT((TY3:TY54=RN99)*(UB3:UB54=RN97)*TZ3:TZ54)+SUMPRODUCT((TY3:TY54=RN95)*(UB3:UB54=RN97)*TZ3:TZ54)+SUMPRODUCT((TY3:TY54=RN96)*(UB3:UB54=RN97)*TZ3:TZ54)</f>
        <v>0</v>
      </c>
      <c r="RT97" s="395">
        <f ca="1">RR97-RS97+1000</f>
        <v>1000</v>
      </c>
      <c r="RU97" s="395" t="str">
        <f t="shared" ca="1" si="7909"/>
        <v/>
      </c>
      <c r="RV97" s="395" t="str">
        <f ca="1">IF(RN97&lt;&gt;"",VLOOKUP(RN97,QA4:QG52,7,FALSE),"")</f>
        <v/>
      </c>
      <c r="RW97" s="395" t="str">
        <f ca="1">IF(RN97&lt;&gt;"",VLOOKUP(RN97,QA4:QG52,5,FALSE),"")</f>
        <v/>
      </c>
      <c r="RX97" s="395" t="str">
        <f ca="1">IF(RN97&lt;&gt;"",VLOOKUP(RN97,QA4:QI52,9,FALSE),"")</f>
        <v/>
      </c>
      <c r="RY97" s="395" t="str">
        <f t="shared" ca="1" si="7910"/>
        <v/>
      </c>
      <c r="RZ97" s="395" t="str">
        <f ca="1">IF(RN97&lt;&gt;"",RANK(RY97,RY95:RY98),"")</f>
        <v/>
      </c>
      <c r="SA97" s="395" t="str">
        <f ca="1">IF(RN97&lt;&gt;"",SUMPRODUCT((RY95:RY98=RY97)*(RT95:RT98&gt;RT97)),"")</f>
        <v/>
      </c>
      <c r="SB97" s="395" t="str">
        <f ca="1">IF(RN97&lt;&gt;"",SUMPRODUCT((RY95:RY98=RY97)*(RT95:RT98=RT97)*(RR95:RR98&gt;RR97)),"")</f>
        <v/>
      </c>
      <c r="SC97" s="395" t="str">
        <f ca="1">IF(RN97&lt;&gt;"",SUMPRODUCT((RY95:RY98=RY97)*(RT95:RT98=RT97)*(RR95:RR98=RR97)*(RV95:RV98&gt;RV97)),"")</f>
        <v/>
      </c>
      <c r="SD97" s="395" t="str">
        <f ca="1">IF(RN97&lt;&gt;"",SUMPRODUCT((RY95:RY98=RY97)*(RT95:RT98=RT97)*(RR95:RR98=RR97)*(RV95:RV98=RV97)*(RW95:RW98&gt;RW97)),"")</f>
        <v/>
      </c>
      <c r="SE97" s="395" t="str">
        <f ca="1">IF(RN97&lt;&gt;"",SUMPRODUCT((RY95:RY98=RY97)*(RT95:RT98=RT97)*(RR95:RR98=RR97)*(RV95:RV98=RV97)*(RW95:RW98=RW97)*(RX95:RX98&gt;RX97)),"")</f>
        <v/>
      </c>
      <c r="SF97" s="395" t="str">
        <f t="shared" ref="SF97:SF98" ca="1" si="7945">IF(RN97&lt;&gt;"",SUM(RZ97:SE97)+1,"")</f>
        <v/>
      </c>
      <c r="UN97" s="395">
        <f ca="1">IF(COUNTIF(UN43:UN46,4)=4,1,SUMPRODUCT((UN43:UN46=UN45)*(UM43:UM46=UM45)*(UK43:UK46&gt;UK45))+1)</f>
        <v>1</v>
      </c>
      <c r="UY97" s="395">
        <f ca="1">IF(UZ45&lt;&gt;"",SUMPRODUCT((VG43:VG46=VG45)*(VF43:VF46=VF45)*(VD43:VD46=VD45)*(VE43:VE46=VE45)),"")</f>
        <v>4</v>
      </c>
      <c r="UZ97" s="395" t="str">
        <f ca="1">IF(AND(UY97&lt;&gt;"",UY97&gt;1),UZ45,"")</f>
        <v>Juventus</v>
      </c>
      <c r="VA97" s="395">
        <f ca="1">SUMPRODUCT((YE3:YE54=UZ97)*(YH3:YH54=UZ98)*(YI3:YI54="W"))+SUMPRODUCT((YE3:YE54=UZ97)*(YH3:YH54=UZ99)*(YI3:YI54="W"))+SUMPRODUCT((YE3:YE54=UZ97)*(YH3:YH54=UZ95)*(YI3:YI54="W"))+SUMPRODUCT((YE3:YE54=UZ97)*(YH3:YH54=UZ96)*(YI3:YI54="W"))+SUMPRODUCT((YE3:YE54=UZ98)*(YH3:YH54=UZ97)*(YJ3:YJ54="W"))+SUMPRODUCT((YE3:YE54=UZ99)*(YH3:YH54=UZ97)*(YJ3:YJ54="W"))+SUMPRODUCT((YE3:YE54=UZ95)*(YH3:YH54=UZ97)*(YJ3:YJ54="W"))+SUMPRODUCT((YE3:YE54=UZ96)*(YH3:YH54=UZ97)*(YJ3:YJ54="W"))</f>
        <v>0</v>
      </c>
      <c r="VB97" s="395">
        <f ca="1">SUMPRODUCT((YE3:YE54=UZ97)*(YH3:YH54=UZ98)*(YI3:YI54="D"))+SUMPRODUCT((YE3:YE54=UZ97)*(YH3:YH54=UZ99)*(YI3:YI54="D"))+SUMPRODUCT((YE3:YE54=UZ97)*(YH3:YH54=UZ95)*(YI3:YI54="D"))+SUMPRODUCT((YE3:YE54=UZ97)*(YH3:YH54=UZ96)*(YI3:YI54="D"))+SUMPRODUCT((YE3:YE54=UZ98)*(YH3:YH54=UZ97)*(YI3:YI54="D"))+SUMPRODUCT((YE3:YE54=UZ99)*(YH3:YH54=UZ97)*(YI3:YI54="D"))+SUMPRODUCT((YE3:YE54=UZ95)*(YH3:YH54=UZ97)*(YI3:YI54="D"))+SUMPRODUCT((YE3:YE54=UZ96)*(YH3:YH54=UZ97)*(YI3:YI54="D"))</f>
        <v>0</v>
      </c>
      <c r="VC97" s="395">
        <f ca="1">SUMPRODUCT((YE3:YE54=UZ97)*(YH3:YH54=UZ98)*(YI3:YI54="L"))+SUMPRODUCT((YE3:YE54=UZ97)*(YH3:YH54=UZ99)*(YI3:YI54="L"))+SUMPRODUCT((YE3:YE54=UZ97)*(YH3:YH54=UZ95)*(YI3:YI54="L"))+SUMPRODUCT((YE3:YE54=UZ97)*(YH3:YH54=UZ96)*(YI3:YI54="L"))+SUMPRODUCT((YE3:YE54=UZ98)*(YH3:YH54=UZ97)*(YJ3:YJ54="L"))+SUMPRODUCT((YE3:YE54=UZ99)*(YH3:YH54=UZ97)*(YJ3:YJ54="L"))+SUMPRODUCT((YE3:YE54=UZ95)*(YH3:YH54=UZ97)*(YJ3:YJ54="L"))+SUMPRODUCT((YE3:YE54=UZ96)*(YH3:YH54=UZ97)*(YJ3:YJ54="L"))</f>
        <v>0</v>
      </c>
      <c r="VD97" s="395">
        <f ca="1">SUMPRODUCT((YE3:YE54=UZ97)*(YH3:YH54=UZ98)*YF3:YF54)+SUMPRODUCT((YE3:YE54=UZ97)*(YH3:YH54=UZ99)*YF3:YF54)+SUMPRODUCT((YE3:YE54=UZ97)*(YH3:YH54=UZ95)*YF3:YF54)+SUMPRODUCT((YE3:YE54=UZ97)*(YH3:YH54=UZ96)*YF3:YF54)+SUMPRODUCT((YE3:YE54=UZ98)*(YH3:YH54=UZ97)*YG3:YG54)+SUMPRODUCT((YE3:YE54=UZ99)*(YH3:YH54=UZ97)*YG3:YG54)+SUMPRODUCT((YE3:YE54=UZ95)*(YH3:YH54=UZ97)*YG3:YG54)+SUMPRODUCT((YE3:YE54=UZ96)*(YH3:YH54=UZ97)*YG3:YG54)</f>
        <v>0</v>
      </c>
      <c r="VE97" s="395">
        <f ca="1">SUMPRODUCT((YE3:YE54=UZ97)*(YH3:YH54=UZ98)*YG3:YG54)+SUMPRODUCT((YE3:YE54=UZ97)*(YH3:YH54=UZ99)*YG3:YG54)+SUMPRODUCT((YE3:YE54=UZ97)*(YH3:YH54=UZ95)*YG3:YG54)+SUMPRODUCT((YE3:YE54=UZ97)*(YH3:YH54=UZ96)*YG3:YG54)+SUMPRODUCT((YE3:YE54=UZ98)*(YH3:YH54=UZ97)*YF3:YF54)+SUMPRODUCT((YE3:YE54=UZ99)*(YH3:YH54=UZ97)*YF3:YF54)+SUMPRODUCT((YE3:YE54=UZ95)*(YH3:YH54=UZ97)*YF3:YF54)+SUMPRODUCT((YE3:YE54=UZ96)*(YH3:YH54=UZ97)*YF3:YF54)</f>
        <v>0</v>
      </c>
      <c r="VF97" s="395">
        <f ca="1">VD97-VE97+1000</f>
        <v>1000</v>
      </c>
      <c r="VG97" s="395">
        <f t="shared" ca="1" si="7911"/>
        <v>0</v>
      </c>
      <c r="VH97" s="395">
        <f ca="1">IF(UZ97&lt;&gt;"",VLOOKUP(UZ97,UG4:UM52,7,FALSE),"")</f>
        <v>1000</v>
      </c>
      <c r="VI97" s="395">
        <f ca="1">IF(UZ97&lt;&gt;"",VLOOKUP(UZ97,UG4:UM52,5,FALSE),"")</f>
        <v>0</v>
      </c>
      <c r="VJ97" s="395">
        <f ca="1">IF(UZ97&lt;&gt;"",VLOOKUP(UZ97,UG4:UO52,9,FALSE),"")</f>
        <v>19</v>
      </c>
      <c r="VK97" s="395">
        <f t="shared" ca="1" si="7912"/>
        <v>0</v>
      </c>
      <c r="VL97" s="395">
        <f ca="1">IF(UZ97&lt;&gt;"",RANK(VK97,VK95:VK98),"")</f>
        <v>1</v>
      </c>
      <c r="VM97" s="395">
        <f ca="1">IF(UZ97&lt;&gt;"",SUMPRODUCT((VK95:VK98=VK97)*(VF95:VF98&gt;VF97)),"")</f>
        <v>0</v>
      </c>
      <c r="VN97" s="395">
        <f ca="1">IF(UZ97&lt;&gt;"",SUMPRODUCT((VK95:VK98=VK97)*(VF95:VF98=VF97)*(VD95:VD98&gt;VD97)),"")</f>
        <v>0</v>
      </c>
      <c r="VO97" s="395">
        <f ca="1">IF(UZ97&lt;&gt;"",SUMPRODUCT((VK95:VK98=VK97)*(VF95:VF98=VF97)*(VD95:VD98=VD97)*(VH95:VH98&gt;VH97)),"")</f>
        <v>0</v>
      </c>
      <c r="VP97" s="395">
        <f ca="1">IF(UZ97&lt;&gt;"",SUMPRODUCT((VK95:VK98=VK97)*(VF95:VF98=VF97)*(VD95:VD98=VD97)*(VH95:VH98=VH97)*(VI95:VI98&gt;VI97)),"")</f>
        <v>0</v>
      </c>
      <c r="VQ97" s="395">
        <f ca="1">IF(UZ97&lt;&gt;"",SUMPRODUCT((VK95:VK98=VK97)*(VF95:VF98=VF97)*(VD95:VD98=VD97)*(VH95:VH98=VH97)*(VI95:VI98=VI97)*(VJ95:VJ98&gt;VJ97)),"")</f>
        <v>1</v>
      </c>
      <c r="VR97" s="395">
        <f t="shared" ca="1" si="7913"/>
        <v>2</v>
      </c>
      <c r="VS97" s="395" t="str">
        <f ca="1">IF(VT45&lt;&gt;"",SUMPRODUCT((WA43:WA46=WA45)*(VZ43:VZ46=VZ45)*(VX43:VX46=VX45)*(VY43:VY46=VY45)),"")</f>
        <v/>
      </c>
      <c r="VT97" s="395" t="str">
        <f ca="1">IF(AND(VS97&lt;&gt;"",VS97&gt;1),VT45,"")</f>
        <v/>
      </c>
      <c r="VU97" s="395">
        <f ca="1">SUMPRODUCT((YE3:YE54=VT97)*(YH3:YH54=VT98)*(YI3:YI54="W"))+SUMPRODUCT((YE3:YE54=VT97)*(YH3:YH54=VT99)*(YI3:YI54="W"))+SUMPRODUCT((YE3:YE54=VT97)*(YH3:YH54=VT96)*(YI3:YI54="W"))+SUMPRODUCT((YE3:YE54=VT98)*(YH3:YH54=VT97)*(YJ3:YJ54="W"))+SUMPRODUCT((YE3:YE54=VT99)*(YH3:YH54=VT97)*(YJ3:YJ54="W"))+SUMPRODUCT((YE3:YE54=VT96)*(YH3:YH54=VT97)*(YJ3:YJ54="W"))</f>
        <v>0</v>
      </c>
      <c r="VV97" s="395">
        <f ca="1">SUMPRODUCT((YE3:YE54=VT97)*(YH3:YH54=VT98)*(YI3:YI54="D"))+SUMPRODUCT((YE3:YE54=VT97)*(YH3:YH54=VT99)*(YI3:YI54="D"))+SUMPRODUCT((YE3:YE54=VT97)*(YH3:YH54=VT96)*(YI3:YI54="D"))+SUMPRODUCT((YE3:YE54=VT98)*(YH3:YH54=VT97)*(YI3:YI54="D"))+SUMPRODUCT((YE3:YE54=VT99)*(YH3:YH54=VT97)*(YI3:YI54="D"))+SUMPRODUCT((YE3:YE54=VT96)*(YH3:YH54=VT97)*(YI3:YI54="D"))</f>
        <v>0</v>
      </c>
      <c r="VW97" s="395">
        <f ca="1">SUMPRODUCT((YE3:YE54=VT97)*(YH3:YH54=VT98)*(YI3:YI54="L"))+SUMPRODUCT((YE3:YE54=VT97)*(YH3:YH54=VT99)*(YI3:YI54="L"))+SUMPRODUCT((YE3:YE54=VT97)*(YH3:YH54=VT96)*(YI3:YI54="L"))+SUMPRODUCT((YE3:YE54=VT98)*(YH3:YH54=VT97)*(YJ3:YJ54="L"))+SUMPRODUCT((YE3:YE54=VT99)*(YH3:YH54=VT97)*(YJ3:YJ54="L"))+SUMPRODUCT((YE3:YE54=VT96)*(YH3:YH54=VT97)*(YJ3:YJ54="L"))</f>
        <v>0</v>
      </c>
      <c r="VX97" s="395">
        <f ca="1">SUMPRODUCT((YE3:YE54=VT97)*(YH3:YH54=VT98)*YF3:YF54)+SUMPRODUCT((YE3:YE54=VT97)*(YH3:YH54=VT99)*YF3:YF54)+SUMPRODUCT((YE3:YE54=VT97)*(YH3:YH54=VT95)*YF3:YF54)+SUMPRODUCT((YE3:YE54=VT97)*(YH3:YH54=VT96)*YF3:YF54)+SUMPRODUCT((YE3:YE54=VT98)*(YH3:YH54=VT97)*YG3:YG54)+SUMPRODUCT((YE3:YE54=VT99)*(YH3:YH54=VT97)*YG3:YG54)+SUMPRODUCT((YE3:YE54=VT95)*(YH3:YH54=VT97)*YG3:YG54)+SUMPRODUCT((YE3:YE54=VT96)*(YH3:YH54=VT97)*YG3:YG54)</f>
        <v>0</v>
      </c>
      <c r="VY97" s="395">
        <f ca="1">SUMPRODUCT((YE3:YE54=VT97)*(YH3:YH54=VT98)*YG3:YG54)+SUMPRODUCT((YE3:YE54=VT97)*(YH3:YH54=VT99)*YG3:YG54)+SUMPRODUCT((YE3:YE54=VT97)*(YH3:YH54=VT95)*YG3:YG54)+SUMPRODUCT((YE3:YE54=VT97)*(YH3:YH54=VT96)*YG3:YG54)+SUMPRODUCT((YE3:YE54=VT98)*(YH3:YH54=VT97)*YF3:YF54)+SUMPRODUCT((YE3:YE54=VT99)*(YH3:YH54=VT97)*YF3:YF54)+SUMPRODUCT((YE3:YE54=VT95)*(YH3:YH54=VT97)*YF3:YF54)+SUMPRODUCT((YE3:YE54=VT96)*(YH3:YH54=VT97)*YF3:YF54)</f>
        <v>0</v>
      </c>
      <c r="VZ97" s="395">
        <f ca="1">VX97-VY97+1000</f>
        <v>1000</v>
      </c>
      <c r="WA97" s="395" t="str">
        <f t="shared" ca="1" si="7914"/>
        <v/>
      </c>
      <c r="WB97" s="395" t="str">
        <f ca="1">IF(VT97&lt;&gt;"",VLOOKUP(VT97,UG4:UM52,7,FALSE),"")</f>
        <v/>
      </c>
      <c r="WC97" s="395" t="str">
        <f ca="1">IF(VT97&lt;&gt;"",VLOOKUP(VT97,UG4:UM52,5,FALSE),"")</f>
        <v/>
      </c>
      <c r="WD97" s="395" t="str">
        <f ca="1">IF(VT97&lt;&gt;"",VLOOKUP(VT97,UG4:UO52,9,FALSE),"")</f>
        <v/>
      </c>
      <c r="WE97" s="395" t="str">
        <f t="shared" ca="1" si="7915"/>
        <v/>
      </c>
      <c r="WF97" s="395" t="str">
        <f ca="1">IF(VT97&lt;&gt;"",RANK(WE97,WE95:WE98),"")</f>
        <v/>
      </c>
      <c r="WG97" s="395" t="str">
        <f ca="1">IF(VT97&lt;&gt;"",SUMPRODUCT((WE95:WE98=WE97)*(VZ95:VZ98&gt;VZ97)),"")</f>
        <v/>
      </c>
      <c r="WH97" s="395" t="str">
        <f ca="1">IF(VT97&lt;&gt;"",SUMPRODUCT((WE95:WE98=WE97)*(VZ95:VZ98=VZ97)*(VX95:VX98&gt;VX97)),"")</f>
        <v/>
      </c>
      <c r="WI97" s="395" t="str">
        <f ca="1">IF(VT97&lt;&gt;"",SUMPRODUCT((WE95:WE98=WE97)*(VZ95:VZ98=VZ97)*(VX95:VX98=VX97)*(WB95:WB98&gt;WB97)),"")</f>
        <v/>
      </c>
      <c r="WJ97" s="395" t="str">
        <f ca="1">IF(VT97&lt;&gt;"",SUMPRODUCT((WE95:WE98=WE97)*(VZ95:VZ98=VZ97)*(VX95:VX98=VX97)*(WB95:WB98=WB97)*(WC95:WC98&gt;WC97)),"")</f>
        <v/>
      </c>
      <c r="WK97" s="395" t="str">
        <f ca="1">IF(VT97&lt;&gt;"",SUMPRODUCT((WE95:WE98=WE97)*(VZ95:VZ98=VZ97)*(VX95:VX98=VX97)*(WB95:WB98=WB97)*(WC95:WC98=WC97)*(WD95:WD98&gt;WD97)),"")</f>
        <v/>
      </c>
      <c r="WL97" s="395" t="str">
        <f t="shared" ref="WL97:WL98" ca="1" si="7946">IF(VT97&lt;&gt;"",SUM(WF97:WK97)+1,"")</f>
        <v/>
      </c>
      <c r="YT97" s="395">
        <f ca="1">IF(COUNTIF(YT43:YT46,4)=4,1,SUMPRODUCT((YT43:YT46=YT45)*(YS43:YS46=YS45)*(YQ43:YQ46&gt;YQ45))+1)</f>
        <v>1</v>
      </c>
      <c r="ZE97" s="395">
        <f ca="1">IF(ZF45&lt;&gt;"",SUMPRODUCT((ZM43:ZM46=ZM45)*(ZL43:ZL46=ZL45)*(ZJ43:ZJ46=ZJ45)*(ZK43:ZK46=ZK45)),"")</f>
        <v>4</v>
      </c>
      <c r="ZF97" s="395" t="str">
        <f ca="1">IF(AND(ZE97&lt;&gt;"",ZE97&gt;1),ZF45,"")</f>
        <v>Juventus</v>
      </c>
      <c r="ZG97" s="395">
        <f ca="1">SUMPRODUCT((ACK3:ACK54=ZF97)*(ACN3:ACN54=ZF98)*(ACO3:ACO54="W"))+SUMPRODUCT((ACK3:ACK54=ZF97)*(ACN3:ACN54=ZF99)*(ACO3:ACO54="W"))+SUMPRODUCT((ACK3:ACK54=ZF97)*(ACN3:ACN54=ZF95)*(ACO3:ACO54="W"))+SUMPRODUCT((ACK3:ACK54=ZF97)*(ACN3:ACN54=ZF96)*(ACO3:ACO54="W"))+SUMPRODUCT((ACK3:ACK54=ZF98)*(ACN3:ACN54=ZF97)*(ACP3:ACP54="W"))+SUMPRODUCT((ACK3:ACK54=ZF99)*(ACN3:ACN54=ZF97)*(ACP3:ACP54="W"))+SUMPRODUCT((ACK3:ACK54=ZF95)*(ACN3:ACN54=ZF97)*(ACP3:ACP54="W"))+SUMPRODUCT((ACK3:ACK54=ZF96)*(ACN3:ACN54=ZF97)*(ACP3:ACP54="W"))</f>
        <v>0</v>
      </c>
      <c r="ZH97" s="395">
        <f ca="1">SUMPRODUCT((ACK3:ACK54=ZF97)*(ACN3:ACN54=ZF98)*(ACO3:ACO54="D"))+SUMPRODUCT((ACK3:ACK54=ZF97)*(ACN3:ACN54=ZF99)*(ACO3:ACO54="D"))+SUMPRODUCT((ACK3:ACK54=ZF97)*(ACN3:ACN54=ZF95)*(ACO3:ACO54="D"))+SUMPRODUCT((ACK3:ACK54=ZF97)*(ACN3:ACN54=ZF96)*(ACO3:ACO54="D"))+SUMPRODUCT((ACK3:ACK54=ZF98)*(ACN3:ACN54=ZF97)*(ACO3:ACO54="D"))+SUMPRODUCT((ACK3:ACK54=ZF99)*(ACN3:ACN54=ZF97)*(ACO3:ACO54="D"))+SUMPRODUCT((ACK3:ACK54=ZF95)*(ACN3:ACN54=ZF97)*(ACO3:ACO54="D"))+SUMPRODUCT((ACK3:ACK54=ZF96)*(ACN3:ACN54=ZF97)*(ACO3:ACO54="D"))</f>
        <v>0</v>
      </c>
      <c r="ZI97" s="395">
        <f ca="1">SUMPRODUCT((ACK3:ACK54=ZF97)*(ACN3:ACN54=ZF98)*(ACO3:ACO54="L"))+SUMPRODUCT((ACK3:ACK54=ZF97)*(ACN3:ACN54=ZF99)*(ACO3:ACO54="L"))+SUMPRODUCT((ACK3:ACK54=ZF97)*(ACN3:ACN54=ZF95)*(ACO3:ACO54="L"))+SUMPRODUCT((ACK3:ACK54=ZF97)*(ACN3:ACN54=ZF96)*(ACO3:ACO54="L"))+SUMPRODUCT((ACK3:ACK54=ZF98)*(ACN3:ACN54=ZF97)*(ACP3:ACP54="L"))+SUMPRODUCT((ACK3:ACK54=ZF99)*(ACN3:ACN54=ZF97)*(ACP3:ACP54="L"))+SUMPRODUCT((ACK3:ACK54=ZF95)*(ACN3:ACN54=ZF97)*(ACP3:ACP54="L"))+SUMPRODUCT((ACK3:ACK54=ZF96)*(ACN3:ACN54=ZF97)*(ACP3:ACP54="L"))</f>
        <v>0</v>
      </c>
      <c r="ZJ97" s="395">
        <f ca="1">SUMPRODUCT((ACK3:ACK54=ZF97)*(ACN3:ACN54=ZF98)*ACL3:ACL54)+SUMPRODUCT((ACK3:ACK54=ZF97)*(ACN3:ACN54=ZF99)*ACL3:ACL54)+SUMPRODUCT((ACK3:ACK54=ZF97)*(ACN3:ACN54=ZF95)*ACL3:ACL54)+SUMPRODUCT((ACK3:ACK54=ZF97)*(ACN3:ACN54=ZF96)*ACL3:ACL54)+SUMPRODUCT((ACK3:ACK54=ZF98)*(ACN3:ACN54=ZF97)*ACM3:ACM54)+SUMPRODUCT((ACK3:ACK54=ZF99)*(ACN3:ACN54=ZF97)*ACM3:ACM54)+SUMPRODUCT((ACK3:ACK54=ZF95)*(ACN3:ACN54=ZF97)*ACM3:ACM54)+SUMPRODUCT((ACK3:ACK54=ZF96)*(ACN3:ACN54=ZF97)*ACM3:ACM54)</f>
        <v>0</v>
      </c>
      <c r="ZK97" s="395">
        <f ca="1">SUMPRODUCT((ACK3:ACK54=ZF97)*(ACN3:ACN54=ZF98)*ACM3:ACM54)+SUMPRODUCT((ACK3:ACK54=ZF97)*(ACN3:ACN54=ZF99)*ACM3:ACM54)+SUMPRODUCT((ACK3:ACK54=ZF97)*(ACN3:ACN54=ZF95)*ACM3:ACM54)+SUMPRODUCT((ACK3:ACK54=ZF97)*(ACN3:ACN54=ZF96)*ACM3:ACM54)+SUMPRODUCT((ACK3:ACK54=ZF98)*(ACN3:ACN54=ZF97)*ACL3:ACL54)+SUMPRODUCT((ACK3:ACK54=ZF99)*(ACN3:ACN54=ZF97)*ACL3:ACL54)+SUMPRODUCT((ACK3:ACK54=ZF95)*(ACN3:ACN54=ZF97)*ACL3:ACL54)+SUMPRODUCT((ACK3:ACK54=ZF96)*(ACN3:ACN54=ZF97)*ACL3:ACL54)</f>
        <v>0</v>
      </c>
      <c r="ZL97" s="395">
        <f ca="1">ZJ97-ZK97+1000</f>
        <v>1000</v>
      </c>
      <c r="ZM97" s="395">
        <f t="shared" ca="1" si="7916"/>
        <v>0</v>
      </c>
      <c r="ZN97" s="395">
        <f ca="1">IF(ZF97&lt;&gt;"",VLOOKUP(ZF97,YM4:YS52,7,FALSE),"")</f>
        <v>1000</v>
      </c>
      <c r="ZO97" s="395">
        <f ca="1">IF(ZF97&lt;&gt;"",VLOOKUP(ZF97,YM4:YS52,5,FALSE),"")</f>
        <v>0</v>
      </c>
      <c r="ZP97" s="395">
        <f ca="1">IF(ZF97&lt;&gt;"",VLOOKUP(ZF97,YM4:YU52,9,FALSE),"")</f>
        <v>19</v>
      </c>
      <c r="ZQ97" s="395">
        <f t="shared" ca="1" si="7917"/>
        <v>0</v>
      </c>
      <c r="ZR97" s="395">
        <f ca="1">IF(ZF97&lt;&gt;"",RANK(ZQ97,ZQ95:ZQ98),"")</f>
        <v>1</v>
      </c>
      <c r="ZS97" s="395">
        <f ca="1">IF(ZF97&lt;&gt;"",SUMPRODUCT((ZQ95:ZQ98=ZQ97)*(ZL95:ZL98&gt;ZL97)),"")</f>
        <v>0</v>
      </c>
      <c r="ZT97" s="395">
        <f ca="1">IF(ZF97&lt;&gt;"",SUMPRODUCT((ZQ95:ZQ98=ZQ97)*(ZL95:ZL98=ZL97)*(ZJ95:ZJ98&gt;ZJ97)),"")</f>
        <v>0</v>
      </c>
      <c r="ZU97" s="395">
        <f ca="1">IF(ZF97&lt;&gt;"",SUMPRODUCT((ZQ95:ZQ98=ZQ97)*(ZL95:ZL98=ZL97)*(ZJ95:ZJ98=ZJ97)*(ZN95:ZN98&gt;ZN97)),"")</f>
        <v>0</v>
      </c>
      <c r="ZV97" s="395">
        <f ca="1">IF(ZF97&lt;&gt;"",SUMPRODUCT((ZQ95:ZQ98=ZQ97)*(ZL95:ZL98=ZL97)*(ZJ95:ZJ98=ZJ97)*(ZN95:ZN98=ZN97)*(ZO95:ZO98&gt;ZO97)),"")</f>
        <v>0</v>
      </c>
      <c r="ZW97" s="395">
        <f ca="1">IF(ZF97&lt;&gt;"",SUMPRODUCT((ZQ95:ZQ98=ZQ97)*(ZL95:ZL98=ZL97)*(ZJ95:ZJ98=ZJ97)*(ZN95:ZN98=ZN97)*(ZO95:ZO98=ZO97)*(ZP95:ZP98&gt;ZP97)),"")</f>
        <v>1</v>
      </c>
      <c r="ZX97" s="395">
        <f t="shared" ca="1" si="7918"/>
        <v>2</v>
      </c>
      <c r="ZY97" s="395" t="str">
        <f ca="1">IF(ZZ45&lt;&gt;"",SUMPRODUCT((AAG43:AAG46=AAG45)*(AAF43:AAF46=AAF45)*(AAD43:AAD46=AAD45)*(AAE43:AAE46=AAE45)),"")</f>
        <v/>
      </c>
      <c r="ZZ97" s="395" t="str">
        <f ca="1">IF(AND(ZY97&lt;&gt;"",ZY97&gt;1),ZZ45,"")</f>
        <v/>
      </c>
      <c r="AAA97" s="395">
        <f ca="1">SUMPRODUCT((ACK3:ACK54=ZZ97)*(ACN3:ACN54=ZZ98)*(ACO3:ACO54="W"))+SUMPRODUCT((ACK3:ACK54=ZZ97)*(ACN3:ACN54=ZZ99)*(ACO3:ACO54="W"))+SUMPRODUCT((ACK3:ACK54=ZZ97)*(ACN3:ACN54=ZZ96)*(ACO3:ACO54="W"))+SUMPRODUCT((ACK3:ACK54=ZZ98)*(ACN3:ACN54=ZZ97)*(ACP3:ACP54="W"))+SUMPRODUCT((ACK3:ACK54=ZZ99)*(ACN3:ACN54=ZZ97)*(ACP3:ACP54="W"))+SUMPRODUCT((ACK3:ACK54=ZZ96)*(ACN3:ACN54=ZZ97)*(ACP3:ACP54="W"))</f>
        <v>0</v>
      </c>
      <c r="AAB97" s="395">
        <f ca="1">SUMPRODUCT((ACK3:ACK54=ZZ97)*(ACN3:ACN54=ZZ98)*(ACO3:ACO54="D"))+SUMPRODUCT((ACK3:ACK54=ZZ97)*(ACN3:ACN54=ZZ99)*(ACO3:ACO54="D"))+SUMPRODUCT((ACK3:ACK54=ZZ97)*(ACN3:ACN54=ZZ96)*(ACO3:ACO54="D"))+SUMPRODUCT((ACK3:ACK54=ZZ98)*(ACN3:ACN54=ZZ97)*(ACO3:ACO54="D"))+SUMPRODUCT((ACK3:ACK54=ZZ99)*(ACN3:ACN54=ZZ97)*(ACO3:ACO54="D"))+SUMPRODUCT((ACK3:ACK54=ZZ96)*(ACN3:ACN54=ZZ97)*(ACO3:ACO54="D"))</f>
        <v>0</v>
      </c>
      <c r="AAC97" s="395">
        <f ca="1">SUMPRODUCT((ACK3:ACK54=ZZ97)*(ACN3:ACN54=ZZ98)*(ACO3:ACO54="L"))+SUMPRODUCT((ACK3:ACK54=ZZ97)*(ACN3:ACN54=ZZ99)*(ACO3:ACO54="L"))+SUMPRODUCT((ACK3:ACK54=ZZ97)*(ACN3:ACN54=ZZ96)*(ACO3:ACO54="L"))+SUMPRODUCT((ACK3:ACK54=ZZ98)*(ACN3:ACN54=ZZ97)*(ACP3:ACP54="L"))+SUMPRODUCT((ACK3:ACK54=ZZ99)*(ACN3:ACN54=ZZ97)*(ACP3:ACP54="L"))+SUMPRODUCT((ACK3:ACK54=ZZ96)*(ACN3:ACN54=ZZ97)*(ACP3:ACP54="L"))</f>
        <v>0</v>
      </c>
      <c r="AAD97" s="395">
        <f ca="1">SUMPRODUCT((ACK3:ACK54=ZZ97)*(ACN3:ACN54=ZZ98)*ACL3:ACL54)+SUMPRODUCT((ACK3:ACK54=ZZ97)*(ACN3:ACN54=ZZ99)*ACL3:ACL54)+SUMPRODUCT((ACK3:ACK54=ZZ97)*(ACN3:ACN54=ZZ95)*ACL3:ACL54)+SUMPRODUCT((ACK3:ACK54=ZZ97)*(ACN3:ACN54=ZZ96)*ACL3:ACL54)+SUMPRODUCT((ACK3:ACK54=ZZ98)*(ACN3:ACN54=ZZ97)*ACM3:ACM54)+SUMPRODUCT((ACK3:ACK54=ZZ99)*(ACN3:ACN54=ZZ97)*ACM3:ACM54)+SUMPRODUCT((ACK3:ACK54=ZZ95)*(ACN3:ACN54=ZZ97)*ACM3:ACM54)+SUMPRODUCT((ACK3:ACK54=ZZ96)*(ACN3:ACN54=ZZ97)*ACM3:ACM54)</f>
        <v>0</v>
      </c>
      <c r="AAE97" s="395">
        <f ca="1">SUMPRODUCT((ACK3:ACK54=ZZ97)*(ACN3:ACN54=ZZ98)*ACM3:ACM54)+SUMPRODUCT((ACK3:ACK54=ZZ97)*(ACN3:ACN54=ZZ99)*ACM3:ACM54)+SUMPRODUCT((ACK3:ACK54=ZZ97)*(ACN3:ACN54=ZZ95)*ACM3:ACM54)+SUMPRODUCT((ACK3:ACK54=ZZ97)*(ACN3:ACN54=ZZ96)*ACM3:ACM54)+SUMPRODUCT((ACK3:ACK54=ZZ98)*(ACN3:ACN54=ZZ97)*ACL3:ACL54)+SUMPRODUCT((ACK3:ACK54=ZZ99)*(ACN3:ACN54=ZZ97)*ACL3:ACL54)+SUMPRODUCT((ACK3:ACK54=ZZ95)*(ACN3:ACN54=ZZ97)*ACL3:ACL54)+SUMPRODUCT((ACK3:ACK54=ZZ96)*(ACN3:ACN54=ZZ97)*ACL3:ACL54)</f>
        <v>0</v>
      </c>
      <c r="AAF97" s="395">
        <f ca="1">AAD97-AAE97+1000</f>
        <v>1000</v>
      </c>
      <c r="AAG97" s="395" t="str">
        <f t="shared" ca="1" si="7919"/>
        <v/>
      </c>
      <c r="AAH97" s="395" t="str">
        <f ca="1">IF(ZZ97&lt;&gt;"",VLOOKUP(ZZ97,YM4:YS52,7,FALSE),"")</f>
        <v/>
      </c>
      <c r="AAI97" s="395" t="str">
        <f ca="1">IF(ZZ97&lt;&gt;"",VLOOKUP(ZZ97,YM4:YS52,5,FALSE),"")</f>
        <v/>
      </c>
      <c r="AAJ97" s="395" t="str">
        <f ca="1">IF(ZZ97&lt;&gt;"",VLOOKUP(ZZ97,YM4:YU52,9,FALSE),"")</f>
        <v/>
      </c>
      <c r="AAK97" s="395" t="str">
        <f t="shared" ca="1" si="7920"/>
        <v/>
      </c>
      <c r="AAL97" s="395" t="str">
        <f ca="1">IF(ZZ97&lt;&gt;"",RANK(AAK97,AAK95:AAK98),"")</f>
        <v/>
      </c>
      <c r="AAM97" s="395" t="str">
        <f ca="1">IF(ZZ97&lt;&gt;"",SUMPRODUCT((AAK95:AAK98=AAK97)*(AAF95:AAF98&gt;AAF97)),"")</f>
        <v/>
      </c>
      <c r="AAN97" s="395" t="str">
        <f ca="1">IF(ZZ97&lt;&gt;"",SUMPRODUCT((AAK95:AAK98=AAK97)*(AAF95:AAF98=AAF97)*(AAD95:AAD98&gt;AAD97)),"")</f>
        <v/>
      </c>
      <c r="AAO97" s="395" t="str">
        <f ca="1">IF(ZZ97&lt;&gt;"",SUMPRODUCT((AAK95:AAK98=AAK97)*(AAF95:AAF98=AAF97)*(AAD95:AAD98=AAD97)*(AAH95:AAH98&gt;AAH97)),"")</f>
        <v/>
      </c>
      <c r="AAP97" s="395" t="str">
        <f ca="1">IF(ZZ97&lt;&gt;"",SUMPRODUCT((AAK95:AAK98=AAK97)*(AAF95:AAF98=AAF97)*(AAD95:AAD98=AAD97)*(AAH95:AAH98=AAH97)*(AAI95:AAI98&gt;AAI97)),"")</f>
        <v/>
      </c>
      <c r="AAQ97" s="395" t="str">
        <f ca="1">IF(ZZ97&lt;&gt;"",SUMPRODUCT((AAK95:AAK98=AAK97)*(AAF95:AAF98=AAF97)*(AAD95:AAD98=AAD97)*(AAH95:AAH98=AAH97)*(AAI95:AAI98=AAI97)*(AAJ95:AAJ98&gt;AAJ97)),"")</f>
        <v/>
      </c>
      <c r="AAR97" s="395" t="str">
        <f t="shared" ref="AAR97:AAR98" ca="1" si="7947">IF(ZZ97&lt;&gt;"",SUM(AAL97:AAQ97)+1,"")</f>
        <v/>
      </c>
      <c r="ACZ97" s="395">
        <f ca="1">IF(COUNTIF(ACZ43:ACZ46,4)=4,1,SUMPRODUCT((ACZ43:ACZ46=ACZ45)*(ACY43:ACY46=ACY45)*(ACW43:ACW46&gt;ACW45))+1)</f>
        <v>1</v>
      </c>
      <c r="ADK97" s="395">
        <f ca="1">IF(ADL45&lt;&gt;"",SUMPRODUCT((ADS43:ADS46=ADS45)*(ADR43:ADR46=ADR45)*(ADP43:ADP46=ADP45)*(ADQ43:ADQ46=ADQ45)),"")</f>
        <v>4</v>
      </c>
      <c r="ADL97" s="395" t="str">
        <f ca="1">IF(AND(ADK97&lt;&gt;"",ADK97&gt;1),ADL45,"")</f>
        <v>Juventus</v>
      </c>
      <c r="ADM97" s="395">
        <f ca="1">SUMPRODUCT((AGQ3:AGQ54=ADL97)*(AGT3:AGT54=ADL98)*(AGU3:AGU54="W"))+SUMPRODUCT((AGQ3:AGQ54=ADL97)*(AGT3:AGT54=ADL99)*(AGU3:AGU54="W"))+SUMPRODUCT((AGQ3:AGQ54=ADL97)*(AGT3:AGT54=ADL95)*(AGU3:AGU54="W"))+SUMPRODUCT((AGQ3:AGQ54=ADL97)*(AGT3:AGT54=ADL96)*(AGU3:AGU54="W"))+SUMPRODUCT((AGQ3:AGQ54=ADL98)*(AGT3:AGT54=ADL97)*(AGV3:AGV54="W"))+SUMPRODUCT((AGQ3:AGQ54=ADL99)*(AGT3:AGT54=ADL97)*(AGV3:AGV54="W"))+SUMPRODUCT((AGQ3:AGQ54=ADL95)*(AGT3:AGT54=ADL97)*(AGV3:AGV54="W"))+SUMPRODUCT((AGQ3:AGQ54=ADL96)*(AGT3:AGT54=ADL97)*(AGV3:AGV54="W"))</f>
        <v>0</v>
      </c>
      <c r="ADN97" s="395">
        <f ca="1">SUMPRODUCT((AGQ3:AGQ54=ADL97)*(AGT3:AGT54=ADL98)*(AGU3:AGU54="D"))+SUMPRODUCT((AGQ3:AGQ54=ADL97)*(AGT3:AGT54=ADL99)*(AGU3:AGU54="D"))+SUMPRODUCT((AGQ3:AGQ54=ADL97)*(AGT3:AGT54=ADL95)*(AGU3:AGU54="D"))+SUMPRODUCT((AGQ3:AGQ54=ADL97)*(AGT3:AGT54=ADL96)*(AGU3:AGU54="D"))+SUMPRODUCT((AGQ3:AGQ54=ADL98)*(AGT3:AGT54=ADL97)*(AGU3:AGU54="D"))+SUMPRODUCT((AGQ3:AGQ54=ADL99)*(AGT3:AGT54=ADL97)*(AGU3:AGU54="D"))+SUMPRODUCT((AGQ3:AGQ54=ADL95)*(AGT3:AGT54=ADL97)*(AGU3:AGU54="D"))+SUMPRODUCT((AGQ3:AGQ54=ADL96)*(AGT3:AGT54=ADL97)*(AGU3:AGU54="D"))</f>
        <v>0</v>
      </c>
      <c r="ADO97" s="395">
        <f ca="1">SUMPRODUCT((AGQ3:AGQ54=ADL97)*(AGT3:AGT54=ADL98)*(AGU3:AGU54="L"))+SUMPRODUCT((AGQ3:AGQ54=ADL97)*(AGT3:AGT54=ADL99)*(AGU3:AGU54="L"))+SUMPRODUCT((AGQ3:AGQ54=ADL97)*(AGT3:AGT54=ADL95)*(AGU3:AGU54="L"))+SUMPRODUCT((AGQ3:AGQ54=ADL97)*(AGT3:AGT54=ADL96)*(AGU3:AGU54="L"))+SUMPRODUCT((AGQ3:AGQ54=ADL98)*(AGT3:AGT54=ADL97)*(AGV3:AGV54="L"))+SUMPRODUCT((AGQ3:AGQ54=ADL99)*(AGT3:AGT54=ADL97)*(AGV3:AGV54="L"))+SUMPRODUCT((AGQ3:AGQ54=ADL95)*(AGT3:AGT54=ADL97)*(AGV3:AGV54="L"))+SUMPRODUCT((AGQ3:AGQ54=ADL96)*(AGT3:AGT54=ADL97)*(AGV3:AGV54="L"))</f>
        <v>0</v>
      </c>
      <c r="ADP97" s="395">
        <f ca="1">SUMPRODUCT((AGQ3:AGQ54=ADL97)*(AGT3:AGT54=ADL98)*AGR3:AGR54)+SUMPRODUCT((AGQ3:AGQ54=ADL97)*(AGT3:AGT54=ADL99)*AGR3:AGR54)+SUMPRODUCT((AGQ3:AGQ54=ADL97)*(AGT3:AGT54=ADL95)*AGR3:AGR54)+SUMPRODUCT((AGQ3:AGQ54=ADL97)*(AGT3:AGT54=ADL96)*AGR3:AGR54)+SUMPRODUCT((AGQ3:AGQ54=ADL98)*(AGT3:AGT54=ADL97)*AGS3:AGS54)+SUMPRODUCT((AGQ3:AGQ54=ADL99)*(AGT3:AGT54=ADL97)*AGS3:AGS54)+SUMPRODUCT((AGQ3:AGQ54=ADL95)*(AGT3:AGT54=ADL97)*AGS3:AGS54)+SUMPRODUCT((AGQ3:AGQ54=ADL96)*(AGT3:AGT54=ADL97)*AGS3:AGS54)</f>
        <v>0</v>
      </c>
      <c r="ADQ97" s="395">
        <f ca="1">SUMPRODUCT((AGQ3:AGQ54=ADL97)*(AGT3:AGT54=ADL98)*AGS3:AGS54)+SUMPRODUCT((AGQ3:AGQ54=ADL97)*(AGT3:AGT54=ADL99)*AGS3:AGS54)+SUMPRODUCT((AGQ3:AGQ54=ADL97)*(AGT3:AGT54=ADL95)*AGS3:AGS54)+SUMPRODUCT((AGQ3:AGQ54=ADL97)*(AGT3:AGT54=ADL96)*AGS3:AGS54)+SUMPRODUCT((AGQ3:AGQ54=ADL98)*(AGT3:AGT54=ADL97)*AGR3:AGR54)+SUMPRODUCT((AGQ3:AGQ54=ADL99)*(AGT3:AGT54=ADL97)*AGR3:AGR54)+SUMPRODUCT((AGQ3:AGQ54=ADL95)*(AGT3:AGT54=ADL97)*AGR3:AGR54)+SUMPRODUCT((AGQ3:AGQ54=ADL96)*(AGT3:AGT54=ADL97)*AGR3:AGR54)</f>
        <v>0</v>
      </c>
      <c r="ADR97" s="395">
        <f ca="1">ADP97-ADQ97+1000</f>
        <v>1000</v>
      </c>
      <c r="ADS97" s="395">
        <f t="shared" ca="1" si="7921"/>
        <v>0</v>
      </c>
      <c r="ADT97" s="395">
        <f ca="1">IF(ADL97&lt;&gt;"",VLOOKUP(ADL97,ACS4:ACY52,7,FALSE),"")</f>
        <v>1000</v>
      </c>
      <c r="ADU97" s="395">
        <f ca="1">IF(ADL97&lt;&gt;"",VLOOKUP(ADL97,ACS4:ACY52,5,FALSE),"")</f>
        <v>0</v>
      </c>
      <c r="ADV97" s="395">
        <f ca="1">IF(ADL97&lt;&gt;"",VLOOKUP(ADL97,ACS4:ADA52,9,FALSE),"")</f>
        <v>19</v>
      </c>
      <c r="ADW97" s="395">
        <f t="shared" ca="1" si="7922"/>
        <v>0</v>
      </c>
      <c r="ADX97" s="395">
        <f ca="1">IF(ADL97&lt;&gt;"",RANK(ADW97,ADW95:ADW98),"")</f>
        <v>1</v>
      </c>
      <c r="ADY97" s="395">
        <f ca="1">IF(ADL97&lt;&gt;"",SUMPRODUCT((ADW95:ADW98=ADW97)*(ADR95:ADR98&gt;ADR97)),"")</f>
        <v>0</v>
      </c>
      <c r="ADZ97" s="395">
        <f ca="1">IF(ADL97&lt;&gt;"",SUMPRODUCT((ADW95:ADW98=ADW97)*(ADR95:ADR98=ADR97)*(ADP95:ADP98&gt;ADP97)),"")</f>
        <v>0</v>
      </c>
      <c r="AEA97" s="395">
        <f ca="1">IF(ADL97&lt;&gt;"",SUMPRODUCT((ADW95:ADW98=ADW97)*(ADR95:ADR98=ADR97)*(ADP95:ADP98=ADP97)*(ADT95:ADT98&gt;ADT97)),"")</f>
        <v>0</v>
      </c>
      <c r="AEB97" s="395">
        <f ca="1">IF(ADL97&lt;&gt;"",SUMPRODUCT((ADW95:ADW98=ADW97)*(ADR95:ADR98=ADR97)*(ADP95:ADP98=ADP97)*(ADT95:ADT98=ADT97)*(ADU95:ADU98&gt;ADU97)),"")</f>
        <v>0</v>
      </c>
      <c r="AEC97" s="395">
        <f ca="1">IF(ADL97&lt;&gt;"",SUMPRODUCT((ADW95:ADW98=ADW97)*(ADR95:ADR98=ADR97)*(ADP95:ADP98=ADP97)*(ADT95:ADT98=ADT97)*(ADU95:ADU98=ADU97)*(ADV95:ADV98&gt;ADV97)),"")</f>
        <v>1</v>
      </c>
      <c r="AED97" s="395">
        <f t="shared" ca="1" si="7923"/>
        <v>2</v>
      </c>
      <c r="AEE97" s="395" t="str">
        <f ca="1">IF(AEF45&lt;&gt;"",SUMPRODUCT((AEM43:AEM46=AEM45)*(AEL43:AEL46=AEL45)*(AEJ43:AEJ46=AEJ45)*(AEK43:AEK46=AEK45)),"")</f>
        <v/>
      </c>
      <c r="AEF97" s="395" t="str">
        <f ca="1">IF(AND(AEE97&lt;&gt;"",AEE97&gt;1),AEF45,"")</f>
        <v/>
      </c>
      <c r="AEG97" s="395">
        <f ca="1">SUMPRODUCT((AGQ3:AGQ54=AEF97)*(AGT3:AGT54=AEF98)*(AGU3:AGU54="W"))+SUMPRODUCT((AGQ3:AGQ54=AEF97)*(AGT3:AGT54=AEF99)*(AGU3:AGU54="W"))+SUMPRODUCT((AGQ3:AGQ54=AEF97)*(AGT3:AGT54=AEF96)*(AGU3:AGU54="W"))+SUMPRODUCT((AGQ3:AGQ54=AEF98)*(AGT3:AGT54=AEF97)*(AGV3:AGV54="W"))+SUMPRODUCT((AGQ3:AGQ54=AEF99)*(AGT3:AGT54=AEF97)*(AGV3:AGV54="W"))+SUMPRODUCT((AGQ3:AGQ54=AEF96)*(AGT3:AGT54=AEF97)*(AGV3:AGV54="W"))</f>
        <v>0</v>
      </c>
      <c r="AEH97" s="395">
        <f ca="1">SUMPRODUCT((AGQ3:AGQ54=AEF97)*(AGT3:AGT54=AEF98)*(AGU3:AGU54="D"))+SUMPRODUCT((AGQ3:AGQ54=AEF97)*(AGT3:AGT54=AEF99)*(AGU3:AGU54="D"))+SUMPRODUCT((AGQ3:AGQ54=AEF97)*(AGT3:AGT54=AEF96)*(AGU3:AGU54="D"))+SUMPRODUCT((AGQ3:AGQ54=AEF98)*(AGT3:AGT54=AEF97)*(AGU3:AGU54="D"))+SUMPRODUCT((AGQ3:AGQ54=AEF99)*(AGT3:AGT54=AEF97)*(AGU3:AGU54="D"))+SUMPRODUCT((AGQ3:AGQ54=AEF96)*(AGT3:AGT54=AEF97)*(AGU3:AGU54="D"))</f>
        <v>0</v>
      </c>
      <c r="AEI97" s="395">
        <f ca="1">SUMPRODUCT((AGQ3:AGQ54=AEF97)*(AGT3:AGT54=AEF98)*(AGU3:AGU54="L"))+SUMPRODUCT((AGQ3:AGQ54=AEF97)*(AGT3:AGT54=AEF99)*(AGU3:AGU54="L"))+SUMPRODUCT((AGQ3:AGQ54=AEF97)*(AGT3:AGT54=AEF96)*(AGU3:AGU54="L"))+SUMPRODUCT((AGQ3:AGQ54=AEF98)*(AGT3:AGT54=AEF97)*(AGV3:AGV54="L"))+SUMPRODUCT((AGQ3:AGQ54=AEF99)*(AGT3:AGT54=AEF97)*(AGV3:AGV54="L"))+SUMPRODUCT((AGQ3:AGQ54=AEF96)*(AGT3:AGT54=AEF97)*(AGV3:AGV54="L"))</f>
        <v>0</v>
      </c>
      <c r="AEJ97" s="395">
        <f ca="1">SUMPRODUCT((AGQ3:AGQ54=AEF97)*(AGT3:AGT54=AEF98)*AGR3:AGR54)+SUMPRODUCT((AGQ3:AGQ54=AEF97)*(AGT3:AGT54=AEF99)*AGR3:AGR54)+SUMPRODUCT((AGQ3:AGQ54=AEF97)*(AGT3:AGT54=AEF95)*AGR3:AGR54)+SUMPRODUCT((AGQ3:AGQ54=AEF97)*(AGT3:AGT54=AEF96)*AGR3:AGR54)+SUMPRODUCT((AGQ3:AGQ54=AEF98)*(AGT3:AGT54=AEF97)*AGS3:AGS54)+SUMPRODUCT((AGQ3:AGQ54=AEF99)*(AGT3:AGT54=AEF97)*AGS3:AGS54)+SUMPRODUCT((AGQ3:AGQ54=AEF95)*(AGT3:AGT54=AEF97)*AGS3:AGS54)+SUMPRODUCT((AGQ3:AGQ54=AEF96)*(AGT3:AGT54=AEF97)*AGS3:AGS54)</f>
        <v>0</v>
      </c>
      <c r="AEK97" s="395">
        <f ca="1">SUMPRODUCT((AGQ3:AGQ54=AEF97)*(AGT3:AGT54=AEF98)*AGS3:AGS54)+SUMPRODUCT((AGQ3:AGQ54=AEF97)*(AGT3:AGT54=AEF99)*AGS3:AGS54)+SUMPRODUCT((AGQ3:AGQ54=AEF97)*(AGT3:AGT54=AEF95)*AGS3:AGS54)+SUMPRODUCT((AGQ3:AGQ54=AEF97)*(AGT3:AGT54=AEF96)*AGS3:AGS54)+SUMPRODUCT((AGQ3:AGQ54=AEF98)*(AGT3:AGT54=AEF97)*AGR3:AGR54)+SUMPRODUCT((AGQ3:AGQ54=AEF99)*(AGT3:AGT54=AEF97)*AGR3:AGR54)+SUMPRODUCT((AGQ3:AGQ54=AEF95)*(AGT3:AGT54=AEF97)*AGR3:AGR54)+SUMPRODUCT((AGQ3:AGQ54=AEF96)*(AGT3:AGT54=AEF97)*AGR3:AGR54)</f>
        <v>0</v>
      </c>
      <c r="AEL97" s="395">
        <f ca="1">AEJ97-AEK97+1000</f>
        <v>1000</v>
      </c>
      <c r="AEM97" s="395" t="str">
        <f t="shared" ca="1" si="7924"/>
        <v/>
      </c>
      <c r="AEN97" s="395" t="str">
        <f ca="1">IF(AEF97&lt;&gt;"",VLOOKUP(AEF97,ACS4:ACY52,7,FALSE),"")</f>
        <v/>
      </c>
      <c r="AEO97" s="395" t="str">
        <f ca="1">IF(AEF97&lt;&gt;"",VLOOKUP(AEF97,ACS4:ACY52,5,FALSE),"")</f>
        <v/>
      </c>
      <c r="AEP97" s="395" t="str">
        <f ca="1">IF(AEF97&lt;&gt;"",VLOOKUP(AEF97,ACS4:ADA52,9,FALSE),"")</f>
        <v/>
      </c>
      <c r="AEQ97" s="395" t="str">
        <f t="shared" ca="1" si="7925"/>
        <v/>
      </c>
      <c r="AER97" s="395" t="str">
        <f ca="1">IF(AEF97&lt;&gt;"",RANK(AEQ97,AEQ95:AEQ98),"")</f>
        <v/>
      </c>
      <c r="AES97" s="395" t="str">
        <f ca="1">IF(AEF97&lt;&gt;"",SUMPRODUCT((AEQ95:AEQ98=AEQ97)*(AEL95:AEL98&gt;AEL97)),"")</f>
        <v/>
      </c>
      <c r="AET97" s="395" t="str">
        <f ca="1">IF(AEF97&lt;&gt;"",SUMPRODUCT((AEQ95:AEQ98=AEQ97)*(AEL95:AEL98=AEL97)*(AEJ95:AEJ98&gt;AEJ97)),"")</f>
        <v/>
      </c>
      <c r="AEU97" s="395" t="str">
        <f ca="1">IF(AEF97&lt;&gt;"",SUMPRODUCT((AEQ95:AEQ98=AEQ97)*(AEL95:AEL98=AEL97)*(AEJ95:AEJ98=AEJ97)*(AEN95:AEN98&gt;AEN97)),"")</f>
        <v/>
      </c>
      <c r="AEV97" s="395" t="str">
        <f ca="1">IF(AEF97&lt;&gt;"",SUMPRODUCT((AEQ95:AEQ98=AEQ97)*(AEL95:AEL98=AEL97)*(AEJ95:AEJ98=AEJ97)*(AEN95:AEN98=AEN97)*(AEO95:AEO98&gt;AEO97)),"")</f>
        <v/>
      </c>
      <c r="AEW97" s="395" t="str">
        <f ca="1">IF(AEF97&lt;&gt;"",SUMPRODUCT((AEQ95:AEQ98=AEQ97)*(AEL95:AEL98=AEL97)*(AEJ95:AEJ98=AEJ97)*(AEN95:AEN98=AEN97)*(AEO95:AEO98=AEO97)*(AEP95:AEP98&gt;AEP97)),"")</f>
        <v/>
      </c>
      <c r="AEX97" s="395" t="str">
        <f t="shared" ref="AEX97:AEX98" ca="1" si="7948">IF(AEF97&lt;&gt;"",SUM(AER97:AEW97)+1,"")</f>
        <v/>
      </c>
      <c r="AHF97" s="395">
        <f ca="1">IF(COUNTIF(AHF43:AHF46,4)=4,1,SUMPRODUCT((AHF43:AHF46=AHF45)*(AHE43:AHE46=AHE45)*(AHC43:AHC46&gt;AHC45))+1)</f>
        <v>1</v>
      </c>
      <c r="AHQ97" s="395">
        <f ca="1">IF(AHR45&lt;&gt;"",SUMPRODUCT((AHY43:AHY46=AHY45)*(AHX43:AHX46=AHX45)*(AHV43:AHV46=AHV45)*(AHW43:AHW46=AHW45)),"")</f>
        <v>4</v>
      </c>
      <c r="AHR97" s="395" t="str">
        <f ca="1">IF(AND(AHQ97&lt;&gt;"",AHQ97&gt;1),AHR45,"")</f>
        <v>Juventus</v>
      </c>
      <c r="AHS97" s="395">
        <f ca="1">SUMPRODUCT((AKW3:AKW54=AHR97)*(AKZ3:AKZ54=AHR98)*(ALA3:ALA54="W"))+SUMPRODUCT((AKW3:AKW54=AHR97)*(AKZ3:AKZ54=AHR99)*(ALA3:ALA54="W"))+SUMPRODUCT((AKW3:AKW54=AHR97)*(AKZ3:AKZ54=AHR95)*(ALA3:ALA54="W"))+SUMPRODUCT((AKW3:AKW54=AHR97)*(AKZ3:AKZ54=AHR96)*(ALA3:ALA54="W"))+SUMPRODUCT((AKW3:AKW54=AHR98)*(AKZ3:AKZ54=AHR97)*(ALB3:ALB54="W"))+SUMPRODUCT((AKW3:AKW54=AHR99)*(AKZ3:AKZ54=AHR97)*(ALB3:ALB54="W"))+SUMPRODUCT((AKW3:AKW54=AHR95)*(AKZ3:AKZ54=AHR97)*(ALB3:ALB54="W"))+SUMPRODUCT((AKW3:AKW54=AHR96)*(AKZ3:AKZ54=AHR97)*(ALB3:ALB54="W"))</f>
        <v>0</v>
      </c>
      <c r="AHT97" s="395">
        <f ca="1">SUMPRODUCT((AKW3:AKW54=AHR97)*(AKZ3:AKZ54=AHR98)*(ALA3:ALA54="D"))+SUMPRODUCT((AKW3:AKW54=AHR97)*(AKZ3:AKZ54=AHR99)*(ALA3:ALA54="D"))+SUMPRODUCT((AKW3:AKW54=AHR97)*(AKZ3:AKZ54=AHR95)*(ALA3:ALA54="D"))+SUMPRODUCT((AKW3:AKW54=AHR97)*(AKZ3:AKZ54=AHR96)*(ALA3:ALA54="D"))+SUMPRODUCT((AKW3:AKW54=AHR98)*(AKZ3:AKZ54=AHR97)*(ALA3:ALA54="D"))+SUMPRODUCT((AKW3:AKW54=AHR99)*(AKZ3:AKZ54=AHR97)*(ALA3:ALA54="D"))+SUMPRODUCT((AKW3:AKW54=AHR95)*(AKZ3:AKZ54=AHR97)*(ALA3:ALA54="D"))+SUMPRODUCT((AKW3:AKW54=AHR96)*(AKZ3:AKZ54=AHR97)*(ALA3:ALA54="D"))</f>
        <v>0</v>
      </c>
      <c r="AHU97" s="395">
        <f ca="1">SUMPRODUCT((AKW3:AKW54=AHR97)*(AKZ3:AKZ54=AHR98)*(ALA3:ALA54="L"))+SUMPRODUCT((AKW3:AKW54=AHR97)*(AKZ3:AKZ54=AHR99)*(ALA3:ALA54="L"))+SUMPRODUCT((AKW3:AKW54=AHR97)*(AKZ3:AKZ54=AHR95)*(ALA3:ALA54="L"))+SUMPRODUCT((AKW3:AKW54=AHR97)*(AKZ3:AKZ54=AHR96)*(ALA3:ALA54="L"))+SUMPRODUCT((AKW3:AKW54=AHR98)*(AKZ3:AKZ54=AHR97)*(ALB3:ALB54="L"))+SUMPRODUCT((AKW3:AKW54=AHR99)*(AKZ3:AKZ54=AHR97)*(ALB3:ALB54="L"))+SUMPRODUCT((AKW3:AKW54=AHR95)*(AKZ3:AKZ54=AHR97)*(ALB3:ALB54="L"))+SUMPRODUCT((AKW3:AKW54=AHR96)*(AKZ3:AKZ54=AHR97)*(ALB3:ALB54="L"))</f>
        <v>0</v>
      </c>
      <c r="AHV97" s="395">
        <f ca="1">SUMPRODUCT((AKW3:AKW54=AHR97)*(AKZ3:AKZ54=AHR98)*AKX3:AKX54)+SUMPRODUCT((AKW3:AKW54=AHR97)*(AKZ3:AKZ54=AHR99)*AKX3:AKX54)+SUMPRODUCT((AKW3:AKW54=AHR97)*(AKZ3:AKZ54=AHR95)*AKX3:AKX54)+SUMPRODUCT((AKW3:AKW54=AHR97)*(AKZ3:AKZ54=AHR96)*AKX3:AKX54)+SUMPRODUCT((AKW3:AKW54=AHR98)*(AKZ3:AKZ54=AHR97)*AKY3:AKY54)+SUMPRODUCT((AKW3:AKW54=AHR99)*(AKZ3:AKZ54=AHR97)*AKY3:AKY54)+SUMPRODUCT((AKW3:AKW54=AHR95)*(AKZ3:AKZ54=AHR97)*AKY3:AKY54)+SUMPRODUCT((AKW3:AKW54=AHR96)*(AKZ3:AKZ54=AHR97)*AKY3:AKY54)</f>
        <v>0</v>
      </c>
      <c r="AHW97" s="395">
        <f ca="1">SUMPRODUCT((AKW3:AKW54=AHR97)*(AKZ3:AKZ54=AHR98)*AKY3:AKY54)+SUMPRODUCT((AKW3:AKW54=AHR97)*(AKZ3:AKZ54=AHR99)*AKY3:AKY54)+SUMPRODUCT((AKW3:AKW54=AHR97)*(AKZ3:AKZ54=AHR95)*AKY3:AKY54)+SUMPRODUCT((AKW3:AKW54=AHR97)*(AKZ3:AKZ54=AHR96)*AKY3:AKY54)+SUMPRODUCT((AKW3:AKW54=AHR98)*(AKZ3:AKZ54=AHR97)*AKX3:AKX54)+SUMPRODUCT((AKW3:AKW54=AHR99)*(AKZ3:AKZ54=AHR97)*AKX3:AKX54)+SUMPRODUCT((AKW3:AKW54=AHR95)*(AKZ3:AKZ54=AHR97)*AKX3:AKX54)+SUMPRODUCT((AKW3:AKW54=AHR96)*(AKZ3:AKZ54=AHR97)*AKX3:AKX54)</f>
        <v>0</v>
      </c>
      <c r="AHX97" s="395">
        <f ca="1">AHV97-AHW97+1000</f>
        <v>1000</v>
      </c>
      <c r="AHY97" s="395">
        <f t="shared" ca="1" si="7926"/>
        <v>0</v>
      </c>
      <c r="AHZ97" s="395">
        <f ca="1">IF(AHR97&lt;&gt;"",VLOOKUP(AHR97,AGY4:AHE52,7,FALSE),"")</f>
        <v>1000</v>
      </c>
      <c r="AIA97" s="395">
        <f ca="1">IF(AHR97&lt;&gt;"",VLOOKUP(AHR97,AGY4:AHE52,5,FALSE),"")</f>
        <v>0</v>
      </c>
      <c r="AIB97" s="395">
        <f ca="1">IF(AHR97&lt;&gt;"",VLOOKUP(AHR97,AGY4:AHG52,9,FALSE),"")</f>
        <v>19</v>
      </c>
      <c r="AIC97" s="395">
        <f t="shared" ca="1" si="7927"/>
        <v>0</v>
      </c>
      <c r="AID97" s="395">
        <f ca="1">IF(AHR97&lt;&gt;"",RANK(AIC97,AIC95:AIC98),"")</f>
        <v>1</v>
      </c>
      <c r="AIE97" s="395">
        <f ca="1">IF(AHR97&lt;&gt;"",SUMPRODUCT((AIC95:AIC98=AIC97)*(AHX95:AHX98&gt;AHX97)),"")</f>
        <v>0</v>
      </c>
      <c r="AIF97" s="395">
        <f ca="1">IF(AHR97&lt;&gt;"",SUMPRODUCT((AIC95:AIC98=AIC97)*(AHX95:AHX98=AHX97)*(AHV95:AHV98&gt;AHV97)),"")</f>
        <v>0</v>
      </c>
      <c r="AIG97" s="395">
        <f ca="1">IF(AHR97&lt;&gt;"",SUMPRODUCT((AIC95:AIC98=AIC97)*(AHX95:AHX98=AHX97)*(AHV95:AHV98=AHV97)*(AHZ95:AHZ98&gt;AHZ97)),"")</f>
        <v>0</v>
      </c>
      <c r="AIH97" s="395">
        <f ca="1">IF(AHR97&lt;&gt;"",SUMPRODUCT((AIC95:AIC98=AIC97)*(AHX95:AHX98=AHX97)*(AHV95:AHV98=AHV97)*(AHZ95:AHZ98=AHZ97)*(AIA95:AIA98&gt;AIA97)),"")</f>
        <v>0</v>
      </c>
      <c r="AII97" s="395">
        <f ca="1">IF(AHR97&lt;&gt;"",SUMPRODUCT((AIC95:AIC98=AIC97)*(AHX95:AHX98=AHX97)*(AHV95:AHV98=AHV97)*(AHZ95:AHZ98=AHZ97)*(AIA95:AIA98=AIA97)*(AIB95:AIB98&gt;AIB97)),"")</f>
        <v>1</v>
      </c>
      <c r="AIJ97" s="395">
        <f t="shared" ca="1" si="7928"/>
        <v>2</v>
      </c>
      <c r="AIK97" s="395" t="str">
        <f ca="1">IF(AIL45&lt;&gt;"",SUMPRODUCT((AIS43:AIS46=AIS45)*(AIR43:AIR46=AIR45)*(AIP43:AIP46=AIP45)*(AIQ43:AIQ46=AIQ45)),"")</f>
        <v/>
      </c>
      <c r="AIL97" s="395" t="str">
        <f ca="1">IF(AND(AIK97&lt;&gt;"",AIK97&gt;1),AIL45,"")</f>
        <v/>
      </c>
      <c r="AIM97" s="395">
        <f ca="1">SUMPRODUCT((AKW3:AKW54=AIL97)*(AKZ3:AKZ54=AIL98)*(ALA3:ALA54="W"))+SUMPRODUCT((AKW3:AKW54=AIL97)*(AKZ3:AKZ54=AIL99)*(ALA3:ALA54="W"))+SUMPRODUCT((AKW3:AKW54=AIL97)*(AKZ3:AKZ54=AIL96)*(ALA3:ALA54="W"))+SUMPRODUCT((AKW3:AKW54=AIL98)*(AKZ3:AKZ54=AIL97)*(ALB3:ALB54="W"))+SUMPRODUCT((AKW3:AKW54=AIL99)*(AKZ3:AKZ54=AIL97)*(ALB3:ALB54="W"))+SUMPRODUCT((AKW3:AKW54=AIL96)*(AKZ3:AKZ54=AIL97)*(ALB3:ALB54="W"))</f>
        <v>0</v>
      </c>
      <c r="AIN97" s="395">
        <f ca="1">SUMPRODUCT((AKW3:AKW54=AIL97)*(AKZ3:AKZ54=AIL98)*(ALA3:ALA54="D"))+SUMPRODUCT((AKW3:AKW54=AIL97)*(AKZ3:AKZ54=AIL99)*(ALA3:ALA54="D"))+SUMPRODUCT((AKW3:AKW54=AIL97)*(AKZ3:AKZ54=AIL96)*(ALA3:ALA54="D"))+SUMPRODUCT((AKW3:AKW54=AIL98)*(AKZ3:AKZ54=AIL97)*(ALA3:ALA54="D"))+SUMPRODUCT((AKW3:AKW54=AIL99)*(AKZ3:AKZ54=AIL97)*(ALA3:ALA54="D"))+SUMPRODUCT((AKW3:AKW54=AIL96)*(AKZ3:AKZ54=AIL97)*(ALA3:ALA54="D"))</f>
        <v>0</v>
      </c>
      <c r="AIO97" s="395">
        <f ca="1">SUMPRODUCT((AKW3:AKW54=AIL97)*(AKZ3:AKZ54=AIL98)*(ALA3:ALA54="L"))+SUMPRODUCT((AKW3:AKW54=AIL97)*(AKZ3:AKZ54=AIL99)*(ALA3:ALA54="L"))+SUMPRODUCT((AKW3:AKW54=AIL97)*(AKZ3:AKZ54=AIL96)*(ALA3:ALA54="L"))+SUMPRODUCT((AKW3:AKW54=AIL98)*(AKZ3:AKZ54=AIL97)*(ALB3:ALB54="L"))+SUMPRODUCT((AKW3:AKW54=AIL99)*(AKZ3:AKZ54=AIL97)*(ALB3:ALB54="L"))+SUMPRODUCT((AKW3:AKW54=AIL96)*(AKZ3:AKZ54=AIL97)*(ALB3:ALB54="L"))</f>
        <v>0</v>
      </c>
      <c r="AIP97" s="395">
        <f ca="1">SUMPRODUCT((AKW3:AKW54=AIL97)*(AKZ3:AKZ54=AIL98)*AKX3:AKX54)+SUMPRODUCT((AKW3:AKW54=AIL97)*(AKZ3:AKZ54=AIL99)*AKX3:AKX54)+SUMPRODUCT((AKW3:AKW54=AIL97)*(AKZ3:AKZ54=AIL95)*AKX3:AKX54)+SUMPRODUCT((AKW3:AKW54=AIL97)*(AKZ3:AKZ54=AIL96)*AKX3:AKX54)+SUMPRODUCT((AKW3:AKW54=AIL98)*(AKZ3:AKZ54=AIL97)*AKY3:AKY54)+SUMPRODUCT((AKW3:AKW54=AIL99)*(AKZ3:AKZ54=AIL97)*AKY3:AKY54)+SUMPRODUCT((AKW3:AKW54=AIL95)*(AKZ3:AKZ54=AIL97)*AKY3:AKY54)+SUMPRODUCT((AKW3:AKW54=AIL96)*(AKZ3:AKZ54=AIL97)*AKY3:AKY54)</f>
        <v>0</v>
      </c>
      <c r="AIQ97" s="395">
        <f ca="1">SUMPRODUCT((AKW3:AKW54=AIL97)*(AKZ3:AKZ54=AIL98)*AKY3:AKY54)+SUMPRODUCT((AKW3:AKW54=AIL97)*(AKZ3:AKZ54=AIL99)*AKY3:AKY54)+SUMPRODUCT((AKW3:AKW54=AIL97)*(AKZ3:AKZ54=AIL95)*AKY3:AKY54)+SUMPRODUCT((AKW3:AKW54=AIL97)*(AKZ3:AKZ54=AIL96)*AKY3:AKY54)+SUMPRODUCT((AKW3:AKW54=AIL98)*(AKZ3:AKZ54=AIL97)*AKX3:AKX54)+SUMPRODUCT((AKW3:AKW54=AIL99)*(AKZ3:AKZ54=AIL97)*AKX3:AKX54)+SUMPRODUCT((AKW3:AKW54=AIL95)*(AKZ3:AKZ54=AIL97)*AKX3:AKX54)+SUMPRODUCT((AKW3:AKW54=AIL96)*(AKZ3:AKZ54=AIL97)*AKX3:AKX54)</f>
        <v>0</v>
      </c>
      <c r="AIR97" s="395">
        <f ca="1">AIP97-AIQ97+1000</f>
        <v>1000</v>
      </c>
      <c r="AIS97" s="395" t="str">
        <f t="shared" ca="1" si="7929"/>
        <v/>
      </c>
      <c r="AIT97" s="395" t="str">
        <f ca="1">IF(AIL97&lt;&gt;"",VLOOKUP(AIL97,AGY4:AHE52,7,FALSE),"")</f>
        <v/>
      </c>
      <c r="AIU97" s="395" t="str">
        <f ca="1">IF(AIL97&lt;&gt;"",VLOOKUP(AIL97,AGY4:AHE52,5,FALSE),"")</f>
        <v/>
      </c>
      <c r="AIV97" s="395" t="str">
        <f ca="1">IF(AIL97&lt;&gt;"",VLOOKUP(AIL97,AGY4:AHG52,9,FALSE),"")</f>
        <v/>
      </c>
      <c r="AIW97" s="395" t="str">
        <f t="shared" ca="1" si="7930"/>
        <v/>
      </c>
      <c r="AIX97" s="395" t="str">
        <f ca="1">IF(AIL97&lt;&gt;"",RANK(AIW97,AIW95:AIW98),"")</f>
        <v/>
      </c>
      <c r="AIY97" s="395" t="str">
        <f ca="1">IF(AIL97&lt;&gt;"",SUMPRODUCT((AIW95:AIW98=AIW97)*(AIR95:AIR98&gt;AIR97)),"")</f>
        <v/>
      </c>
      <c r="AIZ97" s="395" t="str">
        <f ca="1">IF(AIL97&lt;&gt;"",SUMPRODUCT((AIW95:AIW98=AIW97)*(AIR95:AIR98=AIR97)*(AIP95:AIP98&gt;AIP97)),"")</f>
        <v/>
      </c>
      <c r="AJA97" s="395" t="str">
        <f ca="1">IF(AIL97&lt;&gt;"",SUMPRODUCT((AIW95:AIW98=AIW97)*(AIR95:AIR98=AIR97)*(AIP95:AIP98=AIP97)*(AIT95:AIT98&gt;AIT97)),"")</f>
        <v/>
      </c>
      <c r="AJB97" s="395" t="str">
        <f ca="1">IF(AIL97&lt;&gt;"",SUMPRODUCT((AIW95:AIW98=AIW97)*(AIR95:AIR98=AIR97)*(AIP95:AIP98=AIP97)*(AIT95:AIT98=AIT97)*(AIU95:AIU98&gt;AIU97)),"")</f>
        <v/>
      </c>
      <c r="AJC97" s="395" t="str">
        <f ca="1">IF(AIL97&lt;&gt;"",SUMPRODUCT((AIW95:AIW98=AIW97)*(AIR95:AIR98=AIR97)*(AIP95:AIP98=AIP97)*(AIT95:AIT98=AIT97)*(AIU95:AIU98=AIU97)*(AIV95:AIV98&gt;AIV97)),"")</f>
        <v/>
      </c>
      <c r="AJD97" s="395" t="str">
        <f t="shared" ref="AJD97:AJD98" ca="1" si="7949">IF(AIL97&lt;&gt;"",SUM(AIX97:AJC97)+1,"")</f>
        <v/>
      </c>
      <c r="ALL97" s="395">
        <f ca="1">IF(COUNTIF(ALL43:ALL46,4)=4,1,SUMPRODUCT((ALL43:ALL46=ALL45)*(ALK43:ALK46=ALK45)*(ALI43:ALI46&gt;ALI45))+1)</f>
        <v>1</v>
      </c>
      <c r="ALW97" s="395">
        <f ca="1">IF(ALX45&lt;&gt;"",SUMPRODUCT((AME43:AME46=AME45)*(AMD43:AMD46=AMD45)*(AMB43:AMB46=AMB45)*(AMC43:AMC46=AMC45)),"")</f>
        <v>4</v>
      </c>
      <c r="ALX97" s="395" t="str">
        <f ca="1">IF(AND(ALW97&lt;&gt;"",ALW97&gt;1),ALX45,"")</f>
        <v>Juventus</v>
      </c>
      <c r="ALY97" s="395">
        <f ca="1">SUMPRODUCT((APC3:APC54=ALX97)*(APF3:APF54=ALX98)*(APG3:APG54="W"))+SUMPRODUCT((APC3:APC54=ALX97)*(APF3:APF54=ALX99)*(APG3:APG54="W"))+SUMPRODUCT((APC3:APC54=ALX97)*(APF3:APF54=ALX95)*(APG3:APG54="W"))+SUMPRODUCT((APC3:APC54=ALX97)*(APF3:APF54=ALX96)*(APG3:APG54="W"))+SUMPRODUCT((APC3:APC54=ALX98)*(APF3:APF54=ALX97)*(APH3:APH54="W"))+SUMPRODUCT((APC3:APC54=ALX99)*(APF3:APF54=ALX97)*(APH3:APH54="W"))+SUMPRODUCT((APC3:APC54=ALX95)*(APF3:APF54=ALX97)*(APH3:APH54="W"))+SUMPRODUCT((APC3:APC54=ALX96)*(APF3:APF54=ALX97)*(APH3:APH54="W"))</f>
        <v>0</v>
      </c>
      <c r="ALZ97" s="395">
        <f ca="1">SUMPRODUCT((APC3:APC54=ALX97)*(APF3:APF54=ALX98)*(APG3:APG54="D"))+SUMPRODUCT((APC3:APC54=ALX97)*(APF3:APF54=ALX99)*(APG3:APG54="D"))+SUMPRODUCT((APC3:APC54=ALX97)*(APF3:APF54=ALX95)*(APG3:APG54="D"))+SUMPRODUCT((APC3:APC54=ALX97)*(APF3:APF54=ALX96)*(APG3:APG54="D"))+SUMPRODUCT((APC3:APC54=ALX98)*(APF3:APF54=ALX97)*(APG3:APG54="D"))+SUMPRODUCT((APC3:APC54=ALX99)*(APF3:APF54=ALX97)*(APG3:APG54="D"))+SUMPRODUCT((APC3:APC54=ALX95)*(APF3:APF54=ALX97)*(APG3:APG54="D"))+SUMPRODUCT((APC3:APC54=ALX96)*(APF3:APF54=ALX97)*(APG3:APG54="D"))</f>
        <v>0</v>
      </c>
      <c r="AMA97" s="395">
        <f ca="1">SUMPRODUCT((APC3:APC54=ALX97)*(APF3:APF54=ALX98)*(APG3:APG54="L"))+SUMPRODUCT((APC3:APC54=ALX97)*(APF3:APF54=ALX99)*(APG3:APG54="L"))+SUMPRODUCT((APC3:APC54=ALX97)*(APF3:APF54=ALX95)*(APG3:APG54="L"))+SUMPRODUCT((APC3:APC54=ALX97)*(APF3:APF54=ALX96)*(APG3:APG54="L"))+SUMPRODUCT((APC3:APC54=ALX98)*(APF3:APF54=ALX97)*(APH3:APH54="L"))+SUMPRODUCT((APC3:APC54=ALX99)*(APF3:APF54=ALX97)*(APH3:APH54="L"))+SUMPRODUCT((APC3:APC54=ALX95)*(APF3:APF54=ALX97)*(APH3:APH54="L"))+SUMPRODUCT((APC3:APC54=ALX96)*(APF3:APF54=ALX97)*(APH3:APH54="L"))</f>
        <v>0</v>
      </c>
      <c r="AMB97" s="395">
        <f ca="1">SUMPRODUCT((APC3:APC54=ALX97)*(APF3:APF54=ALX98)*APD3:APD54)+SUMPRODUCT((APC3:APC54=ALX97)*(APF3:APF54=ALX99)*APD3:APD54)+SUMPRODUCT((APC3:APC54=ALX97)*(APF3:APF54=ALX95)*APD3:APD54)+SUMPRODUCT((APC3:APC54=ALX97)*(APF3:APF54=ALX96)*APD3:APD54)+SUMPRODUCT((APC3:APC54=ALX98)*(APF3:APF54=ALX97)*APE3:APE54)+SUMPRODUCT((APC3:APC54=ALX99)*(APF3:APF54=ALX97)*APE3:APE54)+SUMPRODUCT((APC3:APC54=ALX95)*(APF3:APF54=ALX97)*APE3:APE54)+SUMPRODUCT((APC3:APC54=ALX96)*(APF3:APF54=ALX97)*APE3:APE54)</f>
        <v>0</v>
      </c>
      <c r="AMC97" s="395">
        <f ca="1">SUMPRODUCT((APC3:APC54=ALX97)*(APF3:APF54=ALX98)*APE3:APE54)+SUMPRODUCT((APC3:APC54=ALX97)*(APF3:APF54=ALX99)*APE3:APE54)+SUMPRODUCT((APC3:APC54=ALX97)*(APF3:APF54=ALX95)*APE3:APE54)+SUMPRODUCT((APC3:APC54=ALX97)*(APF3:APF54=ALX96)*APE3:APE54)+SUMPRODUCT((APC3:APC54=ALX98)*(APF3:APF54=ALX97)*APD3:APD54)+SUMPRODUCT((APC3:APC54=ALX99)*(APF3:APF54=ALX97)*APD3:APD54)+SUMPRODUCT((APC3:APC54=ALX95)*(APF3:APF54=ALX97)*APD3:APD54)+SUMPRODUCT((APC3:APC54=ALX96)*(APF3:APF54=ALX97)*APD3:APD54)</f>
        <v>0</v>
      </c>
      <c r="AMD97" s="395">
        <f ca="1">AMB97-AMC97+1000</f>
        <v>1000</v>
      </c>
      <c r="AME97" s="395">
        <f t="shared" ca="1" si="7931"/>
        <v>0</v>
      </c>
      <c r="AMF97" s="395">
        <f ca="1">IF(ALX97&lt;&gt;"",VLOOKUP(ALX97,ALE4:ALK52,7,FALSE),"")</f>
        <v>1000</v>
      </c>
      <c r="AMG97" s="395">
        <f ca="1">IF(ALX97&lt;&gt;"",VLOOKUP(ALX97,ALE4:ALK52,5,FALSE),"")</f>
        <v>0</v>
      </c>
      <c r="AMH97" s="395">
        <f ca="1">IF(ALX97&lt;&gt;"",VLOOKUP(ALX97,ALE4:ALM52,9,FALSE),"")</f>
        <v>19</v>
      </c>
      <c r="AMI97" s="395">
        <f t="shared" ca="1" si="7932"/>
        <v>0</v>
      </c>
      <c r="AMJ97" s="395">
        <f ca="1">IF(ALX97&lt;&gt;"",RANK(AMI97,AMI95:AMI98),"")</f>
        <v>1</v>
      </c>
      <c r="AMK97" s="395">
        <f ca="1">IF(ALX97&lt;&gt;"",SUMPRODUCT((AMI95:AMI98=AMI97)*(AMD95:AMD98&gt;AMD97)),"")</f>
        <v>0</v>
      </c>
      <c r="AML97" s="395">
        <f ca="1">IF(ALX97&lt;&gt;"",SUMPRODUCT((AMI95:AMI98=AMI97)*(AMD95:AMD98=AMD97)*(AMB95:AMB98&gt;AMB97)),"")</f>
        <v>0</v>
      </c>
      <c r="AMM97" s="395">
        <f ca="1">IF(ALX97&lt;&gt;"",SUMPRODUCT((AMI95:AMI98=AMI97)*(AMD95:AMD98=AMD97)*(AMB95:AMB98=AMB97)*(AMF95:AMF98&gt;AMF97)),"")</f>
        <v>0</v>
      </c>
      <c r="AMN97" s="395">
        <f ca="1">IF(ALX97&lt;&gt;"",SUMPRODUCT((AMI95:AMI98=AMI97)*(AMD95:AMD98=AMD97)*(AMB95:AMB98=AMB97)*(AMF95:AMF98=AMF97)*(AMG95:AMG98&gt;AMG97)),"")</f>
        <v>0</v>
      </c>
      <c r="AMO97" s="395">
        <f ca="1">IF(ALX97&lt;&gt;"",SUMPRODUCT((AMI95:AMI98=AMI97)*(AMD95:AMD98=AMD97)*(AMB95:AMB98=AMB97)*(AMF95:AMF98=AMF97)*(AMG95:AMG98=AMG97)*(AMH95:AMH98&gt;AMH97)),"")</f>
        <v>1</v>
      </c>
      <c r="AMP97" s="395">
        <f t="shared" ca="1" si="7933"/>
        <v>2</v>
      </c>
      <c r="AMQ97" s="395" t="str">
        <f ca="1">IF(AMR45&lt;&gt;"",SUMPRODUCT((AMY43:AMY46=AMY45)*(AMX43:AMX46=AMX45)*(AMV43:AMV46=AMV45)*(AMW43:AMW46=AMW45)),"")</f>
        <v/>
      </c>
      <c r="AMR97" s="395" t="str">
        <f ca="1">IF(AND(AMQ97&lt;&gt;"",AMQ97&gt;1),AMR45,"")</f>
        <v/>
      </c>
      <c r="AMS97" s="395">
        <f ca="1">SUMPRODUCT((APC3:APC54=AMR97)*(APF3:APF54=AMR98)*(APG3:APG54="W"))+SUMPRODUCT((APC3:APC54=AMR97)*(APF3:APF54=AMR99)*(APG3:APG54="W"))+SUMPRODUCT((APC3:APC54=AMR97)*(APF3:APF54=AMR96)*(APG3:APG54="W"))+SUMPRODUCT((APC3:APC54=AMR98)*(APF3:APF54=AMR97)*(APH3:APH54="W"))+SUMPRODUCT((APC3:APC54=AMR99)*(APF3:APF54=AMR97)*(APH3:APH54="W"))+SUMPRODUCT((APC3:APC54=AMR96)*(APF3:APF54=AMR97)*(APH3:APH54="W"))</f>
        <v>0</v>
      </c>
      <c r="AMT97" s="395">
        <f ca="1">SUMPRODUCT((APC3:APC54=AMR97)*(APF3:APF54=AMR98)*(APG3:APG54="D"))+SUMPRODUCT((APC3:APC54=AMR97)*(APF3:APF54=AMR99)*(APG3:APG54="D"))+SUMPRODUCT((APC3:APC54=AMR97)*(APF3:APF54=AMR96)*(APG3:APG54="D"))+SUMPRODUCT((APC3:APC54=AMR98)*(APF3:APF54=AMR97)*(APG3:APG54="D"))+SUMPRODUCT((APC3:APC54=AMR99)*(APF3:APF54=AMR97)*(APG3:APG54="D"))+SUMPRODUCT((APC3:APC54=AMR96)*(APF3:APF54=AMR97)*(APG3:APG54="D"))</f>
        <v>0</v>
      </c>
      <c r="AMU97" s="395">
        <f ca="1">SUMPRODUCT((APC3:APC54=AMR97)*(APF3:APF54=AMR98)*(APG3:APG54="L"))+SUMPRODUCT((APC3:APC54=AMR97)*(APF3:APF54=AMR99)*(APG3:APG54="L"))+SUMPRODUCT((APC3:APC54=AMR97)*(APF3:APF54=AMR96)*(APG3:APG54="L"))+SUMPRODUCT((APC3:APC54=AMR98)*(APF3:APF54=AMR97)*(APH3:APH54="L"))+SUMPRODUCT((APC3:APC54=AMR99)*(APF3:APF54=AMR97)*(APH3:APH54="L"))+SUMPRODUCT((APC3:APC54=AMR96)*(APF3:APF54=AMR97)*(APH3:APH54="L"))</f>
        <v>0</v>
      </c>
      <c r="AMV97" s="395">
        <f ca="1">SUMPRODUCT((APC3:APC54=AMR97)*(APF3:APF54=AMR98)*APD3:APD54)+SUMPRODUCT((APC3:APC54=AMR97)*(APF3:APF54=AMR99)*APD3:APD54)+SUMPRODUCT((APC3:APC54=AMR97)*(APF3:APF54=AMR95)*APD3:APD54)+SUMPRODUCT((APC3:APC54=AMR97)*(APF3:APF54=AMR96)*APD3:APD54)+SUMPRODUCT((APC3:APC54=AMR98)*(APF3:APF54=AMR97)*APE3:APE54)+SUMPRODUCT((APC3:APC54=AMR99)*(APF3:APF54=AMR97)*APE3:APE54)+SUMPRODUCT((APC3:APC54=AMR95)*(APF3:APF54=AMR97)*APE3:APE54)+SUMPRODUCT((APC3:APC54=AMR96)*(APF3:APF54=AMR97)*APE3:APE54)</f>
        <v>0</v>
      </c>
      <c r="AMW97" s="395">
        <f ca="1">SUMPRODUCT((APC3:APC54=AMR97)*(APF3:APF54=AMR98)*APE3:APE54)+SUMPRODUCT((APC3:APC54=AMR97)*(APF3:APF54=AMR99)*APE3:APE54)+SUMPRODUCT((APC3:APC54=AMR97)*(APF3:APF54=AMR95)*APE3:APE54)+SUMPRODUCT((APC3:APC54=AMR97)*(APF3:APF54=AMR96)*APE3:APE54)+SUMPRODUCT((APC3:APC54=AMR98)*(APF3:APF54=AMR97)*APD3:APD54)+SUMPRODUCT((APC3:APC54=AMR99)*(APF3:APF54=AMR97)*APD3:APD54)+SUMPRODUCT((APC3:APC54=AMR95)*(APF3:APF54=AMR97)*APD3:APD54)+SUMPRODUCT((APC3:APC54=AMR96)*(APF3:APF54=AMR97)*APD3:APD54)</f>
        <v>0</v>
      </c>
      <c r="AMX97" s="395">
        <f ca="1">AMV97-AMW97+1000</f>
        <v>1000</v>
      </c>
      <c r="AMY97" s="395" t="str">
        <f t="shared" ca="1" si="7934"/>
        <v/>
      </c>
      <c r="AMZ97" s="395" t="str">
        <f ca="1">IF(AMR97&lt;&gt;"",VLOOKUP(AMR97,ALE4:ALK52,7,FALSE),"")</f>
        <v/>
      </c>
      <c r="ANA97" s="395" t="str">
        <f ca="1">IF(AMR97&lt;&gt;"",VLOOKUP(AMR97,ALE4:ALK52,5,FALSE),"")</f>
        <v/>
      </c>
      <c r="ANB97" s="395" t="str">
        <f ca="1">IF(AMR97&lt;&gt;"",VLOOKUP(AMR97,ALE4:ALM52,9,FALSE),"")</f>
        <v/>
      </c>
      <c r="ANC97" s="395" t="str">
        <f t="shared" ca="1" si="7935"/>
        <v/>
      </c>
      <c r="AND97" s="395" t="str">
        <f ca="1">IF(AMR97&lt;&gt;"",RANK(ANC97,ANC95:ANC98),"")</f>
        <v/>
      </c>
      <c r="ANE97" s="395" t="str">
        <f ca="1">IF(AMR97&lt;&gt;"",SUMPRODUCT((ANC95:ANC98=ANC97)*(AMX95:AMX98&gt;AMX97)),"")</f>
        <v/>
      </c>
      <c r="ANF97" s="395" t="str">
        <f ca="1">IF(AMR97&lt;&gt;"",SUMPRODUCT((ANC95:ANC98=ANC97)*(AMX95:AMX98=AMX97)*(AMV95:AMV98&gt;AMV97)),"")</f>
        <v/>
      </c>
      <c r="ANG97" s="395" t="str">
        <f ca="1">IF(AMR97&lt;&gt;"",SUMPRODUCT((ANC95:ANC98=ANC97)*(AMX95:AMX98=AMX97)*(AMV95:AMV98=AMV97)*(AMZ95:AMZ98&gt;AMZ97)),"")</f>
        <v/>
      </c>
      <c r="ANH97" s="395" t="str">
        <f ca="1">IF(AMR97&lt;&gt;"",SUMPRODUCT((ANC95:ANC98=ANC97)*(AMX95:AMX98=AMX97)*(AMV95:AMV98=AMV97)*(AMZ95:AMZ98=AMZ97)*(ANA95:ANA98&gt;ANA97)),"")</f>
        <v/>
      </c>
      <c r="ANI97" s="395" t="str">
        <f ca="1">IF(AMR97&lt;&gt;"",SUMPRODUCT((ANC95:ANC98=ANC97)*(AMX95:AMX98=AMX97)*(AMV95:AMV98=AMV97)*(AMZ95:AMZ98=AMZ97)*(ANA95:ANA98=ANA97)*(ANB95:ANB98&gt;ANB97)),"")</f>
        <v/>
      </c>
      <c r="ANJ97" s="395" t="str">
        <f t="shared" ref="ANJ97:ANJ98" ca="1" si="7950">IF(AMR97&lt;&gt;"",SUM(AND97:ANI97)+1,"")</f>
        <v/>
      </c>
      <c r="APR97" s="395">
        <f ca="1">IF(COUNTIF(APR43:APR46,4)=4,1,SUMPRODUCT((APR43:APR46=APR45)*(APQ43:APQ46=APQ45)*(APO43:APO46&gt;APO45))+1)</f>
        <v>1</v>
      </c>
      <c r="AQC97" s="395">
        <f ca="1">IF(AQD45&lt;&gt;"",SUMPRODUCT((AQK43:AQK46=AQK45)*(AQJ43:AQJ46=AQJ45)*(AQH43:AQH46=AQH45)*(AQI43:AQI46=AQI45)),"")</f>
        <v>4</v>
      </c>
      <c r="AQD97" s="395" t="str">
        <f ca="1">IF(AND(AQC97&lt;&gt;"",AQC97&gt;1),AQD45,"")</f>
        <v>Juventus</v>
      </c>
      <c r="AQE97" s="395">
        <f ca="1">SUMPRODUCT((ATI3:ATI54=AQD97)*(ATL3:ATL54=AQD98)*(ATM3:ATM54="W"))+SUMPRODUCT((ATI3:ATI54=AQD97)*(ATL3:ATL54=AQD99)*(ATM3:ATM54="W"))+SUMPRODUCT((ATI3:ATI54=AQD97)*(ATL3:ATL54=AQD95)*(ATM3:ATM54="W"))+SUMPRODUCT((ATI3:ATI54=AQD97)*(ATL3:ATL54=AQD96)*(ATM3:ATM54="W"))+SUMPRODUCT((ATI3:ATI54=AQD98)*(ATL3:ATL54=AQD97)*(ATN3:ATN54="W"))+SUMPRODUCT((ATI3:ATI54=AQD99)*(ATL3:ATL54=AQD97)*(ATN3:ATN54="W"))+SUMPRODUCT((ATI3:ATI54=AQD95)*(ATL3:ATL54=AQD97)*(ATN3:ATN54="W"))+SUMPRODUCT((ATI3:ATI54=AQD96)*(ATL3:ATL54=AQD97)*(ATN3:ATN54="W"))</f>
        <v>0</v>
      </c>
      <c r="AQF97" s="395">
        <f ca="1">SUMPRODUCT((ATI3:ATI54=AQD97)*(ATL3:ATL54=AQD98)*(ATM3:ATM54="D"))+SUMPRODUCT((ATI3:ATI54=AQD97)*(ATL3:ATL54=AQD99)*(ATM3:ATM54="D"))+SUMPRODUCT((ATI3:ATI54=AQD97)*(ATL3:ATL54=AQD95)*(ATM3:ATM54="D"))+SUMPRODUCT((ATI3:ATI54=AQD97)*(ATL3:ATL54=AQD96)*(ATM3:ATM54="D"))+SUMPRODUCT((ATI3:ATI54=AQD98)*(ATL3:ATL54=AQD97)*(ATM3:ATM54="D"))+SUMPRODUCT((ATI3:ATI54=AQD99)*(ATL3:ATL54=AQD97)*(ATM3:ATM54="D"))+SUMPRODUCT((ATI3:ATI54=AQD95)*(ATL3:ATL54=AQD97)*(ATM3:ATM54="D"))+SUMPRODUCT((ATI3:ATI54=AQD96)*(ATL3:ATL54=AQD97)*(ATM3:ATM54="D"))</f>
        <v>0</v>
      </c>
      <c r="AQG97" s="395">
        <f ca="1">SUMPRODUCT((ATI3:ATI54=AQD97)*(ATL3:ATL54=AQD98)*(ATM3:ATM54="L"))+SUMPRODUCT((ATI3:ATI54=AQD97)*(ATL3:ATL54=AQD99)*(ATM3:ATM54="L"))+SUMPRODUCT((ATI3:ATI54=AQD97)*(ATL3:ATL54=AQD95)*(ATM3:ATM54="L"))+SUMPRODUCT((ATI3:ATI54=AQD97)*(ATL3:ATL54=AQD96)*(ATM3:ATM54="L"))+SUMPRODUCT((ATI3:ATI54=AQD98)*(ATL3:ATL54=AQD97)*(ATN3:ATN54="L"))+SUMPRODUCT((ATI3:ATI54=AQD99)*(ATL3:ATL54=AQD97)*(ATN3:ATN54="L"))+SUMPRODUCT((ATI3:ATI54=AQD95)*(ATL3:ATL54=AQD97)*(ATN3:ATN54="L"))+SUMPRODUCT((ATI3:ATI54=AQD96)*(ATL3:ATL54=AQD97)*(ATN3:ATN54="L"))</f>
        <v>0</v>
      </c>
      <c r="AQH97" s="395">
        <f ca="1">SUMPRODUCT((ATI3:ATI54=AQD97)*(ATL3:ATL54=AQD98)*ATJ3:ATJ54)+SUMPRODUCT((ATI3:ATI54=AQD97)*(ATL3:ATL54=AQD99)*ATJ3:ATJ54)+SUMPRODUCT((ATI3:ATI54=AQD97)*(ATL3:ATL54=AQD95)*ATJ3:ATJ54)+SUMPRODUCT((ATI3:ATI54=AQD97)*(ATL3:ATL54=AQD96)*ATJ3:ATJ54)+SUMPRODUCT((ATI3:ATI54=AQD98)*(ATL3:ATL54=AQD97)*ATK3:ATK54)+SUMPRODUCT((ATI3:ATI54=AQD99)*(ATL3:ATL54=AQD97)*ATK3:ATK54)+SUMPRODUCT((ATI3:ATI54=AQD95)*(ATL3:ATL54=AQD97)*ATK3:ATK54)+SUMPRODUCT((ATI3:ATI54=AQD96)*(ATL3:ATL54=AQD97)*ATK3:ATK54)</f>
        <v>0</v>
      </c>
      <c r="AQI97" s="395">
        <f ca="1">SUMPRODUCT((ATI3:ATI54=AQD97)*(ATL3:ATL54=AQD98)*ATK3:ATK54)+SUMPRODUCT((ATI3:ATI54=AQD97)*(ATL3:ATL54=AQD99)*ATK3:ATK54)+SUMPRODUCT((ATI3:ATI54=AQD97)*(ATL3:ATL54=AQD95)*ATK3:ATK54)+SUMPRODUCT((ATI3:ATI54=AQD97)*(ATL3:ATL54=AQD96)*ATK3:ATK54)+SUMPRODUCT((ATI3:ATI54=AQD98)*(ATL3:ATL54=AQD97)*ATJ3:ATJ54)+SUMPRODUCT((ATI3:ATI54=AQD99)*(ATL3:ATL54=AQD97)*ATJ3:ATJ54)+SUMPRODUCT((ATI3:ATI54=AQD95)*(ATL3:ATL54=AQD97)*ATJ3:ATJ54)+SUMPRODUCT((ATI3:ATI54=AQD96)*(ATL3:ATL54=AQD97)*ATJ3:ATJ54)</f>
        <v>0</v>
      </c>
      <c r="AQJ97" s="395">
        <f ca="1">AQH97-AQI97+1000</f>
        <v>1000</v>
      </c>
      <c r="AQK97" s="395">
        <f t="shared" ca="1" si="7936"/>
        <v>0</v>
      </c>
      <c r="AQL97" s="395">
        <f ca="1">IF(AQD97&lt;&gt;"",VLOOKUP(AQD97,APK4:APQ52,7,FALSE),"")</f>
        <v>1000</v>
      </c>
      <c r="AQM97" s="395">
        <f ca="1">IF(AQD97&lt;&gt;"",VLOOKUP(AQD97,APK4:APQ52,5,FALSE),"")</f>
        <v>0</v>
      </c>
      <c r="AQN97" s="395">
        <f ca="1">IF(AQD97&lt;&gt;"",VLOOKUP(AQD97,APK4:APS52,9,FALSE),"")</f>
        <v>19</v>
      </c>
      <c r="AQO97" s="395">
        <f t="shared" ca="1" si="7937"/>
        <v>0</v>
      </c>
      <c r="AQP97" s="395">
        <f ca="1">IF(AQD97&lt;&gt;"",RANK(AQO97,AQO95:AQO98),"")</f>
        <v>1</v>
      </c>
      <c r="AQQ97" s="395">
        <f ca="1">IF(AQD97&lt;&gt;"",SUMPRODUCT((AQO95:AQO98=AQO97)*(AQJ95:AQJ98&gt;AQJ97)),"")</f>
        <v>0</v>
      </c>
      <c r="AQR97" s="395">
        <f ca="1">IF(AQD97&lt;&gt;"",SUMPRODUCT((AQO95:AQO98=AQO97)*(AQJ95:AQJ98=AQJ97)*(AQH95:AQH98&gt;AQH97)),"")</f>
        <v>0</v>
      </c>
      <c r="AQS97" s="395">
        <f ca="1">IF(AQD97&lt;&gt;"",SUMPRODUCT((AQO95:AQO98=AQO97)*(AQJ95:AQJ98=AQJ97)*(AQH95:AQH98=AQH97)*(AQL95:AQL98&gt;AQL97)),"")</f>
        <v>0</v>
      </c>
      <c r="AQT97" s="395">
        <f ca="1">IF(AQD97&lt;&gt;"",SUMPRODUCT((AQO95:AQO98=AQO97)*(AQJ95:AQJ98=AQJ97)*(AQH95:AQH98=AQH97)*(AQL95:AQL98=AQL97)*(AQM95:AQM98&gt;AQM97)),"")</f>
        <v>0</v>
      </c>
      <c r="AQU97" s="395">
        <f ca="1">IF(AQD97&lt;&gt;"",SUMPRODUCT((AQO95:AQO98=AQO97)*(AQJ95:AQJ98=AQJ97)*(AQH95:AQH98=AQH97)*(AQL95:AQL98=AQL97)*(AQM95:AQM98=AQM97)*(AQN95:AQN98&gt;AQN97)),"")</f>
        <v>1</v>
      </c>
      <c r="AQV97" s="395">
        <f t="shared" ca="1" si="7938"/>
        <v>2</v>
      </c>
      <c r="AQW97" s="395" t="str">
        <f ca="1">IF(AQX45&lt;&gt;"",SUMPRODUCT((ARE43:ARE46=ARE45)*(ARD43:ARD46=ARD45)*(ARB43:ARB46=ARB45)*(ARC43:ARC46=ARC45)),"")</f>
        <v/>
      </c>
      <c r="AQX97" s="395" t="str">
        <f ca="1">IF(AND(AQW97&lt;&gt;"",AQW97&gt;1),AQX45,"")</f>
        <v/>
      </c>
      <c r="AQY97" s="395">
        <f ca="1">SUMPRODUCT((ATI3:ATI54=AQX97)*(ATL3:ATL54=AQX98)*(ATM3:ATM54="W"))+SUMPRODUCT((ATI3:ATI54=AQX97)*(ATL3:ATL54=AQX99)*(ATM3:ATM54="W"))+SUMPRODUCT((ATI3:ATI54=AQX97)*(ATL3:ATL54=AQX96)*(ATM3:ATM54="W"))+SUMPRODUCT((ATI3:ATI54=AQX98)*(ATL3:ATL54=AQX97)*(ATN3:ATN54="W"))+SUMPRODUCT((ATI3:ATI54=AQX99)*(ATL3:ATL54=AQX97)*(ATN3:ATN54="W"))+SUMPRODUCT((ATI3:ATI54=AQX96)*(ATL3:ATL54=AQX97)*(ATN3:ATN54="W"))</f>
        <v>0</v>
      </c>
      <c r="AQZ97" s="395">
        <f ca="1">SUMPRODUCT((ATI3:ATI54=AQX97)*(ATL3:ATL54=AQX98)*(ATM3:ATM54="D"))+SUMPRODUCT((ATI3:ATI54=AQX97)*(ATL3:ATL54=AQX99)*(ATM3:ATM54="D"))+SUMPRODUCT((ATI3:ATI54=AQX97)*(ATL3:ATL54=AQX96)*(ATM3:ATM54="D"))+SUMPRODUCT((ATI3:ATI54=AQX98)*(ATL3:ATL54=AQX97)*(ATM3:ATM54="D"))+SUMPRODUCT((ATI3:ATI54=AQX99)*(ATL3:ATL54=AQX97)*(ATM3:ATM54="D"))+SUMPRODUCT((ATI3:ATI54=AQX96)*(ATL3:ATL54=AQX97)*(ATM3:ATM54="D"))</f>
        <v>0</v>
      </c>
      <c r="ARA97" s="395">
        <f ca="1">SUMPRODUCT((ATI3:ATI54=AQX97)*(ATL3:ATL54=AQX98)*(ATM3:ATM54="L"))+SUMPRODUCT((ATI3:ATI54=AQX97)*(ATL3:ATL54=AQX99)*(ATM3:ATM54="L"))+SUMPRODUCT((ATI3:ATI54=AQX97)*(ATL3:ATL54=AQX96)*(ATM3:ATM54="L"))+SUMPRODUCT((ATI3:ATI54=AQX98)*(ATL3:ATL54=AQX97)*(ATN3:ATN54="L"))+SUMPRODUCT((ATI3:ATI54=AQX99)*(ATL3:ATL54=AQX97)*(ATN3:ATN54="L"))+SUMPRODUCT((ATI3:ATI54=AQX96)*(ATL3:ATL54=AQX97)*(ATN3:ATN54="L"))</f>
        <v>0</v>
      </c>
      <c r="ARB97" s="395">
        <f ca="1">SUMPRODUCT((ATI3:ATI54=AQX97)*(ATL3:ATL54=AQX98)*ATJ3:ATJ54)+SUMPRODUCT((ATI3:ATI54=AQX97)*(ATL3:ATL54=AQX99)*ATJ3:ATJ54)+SUMPRODUCT((ATI3:ATI54=AQX97)*(ATL3:ATL54=AQX95)*ATJ3:ATJ54)+SUMPRODUCT((ATI3:ATI54=AQX97)*(ATL3:ATL54=AQX96)*ATJ3:ATJ54)+SUMPRODUCT((ATI3:ATI54=AQX98)*(ATL3:ATL54=AQX97)*ATK3:ATK54)+SUMPRODUCT((ATI3:ATI54=AQX99)*(ATL3:ATL54=AQX97)*ATK3:ATK54)+SUMPRODUCT((ATI3:ATI54=AQX95)*(ATL3:ATL54=AQX97)*ATK3:ATK54)+SUMPRODUCT((ATI3:ATI54=AQX96)*(ATL3:ATL54=AQX97)*ATK3:ATK54)</f>
        <v>0</v>
      </c>
      <c r="ARC97" s="395">
        <f ca="1">SUMPRODUCT((ATI3:ATI54=AQX97)*(ATL3:ATL54=AQX98)*ATK3:ATK54)+SUMPRODUCT((ATI3:ATI54=AQX97)*(ATL3:ATL54=AQX99)*ATK3:ATK54)+SUMPRODUCT((ATI3:ATI54=AQX97)*(ATL3:ATL54=AQX95)*ATK3:ATK54)+SUMPRODUCT((ATI3:ATI54=AQX97)*(ATL3:ATL54=AQX96)*ATK3:ATK54)+SUMPRODUCT((ATI3:ATI54=AQX98)*(ATL3:ATL54=AQX97)*ATJ3:ATJ54)+SUMPRODUCT((ATI3:ATI54=AQX99)*(ATL3:ATL54=AQX97)*ATJ3:ATJ54)+SUMPRODUCT((ATI3:ATI54=AQX95)*(ATL3:ATL54=AQX97)*ATJ3:ATJ54)+SUMPRODUCT((ATI3:ATI54=AQX96)*(ATL3:ATL54=AQX97)*ATJ3:ATJ54)</f>
        <v>0</v>
      </c>
      <c r="ARD97" s="395">
        <f ca="1">ARB97-ARC97+1000</f>
        <v>1000</v>
      </c>
      <c r="ARE97" s="395" t="str">
        <f t="shared" ca="1" si="7939"/>
        <v/>
      </c>
      <c r="ARF97" s="395" t="str">
        <f ca="1">IF(AQX97&lt;&gt;"",VLOOKUP(AQX97,APK4:APQ52,7,FALSE),"")</f>
        <v/>
      </c>
      <c r="ARG97" s="395" t="str">
        <f ca="1">IF(AQX97&lt;&gt;"",VLOOKUP(AQX97,APK4:APQ52,5,FALSE),"")</f>
        <v/>
      </c>
      <c r="ARH97" s="395" t="str">
        <f ca="1">IF(AQX97&lt;&gt;"",VLOOKUP(AQX97,APK4:APS52,9,FALSE),"")</f>
        <v/>
      </c>
      <c r="ARI97" s="395" t="str">
        <f t="shared" ca="1" si="7940"/>
        <v/>
      </c>
      <c r="ARJ97" s="395" t="str">
        <f ca="1">IF(AQX97&lt;&gt;"",RANK(ARI97,ARI95:ARI98),"")</f>
        <v/>
      </c>
      <c r="ARK97" s="395" t="str">
        <f ca="1">IF(AQX97&lt;&gt;"",SUMPRODUCT((ARI95:ARI98=ARI97)*(ARD95:ARD98&gt;ARD97)),"")</f>
        <v/>
      </c>
      <c r="ARL97" s="395" t="str">
        <f ca="1">IF(AQX97&lt;&gt;"",SUMPRODUCT((ARI95:ARI98=ARI97)*(ARD95:ARD98=ARD97)*(ARB95:ARB98&gt;ARB97)),"")</f>
        <v/>
      </c>
      <c r="ARM97" s="395" t="str">
        <f ca="1">IF(AQX97&lt;&gt;"",SUMPRODUCT((ARI95:ARI98=ARI97)*(ARD95:ARD98=ARD97)*(ARB95:ARB98=ARB97)*(ARF95:ARF98&gt;ARF97)),"")</f>
        <v/>
      </c>
      <c r="ARN97" s="395" t="str">
        <f ca="1">IF(AQX97&lt;&gt;"",SUMPRODUCT((ARI95:ARI98=ARI97)*(ARD95:ARD98=ARD97)*(ARB95:ARB98=ARB97)*(ARF95:ARF98=ARF97)*(ARG95:ARG98&gt;ARG97)),"")</f>
        <v/>
      </c>
      <c r="ARO97" s="395" t="str">
        <f ca="1">IF(AQX97&lt;&gt;"",SUMPRODUCT((ARI95:ARI98=ARI97)*(ARD95:ARD98=ARD97)*(ARB95:ARB98=ARB97)*(ARF95:ARF98=ARF97)*(ARG95:ARG98=ARG97)*(ARH95:ARH98&gt;ARH97)),"")</f>
        <v/>
      </c>
      <c r="ARP97" s="395" t="str">
        <f t="shared" ref="ARP97:ARP98" ca="1" si="7951">IF(AQX97&lt;&gt;"",SUM(ARJ97:ARO97)+1,"")</f>
        <v/>
      </c>
    </row>
    <row r="98" spans="7:1160" x14ac:dyDescent="0.25">
      <c r="G98" s="395">
        <v>1</v>
      </c>
      <c r="H98" s="395">
        <v>1</v>
      </c>
      <c r="I98" s="395">
        <v>1</v>
      </c>
      <c r="J98" s="395">
        <f>IF(COUNTIF(J43:J46,4)=4,1,SUMPRODUCT((J43:J46=J46)*(I43:I46=I46)*(G43:G46&gt;G46))+1)</f>
        <v>1</v>
      </c>
      <c r="U98" s="395" t="str">
        <f>IF(V46&lt;&gt;"",SUMPRODUCT((AC43:AC46=AC46)*(AB43:AB46=AB46)*(Z43:Z46=Z46)*(AA43:AA46=AA46)),"")</f>
        <v/>
      </c>
      <c r="V98" s="395" t="str">
        <f>IF(AND(U98&lt;&gt;"",U98&gt;1),V46,"")</f>
        <v/>
      </c>
      <c r="W98" s="395">
        <f>SUMPRODUCT((DA3:DA54=V98)*(DD3:DD54=V99)*(DE3:DE54="W"))+SUMPRODUCT((DA3:DA54=V98)*(DD3:DD54=V95)*(DE3:DE54="W"))+SUMPRODUCT((DA3:DA54=V98)*(DD3:DD54=V96)*(DE3:DE54="W"))+SUMPRODUCT((DA3:DA54=V98)*(DD3:DD54=V97)*(DE3:DE54="W"))+SUMPRODUCT((DA3:DA54=V99)*(DD3:DD54=V98)*(DF3:DF54="W"))+SUMPRODUCT((DA3:DA54=V95)*(DD3:DD54=V98)*(DF3:DF54="W"))+SUMPRODUCT((DA3:DA54=V96)*(DD3:DD54=V98)*(DF3:DF54="W"))+SUMPRODUCT((DA3:DA54=V97)*(DD3:DD54=V98)*(DF3:DF54="W"))</f>
        <v>0</v>
      </c>
      <c r="X98" s="395">
        <f>SUMPRODUCT((DA3:DA54=V98)*(DD3:DD54=V99)*(DE3:DE54="D"))+SUMPRODUCT((DA3:DA54=V98)*(DD3:DD54=V95)*(DE3:DE54="D"))+SUMPRODUCT((DA3:DA54=V98)*(DD3:DD54=V96)*(DE3:DE54="D"))+SUMPRODUCT((DA3:DA54=V98)*(DD3:DD54=V97)*(DE3:DE54="D"))+SUMPRODUCT((DA3:DA54=V99)*(DD3:DD54=V98)*(DE3:DE54="D"))+SUMPRODUCT((DA3:DA54=V95)*(DD3:DD54=V98)*(DE3:DE54="D"))+SUMPRODUCT((DA3:DA54=V96)*(DD3:DD54=V98)*(DE3:DE54="D"))+SUMPRODUCT((DA3:DA54=V97)*(DD3:DD54=V98)*(DE3:DE54="D"))</f>
        <v>0</v>
      </c>
      <c r="Y98" s="395">
        <f>SUMPRODUCT((DA3:DA54=V98)*(DD3:DD54=V99)*(DE3:DE54="L"))+SUMPRODUCT((DA3:DA54=V98)*(DD3:DD54=V95)*(DE3:DE54="L"))+SUMPRODUCT((DA3:DA54=V98)*(DD3:DD54=V96)*(DE3:DE54="L"))+SUMPRODUCT((DA3:DA54=V98)*(DD3:DD54=V97)*(DE3:DE54="L"))+SUMPRODUCT((DA3:DA54=V99)*(DD3:DD54=V98)*(DF3:DF54="L"))+SUMPRODUCT((DA3:DA54=V95)*(DD3:DD54=V98)*(DF3:DF54="L"))+SUMPRODUCT((DA3:DA54=V96)*(DD3:DD54=V98)*(DF3:DF54="L"))+SUMPRODUCT((DA3:DA54=V97)*(DD3:DD54=V98)*(DF3:DF54="L"))</f>
        <v>0</v>
      </c>
      <c r="Z98" s="395">
        <f>SUMPRODUCT((DA3:DA54=V98)*(DD3:DD54=V99)*DB3:DB54)+SUMPRODUCT((DA3:DA54=V98)*(DD3:DD54=V95)*DB3:DB54)+SUMPRODUCT((DA3:DA54=V98)*(DD3:DD54=V96)*DB3:DB54)+SUMPRODUCT((DA3:DA54=V98)*(DD3:DD54=V97)*DB3:DB54)+SUMPRODUCT((DA3:DA54=V99)*(DD3:DD54=V98)*DC3:DC54)+SUMPRODUCT((DA3:DA54=V95)*(DD3:DD54=V98)*DC3:DC54)+SUMPRODUCT((DA3:DA54=V96)*(DD3:DD54=V98)*DC3:DC54)+SUMPRODUCT((DA3:DA54=V97)*(DD3:DD54=V98)*DC3:DC54)</f>
        <v>0</v>
      </c>
      <c r="AA98" s="395">
        <f>SUMPRODUCT((DA3:DA54=V98)*(DD3:DD54=V99)*DC3:DC54)+SUMPRODUCT((DA3:DA54=V98)*(DD3:DD54=V95)*DC3:DC54)+SUMPRODUCT((DA3:DA54=V98)*(DD3:DD54=V96)*DC3:DC54)+SUMPRODUCT((DA3:DA54=V98)*(DD3:DD54=V97)*DC3:DC54)+SUMPRODUCT((DA3:DA54=V99)*(DD3:DD54=V98)*DB3:DB54)+SUMPRODUCT((DA3:DA54=V95)*(DD3:DD54=V98)*DB3:DB54)+SUMPRODUCT((DA3:DA54=V96)*(DD3:DD54=V98)*DB3:DB54)+SUMPRODUCT((DA3:DA54=V97)*(DD3:DD54=V98)*DB3:DB54)</f>
        <v>0</v>
      </c>
      <c r="AB98" s="395">
        <f>Z98-AA98+1000</f>
        <v>1000</v>
      </c>
      <c r="AC98" s="395" t="str">
        <f t="shared" si="7886"/>
        <v/>
      </c>
      <c r="AD98" s="395" t="str">
        <f>IF(V98&lt;&gt;"",VLOOKUP(V98,C4:I52,7,FALSE),"")</f>
        <v/>
      </c>
      <c r="AE98" s="395" t="str">
        <f>IF(V98&lt;&gt;"",VLOOKUP(V98,C4:I52,5,FALSE),"")</f>
        <v/>
      </c>
      <c r="AF98" s="395" t="str">
        <f>IF(V98&lt;&gt;"",VLOOKUP(V98,C4:K52,9,FALSE),"")</f>
        <v/>
      </c>
      <c r="AG98" s="395" t="str">
        <f t="shared" si="7887"/>
        <v/>
      </c>
      <c r="AH98" s="395" t="str">
        <f>IF(V98&lt;&gt;"",RANK(AG98,AG95:AG98),"")</f>
        <v/>
      </c>
      <c r="AI98" s="395" t="str">
        <f>IF(V98&lt;&gt;"",SUMPRODUCT((AG95:AG98=AG98)*(AB95:AB98&gt;AB98)),"")</f>
        <v/>
      </c>
      <c r="AJ98" s="395" t="str">
        <f>IF(V98&lt;&gt;"",SUMPRODUCT((AG95:AG98=AG98)*(AB95:AB98=AB98)*(Z95:Z98&gt;Z98)),"")</f>
        <v/>
      </c>
      <c r="AK98" s="395" t="str">
        <f>IF(V98&lt;&gt;"",SUMPRODUCT((AG95:AG98=AG98)*(AB95:AB98=AB98)*(Z95:Z98=Z98)*(AD95:AD98&gt;AD98)),"")</f>
        <v/>
      </c>
      <c r="AL98" s="395" t="str">
        <f>IF(V98&lt;&gt;"",SUMPRODUCT((AG95:AG98=AG98)*(AB95:AB98=AB98)*(Z95:Z98=Z98)*(AD95:AD98=AD98)*(AE95:AE98&gt;AE98)),"")</f>
        <v/>
      </c>
      <c r="AM98" s="395" t="str">
        <f>IF(V98&lt;&gt;"",SUMPRODUCT((AG95:AG98=AG98)*(AB95:AB98=AB98)*(Z95:Z98=Z98)*(AD95:AD98=AD98)*(AE95:AE98=AE98)*(AF95:AF98&gt;AF98)),"")</f>
        <v/>
      </c>
      <c r="AN98" s="395" t="str">
        <f t="shared" si="7888"/>
        <v/>
      </c>
      <c r="AO98" s="395" t="str">
        <f>IF(AP46&lt;&gt;"",SUMPRODUCT((AW43:AW46=AW46)*(AV43:AV46=AV46)*(AT43:AT46=AT46)*(AU43:AU46=AU46)),"")</f>
        <v/>
      </c>
      <c r="AP98" s="395" t="str">
        <f>IF(AND(AO98&lt;&gt;"",AO98&gt;1),AP46,"")</f>
        <v/>
      </c>
      <c r="AQ98" s="395" t="str">
        <f>IF(AP98&lt;&gt;"",SUMPRODUCT((DA3:DA54=AP98)*(DD3:DD54=AP99)*(DE3:DE54="W"))+SUMPRODUCT((DA3:DA54=AP98)*(DD3:DD54=AP96)*(DE3:DE54="W"))+SUMPRODUCT((DA3:DA54=AP98)*(DD3:DD54=AP97)*(DE3:DE54="W"))+SUMPRODUCT((DA3:DA54=AP99)*(DD3:DD54=AP98)*(DF3:DF54="W"))+SUMPRODUCT((DA3:DA54=AP96)*(DD3:DD54=AP98)*(DF3:DF54="W"))+SUMPRODUCT((DA3:DA54=AP97)*(DD3:DD54=AP98)*(DF3:DF54="W")),"")</f>
        <v/>
      </c>
      <c r="AR98" s="395" t="str">
        <f>IF(AP98&lt;&gt;"",SUMPRODUCT((DA3:DA54=AP98)*(DD3:DD54=AP99)*(DE3:DE54="D"))+SUMPRODUCT((DA3:DA54=AP98)*(DD3:DD54=AP96)*(DE3:DE54="D"))+SUMPRODUCT((DA3:DA54=AP98)*(DD3:DD54=AP97)*(DE3:DE54="D"))+SUMPRODUCT((DA3:DA54=AP99)*(DD3:DD54=AP98)*(DE3:DE54="D"))+SUMPRODUCT((DA3:DA54=AP96)*(DD3:DD54=AP98)*(DE3:DE54="D"))+SUMPRODUCT((DA3:DA54=AP97)*(DD3:DD54=AP98)*(DE3:DE54="D")),"")</f>
        <v/>
      </c>
      <c r="AS98" s="395" t="str">
        <f>IF(AP98&lt;&gt;"",SUMPRODUCT((DA3:DA54=AP98)*(DD3:DD54=AP99)*(DE3:DE54="L"))+SUMPRODUCT((DA3:DA54=AP98)*(DD3:DD54=AP96)*(DE3:DE54="L"))+SUMPRODUCT((DA3:DA54=AP98)*(DD3:DD54=AP97)*(DE3:DE54="L"))+SUMPRODUCT((DA3:DA54=AP99)*(DD3:DD54=AP98)*(DF3:DF54="L"))+SUMPRODUCT((DA3:DA54=AP96)*(DD3:DD54=AP98)*(DF3:DF54="L"))+SUMPRODUCT((DA3:DA54=AP97)*(DD3:DD54=AP98)*(DF3:DF54="L")),"")</f>
        <v/>
      </c>
      <c r="AT98" s="395">
        <f>SUMPRODUCT((DA3:DA54=AP98)*(DD3:DD54=AP99)*DB3:DB54)+SUMPRODUCT((DA3:DA54=AP98)*(DD3:DD54=AP95)*DB3:DB54)+SUMPRODUCT((DA3:DA54=AP98)*(DD3:DD54=AP96)*DB3:DB54)+SUMPRODUCT((DA3:DA54=AP98)*(DD3:DD54=AP97)*DB3:DB54)+SUMPRODUCT((DA3:DA54=AP99)*(DD3:DD54=AP98)*DC3:DC54)+SUMPRODUCT((DA3:DA54=AP95)*(DD3:DD54=AP98)*DC3:DC54)+SUMPRODUCT((DA3:DA54=AP96)*(DD3:DD54=AP98)*DC3:DC54)+SUMPRODUCT((DA3:DA54=AP97)*(DD3:DD54=AP98)*DC3:DC54)</f>
        <v>0</v>
      </c>
      <c r="AU98" s="395">
        <f>SUMPRODUCT((DA3:DA54=AP98)*(DD3:DD54=AP99)*DC3:DC54)+SUMPRODUCT((DA3:DA54=AP98)*(DD3:DD54=AP95)*DC3:DC54)+SUMPRODUCT((DA3:DA54=AP98)*(DD3:DD54=AP96)*DC3:DC54)+SUMPRODUCT((DA3:DA54=AP98)*(DD3:DD54=AP97)*DC3:DC54)+SUMPRODUCT((DA3:DA54=AP99)*(DD3:DD54=AP98)*DB3:DB54)+SUMPRODUCT((DA3:DA54=AP95)*(DD3:DD54=AP98)*DB3:DB54)+SUMPRODUCT((DA3:DA54=AP96)*(DD3:DD54=AP98)*DB3:DB54)+SUMPRODUCT((DA3:DA54=AP97)*(DD3:DD54=AP98)*DB3:DB54)</f>
        <v>0</v>
      </c>
      <c r="AV98" s="395">
        <f>AT98-AU98+1000</f>
        <v>1000</v>
      </c>
      <c r="AW98" s="395" t="str">
        <f t="shared" si="7889"/>
        <v/>
      </c>
      <c r="AX98" s="395" t="str">
        <f>IF(AP98&lt;&gt;"",VLOOKUP(AP98,C4:I52,7,FALSE),"")</f>
        <v/>
      </c>
      <c r="AY98" s="395" t="str">
        <f>IF(AP98&lt;&gt;"",VLOOKUP(AP98,C4:I52,5,FALSE),"")</f>
        <v/>
      </c>
      <c r="AZ98" s="395" t="str">
        <f>IF(AP98&lt;&gt;"",VLOOKUP(AP98,C4:K52,9,FALSE),"")</f>
        <v/>
      </c>
      <c r="BA98" s="395" t="str">
        <f t="shared" si="7890"/>
        <v/>
      </c>
      <c r="BB98" s="395" t="str">
        <f>IF(AP98&lt;&gt;"",RANK(BA98,BA95:BA98),"")</f>
        <v/>
      </c>
      <c r="BC98" s="395" t="str">
        <f>IF(AP98&lt;&gt;"",SUMPRODUCT((BA95:BA98=BA98)*(AV95:AV98&gt;AV98)),"")</f>
        <v/>
      </c>
      <c r="BD98" s="395" t="str">
        <f>IF(AP98&lt;&gt;"",SUMPRODUCT((BA95:BA98=BA98)*(AV95:AV98=AV98)*(AT95:AT98&gt;AT98)),"")</f>
        <v/>
      </c>
      <c r="BE98" s="395" t="str">
        <f>IF(AP98&lt;&gt;"",SUMPRODUCT((BA95:BA98=BA98)*(AV95:AV98=AV98)*(AT95:AT98=AT98)*(AX95:AX98&gt;AX98)),"")</f>
        <v/>
      </c>
      <c r="BF98" s="395" t="str">
        <f>IF(AP98&lt;&gt;"",SUMPRODUCT((BA95:BA98=BA98)*(AV95:AV98=AV98)*(AT95:AT98=AT98)*(AX95:AX98=AX98)*(AY95:AY98&gt;AY98)),"")</f>
        <v/>
      </c>
      <c r="BG98" s="395" t="str">
        <f>IF(AP98&lt;&gt;"",SUMPRODUCT((BA95:BA98=BA98)*(AV95:AV98=AV98)*(AT95:AT98=AT98)*(AX95:AX98=AX98)*(AY95:AY98=AY98)*(AZ95:AZ98&gt;AZ98)),"")</f>
        <v/>
      </c>
      <c r="BH98" s="395" t="str">
        <f t="shared" si="7941"/>
        <v/>
      </c>
      <c r="DP98" s="395">
        <f ca="1">IF(COUNTIF(DP43:DP46,4)=4,1,SUMPRODUCT((DP43:DP46=DP46)*(DO43:DO46=DO46)*(DM43:DM46&gt;DM46))+1)</f>
        <v>1</v>
      </c>
      <c r="EA98" s="395" t="str">
        <f ca="1">IF(EB46&lt;&gt;"",SUMPRODUCT((EI43:EI46=EI46)*(EH43:EH46=EH46)*(EF43:EF46=EF46)*(EG43:EG46=EG46)),"")</f>
        <v/>
      </c>
      <c r="EB98" s="395" t="str">
        <f ca="1">IF(AND(EA98&lt;&gt;"",EA98&gt;1),EB46,"")</f>
        <v/>
      </c>
      <c r="EC98" s="395">
        <f ca="1">SUMPRODUCT((HG3:HG54=EB98)*(HJ3:HJ54=EB99)*(HK3:HK54="W"))+SUMPRODUCT((HG3:HG54=EB98)*(HJ3:HJ54=EB95)*(HK3:HK54="W"))+SUMPRODUCT((HG3:HG54=EB98)*(HJ3:HJ54=EB96)*(HK3:HK54="W"))+SUMPRODUCT((HG3:HG54=EB98)*(HJ3:HJ54=EB97)*(HK3:HK54="W"))+SUMPRODUCT((HG3:HG54=EB99)*(HJ3:HJ54=EB98)*(HL3:HL54="W"))+SUMPRODUCT((HG3:HG54=EB95)*(HJ3:HJ54=EB98)*(HL3:HL54="W"))+SUMPRODUCT((HG3:HG54=EB96)*(HJ3:HJ54=EB98)*(HL3:HL54="W"))+SUMPRODUCT((HG3:HG54=EB97)*(HJ3:HJ54=EB98)*(HL3:HL54="W"))</f>
        <v>0</v>
      </c>
      <c r="ED98" s="395">
        <f ca="1">SUMPRODUCT((HG3:HG54=EB98)*(HJ3:HJ54=EB99)*(HK3:HK54="D"))+SUMPRODUCT((HG3:HG54=EB98)*(HJ3:HJ54=EB95)*(HK3:HK54="D"))+SUMPRODUCT((HG3:HG54=EB98)*(HJ3:HJ54=EB96)*(HK3:HK54="D"))+SUMPRODUCT((HG3:HG54=EB98)*(HJ3:HJ54=EB97)*(HK3:HK54="D"))+SUMPRODUCT((HG3:HG54=EB99)*(HJ3:HJ54=EB98)*(HK3:HK54="D"))+SUMPRODUCT((HG3:HG54=EB95)*(HJ3:HJ54=EB98)*(HK3:HK54="D"))+SUMPRODUCT((HG3:HG54=EB96)*(HJ3:HJ54=EB98)*(HK3:HK54="D"))+SUMPRODUCT((HG3:HG54=EB97)*(HJ3:HJ54=EB98)*(HK3:HK54="D"))</f>
        <v>0</v>
      </c>
      <c r="EE98" s="395">
        <f ca="1">SUMPRODUCT((HG3:HG54=EB98)*(HJ3:HJ54=EB99)*(HK3:HK54="L"))+SUMPRODUCT((HG3:HG54=EB98)*(HJ3:HJ54=EB95)*(HK3:HK54="L"))+SUMPRODUCT((HG3:HG54=EB98)*(HJ3:HJ54=EB96)*(HK3:HK54="L"))+SUMPRODUCT((HG3:HG54=EB98)*(HJ3:HJ54=EB97)*(HK3:HK54="L"))+SUMPRODUCT((HG3:HG54=EB99)*(HJ3:HJ54=EB98)*(HL3:HL54="L"))+SUMPRODUCT((HG3:HG54=EB95)*(HJ3:HJ54=EB98)*(HL3:HL54="L"))+SUMPRODUCT((HG3:HG54=EB96)*(HJ3:HJ54=EB98)*(HL3:HL54="L"))+SUMPRODUCT((HG3:HG54=EB97)*(HJ3:HJ54=EB98)*(HL3:HL54="L"))</f>
        <v>0</v>
      </c>
      <c r="EF98" s="395">
        <f ca="1">SUMPRODUCT((HG3:HG54=EB98)*(HJ3:HJ54=EB99)*HH3:HH54)+SUMPRODUCT((HG3:HG54=EB98)*(HJ3:HJ54=EB95)*HH3:HH54)+SUMPRODUCT((HG3:HG54=EB98)*(HJ3:HJ54=EB96)*HH3:HH54)+SUMPRODUCT((HG3:HG54=EB98)*(HJ3:HJ54=EB97)*HH3:HH54)+SUMPRODUCT((HG3:HG54=EB99)*(HJ3:HJ54=EB98)*HI3:HI54)+SUMPRODUCT((HG3:HG54=EB95)*(HJ3:HJ54=EB98)*HI3:HI54)+SUMPRODUCT((HG3:HG54=EB96)*(HJ3:HJ54=EB98)*HI3:HI54)+SUMPRODUCT((HG3:HG54=EB97)*(HJ3:HJ54=EB98)*HI3:HI54)</f>
        <v>0</v>
      </c>
      <c r="EG98" s="395">
        <f ca="1">SUMPRODUCT((HG3:HG54=EB98)*(HJ3:HJ54=EB99)*HI3:HI54)+SUMPRODUCT((HG3:HG54=EB98)*(HJ3:HJ54=EB95)*HI3:HI54)+SUMPRODUCT((HG3:HG54=EB98)*(HJ3:HJ54=EB96)*HI3:HI54)+SUMPRODUCT((HG3:HG54=EB98)*(HJ3:HJ54=EB97)*HI3:HI54)+SUMPRODUCT((HG3:HG54=EB99)*(HJ3:HJ54=EB98)*HH3:HH54)+SUMPRODUCT((HG3:HG54=EB95)*(HJ3:HJ54=EB98)*HH3:HH54)+SUMPRODUCT((HG3:HG54=EB96)*(HJ3:HJ54=EB98)*HH3:HH54)+SUMPRODUCT((HG3:HG54=EB97)*(HJ3:HJ54=EB98)*HH3:HH54)</f>
        <v>0</v>
      </c>
      <c r="EH98" s="395">
        <f ca="1">EF98-EG98+1000</f>
        <v>1000</v>
      </c>
      <c r="EI98" s="395" t="str">
        <f t="shared" ca="1" si="7891"/>
        <v/>
      </c>
      <c r="EJ98" s="395" t="str">
        <f ca="1">IF(EB98&lt;&gt;"",VLOOKUP(EB98,DI4:DO52,7,FALSE),"")</f>
        <v/>
      </c>
      <c r="EK98" s="395" t="str">
        <f ca="1">IF(EB98&lt;&gt;"",VLOOKUP(EB98,DI4:DO52,5,FALSE),"")</f>
        <v/>
      </c>
      <c r="EL98" s="395" t="str">
        <f ca="1">IF(EB98&lt;&gt;"",VLOOKUP(EB98,DI4:DQ52,9,FALSE),"")</f>
        <v/>
      </c>
      <c r="EM98" s="395" t="str">
        <f t="shared" ca="1" si="7892"/>
        <v/>
      </c>
      <c r="EN98" s="395" t="str">
        <f ca="1">IF(EB98&lt;&gt;"",RANK(EM98,EM95:EM98),"")</f>
        <v/>
      </c>
      <c r="EO98" s="395" t="str">
        <f ca="1">IF(EB98&lt;&gt;"",SUMPRODUCT((EM95:EM98=EM98)*(EH95:EH98&gt;EH98)),"")</f>
        <v/>
      </c>
      <c r="EP98" s="395" t="str">
        <f ca="1">IF(EB98&lt;&gt;"",SUMPRODUCT((EM95:EM98=EM98)*(EH95:EH98=EH98)*(EF95:EF98&gt;EF98)),"")</f>
        <v/>
      </c>
      <c r="EQ98" s="395" t="str">
        <f ca="1">IF(EB98&lt;&gt;"",SUMPRODUCT((EM95:EM98=EM98)*(EH95:EH98=EH98)*(EF95:EF98=EF98)*(EJ95:EJ98&gt;EJ98)),"")</f>
        <v/>
      </c>
      <c r="ER98" s="395" t="str">
        <f ca="1">IF(EB98&lt;&gt;"",SUMPRODUCT((EM95:EM98=EM98)*(EH95:EH98=EH98)*(EF95:EF98=EF98)*(EJ95:EJ98=EJ98)*(EK95:EK98&gt;EK98)),"")</f>
        <v/>
      </c>
      <c r="ES98" s="395" t="str">
        <f ca="1">IF(EB98&lt;&gt;"",SUMPRODUCT((EM95:EM98=EM98)*(EH95:EH98=EH98)*(EF95:EF98=EF98)*(EJ95:EJ98=EJ98)*(EK95:EK98=EK98)*(EL95:EL98&gt;EL98)),"")</f>
        <v/>
      </c>
      <c r="ET98" s="395" t="str">
        <f t="shared" ca="1" si="7893"/>
        <v/>
      </c>
      <c r="EU98" s="395" t="str">
        <f ca="1">IF(EV46&lt;&gt;"",SUMPRODUCT((FC43:FC46=FC46)*(FB43:FB46=FB46)*(EZ43:EZ46=EZ46)*(FA43:FA46=FA46)),"")</f>
        <v/>
      </c>
      <c r="EV98" s="395" t="str">
        <f ca="1">IF(AND(EU98&lt;&gt;"",EU98&gt;1),EV46,"")</f>
        <v/>
      </c>
      <c r="EW98" s="395" t="str">
        <f ca="1">IF(EV98&lt;&gt;"",SUMPRODUCT((HG3:HG54=EV98)*(HJ3:HJ54=EV99)*(HK3:HK54="W"))+SUMPRODUCT((HG3:HG54=EV98)*(HJ3:HJ54=EV96)*(HK3:HK54="W"))+SUMPRODUCT((HG3:HG54=EV98)*(HJ3:HJ54=EV97)*(HK3:HK54="W"))+SUMPRODUCT((HG3:HG54=EV99)*(HJ3:HJ54=EV98)*(HL3:HL54="W"))+SUMPRODUCT((HG3:HG54=EV96)*(HJ3:HJ54=EV98)*(HL3:HL54="W"))+SUMPRODUCT((HG3:HG54=EV97)*(HJ3:HJ54=EV98)*(HL3:HL54="W")),"")</f>
        <v/>
      </c>
      <c r="EX98" s="395" t="str">
        <f ca="1">IF(EV98&lt;&gt;"",SUMPRODUCT((HG3:HG54=EV98)*(HJ3:HJ54=EV99)*(HK3:HK54="D"))+SUMPRODUCT((HG3:HG54=EV98)*(HJ3:HJ54=EV96)*(HK3:HK54="D"))+SUMPRODUCT((HG3:HG54=EV98)*(HJ3:HJ54=EV97)*(HK3:HK54="D"))+SUMPRODUCT((HG3:HG54=EV99)*(HJ3:HJ54=EV98)*(HK3:HK54="D"))+SUMPRODUCT((HG3:HG54=EV96)*(HJ3:HJ54=EV98)*(HK3:HK54="D"))+SUMPRODUCT((HG3:HG54=EV97)*(HJ3:HJ54=EV98)*(HK3:HK54="D")),"")</f>
        <v/>
      </c>
      <c r="EY98" s="395" t="str">
        <f ca="1">IF(EV98&lt;&gt;"",SUMPRODUCT((HG3:HG54=EV98)*(HJ3:HJ54=EV99)*(HK3:HK54="L"))+SUMPRODUCT((HG3:HG54=EV98)*(HJ3:HJ54=EV96)*(HK3:HK54="L"))+SUMPRODUCT((HG3:HG54=EV98)*(HJ3:HJ54=EV97)*(HK3:HK54="L"))+SUMPRODUCT((HG3:HG54=EV99)*(HJ3:HJ54=EV98)*(HL3:HL54="L"))+SUMPRODUCT((HG3:HG54=EV96)*(HJ3:HJ54=EV98)*(HL3:HL54="L"))+SUMPRODUCT((HG3:HG54=EV97)*(HJ3:HJ54=EV98)*(HL3:HL54="L")),"")</f>
        <v/>
      </c>
      <c r="EZ98" s="395">
        <f ca="1">SUMPRODUCT((HG3:HG54=EV98)*(HJ3:HJ54=EV99)*HH3:HH54)+SUMPRODUCT((HG3:HG54=EV98)*(HJ3:HJ54=EV95)*HH3:HH54)+SUMPRODUCT((HG3:HG54=EV98)*(HJ3:HJ54=EV96)*HH3:HH54)+SUMPRODUCT((HG3:HG54=EV98)*(HJ3:HJ54=EV97)*HH3:HH54)+SUMPRODUCT((HG3:HG54=EV99)*(HJ3:HJ54=EV98)*HI3:HI54)+SUMPRODUCT((HG3:HG54=EV95)*(HJ3:HJ54=EV98)*HI3:HI54)+SUMPRODUCT((HG3:HG54=EV96)*(HJ3:HJ54=EV98)*HI3:HI54)+SUMPRODUCT((HG3:HG54=EV97)*(HJ3:HJ54=EV98)*HI3:HI54)</f>
        <v>0</v>
      </c>
      <c r="FA98" s="395">
        <f ca="1">SUMPRODUCT((HG3:HG54=EV98)*(HJ3:HJ54=EV99)*HI3:HI54)+SUMPRODUCT((HG3:HG54=EV98)*(HJ3:HJ54=EV95)*HI3:HI54)+SUMPRODUCT((HG3:HG54=EV98)*(HJ3:HJ54=EV96)*HI3:HI54)+SUMPRODUCT((HG3:HG54=EV98)*(HJ3:HJ54=EV97)*HI3:HI54)+SUMPRODUCT((HG3:HG54=EV99)*(HJ3:HJ54=EV98)*HH3:HH54)+SUMPRODUCT((HG3:HG54=EV95)*(HJ3:HJ54=EV98)*HH3:HH54)+SUMPRODUCT((HG3:HG54=EV96)*(HJ3:HJ54=EV98)*HH3:HH54)+SUMPRODUCT((HG3:HG54=EV97)*(HJ3:HJ54=EV98)*HH3:HH54)</f>
        <v>0</v>
      </c>
      <c r="FB98" s="395">
        <f ca="1">EZ98-FA98+1000</f>
        <v>1000</v>
      </c>
      <c r="FC98" s="395" t="str">
        <f t="shared" ca="1" si="7894"/>
        <v/>
      </c>
      <c r="FD98" s="395" t="str">
        <f ca="1">IF(EV98&lt;&gt;"",VLOOKUP(EV98,DI4:DO52,7,FALSE),"")</f>
        <v/>
      </c>
      <c r="FE98" s="395" t="str">
        <f ca="1">IF(EV98&lt;&gt;"",VLOOKUP(EV98,DI4:DO52,5,FALSE),"")</f>
        <v/>
      </c>
      <c r="FF98" s="395" t="str">
        <f ca="1">IF(EV98&lt;&gt;"",VLOOKUP(EV98,DI4:DQ52,9,FALSE),"")</f>
        <v/>
      </c>
      <c r="FG98" s="395" t="str">
        <f t="shared" ca="1" si="7895"/>
        <v/>
      </c>
      <c r="FH98" s="395" t="str">
        <f ca="1">IF(EV98&lt;&gt;"",RANK(FG98,FG95:FG98),"")</f>
        <v/>
      </c>
      <c r="FI98" s="395" t="str">
        <f ca="1">IF(EV98&lt;&gt;"",SUMPRODUCT((FG95:FG98=FG98)*(FB95:FB98&gt;FB98)),"")</f>
        <v/>
      </c>
      <c r="FJ98" s="395" t="str">
        <f ca="1">IF(EV98&lt;&gt;"",SUMPRODUCT((FG95:FG98=FG98)*(FB95:FB98=FB98)*(EZ95:EZ98&gt;EZ98)),"")</f>
        <v/>
      </c>
      <c r="FK98" s="395" t="str">
        <f ca="1">IF(EV98&lt;&gt;"",SUMPRODUCT((FG95:FG98=FG98)*(FB95:FB98=FB98)*(EZ95:EZ98=EZ98)*(FD95:FD98&gt;FD98)),"")</f>
        <v/>
      </c>
      <c r="FL98" s="395" t="str">
        <f ca="1">IF(EV98&lt;&gt;"",SUMPRODUCT((FG95:FG98=FG98)*(FB95:FB98=FB98)*(EZ95:EZ98=EZ98)*(FD95:FD98=FD98)*(FE95:FE98&gt;FE98)),"")</f>
        <v/>
      </c>
      <c r="FM98" s="395" t="str">
        <f ca="1">IF(EV98&lt;&gt;"",SUMPRODUCT((FG95:FG98=FG98)*(FB95:FB98=FB98)*(EZ95:EZ98=EZ98)*(FD95:FD98=FD98)*(FE95:FE98=FE98)*(FF95:FF98&gt;FF98)),"")</f>
        <v/>
      </c>
      <c r="FN98" s="395" t="str">
        <f t="shared" ca="1" si="7942"/>
        <v/>
      </c>
      <c r="HV98" s="395">
        <f ca="1">IF(COUNTIF(HV43:HV46,4)=4,1,SUMPRODUCT((HV43:HV46=HV46)*(HU43:HU46=HU46)*(HS43:HS46&gt;HS46))+1)</f>
        <v>1</v>
      </c>
      <c r="IG98" s="395" t="str">
        <f ca="1">IF(IH46&lt;&gt;"",SUMPRODUCT((IO43:IO46=IO46)*(IN43:IN46=IN46)*(IL43:IL46=IL46)*(IM43:IM46=IM46)),"")</f>
        <v/>
      </c>
      <c r="IH98" s="395" t="str">
        <f ca="1">IF(AND(IG98&lt;&gt;"",IG98&gt;1),IH46,"")</f>
        <v/>
      </c>
      <c r="II98" s="395">
        <f ca="1">SUMPRODUCT((LM3:LM54=IH98)*(LP3:LP54=IH99)*(LQ3:LQ54="W"))+SUMPRODUCT((LM3:LM54=IH98)*(LP3:LP54=IH95)*(LQ3:LQ54="W"))+SUMPRODUCT((LM3:LM54=IH98)*(LP3:LP54=IH96)*(LQ3:LQ54="W"))+SUMPRODUCT((LM3:LM54=IH98)*(LP3:LP54=IH97)*(LQ3:LQ54="W"))+SUMPRODUCT((LM3:LM54=IH99)*(LP3:LP54=IH98)*(LR3:LR54="W"))+SUMPRODUCT((LM3:LM54=IH95)*(LP3:LP54=IH98)*(LR3:LR54="W"))+SUMPRODUCT((LM3:LM54=IH96)*(LP3:LP54=IH98)*(LR3:LR54="W"))+SUMPRODUCT((LM3:LM54=IH97)*(LP3:LP54=IH98)*(LR3:LR54="W"))</f>
        <v>0</v>
      </c>
      <c r="IJ98" s="395">
        <f ca="1">SUMPRODUCT((LM3:LM54=IH98)*(LP3:LP54=IH99)*(LQ3:LQ54="D"))+SUMPRODUCT((LM3:LM54=IH98)*(LP3:LP54=IH95)*(LQ3:LQ54="D"))+SUMPRODUCT((LM3:LM54=IH98)*(LP3:LP54=IH96)*(LQ3:LQ54="D"))+SUMPRODUCT((LM3:LM54=IH98)*(LP3:LP54=IH97)*(LQ3:LQ54="D"))+SUMPRODUCT((LM3:LM54=IH99)*(LP3:LP54=IH98)*(LQ3:LQ54="D"))+SUMPRODUCT((LM3:LM54=IH95)*(LP3:LP54=IH98)*(LQ3:LQ54="D"))+SUMPRODUCT((LM3:LM54=IH96)*(LP3:LP54=IH98)*(LQ3:LQ54="D"))+SUMPRODUCT((LM3:LM54=IH97)*(LP3:LP54=IH98)*(LQ3:LQ54="D"))</f>
        <v>0</v>
      </c>
      <c r="IK98" s="395">
        <f ca="1">SUMPRODUCT((LM3:LM54=IH98)*(LP3:LP54=IH99)*(LQ3:LQ54="L"))+SUMPRODUCT((LM3:LM54=IH98)*(LP3:LP54=IH95)*(LQ3:LQ54="L"))+SUMPRODUCT((LM3:LM54=IH98)*(LP3:LP54=IH96)*(LQ3:LQ54="L"))+SUMPRODUCT((LM3:LM54=IH98)*(LP3:LP54=IH97)*(LQ3:LQ54="L"))+SUMPRODUCT((LM3:LM54=IH99)*(LP3:LP54=IH98)*(LR3:LR54="L"))+SUMPRODUCT((LM3:LM54=IH95)*(LP3:LP54=IH98)*(LR3:LR54="L"))+SUMPRODUCT((LM3:LM54=IH96)*(LP3:LP54=IH98)*(LR3:LR54="L"))+SUMPRODUCT((LM3:LM54=IH97)*(LP3:LP54=IH98)*(LR3:LR54="L"))</f>
        <v>0</v>
      </c>
      <c r="IL98" s="395">
        <f ca="1">SUMPRODUCT((LM3:LM54=IH98)*(LP3:LP54=IH99)*LN3:LN54)+SUMPRODUCT((LM3:LM54=IH98)*(LP3:LP54=IH95)*LN3:LN54)+SUMPRODUCT((LM3:LM54=IH98)*(LP3:LP54=IH96)*LN3:LN54)+SUMPRODUCT((LM3:LM54=IH98)*(LP3:LP54=IH97)*LN3:LN54)+SUMPRODUCT((LM3:LM54=IH99)*(LP3:LP54=IH98)*LO3:LO54)+SUMPRODUCT((LM3:LM54=IH95)*(LP3:LP54=IH98)*LO3:LO54)+SUMPRODUCT((LM3:LM54=IH96)*(LP3:LP54=IH98)*LO3:LO54)+SUMPRODUCT((LM3:LM54=IH97)*(LP3:LP54=IH98)*LO3:LO54)</f>
        <v>0</v>
      </c>
      <c r="IM98" s="395">
        <f ca="1">SUMPRODUCT((LM3:LM54=IH98)*(LP3:LP54=IH99)*LO3:LO54)+SUMPRODUCT((LM3:LM54=IH98)*(LP3:LP54=IH95)*LO3:LO54)+SUMPRODUCT((LM3:LM54=IH98)*(LP3:LP54=IH96)*LO3:LO54)+SUMPRODUCT((LM3:LM54=IH98)*(LP3:LP54=IH97)*LO3:LO54)+SUMPRODUCT((LM3:LM54=IH99)*(LP3:LP54=IH98)*LN3:LN54)+SUMPRODUCT((LM3:LM54=IH95)*(LP3:LP54=IH98)*LN3:LN54)+SUMPRODUCT((LM3:LM54=IH96)*(LP3:LP54=IH98)*LN3:LN54)+SUMPRODUCT((LM3:LM54=IH97)*(LP3:LP54=IH98)*LN3:LN54)</f>
        <v>0</v>
      </c>
      <c r="IN98" s="395">
        <f ca="1">IL98-IM98+1000</f>
        <v>1000</v>
      </c>
      <c r="IO98" s="395" t="str">
        <f t="shared" ca="1" si="7896"/>
        <v/>
      </c>
      <c r="IP98" s="395" t="str">
        <f ca="1">IF(IH98&lt;&gt;"",VLOOKUP(IH98,HO4:HU52,7,FALSE),"")</f>
        <v/>
      </c>
      <c r="IQ98" s="395" t="str">
        <f ca="1">IF(IH98&lt;&gt;"",VLOOKUP(IH98,HO4:HU52,5,FALSE),"")</f>
        <v/>
      </c>
      <c r="IR98" s="395" t="str">
        <f ca="1">IF(IH98&lt;&gt;"",VLOOKUP(IH98,HO4:HW52,9,FALSE),"")</f>
        <v/>
      </c>
      <c r="IS98" s="395" t="str">
        <f t="shared" ca="1" si="7897"/>
        <v/>
      </c>
      <c r="IT98" s="395" t="str">
        <f ca="1">IF(IH98&lt;&gt;"",RANK(IS98,IS95:IS98),"")</f>
        <v/>
      </c>
      <c r="IU98" s="395" t="str">
        <f ca="1">IF(IH98&lt;&gt;"",SUMPRODUCT((IS95:IS98=IS98)*(IN95:IN98&gt;IN98)),"")</f>
        <v/>
      </c>
      <c r="IV98" s="395" t="str">
        <f ca="1">IF(IH98&lt;&gt;"",SUMPRODUCT((IS95:IS98=IS98)*(IN95:IN98=IN98)*(IL95:IL98&gt;IL98)),"")</f>
        <v/>
      </c>
      <c r="IW98" s="395" t="str">
        <f ca="1">IF(IH98&lt;&gt;"",SUMPRODUCT((IS95:IS98=IS98)*(IN95:IN98=IN98)*(IL95:IL98=IL98)*(IP95:IP98&gt;IP98)),"")</f>
        <v/>
      </c>
      <c r="IX98" s="395" t="str">
        <f ca="1">IF(IH98&lt;&gt;"",SUMPRODUCT((IS95:IS98=IS98)*(IN95:IN98=IN98)*(IL95:IL98=IL98)*(IP95:IP98=IP98)*(IQ95:IQ98&gt;IQ98)),"")</f>
        <v/>
      </c>
      <c r="IY98" s="395" t="str">
        <f ca="1">IF(IH98&lt;&gt;"",SUMPRODUCT((IS95:IS98=IS98)*(IN95:IN98=IN98)*(IL95:IL98=IL98)*(IP95:IP98=IP98)*(IQ95:IQ98=IQ98)*(IR95:IR98&gt;IR98)),"")</f>
        <v/>
      </c>
      <c r="IZ98" s="395" t="str">
        <f t="shared" ca="1" si="7898"/>
        <v/>
      </c>
      <c r="JA98" s="395" t="str">
        <f ca="1">IF(JB46&lt;&gt;"",SUMPRODUCT((JI43:JI46=JI46)*(JH43:JH46=JH46)*(JF43:JF46=JF46)*(JG43:JG46=JG46)),"")</f>
        <v/>
      </c>
      <c r="JB98" s="395" t="str">
        <f ca="1">IF(AND(JA98&lt;&gt;"",JA98&gt;1),JB46,"")</f>
        <v/>
      </c>
      <c r="JC98" s="395" t="str">
        <f ca="1">IF(JB98&lt;&gt;"",SUMPRODUCT((LM3:LM54=JB98)*(LP3:LP54=JB99)*(LQ3:LQ54="W"))+SUMPRODUCT((LM3:LM54=JB98)*(LP3:LP54=JB96)*(LQ3:LQ54="W"))+SUMPRODUCT((LM3:LM54=JB98)*(LP3:LP54=JB97)*(LQ3:LQ54="W"))+SUMPRODUCT((LM3:LM54=JB99)*(LP3:LP54=JB98)*(LR3:LR54="W"))+SUMPRODUCT((LM3:LM54=JB96)*(LP3:LP54=JB98)*(LR3:LR54="W"))+SUMPRODUCT((LM3:LM54=JB97)*(LP3:LP54=JB98)*(LR3:LR54="W")),"")</f>
        <v/>
      </c>
      <c r="JD98" s="395" t="str">
        <f ca="1">IF(JB98&lt;&gt;"",SUMPRODUCT((LM3:LM54=JB98)*(LP3:LP54=JB99)*(LQ3:LQ54="D"))+SUMPRODUCT((LM3:LM54=JB98)*(LP3:LP54=JB96)*(LQ3:LQ54="D"))+SUMPRODUCT((LM3:LM54=JB98)*(LP3:LP54=JB97)*(LQ3:LQ54="D"))+SUMPRODUCT((LM3:LM54=JB99)*(LP3:LP54=JB98)*(LQ3:LQ54="D"))+SUMPRODUCT((LM3:LM54=JB96)*(LP3:LP54=JB98)*(LQ3:LQ54="D"))+SUMPRODUCT((LM3:LM54=JB97)*(LP3:LP54=JB98)*(LQ3:LQ54="D")),"")</f>
        <v/>
      </c>
      <c r="JE98" s="395" t="str">
        <f ca="1">IF(JB98&lt;&gt;"",SUMPRODUCT((LM3:LM54=JB98)*(LP3:LP54=JB99)*(LQ3:LQ54="L"))+SUMPRODUCT((LM3:LM54=JB98)*(LP3:LP54=JB96)*(LQ3:LQ54="L"))+SUMPRODUCT((LM3:LM54=JB98)*(LP3:LP54=JB97)*(LQ3:LQ54="L"))+SUMPRODUCT((LM3:LM54=JB99)*(LP3:LP54=JB98)*(LR3:LR54="L"))+SUMPRODUCT((LM3:LM54=JB96)*(LP3:LP54=JB98)*(LR3:LR54="L"))+SUMPRODUCT((LM3:LM54=JB97)*(LP3:LP54=JB98)*(LR3:LR54="L")),"")</f>
        <v/>
      </c>
      <c r="JF98" s="395">
        <f ca="1">SUMPRODUCT((LM3:LM54=JB98)*(LP3:LP54=JB99)*LN3:LN54)+SUMPRODUCT((LM3:LM54=JB98)*(LP3:LP54=JB95)*LN3:LN54)+SUMPRODUCT((LM3:LM54=JB98)*(LP3:LP54=JB96)*LN3:LN54)+SUMPRODUCT((LM3:LM54=JB98)*(LP3:LP54=JB97)*LN3:LN54)+SUMPRODUCT((LM3:LM54=JB99)*(LP3:LP54=JB98)*LO3:LO54)+SUMPRODUCT((LM3:LM54=JB95)*(LP3:LP54=JB98)*LO3:LO54)+SUMPRODUCT((LM3:LM54=JB96)*(LP3:LP54=JB98)*LO3:LO54)+SUMPRODUCT((LM3:LM54=JB97)*(LP3:LP54=JB98)*LO3:LO54)</f>
        <v>0</v>
      </c>
      <c r="JG98" s="395">
        <f ca="1">SUMPRODUCT((LM3:LM54=JB98)*(LP3:LP54=JB99)*LO3:LO54)+SUMPRODUCT((LM3:LM54=JB98)*(LP3:LP54=JB95)*LO3:LO54)+SUMPRODUCT((LM3:LM54=JB98)*(LP3:LP54=JB96)*LO3:LO54)+SUMPRODUCT((LM3:LM54=JB98)*(LP3:LP54=JB97)*LO3:LO54)+SUMPRODUCT((LM3:LM54=JB99)*(LP3:LP54=JB98)*LN3:LN54)+SUMPRODUCT((LM3:LM54=JB95)*(LP3:LP54=JB98)*LN3:LN54)+SUMPRODUCT((LM3:LM54=JB96)*(LP3:LP54=JB98)*LN3:LN54)+SUMPRODUCT((LM3:LM54=JB97)*(LP3:LP54=JB98)*LN3:LN54)</f>
        <v>0</v>
      </c>
      <c r="JH98" s="395">
        <f ca="1">JF98-JG98+1000</f>
        <v>1000</v>
      </c>
      <c r="JI98" s="395" t="str">
        <f t="shared" ca="1" si="7899"/>
        <v/>
      </c>
      <c r="JJ98" s="395" t="str">
        <f ca="1">IF(JB98&lt;&gt;"",VLOOKUP(JB98,HO4:HU52,7,FALSE),"")</f>
        <v/>
      </c>
      <c r="JK98" s="395" t="str">
        <f ca="1">IF(JB98&lt;&gt;"",VLOOKUP(JB98,HO4:HU52,5,FALSE),"")</f>
        <v/>
      </c>
      <c r="JL98" s="395" t="str">
        <f ca="1">IF(JB98&lt;&gt;"",VLOOKUP(JB98,HO4:HW52,9,FALSE),"")</f>
        <v/>
      </c>
      <c r="JM98" s="395" t="str">
        <f t="shared" ca="1" si="7900"/>
        <v/>
      </c>
      <c r="JN98" s="395" t="str">
        <f ca="1">IF(JB98&lt;&gt;"",RANK(JM98,JM95:JM98),"")</f>
        <v/>
      </c>
      <c r="JO98" s="395" t="str">
        <f ca="1">IF(JB98&lt;&gt;"",SUMPRODUCT((JM95:JM98=JM98)*(JH95:JH98&gt;JH98)),"")</f>
        <v/>
      </c>
      <c r="JP98" s="395" t="str">
        <f ca="1">IF(JB98&lt;&gt;"",SUMPRODUCT((JM95:JM98=JM98)*(JH95:JH98=JH98)*(JF95:JF98&gt;JF98)),"")</f>
        <v/>
      </c>
      <c r="JQ98" s="395" t="str">
        <f ca="1">IF(JB98&lt;&gt;"",SUMPRODUCT((JM95:JM98=JM98)*(JH95:JH98=JH98)*(JF95:JF98=JF98)*(JJ95:JJ98&gt;JJ98)),"")</f>
        <v/>
      </c>
      <c r="JR98" s="395" t="str">
        <f ca="1">IF(JB98&lt;&gt;"",SUMPRODUCT((JM95:JM98=JM98)*(JH95:JH98=JH98)*(JF95:JF98=JF98)*(JJ95:JJ98=JJ98)*(JK95:JK98&gt;JK98)),"")</f>
        <v/>
      </c>
      <c r="JS98" s="395" t="str">
        <f ca="1">IF(JB98&lt;&gt;"",SUMPRODUCT((JM95:JM98=JM98)*(JH95:JH98=JH98)*(JF95:JF98=JF98)*(JJ95:JJ98=JJ98)*(JK95:JK98=JK98)*(JL95:JL98&gt;JL98)),"")</f>
        <v/>
      </c>
      <c r="JT98" s="395" t="str">
        <f t="shared" ca="1" si="7943"/>
        <v/>
      </c>
      <c r="MB98" s="395">
        <f ca="1">IF(COUNTIF(MB43:MB46,4)=4,1,SUMPRODUCT((MB43:MB46=MB46)*(MA43:MA46=MA46)*(LY43:LY46&gt;LY46))+1)</f>
        <v>1</v>
      </c>
      <c r="MM98" s="395" t="str">
        <f ca="1">IF(MN46&lt;&gt;"",SUMPRODUCT((MU43:MU46=MU46)*(MT43:MT46=MT46)*(MR43:MR46=MR46)*(MS43:MS46=MS46)),"")</f>
        <v/>
      </c>
      <c r="MN98" s="395" t="str">
        <f ca="1">IF(AND(MM98&lt;&gt;"",MM98&gt;1),MN46,"")</f>
        <v/>
      </c>
      <c r="MO98" s="395">
        <f ca="1">SUMPRODUCT((PS3:PS54=MN98)*(PV3:PV54=MN99)*(PW3:PW54="W"))+SUMPRODUCT((PS3:PS54=MN98)*(PV3:PV54=MN95)*(PW3:PW54="W"))+SUMPRODUCT((PS3:PS54=MN98)*(PV3:PV54=MN96)*(PW3:PW54="W"))+SUMPRODUCT((PS3:PS54=MN98)*(PV3:PV54=MN97)*(PW3:PW54="W"))+SUMPRODUCT((PS3:PS54=MN99)*(PV3:PV54=MN98)*(PX3:PX54="W"))+SUMPRODUCT((PS3:PS54=MN95)*(PV3:PV54=MN98)*(PX3:PX54="W"))+SUMPRODUCT((PS3:PS54=MN96)*(PV3:PV54=MN98)*(PX3:PX54="W"))+SUMPRODUCT((PS3:PS54=MN97)*(PV3:PV54=MN98)*(PX3:PX54="W"))</f>
        <v>0</v>
      </c>
      <c r="MP98" s="395">
        <f ca="1">SUMPRODUCT((PS3:PS54=MN98)*(PV3:PV54=MN99)*(PW3:PW54="D"))+SUMPRODUCT((PS3:PS54=MN98)*(PV3:PV54=MN95)*(PW3:PW54="D"))+SUMPRODUCT((PS3:PS54=MN98)*(PV3:PV54=MN96)*(PW3:PW54="D"))+SUMPRODUCT((PS3:PS54=MN98)*(PV3:PV54=MN97)*(PW3:PW54="D"))+SUMPRODUCT((PS3:PS54=MN99)*(PV3:PV54=MN98)*(PW3:PW54="D"))+SUMPRODUCT((PS3:PS54=MN95)*(PV3:PV54=MN98)*(PW3:PW54="D"))+SUMPRODUCT((PS3:PS54=MN96)*(PV3:PV54=MN98)*(PW3:PW54="D"))+SUMPRODUCT((PS3:PS54=MN97)*(PV3:PV54=MN98)*(PW3:PW54="D"))</f>
        <v>0</v>
      </c>
      <c r="MQ98" s="395">
        <f ca="1">SUMPRODUCT((PS3:PS54=MN98)*(PV3:PV54=MN99)*(PW3:PW54="L"))+SUMPRODUCT((PS3:PS54=MN98)*(PV3:PV54=MN95)*(PW3:PW54="L"))+SUMPRODUCT((PS3:PS54=MN98)*(PV3:PV54=MN96)*(PW3:PW54="L"))+SUMPRODUCT((PS3:PS54=MN98)*(PV3:PV54=MN97)*(PW3:PW54="L"))+SUMPRODUCT((PS3:PS54=MN99)*(PV3:PV54=MN98)*(PX3:PX54="L"))+SUMPRODUCT((PS3:PS54=MN95)*(PV3:PV54=MN98)*(PX3:PX54="L"))+SUMPRODUCT((PS3:PS54=MN96)*(PV3:PV54=MN98)*(PX3:PX54="L"))+SUMPRODUCT((PS3:PS54=MN97)*(PV3:PV54=MN98)*(PX3:PX54="L"))</f>
        <v>0</v>
      </c>
      <c r="MR98" s="395">
        <f ca="1">SUMPRODUCT((PS3:PS54=MN98)*(PV3:PV54=MN99)*PT3:PT54)+SUMPRODUCT((PS3:PS54=MN98)*(PV3:PV54=MN95)*PT3:PT54)+SUMPRODUCT((PS3:PS54=MN98)*(PV3:PV54=MN96)*PT3:PT54)+SUMPRODUCT((PS3:PS54=MN98)*(PV3:PV54=MN97)*PT3:PT54)+SUMPRODUCT((PS3:PS54=MN99)*(PV3:PV54=MN98)*PU3:PU54)+SUMPRODUCT((PS3:PS54=MN95)*(PV3:PV54=MN98)*PU3:PU54)+SUMPRODUCT((PS3:PS54=MN96)*(PV3:PV54=MN98)*PU3:PU54)+SUMPRODUCT((PS3:PS54=MN97)*(PV3:PV54=MN98)*PU3:PU54)</f>
        <v>0</v>
      </c>
      <c r="MS98" s="395">
        <f ca="1">SUMPRODUCT((PS3:PS54=MN98)*(PV3:PV54=MN99)*PU3:PU54)+SUMPRODUCT((PS3:PS54=MN98)*(PV3:PV54=MN95)*PU3:PU54)+SUMPRODUCT((PS3:PS54=MN98)*(PV3:PV54=MN96)*PU3:PU54)+SUMPRODUCT((PS3:PS54=MN98)*(PV3:PV54=MN97)*PU3:PU54)+SUMPRODUCT((PS3:PS54=MN99)*(PV3:PV54=MN98)*PT3:PT54)+SUMPRODUCT((PS3:PS54=MN95)*(PV3:PV54=MN98)*PT3:PT54)+SUMPRODUCT((PS3:PS54=MN96)*(PV3:PV54=MN98)*PT3:PT54)+SUMPRODUCT((PS3:PS54=MN97)*(PV3:PV54=MN98)*PT3:PT54)</f>
        <v>0</v>
      </c>
      <c r="MT98" s="395">
        <f ca="1">MR98-MS98+1000</f>
        <v>1000</v>
      </c>
      <c r="MU98" s="395" t="str">
        <f t="shared" ca="1" si="7901"/>
        <v/>
      </c>
      <c r="MV98" s="395" t="str">
        <f ca="1">IF(MN98&lt;&gt;"",VLOOKUP(MN98,LU4:MA52,7,FALSE),"")</f>
        <v/>
      </c>
      <c r="MW98" s="395" t="str">
        <f ca="1">IF(MN98&lt;&gt;"",VLOOKUP(MN98,LU4:MA52,5,FALSE),"")</f>
        <v/>
      </c>
      <c r="MX98" s="395" t="str">
        <f ca="1">IF(MN98&lt;&gt;"",VLOOKUP(MN98,LU4:MC52,9,FALSE),"")</f>
        <v/>
      </c>
      <c r="MY98" s="395" t="str">
        <f t="shared" ca="1" si="7902"/>
        <v/>
      </c>
      <c r="MZ98" s="395" t="str">
        <f ca="1">IF(MN98&lt;&gt;"",RANK(MY98,MY95:MY98),"")</f>
        <v/>
      </c>
      <c r="NA98" s="395" t="str">
        <f ca="1">IF(MN98&lt;&gt;"",SUMPRODUCT((MY95:MY98=MY98)*(MT95:MT98&gt;MT98)),"")</f>
        <v/>
      </c>
      <c r="NB98" s="395" t="str">
        <f ca="1">IF(MN98&lt;&gt;"",SUMPRODUCT((MY95:MY98=MY98)*(MT95:MT98=MT98)*(MR95:MR98&gt;MR98)),"")</f>
        <v/>
      </c>
      <c r="NC98" s="395" t="str">
        <f ca="1">IF(MN98&lt;&gt;"",SUMPRODUCT((MY95:MY98=MY98)*(MT95:MT98=MT98)*(MR95:MR98=MR98)*(MV95:MV98&gt;MV98)),"")</f>
        <v/>
      </c>
      <c r="ND98" s="395" t="str">
        <f ca="1">IF(MN98&lt;&gt;"",SUMPRODUCT((MY95:MY98=MY98)*(MT95:MT98=MT98)*(MR95:MR98=MR98)*(MV95:MV98=MV98)*(MW95:MW98&gt;MW98)),"")</f>
        <v/>
      </c>
      <c r="NE98" s="395" t="str">
        <f ca="1">IF(MN98&lt;&gt;"",SUMPRODUCT((MY95:MY98=MY98)*(MT95:MT98=MT98)*(MR95:MR98=MR98)*(MV95:MV98=MV98)*(MW95:MW98=MW98)*(MX95:MX98&gt;MX98)),"")</f>
        <v/>
      </c>
      <c r="NF98" s="395" t="str">
        <f t="shared" ca="1" si="7903"/>
        <v/>
      </c>
      <c r="NG98" s="395" t="str">
        <f ca="1">IF(NH46&lt;&gt;"",SUMPRODUCT((NO43:NO46=NO46)*(NN43:NN46=NN46)*(NL43:NL46=NL46)*(NM43:NM46=NM46)),"")</f>
        <v/>
      </c>
      <c r="NH98" s="395" t="str">
        <f ca="1">IF(AND(NG98&lt;&gt;"",NG98&gt;1),NH46,"")</f>
        <v/>
      </c>
      <c r="NI98" s="395" t="str">
        <f ca="1">IF(NH98&lt;&gt;"",SUMPRODUCT((PS3:PS54=NH98)*(PV3:PV54=NH99)*(PW3:PW54="W"))+SUMPRODUCT((PS3:PS54=NH98)*(PV3:PV54=NH96)*(PW3:PW54="W"))+SUMPRODUCT((PS3:PS54=NH98)*(PV3:PV54=NH97)*(PW3:PW54="W"))+SUMPRODUCT((PS3:PS54=NH99)*(PV3:PV54=NH98)*(PX3:PX54="W"))+SUMPRODUCT((PS3:PS54=NH96)*(PV3:PV54=NH98)*(PX3:PX54="W"))+SUMPRODUCT((PS3:PS54=NH97)*(PV3:PV54=NH98)*(PX3:PX54="W")),"")</f>
        <v/>
      </c>
      <c r="NJ98" s="395" t="str">
        <f ca="1">IF(NH98&lt;&gt;"",SUMPRODUCT((PS3:PS54=NH98)*(PV3:PV54=NH99)*(PW3:PW54="D"))+SUMPRODUCT((PS3:PS54=NH98)*(PV3:PV54=NH96)*(PW3:PW54="D"))+SUMPRODUCT((PS3:PS54=NH98)*(PV3:PV54=NH97)*(PW3:PW54="D"))+SUMPRODUCT((PS3:PS54=NH99)*(PV3:PV54=NH98)*(PW3:PW54="D"))+SUMPRODUCT((PS3:PS54=NH96)*(PV3:PV54=NH98)*(PW3:PW54="D"))+SUMPRODUCT((PS3:PS54=NH97)*(PV3:PV54=NH98)*(PW3:PW54="D")),"")</f>
        <v/>
      </c>
      <c r="NK98" s="395" t="str">
        <f ca="1">IF(NH98&lt;&gt;"",SUMPRODUCT((PS3:PS54=NH98)*(PV3:PV54=NH99)*(PW3:PW54="L"))+SUMPRODUCT((PS3:PS54=NH98)*(PV3:PV54=NH96)*(PW3:PW54="L"))+SUMPRODUCT((PS3:PS54=NH98)*(PV3:PV54=NH97)*(PW3:PW54="L"))+SUMPRODUCT((PS3:PS54=NH99)*(PV3:PV54=NH98)*(PX3:PX54="L"))+SUMPRODUCT((PS3:PS54=NH96)*(PV3:PV54=NH98)*(PX3:PX54="L"))+SUMPRODUCT((PS3:PS54=NH97)*(PV3:PV54=NH98)*(PX3:PX54="L")),"")</f>
        <v/>
      </c>
      <c r="NL98" s="395">
        <f ca="1">SUMPRODUCT((PS3:PS54=NH98)*(PV3:PV54=NH99)*PT3:PT54)+SUMPRODUCT((PS3:PS54=NH98)*(PV3:PV54=NH95)*PT3:PT54)+SUMPRODUCT((PS3:PS54=NH98)*(PV3:PV54=NH96)*PT3:PT54)+SUMPRODUCT((PS3:PS54=NH98)*(PV3:PV54=NH97)*PT3:PT54)+SUMPRODUCT((PS3:PS54=NH99)*(PV3:PV54=NH98)*PU3:PU54)+SUMPRODUCT((PS3:PS54=NH95)*(PV3:PV54=NH98)*PU3:PU54)+SUMPRODUCT((PS3:PS54=NH96)*(PV3:PV54=NH98)*PU3:PU54)+SUMPRODUCT((PS3:PS54=NH97)*(PV3:PV54=NH98)*PU3:PU54)</f>
        <v>0</v>
      </c>
      <c r="NM98" s="395">
        <f ca="1">SUMPRODUCT((PS3:PS54=NH98)*(PV3:PV54=NH99)*PU3:PU54)+SUMPRODUCT((PS3:PS54=NH98)*(PV3:PV54=NH95)*PU3:PU54)+SUMPRODUCT((PS3:PS54=NH98)*(PV3:PV54=NH96)*PU3:PU54)+SUMPRODUCT((PS3:PS54=NH98)*(PV3:PV54=NH97)*PU3:PU54)+SUMPRODUCT((PS3:PS54=NH99)*(PV3:PV54=NH98)*PT3:PT54)+SUMPRODUCT((PS3:PS54=NH95)*(PV3:PV54=NH98)*PT3:PT54)+SUMPRODUCT((PS3:PS54=NH96)*(PV3:PV54=NH98)*PT3:PT54)+SUMPRODUCT((PS3:PS54=NH97)*(PV3:PV54=NH98)*PT3:PT54)</f>
        <v>0</v>
      </c>
      <c r="NN98" s="395">
        <f ca="1">NL98-NM98+1000</f>
        <v>1000</v>
      </c>
      <c r="NO98" s="395" t="str">
        <f t="shared" ca="1" si="7904"/>
        <v/>
      </c>
      <c r="NP98" s="395" t="str">
        <f ca="1">IF(NH98&lt;&gt;"",VLOOKUP(NH98,LU4:MA52,7,FALSE),"")</f>
        <v/>
      </c>
      <c r="NQ98" s="395" t="str">
        <f ca="1">IF(NH98&lt;&gt;"",VLOOKUP(NH98,LU4:MA52,5,FALSE),"")</f>
        <v/>
      </c>
      <c r="NR98" s="395" t="str">
        <f ca="1">IF(NH98&lt;&gt;"",VLOOKUP(NH98,LU4:MC52,9,FALSE),"")</f>
        <v/>
      </c>
      <c r="NS98" s="395" t="str">
        <f t="shared" ca="1" si="7905"/>
        <v/>
      </c>
      <c r="NT98" s="395" t="str">
        <f ca="1">IF(NH98&lt;&gt;"",RANK(NS98,NS95:NS98),"")</f>
        <v/>
      </c>
      <c r="NU98" s="395" t="str">
        <f ca="1">IF(NH98&lt;&gt;"",SUMPRODUCT((NS95:NS98=NS98)*(NN95:NN98&gt;NN98)),"")</f>
        <v/>
      </c>
      <c r="NV98" s="395" t="str">
        <f ca="1">IF(NH98&lt;&gt;"",SUMPRODUCT((NS95:NS98=NS98)*(NN95:NN98=NN98)*(NL95:NL98&gt;NL98)),"")</f>
        <v/>
      </c>
      <c r="NW98" s="395" t="str">
        <f ca="1">IF(NH98&lt;&gt;"",SUMPRODUCT((NS95:NS98=NS98)*(NN95:NN98=NN98)*(NL95:NL98=NL98)*(NP95:NP98&gt;NP98)),"")</f>
        <v/>
      </c>
      <c r="NX98" s="395" t="str">
        <f ca="1">IF(NH98&lt;&gt;"",SUMPRODUCT((NS95:NS98=NS98)*(NN95:NN98=NN98)*(NL95:NL98=NL98)*(NP95:NP98=NP98)*(NQ95:NQ98&gt;NQ98)),"")</f>
        <v/>
      </c>
      <c r="NY98" s="395" t="str">
        <f ca="1">IF(NH98&lt;&gt;"",SUMPRODUCT((NS95:NS98=NS98)*(NN95:NN98=NN98)*(NL95:NL98=NL98)*(NP95:NP98=NP98)*(NQ95:NQ98=NQ98)*(NR95:NR98&gt;NR98)),"")</f>
        <v/>
      </c>
      <c r="NZ98" s="395" t="str">
        <f t="shared" ca="1" si="7944"/>
        <v/>
      </c>
      <c r="QH98" s="395">
        <f ca="1">IF(COUNTIF(QH43:QH46,4)=4,1,SUMPRODUCT((QH43:QH46=QH46)*(QG43:QG46=QG46)*(QE43:QE46&gt;QE46))+1)</f>
        <v>1</v>
      </c>
      <c r="QS98" s="395">
        <f ca="1">IF(QT46&lt;&gt;"",SUMPRODUCT((RA43:RA46=RA46)*(QZ43:QZ46=QZ46)*(QX43:QX46=QX46)*(QY43:QY46=QY46)),"")</f>
        <v>4</v>
      </c>
      <c r="QT98" s="395" t="str">
        <f ca="1">IF(AND(QS98&lt;&gt;"",QS98&gt;1),QT46,"")</f>
        <v>Manchester City</v>
      </c>
      <c r="QU98" s="395">
        <f ca="1">SUMPRODUCT((TY3:TY54=QT98)*(UB3:UB54=QT99)*(UC3:UC54="W"))+SUMPRODUCT((TY3:TY54=QT98)*(UB3:UB54=QT95)*(UC3:UC54="W"))+SUMPRODUCT((TY3:TY54=QT98)*(UB3:UB54=QT96)*(UC3:UC54="W"))+SUMPRODUCT((TY3:TY54=QT98)*(UB3:UB54=QT97)*(UC3:UC54="W"))+SUMPRODUCT((TY3:TY54=QT99)*(UB3:UB54=QT98)*(UD3:UD54="W"))+SUMPRODUCT((TY3:TY54=QT95)*(UB3:UB54=QT98)*(UD3:UD54="W"))+SUMPRODUCT((TY3:TY54=QT96)*(UB3:UB54=QT98)*(UD3:UD54="W"))+SUMPRODUCT((TY3:TY54=QT97)*(UB3:UB54=QT98)*(UD3:UD54="W"))</f>
        <v>0</v>
      </c>
      <c r="QV98" s="395">
        <f ca="1">SUMPRODUCT((TY3:TY54=QT98)*(UB3:UB54=QT99)*(UC3:UC54="D"))+SUMPRODUCT((TY3:TY54=QT98)*(UB3:UB54=QT95)*(UC3:UC54="D"))+SUMPRODUCT((TY3:TY54=QT98)*(UB3:UB54=QT96)*(UC3:UC54="D"))+SUMPRODUCT((TY3:TY54=QT98)*(UB3:UB54=QT97)*(UC3:UC54="D"))+SUMPRODUCT((TY3:TY54=QT99)*(UB3:UB54=QT98)*(UC3:UC54="D"))+SUMPRODUCT((TY3:TY54=QT95)*(UB3:UB54=QT98)*(UC3:UC54="D"))+SUMPRODUCT((TY3:TY54=QT96)*(UB3:UB54=QT98)*(UC3:UC54="D"))+SUMPRODUCT((TY3:TY54=QT97)*(UB3:UB54=QT98)*(UC3:UC54="D"))</f>
        <v>0</v>
      </c>
      <c r="QW98" s="395">
        <f ca="1">SUMPRODUCT((TY3:TY54=QT98)*(UB3:UB54=QT99)*(UC3:UC54="L"))+SUMPRODUCT((TY3:TY54=QT98)*(UB3:UB54=QT95)*(UC3:UC54="L"))+SUMPRODUCT((TY3:TY54=QT98)*(UB3:UB54=QT96)*(UC3:UC54="L"))+SUMPRODUCT((TY3:TY54=QT98)*(UB3:UB54=QT97)*(UC3:UC54="L"))+SUMPRODUCT((TY3:TY54=QT99)*(UB3:UB54=QT98)*(UD3:UD54="L"))+SUMPRODUCT((TY3:TY54=QT95)*(UB3:UB54=QT98)*(UD3:UD54="L"))+SUMPRODUCT((TY3:TY54=QT96)*(UB3:UB54=QT98)*(UD3:UD54="L"))+SUMPRODUCT((TY3:TY54=QT97)*(UB3:UB54=QT98)*(UD3:UD54="L"))</f>
        <v>0</v>
      </c>
      <c r="QX98" s="395">
        <f ca="1">SUMPRODUCT((TY3:TY54=QT98)*(UB3:UB54=QT99)*TZ3:TZ54)+SUMPRODUCT((TY3:TY54=QT98)*(UB3:UB54=QT95)*TZ3:TZ54)+SUMPRODUCT((TY3:TY54=QT98)*(UB3:UB54=QT96)*TZ3:TZ54)+SUMPRODUCT((TY3:TY54=QT98)*(UB3:UB54=QT97)*TZ3:TZ54)+SUMPRODUCT((TY3:TY54=QT99)*(UB3:UB54=QT98)*UA3:UA54)+SUMPRODUCT((TY3:TY54=QT95)*(UB3:UB54=QT98)*UA3:UA54)+SUMPRODUCT((TY3:TY54=QT96)*(UB3:UB54=QT98)*UA3:UA54)+SUMPRODUCT((TY3:TY54=QT97)*(UB3:UB54=QT98)*UA3:UA54)</f>
        <v>0</v>
      </c>
      <c r="QY98" s="395">
        <f ca="1">SUMPRODUCT((TY3:TY54=QT98)*(UB3:UB54=QT99)*UA3:UA54)+SUMPRODUCT((TY3:TY54=QT98)*(UB3:UB54=QT95)*UA3:UA54)+SUMPRODUCT((TY3:TY54=QT98)*(UB3:UB54=QT96)*UA3:UA54)+SUMPRODUCT((TY3:TY54=QT98)*(UB3:UB54=QT97)*UA3:UA54)+SUMPRODUCT((TY3:TY54=QT99)*(UB3:UB54=QT98)*TZ3:TZ54)+SUMPRODUCT((TY3:TY54=QT95)*(UB3:UB54=QT98)*TZ3:TZ54)+SUMPRODUCT((TY3:TY54=QT96)*(UB3:UB54=QT98)*TZ3:TZ54)+SUMPRODUCT((TY3:TY54=QT97)*(UB3:UB54=QT98)*TZ3:TZ54)</f>
        <v>0</v>
      </c>
      <c r="QZ98" s="395">
        <f ca="1">QX98-QY98+1000</f>
        <v>1000</v>
      </c>
      <c r="RA98" s="395">
        <f t="shared" ca="1" si="7906"/>
        <v>0</v>
      </c>
      <c r="RB98" s="395">
        <f ca="1">IF(QT98&lt;&gt;"",VLOOKUP(QT98,QA4:QG52,7,FALSE),"")</f>
        <v>1000</v>
      </c>
      <c r="RC98" s="395">
        <f ca="1">IF(QT98&lt;&gt;"",VLOOKUP(QT98,QA4:QG52,5,FALSE),"")</f>
        <v>0</v>
      </c>
      <c r="RD98" s="395">
        <f ca="1">IF(QT98&lt;&gt;"",VLOOKUP(QT98,QA4:QI52,9,FALSE),"")</f>
        <v>31</v>
      </c>
      <c r="RE98" s="395">
        <f t="shared" ca="1" si="7907"/>
        <v>0</v>
      </c>
      <c r="RF98" s="395">
        <f ca="1">IF(QT98&lt;&gt;"",RANK(RE98,RE95:RE98),"")</f>
        <v>1</v>
      </c>
      <c r="RG98" s="395">
        <f ca="1">IF(QT98&lt;&gt;"",SUMPRODUCT((RE95:RE98=RE98)*(QZ95:QZ98&gt;QZ98)),"")</f>
        <v>0</v>
      </c>
      <c r="RH98" s="395">
        <f ca="1">IF(QT98&lt;&gt;"",SUMPRODUCT((RE95:RE98=RE98)*(QZ95:QZ98=QZ98)*(QX95:QX98&gt;QX98)),"")</f>
        <v>0</v>
      </c>
      <c r="RI98" s="395">
        <f ca="1">IF(QT98&lt;&gt;"",SUMPRODUCT((RE95:RE98=RE98)*(QZ95:QZ98=QZ98)*(QX95:QX98=QX98)*(RB95:RB98&gt;RB98)),"")</f>
        <v>0</v>
      </c>
      <c r="RJ98" s="395">
        <f ca="1">IF(QT98&lt;&gt;"",SUMPRODUCT((RE95:RE98=RE98)*(QZ95:QZ98=QZ98)*(QX95:QX98=QX98)*(RB95:RB98=RB98)*(RC95:RC98&gt;RC98)),"")</f>
        <v>0</v>
      </c>
      <c r="RK98" s="395">
        <f ca="1">IF(QT98&lt;&gt;"",SUMPRODUCT((RE95:RE98=RE98)*(QZ95:QZ98=QZ98)*(QX95:QX98=QX98)*(RB95:RB98=RB98)*(RC95:RC98=RC98)*(RD95:RD98&gt;RD98)),"")</f>
        <v>0</v>
      </c>
      <c r="RL98" s="395">
        <f t="shared" ca="1" si="7908"/>
        <v>1</v>
      </c>
      <c r="RM98" s="395" t="str">
        <f ca="1">IF(RN46&lt;&gt;"",SUMPRODUCT((RU43:RU46=RU46)*(RT43:RT46=RT46)*(RR43:RR46=RR46)*(RS43:RS46=RS46)),"")</f>
        <v/>
      </c>
      <c r="RN98" s="395" t="str">
        <f ca="1">IF(AND(RM98&lt;&gt;"",RM98&gt;1),RN46,"")</f>
        <v/>
      </c>
      <c r="RO98" s="395" t="str">
        <f ca="1">IF(RN98&lt;&gt;"",SUMPRODUCT((TY3:TY54=RN98)*(UB3:UB54=RN99)*(UC3:UC54="W"))+SUMPRODUCT((TY3:TY54=RN98)*(UB3:UB54=RN96)*(UC3:UC54="W"))+SUMPRODUCT((TY3:TY54=RN98)*(UB3:UB54=RN97)*(UC3:UC54="W"))+SUMPRODUCT((TY3:TY54=RN99)*(UB3:UB54=RN98)*(UD3:UD54="W"))+SUMPRODUCT((TY3:TY54=RN96)*(UB3:UB54=RN98)*(UD3:UD54="W"))+SUMPRODUCT((TY3:TY54=RN97)*(UB3:UB54=RN98)*(UD3:UD54="W")),"")</f>
        <v/>
      </c>
      <c r="RP98" s="395" t="str">
        <f ca="1">IF(RN98&lt;&gt;"",SUMPRODUCT((TY3:TY54=RN98)*(UB3:UB54=RN99)*(UC3:UC54="D"))+SUMPRODUCT((TY3:TY54=RN98)*(UB3:UB54=RN96)*(UC3:UC54="D"))+SUMPRODUCT((TY3:TY54=RN98)*(UB3:UB54=RN97)*(UC3:UC54="D"))+SUMPRODUCT((TY3:TY54=RN99)*(UB3:UB54=RN98)*(UC3:UC54="D"))+SUMPRODUCT((TY3:TY54=RN96)*(UB3:UB54=RN98)*(UC3:UC54="D"))+SUMPRODUCT((TY3:TY54=RN97)*(UB3:UB54=RN98)*(UC3:UC54="D")),"")</f>
        <v/>
      </c>
      <c r="RQ98" s="395" t="str">
        <f ca="1">IF(RN98&lt;&gt;"",SUMPRODUCT((TY3:TY54=RN98)*(UB3:UB54=RN99)*(UC3:UC54="L"))+SUMPRODUCT((TY3:TY54=RN98)*(UB3:UB54=RN96)*(UC3:UC54="L"))+SUMPRODUCT((TY3:TY54=RN98)*(UB3:UB54=RN97)*(UC3:UC54="L"))+SUMPRODUCT((TY3:TY54=RN99)*(UB3:UB54=RN98)*(UD3:UD54="L"))+SUMPRODUCT((TY3:TY54=RN96)*(UB3:UB54=RN98)*(UD3:UD54="L"))+SUMPRODUCT((TY3:TY54=RN97)*(UB3:UB54=RN98)*(UD3:UD54="L")),"")</f>
        <v/>
      </c>
      <c r="RR98" s="395">
        <f ca="1">SUMPRODUCT((TY3:TY54=RN98)*(UB3:UB54=RN99)*TZ3:TZ54)+SUMPRODUCT((TY3:TY54=RN98)*(UB3:UB54=RN95)*TZ3:TZ54)+SUMPRODUCT((TY3:TY54=RN98)*(UB3:UB54=RN96)*TZ3:TZ54)+SUMPRODUCT((TY3:TY54=RN98)*(UB3:UB54=RN97)*TZ3:TZ54)+SUMPRODUCT((TY3:TY54=RN99)*(UB3:UB54=RN98)*UA3:UA54)+SUMPRODUCT((TY3:TY54=RN95)*(UB3:UB54=RN98)*UA3:UA54)+SUMPRODUCT((TY3:TY54=RN96)*(UB3:UB54=RN98)*UA3:UA54)+SUMPRODUCT((TY3:TY54=RN97)*(UB3:UB54=RN98)*UA3:UA54)</f>
        <v>0</v>
      </c>
      <c r="RS98" s="395">
        <f ca="1">SUMPRODUCT((TY3:TY54=RN98)*(UB3:UB54=RN99)*UA3:UA54)+SUMPRODUCT((TY3:TY54=RN98)*(UB3:UB54=RN95)*UA3:UA54)+SUMPRODUCT((TY3:TY54=RN98)*(UB3:UB54=RN96)*UA3:UA54)+SUMPRODUCT((TY3:TY54=RN98)*(UB3:UB54=RN97)*UA3:UA54)+SUMPRODUCT((TY3:TY54=RN99)*(UB3:UB54=RN98)*TZ3:TZ54)+SUMPRODUCT((TY3:TY54=RN95)*(UB3:UB54=RN98)*TZ3:TZ54)+SUMPRODUCT((TY3:TY54=RN96)*(UB3:UB54=RN98)*TZ3:TZ54)+SUMPRODUCT((TY3:TY54=RN97)*(UB3:UB54=RN98)*TZ3:TZ54)</f>
        <v>0</v>
      </c>
      <c r="RT98" s="395">
        <f ca="1">RR98-RS98+1000</f>
        <v>1000</v>
      </c>
      <c r="RU98" s="395" t="str">
        <f t="shared" ca="1" si="7909"/>
        <v/>
      </c>
      <c r="RV98" s="395" t="str">
        <f ca="1">IF(RN98&lt;&gt;"",VLOOKUP(RN98,QA4:QG52,7,FALSE),"")</f>
        <v/>
      </c>
      <c r="RW98" s="395" t="str">
        <f ca="1">IF(RN98&lt;&gt;"",VLOOKUP(RN98,QA4:QG52,5,FALSE),"")</f>
        <v/>
      </c>
      <c r="RX98" s="395" t="str">
        <f ca="1">IF(RN98&lt;&gt;"",VLOOKUP(RN98,QA4:QI52,9,FALSE),"")</f>
        <v/>
      </c>
      <c r="RY98" s="395" t="str">
        <f t="shared" ca="1" si="7910"/>
        <v/>
      </c>
      <c r="RZ98" s="395" t="str">
        <f ca="1">IF(RN98&lt;&gt;"",RANK(RY98,RY95:RY98),"")</f>
        <v/>
      </c>
      <c r="SA98" s="395" t="str">
        <f ca="1">IF(RN98&lt;&gt;"",SUMPRODUCT((RY95:RY98=RY98)*(RT95:RT98&gt;RT98)),"")</f>
        <v/>
      </c>
      <c r="SB98" s="395" t="str">
        <f ca="1">IF(RN98&lt;&gt;"",SUMPRODUCT((RY95:RY98=RY98)*(RT95:RT98=RT98)*(RR95:RR98&gt;RR98)),"")</f>
        <v/>
      </c>
      <c r="SC98" s="395" t="str">
        <f ca="1">IF(RN98&lt;&gt;"",SUMPRODUCT((RY95:RY98=RY98)*(RT95:RT98=RT98)*(RR95:RR98=RR98)*(RV95:RV98&gt;RV98)),"")</f>
        <v/>
      </c>
      <c r="SD98" s="395" t="str">
        <f ca="1">IF(RN98&lt;&gt;"",SUMPRODUCT((RY95:RY98=RY98)*(RT95:RT98=RT98)*(RR95:RR98=RR98)*(RV95:RV98=RV98)*(RW95:RW98&gt;RW98)),"")</f>
        <v/>
      </c>
      <c r="SE98" s="395" t="str">
        <f ca="1">IF(RN98&lt;&gt;"",SUMPRODUCT((RY95:RY98=RY98)*(RT95:RT98=RT98)*(RR95:RR98=RR98)*(RV95:RV98=RV98)*(RW95:RW98=RW98)*(RX95:RX98&gt;RX98)),"")</f>
        <v/>
      </c>
      <c r="SF98" s="395" t="str">
        <f t="shared" ca="1" si="7945"/>
        <v/>
      </c>
      <c r="UN98" s="395">
        <f ca="1">IF(COUNTIF(UN43:UN46,4)=4,1,SUMPRODUCT((UN43:UN46=UN46)*(UM43:UM46=UM46)*(UK43:UK46&gt;UK46))+1)</f>
        <v>1</v>
      </c>
      <c r="UY98" s="395">
        <f ca="1">IF(UZ46&lt;&gt;"",SUMPRODUCT((VG43:VG46=VG46)*(VF43:VF46=VF46)*(VD43:VD46=VD46)*(VE43:VE46=VE46)),"")</f>
        <v>4</v>
      </c>
      <c r="UZ98" s="395" t="str">
        <f ca="1">IF(AND(UY98&lt;&gt;"",UY98&gt;1),UZ46,"")</f>
        <v>Manchester City</v>
      </c>
      <c r="VA98" s="395">
        <f ca="1">SUMPRODUCT((YE3:YE54=UZ98)*(YH3:YH54=UZ99)*(YI3:YI54="W"))+SUMPRODUCT((YE3:YE54=UZ98)*(YH3:YH54=UZ95)*(YI3:YI54="W"))+SUMPRODUCT((YE3:YE54=UZ98)*(YH3:YH54=UZ96)*(YI3:YI54="W"))+SUMPRODUCT((YE3:YE54=UZ98)*(YH3:YH54=UZ97)*(YI3:YI54="W"))+SUMPRODUCT((YE3:YE54=UZ99)*(YH3:YH54=UZ98)*(YJ3:YJ54="W"))+SUMPRODUCT((YE3:YE54=UZ95)*(YH3:YH54=UZ98)*(YJ3:YJ54="W"))+SUMPRODUCT((YE3:YE54=UZ96)*(YH3:YH54=UZ98)*(YJ3:YJ54="W"))+SUMPRODUCT((YE3:YE54=UZ97)*(YH3:YH54=UZ98)*(YJ3:YJ54="W"))</f>
        <v>0</v>
      </c>
      <c r="VB98" s="395">
        <f ca="1">SUMPRODUCT((YE3:YE54=UZ98)*(YH3:YH54=UZ99)*(YI3:YI54="D"))+SUMPRODUCT((YE3:YE54=UZ98)*(YH3:YH54=UZ95)*(YI3:YI54="D"))+SUMPRODUCT((YE3:YE54=UZ98)*(YH3:YH54=UZ96)*(YI3:YI54="D"))+SUMPRODUCT((YE3:YE54=UZ98)*(YH3:YH54=UZ97)*(YI3:YI54="D"))+SUMPRODUCT((YE3:YE54=UZ99)*(YH3:YH54=UZ98)*(YI3:YI54="D"))+SUMPRODUCT((YE3:YE54=UZ95)*(YH3:YH54=UZ98)*(YI3:YI54="D"))+SUMPRODUCT((YE3:YE54=UZ96)*(YH3:YH54=UZ98)*(YI3:YI54="D"))+SUMPRODUCT((YE3:YE54=UZ97)*(YH3:YH54=UZ98)*(YI3:YI54="D"))</f>
        <v>0</v>
      </c>
      <c r="VC98" s="395">
        <f ca="1">SUMPRODUCT((YE3:YE54=UZ98)*(YH3:YH54=UZ99)*(YI3:YI54="L"))+SUMPRODUCT((YE3:YE54=UZ98)*(YH3:YH54=UZ95)*(YI3:YI54="L"))+SUMPRODUCT((YE3:YE54=UZ98)*(YH3:YH54=UZ96)*(YI3:YI54="L"))+SUMPRODUCT((YE3:YE54=UZ98)*(YH3:YH54=UZ97)*(YI3:YI54="L"))+SUMPRODUCT((YE3:YE54=UZ99)*(YH3:YH54=UZ98)*(YJ3:YJ54="L"))+SUMPRODUCT((YE3:YE54=UZ95)*(YH3:YH54=UZ98)*(YJ3:YJ54="L"))+SUMPRODUCT((YE3:YE54=UZ96)*(YH3:YH54=UZ98)*(YJ3:YJ54="L"))+SUMPRODUCT((YE3:YE54=UZ97)*(YH3:YH54=UZ98)*(YJ3:YJ54="L"))</f>
        <v>0</v>
      </c>
      <c r="VD98" s="395">
        <f ca="1">SUMPRODUCT((YE3:YE54=UZ98)*(YH3:YH54=UZ99)*YF3:YF54)+SUMPRODUCT((YE3:YE54=UZ98)*(YH3:YH54=UZ95)*YF3:YF54)+SUMPRODUCT((YE3:YE54=UZ98)*(YH3:YH54=UZ96)*YF3:YF54)+SUMPRODUCT((YE3:YE54=UZ98)*(YH3:YH54=UZ97)*YF3:YF54)+SUMPRODUCT((YE3:YE54=UZ99)*(YH3:YH54=UZ98)*YG3:YG54)+SUMPRODUCT((YE3:YE54=UZ95)*(YH3:YH54=UZ98)*YG3:YG54)+SUMPRODUCT((YE3:YE54=UZ96)*(YH3:YH54=UZ98)*YG3:YG54)+SUMPRODUCT((YE3:YE54=UZ97)*(YH3:YH54=UZ98)*YG3:YG54)</f>
        <v>0</v>
      </c>
      <c r="VE98" s="395">
        <f ca="1">SUMPRODUCT((YE3:YE54=UZ98)*(YH3:YH54=UZ99)*YG3:YG54)+SUMPRODUCT((YE3:YE54=UZ98)*(YH3:YH54=UZ95)*YG3:YG54)+SUMPRODUCT((YE3:YE54=UZ98)*(YH3:YH54=UZ96)*YG3:YG54)+SUMPRODUCT((YE3:YE54=UZ98)*(YH3:YH54=UZ97)*YG3:YG54)+SUMPRODUCT((YE3:YE54=UZ99)*(YH3:YH54=UZ98)*YF3:YF54)+SUMPRODUCT((YE3:YE54=UZ95)*(YH3:YH54=UZ98)*YF3:YF54)+SUMPRODUCT((YE3:YE54=UZ96)*(YH3:YH54=UZ98)*YF3:YF54)+SUMPRODUCT((YE3:YE54=UZ97)*(YH3:YH54=UZ98)*YF3:YF54)</f>
        <v>0</v>
      </c>
      <c r="VF98" s="395">
        <f ca="1">VD98-VE98+1000</f>
        <v>1000</v>
      </c>
      <c r="VG98" s="395">
        <f t="shared" ca="1" si="7911"/>
        <v>0</v>
      </c>
      <c r="VH98" s="395">
        <f ca="1">IF(UZ98&lt;&gt;"",VLOOKUP(UZ98,UG4:UM52,7,FALSE),"")</f>
        <v>1000</v>
      </c>
      <c r="VI98" s="395">
        <f ca="1">IF(UZ98&lt;&gt;"",VLOOKUP(UZ98,UG4:UM52,5,FALSE),"")</f>
        <v>0</v>
      </c>
      <c r="VJ98" s="395">
        <f ca="1">IF(UZ98&lt;&gt;"",VLOOKUP(UZ98,UG4:UO52,9,FALSE),"")</f>
        <v>31</v>
      </c>
      <c r="VK98" s="395">
        <f t="shared" ca="1" si="7912"/>
        <v>0</v>
      </c>
      <c r="VL98" s="395">
        <f ca="1">IF(UZ98&lt;&gt;"",RANK(VK98,VK95:VK98),"")</f>
        <v>1</v>
      </c>
      <c r="VM98" s="395">
        <f ca="1">IF(UZ98&lt;&gt;"",SUMPRODUCT((VK95:VK98=VK98)*(VF95:VF98&gt;VF98)),"")</f>
        <v>0</v>
      </c>
      <c r="VN98" s="395">
        <f ca="1">IF(UZ98&lt;&gt;"",SUMPRODUCT((VK95:VK98=VK98)*(VF95:VF98=VF98)*(VD95:VD98&gt;VD98)),"")</f>
        <v>0</v>
      </c>
      <c r="VO98" s="395">
        <f ca="1">IF(UZ98&lt;&gt;"",SUMPRODUCT((VK95:VK98=VK98)*(VF95:VF98=VF98)*(VD95:VD98=VD98)*(VH95:VH98&gt;VH98)),"")</f>
        <v>0</v>
      </c>
      <c r="VP98" s="395">
        <f ca="1">IF(UZ98&lt;&gt;"",SUMPRODUCT((VK95:VK98=VK98)*(VF95:VF98=VF98)*(VD95:VD98=VD98)*(VH95:VH98=VH98)*(VI95:VI98&gt;VI98)),"")</f>
        <v>0</v>
      </c>
      <c r="VQ98" s="395">
        <f ca="1">IF(UZ98&lt;&gt;"",SUMPRODUCT((VK95:VK98=VK98)*(VF95:VF98=VF98)*(VD95:VD98=VD98)*(VH95:VH98=VH98)*(VI95:VI98=VI98)*(VJ95:VJ98&gt;VJ98)),"")</f>
        <v>0</v>
      </c>
      <c r="VR98" s="395">
        <f t="shared" ca="1" si="7913"/>
        <v>1</v>
      </c>
      <c r="VS98" s="395" t="str">
        <f ca="1">IF(VT46&lt;&gt;"",SUMPRODUCT((WA43:WA46=WA46)*(VZ43:VZ46=VZ46)*(VX43:VX46=VX46)*(VY43:VY46=VY46)),"")</f>
        <v/>
      </c>
      <c r="VT98" s="395" t="str">
        <f ca="1">IF(AND(VS98&lt;&gt;"",VS98&gt;1),VT46,"")</f>
        <v/>
      </c>
      <c r="VU98" s="395" t="str">
        <f ca="1">IF(VT98&lt;&gt;"",SUMPRODUCT((YE3:YE54=VT98)*(YH3:YH54=VT99)*(YI3:YI54="W"))+SUMPRODUCT((YE3:YE54=VT98)*(YH3:YH54=VT96)*(YI3:YI54="W"))+SUMPRODUCT((YE3:YE54=VT98)*(YH3:YH54=VT97)*(YI3:YI54="W"))+SUMPRODUCT((YE3:YE54=VT99)*(YH3:YH54=VT98)*(YJ3:YJ54="W"))+SUMPRODUCT((YE3:YE54=VT96)*(YH3:YH54=VT98)*(YJ3:YJ54="W"))+SUMPRODUCT((YE3:YE54=VT97)*(YH3:YH54=VT98)*(YJ3:YJ54="W")),"")</f>
        <v/>
      </c>
      <c r="VV98" s="395" t="str">
        <f ca="1">IF(VT98&lt;&gt;"",SUMPRODUCT((YE3:YE54=VT98)*(YH3:YH54=VT99)*(YI3:YI54="D"))+SUMPRODUCT((YE3:YE54=VT98)*(YH3:YH54=VT96)*(YI3:YI54="D"))+SUMPRODUCT((YE3:YE54=VT98)*(YH3:YH54=VT97)*(YI3:YI54="D"))+SUMPRODUCT((YE3:YE54=VT99)*(YH3:YH54=VT98)*(YI3:YI54="D"))+SUMPRODUCT((YE3:YE54=VT96)*(YH3:YH54=VT98)*(YI3:YI54="D"))+SUMPRODUCT((YE3:YE54=VT97)*(YH3:YH54=VT98)*(YI3:YI54="D")),"")</f>
        <v/>
      </c>
      <c r="VW98" s="395" t="str">
        <f ca="1">IF(VT98&lt;&gt;"",SUMPRODUCT((YE3:YE54=VT98)*(YH3:YH54=VT99)*(YI3:YI54="L"))+SUMPRODUCT((YE3:YE54=VT98)*(YH3:YH54=VT96)*(YI3:YI54="L"))+SUMPRODUCT((YE3:YE54=VT98)*(YH3:YH54=VT97)*(YI3:YI54="L"))+SUMPRODUCT((YE3:YE54=VT99)*(YH3:YH54=VT98)*(YJ3:YJ54="L"))+SUMPRODUCT((YE3:YE54=VT96)*(YH3:YH54=VT98)*(YJ3:YJ54="L"))+SUMPRODUCT((YE3:YE54=VT97)*(YH3:YH54=VT98)*(YJ3:YJ54="L")),"")</f>
        <v/>
      </c>
      <c r="VX98" s="395">
        <f ca="1">SUMPRODUCT((YE3:YE54=VT98)*(YH3:YH54=VT99)*YF3:YF54)+SUMPRODUCT((YE3:YE54=VT98)*(YH3:YH54=VT95)*YF3:YF54)+SUMPRODUCT((YE3:YE54=VT98)*(YH3:YH54=VT96)*YF3:YF54)+SUMPRODUCT((YE3:YE54=VT98)*(YH3:YH54=VT97)*YF3:YF54)+SUMPRODUCT((YE3:YE54=VT99)*(YH3:YH54=VT98)*YG3:YG54)+SUMPRODUCT((YE3:YE54=VT95)*(YH3:YH54=VT98)*YG3:YG54)+SUMPRODUCT((YE3:YE54=VT96)*(YH3:YH54=VT98)*YG3:YG54)+SUMPRODUCT((YE3:YE54=VT97)*(YH3:YH54=VT98)*YG3:YG54)</f>
        <v>0</v>
      </c>
      <c r="VY98" s="395">
        <f ca="1">SUMPRODUCT((YE3:YE54=VT98)*(YH3:YH54=VT99)*YG3:YG54)+SUMPRODUCT((YE3:YE54=VT98)*(YH3:YH54=VT95)*YG3:YG54)+SUMPRODUCT((YE3:YE54=VT98)*(YH3:YH54=VT96)*YG3:YG54)+SUMPRODUCT((YE3:YE54=VT98)*(YH3:YH54=VT97)*YG3:YG54)+SUMPRODUCT((YE3:YE54=VT99)*(YH3:YH54=VT98)*YF3:YF54)+SUMPRODUCT((YE3:YE54=VT95)*(YH3:YH54=VT98)*YF3:YF54)+SUMPRODUCT((YE3:YE54=VT96)*(YH3:YH54=VT98)*YF3:YF54)+SUMPRODUCT((YE3:YE54=VT97)*(YH3:YH54=VT98)*YF3:YF54)</f>
        <v>0</v>
      </c>
      <c r="VZ98" s="395">
        <f ca="1">VX98-VY98+1000</f>
        <v>1000</v>
      </c>
      <c r="WA98" s="395" t="str">
        <f t="shared" ca="1" si="7914"/>
        <v/>
      </c>
      <c r="WB98" s="395" t="str">
        <f ca="1">IF(VT98&lt;&gt;"",VLOOKUP(VT98,UG4:UM52,7,FALSE),"")</f>
        <v/>
      </c>
      <c r="WC98" s="395" t="str">
        <f ca="1">IF(VT98&lt;&gt;"",VLOOKUP(VT98,UG4:UM52,5,FALSE),"")</f>
        <v/>
      </c>
      <c r="WD98" s="395" t="str">
        <f ca="1">IF(VT98&lt;&gt;"",VLOOKUP(VT98,UG4:UO52,9,FALSE),"")</f>
        <v/>
      </c>
      <c r="WE98" s="395" t="str">
        <f t="shared" ca="1" si="7915"/>
        <v/>
      </c>
      <c r="WF98" s="395" t="str">
        <f ca="1">IF(VT98&lt;&gt;"",RANK(WE98,WE95:WE98),"")</f>
        <v/>
      </c>
      <c r="WG98" s="395" t="str">
        <f ca="1">IF(VT98&lt;&gt;"",SUMPRODUCT((WE95:WE98=WE98)*(VZ95:VZ98&gt;VZ98)),"")</f>
        <v/>
      </c>
      <c r="WH98" s="395" t="str">
        <f ca="1">IF(VT98&lt;&gt;"",SUMPRODUCT((WE95:WE98=WE98)*(VZ95:VZ98=VZ98)*(VX95:VX98&gt;VX98)),"")</f>
        <v/>
      </c>
      <c r="WI98" s="395" t="str">
        <f ca="1">IF(VT98&lt;&gt;"",SUMPRODUCT((WE95:WE98=WE98)*(VZ95:VZ98=VZ98)*(VX95:VX98=VX98)*(WB95:WB98&gt;WB98)),"")</f>
        <v/>
      </c>
      <c r="WJ98" s="395" t="str">
        <f ca="1">IF(VT98&lt;&gt;"",SUMPRODUCT((WE95:WE98=WE98)*(VZ95:VZ98=VZ98)*(VX95:VX98=VX98)*(WB95:WB98=WB98)*(WC95:WC98&gt;WC98)),"")</f>
        <v/>
      </c>
      <c r="WK98" s="395" t="str">
        <f ca="1">IF(VT98&lt;&gt;"",SUMPRODUCT((WE95:WE98=WE98)*(VZ95:VZ98=VZ98)*(VX95:VX98=VX98)*(WB95:WB98=WB98)*(WC95:WC98=WC98)*(WD95:WD98&gt;WD98)),"")</f>
        <v/>
      </c>
      <c r="WL98" s="395" t="str">
        <f t="shared" ca="1" si="7946"/>
        <v/>
      </c>
      <c r="YT98" s="395">
        <f ca="1">IF(COUNTIF(YT43:YT46,4)=4,1,SUMPRODUCT((YT43:YT46=YT46)*(YS43:YS46=YS46)*(YQ43:YQ46&gt;YQ46))+1)</f>
        <v>1</v>
      </c>
      <c r="ZE98" s="395">
        <f ca="1">IF(ZF46&lt;&gt;"",SUMPRODUCT((ZM43:ZM46=ZM46)*(ZL43:ZL46=ZL46)*(ZJ43:ZJ46=ZJ46)*(ZK43:ZK46=ZK46)),"")</f>
        <v>4</v>
      </c>
      <c r="ZF98" s="395" t="str">
        <f ca="1">IF(AND(ZE98&lt;&gt;"",ZE98&gt;1),ZF46,"")</f>
        <v>Manchester City</v>
      </c>
      <c r="ZG98" s="395">
        <f ca="1">SUMPRODUCT((ACK3:ACK54=ZF98)*(ACN3:ACN54=ZF99)*(ACO3:ACO54="W"))+SUMPRODUCT((ACK3:ACK54=ZF98)*(ACN3:ACN54=ZF95)*(ACO3:ACO54="W"))+SUMPRODUCT((ACK3:ACK54=ZF98)*(ACN3:ACN54=ZF96)*(ACO3:ACO54="W"))+SUMPRODUCT((ACK3:ACK54=ZF98)*(ACN3:ACN54=ZF97)*(ACO3:ACO54="W"))+SUMPRODUCT((ACK3:ACK54=ZF99)*(ACN3:ACN54=ZF98)*(ACP3:ACP54="W"))+SUMPRODUCT((ACK3:ACK54=ZF95)*(ACN3:ACN54=ZF98)*(ACP3:ACP54="W"))+SUMPRODUCT((ACK3:ACK54=ZF96)*(ACN3:ACN54=ZF98)*(ACP3:ACP54="W"))+SUMPRODUCT((ACK3:ACK54=ZF97)*(ACN3:ACN54=ZF98)*(ACP3:ACP54="W"))</f>
        <v>0</v>
      </c>
      <c r="ZH98" s="395">
        <f ca="1">SUMPRODUCT((ACK3:ACK54=ZF98)*(ACN3:ACN54=ZF99)*(ACO3:ACO54="D"))+SUMPRODUCT((ACK3:ACK54=ZF98)*(ACN3:ACN54=ZF95)*(ACO3:ACO54="D"))+SUMPRODUCT((ACK3:ACK54=ZF98)*(ACN3:ACN54=ZF96)*(ACO3:ACO54="D"))+SUMPRODUCT((ACK3:ACK54=ZF98)*(ACN3:ACN54=ZF97)*(ACO3:ACO54="D"))+SUMPRODUCT((ACK3:ACK54=ZF99)*(ACN3:ACN54=ZF98)*(ACO3:ACO54="D"))+SUMPRODUCT((ACK3:ACK54=ZF95)*(ACN3:ACN54=ZF98)*(ACO3:ACO54="D"))+SUMPRODUCT((ACK3:ACK54=ZF96)*(ACN3:ACN54=ZF98)*(ACO3:ACO54="D"))+SUMPRODUCT((ACK3:ACK54=ZF97)*(ACN3:ACN54=ZF98)*(ACO3:ACO54="D"))</f>
        <v>0</v>
      </c>
      <c r="ZI98" s="395">
        <f ca="1">SUMPRODUCT((ACK3:ACK54=ZF98)*(ACN3:ACN54=ZF99)*(ACO3:ACO54="L"))+SUMPRODUCT((ACK3:ACK54=ZF98)*(ACN3:ACN54=ZF95)*(ACO3:ACO54="L"))+SUMPRODUCT((ACK3:ACK54=ZF98)*(ACN3:ACN54=ZF96)*(ACO3:ACO54="L"))+SUMPRODUCT((ACK3:ACK54=ZF98)*(ACN3:ACN54=ZF97)*(ACO3:ACO54="L"))+SUMPRODUCT((ACK3:ACK54=ZF99)*(ACN3:ACN54=ZF98)*(ACP3:ACP54="L"))+SUMPRODUCT((ACK3:ACK54=ZF95)*(ACN3:ACN54=ZF98)*(ACP3:ACP54="L"))+SUMPRODUCT((ACK3:ACK54=ZF96)*(ACN3:ACN54=ZF98)*(ACP3:ACP54="L"))+SUMPRODUCT((ACK3:ACK54=ZF97)*(ACN3:ACN54=ZF98)*(ACP3:ACP54="L"))</f>
        <v>0</v>
      </c>
      <c r="ZJ98" s="395">
        <f ca="1">SUMPRODUCT((ACK3:ACK54=ZF98)*(ACN3:ACN54=ZF99)*ACL3:ACL54)+SUMPRODUCT((ACK3:ACK54=ZF98)*(ACN3:ACN54=ZF95)*ACL3:ACL54)+SUMPRODUCT((ACK3:ACK54=ZF98)*(ACN3:ACN54=ZF96)*ACL3:ACL54)+SUMPRODUCT((ACK3:ACK54=ZF98)*(ACN3:ACN54=ZF97)*ACL3:ACL54)+SUMPRODUCT((ACK3:ACK54=ZF99)*(ACN3:ACN54=ZF98)*ACM3:ACM54)+SUMPRODUCT((ACK3:ACK54=ZF95)*(ACN3:ACN54=ZF98)*ACM3:ACM54)+SUMPRODUCT((ACK3:ACK54=ZF96)*(ACN3:ACN54=ZF98)*ACM3:ACM54)+SUMPRODUCT((ACK3:ACK54=ZF97)*(ACN3:ACN54=ZF98)*ACM3:ACM54)</f>
        <v>0</v>
      </c>
      <c r="ZK98" s="395">
        <f ca="1">SUMPRODUCT((ACK3:ACK54=ZF98)*(ACN3:ACN54=ZF99)*ACM3:ACM54)+SUMPRODUCT((ACK3:ACK54=ZF98)*(ACN3:ACN54=ZF95)*ACM3:ACM54)+SUMPRODUCT((ACK3:ACK54=ZF98)*(ACN3:ACN54=ZF96)*ACM3:ACM54)+SUMPRODUCT((ACK3:ACK54=ZF98)*(ACN3:ACN54=ZF97)*ACM3:ACM54)+SUMPRODUCT((ACK3:ACK54=ZF99)*(ACN3:ACN54=ZF98)*ACL3:ACL54)+SUMPRODUCT((ACK3:ACK54=ZF95)*(ACN3:ACN54=ZF98)*ACL3:ACL54)+SUMPRODUCT((ACK3:ACK54=ZF96)*(ACN3:ACN54=ZF98)*ACL3:ACL54)+SUMPRODUCT((ACK3:ACK54=ZF97)*(ACN3:ACN54=ZF98)*ACL3:ACL54)</f>
        <v>0</v>
      </c>
      <c r="ZL98" s="395">
        <f ca="1">ZJ98-ZK98+1000</f>
        <v>1000</v>
      </c>
      <c r="ZM98" s="395">
        <f t="shared" ca="1" si="7916"/>
        <v>0</v>
      </c>
      <c r="ZN98" s="395">
        <f ca="1">IF(ZF98&lt;&gt;"",VLOOKUP(ZF98,YM4:YS52,7,FALSE),"")</f>
        <v>1000</v>
      </c>
      <c r="ZO98" s="395">
        <f ca="1">IF(ZF98&lt;&gt;"",VLOOKUP(ZF98,YM4:YS52,5,FALSE),"")</f>
        <v>0</v>
      </c>
      <c r="ZP98" s="395">
        <f ca="1">IF(ZF98&lt;&gt;"",VLOOKUP(ZF98,YM4:YU52,9,FALSE),"")</f>
        <v>31</v>
      </c>
      <c r="ZQ98" s="395">
        <f t="shared" ca="1" si="7917"/>
        <v>0</v>
      </c>
      <c r="ZR98" s="395">
        <f ca="1">IF(ZF98&lt;&gt;"",RANK(ZQ98,ZQ95:ZQ98),"")</f>
        <v>1</v>
      </c>
      <c r="ZS98" s="395">
        <f ca="1">IF(ZF98&lt;&gt;"",SUMPRODUCT((ZQ95:ZQ98=ZQ98)*(ZL95:ZL98&gt;ZL98)),"")</f>
        <v>0</v>
      </c>
      <c r="ZT98" s="395">
        <f ca="1">IF(ZF98&lt;&gt;"",SUMPRODUCT((ZQ95:ZQ98=ZQ98)*(ZL95:ZL98=ZL98)*(ZJ95:ZJ98&gt;ZJ98)),"")</f>
        <v>0</v>
      </c>
      <c r="ZU98" s="395">
        <f ca="1">IF(ZF98&lt;&gt;"",SUMPRODUCT((ZQ95:ZQ98=ZQ98)*(ZL95:ZL98=ZL98)*(ZJ95:ZJ98=ZJ98)*(ZN95:ZN98&gt;ZN98)),"")</f>
        <v>0</v>
      </c>
      <c r="ZV98" s="395">
        <f ca="1">IF(ZF98&lt;&gt;"",SUMPRODUCT((ZQ95:ZQ98=ZQ98)*(ZL95:ZL98=ZL98)*(ZJ95:ZJ98=ZJ98)*(ZN95:ZN98=ZN98)*(ZO95:ZO98&gt;ZO98)),"")</f>
        <v>0</v>
      </c>
      <c r="ZW98" s="395">
        <f ca="1">IF(ZF98&lt;&gt;"",SUMPRODUCT((ZQ95:ZQ98=ZQ98)*(ZL95:ZL98=ZL98)*(ZJ95:ZJ98=ZJ98)*(ZN95:ZN98=ZN98)*(ZO95:ZO98=ZO98)*(ZP95:ZP98&gt;ZP98)),"")</f>
        <v>0</v>
      </c>
      <c r="ZX98" s="395">
        <f t="shared" ca="1" si="7918"/>
        <v>1</v>
      </c>
      <c r="ZY98" s="395" t="str">
        <f ca="1">IF(ZZ46&lt;&gt;"",SUMPRODUCT((AAG43:AAG46=AAG46)*(AAF43:AAF46=AAF46)*(AAD43:AAD46=AAD46)*(AAE43:AAE46=AAE46)),"")</f>
        <v/>
      </c>
      <c r="ZZ98" s="395" t="str">
        <f ca="1">IF(AND(ZY98&lt;&gt;"",ZY98&gt;1),ZZ46,"")</f>
        <v/>
      </c>
      <c r="AAA98" s="395" t="str">
        <f ca="1">IF(ZZ98&lt;&gt;"",SUMPRODUCT((ACK3:ACK54=ZZ98)*(ACN3:ACN54=ZZ99)*(ACO3:ACO54="W"))+SUMPRODUCT((ACK3:ACK54=ZZ98)*(ACN3:ACN54=ZZ96)*(ACO3:ACO54="W"))+SUMPRODUCT((ACK3:ACK54=ZZ98)*(ACN3:ACN54=ZZ97)*(ACO3:ACO54="W"))+SUMPRODUCT((ACK3:ACK54=ZZ99)*(ACN3:ACN54=ZZ98)*(ACP3:ACP54="W"))+SUMPRODUCT((ACK3:ACK54=ZZ96)*(ACN3:ACN54=ZZ98)*(ACP3:ACP54="W"))+SUMPRODUCT((ACK3:ACK54=ZZ97)*(ACN3:ACN54=ZZ98)*(ACP3:ACP54="W")),"")</f>
        <v/>
      </c>
      <c r="AAB98" s="395" t="str">
        <f ca="1">IF(ZZ98&lt;&gt;"",SUMPRODUCT((ACK3:ACK54=ZZ98)*(ACN3:ACN54=ZZ99)*(ACO3:ACO54="D"))+SUMPRODUCT((ACK3:ACK54=ZZ98)*(ACN3:ACN54=ZZ96)*(ACO3:ACO54="D"))+SUMPRODUCT((ACK3:ACK54=ZZ98)*(ACN3:ACN54=ZZ97)*(ACO3:ACO54="D"))+SUMPRODUCT((ACK3:ACK54=ZZ99)*(ACN3:ACN54=ZZ98)*(ACO3:ACO54="D"))+SUMPRODUCT((ACK3:ACK54=ZZ96)*(ACN3:ACN54=ZZ98)*(ACO3:ACO54="D"))+SUMPRODUCT((ACK3:ACK54=ZZ97)*(ACN3:ACN54=ZZ98)*(ACO3:ACO54="D")),"")</f>
        <v/>
      </c>
      <c r="AAC98" s="395" t="str">
        <f ca="1">IF(ZZ98&lt;&gt;"",SUMPRODUCT((ACK3:ACK54=ZZ98)*(ACN3:ACN54=ZZ99)*(ACO3:ACO54="L"))+SUMPRODUCT((ACK3:ACK54=ZZ98)*(ACN3:ACN54=ZZ96)*(ACO3:ACO54="L"))+SUMPRODUCT((ACK3:ACK54=ZZ98)*(ACN3:ACN54=ZZ97)*(ACO3:ACO54="L"))+SUMPRODUCT((ACK3:ACK54=ZZ99)*(ACN3:ACN54=ZZ98)*(ACP3:ACP54="L"))+SUMPRODUCT((ACK3:ACK54=ZZ96)*(ACN3:ACN54=ZZ98)*(ACP3:ACP54="L"))+SUMPRODUCT((ACK3:ACK54=ZZ97)*(ACN3:ACN54=ZZ98)*(ACP3:ACP54="L")),"")</f>
        <v/>
      </c>
      <c r="AAD98" s="395">
        <f ca="1">SUMPRODUCT((ACK3:ACK54=ZZ98)*(ACN3:ACN54=ZZ99)*ACL3:ACL54)+SUMPRODUCT((ACK3:ACK54=ZZ98)*(ACN3:ACN54=ZZ95)*ACL3:ACL54)+SUMPRODUCT((ACK3:ACK54=ZZ98)*(ACN3:ACN54=ZZ96)*ACL3:ACL54)+SUMPRODUCT((ACK3:ACK54=ZZ98)*(ACN3:ACN54=ZZ97)*ACL3:ACL54)+SUMPRODUCT((ACK3:ACK54=ZZ99)*(ACN3:ACN54=ZZ98)*ACM3:ACM54)+SUMPRODUCT((ACK3:ACK54=ZZ95)*(ACN3:ACN54=ZZ98)*ACM3:ACM54)+SUMPRODUCT((ACK3:ACK54=ZZ96)*(ACN3:ACN54=ZZ98)*ACM3:ACM54)+SUMPRODUCT((ACK3:ACK54=ZZ97)*(ACN3:ACN54=ZZ98)*ACM3:ACM54)</f>
        <v>0</v>
      </c>
      <c r="AAE98" s="395">
        <f ca="1">SUMPRODUCT((ACK3:ACK54=ZZ98)*(ACN3:ACN54=ZZ99)*ACM3:ACM54)+SUMPRODUCT((ACK3:ACK54=ZZ98)*(ACN3:ACN54=ZZ95)*ACM3:ACM54)+SUMPRODUCT((ACK3:ACK54=ZZ98)*(ACN3:ACN54=ZZ96)*ACM3:ACM54)+SUMPRODUCT((ACK3:ACK54=ZZ98)*(ACN3:ACN54=ZZ97)*ACM3:ACM54)+SUMPRODUCT((ACK3:ACK54=ZZ99)*(ACN3:ACN54=ZZ98)*ACL3:ACL54)+SUMPRODUCT((ACK3:ACK54=ZZ95)*(ACN3:ACN54=ZZ98)*ACL3:ACL54)+SUMPRODUCT((ACK3:ACK54=ZZ96)*(ACN3:ACN54=ZZ98)*ACL3:ACL54)+SUMPRODUCT((ACK3:ACK54=ZZ97)*(ACN3:ACN54=ZZ98)*ACL3:ACL54)</f>
        <v>0</v>
      </c>
      <c r="AAF98" s="395">
        <f ca="1">AAD98-AAE98+1000</f>
        <v>1000</v>
      </c>
      <c r="AAG98" s="395" t="str">
        <f t="shared" ca="1" si="7919"/>
        <v/>
      </c>
      <c r="AAH98" s="395" t="str">
        <f ca="1">IF(ZZ98&lt;&gt;"",VLOOKUP(ZZ98,YM4:YS52,7,FALSE),"")</f>
        <v/>
      </c>
      <c r="AAI98" s="395" t="str">
        <f ca="1">IF(ZZ98&lt;&gt;"",VLOOKUP(ZZ98,YM4:YS52,5,FALSE),"")</f>
        <v/>
      </c>
      <c r="AAJ98" s="395" t="str">
        <f ca="1">IF(ZZ98&lt;&gt;"",VLOOKUP(ZZ98,YM4:YU52,9,FALSE),"")</f>
        <v/>
      </c>
      <c r="AAK98" s="395" t="str">
        <f t="shared" ca="1" si="7920"/>
        <v/>
      </c>
      <c r="AAL98" s="395" t="str">
        <f ca="1">IF(ZZ98&lt;&gt;"",RANK(AAK98,AAK95:AAK98),"")</f>
        <v/>
      </c>
      <c r="AAM98" s="395" t="str">
        <f ca="1">IF(ZZ98&lt;&gt;"",SUMPRODUCT((AAK95:AAK98=AAK98)*(AAF95:AAF98&gt;AAF98)),"")</f>
        <v/>
      </c>
      <c r="AAN98" s="395" t="str">
        <f ca="1">IF(ZZ98&lt;&gt;"",SUMPRODUCT((AAK95:AAK98=AAK98)*(AAF95:AAF98=AAF98)*(AAD95:AAD98&gt;AAD98)),"")</f>
        <v/>
      </c>
      <c r="AAO98" s="395" t="str">
        <f ca="1">IF(ZZ98&lt;&gt;"",SUMPRODUCT((AAK95:AAK98=AAK98)*(AAF95:AAF98=AAF98)*(AAD95:AAD98=AAD98)*(AAH95:AAH98&gt;AAH98)),"")</f>
        <v/>
      </c>
      <c r="AAP98" s="395" t="str">
        <f ca="1">IF(ZZ98&lt;&gt;"",SUMPRODUCT((AAK95:AAK98=AAK98)*(AAF95:AAF98=AAF98)*(AAD95:AAD98=AAD98)*(AAH95:AAH98=AAH98)*(AAI95:AAI98&gt;AAI98)),"")</f>
        <v/>
      </c>
      <c r="AAQ98" s="395" t="str">
        <f ca="1">IF(ZZ98&lt;&gt;"",SUMPRODUCT((AAK95:AAK98=AAK98)*(AAF95:AAF98=AAF98)*(AAD95:AAD98=AAD98)*(AAH95:AAH98=AAH98)*(AAI95:AAI98=AAI98)*(AAJ95:AAJ98&gt;AAJ98)),"")</f>
        <v/>
      </c>
      <c r="AAR98" s="395" t="str">
        <f t="shared" ca="1" si="7947"/>
        <v/>
      </c>
      <c r="ACZ98" s="395">
        <f ca="1">IF(COUNTIF(ACZ43:ACZ46,4)=4,1,SUMPRODUCT((ACZ43:ACZ46=ACZ46)*(ACY43:ACY46=ACY46)*(ACW43:ACW46&gt;ACW46))+1)</f>
        <v>1</v>
      </c>
      <c r="ADK98" s="395">
        <f ca="1">IF(ADL46&lt;&gt;"",SUMPRODUCT((ADS43:ADS46=ADS46)*(ADR43:ADR46=ADR46)*(ADP43:ADP46=ADP46)*(ADQ43:ADQ46=ADQ46)),"")</f>
        <v>4</v>
      </c>
      <c r="ADL98" s="395" t="str">
        <f ca="1">IF(AND(ADK98&lt;&gt;"",ADK98&gt;1),ADL46,"")</f>
        <v>Manchester City</v>
      </c>
      <c r="ADM98" s="395">
        <f ca="1">SUMPRODUCT((AGQ3:AGQ54=ADL98)*(AGT3:AGT54=ADL99)*(AGU3:AGU54="W"))+SUMPRODUCT((AGQ3:AGQ54=ADL98)*(AGT3:AGT54=ADL95)*(AGU3:AGU54="W"))+SUMPRODUCT((AGQ3:AGQ54=ADL98)*(AGT3:AGT54=ADL96)*(AGU3:AGU54="W"))+SUMPRODUCT((AGQ3:AGQ54=ADL98)*(AGT3:AGT54=ADL97)*(AGU3:AGU54="W"))+SUMPRODUCT((AGQ3:AGQ54=ADL99)*(AGT3:AGT54=ADL98)*(AGV3:AGV54="W"))+SUMPRODUCT((AGQ3:AGQ54=ADL95)*(AGT3:AGT54=ADL98)*(AGV3:AGV54="W"))+SUMPRODUCT((AGQ3:AGQ54=ADL96)*(AGT3:AGT54=ADL98)*(AGV3:AGV54="W"))+SUMPRODUCT((AGQ3:AGQ54=ADL97)*(AGT3:AGT54=ADL98)*(AGV3:AGV54="W"))</f>
        <v>0</v>
      </c>
      <c r="ADN98" s="395">
        <f ca="1">SUMPRODUCT((AGQ3:AGQ54=ADL98)*(AGT3:AGT54=ADL99)*(AGU3:AGU54="D"))+SUMPRODUCT((AGQ3:AGQ54=ADL98)*(AGT3:AGT54=ADL95)*(AGU3:AGU54="D"))+SUMPRODUCT((AGQ3:AGQ54=ADL98)*(AGT3:AGT54=ADL96)*(AGU3:AGU54="D"))+SUMPRODUCT((AGQ3:AGQ54=ADL98)*(AGT3:AGT54=ADL97)*(AGU3:AGU54="D"))+SUMPRODUCT((AGQ3:AGQ54=ADL99)*(AGT3:AGT54=ADL98)*(AGU3:AGU54="D"))+SUMPRODUCT((AGQ3:AGQ54=ADL95)*(AGT3:AGT54=ADL98)*(AGU3:AGU54="D"))+SUMPRODUCT((AGQ3:AGQ54=ADL96)*(AGT3:AGT54=ADL98)*(AGU3:AGU54="D"))+SUMPRODUCT((AGQ3:AGQ54=ADL97)*(AGT3:AGT54=ADL98)*(AGU3:AGU54="D"))</f>
        <v>0</v>
      </c>
      <c r="ADO98" s="395">
        <f ca="1">SUMPRODUCT((AGQ3:AGQ54=ADL98)*(AGT3:AGT54=ADL99)*(AGU3:AGU54="L"))+SUMPRODUCT((AGQ3:AGQ54=ADL98)*(AGT3:AGT54=ADL95)*(AGU3:AGU54="L"))+SUMPRODUCT((AGQ3:AGQ54=ADL98)*(AGT3:AGT54=ADL96)*(AGU3:AGU54="L"))+SUMPRODUCT((AGQ3:AGQ54=ADL98)*(AGT3:AGT54=ADL97)*(AGU3:AGU54="L"))+SUMPRODUCT((AGQ3:AGQ54=ADL99)*(AGT3:AGT54=ADL98)*(AGV3:AGV54="L"))+SUMPRODUCT((AGQ3:AGQ54=ADL95)*(AGT3:AGT54=ADL98)*(AGV3:AGV54="L"))+SUMPRODUCT((AGQ3:AGQ54=ADL96)*(AGT3:AGT54=ADL98)*(AGV3:AGV54="L"))+SUMPRODUCT((AGQ3:AGQ54=ADL97)*(AGT3:AGT54=ADL98)*(AGV3:AGV54="L"))</f>
        <v>0</v>
      </c>
      <c r="ADP98" s="395">
        <f ca="1">SUMPRODUCT((AGQ3:AGQ54=ADL98)*(AGT3:AGT54=ADL99)*AGR3:AGR54)+SUMPRODUCT((AGQ3:AGQ54=ADL98)*(AGT3:AGT54=ADL95)*AGR3:AGR54)+SUMPRODUCT((AGQ3:AGQ54=ADL98)*(AGT3:AGT54=ADL96)*AGR3:AGR54)+SUMPRODUCT((AGQ3:AGQ54=ADL98)*(AGT3:AGT54=ADL97)*AGR3:AGR54)+SUMPRODUCT((AGQ3:AGQ54=ADL99)*(AGT3:AGT54=ADL98)*AGS3:AGS54)+SUMPRODUCT((AGQ3:AGQ54=ADL95)*(AGT3:AGT54=ADL98)*AGS3:AGS54)+SUMPRODUCT((AGQ3:AGQ54=ADL96)*(AGT3:AGT54=ADL98)*AGS3:AGS54)+SUMPRODUCT((AGQ3:AGQ54=ADL97)*(AGT3:AGT54=ADL98)*AGS3:AGS54)</f>
        <v>0</v>
      </c>
      <c r="ADQ98" s="395">
        <f ca="1">SUMPRODUCT((AGQ3:AGQ54=ADL98)*(AGT3:AGT54=ADL99)*AGS3:AGS54)+SUMPRODUCT((AGQ3:AGQ54=ADL98)*(AGT3:AGT54=ADL95)*AGS3:AGS54)+SUMPRODUCT((AGQ3:AGQ54=ADL98)*(AGT3:AGT54=ADL96)*AGS3:AGS54)+SUMPRODUCT((AGQ3:AGQ54=ADL98)*(AGT3:AGT54=ADL97)*AGS3:AGS54)+SUMPRODUCT((AGQ3:AGQ54=ADL99)*(AGT3:AGT54=ADL98)*AGR3:AGR54)+SUMPRODUCT((AGQ3:AGQ54=ADL95)*(AGT3:AGT54=ADL98)*AGR3:AGR54)+SUMPRODUCT((AGQ3:AGQ54=ADL96)*(AGT3:AGT54=ADL98)*AGR3:AGR54)+SUMPRODUCT((AGQ3:AGQ54=ADL97)*(AGT3:AGT54=ADL98)*AGR3:AGR54)</f>
        <v>0</v>
      </c>
      <c r="ADR98" s="395">
        <f ca="1">ADP98-ADQ98+1000</f>
        <v>1000</v>
      </c>
      <c r="ADS98" s="395">
        <f t="shared" ca="1" si="7921"/>
        <v>0</v>
      </c>
      <c r="ADT98" s="395">
        <f ca="1">IF(ADL98&lt;&gt;"",VLOOKUP(ADL98,ACS4:ACY52,7,FALSE),"")</f>
        <v>1000</v>
      </c>
      <c r="ADU98" s="395">
        <f ca="1">IF(ADL98&lt;&gt;"",VLOOKUP(ADL98,ACS4:ACY52,5,FALSE),"")</f>
        <v>0</v>
      </c>
      <c r="ADV98" s="395">
        <f ca="1">IF(ADL98&lt;&gt;"",VLOOKUP(ADL98,ACS4:ADA52,9,FALSE),"")</f>
        <v>31</v>
      </c>
      <c r="ADW98" s="395">
        <f t="shared" ca="1" si="7922"/>
        <v>0</v>
      </c>
      <c r="ADX98" s="395">
        <f ca="1">IF(ADL98&lt;&gt;"",RANK(ADW98,ADW95:ADW98),"")</f>
        <v>1</v>
      </c>
      <c r="ADY98" s="395">
        <f ca="1">IF(ADL98&lt;&gt;"",SUMPRODUCT((ADW95:ADW98=ADW98)*(ADR95:ADR98&gt;ADR98)),"")</f>
        <v>0</v>
      </c>
      <c r="ADZ98" s="395">
        <f ca="1">IF(ADL98&lt;&gt;"",SUMPRODUCT((ADW95:ADW98=ADW98)*(ADR95:ADR98=ADR98)*(ADP95:ADP98&gt;ADP98)),"")</f>
        <v>0</v>
      </c>
      <c r="AEA98" s="395">
        <f ca="1">IF(ADL98&lt;&gt;"",SUMPRODUCT((ADW95:ADW98=ADW98)*(ADR95:ADR98=ADR98)*(ADP95:ADP98=ADP98)*(ADT95:ADT98&gt;ADT98)),"")</f>
        <v>0</v>
      </c>
      <c r="AEB98" s="395">
        <f ca="1">IF(ADL98&lt;&gt;"",SUMPRODUCT((ADW95:ADW98=ADW98)*(ADR95:ADR98=ADR98)*(ADP95:ADP98=ADP98)*(ADT95:ADT98=ADT98)*(ADU95:ADU98&gt;ADU98)),"")</f>
        <v>0</v>
      </c>
      <c r="AEC98" s="395">
        <f ca="1">IF(ADL98&lt;&gt;"",SUMPRODUCT((ADW95:ADW98=ADW98)*(ADR95:ADR98=ADR98)*(ADP95:ADP98=ADP98)*(ADT95:ADT98=ADT98)*(ADU95:ADU98=ADU98)*(ADV95:ADV98&gt;ADV98)),"")</f>
        <v>0</v>
      </c>
      <c r="AED98" s="395">
        <f t="shared" ca="1" si="7923"/>
        <v>1</v>
      </c>
      <c r="AEE98" s="395" t="str">
        <f ca="1">IF(AEF46&lt;&gt;"",SUMPRODUCT((AEM43:AEM46=AEM46)*(AEL43:AEL46=AEL46)*(AEJ43:AEJ46=AEJ46)*(AEK43:AEK46=AEK46)),"")</f>
        <v/>
      </c>
      <c r="AEF98" s="395" t="str">
        <f ca="1">IF(AND(AEE98&lt;&gt;"",AEE98&gt;1),AEF46,"")</f>
        <v/>
      </c>
      <c r="AEG98" s="395" t="str">
        <f ca="1">IF(AEF98&lt;&gt;"",SUMPRODUCT((AGQ3:AGQ54=AEF98)*(AGT3:AGT54=AEF99)*(AGU3:AGU54="W"))+SUMPRODUCT((AGQ3:AGQ54=AEF98)*(AGT3:AGT54=AEF96)*(AGU3:AGU54="W"))+SUMPRODUCT((AGQ3:AGQ54=AEF98)*(AGT3:AGT54=AEF97)*(AGU3:AGU54="W"))+SUMPRODUCT((AGQ3:AGQ54=AEF99)*(AGT3:AGT54=AEF98)*(AGV3:AGV54="W"))+SUMPRODUCT((AGQ3:AGQ54=AEF96)*(AGT3:AGT54=AEF98)*(AGV3:AGV54="W"))+SUMPRODUCT((AGQ3:AGQ54=AEF97)*(AGT3:AGT54=AEF98)*(AGV3:AGV54="W")),"")</f>
        <v/>
      </c>
      <c r="AEH98" s="395" t="str">
        <f ca="1">IF(AEF98&lt;&gt;"",SUMPRODUCT((AGQ3:AGQ54=AEF98)*(AGT3:AGT54=AEF99)*(AGU3:AGU54="D"))+SUMPRODUCT((AGQ3:AGQ54=AEF98)*(AGT3:AGT54=AEF96)*(AGU3:AGU54="D"))+SUMPRODUCT((AGQ3:AGQ54=AEF98)*(AGT3:AGT54=AEF97)*(AGU3:AGU54="D"))+SUMPRODUCT((AGQ3:AGQ54=AEF99)*(AGT3:AGT54=AEF98)*(AGU3:AGU54="D"))+SUMPRODUCT((AGQ3:AGQ54=AEF96)*(AGT3:AGT54=AEF98)*(AGU3:AGU54="D"))+SUMPRODUCT((AGQ3:AGQ54=AEF97)*(AGT3:AGT54=AEF98)*(AGU3:AGU54="D")),"")</f>
        <v/>
      </c>
      <c r="AEI98" s="395" t="str">
        <f ca="1">IF(AEF98&lt;&gt;"",SUMPRODUCT((AGQ3:AGQ54=AEF98)*(AGT3:AGT54=AEF99)*(AGU3:AGU54="L"))+SUMPRODUCT((AGQ3:AGQ54=AEF98)*(AGT3:AGT54=AEF96)*(AGU3:AGU54="L"))+SUMPRODUCT((AGQ3:AGQ54=AEF98)*(AGT3:AGT54=AEF97)*(AGU3:AGU54="L"))+SUMPRODUCT((AGQ3:AGQ54=AEF99)*(AGT3:AGT54=AEF98)*(AGV3:AGV54="L"))+SUMPRODUCT((AGQ3:AGQ54=AEF96)*(AGT3:AGT54=AEF98)*(AGV3:AGV54="L"))+SUMPRODUCT((AGQ3:AGQ54=AEF97)*(AGT3:AGT54=AEF98)*(AGV3:AGV54="L")),"")</f>
        <v/>
      </c>
      <c r="AEJ98" s="395">
        <f ca="1">SUMPRODUCT((AGQ3:AGQ54=AEF98)*(AGT3:AGT54=AEF99)*AGR3:AGR54)+SUMPRODUCT((AGQ3:AGQ54=AEF98)*(AGT3:AGT54=AEF95)*AGR3:AGR54)+SUMPRODUCT((AGQ3:AGQ54=AEF98)*(AGT3:AGT54=AEF96)*AGR3:AGR54)+SUMPRODUCT((AGQ3:AGQ54=AEF98)*(AGT3:AGT54=AEF97)*AGR3:AGR54)+SUMPRODUCT((AGQ3:AGQ54=AEF99)*(AGT3:AGT54=AEF98)*AGS3:AGS54)+SUMPRODUCT((AGQ3:AGQ54=AEF95)*(AGT3:AGT54=AEF98)*AGS3:AGS54)+SUMPRODUCT((AGQ3:AGQ54=AEF96)*(AGT3:AGT54=AEF98)*AGS3:AGS54)+SUMPRODUCT((AGQ3:AGQ54=AEF97)*(AGT3:AGT54=AEF98)*AGS3:AGS54)</f>
        <v>0</v>
      </c>
      <c r="AEK98" s="395">
        <f ca="1">SUMPRODUCT((AGQ3:AGQ54=AEF98)*(AGT3:AGT54=AEF99)*AGS3:AGS54)+SUMPRODUCT((AGQ3:AGQ54=AEF98)*(AGT3:AGT54=AEF95)*AGS3:AGS54)+SUMPRODUCT((AGQ3:AGQ54=AEF98)*(AGT3:AGT54=AEF96)*AGS3:AGS54)+SUMPRODUCT((AGQ3:AGQ54=AEF98)*(AGT3:AGT54=AEF97)*AGS3:AGS54)+SUMPRODUCT((AGQ3:AGQ54=AEF99)*(AGT3:AGT54=AEF98)*AGR3:AGR54)+SUMPRODUCT((AGQ3:AGQ54=AEF95)*(AGT3:AGT54=AEF98)*AGR3:AGR54)+SUMPRODUCT((AGQ3:AGQ54=AEF96)*(AGT3:AGT54=AEF98)*AGR3:AGR54)+SUMPRODUCT((AGQ3:AGQ54=AEF97)*(AGT3:AGT54=AEF98)*AGR3:AGR54)</f>
        <v>0</v>
      </c>
      <c r="AEL98" s="395">
        <f ca="1">AEJ98-AEK98+1000</f>
        <v>1000</v>
      </c>
      <c r="AEM98" s="395" t="str">
        <f t="shared" ca="1" si="7924"/>
        <v/>
      </c>
      <c r="AEN98" s="395" t="str">
        <f ca="1">IF(AEF98&lt;&gt;"",VLOOKUP(AEF98,ACS4:ACY52,7,FALSE),"")</f>
        <v/>
      </c>
      <c r="AEO98" s="395" t="str">
        <f ca="1">IF(AEF98&lt;&gt;"",VLOOKUP(AEF98,ACS4:ACY52,5,FALSE),"")</f>
        <v/>
      </c>
      <c r="AEP98" s="395" t="str">
        <f ca="1">IF(AEF98&lt;&gt;"",VLOOKUP(AEF98,ACS4:ADA52,9,FALSE),"")</f>
        <v/>
      </c>
      <c r="AEQ98" s="395" t="str">
        <f t="shared" ca="1" si="7925"/>
        <v/>
      </c>
      <c r="AER98" s="395" t="str">
        <f ca="1">IF(AEF98&lt;&gt;"",RANK(AEQ98,AEQ95:AEQ98),"")</f>
        <v/>
      </c>
      <c r="AES98" s="395" t="str">
        <f ca="1">IF(AEF98&lt;&gt;"",SUMPRODUCT((AEQ95:AEQ98=AEQ98)*(AEL95:AEL98&gt;AEL98)),"")</f>
        <v/>
      </c>
      <c r="AET98" s="395" t="str">
        <f ca="1">IF(AEF98&lt;&gt;"",SUMPRODUCT((AEQ95:AEQ98=AEQ98)*(AEL95:AEL98=AEL98)*(AEJ95:AEJ98&gt;AEJ98)),"")</f>
        <v/>
      </c>
      <c r="AEU98" s="395" t="str">
        <f ca="1">IF(AEF98&lt;&gt;"",SUMPRODUCT((AEQ95:AEQ98=AEQ98)*(AEL95:AEL98=AEL98)*(AEJ95:AEJ98=AEJ98)*(AEN95:AEN98&gt;AEN98)),"")</f>
        <v/>
      </c>
      <c r="AEV98" s="395" t="str">
        <f ca="1">IF(AEF98&lt;&gt;"",SUMPRODUCT((AEQ95:AEQ98=AEQ98)*(AEL95:AEL98=AEL98)*(AEJ95:AEJ98=AEJ98)*(AEN95:AEN98=AEN98)*(AEO95:AEO98&gt;AEO98)),"")</f>
        <v/>
      </c>
      <c r="AEW98" s="395" t="str">
        <f ca="1">IF(AEF98&lt;&gt;"",SUMPRODUCT((AEQ95:AEQ98=AEQ98)*(AEL95:AEL98=AEL98)*(AEJ95:AEJ98=AEJ98)*(AEN95:AEN98=AEN98)*(AEO95:AEO98=AEO98)*(AEP95:AEP98&gt;AEP98)),"")</f>
        <v/>
      </c>
      <c r="AEX98" s="395" t="str">
        <f t="shared" ca="1" si="7948"/>
        <v/>
      </c>
      <c r="AHF98" s="395">
        <f ca="1">IF(COUNTIF(AHF43:AHF46,4)=4,1,SUMPRODUCT((AHF43:AHF46=AHF46)*(AHE43:AHE46=AHE46)*(AHC43:AHC46&gt;AHC46))+1)</f>
        <v>1</v>
      </c>
      <c r="AHQ98" s="395">
        <f ca="1">IF(AHR46&lt;&gt;"",SUMPRODUCT((AHY43:AHY46=AHY46)*(AHX43:AHX46=AHX46)*(AHV43:AHV46=AHV46)*(AHW43:AHW46=AHW46)),"")</f>
        <v>4</v>
      </c>
      <c r="AHR98" s="395" t="str">
        <f ca="1">IF(AND(AHQ98&lt;&gt;"",AHQ98&gt;1),AHR46,"")</f>
        <v>Manchester City</v>
      </c>
      <c r="AHS98" s="395">
        <f ca="1">SUMPRODUCT((AKW3:AKW54=AHR98)*(AKZ3:AKZ54=AHR99)*(ALA3:ALA54="W"))+SUMPRODUCT((AKW3:AKW54=AHR98)*(AKZ3:AKZ54=AHR95)*(ALA3:ALA54="W"))+SUMPRODUCT((AKW3:AKW54=AHR98)*(AKZ3:AKZ54=AHR96)*(ALA3:ALA54="W"))+SUMPRODUCT((AKW3:AKW54=AHR98)*(AKZ3:AKZ54=AHR97)*(ALA3:ALA54="W"))+SUMPRODUCT((AKW3:AKW54=AHR99)*(AKZ3:AKZ54=AHR98)*(ALB3:ALB54="W"))+SUMPRODUCT((AKW3:AKW54=AHR95)*(AKZ3:AKZ54=AHR98)*(ALB3:ALB54="W"))+SUMPRODUCT((AKW3:AKW54=AHR96)*(AKZ3:AKZ54=AHR98)*(ALB3:ALB54="W"))+SUMPRODUCT((AKW3:AKW54=AHR97)*(AKZ3:AKZ54=AHR98)*(ALB3:ALB54="W"))</f>
        <v>0</v>
      </c>
      <c r="AHT98" s="395">
        <f ca="1">SUMPRODUCT((AKW3:AKW54=AHR98)*(AKZ3:AKZ54=AHR99)*(ALA3:ALA54="D"))+SUMPRODUCT((AKW3:AKW54=AHR98)*(AKZ3:AKZ54=AHR95)*(ALA3:ALA54="D"))+SUMPRODUCT((AKW3:AKW54=AHR98)*(AKZ3:AKZ54=AHR96)*(ALA3:ALA54="D"))+SUMPRODUCT((AKW3:AKW54=AHR98)*(AKZ3:AKZ54=AHR97)*(ALA3:ALA54="D"))+SUMPRODUCT((AKW3:AKW54=AHR99)*(AKZ3:AKZ54=AHR98)*(ALA3:ALA54="D"))+SUMPRODUCT((AKW3:AKW54=AHR95)*(AKZ3:AKZ54=AHR98)*(ALA3:ALA54="D"))+SUMPRODUCT((AKW3:AKW54=AHR96)*(AKZ3:AKZ54=AHR98)*(ALA3:ALA54="D"))+SUMPRODUCT((AKW3:AKW54=AHR97)*(AKZ3:AKZ54=AHR98)*(ALA3:ALA54="D"))</f>
        <v>0</v>
      </c>
      <c r="AHU98" s="395">
        <f ca="1">SUMPRODUCT((AKW3:AKW54=AHR98)*(AKZ3:AKZ54=AHR99)*(ALA3:ALA54="L"))+SUMPRODUCT((AKW3:AKW54=AHR98)*(AKZ3:AKZ54=AHR95)*(ALA3:ALA54="L"))+SUMPRODUCT((AKW3:AKW54=AHR98)*(AKZ3:AKZ54=AHR96)*(ALA3:ALA54="L"))+SUMPRODUCT((AKW3:AKW54=AHR98)*(AKZ3:AKZ54=AHR97)*(ALA3:ALA54="L"))+SUMPRODUCT((AKW3:AKW54=AHR99)*(AKZ3:AKZ54=AHR98)*(ALB3:ALB54="L"))+SUMPRODUCT((AKW3:AKW54=AHR95)*(AKZ3:AKZ54=AHR98)*(ALB3:ALB54="L"))+SUMPRODUCT((AKW3:AKW54=AHR96)*(AKZ3:AKZ54=AHR98)*(ALB3:ALB54="L"))+SUMPRODUCT((AKW3:AKW54=AHR97)*(AKZ3:AKZ54=AHR98)*(ALB3:ALB54="L"))</f>
        <v>0</v>
      </c>
      <c r="AHV98" s="395">
        <f ca="1">SUMPRODUCT((AKW3:AKW54=AHR98)*(AKZ3:AKZ54=AHR99)*AKX3:AKX54)+SUMPRODUCT((AKW3:AKW54=AHR98)*(AKZ3:AKZ54=AHR95)*AKX3:AKX54)+SUMPRODUCT((AKW3:AKW54=AHR98)*(AKZ3:AKZ54=AHR96)*AKX3:AKX54)+SUMPRODUCT((AKW3:AKW54=AHR98)*(AKZ3:AKZ54=AHR97)*AKX3:AKX54)+SUMPRODUCT((AKW3:AKW54=AHR99)*(AKZ3:AKZ54=AHR98)*AKY3:AKY54)+SUMPRODUCT((AKW3:AKW54=AHR95)*(AKZ3:AKZ54=AHR98)*AKY3:AKY54)+SUMPRODUCT((AKW3:AKW54=AHR96)*(AKZ3:AKZ54=AHR98)*AKY3:AKY54)+SUMPRODUCT((AKW3:AKW54=AHR97)*(AKZ3:AKZ54=AHR98)*AKY3:AKY54)</f>
        <v>0</v>
      </c>
      <c r="AHW98" s="395">
        <f ca="1">SUMPRODUCT((AKW3:AKW54=AHR98)*(AKZ3:AKZ54=AHR99)*AKY3:AKY54)+SUMPRODUCT((AKW3:AKW54=AHR98)*(AKZ3:AKZ54=AHR95)*AKY3:AKY54)+SUMPRODUCT((AKW3:AKW54=AHR98)*(AKZ3:AKZ54=AHR96)*AKY3:AKY54)+SUMPRODUCT((AKW3:AKW54=AHR98)*(AKZ3:AKZ54=AHR97)*AKY3:AKY54)+SUMPRODUCT((AKW3:AKW54=AHR99)*(AKZ3:AKZ54=AHR98)*AKX3:AKX54)+SUMPRODUCT((AKW3:AKW54=AHR95)*(AKZ3:AKZ54=AHR98)*AKX3:AKX54)+SUMPRODUCT((AKW3:AKW54=AHR96)*(AKZ3:AKZ54=AHR98)*AKX3:AKX54)+SUMPRODUCT((AKW3:AKW54=AHR97)*(AKZ3:AKZ54=AHR98)*AKX3:AKX54)</f>
        <v>0</v>
      </c>
      <c r="AHX98" s="395">
        <f ca="1">AHV98-AHW98+1000</f>
        <v>1000</v>
      </c>
      <c r="AHY98" s="395">
        <f t="shared" ca="1" si="7926"/>
        <v>0</v>
      </c>
      <c r="AHZ98" s="395">
        <f ca="1">IF(AHR98&lt;&gt;"",VLOOKUP(AHR98,AGY4:AHE52,7,FALSE),"")</f>
        <v>1000</v>
      </c>
      <c r="AIA98" s="395">
        <f ca="1">IF(AHR98&lt;&gt;"",VLOOKUP(AHR98,AGY4:AHE52,5,FALSE),"")</f>
        <v>0</v>
      </c>
      <c r="AIB98" s="395">
        <f ca="1">IF(AHR98&lt;&gt;"",VLOOKUP(AHR98,AGY4:AHG52,9,FALSE),"")</f>
        <v>31</v>
      </c>
      <c r="AIC98" s="395">
        <f t="shared" ca="1" si="7927"/>
        <v>0</v>
      </c>
      <c r="AID98" s="395">
        <f ca="1">IF(AHR98&lt;&gt;"",RANK(AIC98,AIC95:AIC98),"")</f>
        <v>1</v>
      </c>
      <c r="AIE98" s="395">
        <f ca="1">IF(AHR98&lt;&gt;"",SUMPRODUCT((AIC95:AIC98=AIC98)*(AHX95:AHX98&gt;AHX98)),"")</f>
        <v>0</v>
      </c>
      <c r="AIF98" s="395">
        <f ca="1">IF(AHR98&lt;&gt;"",SUMPRODUCT((AIC95:AIC98=AIC98)*(AHX95:AHX98=AHX98)*(AHV95:AHV98&gt;AHV98)),"")</f>
        <v>0</v>
      </c>
      <c r="AIG98" s="395">
        <f ca="1">IF(AHR98&lt;&gt;"",SUMPRODUCT((AIC95:AIC98=AIC98)*(AHX95:AHX98=AHX98)*(AHV95:AHV98=AHV98)*(AHZ95:AHZ98&gt;AHZ98)),"")</f>
        <v>0</v>
      </c>
      <c r="AIH98" s="395">
        <f ca="1">IF(AHR98&lt;&gt;"",SUMPRODUCT((AIC95:AIC98=AIC98)*(AHX95:AHX98=AHX98)*(AHV95:AHV98=AHV98)*(AHZ95:AHZ98=AHZ98)*(AIA95:AIA98&gt;AIA98)),"")</f>
        <v>0</v>
      </c>
      <c r="AII98" s="395">
        <f ca="1">IF(AHR98&lt;&gt;"",SUMPRODUCT((AIC95:AIC98=AIC98)*(AHX95:AHX98=AHX98)*(AHV95:AHV98=AHV98)*(AHZ95:AHZ98=AHZ98)*(AIA95:AIA98=AIA98)*(AIB95:AIB98&gt;AIB98)),"")</f>
        <v>0</v>
      </c>
      <c r="AIJ98" s="395">
        <f t="shared" ca="1" si="7928"/>
        <v>1</v>
      </c>
      <c r="AIK98" s="395" t="str">
        <f ca="1">IF(AIL46&lt;&gt;"",SUMPRODUCT((AIS43:AIS46=AIS46)*(AIR43:AIR46=AIR46)*(AIP43:AIP46=AIP46)*(AIQ43:AIQ46=AIQ46)),"")</f>
        <v/>
      </c>
      <c r="AIL98" s="395" t="str">
        <f ca="1">IF(AND(AIK98&lt;&gt;"",AIK98&gt;1),AIL46,"")</f>
        <v/>
      </c>
      <c r="AIM98" s="395" t="str">
        <f ca="1">IF(AIL98&lt;&gt;"",SUMPRODUCT((AKW3:AKW54=AIL98)*(AKZ3:AKZ54=AIL99)*(ALA3:ALA54="W"))+SUMPRODUCT((AKW3:AKW54=AIL98)*(AKZ3:AKZ54=AIL96)*(ALA3:ALA54="W"))+SUMPRODUCT((AKW3:AKW54=AIL98)*(AKZ3:AKZ54=AIL97)*(ALA3:ALA54="W"))+SUMPRODUCT((AKW3:AKW54=AIL99)*(AKZ3:AKZ54=AIL98)*(ALB3:ALB54="W"))+SUMPRODUCT((AKW3:AKW54=AIL96)*(AKZ3:AKZ54=AIL98)*(ALB3:ALB54="W"))+SUMPRODUCT((AKW3:AKW54=AIL97)*(AKZ3:AKZ54=AIL98)*(ALB3:ALB54="W")),"")</f>
        <v/>
      </c>
      <c r="AIN98" s="395" t="str">
        <f ca="1">IF(AIL98&lt;&gt;"",SUMPRODUCT((AKW3:AKW54=AIL98)*(AKZ3:AKZ54=AIL99)*(ALA3:ALA54="D"))+SUMPRODUCT((AKW3:AKW54=AIL98)*(AKZ3:AKZ54=AIL96)*(ALA3:ALA54="D"))+SUMPRODUCT((AKW3:AKW54=AIL98)*(AKZ3:AKZ54=AIL97)*(ALA3:ALA54="D"))+SUMPRODUCT((AKW3:AKW54=AIL99)*(AKZ3:AKZ54=AIL98)*(ALA3:ALA54="D"))+SUMPRODUCT((AKW3:AKW54=AIL96)*(AKZ3:AKZ54=AIL98)*(ALA3:ALA54="D"))+SUMPRODUCT((AKW3:AKW54=AIL97)*(AKZ3:AKZ54=AIL98)*(ALA3:ALA54="D")),"")</f>
        <v/>
      </c>
      <c r="AIO98" s="395" t="str">
        <f ca="1">IF(AIL98&lt;&gt;"",SUMPRODUCT((AKW3:AKW54=AIL98)*(AKZ3:AKZ54=AIL99)*(ALA3:ALA54="L"))+SUMPRODUCT((AKW3:AKW54=AIL98)*(AKZ3:AKZ54=AIL96)*(ALA3:ALA54="L"))+SUMPRODUCT((AKW3:AKW54=AIL98)*(AKZ3:AKZ54=AIL97)*(ALA3:ALA54="L"))+SUMPRODUCT((AKW3:AKW54=AIL99)*(AKZ3:AKZ54=AIL98)*(ALB3:ALB54="L"))+SUMPRODUCT((AKW3:AKW54=AIL96)*(AKZ3:AKZ54=AIL98)*(ALB3:ALB54="L"))+SUMPRODUCT((AKW3:AKW54=AIL97)*(AKZ3:AKZ54=AIL98)*(ALB3:ALB54="L")),"")</f>
        <v/>
      </c>
      <c r="AIP98" s="395">
        <f ca="1">SUMPRODUCT((AKW3:AKW54=AIL98)*(AKZ3:AKZ54=AIL99)*AKX3:AKX54)+SUMPRODUCT((AKW3:AKW54=AIL98)*(AKZ3:AKZ54=AIL95)*AKX3:AKX54)+SUMPRODUCT((AKW3:AKW54=AIL98)*(AKZ3:AKZ54=AIL96)*AKX3:AKX54)+SUMPRODUCT((AKW3:AKW54=AIL98)*(AKZ3:AKZ54=AIL97)*AKX3:AKX54)+SUMPRODUCT((AKW3:AKW54=AIL99)*(AKZ3:AKZ54=AIL98)*AKY3:AKY54)+SUMPRODUCT((AKW3:AKW54=AIL95)*(AKZ3:AKZ54=AIL98)*AKY3:AKY54)+SUMPRODUCT((AKW3:AKW54=AIL96)*(AKZ3:AKZ54=AIL98)*AKY3:AKY54)+SUMPRODUCT((AKW3:AKW54=AIL97)*(AKZ3:AKZ54=AIL98)*AKY3:AKY54)</f>
        <v>0</v>
      </c>
      <c r="AIQ98" s="395">
        <f ca="1">SUMPRODUCT((AKW3:AKW54=AIL98)*(AKZ3:AKZ54=AIL99)*AKY3:AKY54)+SUMPRODUCT((AKW3:AKW54=AIL98)*(AKZ3:AKZ54=AIL95)*AKY3:AKY54)+SUMPRODUCT((AKW3:AKW54=AIL98)*(AKZ3:AKZ54=AIL96)*AKY3:AKY54)+SUMPRODUCT((AKW3:AKW54=AIL98)*(AKZ3:AKZ54=AIL97)*AKY3:AKY54)+SUMPRODUCT((AKW3:AKW54=AIL99)*(AKZ3:AKZ54=AIL98)*AKX3:AKX54)+SUMPRODUCT((AKW3:AKW54=AIL95)*(AKZ3:AKZ54=AIL98)*AKX3:AKX54)+SUMPRODUCT((AKW3:AKW54=AIL96)*(AKZ3:AKZ54=AIL98)*AKX3:AKX54)+SUMPRODUCT((AKW3:AKW54=AIL97)*(AKZ3:AKZ54=AIL98)*AKX3:AKX54)</f>
        <v>0</v>
      </c>
      <c r="AIR98" s="395">
        <f ca="1">AIP98-AIQ98+1000</f>
        <v>1000</v>
      </c>
      <c r="AIS98" s="395" t="str">
        <f t="shared" ca="1" si="7929"/>
        <v/>
      </c>
      <c r="AIT98" s="395" t="str">
        <f ca="1">IF(AIL98&lt;&gt;"",VLOOKUP(AIL98,AGY4:AHE52,7,FALSE),"")</f>
        <v/>
      </c>
      <c r="AIU98" s="395" t="str">
        <f ca="1">IF(AIL98&lt;&gt;"",VLOOKUP(AIL98,AGY4:AHE52,5,FALSE),"")</f>
        <v/>
      </c>
      <c r="AIV98" s="395" t="str">
        <f ca="1">IF(AIL98&lt;&gt;"",VLOOKUP(AIL98,AGY4:AHG52,9,FALSE),"")</f>
        <v/>
      </c>
      <c r="AIW98" s="395" t="str">
        <f t="shared" ca="1" si="7930"/>
        <v/>
      </c>
      <c r="AIX98" s="395" t="str">
        <f ca="1">IF(AIL98&lt;&gt;"",RANK(AIW98,AIW95:AIW98),"")</f>
        <v/>
      </c>
      <c r="AIY98" s="395" t="str">
        <f ca="1">IF(AIL98&lt;&gt;"",SUMPRODUCT((AIW95:AIW98=AIW98)*(AIR95:AIR98&gt;AIR98)),"")</f>
        <v/>
      </c>
      <c r="AIZ98" s="395" t="str">
        <f ca="1">IF(AIL98&lt;&gt;"",SUMPRODUCT((AIW95:AIW98=AIW98)*(AIR95:AIR98=AIR98)*(AIP95:AIP98&gt;AIP98)),"")</f>
        <v/>
      </c>
      <c r="AJA98" s="395" t="str">
        <f ca="1">IF(AIL98&lt;&gt;"",SUMPRODUCT((AIW95:AIW98=AIW98)*(AIR95:AIR98=AIR98)*(AIP95:AIP98=AIP98)*(AIT95:AIT98&gt;AIT98)),"")</f>
        <v/>
      </c>
      <c r="AJB98" s="395" t="str">
        <f ca="1">IF(AIL98&lt;&gt;"",SUMPRODUCT((AIW95:AIW98=AIW98)*(AIR95:AIR98=AIR98)*(AIP95:AIP98=AIP98)*(AIT95:AIT98=AIT98)*(AIU95:AIU98&gt;AIU98)),"")</f>
        <v/>
      </c>
      <c r="AJC98" s="395" t="str">
        <f ca="1">IF(AIL98&lt;&gt;"",SUMPRODUCT((AIW95:AIW98=AIW98)*(AIR95:AIR98=AIR98)*(AIP95:AIP98=AIP98)*(AIT95:AIT98=AIT98)*(AIU95:AIU98=AIU98)*(AIV95:AIV98&gt;AIV98)),"")</f>
        <v/>
      </c>
      <c r="AJD98" s="395" t="str">
        <f t="shared" ca="1" si="7949"/>
        <v/>
      </c>
      <c r="ALL98" s="395">
        <f ca="1">IF(COUNTIF(ALL43:ALL46,4)=4,1,SUMPRODUCT((ALL43:ALL46=ALL46)*(ALK43:ALK46=ALK46)*(ALI43:ALI46&gt;ALI46))+1)</f>
        <v>1</v>
      </c>
      <c r="ALW98" s="395">
        <f ca="1">IF(ALX46&lt;&gt;"",SUMPRODUCT((AME43:AME46=AME46)*(AMD43:AMD46=AMD46)*(AMB43:AMB46=AMB46)*(AMC43:AMC46=AMC46)),"")</f>
        <v>4</v>
      </c>
      <c r="ALX98" s="395" t="str">
        <f ca="1">IF(AND(ALW98&lt;&gt;"",ALW98&gt;1),ALX46,"")</f>
        <v>Manchester City</v>
      </c>
      <c r="ALY98" s="395">
        <f ca="1">SUMPRODUCT((APC3:APC54=ALX98)*(APF3:APF54=ALX99)*(APG3:APG54="W"))+SUMPRODUCT((APC3:APC54=ALX98)*(APF3:APF54=ALX95)*(APG3:APG54="W"))+SUMPRODUCT((APC3:APC54=ALX98)*(APF3:APF54=ALX96)*(APG3:APG54="W"))+SUMPRODUCT((APC3:APC54=ALX98)*(APF3:APF54=ALX97)*(APG3:APG54="W"))+SUMPRODUCT((APC3:APC54=ALX99)*(APF3:APF54=ALX98)*(APH3:APH54="W"))+SUMPRODUCT((APC3:APC54=ALX95)*(APF3:APF54=ALX98)*(APH3:APH54="W"))+SUMPRODUCT((APC3:APC54=ALX96)*(APF3:APF54=ALX98)*(APH3:APH54="W"))+SUMPRODUCT((APC3:APC54=ALX97)*(APF3:APF54=ALX98)*(APH3:APH54="W"))</f>
        <v>0</v>
      </c>
      <c r="ALZ98" s="395">
        <f ca="1">SUMPRODUCT((APC3:APC54=ALX98)*(APF3:APF54=ALX99)*(APG3:APG54="D"))+SUMPRODUCT((APC3:APC54=ALX98)*(APF3:APF54=ALX95)*(APG3:APG54="D"))+SUMPRODUCT((APC3:APC54=ALX98)*(APF3:APF54=ALX96)*(APG3:APG54="D"))+SUMPRODUCT((APC3:APC54=ALX98)*(APF3:APF54=ALX97)*(APG3:APG54="D"))+SUMPRODUCT((APC3:APC54=ALX99)*(APF3:APF54=ALX98)*(APG3:APG54="D"))+SUMPRODUCT((APC3:APC54=ALX95)*(APF3:APF54=ALX98)*(APG3:APG54="D"))+SUMPRODUCT((APC3:APC54=ALX96)*(APF3:APF54=ALX98)*(APG3:APG54="D"))+SUMPRODUCT((APC3:APC54=ALX97)*(APF3:APF54=ALX98)*(APG3:APG54="D"))</f>
        <v>0</v>
      </c>
      <c r="AMA98" s="395">
        <f ca="1">SUMPRODUCT((APC3:APC54=ALX98)*(APF3:APF54=ALX99)*(APG3:APG54="L"))+SUMPRODUCT((APC3:APC54=ALX98)*(APF3:APF54=ALX95)*(APG3:APG54="L"))+SUMPRODUCT((APC3:APC54=ALX98)*(APF3:APF54=ALX96)*(APG3:APG54="L"))+SUMPRODUCT((APC3:APC54=ALX98)*(APF3:APF54=ALX97)*(APG3:APG54="L"))+SUMPRODUCT((APC3:APC54=ALX99)*(APF3:APF54=ALX98)*(APH3:APH54="L"))+SUMPRODUCT((APC3:APC54=ALX95)*(APF3:APF54=ALX98)*(APH3:APH54="L"))+SUMPRODUCT((APC3:APC54=ALX96)*(APF3:APF54=ALX98)*(APH3:APH54="L"))+SUMPRODUCT((APC3:APC54=ALX97)*(APF3:APF54=ALX98)*(APH3:APH54="L"))</f>
        <v>0</v>
      </c>
      <c r="AMB98" s="395">
        <f ca="1">SUMPRODUCT((APC3:APC54=ALX98)*(APF3:APF54=ALX99)*APD3:APD54)+SUMPRODUCT((APC3:APC54=ALX98)*(APF3:APF54=ALX95)*APD3:APD54)+SUMPRODUCT((APC3:APC54=ALX98)*(APF3:APF54=ALX96)*APD3:APD54)+SUMPRODUCT((APC3:APC54=ALX98)*(APF3:APF54=ALX97)*APD3:APD54)+SUMPRODUCT((APC3:APC54=ALX99)*(APF3:APF54=ALX98)*APE3:APE54)+SUMPRODUCT((APC3:APC54=ALX95)*(APF3:APF54=ALX98)*APE3:APE54)+SUMPRODUCT((APC3:APC54=ALX96)*(APF3:APF54=ALX98)*APE3:APE54)+SUMPRODUCT((APC3:APC54=ALX97)*(APF3:APF54=ALX98)*APE3:APE54)</f>
        <v>0</v>
      </c>
      <c r="AMC98" s="395">
        <f ca="1">SUMPRODUCT((APC3:APC54=ALX98)*(APF3:APF54=ALX99)*APE3:APE54)+SUMPRODUCT((APC3:APC54=ALX98)*(APF3:APF54=ALX95)*APE3:APE54)+SUMPRODUCT((APC3:APC54=ALX98)*(APF3:APF54=ALX96)*APE3:APE54)+SUMPRODUCT((APC3:APC54=ALX98)*(APF3:APF54=ALX97)*APE3:APE54)+SUMPRODUCT((APC3:APC54=ALX99)*(APF3:APF54=ALX98)*APD3:APD54)+SUMPRODUCT((APC3:APC54=ALX95)*(APF3:APF54=ALX98)*APD3:APD54)+SUMPRODUCT((APC3:APC54=ALX96)*(APF3:APF54=ALX98)*APD3:APD54)+SUMPRODUCT((APC3:APC54=ALX97)*(APF3:APF54=ALX98)*APD3:APD54)</f>
        <v>0</v>
      </c>
      <c r="AMD98" s="395">
        <f ca="1">AMB98-AMC98+1000</f>
        <v>1000</v>
      </c>
      <c r="AME98" s="395">
        <f t="shared" ca="1" si="7931"/>
        <v>0</v>
      </c>
      <c r="AMF98" s="395">
        <f ca="1">IF(ALX98&lt;&gt;"",VLOOKUP(ALX98,ALE4:ALK52,7,FALSE),"")</f>
        <v>1000</v>
      </c>
      <c r="AMG98" s="395">
        <f ca="1">IF(ALX98&lt;&gt;"",VLOOKUP(ALX98,ALE4:ALK52,5,FALSE),"")</f>
        <v>0</v>
      </c>
      <c r="AMH98" s="395">
        <f ca="1">IF(ALX98&lt;&gt;"",VLOOKUP(ALX98,ALE4:ALM52,9,FALSE),"")</f>
        <v>31</v>
      </c>
      <c r="AMI98" s="395">
        <f t="shared" ca="1" si="7932"/>
        <v>0</v>
      </c>
      <c r="AMJ98" s="395">
        <f ca="1">IF(ALX98&lt;&gt;"",RANK(AMI98,AMI95:AMI98),"")</f>
        <v>1</v>
      </c>
      <c r="AMK98" s="395">
        <f ca="1">IF(ALX98&lt;&gt;"",SUMPRODUCT((AMI95:AMI98=AMI98)*(AMD95:AMD98&gt;AMD98)),"")</f>
        <v>0</v>
      </c>
      <c r="AML98" s="395">
        <f ca="1">IF(ALX98&lt;&gt;"",SUMPRODUCT((AMI95:AMI98=AMI98)*(AMD95:AMD98=AMD98)*(AMB95:AMB98&gt;AMB98)),"")</f>
        <v>0</v>
      </c>
      <c r="AMM98" s="395">
        <f ca="1">IF(ALX98&lt;&gt;"",SUMPRODUCT((AMI95:AMI98=AMI98)*(AMD95:AMD98=AMD98)*(AMB95:AMB98=AMB98)*(AMF95:AMF98&gt;AMF98)),"")</f>
        <v>0</v>
      </c>
      <c r="AMN98" s="395">
        <f ca="1">IF(ALX98&lt;&gt;"",SUMPRODUCT((AMI95:AMI98=AMI98)*(AMD95:AMD98=AMD98)*(AMB95:AMB98=AMB98)*(AMF95:AMF98=AMF98)*(AMG95:AMG98&gt;AMG98)),"")</f>
        <v>0</v>
      </c>
      <c r="AMO98" s="395">
        <f ca="1">IF(ALX98&lt;&gt;"",SUMPRODUCT((AMI95:AMI98=AMI98)*(AMD95:AMD98=AMD98)*(AMB95:AMB98=AMB98)*(AMF95:AMF98=AMF98)*(AMG95:AMG98=AMG98)*(AMH95:AMH98&gt;AMH98)),"")</f>
        <v>0</v>
      </c>
      <c r="AMP98" s="395">
        <f t="shared" ca="1" si="7933"/>
        <v>1</v>
      </c>
      <c r="AMQ98" s="395" t="str">
        <f ca="1">IF(AMR46&lt;&gt;"",SUMPRODUCT((AMY43:AMY46=AMY46)*(AMX43:AMX46=AMX46)*(AMV43:AMV46=AMV46)*(AMW43:AMW46=AMW46)),"")</f>
        <v/>
      </c>
      <c r="AMR98" s="395" t="str">
        <f ca="1">IF(AND(AMQ98&lt;&gt;"",AMQ98&gt;1),AMR46,"")</f>
        <v/>
      </c>
      <c r="AMS98" s="395" t="str">
        <f ca="1">IF(AMR98&lt;&gt;"",SUMPRODUCT((APC3:APC54=AMR98)*(APF3:APF54=AMR99)*(APG3:APG54="W"))+SUMPRODUCT((APC3:APC54=AMR98)*(APF3:APF54=AMR96)*(APG3:APG54="W"))+SUMPRODUCT((APC3:APC54=AMR98)*(APF3:APF54=AMR97)*(APG3:APG54="W"))+SUMPRODUCT((APC3:APC54=AMR99)*(APF3:APF54=AMR98)*(APH3:APH54="W"))+SUMPRODUCT((APC3:APC54=AMR96)*(APF3:APF54=AMR98)*(APH3:APH54="W"))+SUMPRODUCT((APC3:APC54=AMR97)*(APF3:APF54=AMR98)*(APH3:APH54="W")),"")</f>
        <v/>
      </c>
      <c r="AMT98" s="395" t="str">
        <f ca="1">IF(AMR98&lt;&gt;"",SUMPRODUCT((APC3:APC54=AMR98)*(APF3:APF54=AMR99)*(APG3:APG54="D"))+SUMPRODUCT((APC3:APC54=AMR98)*(APF3:APF54=AMR96)*(APG3:APG54="D"))+SUMPRODUCT((APC3:APC54=AMR98)*(APF3:APF54=AMR97)*(APG3:APG54="D"))+SUMPRODUCT((APC3:APC54=AMR99)*(APF3:APF54=AMR98)*(APG3:APG54="D"))+SUMPRODUCT((APC3:APC54=AMR96)*(APF3:APF54=AMR98)*(APG3:APG54="D"))+SUMPRODUCT((APC3:APC54=AMR97)*(APF3:APF54=AMR98)*(APG3:APG54="D")),"")</f>
        <v/>
      </c>
      <c r="AMU98" s="395" t="str">
        <f ca="1">IF(AMR98&lt;&gt;"",SUMPRODUCT((APC3:APC54=AMR98)*(APF3:APF54=AMR99)*(APG3:APG54="L"))+SUMPRODUCT((APC3:APC54=AMR98)*(APF3:APF54=AMR96)*(APG3:APG54="L"))+SUMPRODUCT((APC3:APC54=AMR98)*(APF3:APF54=AMR97)*(APG3:APG54="L"))+SUMPRODUCT((APC3:APC54=AMR99)*(APF3:APF54=AMR98)*(APH3:APH54="L"))+SUMPRODUCT((APC3:APC54=AMR96)*(APF3:APF54=AMR98)*(APH3:APH54="L"))+SUMPRODUCT((APC3:APC54=AMR97)*(APF3:APF54=AMR98)*(APH3:APH54="L")),"")</f>
        <v/>
      </c>
      <c r="AMV98" s="395">
        <f ca="1">SUMPRODUCT((APC3:APC54=AMR98)*(APF3:APF54=AMR99)*APD3:APD54)+SUMPRODUCT((APC3:APC54=AMR98)*(APF3:APF54=AMR95)*APD3:APD54)+SUMPRODUCT((APC3:APC54=AMR98)*(APF3:APF54=AMR96)*APD3:APD54)+SUMPRODUCT((APC3:APC54=AMR98)*(APF3:APF54=AMR97)*APD3:APD54)+SUMPRODUCT((APC3:APC54=AMR99)*(APF3:APF54=AMR98)*APE3:APE54)+SUMPRODUCT((APC3:APC54=AMR95)*(APF3:APF54=AMR98)*APE3:APE54)+SUMPRODUCT((APC3:APC54=AMR96)*(APF3:APF54=AMR98)*APE3:APE54)+SUMPRODUCT((APC3:APC54=AMR97)*(APF3:APF54=AMR98)*APE3:APE54)</f>
        <v>0</v>
      </c>
      <c r="AMW98" s="395">
        <f ca="1">SUMPRODUCT((APC3:APC54=AMR98)*(APF3:APF54=AMR99)*APE3:APE54)+SUMPRODUCT((APC3:APC54=AMR98)*(APF3:APF54=AMR95)*APE3:APE54)+SUMPRODUCT((APC3:APC54=AMR98)*(APF3:APF54=AMR96)*APE3:APE54)+SUMPRODUCT((APC3:APC54=AMR98)*(APF3:APF54=AMR97)*APE3:APE54)+SUMPRODUCT((APC3:APC54=AMR99)*(APF3:APF54=AMR98)*APD3:APD54)+SUMPRODUCT((APC3:APC54=AMR95)*(APF3:APF54=AMR98)*APD3:APD54)+SUMPRODUCT((APC3:APC54=AMR96)*(APF3:APF54=AMR98)*APD3:APD54)+SUMPRODUCT((APC3:APC54=AMR97)*(APF3:APF54=AMR98)*APD3:APD54)</f>
        <v>0</v>
      </c>
      <c r="AMX98" s="395">
        <f ca="1">AMV98-AMW98+1000</f>
        <v>1000</v>
      </c>
      <c r="AMY98" s="395" t="str">
        <f t="shared" ca="1" si="7934"/>
        <v/>
      </c>
      <c r="AMZ98" s="395" t="str">
        <f ca="1">IF(AMR98&lt;&gt;"",VLOOKUP(AMR98,ALE4:ALK52,7,FALSE),"")</f>
        <v/>
      </c>
      <c r="ANA98" s="395" t="str">
        <f ca="1">IF(AMR98&lt;&gt;"",VLOOKUP(AMR98,ALE4:ALK52,5,FALSE),"")</f>
        <v/>
      </c>
      <c r="ANB98" s="395" t="str">
        <f ca="1">IF(AMR98&lt;&gt;"",VLOOKUP(AMR98,ALE4:ALM52,9,FALSE),"")</f>
        <v/>
      </c>
      <c r="ANC98" s="395" t="str">
        <f t="shared" ca="1" si="7935"/>
        <v/>
      </c>
      <c r="AND98" s="395" t="str">
        <f ca="1">IF(AMR98&lt;&gt;"",RANK(ANC98,ANC95:ANC98),"")</f>
        <v/>
      </c>
      <c r="ANE98" s="395" t="str">
        <f ca="1">IF(AMR98&lt;&gt;"",SUMPRODUCT((ANC95:ANC98=ANC98)*(AMX95:AMX98&gt;AMX98)),"")</f>
        <v/>
      </c>
      <c r="ANF98" s="395" t="str">
        <f ca="1">IF(AMR98&lt;&gt;"",SUMPRODUCT((ANC95:ANC98=ANC98)*(AMX95:AMX98=AMX98)*(AMV95:AMV98&gt;AMV98)),"")</f>
        <v/>
      </c>
      <c r="ANG98" s="395" t="str">
        <f ca="1">IF(AMR98&lt;&gt;"",SUMPRODUCT((ANC95:ANC98=ANC98)*(AMX95:AMX98=AMX98)*(AMV95:AMV98=AMV98)*(AMZ95:AMZ98&gt;AMZ98)),"")</f>
        <v/>
      </c>
      <c r="ANH98" s="395" t="str">
        <f ca="1">IF(AMR98&lt;&gt;"",SUMPRODUCT((ANC95:ANC98=ANC98)*(AMX95:AMX98=AMX98)*(AMV95:AMV98=AMV98)*(AMZ95:AMZ98=AMZ98)*(ANA95:ANA98&gt;ANA98)),"")</f>
        <v/>
      </c>
      <c r="ANI98" s="395" t="str">
        <f ca="1">IF(AMR98&lt;&gt;"",SUMPRODUCT((ANC95:ANC98=ANC98)*(AMX95:AMX98=AMX98)*(AMV95:AMV98=AMV98)*(AMZ95:AMZ98=AMZ98)*(ANA95:ANA98=ANA98)*(ANB95:ANB98&gt;ANB98)),"")</f>
        <v/>
      </c>
      <c r="ANJ98" s="395" t="str">
        <f t="shared" ca="1" si="7950"/>
        <v/>
      </c>
      <c r="APR98" s="395">
        <f ca="1">IF(COUNTIF(APR43:APR46,4)=4,1,SUMPRODUCT((APR43:APR46=APR46)*(APQ43:APQ46=APQ46)*(APO43:APO46&gt;APO46))+1)</f>
        <v>1</v>
      </c>
      <c r="AQC98" s="395">
        <f ca="1">IF(AQD46&lt;&gt;"",SUMPRODUCT((AQK43:AQK46=AQK46)*(AQJ43:AQJ46=AQJ46)*(AQH43:AQH46=AQH46)*(AQI43:AQI46=AQI46)),"")</f>
        <v>4</v>
      </c>
      <c r="AQD98" s="395" t="str">
        <f ca="1">IF(AND(AQC98&lt;&gt;"",AQC98&gt;1),AQD46,"")</f>
        <v>Manchester City</v>
      </c>
      <c r="AQE98" s="395">
        <f ca="1">SUMPRODUCT((ATI3:ATI54=AQD98)*(ATL3:ATL54=AQD99)*(ATM3:ATM54="W"))+SUMPRODUCT((ATI3:ATI54=AQD98)*(ATL3:ATL54=AQD95)*(ATM3:ATM54="W"))+SUMPRODUCT((ATI3:ATI54=AQD98)*(ATL3:ATL54=AQD96)*(ATM3:ATM54="W"))+SUMPRODUCT((ATI3:ATI54=AQD98)*(ATL3:ATL54=AQD97)*(ATM3:ATM54="W"))+SUMPRODUCT((ATI3:ATI54=AQD99)*(ATL3:ATL54=AQD98)*(ATN3:ATN54="W"))+SUMPRODUCT((ATI3:ATI54=AQD95)*(ATL3:ATL54=AQD98)*(ATN3:ATN54="W"))+SUMPRODUCT((ATI3:ATI54=AQD96)*(ATL3:ATL54=AQD98)*(ATN3:ATN54="W"))+SUMPRODUCT((ATI3:ATI54=AQD97)*(ATL3:ATL54=AQD98)*(ATN3:ATN54="W"))</f>
        <v>0</v>
      </c>
      <c r="AQF98" s="395">
        <f ca="1">SUMPRODUCT((ATI3:ATI54=AQD98)*(ATL3:ATL54=AQD99)*(ATM3:ATM54="D"))+SUMPRODUCT((ATI3:ATI54=AQD98)*(ATL3:ATL54=AQD95)*(ATM3:ATM54="D"))+SUMPRODUCT((ATI3:ATI54=AQD98)*(ATL3:ATL54=AQD96)*(ATM3:ATM54="D"))+SUMPRODUCT((ATI3:ATI54=AQD98)*(ATL3:ATL54=AQD97)*(ATM3:ATM54="D"))+SUMPRODUCT((ATI3:ATI54=AQD99)*(ATL3:ATL54=AQD98)*(ATM3:ATM54="D"))+SUMPRODUCT((ATI3:ATI54=AQD95)*(ATL3:ATL54=AQD98)*(ATM3:ATM54="D"))+SUMPRODUCT((ATI3:ATI54=AQD96)*(ATL3:ATL54=AQD98)*(ATM3:ATM54="D"))+SUMPRODUCT((ATI3:ATI54=AQD97)*(ATL3:ATL54=AQD98)*(ATM3:ATM54="D"))</f>
        <v>0</v>
      </c>
      <c r="AQG98" s="395">
        <f ca="1">SUMPRODUCT((ATI3:ATI54=AQD98)*(ATL3:ATL54=AQD99)*(ATM3:ATM54="L"))+SUMPRODUCT((ATI3:ATI54=AQD98)*(ATL3:ATL54=AQD95)*(ATM3:ATM54="L"))+SUMPRODUCT((ATI3:ATI54=AQD98)*(ATL3:ATL54=AQD96)*(ATM3:ATM54="L"))+SUMPRODUCT((ATI3:ATI54=AQD98)*(ATL3:ATL54=AQD97)*(ATM3:ATM54="L"))+SUMPRODUCT((ATI3:ATI54=AQD99)*(ATL3:ATL54=AQD98)*(ATN3:ATN54="L"))+SUMPRODUCT((ATI3:ATI54=AQD95)*(ATL3:ATL54=AQD98)*(ATN3:ATN54="L"))+SUMPRODUCT((ATI3:ATI54=AQD96)*(ATL3:ATL54=AQD98)*(ATN3:ATN54="L"))+SUMPRODUCT((ATI3:ATI54=AQD97)*(ATL3:ATL54=AQD98)*(ATN3:ATN54="L"))</f>
        <v>0</v>
      </c>
      <c r="AQH98" s="395">
        <f ca="1">SUMPRODUCT((ATI3:ATI54=AQD98)*(ATL3:ATL54=AQD99)*ATJ3:ATJ54)+SUMPRODUCT((ATI3:ATI54=AQD98)*(ATL3:ATL54=AQD95)*ATJ3:ATJ54)+SUMPRODUCT((ATI3:ATI54=AQD98)*(ATL3:ATL54=AQD96)*ATJ3:ATJ54)+SUMPRODUCT((ATI3:ATI54=AQD98)*(ATL3:ATL54=AQD97)*ATJ3:ATJ54)+SUMPRODUCT((ATI3:ATI54=AQD99)*(ATL3:ATL54=AQD98)*ATK3:ATK54)+SUMPRODUCT((ATI3:ATI54=AQD95)*(ATL3:ATL54=AQD98)*ATK3:ATK54)+SUMPRODUCT((ATI3:ATI54=AQD96)*(ATL3:ATL54=AQD98)*ATK3:ATK54)+SUMPRODUCT((ATI3:ATI54=AQD97)*(ATL3:ATL54=AQD98)*ATK3:ATK54)</f>
        <v>0</v>
      </c>
      <c r="AQI98" s="395">
        <f ca="1">SUMPRODUCT((ATI3:ATI54=AQD98)*(ATL3:ATL54=AQD99)*ATK3:ATK54)+SUMPRODUCT((ATI3:ATI54=AQD98)*(ATL3:ATL54=AQD95)*ATK3:ATK54)+SUMPRODUCT((ATI3:ATI54=AQD98)*(ATL3:ATL54=AQD96)*ATK3:ATK54)+SUMPRODUCT((ATI3:ATI54=AQD98)*(ATL3:ATL54=AQD97)*ATK3:ATK54)+SUMPRODUCT((ATI3:ATI54=AQD99)*(ATL3:ATL54=AQD98)*ATJ3:ATJ54)+SUMPRODUCT((ATI3:ATI54=AQD95)*(ATL3:ATL54=AQD98)*ATJ3:ATJ54)+SUMPRODUCT((ATI3:ATI54=AQD96)*(ATL3:ATL54=AQD98)*ATJ3:ATJ54)+SUMPRODUCT((ATI3:ATI54=AQD97)*(ATL3:ATL54=AQD98)*ATJ3:ATJ54)</f>
        <v>0</v>
      </c>
      <c r="AQJ98" s="395">
        <f ca="1">AQH98-AQI98+1000</f>
        <v>1000</v>
      </c>
      <c r="AQK98" s="395">
        <f t="shared" ca="1" si="7936"/>
        <v>0</v>
      </c>
      <c r="AQL98" s="395">
        <f ca="1">IF(AQD98&lt;&gt;"",VLOOKUP(AQD98,APK4:APQ52,7,FALSE),"")</f>
        <v>1000</v>
      </c>
      <c r="AQM98" s="395">
        <f ca="1">IF(AQD98&lt;&gt;"",VLOOKUP(AQD98,APK4:APQ52,5,FALSE),"")</f>
        <v>0</v>
      </c>
      <c r="AQN98" s="395">
        <f ca="1">IF(AQD98&lt;&gt;"",VLOOKUP(AQD98,APK4:APS52,9,FALSE),"")</f>
        <v>31</v>
      </c>
      <c r="AQO98" s="395">
        <f t="shared" ca="1" si="7937"/>
        <v>0</v>
      </c>
      <c r="AQP98" s="395">
        <f ca="1">IF(AQD98&lt;&gt;"",RANK(AQO98,AQO95:AQO98),"")</f>
        <v>1</v>
      </c>
      <c r="AQQ98" s="395">
        <f ca="1">IF(AQD98&lt;&gt;"",SUMPRODUCT((AQO95:AQO98=AQO98)*(AQJ95:AQJ98&gt;AQJ98)),"")</f>
        <v>0</v>
      </c>
      <c r="AQR98" s="395">
        <f ca="1">IF(AQD98&lt;&gt;"",SUMPRODUCT((AQO95:AQO98=AQO98)*(AQJ95:AQJ98=AQJ98)*(AQH95:AQH98&gt;AQH98)),"")</f>
        <v>0</v>
      </c>
      <c r="AQS98" s="395">
        <f ca="1">IF(AQD98&lt;&gt;"",SUMPRODUCT((AQO95:AQO98=AQO98)*(AQJ95:AQJ98=AQJ98)*(AQH95:AQH98=AQH98)*(AQL95:AQL98&gt;AQL98)),"")</f>
        <v>0</v>
      </c>
      <c r="AQT98" s="395">
        <f ca="1">IF(AQD98&lt;&gt;"",SUMPRODUCT((AQO95:AQO98=AQO98)*(AQJ95:AQJ98=AQJ98)*(AQH95:AQH98=AQH98)*(AQL95:AQL98=AQL98)*(AQM95:AQM98&gt;AQM98)),"")</f>
        <v>0</v>
      </c>
      <c r="AQU98" s="395">
        <f ca="1">IF(AQD98&lt;&gt;"",SUMPRODUCT((AQO95:AQO98=AQO98)*(AQJ95:AQJ98=AQJ98)*(AQH95:AQH98=AQH98)*(AQL95:AQL98=AQL98)*(AQM95:AQM98=AQM98)*(AQN95:AQN98&gt;AQN98)),"")</f>
        <v>0</v>
      </c>
      <c r="AQV98" s="395">
        <f t="shared" ca="1" si="7938"/>
        <v>1</v>
      </c>
      <c r="AQW98" s="395" t="str">
        <f ca="1">IF(AQX46&lt;&gt;"",SUMPRODUCT((ARE43:ARE46=ARE46)*(ARD43:ARD46=ARD46)*(ARB43:ARB46=ARB46)*(ARC43:ARC46=ARC46)),"")</f>
        <v/>
      </c>
      <c r="AQX98" s="395" t="str">
        <f ca="1">IF(AND(AQW98&lt;&gt;"",AQW98&gt;1),AQX46,"")</f>
        <v/>
      </c>
      <c r="AQY98" s="395" t="str">
        <f ca="1">IF(AQX98&lt;&gt;"",SUMPRODUCT((ATI3:ATI54=AQX98)*(ATL3:ATL54=AQX99)*(ATM3:ATM54="W"))+SUMPRODUCT((ATI3:ATI54=AQX98)*(ATL3:ATL54=AQX96)*(ATM3:ATM54="W"))+SUMPRODUCT((ATI3:ATI54=AQX98)*(ATL3:ATL54=AQX97)*(ATM3:ATM54="W"))+SUMPRODUCT((ATI3:ATI54=AQX99)*(ATL3:ATL54=AQX98)*(ATN3:ATN54="W"))+SUMPRODUCT((ATI3:ATI54=AQX96)*(ATL3:ATL54=AQX98)*(ATN3:ATN54="W"))+SUMPRODUCT((ATI3:ATI54=AQX97)*(ATL3:ATL54=AQX98)*(ATN3:ATN54="W")),"")</f>
        <v/>
      </c>
      <c r="AQZ98" s="395" t="str">
        <f ca="1">IF(AQX98&lt;&gt;"",SUMPRODUCT((ATI3:ATI54=AQX98)*(ATL3:ATL54=AQX99)*(ATM3:ATM54="D"))+SUMPRODUCT((ATI3:ATI54=AQX98)*(ATL3:ATL54=AQX96)*(ATM3:ATM54="D"))+SUMPRODUCT((ATI3:ATI54=AQX98)*(ATL3:ATL54=AQX97)*(ATM3:ATM54="D"))+SUMPRODUCT((ATI3:ATI54=AQX99)*(ATL3:ATL54=AQX98)*(ATM3:ATM54="D"))+SUMPRODUCT((ATI3:ATI54=AQX96)*(ATL3:ATL54=AQX98)*(ATM3:ATM54="D"))+SUMPRODUCT((ATI3:ATI54=AQX97)*(ATL3:ATL54=AQX98)*(ATM3:ATM54="D")),"")</f>
        <v/>
      </c>
      <c r="ARA98" s="395" t="str">
        <f ca="1">IF(AQX98&lt;&gt;"",SUMPRODUCT((ATI3:ATI54=AQX98)*(ATL3:ATL54=AQX99)*(ATM3:ATM54="L"))+SUMPRODUCT((ATI3:ATI54=AQX98)*(ATL3:ATL54=AQX96)*(ATM3:ATM54="L"))+SUMPRODUCT((ATI3:ATI54=AQX98)*(ATL3:ATL54=AQX97)*(ATM3:ATM54="L"))+SUMPRODUCT((ATI3:ATI54=AQX99)*(ATL3:ATL54=AQX98)*(ATN3:ATN54="L"))+SUMPRODUCT((ATI3:ATI54=AQX96)*(ATL3:ATL54=AQX98)*(ATN3:ATN54="L"))+SUMPRODUCT((ATI3:ATI54=AQX97)*(ATL3:ATL54=AQX98)*(ATN3:ATN54="L")),"")</f>
        <v/>
      </c>
      <c r="ARB98" s="395">
        <f ca="1">SUMPRODUCT((ATI3:ATI54=AQX98)*(ATL3:ATL54=AQX99)*ATJ3:ATJ54)+SUMPRODUCT((ATI3:ATI54=AQX98)*(ATL3:ATL54=AQX95)*ATJ3:ATJ54)+SUMPRODUCT((ATI3:ATI54=AQX98)*(ATL3:ATL54=AQX96)*ATJ3:ATJ54)+SUMPRODUCT((ATI3:ATI54=AQX98)*(ATL3:ATL54=AQX97)*ATJ3:ATJ54)+SUMPRODUCT((ATI3:ATI54=AQX99)*(ATL3:ATL54=AQX98)*ATK3:ATK54)+SUMPRODUCT((ATI3:ATI54=AQX95)*(ATL3:ATL54=AQX98)*ATK3:ATK54)+SUMPRODUCT((ATI3:ATI54=AQX96)*(ATL3:ATL54=AQX98)*ATK3:ATK54)+SUMPRODUCT((ATI3:ATI54=AQX97)*(ATL3:ATL54=AQX98)*ATK3:ATK54)</f>
        <v>0</v>
      </c>
      <c r="ARC98" s="395">
        <f ca="1">SUMPRODUCT((ATI3:ATI54=AQX98)*(ATL3:ATL54=AQX99)*ATK3:ATK54)+SUMPRODUCT((ATI3:ATI54=AQX98)*(ATL3:ATL54=AQX95)*ATK3:ATK54)+SUMPRODUCT((ATI3:ATI54=AQX98)*(ATL3:ATL54=AQX96)*ATK3:ATK54)+SUMPRODUCT((ATI3:ATI54=AQX98)*(ATL3:ATL54=AQX97)*ATK3:ATK54)+SUMPRODUCT((ATI3:ATI54=AQX99)*(ATL3:ATL54=AQX98)*ATJ3:ATJ54)+SUMPRODUCT((ATI3:ATI54=AQX95)*(ATL3:ATL54=AQX98)*ATJ3:ATJ54)+SUMPRODUCT((ATI3:ATI54=AQX96)*(ATL3:ATL54=AQX98)*ATJ3:ATJ54)+SUMPRODUCT((ATI3:ATI54=AQX97)*(ATL3:ATL54=AQX98)*ATJ3:ATJ54)</f>
        <v>0</v>
      </c>
      <c r="ARD98" s="395">
        <f ca="1">ARB98-ARC98+1000</f>
        <v>1000</v>
      </c>
      <c r="ARE98" s="395" t="str">
        <f t="shared" ca="1" si="7939"/>
        <v/>
      </c>
      <c r="ARF98" s="395" t="str">
        <f ca="1">IF(AQX98&lt;&gt;"",VLOOKUP(AQX98,APK4:APQ52,7,FALSE),"")</f>
        <v/>
      </c>
      <c r="ARG98" s="395" t="str">
        <f ca="1">IF(AQX98&lt;&gt;"",VLOOKUP(AQX98,APK4:APQ52,5,FALSE),"")</f>
        <v/>
      </c>
      <c r="ARH98" s="395" t="str">
        <f ca="1">IF(AQX98&lt;&gt;"",VLOOKUP(AQX98,APK4:APS52,9,FALSE),"")</f>
        <v/>
      </c>
      <c r="ARI98" s="395" t="str">
        <f t="shared" ca="1" si="7940"/>
        <v/>
      </c>
      <c r="ARJ98" s="395" t="str">
        <f ca="1">IF(AQX98&lt;&gt;"",RANK(ARI98,ARI95:ARI98),"")</f>
        <v/>
      </c>
      <c r="ARK98" s="395" t="str">
        <f ca="1">IF(AQX98&lt;&gt;"",SUMPRODUCT((ARI95:ARI98=ARI98)*(ARD95:ARD98&gt;ARD98)),"")</f>
        <v/>
      </c>
      <c r="ARL98" s="395" t="str">
        <f ca="1">IF(AQX98&lt;&gt;"",SUMPRODUCT((ARI95:ARI98=ARI98)*(ARD95:ARD98=ARD98)*(ARB95:ARB98&gt;ARB98)),"")</f>
        <v/>
      </c>
      <c r="ARM98" s="395" t="str">
        <f ca="1">IF(AQX98&lt;&gt;"",SUMPRODUCT((ARI95:ARI98=ARI98)*(ARD95:ARD98=ARD98)*(ARB95:ARB98=ARB98)*(ARF95:ARF98&gt;ARF98)),"")</f>
        <v/>
      </c>
      <c r="ARN98" s="395" t="str">
        <f ca="1">IF(AQX98&lt;&gt;"",SUMPRODUCT((ARI95:ARI98=ARI98)*(ARD95:ARD98=ARD98)*(ARB95:ARB98=ARB98)*(ARF95:ARF98=ARF98)*(ARG95:ARG98&gt;ARG98)),"")</f>
        <v/>
      </c>
      <c r="ARO98" s="395" t="str">
        <f ca="1">IF(AQX98&lt;&gt;"",SUMPRODUCT((ARI95:ARI98=ARI98)*(ARD95:ARD98=ARD98)*(ARB95:ARB98=ARB98)*(ARF95:ARF98=ARF98)*(ARG95:ARG98=ARG98)*(ARH95:ARH98&gt;ARH98)),"")</f>
        <v/>
      </c>
      <c r="ARP98" s="395" t="str">
        <f t="shared" ca="1" si="7951"/>
        <v/>
      </c>
    </row>
    <row r="100" spans="7:1160" x14ac:dyDescent="0.25">
      <c r="U100" s="395">
        <f>IF(V101="",SUM(AH49:AM49),IF(V102="",SUM(AH50:AM50),IF(V103="",SUM(AH51:AM51),IF(V104="",SUM(AH52:AM52),0))))</f>
        <v>0</v>
      </c>
      <c r="AO100" s="395">
        <f>IF(AP102="",SUM(BB50:BG50),IF(AP103="",SUM(BB51:BG51),IF(AP104="",SUM(BB52:BG52),0)))</f>
        <v>0</v>
      </c>
      <c r="EA100" s="395">
        <f ca="1">IF(EB101="",SUM(EN49:ES49),IF(EB102="",SUM(EN50:ES50),IF(EB103="",SUM(EN51:ES51),IF(EB104="",SUM(EN52:ES52),0))))</f>
        <v>0</v>
      </c>
      <c r="EU100" s="395">
        <f ca="1">IF(EV102="",SUM(FH50:FM50),IF(EV103="",SUM(FH51:FM51),IF(EV104="",SUM(FH52:FM52),0)))</f>
        <v>1</v>
      </c>
      <c r="IG100" s="395">
        <f ca="1">IF(IH101="",SUM(IT49:IY49),IF(IH102="",SUM(IT50:IY50),IF(IH103="",SUM(IT51:IY51),IF(IH104="",SUM(IT52:IY52),0))))</f>
        <v>0</v>
      </c>
      <c r="JA100" s="395">
        <f ca="1">IF(JB102="",SUM(JN50:JS50),IF(JB103="",SUM(JN51:JS51),IF(JB104="",SUM(JN52:JS52),0)))</f>
        <v>0</v>
      </c>
      <c r="MM100" s="395">
        <f ca="1">IF(MN101="",SUM(MZ49:NE49),IF(MN102="",SUM(MZ50:NE50),IF(MN103="",SUM(MZ51:NE51),IF(MN104="",SUM(MZ52:NE52),0))))</f>
        <v>0</v>
      </c>
      <c r="NG100" s="395">
        <f ca="1">IF(NH102="",SUM(NT50:NY50),IF(NH103="",SUM(NT51:NY51),IF(NH104="",SUM(NT52:NY52),0)))</f>
        <v>0</v>
      </c>
      <c r="QS100" s="395">
        <f ca="1">IF(QT101="",SUM(RF49:RK49),IF(QT102="",SUM(RF50:RK50),IF(QT103="",SUM(RF51:RK51),IF(QT104="",SUM(RF52:RK52),0))))</f>
        <v>0</v>
      </c>
      <c r="RM100" s="395">
        <f ca="1">IF(RN102="",SUM(RZ50:SE50),IF(RN103="",SUM(RZ51:SE51),IF(RN104="",SUM(RZ52:SE52),0)))</f>
        <v>0</v>
      </c>
      <c r="UY100" s="395">
        <f ca="1">IF(UZ101="",SUM(VL49:VQ49),IF(UZ102="",SUM(VL50:VQ50),IF(UZ103="",SUM(VL51:VQ51),IF(UZ104="",SUM(VL52:VQ52),0))))</f>
        <v>0</v>
      </c>
      <c r="VS100" s="395">
        <f ca="1">IF(VT102="",SUM(WF50:WK50),IF(VT103="",SUM(WF51:WK51),IF(VT104="",SUM(WF52:WK52),0)))</f>
        <v>0</v>
      </c>
      <c r="ZE100" s="395">
        <f ca="1">IF(ZF101="",SUM(ZR49:ZW49),IF(ZF102="",SUM(ZR50:ZW50),IF(ZF103="",SUM(ZR51:ZW51),IF(ZF104="",SUM(ZR52:ZW52),0))))</f>
        <v>0</v>
      </c>
      <c r="ZY100" s="395">
        <f ca="1">IF(ZZ102="",SUM(AAL50:AAQ50),IF(ZZ103="",SUM(AAL51:AAQ51),IF(ZZ104="",SUM(AAL52:AAQ52),0)))</f>
        <v>0</v>
      </c>
      <c r="ADK100" s="395">
        <f ca="1">IF(ADL101="",SUM(ADX49:AEC49),IF(ADL102="",SUM(ADX50:AEC50),IF(ADL103="",SUM(ADX51:AEC51),IF(ADL104="",SUM(ADX52:AEC52),0))))</f>
        <v>0</v>
      </c>
      <c r="AEE100" s="395">
        <f ca="1">IF(AEF102="",SUM(AER50:AEW50),IF(AEF103="",SUM(AER51:AEW51),IF(AEF104="",SUM(AER52:AEW52),0)))</f>
        <v>0</v>
      </c>
      <c r="AHQ100" s="395">
        <f ca="1">IF(AHR101="",SUM(AID49:AII49),IF(AHR102="",SUM(AID50:AII50),IF(AHR103="",SUM(AID51:AII51),IF(AHR104="",SUM(AID52:AII52),0))))</f>
        <v>0</v>
      </c>
      <c r="AIK100" s="395">
        <f ca="1">IF(AIL102="",SUM(AIX50:AJC50),IF(AIL103="",SUM(AIX51:AJC51),IF(AIL104="",SUM(AIX52:AJC52),0)))</f>
        <v>0</v>
      </c>
      <c r="ALW100" s="395">
        <f ca="1">IF(ALX101="",SUM(AMJ49:AMO49),IF(ALX102="",SUM(AMJ50:AMO50),IF(ALX103="",SUM(AMJ51:AMO51),IF(ALX104="",SUM(AMJ52:AMO52),0))))</f>
        <v>0</v>
      </c>
      <c r="AMQ100" s="395">
        <f ca="1">IF(AMR102="",SUM(AND50:ANI50),IF(AMR103="",SUM(AND51:ANI51),IF(AMR104="",SUM(AND52:ANI52),0)))</f>
        <v>0</v>
      </c>
      <c r="AQC100" s="395">
        <f ca="1">IF(AQD101="",SUM(AQP49:AQU49),IF(AQD102="",SUM(AQP50:AQU50),IF(AQD103="",SUM(AQP51:AQU51),IF(AQD104="",SUM(AQP52:AQU52),0))))</f>
        <v>0</v>
      </c>
      <c r="AQW100" s="395">
        <f ca="1">IF(AQX102="",SUM(ARJ50:ARO50),IF(AQX103="",SUM(ARJ51:ARO51),IF(AQX104="",SUM(ARJ52:ARO52),0)))</f>
        <v>0</v>
      </c>
    </row>
    <row r="101" spans="7:1160" x14ac:dyDescent="0.25">
      <c r="G101" s="395">
        <v>1</v>
      </c>
      <c r="H101" s="395">
        <v>1</v>
      </c>
      <c r="I101" s="395">
        <v>1</v>
      </c>
      <c r="J101" s="395">
        <f>IF(COUNTIF(J49:J52,4)=4,1,SUMPRODUCT((J49:J52=J49)*(I49:I52=I49)*(G49:G52&gt;G49))+1)</f>
        <v>1</v>
      </c>
      <c r="U101" s="395" t="str">
        <f>IF(V49&lt;&gt;"",SUMPRODUCT((AC49:AC52=AC49)*(AB49:AB52=AB49)*(Z49:Z52=Z49)*(AA49:AA52=AA49)),"")</f>
        <v/>
      </c>
      <c r="V101" s="395" t="str">
        <f>IF(AND(U101&lt;&gt;"",U101&gt;1),V49,"")</f>
        <v/>
      </c>
      <c r="W101" s="395">
        <f>SUMPRODUCT((DA3:DA54=V101)*(DD3:DD54=V102)*(DE3:DE54="W"))+SUMPRODUCT((DA3:DA54=V101)*(DD3:DD54=V103)*(DE3:DE54="W"))+SUMPRODUCT((DA3:DA54=V101)*(DD3:DD54=V104)*(DE3:DE54="W"))+SUMPRODUCT((DA3:DA54=V101)*(DD3:DD54=V105)*(DE3:DE54="W"))+SUMPRODUCT((DA3:DA54=V102)*(DD3:DD54=V101)*(DF3:DF54="W"))+SUMPRODUCT((DA3:DA54=V103)*(DD3:DD54=V101)*(DF3:DF54="W"))+SUMPRODUCT((DA3:DA54=V104)*(DD3:DD54=V101)*(DF3:DF54="W"))+SUMPRODUCT((DA3:DA54=V105)*(DD3:DD54=V101)*(DF3:DF54="W"))</f>
        <v>0</v>
      </c>
      <c r="X101" s="395">
        <f>SUMPRODUCT((DA3:DA54=V101)*(DD3:DD54=V102)*(DE3:DE54="D"))+SUMPRODUCT((DA3:DA54=V101)*(DD3:DD54=V103)*(DE3:DE54="D"))+SUMPRODUCT((DA3:DA54=V101)*(DD3:DD54=V104)*(DE3:DE54="D"))+SUMPRODUCT((DA3:DA54=V101)*(DD3:DD54=V105)*(DE3:DE54="D"))+SUMPRODUCT((DA3:DA54=V102)*(DD3:DD54=V101)*(DE3:DE54="D"))+SUMPRODUCT((DA3:DA54=V103)*(DD3:DD54=V101)*(DE3:DE54="D"))+SUMPRODUCT((DA3:DA54=V104)*(DD3:DD54=V101)*(DE3:DE54="D"))+SUMPRODUCT((DA3:DA54=V105)*(DD3:DD54=V101)*(DE3:DE54="D"))</f>
        <v>0</v>
      </c>
      <c r="Y101" s="395">
        <f>SUMPRODUCT((DA3:DA54=V101)*(DD3:DD54=V102)*(DE3:DE54="L"))+SUMPRODUCT((DA3:DA54=V101)*(DD3:DD54=V103)*(DE3:DE54="L"))+SUMPRODUCT((DA3:DA54=V101)*(DD3:DD54=V104)*(DE3:DE54="L"))+SUMPRODUCT((DA3:DA54=V101)*(DD3:DD54=V105)*(DE3:DE54="L"))+SUMPRODUCT((DA3:DA54=V102)*(DD3:DD54=V101)*(DF3:DF54="L"))+SUMPRODUCT((DA3:DA54=V103)*(DD3:DD54=V101)*(DF3:DF54="L"))+SUMPRODUCT((DA3:DA54=V104)*(DD3:DD54=V101)*(DF3:DF54="L"))+SUMPRODUCT((DA3:DA54=V105)*(DD3:DD54=V101)*(DF3:DF54="L"))</f>
        <v>0</v>
      </c>
      <c r="Z101" s="395">
        <f>SUMPRODUCT((DA3:DA54=V101)*(DD3:DD54=V102)*DB3:DB54)+SUMPRODUCT((DA3:DA54=V101)*(DD3:DD54=V103)*DB3:DB54)+SUMPRODUCT((DA3:DA54=V101)*(DD3:DD54=V104)*DB3:DB54)+SUMPRODUCT((DA3:DA54=V101)*(DD3:DD54=V105)*DB3:DB54)+SUMPRODUCT((DA3:DA54=V102)*(DD3:DD54=V101)*DC3:DC54)+SUMPRODUCT((DA3:DA54=V103)*(DD3:DD54=V101)*DC3:DC54)+SUMPRODUCT((DA3:DA54=V104)*(DD3:DD54=V101)*DC3:DC54)+SUMPRODUCT((DA3:DA54=V105)*(DD3:DD54=V101)*DC3:DC54)</f>
        <v>0</v>
      </c>
      <c r="AA101" s="395">
        <f>SUMPRODUCT((DA3:DA54=V101)*(DD3:DD54=V102)*DC3:DC54)+SUMPRODUCT((DA3:DA54=V101)*(DD3:DD54=V103)*DC3:DC54)+SUMPRODUCT((DA3:DA54=V101)*(DD3:DD54=V104)*DC3:DC54)+SUMPRODUCT((DA3:DA54=V101)*(DD3:DD54=V105)*DC3:DC54)+SUMPRODUCT((DA3:DA54=V102)*(DD3:DD54=V101)*DB3:DB54)+SUMPRODUCT((DA3:DA54=V103)*(DD3:DD54=V101)*DB3:DB54)+SUMPRODUCT((DA3:DA54=V104)*(DD3:DD54=V101)*DB3:DB54)+SUMPRODUCT((DA3:DA54=V105)*(DD3:DD54=V101)*DB3:DB54)</f>
        <v>0</v>
      </c>
      <c r="AB101" s="395">
        <f>Z101-AA101+1000</f>
        <v>1000</v>
      </c>
      <c r="AC101" s="395" t="str">
        <f>IF(V101&lt;&gt;"",W101*3+X101*1,"")</f>
        <v/>
      </c>
      <c r="AD101" s="395" t="str">
        <f>IF(V101&lt;&gt;"",VLOOKUP(V101,C4:I52,7,FALSE),"")</f>
        <v/>
      </c>
      <c r="AE101" s="395" t="str">
        <f>IF(V101&lt;&gt;"",VLOOKUP(V101,C4:I52,5,FALSE),"")</f>
        <v/>
      </c>
      <c r="AF101" s="395" t="str">
        <f>IF(V101&lt;&gt;"",VLOOKUP(V101,C4:K52,9,FALSE),"")</f>
        <v/>
      </c>
      <c r="AG101" s="395" t="str">
        <f>AC101</f>
        <v/>
      </c>
      <c r="AH101" s="395" t="str">
        <f>IF(V101&lt;&gt;"",RANK(AG101,AG101:AG104),"")</f>
        <v/>
      </c>
      <c r="AI101" s="395" t="str">
        <f>IF(V101&lt;&gt;"",SUMPRODUCT((AG101:AG104=AG101)*(AB101:AB104&gt;AB101)),"")</f>
        <v/>
      </c>
      <c r="AJ101" s="395" t="str">
        <f>IF(V101&lt;&gt;"",SUMPRODUCT((AG101:AG104=AG101)*(AB101:AB104=AB101)*(Z101:Z104&gt;Z101)),"")</f>
        <v/>
      </c>
      <c r="AK101" s="395" t="str">
        <f>IF(V101&lt;&gt;"",SUMPRODUCT((AG101:AG104=AG101)*(AB101:AB104=AB101)*(Z101:Z104=Z101)*(AD101:AD104&gt;AD101)),"")</f>
        <v/>
      </c>
      <c r="AL101" s="395" t="str">
        <f>IF(V101&lt;&gt;"",SUMPRODUCT((AG101:AG104=AG101)*(AB101:AB104=AB101)*(Z101:Z104=Z101)*(AD101:AD104=AD101)*(AE101:AE104&gt;AE101)),"")</f>
        <v/>
      </c>
      <c r="AM101" s="395" t="str">
        <f>IF(V101&lt;&gt;"",SUMPRODUCT((AG101:AG104=AG101)*(AB101:AB104=AB101)*(Z101:Z104=Z101)*(AD101:AD104=AD101)*(AE101:AE104=AE101)*(AF101:AF104&gt;AF101)),"")</f>
        <v/>
      </c>
      <c r="AN101" s="395" t="str">
        <f>IF(V101&lt;&gt;"",SUM(AH101:AM101),"")</f>
        <v/>
      </c>
      <c r="DP101" s="395">
        <f ca="1">IF(COUNTIF(DP49:DP52,4)=4,1,SUMPRODUCT((DP49:DP52=DP49)*(DO49:DO52=DO49)*(DM49:DM52&gt;DM49))+1)</f>
        <v>1</v>
      </c>
      <c r="EA101" s="395" t="str">
        <f ca="1">IF(EB49&lt;&gt;"",SUMPRODUCT((EI49:EI52=EI49)*(EH49:EH52=EH49)*(EF49:EF52=EF49)*(EG49:EG52=EG49)),"")</f>
        <v/>
      </c>
      <c r="EB101" s="395" t="str">
        <f ca="1">IF(AND(EA101&lt;&gt;"",EA101&gt;1),EB49,"")</f>
        <v/>
      </c>
      <c r="EC101" s="395">
        <f ca="1">SUMPRODUCT((HG3:HG54=EB101)*(HJ3:HJ54=EB102)*(HK3:HK54="W"))+SUMPRODUCT((HG3:HG54=EB101)*(HJ3:HJ54=EB103)*(HK3:HK54="W"))+SUMPRODUCT((HG3:HG54=EB101)*(HJ3:HJ54=EB104)*(HK3:HK54="W"))+SUMPRODUCT((HG3:HG54=EB101)*(HJ3:HJ54=EB105)*(HK3:HK54="W"))+SUMPRODUCT((HG3:HG54=EB102)*(HJ3:HJ54=EB101)*(HL3:HL54="W"))+SUMPRODUCT((HG3:HG54=EB103)*(HJ3:HJ54=EB101)*(HL3:HL54="W"))+SUMPRODUCT((HG3:HG54=EB104)*(HJ3:HJ54=EB101)*(HL3:HL54="W"))+SUMPRODUCT((HG3:HG54=EB105)*(HJ3:HJ54=EB101)*(HL3:HL54="W"))</f>
        <v>0</v>
      </c>
      <c r="ED101" s="395">
        <f ca="1">SUMPRODUCT((HG3:HG54=EB101)*(HJ3:HJ54=EB102)*(HK3:HK54="D"))+SUMPRODUCT((HG3:HG54=EB101)*(HJ3:HJ54=EB103)*(HK3:HK54="D"))+SUMPRODUCT((HG3:HG54=EB101)*(HJ3:HJ54=EB104)*(HK3:HK54="D"))+SUMPRODUCT((HG3:HG54=EB101)*(HJ3:HJ54=EB105)*(HK3:HK54="D"))+SUMPRODUCT((HG3:HG54=EB102)*(HJ3:HJ54=EB101)*(HK3:HK54="D"))+SUMPRODUCT((HG3:HG54=EB103)*(HJ3:HJ54=EB101)*(HK3:HK54="D"))+SUMPRODUCT((HG3:HG54=EB104)*(HJ3:HJ54=EB101)*(HK3:HK54="D"))+SUMPRODUCT((HG3:HG54=EB105)*(HJ3:HJ54=EB101)*(HK3:HK54="D"))</f>
        <v>0</v>
      </c>
      <c r="EE101" s="395">
        <f ca="1">SUMPRODUCT((HG3:HG54=EB101)*(HJ3:HJ54=EB102)*(HK3:HK54="L"))+SUMPRODUCT((HG3:HG54=EB101)*(HJ3:HJ54=EB103)*(HK3:HK54="L"))+SUMPRODUCT((HG3:HG54=EB101)*(HJ3:HJ54=EB104)*(HK3:HK54="L"))+SUMPRODUCT((HG3:HG54=EB101)*(HJ3:HJ54=EB105)*(HK3:HK54="L"))+SUMPRODUCT((HG3:HG54=EB102)*(HJ3:HJ54=EB101)*(HL3:HL54="L"))+SUMPRODUCT((HG3:HG54=EB103)*(HJ3:HJ54=EB101)*(HL3:HL54="L"))+SUMPRODUCT((HG3:HG54=EB104)*(HJ3:HJ54=EB101)*(HL3:HL54="L"))+SUMPRODUCT((HG3:HG54=EB105)*(HJ3:HJ54=EB101)*(HL3:HL54="L"))</f>
        <v>0</v>
      </c>
      <c r="EF101" s="395">
        <f ca="1">SUMPRODUCT((HG3:HG54=EB101)*(HJ3:HJ54=EB102)*HH3:HH54)+SUMPRODUCT((HG3:HG54=EB101)*(HJ3:HJ54=EB103)*HH3:HH54)+SUMPRODUCT((HG3:HG54=EB101)*(HJ3:HJ54=EB104)*HH3:HH54)+SUMPRODUCT((HG3:HG54=EB101)*(HJ3:HJ54=EB105)*HH3:HH54)+SUMPRODUCT((HG3:HG54=EB102)*(HJ3:HJ54=EB101)*HI3:HI54)+SUMPRODUCT((HG3:HG54=EB103)*(HJ3:HJ54=EB101)*HI3:HI54)+SUMPRODUCT((HG3:HG54=EB104)*(HJ3:HJ54=EB101)*HI3:HI54)+SUMPRODUCT((HG3:HG54=EB105)*(HJ3:HJ54=EB101)*HI3:HI54)</f>
        <v>0</v>
      </c>
      <c r="EG101" s="395">
        <f ca="1">SUMPRODUCT((HG3:HG54=EB101)*(HJ3:HJ54=EB102)*HI3:HI54)+SUMPRODUCT((HG3:HG54=EB101)*(HJ3:HJ54=EB103)*HI3:HI54)+SUMPRODUCT((HG3:HG54=EB101)*(HJ3:HJ54=EB104)*HI3:HI54)+SUMPRODUCT((HG3:HG54=EB101)*(HJ3:HJ54=EB105)*HI3:HI54)+SUMPRODUCT((HG3:HG54=EB102)*(HJ3:HJ54=EB101)*HH3:HH54)+SUMPRODUCT((HG3:HG54=EB103)*(HJ3:HJ54=EB101)*HH3:HH54)+SUMPRODUCT((HG3:HG54=EB104)*(HJ3:HJ54=EB101)*HH3:HH54)+SUMPRODUCT((HG3:HG54=EB105)*(HJ3:HJ54=EB101)*HH3:HH54)</f>
        <v>0</v>
      </c>
      <c r="EH101" s="395">
        <f ca="1">EF101-EG101+1000</f>
        <v>1000</v>
      </c>
      <c r="EI101" s="395" t="str">
        <f ca="1">IF(EB101&lt;&gt;"",EC101*3+ED101*1,"")</f>
        <v/>
      </c>
      <c r="EJ101" s="395" t="str">
        <f ca="1">IF(EB101&lt;&gt;"",VLOOKUP(EB101,DI4:DO52,7,FALSE),"")</f>
        <v/>
      </c>
      <c r="EK101" s="395" t="str">
        <f ca="1">IF(EB101&lt;&gt;"",VLOOKUP(EB101,DI4:DO52,5,FALSE),"")</f>
        <v/>
      </c>
      <c r="EL101" s="395" t="str">
        <f ca="1">IF(EB101&lt;&gt;"",VLOOKUP(EB101,DI4:DQ52,9,FALSE),"")</f>
        <v/>
      </c>
      <c r="EM101" s="395" t="str">
        <f ca="1">EI101</f>
        <v/>
      </c>
      <c r="EN101" s="395" t="str">
        <f ca="1">IF(EB101&lt;&gt;"",RANK(EM101,EM101:EM104),"")</f>
        <v/>
      </c>
      <c r="EO101" s="395" t="str">
        <f ca="1">IF(EB101&lt;&gt;"",SUMPRODUCT((EM101:EM104=EM101)*(EH101:EH104&gt;EH101)),"")</f>
        <v/>
      </c>
      <c r="EP101" s="395" t="str">
        <f ca="1">IF(EB101&lt;&gt;"",SUMPRODUCT((EM101:EM104=EM101)*(EH101:EH104=EH101)*(EF101:EF104&gt;EF101)),"")</f>
        <v/>
      </c>
      <c r="EQ101" s="395" t="str">
        <f ca="1">IF(EB101&lt;&gt;"",SUMPRODUCT((EM101:EM104=EM101)*(EH101:EH104=EH101)*(EF101:EF104=EF101)*(EJ101:EJ104&gt;EJ101)),"")</f>
        <v/>
      </c>
      <c r="ER101" s="395" t="str">
        <f ca="1">IF(EB101&lt;&gt;"",SUMPRODUCT((EM101:EM104=EM101)*(EH101:EH104=EH101)*(EF101:EF104=EF101)*(EJ101:EJ104=EJ101)*(EK101:EK104&gt;EK101)),"")</f>
        <v/>
      </c>
      <c r="ES101" s="395" t="str">
        <f ca="1">IF(EB101&lt;&gt;"",SUMPRODUCT((EM101:EM104=EM101)*(EH101:EH104=EH101)*(EF101:EF104=EF101)*(EJ101:EJ104=EJ101)*(EK101:EK104=EK101)*(EL101:EL104&gt;EL101)),"")</f>
        <v/>
      </c>
      <c r="ET101" s="395" t="str">
        <f ca="1">IF(EB101&lt;&gt;"",SUM(EN101:ES101),"")</f>
        <v/>
      </c>
      <c r="HV101" s="395">
        <f ca="1">IF(COUNTIF(HV49:HV52,4)=4,1,SUMPRODUCT((HV49:HV52=HV49)*(HU49:HU52=HU49)*(HS49:HS52&gt;HS49))+1)</f>
        <v>1</v>
      </c>
      <c r="IG101" s="395">
        <f ca="1">IF(IH49&lt;&gt;"",SUMPRODUCT((IO49:IO52=IO49)*(IN49:IN52=IN49)*(IL49:IL52=IL49)*(IM49:IM52=IM49)),"")</f>
        <v>2</v>
      </c>
      <c r="IH101" s="395" t="str">
        <f ca="1">IF(AND(IG101&lt;&gt;"",IG101&gt;1),IH49,"")</f>
        <v>Pachuca</v>
      </c>
      <c r="II101" s="395">
        <f ca="1">SUMPRODUCT((LM3:LM54=IH101)*(LP3:LP54=IH102)*(LQ3:LQ54="W"))+SUMPRODUCT((LM3:LM54=IH101)*(LP3:LP54=IH103)*(LQ3:LQ54="W"))+SUMPRODUCT((LM3:LM54=IH101)*(LP3:LP54=IH104)*(LQ3:LQ54="W"))+SUMPRODUCT((LM3:LM54=IH101)*(LP3:LP54=IH105)*(LQ3:LQ54="W"))+SUMPRODUCT((LM3:LM54=IH102)*(LP3:LP54=IH101)*(LR3:LR54="W"))+SUMPRODUCT((LM3:LM54=IH103)*(LP3:LP54=IH101)*(LR3:LR54="W"))+SUMPRODUCT((LM3:LM54=IH104)*(LP3:LP54=IH101)*(LR3:LR54="W"))+SUMPRODUCT((LM3:LM54=IH105)*(LP3:LP54=IH101)*(LR3:LR54="W"))</f>
        <v>0</v>
      </c>
      <c r="IJ101" s="395">
        <f ca="1">SUMPRODUCT((LM3:LM54=IH101)*(LP3:LP54=IH102)*(LQ3:LQ54="D"))+SUMPRODUCT((LM3:LM54=IH101)*(LP3:LP54=IH103)*(LQ3:LQ54="D"))+SUMPRODUCT((LM3:LM54=IH101)*(LP3:LP54=IH104)*(LQ3:LQ54="D"))+SUMPRODUCT((LM3:LM54=IH101)*(LP3:LP54=IH105)*(LQ3:LQ54="D"))+SUMPRODUCT((LM3:LM54=IH102)*(LP3:LP54=IH101)*(LQ3:LQ54="D"))+SUMPRODUCT((LM3:LM54=IH103)*(LP3:LP54=IH101)*(LQ3:LQ54="D"))+SUMPRODUCT((LM3:LM54=IH104)*(LP3:LP54=IH101)*(LQ3:LQ54="D"))+SUMPRODUCT((LM3:LM54=IH105)*(LP3:LP54=IH101)*(LQ3:LQ54="D"))</f>
        <v>1</v>
      </c>
      <c r="IK101" s="395">
        <f ca="1">SUMPRODUCT((LM3:LM54=IH101)*(LP3:LP54=IH102)*(LQ3:LQ54="L"))+SUMPRODUCT((LM3:LM54=IH101)*(LP3:LP54=IH103)*(LQ3:LQ54="L"))+SUMPRODUCT((LM3:LM54=IH101)*(LP3:LP54=IH104)*(LQ3:LQ54="L"))+SUMPRODUCT((LM3:LM54=IH101)*(LP3:LP54=IH105)*(LQ3:LQ54="L"))+SUMPRODUCT((LM3:LM54=IH102)*(LP3:LP54=IH101)*(LR3:LR54="L"))+SUMPRODUCT((LM3:LM54=IH103)*(LP3:LP54=IH101)*(LR3:LR54="L"))+SUMPRODUCT((LM3:LM54=IH104)*(LP3:LP54=IH101)*(LR3:LR54="L"))+SUMPRODUCT((LM3:LM54=IH105)*(LP3:LP54=IH101)*(LR3:LR54="L"))</f>
        <v>0</v>
      </c>
      <c r="IL101" s="395">
        <f ca="1">SUMPRODUCT((LM3:LM54=IH101)*(LP3:LP54=IH102)*LN3:LN54)+SUMPRODUCT((LM3:LM54=IH101)*(LP3:LP54=IH103)*LN3:LN54)+SUMPRODUCT((LM3:LM54=IH101)*(LP3:LP54=IH104)*LN3:LN54)+SUMPRODUCT((LM3:LM54=IH101)*(LP3:LP54=IH105)*LN3:LN54)+SUMPRODUCT((LM3:LM54=IH102)*(LP3:LP54=IH101)*LO3:LO54)+SUMPRODUCT((LM3:LM54=IH103)*(LP3:LP54=IH101)*LO3:LO54)+SUMPRODUCT((LM3:LM54=IH104)*(LP3:LP54=IH101)*LO3:LO54)+SUMPRODUCT((LM3:LM54=IH105)*(LP3:LP54=IH101)*LO3:LO54)</f>
        <v>0</v>
      </c>
      <c r="IM101" s="395">
        <f ca="1">SUMPRODUCT((LM3:LM54=IH101)*(LP3:LP54=IH102)*LO3:LO54)+SUMPRODUCT((LM3:LM54=IH101)*(LP3:LP54=IH103)*LO3:LO54)+SUMPRODUCT((LM3:LM54=IH101)*(LP3:LP54=IH104)*LO3:LO54)+SUMPRODUCT((LM3:LM54=IH101)*(LP3:LP54=IH105)*LO3:LO54)+SUMPRODUCT((LM3:LM54=IH102)*(LP3:LP54=IH101)*LN3:LN54)+SUMPRODUCT((LM3:LM54=IH103)*(LP3:LP54=IH101)*LN3:LN54)+SUMPRODUCT((LM3:LM54=IH104)*(LP3:LP54=IH101)*LN3:LN54)+SUMPRODUCT((LM3:LM54=IH105)*(LP3:LP54=IH101)*LN3:LN54)</f>
        <v>0</v>
      </c>
      <c r="IN101" s="395">
        <f ca="1">IL101-IM101+1000</f>
        <v>1000</v>
      </c>
      <c r="IO101" s="395">
        <f ca="1">IF(IH101&lt;&gt;"",II101*3+IJ101*1,"")</f>
        <v>1</v>
      </c>
      <c r="IP101" s="395">
        <f ca="1">IF(IH101&lt;&gt;"",VLOOKUP(IH101,HO4:HU52,7,FALSE),"")</f>
        <v>1001</v>
      </c>
      <c r="IQ101" s="395">
        <f ca="1">IF(IH101&lt;&gt;"",VLOOKUP(IH101,HO4:HU52,5,FALSE),"")</f>
        <v>3</v>
      </c>
      <c r="IR101" s="395">
        <f ca="1">IF(IH101&lt;&gt;"",VLOOKUP(IH101,HO4:HW52,9,FALSE),"")</f>
        <v>1</v>
      </c>
      <c r="IS101" s="395">
        <f ca="1">IO101</f>
        <v>1</v>
      </c>
      <c r="IT101" s="395">
        <f ca="1">IF(IH101&lt;&gt;"",RANK(IS101,IS101:IS104),"")</f>
        <v>1</v>
      </c>
      <c r="IU101" s="395">
        <f ca="1">IF(IH101&lt;&gt;"",SUMPRODUCT((IS101:IS104=IS101)*(IN101:IN104&gt;IN101)),"")</f>
        <v>0</v>
      </c>
      <c r="IV101" s="395">
        <f ca="1">IF(IH101&lt;&gt;"",SUMPRODUCT((IS101:IS104=IS101)*(IN101:IN104=IN101)*(IL101:IL104&gt;IL101)),"")</f>
        <v>0</v>
      </c>
      <c r="IW101" s="395">
        <f ca="1">IF(IH101&lt;&gt;"",SUMPRODUCT((IS101:IS104=IS101)*(IN101:IN104=IN101)*(IL101:IL104=IL101)*(IP101:IP104&gt;IP101)),"")</f>
        <v>1</v>
      </c>
      <c r="IX101" s="395">
        <f ca="1">IF(IH101&lt;&gt;"",SUMPRODUCT((IS101:IS104=IS101)*(IN101:IN104=IN101)*(IL101:IL104=IL101)*(IP101:IP104=IP101)*(IQ101:IQ104&gt;IQ101)),"")</f>
        <v>0</v>
      </c>
      <c r="IY101" s="395">
        <f ca="1">IF(IH101&lt;&gt;"",SUMPRODUCT((IS101:IS104=IS101)*(IN101:IN104=IN101)*(IL101:IL104=IL101)*(IP101:IP104=IP101)*(IQ101:IQ104=IQ101)*(IR101:IR104&gt;IR101)),"")</f>
        <v>0</v>
      </c>
      <c r="IZ101" s="395">
        <f ca="1">IF(IH101&lt;&gt;"",SUM(IT101:IY101),"")</f>
        <v>2</v>
      </c>
      <c r="MB101" s="395">
        <f ca="1">IF(COUNTIF(MB49:MB52,4)=4,1,SUMPRODUCT((MB49:MB52=MB49)*(MA49:MA52=MA49)*(LY49:LY52&gt;LY49))+1)</f>
        <v>1</v>
      </c>
      <c r="MM101" s="395" t="str">
        <f ca="1">IF(MN49&lt;&gt;"",SUMPRODUCT((MU49:MU52=MU49)*(MT49:MT52=MT49)*(MR49:MR52=MR49)*(MS49:MS52=MS49)),"")</f>
        <v/>
      </c>
      <c r="MN101" s="395" t="str">
        <f ca="1">IF(AND(MM101&lt;&gt;"",MM101&gt;1),MN49,"")</f>
        <v/>
      </c>
      <c r="MO101" s="395">
        <f ca="1">SUMPRODUCT((PS3:PS54=MN101)*(PV3:PV54=MN102)*(PW3:PW54="W"))+SUMPRODUCT((PS3:PS54=MN101)*(PV3:PV54=MN103)*(PW3:PW54="W"))+SUMPRODUCT((PS3:PS54=MN101)*(PV3:PV54=MN104)*(PW3:PW54="W"))+SUMPRODUCT((PS3:PS54=MN101)*(PV3:PV54=MN105)*(PW3:PW54="W"))+SUMPRODUCT((PS3:PS54=MN102)*(PV3:PV54=MN101)*(PX3:PX54="W"))+SUMPRODUCT((PS3:PS54=MN103)*(PV3:PV54=MN101)*(PX3:PX54="W"))+SUMPRODUCT((PS3:PS54=MN104)*(PV3:PV54=MN101)*(PX3:PX54="W"))+SUMPRODUCT((PS3:PS54=MN105)*(PV3:PV54=MN101)*(PX3:PX54="W"))</f>
        <v>0</v>
      </c>
      <c r="MP101" s="395">
        <f ca="1">SUMPRODUCT((PS3:PS54=MN101)*(PV3:PV54=MN102)*(PW3:PW54="D"))+SUMPRODUCT((PS3:PS54=MN101)*(PV3:PV54=MN103)*(PW3:PW54="D"))+SUMPRODUCT((PS3:PS54=MN101)*(PV3:PV54=MN104)*(PW3:PW54="D"))+SUMPRODUCT((PS3:PS54=MN101)*(PV3:PV54=MN105)*(PW3:PW54="D"))+SUMPRODUCT((PS3:PS54=MN102)*(PV3:PV54=MN101)*(PW3:PW54="D"))+SUMPRODUCT((PS3:PS54=MN103)*(PV3:PV54=MN101)*(PW3:PW54="D"))+SUMPRODUCT((PS3:PS54=MN104)*(PV3:PV54=MN101)*(PW3:PW54="D"))+SUMPRODUCT((PS3:PS54=MN105)*(PV3:PV54=MN101)*(PW3:PW54="D"))</f>
        <v>0</v>
      </c>
      <c r="MQ101" s="395">
        <f ca="1">SUMPRODUCT((PS3:PS54=MN101)*(PV3:PV54=MN102)*(PW3:PW54="L"))+SUMPRODUCT((PS3:PS54=MN101)*(PV3:PV54=MN103)*(PW3:PW54="L"))+SUMPRODUCT((PS3:PS54=MN101)*(PV3:PV54=MN104)*(PW3:PW54="L"))+SUMPRODUCT((PS3:PS54=MN101)*(PV3:PV54=MN105)*(PW3:PW54="L"))+SUMPRODUCT((PS3:PS54=MN102)*(PV3:PV54=MN101)*(PX3:PX54="L"))+SUMPRODUCT((PS3:PS54=MN103)*(PV3:PV54=MN101)*(PX3:PX54="L"))+SUMPRODUCT((PS3:PS54=MN104)*(PV3:PV54=MN101)*(PX3:PX54="L"))+SUMPRODUCT((PS3:PS54=MN105)*(PV3:PV54=MN101)*(PX3:PX54="L"))</f>
        <v>0</v>
      </c>
      <c r="MR101" s="395">
        <f ca="1">SUMPRODUCT((PS3:PS54=MN101)*(PV3:PV54=MN102)*PT3:PT54)+SUMPRODUCT((PS3:PS54=MN101)*(PV3:PV54=MN103)*PT3:PT54)+SUMPRODUCT((PS3:PS54=MN101)*(PV3:PV54=MN104)*PT3:PT54)+SUMPRODUCT((PS3:PS54=MN101)*(PV3:PV54=MN105)*PT3:PT54)+SUMPRODUCT((PS3:PS54=MN102)*(PV3:PV54=MN101)*PU3:PU54)+SUMPRODUCT((PS3:PS54=MN103)*(PV3:PV54=MN101)*PU3:PU54)+SUMPRODUCT((PS3:PS54=MN104)*(PV3:PV54=MN101)*PU3:PU54)+SUMPRODUCT((PS3:PS54=MN105)*(PV3:PV54=MN101)*PU3:PU54)</f>
        <v>0</v>
      </c>
      <c r="MS101" s="395">
        <f ca="1">SUMPRODUCT((PS3:PS54=MN101)*(PV3:PV54=MN102)*PU3:PU54)+SUMPRODUCT((PS3:PS54=MN101)*(PV3:PV54=MN103)*PU3:PU54)+SUMPRODUCT((PS3:PS54=MN101)*(PV3:PV54=MN104)*PU3:PU54)+SUMPRODUCT((PS3:PS54=MN101)*(PV3:PV54=MN105)*PU3:PU54)+SUMPRODUCT((PS3:PS54=MN102)*(PV3:PV54=MN101)*PT3:PT54)+SUMPRODUCT((PS3:PS54=MN103)*(PV3:PV54=MN101)*PT3:PT54)+SUMPRODUCT((PS3:PS54=MN104)*(PV3:PV54=MN101)*PT3:PT54)+SUMPRODUCT((PS3:PS54=MN105)*(PV3:PV54=MN101)*PT3:PT54)</f>
        <v>0</v>
      </c>
      <c r="MT101" s="395">
        <f ca="1">MR101-MS101+1000</f>
        <v>1000</v>
      </c>
      <c r="MU101" s="395" t="str">
        <f ca="1">IF(MN101&lt;&gt;"",MO101*3+MP101*1,"")</f>
        <v/>
      </c>
      <c r="MV101" s="395" t="str">
        <f ca="1">IF(MN101&lt;&gt;"",VLOOKUP(MN101,LU4:MA52,7,FALSE),"")</f>
        <v/>
      </c>
      <c r="MW101" s="395" t="str">
        <f ca="1">IF(MN101&lt;&gt;"",VLOOKUP(MN101,LU4:MA52,5,FALSE),"")</f>
        <v/>
      </c>
      <c r="MX101" s="395" t="str">
        <f ca="1">IF(MN101&lt;&gt;"",VLOOKUP(MN101,LU4:MC52,9,FALSE),"")</f>
        <v/>
      </c>
      <c r="MY101" s="395" t="str">
        <f ca="1">MU101</f>
        <v/>
      </c>
      <c r="MZ101" s="395" t="str">
        <f ca="1">IF(MN101&lt;&gt;"",RANK(MY101,MY101:MY104),"")</f>
        <v/>
      </c>
      <c r="NA101" s="395" t="str">
        <f ca="1">IF(MN101&lt;&gt;"",SUMPRODUCT((MY101:MY104=MY101)*(MT101:MT104&gt;MT101)),"")</f>
        <v/>
      </c>
      <c r="NB101" s="395" t="str">
        <f ca="1">IF(MN101&lt;&gt;"",SUMPRODUCT((MY101:MY104=MY101)*(MT101:MT104=MT101)*(MR101:MR104&gt;MR101)),"")</f>
        <v/>
      </c>
      <c r="NC101" s="395" t="str">
        <f ca="1">IF(MN101&lt;&gt;"",SUMPRODUCT((MY101:MY104=MY101)*(MT101:MT104=MT101)*(MR101:MR104=MR101)*(MV101:MV104&gt;MV101)),"")</f>
        <v/>
      </c>
      <c r="ND101" s="395" t="str">
        <f ca="1">IF(MN101&lt;&gt;"",SUMPRODUCT((MY101:MY104=MY101)*(MT101:MT104=MT101)*(MR101:MR104=MR101)*(MV101:MV104=MV101)*(MW101:MW104&gt;MW101)),"")</f>
        <v/>
      </c>
      <c r="NE101" s="395" t="str">
        <f ca="1">IF(MN101&lt;&gt;"",SUMPRODUCT((MY101:MY104=MY101)*(MT101:MT104=MT101)*(MR101:MR104=MR101)*(MV101:MV104=MV101)*(MW101:MW104=MW101)*(MX101:MX104&gt;MX101)),"")</f>
        <v/>
      </c>
      <c r="NF101" s="395" t="str">
        <f ca="1">IF(MN101&lt;&gt;"",SUM(MZ101:NE101),"")</f>
        <v/>
      </c>
      <c r="QH101" s="395">
        <f ca="1">IF(COUNTIF(QH49:QH52,4)=4,1,SUMPRODUCT((QH49:QH52=QH49)*(QG49:QG52=QG49)*(QE49:QE52&gt;QE49))+1)</f>
        <v>1</v>
      </c>
      <c r="QS101" s="395">
        <f ca="1">IF(QT49&lt;&gt;"",SUMPRODUCT((RA49:RA52=RA49)*(QZ49:QZ52=QZ49)*(QX49:QX52=QX49)*(QY49:QY52=QY49)),"")</f>
        <v>4</v>
      </c>
      <c r="QT101" s="395" t="str">
        <f ca="1">IF(AND(QS101&lt;&gt;"",QS101&gt;1),QT49,"")</f>
        <v>Pachuca</v>
      </c>
      <c r="QU101" s="395">
        <f ca="1">SUMPRODUCT((TY3:TY54=QT101)*(UB3:UB54=QT102)*(UC3:UC54="W"))+SUMPRODUCT((TY3:TY54=QT101)*(UB3:UB54=QT103)*(UC3:UC54="W"))+SUMPRODUCT((TY3:TY54=QT101)*(UB3:UB54=QT104)*(UC3:UC54="W"))+SUMPRODUCT((TY3:TY54=QT101)*(UB3:UB54=QT105)*(UC3:UC54="W"))+SUMPRODUCT((TY3:TY54=QT102)*(UB3:UB54=QT101)*(UD3:UD54="W"))+SUMPRODUCT((TY3:TY54=QT103)*(UB3:UB54=QT101)*(UD3:UD54="W"))+SUMPRODUCT((TY3:TY54=QT104)*(UB3:UB54=QT101)*(UD3:UD54="W"))+SUMPRODUCT((TY3:TY54=QT105)*(UB3:UB54=QT101)*(UD3:UD54="W"))</f>
        <v>0</v>
      </c>
      <c r="QV101" s="395">
        <f ca="1">SUMPRODUCT((TY3:TY54=QT101)*(UB3:UB54=QT102)*(UC3:UC54="D"))+SUMPRODUCT((TY3:TY54=QT101)*(UB3:UB54=QT103)*(UC3:UC54="D"))+SUMPRODUCT((TY3:TY54=QT101)*(UB3:UB54=QT104)*(UC3:UC54="D"))+SUMPRODUCT((TY3:TY54=QT101)*(UB3:UB54=QT105)*(UC3:UC54="D"))+SUMPRODUCT((TY3:TY54=QT102)*(UB3:UB54=QT101)*(UC3:UC54="D"))+SUMPRODUCT((TY3:TY54=QT103)*(UB3:UB54=QT101)*(UC3:UC54="D"))+SUMPRODUCT((TY3:TY54=QT104)*(UB3:UB54=QT101)*(UC3:UC54="D"))+SUMPRODUCT((TY3:TY54=QT105)*(UB3:UB54=QT101)*(UC3:UC54="D"))</f>
        <v>0</v>
      </c>
      <c r="QW101" s="395">
        <f ca="1">SUMPRODUCT((TY3:TY54=QT101)*(UB3:UB54=QT102)*(UC3:UC54="L"))+SUMPRODUCT((TY3:TY54=QT101)*(UB3:UB54=QT103)*(UC3:UC54="L"))+SUMPRODUCT((TY3:TY54=QT101)*(UB3:UB54=QT104)*(UC3:UC54="L"))+SUMPRODUCT((TY3:TY54=QT101)*(UB3:UB54=QT105)*(UC3:UC54="L"))+SUMPRODUCT((TY3:TY54=QT102)*(UB3:UB54=QT101)*(UD3:UD54="L"))+SUMPRODUCT((TY3:TY54=QT103)*(UB3:UB54=QT101)*(UD3:UD54="L"))+SUMPRODUCT((TY3:TY54=QT104)*(UB3:UB54=QT101)*(UD3:UD54="L"))+SUMPRODUCT((TY3:TY54=QT105)*(UB3:UB54=QT101)*(UD3:UD54="L"))</f>
        <v>0</v>
      </c>
      <c r="QX101" s="395">
        <f ca="1">SUMPRODUCT((TY3:TY54=QT101)*(UB3:UB54=QT102)*TZ3:TZ54)+SUMPRODUCT((TY3:TY54=QT101)*(UB3:UB54=QT103)*TZ3:TZ54)+SUMPRODUCT((TY3:TY54=QT101)*(UB3:UB54=QT104)*TZ3:TZ54)+SUMPRODUCT((TY3:TY54=QT101)*(UB3:UB54=QT105)*TZ3:TZ54)+SUMPRODUCT((TY3:TY54=QT102)*(UB3:UB54=QT101)*UA3:UA54)+SUMPRODUCT((TY3:TY54=QT103)*(UB3:UB54=QT101)*UA3:UA54)+SUMPRODUCT((TY3:TY54=QT104)*(UB3:UB54=QT101)*UA3:UA54)+SUMPRODUCT((TY3:TY54=QT105)*(UB3:UB54=QT101)*UA3:UA54)</f>
        <v>0</v>
      </c>
      <c r="QY101" s="395">
        <f ca="1">SUMPRODUCT((TY3:TY54=QT101)*(UB3:UB54=QT102)*UA3:UA54)+SUMPRODUCT((TY3:TY54=QT101)*(UB3:UB54=QT103)*UA3:UA54)+SUMPRODUCT((TY3:TY54=QT101)*(UB3:UB54=QT104)*UA3:UA54)+SUMPRODUCT((TY3:TY54=QT101)*(UB3:UB54=QT105)*UA3:UA54)+SUMPRODUCT((TY3:TY54=QT102)*(UB3:UB54=QT101)*TZ3:TZ54)+SUMPRODUCT((TY3:TY54=QT103)*(UB3:UB54=QT101)*TZ3:TZ54)+SUMPRODUCT((TY3:TY54=QT104)*(UB3:UB54=QT101)*TZ3:TZ54)+SUMPRODUCT((TY3:TY54=QT105)*(UB3:UB54=QT101)*TZ3:TZ54)</f>
        <v>0</v>
      </c>
      <c r="QZ101" s="395">
        <f ca="1">QX101-QY101+1000</f>
        <v>1000</v>
      </c>
      <c r="RA101" s="395">
        <f ca="1">IF(QT101&lt;&gt;"",QU101*3+QV101*1,"")</f>
        <v>0</v>
      </c>
      <c r="RB101" s="395">
        <f ca="1">IF(QT101&lt;&gt;"",VLOOKUP(QT101,QA4:QG52,7,FALSE),"")</f>
        <v>1000</v>
      </c>
      <c r="RC101" s="395">
        <f ca="1">IF(QT101&lt;&gt;"",VLOOKUP(QT101,QA4:QG52,5,FALSE),"")</f>
        <v>0</v>
      </c>
      <c r="RD101" s="395">
        <f ca="1">IF(QT101&lt;&gt;"",VLOOKUP(QT101,QA4:QI52,9,FALSE),"")</f>
        <v>1</v>
      </c>
      <c r="RE101" s="395">
        <f ca="1">RA101</f>
        <v>0</v>
      </c>
      <c r="RF101" s="395">
        <f ca="1">IF(QT101&lt;&gt;"",RANK(RE101,RE101:RE104),"")</f>
        <v>1</v>
      </c>
      <c r="RG101" s="395">
        <f ca="1">IF(QT101&lt;&gt;"",SUMPRODUCT((RE101:RE104=RE101)*(QZ101:QZ104&gt;QZ101)),"")</f>
        <v>0</v>
      </c>
      <c r="RH101" s="395">
        <f ca="1">IF(QT101&lt;&gt;"",SUMPRODUCT((RE101:RE104=RE101)*(QZ101:QZ104=QZ101)*(QX101:QX104&gt;QX101)),"")</f>
        <v>0</v>
      </c>
      <c r="RI101" s="395">
        <f ca="1">IF(QT101&lt;&gt;"",SUMPRODUCT((RE101:RE104=RE101)*(QZ101:QZ104=QZ101)*(QX101:QX104=QX101)*(RB101:RB104&gt;RB101)),"")</f>
        <v>0</v>
      </c>
      <c r="RJ101" s="395">
        <f ca="1">IF(QT101&lt;&gt;"",SUMPRODUCT((RE101:RE104=RE101)*(QZ101:QZ104=QZ101)*(QX101:QX104=QX101)*(RB101:RB104=RB101)*(RC101:RC104&gt;RC101)),"")</f>
        <v>0</v>
      </c>
      <c r="RK101" s="395">
        <f ca="1">IF(QT101&lt;&gt;"",SUMPRODUCT((RE101:RE104=RE101)*(QZ101:QZ104=QZ101)*(QX101:QX104=QX101)*(RB101:RB104=RB101)*(RC101:RC104=RC101)*(RD101:RD104&gt;RD101)),"")</f>
        <v>3</v>
      </c>
      <c r="RL101" s="395">
        <f ca="1">IF(QT101&lt;&gt;"",SUM(RF101:RK101),"")</f>
        <v>4</v>
      </c>
      <c r="UN101" s="395">
        <f ca="1">IF(COUNTIF(UN49:UN52,4)=4,1,SUMPRODUCT((UN49:UN52=UN49)*(UM49:UM52=UM49)*(UK49:UK52&gt;UK49))+1)</f>
        <v>1</v>
      </c>
      <c r="UY101" s="395">
        <f ca="1">IF(UZ49&lt;&gt;"",SUMPRODUCT((VG49:VG52=VG49)*(VF49:VF52=VF49)*(VD49:VD52=VD49)*(VE49:VE52=VE49)),"")</f>
        <v>4</v>
      </c>
      <c r="UZ101" s="395" t="str">
        <f ca="1">IF(AND(UY101&lt;&gt;"",UY101&gt;1),UZ49,"")</f>
        <v>Pachuca</v>
      </c>
      <c r="VA101" s="395">
        <f ca="1">SUMPRODUCT((YE3:YE54=UZ101)*(YH3:YH54=UZ102)*(YI3:YI54="W"))+SUMPRODUCT((YE3:YE54=UZ101)*(YH3:YH54=UZ103)*(YI3:YI54="W"))+SUMPRODUCT((YE3:YE54=UZ101)*(YH3:YH54=UZ104)*(YI3:YI54="W"))+SUMPRODUCT((YE3:YE54=UZ101)*(YH3:YH54=UZ105)*(YI3:YI54="W"))+SUMPRODUCT((YE3:YE54=UZ102)*(YH3:YH54=UZ101)*(YJ3:YJ54="W"))+SUMPRODUCT((YE3:YE54=UZ103)*(YH3:YH54=UZ101)*(YJ3:YJ54="W"))+SUMPRODUCT((YE3:YE54=UZ104)*(YH3:YH54=UZ101)*(YJ3:YJ54="W"))+SUMPRODUCT((YE3:YE54=UZ105)*(YH3:YH54=UZ101)*(YJ3:YJ54="W"))</f>
        <v>0</v>
      </c>
      <c r="VB101" s="395">
        <f ca="1">SUMPRODUCT((YE3:YE54=UZ101)*(YH3:YH54=UZ102)*(YI3:YI54="D"))+SUMPRODUCT((YE3:YE54=UZ101)*(YH3:YH54=UZ103)*(YI3:YI54="D"))+SUMPRODUCT((YE3:YE54=UZ101)*(YH3:YH54=UZ104)*(YI3:YI54="D"))+SUMPRODUCT((YE3:YE54=UZ101)*(YH3:YH54=UZ105)*(YI3:YI54="D"))+SUMPRODUCT((YE3:YE54=UZ102)*(YH3:YH54=UZ101)*(YI3:YI54="D"))+SUMPRODUCT((YE3:YE54=UZ103)*(YH3:YH54=UZ101)*(YI3:YI54="D"))+SUMPRODUCT((YE3:YE54=UZ104)*(YH3:YH54=UZ101)*(YI3:YI54="D"))+SUMPRODUCT((YE3:YE54=UZ105)*(YH3:YH54=UZ101)*(YI3:YI54="D"))</f>
        <v>0</v>
      </c>
      <c r="VC101" s="395">
        <f ca="1">SUMPRODUCT((YE3:YE54=UZ101)*(YH3:YH54=UZ102)*(YI3:YI54="L"))+SUMPRODUCT((YE3:YE54=UZ101)*(YH3:YH54=UZ103)*(YI3:YI54="L"))+SUMPRODUCT((YE3:YE54=UZ101)*(YH3:YH54=UZ104)*(YI3:YI54="L"))+SUMPRODUCT((YE3:YE54=UZ101)*(YH3:YH54=UZ105)*(YI3:YI54="L"))+SUMPRODUCT((YE3:YE54=UZ102)*(YH3:YH54=UZ101)*(YJ3:YJ54="L"))+SUMPRODUCT((YE3:YE54=UZ103)*(YH3:YH54=UZ101)*(YJ3:YJ54="L"))+SUMPRODUCT((YE3:YE54=UZ104)*(YH3:YH54=UZ101)*(YJ3:YJ54="L"))+SUMPRODUCT((YE3:YE54=UZ105)*(YH3:YH54=UZ101)*(YJ3:YJ54="L"))</f>
        <v>0</v>
      </c>
      <c r="VD101" s="395">
        <f ca="1">SUMPRODUCT((YE3:YE54=UZ101)*(YH3:YH54=UZ102)*YF3:YF54)+SUMPRODUCT((YE3:YE54=UZ101)*(YH3:YH54=UZ103)*YF3:YF54)+SUMPRODUCT((YE3:YE54=UZ101)*(YH3:YH54=UZ104)*YF3:YF54)+SUMPRODUCT((YE3:YE54=UZ101)*(YH3:YH54=UZ105)*YF3:YF54)+SUMPRODUCT((YE3:YE54=UZ102)*(YH3:YH54=UZ101)*YG3:YG54)+SUMPRODUCT((YE3:YE54=UZ103)*(YH3:YH54=UZ101)*YG3:YG54)+SUMPRODUCT((YE3:YE54=UZ104)*(YH3:YH54=UZ101)*YG3:YG54)+SUMPRODUCT((YE3:YE54=UZ105)*(YH3:YH54=UZ101)*YG3:YG54)</f>
        <v>0</v>
      </c>
      <c r="VE101" s="395">
        <f ca="1">SUMPRODUCT((YE3:YE54=UZ101)*(YH3:YH54=UZ102)*YG3:YG54)+SUMPRODUCT((YE3:YE54=UZ101)*(YH3:YH54=UZ103)*YG3:YG54)+SUMPRODUCT((YE3:YE54=UZ101)*(YH3:YH54=UZ104)*YG3:YG54)+SUMPRODUCT((YE3:YE54=UZ101)*(YH3:YH54=UZ105)*YG3:YG54)+SUMPRODUCT((YE3:YE54=UZ102)*(YH3:YH54=UZ101)*YF3:YF54)+SUMPRODUCT((YE3:YE54=UZ103)*(YH3:YH54=UZ101)*YF3:YF54)+SUMPRODUCT((YE3:YE54=UZ104)*(YH3:YH54=UZ101)*YF3:YF54)+SUMPRODUCT((YE3:YE54=UZ105)*(YH3:YH54=UZ101)*YF3:YF54)</f>
        <v>0</v>
      </c>
      <c r="VF101" s="395">
        <f ca="1">VD101-VE101+1000</f>
        <v>1000</v>
      </c>
      <c r="VG101" s="395">
        <f ca="1">IF(UZ101&lt;&gt;"",VA101*3+VB101*1,"")</f>
        <v>0</v>
      </c>
      <c r="VH101" s="395">
        <f ca="1">IF(UZ101&lt;&gt;"",VLOOKUP(UZ101,UG4:UM52,7,FALSE),"")</f>
        <v>1000</v>
      </c>
      <c r="VI101" s="395">
        <f ca="1">IF(UZ101&lt;&gt;"",VLOOKUP(UZ101,UG4:UM52,5,FALSE),"")</f>
        <v>0</v>
      </c>
      <c r="VJ101" s="395">
        <f ca="1">IF(UZ101&lt;&gt;"",VLOOKUP(UZ101,UG4:UO52,9,FALSE),"")</f>
        <v>1</v>
      </c>
      <c r="VK101" s="395">
        <f ca="1">VG101</f>
        <v>0</v>
      </c>
      <c r="VL101" s="395">
        <f ca="1">IF(UZ101&lt;&gt;"",RANK(VK101,VK101:VK104),"")</f>
        <v>1</v>
      </c>
      <c r="VM101" s="395">
        <f ca="1">IF(UZ101&lt;&gt;"",SUMPRODUCT((VK101:VK104=VK101)*(VF101:VF104&gt;VF101)),"")</f>
        <v>0</v>
      </c>
      <c r="VN101" s="395">
        <f ca="1">IF(UZ101&lt;&gt;"",SUMPRODUCT((VK101:VK104=VK101)*(VF101:VF104=VF101)*(VD101:VD104&gt;VD101)),"")</f>
        <v>0</v>
      </c>
      <c r="VO101" s="395">
        <f ca="1">IF(UZ101&lt;&gt;"",SUMPRODUCT((VK101:VK104=VK101)*(VF101:VF104=VF101)*(VD101:VD104=VD101)*(VH101:VH104&gt;VH101)),"")</f>
        <v>0</v>
      </c>
      <c r="VP101" s="395">
        <f ca="1">IF(UZ101&lt;&gt;"",SUMPRODUCT((VK101:VK104=VK101)*(VF101:VF104=VF101)*(VD101:VD104=VD101)*(VH101:VH104=VH101)*(VI101:VI104&gt;VI101)),"")</f>
        <v>0</v>
      </c>
      <c r="VQ101" s="395">
        <f ca="1">IF(UZ101&lt;&gt;"",SUMPRODUCT((VK101:VK104=VK101)*(VF101:VF104=VF101)*(VD101:VD104=VD101)*(VH101:VH104=VH101)*(VI101:VI104=VI101)*(VJ101:VJ104&gt;VJ101)),"")</f>
        <v>3</v>
      </c>
      <c r="VR101" s="395">
        <f ca="1">IF(UZ101&lt;&gt;"",SUM(VL101:VQ101),"")</f>
        <v>4</v>
      </c>
      <c r="YT101" s="395">
        <f ca="1">IF(COUNTIF(YT49:YT52,4)=4,1,SUMPRODUCT((YT49:YT52=YT49)*(YS49:YS52=YS49)*(YQ49:YQ52&gt;YQ49))+1)</f>
        <v>1</v>
      </c>
      <c r="ZE101" s="395">
        <f ca="1">IF(ZF49&lt;&gt;"",SUMPRODUCT((ZM49:ZM52=ZM49)*(ZL49:ZL52=ZL49)*(ZJ49:ZJ52=ZJ49)*(ZK49:ZK52=ZK49)),"")</f>
        <v>4</v>
      </c>
      <c r="ZF101" s="395" t="str">
        <f ca="1">IF(AND(ZE101&lt;&gt;"",ZE101&gt;1),ZF49,"")</f>
        <v>Pachuca</v>
      </c>
      <c r="ZG101" s="395">
        <f ca="1">SUMPRODUCT((ACK3:ACK54=ZF101)*(ACN3:ACN54=ZF102)*(ACO3:ACO54="W"))+SUMPRODUCT((ACK3:ACK54=ZF101)*(ACN3:ACN54=ZF103)*(ACO3:ACO54="W"))+SUMPRODUCT((ACK3:ACK54=ZF101)*(ACN3:ACN54=ZF104)*(ACO3:ACO54="W"))+SUMPRODUCT((ACK3:ACK54=ZF101)*(ACN3:ACN54=ZF105)*(ACO3:ACO54="W"))+SUMPRODUCT((ACK3:ACK54=ZF102)*(ACN3:ACN54=ZF101)*(ACP3:ACP54="W"))+SUMPRODUCT((ACK3:ACK54=ZF103)*(ACN3:ACN54=ZF101)*(ACP3:ACP54="W"))+SUMPRODUCT((ACK3:ACK54=ZF104)*(ACN3:ACN54=ZF101)*(ACP3:ACP54="W"))+SUMPRODUCT((ACK3:ACK54=ZF105)*(ACN3:ACN54=ZF101)*(ACP3:ACP54="W"))</f>
        <v>0</v>
      </c>
      <c r="ZH101" s="395">
        <f ca="1">SUMPRODUCT((ACK3:ACK54=ZF101)*(ACN3:ACN54=ZF102)*(ACO3:ACO54="D"))+SUMPRODUCT((ACK3:ACK54=ZF101)*(ACN3:ACN54=ZF103)*(ACO3:ACO54="D"))+SUMPRODUCT((ACK3:ACK54=ZF101)*(ACN3:ACN54=ZF104)*(ACO3:ACO54="D"))+SUMPRODUCT((ACK3:ACK54=ZF101)*(ACN3:ACN54=ZF105)*(ACO3:ACO54="D"))+SUMPRODUCT((ACK3:ACK54=ZF102)*(ACN3:ACN54=ZF101)*(ACO3:ACO54="D"))+SUMPRODUCT((ACK3:ACK54=ZF103)*(ACN3:ACN54=ZF101)*(ACO3:ACO54="D"))+SUMPRODUCT((ACK3:ACK54=ZF104)*(ACN3:ACN54=ZF101)*(ACO3:ACO54="D"))+SUMPRODUCT((ACK3:ACK54=ZF105)*(ACN3:ACN54=ZF101)*(ACO3:ACO54="D"))</f>
        <v>0</v>
      </c>
      <c r="ZI101" s="395">
        <f ca="1">SUMPRODUCT((ACK3:ACK54=ZF101)*(ACN3:ACN54=ZF102)*(ACO3:ACO54="L"))+SUMPRODUCT((ACK3:ACK54=ZF101)*(ACN3:ACN54=ZF103)*(ACO3:ACO54="L"))+SUMPRODUCT((ACK3:ACK54=ZF101)*(ACN3:ACN54=ZF104)*(ACO3:ACO54="L"))+SUMPRODUCT((ACK3:ACK54=ZF101)*(ACN3:ACN54=ZF105)*(ACO3:ACO54="L"))+SUMPRODUCT((ACK3:ACK54=ZF102)*(ACN3:ACN54=ZF101)*(ACP3:ACP54="L"))+SUMPRODUCT((ACK3:ACK54=ZF103)*(ACN3:ACN54=ZF101)*(ACP3:ACP54="L"))+SUMPRODUCT((ACK3:ACK54=ZF104)*(ACN3:ACN54=ZF101)*(ACP3:ACP54="L"))+SUMPRODUCT((ACK3:ACK54=ZF105)*(ACN3:ACN54=ZF101)*(ACP3:ACP54="L"))</f>
        <v>0</v>
      </c>
      <c r="ZJ101" s="395">
        <f ca="1">SUMPRODUCT((ACK3:ACK54=ZF101)*(ACN3:ACN54=ZF102)*ACL3:ACL54)+SUMPRODUCT((ACK3:ACK54=ZF101)*(ACN3:ACN54=ZF103)*ACL3:ACL54)+SUMPRODUCT((ACK3:ACK54=ZF101)*(ACN3:ACN54=ZF104)*ACL3:ACL54)+SUMPRODUCT((ACK3:ACK54=ZF101)*(ACN3:ACN54=ZF105)*ACL3:ACL54)+SUMPRODUCT((ACK3:ACK54=ZF102)*(ACN3:ACN54=ZF101)*ACM3:ACM54)+SUMPRODUCT((ACK3:ACK54=ZF103)*(ACN3:ACN54=ZF101)*ACM3:ACM54)+SUMPRODUCT((ACK3:ACK54=ZF104)*(ACN3:ACN54=ZF101)*ACM3:ACM54)+SUMPRODUCT((ACK3:ACK54=ZF105)*(ACN3:ACN54=ZF101)*ACM3:ACM54)</f>
        <v>0</v>
      </c>
      <c r="ZK101" s="395">
        <f ca="1">SUMPRODUCT((ACK3:ACK54=ZF101)*(ACN3:ACN54=ZF102)*ACM3:ACM54)+SUMPRODUCT((ACK3:ACK54=ZF101)*(ACN3:ACN54=ZF103)*ACM3:ACM54)+SUMPRODUCT((ACK3:ACK54=ZF101)*(ACN3:ACN54=ZF104)*ACM3:ACM54)+SUMPRODUCT((ACK3:ACK54=ZF101)*(ACN3:ACN54=ZF105)*ACM3:ACM54)+SUMPRODUCT((ACK3:ACK54=ZF102)*(ACN3:ACN54=ZF101)*ACL3:ACL54)+SUMPRODUCT((ACK3:ACK54=ZF103)*(ACN3:ACN54=ZF101)*ACL3:ACL54)+SUMPRODUCT((ACK3:ACK54=ZF104)*(ACN3:ACN54=ZF101)*ACL3:ACL54)+SUMPRODUCT((ACK3:ACK54=ZF105)*(ACN3:ACN54=ZF101)*ACL3:ACL54)</f>
        <v>0</v>
      </c>
      <c r="ZL101" s="395">
        <f ca="1">ZJ101-ZK101+1000</f>
        <v>1000</v>
      </c>
      <c r="ZM101" s="395">
        <f ca="1">IF(ZF101&lt;&gt;"",ZG101*3+ZH101*1,"")</f>
        <v>0</v>
      </c>
      <c r="ZN101" s="395">
        <f ca="1">IF(ZF101&lt;&gt;"",VLOOKUP(ZF101,YM4:YS52,7,FALSE),"")</f>
        <v>1000</v>
      </c>
      <c r="ZO101" s="395">
        <f ca="1">IF(ZF101&lt;&gt;"",VLOOKUP(ZF101,YM4:YS52,5,FALSE),"")</f>
        <v>0</v>
      </c>
      <c r="ZP101" s="395">
        <f ca="1">IF(ZF101&lt;&gt;"",VLOOKUP(ZF101,YM4:YU52,9,FALSE),"")</f>
        <v>1</v>
      </c>
      <c r="ZQ101" s="395">
        <f ca="1">ZM101</f>
        <v>0</v>
      </c>
      <c r="ZR101" s="395">
        <f ca="1">IF(ZF101&lt;&gt;"",RANK(ZQ101,ZQ101:ZQ104),"")</f>
        <v>1</v>
      </c>
      <c r="ZS101" s="395">
        <f ca="1">IF(ZF101&lt;&gt;"",SUMPRODUCT((ZQ101:ZQ104=ZQ101)*(ZL101:ZL104&gt;ZL101)),"")</f>
        <v>0</v>
      </c>
      <c r="ZT101" s="395">
        <f ca="1">IF(ZF101&lt;&gt;"",SUMPRODUCT((ZQ101:ZQ104=ZQ101)*(ZL101:ZL104=ZL101)*(ZJ101:ZJ104&gt;ZJ101)),"")</f>
        <v>0</v>
      </c>
      <c r="ZU101" s="395">
        <f ca="1">IF(ZF101&lt;&gt;"",SUMPRODUCT((ZQ101:ZQ104=ZQ101)*(ZL101:ZL104=ZL101)*(ZJ101:ZJ104=ZJ101)*(ZN101:ZN104&gt;ZN101)),"")</f>
        <v>0</v>
      </c>
      <c r="ZV101" s="395">
        <f ca="1">IF(ZF101&lt;&gt;"",SUMPRODUCT((ZQ101:ZQ104=ZQ101)*(ZL101:ZL104=ZL101)*(ZJ101:ZJ104=ZJ101)*(ZN101:ZN104=ZN101)*(ZO101:ZO104&gt;ZO101)),"")</f>
        <v>0</v>
      </c>
      <c r="ZW101" s="395">
        <f ca="1">IF(ZF101&lt;&gt;"",SUMPRODUCT((ZQ101:ZQ104=ZQ101)*(ZL101:ZL104=ZL101)*(ZJ101:ZJ104=ZJ101)*(ZN101:ZN104=ZN101)*(ZO101:ZO104=ZO101)*(ZP101:ZP104&gt;ZP101)),"")</f>
        <v>3</v>
      </c>
      <c r="ZX101" s="395">
        <f ca="1">IF(ZF101&lt;&gt;"",SUM(ZR101:ZW101),"")</f>
        <v>4</v>
      </c>
      <c r="ACZ101" s="395">
        <f ca="1">IF(COUNTIF(ACZ49:ACZ52,4)=4,1,SUMPRODUCT((ACZ49:ACZ52=ACZ49)*(ACY49:ACY52=ACY49)*(ACW49:ACW52&gt;ACW49))+1)</f>
        <v>1</v>
      </c>
      <c r="ADK101" s="395">
        <f ca="1">IF(ADL49&lt;&gt;"",SUMPRODUCT((ADS49:ADS52=ADS49)*(ADR49:ADR52=ADR49)*(ADP49:ADP52=ADP49)*(ADQ49:ADQ52=ADQ49)),"")</f>
        <v>4</v>
      </c>
      <c r="ADL101" s="395" t="str">
        <f ca="1">IF(AND(ADK101&lt;&gt;"",ADK101&gt;1),ADL49,"")</f>
        <v>Pachuca</v>
      </c>
      <c r="ADM101" s="395">
        <f ca="1">SUMPRODUCT((AGQ3:AGQ54=ADL101)*(AGT3:AGT54=ADL102)*(AGU3:AGU54="W"))+SUMPRODUCT((AGQ3:AGQ54=ADL101)*(AGT3:AGT54=ADL103)*(AGU3:AGU54="W"))+SUMPRODUCT((AGQ3:AGQ54=ADL101)*(AGT3:AGT54=ADL104)*(AGU3:AGU54="W"))+SUMPRODUCT((AGQ3:AGQ54=ADL101)*(AGT3:AGT54=ADL105)*(AGU3:AGU54="W"))+SUMPRODUCT((AGQ3:AGQ54=ADL102)*(AGT3:AGT54=ADL101)*(AGV3:AGV54="W"))+SUMPRODUCT((AGQ3:AGQ54=ADL103)*(AGT3:AGT54=ADL101)*(AGV3:AGV54="W"))+SUMPRODUCT((AGQ3:AGQ54=ADL104)*(AGT3:AGT54=ADL101)*(AGV3:AGV54="W"))+SUMPRODUCT((AGQ3:AGQ54=ADL105)*(AGT3:AGT54=ADL101)*(AGV3:AGV54="W"))</f>
        <v>0</v>
      </c>
      <c r="ADN101" s="395">
        <f ca="1">SUMPRODUCT((AGQ3:AGQ54=ADL101)*(AGT3:AGT54=ADL102)*(AGU3:AGU54="D"))+SUMPRODUCT((AGQ3:AGQ54=ADL101)*(AGT3:AGT54=ADL103)*(AGU3:AGU54="D"))+SUMPRODUCT((AGQ3:AGQ54=ADL101)*(AGT3:AGT54=ADL104)*(AGU3:AGU54="D"))+SUMPRODUCT((AGQ3:AGQ54=ADL101)*(AGT3:AGT54=ADL105)*(AGU3:AGU54="D"))+SUMPRODUCT((AGQ3:AGQ54=ADL102)*(AGT3:AGT54=ADL101)*(AGU3:AGU54="D"))+SUMPRODUCT((AGQ3:AGQ54=ADL103)*(AGT3:AGT54=ADL101)*(AGU3:AGU54="D"))+SUMPRODUCT((AGQ3:AGQ54=ADL104)*(AGT3:AGT54=ADL101)*(AGU3:AGU54="D"))+SUMPRODUCT((AGQ3:AGQ54=ADL105)*(AGT3:AGT54=ADL101)*(AGU3:AGU54="D"))</f>
        <v>0</v>
      </c>
      <c r="ADO101" s="395">
        <f ca="1">SUMPRODUCT((AGQ3:AGQ54=ADL101)*(AGT3:AGT54=ADL102)*(AGU3:AGU54="L"))+SUMPRODUCT((AGQ3:AGQ54=ADL101)*(AGT3:AGT54=ADL103)*(AGU3:AGU54="L"))+SUMPRODUCT((AGQ3:AGQ54=ADL101)*(AGT3:AGT54=ADL104)*(AGU3:AGU54="L"))+SUMPRODUCT((AGQ3:AGQ54=ADL101)*(AGT3:AGT54=ADL105)*(AGU3:AGU54="L"))+SUMPRODUCT((AGQ3:AGQ54=ADL102)*(AGT3:AGT54=ADL101)*(AGV3:AGV54="L"))+SUMPRODUCT((AGQ3:AGQ54=ADL103)*(AGT3:AGT54=ADL101)*(AGV3:AGV54="L"))+SUMPRODUCT((AGQ3:AGQ54=ADL104)*(AGT3:AGT54=ADL101)*(AGV3:AGV54="L"))+SUMPRODUCT((AGQ3:AGQ54=ADL105)*(AGT3:AGT54=ADL101)*(AGV3:AGV54="L"))</f>
        <v>0</v>
      </c>
      <c r="ADP101" s="395">
        <f ca="1">SUMPRODUCT((AGQ3:AGQ54=ADL101)*(AGT3:AGT54=ADL102)*AGR3:AGR54)+SUMPRODUCT((AGQ3:AGQ54=ADL101)*(AGT3:AGT54=ADL103)*AGR3:AGR54)+SUMPRODUCT((AGQ3:AGQ54=ADL101)*(AGT3:AGT54=ADL104)*AGR3:AGR54)+SUMPRODUCT((AGQ3:AGQ54=ADL101)*(AGT3:AGT54=ADL105)*AGR3:AGR54)+SUMPRODUCT((AGQ3:AGQ54=ADL102)*(AGT3:AGT54=ADL101)*AGS3:AGS54)+SUMPRODUCT((AGQ3:AGQ54=ADL103)*(AGT3:AGT54=ADL101)*AGS3:AGS54)+SUMPRODUCT((AGQ3:AGQ54=ADL104)*(AGT3:AGT54=ADL101)*AGS3:AGS54)+SUMPRODUCT((AGQ3:AGQ54=ADL105)*(AGT3:AGT54=ADL101)*AGS3:AGS54)</f>
        <v>0</v>
      </c>
      <c r="ADQ101" s="395">
        <f ca="1">SUMPRODUCT((AGQ3:AGQ54=ADL101)*(AGT3:AGT54=ADL102)*AGS3:AGS54)+SUMPRODUCT((AGQ3:AGQ54=ADL101)*(AGT3:AGT54=ADL103)*AGS3:AGS54)+SUMPRODUCT((AGQ3:AGQ54=ADL101)*(AGT3:AGT54=ADL104)*AGS3:AGS54)+SUMPRODUCT((AGQ3:AGQ54=ADL101)*(AGT3:AGT54=ADL105)*AGS3:AGS54)+SUMPRODUCT((AGQ3:AGQ54=ADL102)*(AGT3:AGT54=ADL101)*AGR3:AGR54)+SUMPRODUCT((AGQ3:AGQ54=ADL103)*(AGT3:AGT54=ADL101)*AGR3:AGR54)+SUMPRODUCT((AGQ3:AGQ54=ADL104)*(AGT3:AGT54=ADL101)*AGR3:AGR54)+SUMPRODUCT((AGQ3:AGQ54=ADL105)*(AGT3:AGT54=ADL101)*AGR3:AGR54)</f>
        <v>0</v>
      </c>
      <c r="ADR101" s="395">
        <f ca="1">ADP101-ADQ101+1000</f>
        <v>1000</v>
      </c>
      <c r="ADS101" s="395">
        <f ca="1">IF(ADL101&lt;&gt;"",ADM101*3+ADN101*1,"")</f>
        <v>0</v>
      </c>
      <c r="ADT101" s="395">
        <f ca="1">IF(ADL101&lt;&gt;"",VLOOKUP(ADL101,ACS4:ACY52,7,FALSE),"")</f>
        <v>1000</v>
      </c>
      <c r="ADU101" s="395">
        <f ca="1">IF(ADL101&lt;&gt;"",VLOOKUP(ADL101,ACS4:ACY52,5,FALSE),"")</f>
        <v>0</v>
      </c>
      <c r="ADV101" s="395">
        <f ca="1">IF(ADL101&lt;&gt;"",VLOOKUP(ADL101,ACS4:ADA52,9,FALSE),"")</f>
        <v>1</v>
      </c>
      <c r="ADW101" s="395">
        <f ca="1">ADS101</f>
        <v>0</v>
      </c>
      <c r="ADX101" s="395">
        <f ca="1">IF(ADL101&lt;&gt;"",RANK(ADW101,ADW101:ADW104),"")</f>
        <v>1</v>
      </c>
      <c r="ADY101" s="395">
        <f ca="1">IF(ADL101&lt;&gt;"",SUMPRODUCT((ADW101:ADW104=ADW101)*(ADR101:ADR104&gt;ADR101)),"")</f>
        <v>0</v>
      </c>
      <c r="ADZ101" s="395">
        <f ca="1">IF(ADL101&lt;&gt;"",SUMPRODUCT((ADW101:ADW104=ADW101)*(ADR101:ADR104=ADR101)*(ADP101:ADP104&gt;ADP101)),"")</f>
        <v>0</v>
      </c>
      <c r="AEA101" s="395">
        <f ca="1">IF(ADL101&lt;&gt;"",SUMPRODUCT((ADW101:ADW104=ADW101)*(ADR101:ADR104=ADR101)*(ADP101:ADP104=ADP101)*(ADT101:ADT104&gt;ADT101)),"")</f>
        <v>0</v>
      </c>
      <c r="AEB101" s="395">
        <f ca="1">IF(ADL101&lt;&gt;"",SUMPRODUCT((ADW101:ADW104=ADW101)*(ADR101:ADR104=ADR101)*(ADP101:ADP104=ADP101)*(ADT101:ADT104=ADT101)*(ADU101:ADU104&gt;ADU101)),"")</f>
        <v>0</v>
      </c>
      <c r="AEC101" s="395">
        <f ca="1">IF(ADL101&lt;&gt;"",SUMPRODUCT((ADW101:ADW104=ADW101)*(ADR101:ADR104=ADR101)*(ADP101:ADP104=ADP101)*(ADT101:ADT104=ADT101)*(ADU101:ADU104=ADU101)*(ADV101:ADV104&gt;ADV101)),"")</f>
        <v>3</v>
      </c>
      <c r="AED101" s="395">
        <f ca="1">IF(ADL101&lt;&gt;"",SUM(ADX101:AEC101),"")</f>
        <v>4</v>
      </c>
      <c r="AHF101" s="395">
        <f ca="1">IF(COUNTIF(AHF49:AHF52,4)=4,1,SUMPRODUCT((AHF49:AHF52=AHF49)*(AHE49:AHE52=AHE49)*(AHC49:AHC52&gt;AHC49))+1)</f>
        <v>1</v>
      </c>
      <c r="AHQ101" s="395">
        <f ca="1">IF(AHR49&lt;&gt;"",SUMPRODUCT((AHY49:AHY52=AHY49)*(AHX49:AHX52=AHX49)*(AHV49:AHV52=AHV49)*(AHW49:AHW52=AHW49)),"")</f>
        <v>4</v>
      </c>
      <c r="AHR101" s="395" t="str">
        <f ca="1">IF(AND(AHQ101&lt;&gt;"",AHQ101&gt;1),AHR49,"")</f>
        <v>Pachuca</v>
      </c>
      <c r="AHS101" s="395">
        <f ca="1">SUMPRODUCT((AKW3:AKW54=AHR101)*(AKZ3:AKZ54=AHR102)*(ALA3:ALA54="W"))+SUMPRODUCT((AKW3:AKW54=AHR101)*(AKZ3:AKZ54=AHR103)*(ALA3:ALA54="W"))+SUMPRODUCT((AKW3:AKW54=AHR101)*(AKZ3:AKZ54=AHR104)*(ALA3:ALA54="W"))+SUMPRODUCT((AKW3:AKW54=AHR101)*(AKZ3:AKZ54=AHR105)*(ALA3:ALA54="W"))+SUMPRODUCT((AKW3:AKW54=AHR102)*(AKZ3:AKZ54=AHR101)*(ALB3:ALB54="W"))+SUMPRODUCT((AKW3:AKW54=AHR103)*(AKZ3:AKZ54=AHR101)*(ALB3:ALB54="W"))+SUMPRODUCT((AKW3:AKW54=AHR104)*(AKZ3:AKZ54=AHR101)*(ALB3:ALB54="W"))+SUMPRODUCT((AKW3:AKW54=AHR105)*(AKZ3:AKZ54=AHR101)*(ALB3:ALB54="W"))</f>
        <v>0</v>
      </c>
      <c r="AHT101" s="395">
        <f ca="1">SUMPRODUCT((AKW3:AKW54=AHR101)*(AKZ3:AKZ54=AHR102)*(ALA3:ALA54="D"))+SUMPRODUCT((AKW3:AKW54=AHR101)*(AKZ3:AKZ54=AHR103)*(ALA3:ALA54="D"))+SUMPRODUCT((AKW3:AKW54=AHR101)*(AKZ3:AKZ54=AHR104)*(ALA3:ALA54="D"))+SUMPRODUCT((AKW3:AKW54=AHR101)*(AKZ3:AKZ54=AHR105)*(ALA3:ALA54="D"))+SUMPRODUCT((AKW3:AKW54=AHR102)*(AKZ3:AKZ54=AHR101)*(ALA3:ALA54="D"))+SUMPRODUCT((AKW3:AKW54=AHR103)*(AKZ3:AKZ54=AHR101)*(ALA3:ALA54="D"))+SUMPRODUCT((AKW3:AKW54=AHR104)*(AKZ3:AKZ54=AHR101)*(ALA3:ALA54="D"))+SUMPRODUCT((AKW3:AKW54=AHR105)*(AKZ3:AKZ54=AHR101)*(ALA3:ALA54="D"))</f>
        <v>0</v>
      </c>
      <c r="AHU101" s="395">
        <f ca="1">SUMPRODUCT((AKW3:AKW54=AHR101)*(AKZ3:AKZ54=AHR102)*(ALA3:ALA54="L"))+SUMPRODUCT((AKW3:AKW54=AHR101)*(AKZ3:AKZ54=AHR103)*(ALA3:ALA54="L"))+SUMPRODUCT((AKW3:AKW54=AHR101)*(AKZ3:AKZ54=AHR104)*(ALA3:ALA54="L"))+SUMPRODUCT((AKW3:AKW54=AHR101)*(AKZ3:AKZ54=AHR105)*(ALA3:ALA54="L"))+SUMPRODUCT((AKW3:AKW54=AHR102)*(AKZ3:AKZ54=AHR101)*(ALB3:ALB54="L"))+SUMPRODUCT((AKW3:AKW54=AHR103)*(AKZ3:AKZ54=AHR101)*(ALB3:ALB54="L"))+SUMPRODUCT((AKW3:AKW54=AHR104)*(AKZ3:AKZ54=AHR101)*(ALB3:ALB54="L"))+SUMPRODUCT((AKW3:AKW54=AHR105)*(AKZ3:AKZ54=AHR101)*(ALB3:ALB54="L"))</f>
        <v>0</v>
      </c>
      <c r="AHV101" s="395">
        <f ca="1">SUMPRODUCT((AKW3:AKW54=AHR101)*(AKZ3:AKZ54=AHR102)*AKX3:AKX54)+SUMPRODUCT((AKW3:AKW54=AHR101)*(AKZ3:AKZ54=AHR103)*AKX3:AKX54)+SUMPRODUCT((AKW3:AKW54=AHR101)*(AKZ3:AKZ54=AHR104)*AKX3:AKX54)+SUMPRODUCT((AKW3:AKW54=AHR101)*(AKZ3:AKZ54=AHR105)*AKX3:AKX54)+SUMPRODUCT((AKW3:AKW54=AHR102)*(AKZ3:AKZ54=AHR101)*AKY3:AKY54)+SUMPRODUCT((AKW3:AKW54=AHR103)*(AKZ3:AKZ54=AHR101)*AKY3:AKY54)+SUMPRODUCT((AKW3:AKW54=AHR104)*(AKZ3:AKZ54=AHR101)*AKY3:AKY54)+SUMPRODUCT((AKW3:AKW54=AHR105)*(AKZ3:AKZ54=AHR101)*AKY3:AKY54)</f>
        <v>0</v>
      </c>
      <c r="AHW101" s="395">
        <f ca="1">SUMPRODUCT((AKW3:AKW54=AHR101)*(AKZ3:AKZ54=AHR102)*AKY3:AKY54)+SUMPRODUCT((AKW3:AKW54=AHR101)*(AKZ3:AKZ54=AHR103)*AKY3:AKY54)+SUMPRODUCT((AKW3:AKW54=AHR101)*(AKZ3:AKZ54=AHR104)*AKY3:AKY54)+SUMPRODUCT((AKW3:AKW54=AHR101)*(AKZ3:AKZ54=AHR105)*AKY3:AKY54)+SUMPRODUCT((AKW3:AKW54=AHR102)*(AKZ3:AKZ54=AHR101)*AKX3:AKX54)+SUMPRODUCT((AKW3:AKW54=AHR103)*(AKZ3:AKZ54=AHR101)*AKX3:AKX54)+SUMPRODUCT((AKW3:AKW54=AHR104)*(AKZ3:AKZ54=AHR101)*AKX3:AKX54)+SUMPRODUCT((AKW3:AKW54=AHR105)*(AKZ3:AKZ54=AHR101)*AKX3:AKX54)</f>
        <v>0</v>
      </c>
      <c r="AHX101" s="395">
        <f ca="1">AHV101-AHW101+1000</f>
        <v>1000</v>
      </c>
      <c r="AHY101" s="395">
        <f ca="1">IF(AHR101&lt;&gt;"",AHS101*3+AHT101*1,"")</f>
        <v>0</v>
      </c>
      <c r="AHZ101" s="395">
        <f ca="1">IF(AHR101&lt;&gt;"",VLOOKUP(AHR101,AGY4:AHE52,7,FALSE),"")</f>
        <v>1000</v>
      </c>
      <c r="AIA101" s="395">
        <f ca="1">IF(AHR101&lt;&gt;"",VLOOKUP(AHR101,AGY4:AHE52,5,FALSE),"")</f>
        <v>0</v>
      </c>
      <c r="AIB101" s="395">
        <f ca="1">IF(AHR101&lt;&gt;"",VLOOKUP(AHR101,AGY4:AHG52,9,FALSE),"")</f>
        <v>1</v>
      </c>
      <c r="AIC101" s="395">
        <f ca="1">AHY101</f>
        <v>0</v>
      </c>
      <c r="AID101" s="395">
        <f ca="1">IF(AHR101&lt;&gt;"",RANK(AIC101,AIC101:AIC104),"")</f>
        <v>1</v>
      </c>
      <c r="AIE101" s="395">
        <f ca="1">IF(AHR101&lt;&gt;"",SUMPRODUCT((AIC101:AIC104=AIC101)*(AHX101:AHX104&gt;AHX101)),"")</f>
        <v>0</v>
      </c>
      <c r="AIF101" s="395">
        <f ca="1">IF(AHR101&lt;&gt;"",SUMPRODUCT((AIC101:AIC104=AIC101)*(AHX101:AHX104=AHX101)*(AHV101:AHV104&gt;AHV101)),"")</f>
        <v>0</v>
      </c>
      <c r="AIG101" s="395">
        <f ca="1">IF(AHR101&lt;&gt;"",SUMPRODUCT((AIC101:AIC104=AIC101)*(AHX101:AHX104=AHX101)*(AHV101:AHV104=AHV101)*(AHZ101:AHZ104&gt;AHZ101)),"")</f>
        <v>0</v>
      </c>
      <c r="AIH101" s="395">
        <f ca="1">IF(AHR101&lt;&gt;"",SUMPRODUCT((AIC101:AIC104=AIC101)*(AHX101:AHX104=AHX101)*(AHV101:AHV104=AHV101)*(AHZ101:AHZ104=AHZ101)*(AIA101:AIA104&gt;AIA101)),"")</f>
        <v>0</v>
      </c>
      <c r="AII101" s="395">
        <f ca="1">IF(AHR101&lt;&gt;"",SUMPRODUCT((AIC101:AIC104=AIC101)*(AHX101:AHX104=AHX101)*(AHV101:AHV104=AHV101)*(AHZ101:AHZ104=AHZ101)*(AIA101:AIA104=AIA101)*(AIB101:AIB104&gt;AIB101)),"")</f>
        <v>3</v>
      </c>
      <c r="AIJ101" s="395">
        <f ca="1">IF(AHR101&lt;&gt;"",SUM(AID101:AII101),"")</f>
        <v>4</v>
      </c>
      <c r="ALL101" s="395">
        <f ca="1">IF(COUNTIF(ALL49:ALL52,4)=4,1,SUMPRODUCT((ALL49:ALL52=ALL49)*(ALK49:ALK52=ALK49)*(ALI49:ALI52&gt;ALI49))+1)</f>
        <v>1</v>
      </c>
      <c r="ALW101" s="395">
        <f ca="1">IF(ALX49&lt;&gt;"",SUMPRODUCT((AME49:AME52=AME49)*(AMD49:AMD52=AMD49)*(AMB49:AMB52=AMB49)*(AMC49:AMC52=AMC49)),"")</f>
        <v>4</v>
      </c>
      <c r="ALX101" s="395" t="str">
        <f ca="1">IF(AND(ALW101&lt;&gt;"",ALW101&gt;1),ALX49,"")</f>
        <v>Pachuca</v>
      </c>
      <c r="ALY101" s="395">
        <f ca="1">SUMPRODUCT((APC3:APC54=ALX101)*(APF3:APF54=ALX102)*(APG3:APG54="W"))+SUMPRODUCT((APC3:APC54=ALX101)*(APF3:APF54=ALX103)*(APG3:APG54="W"))+SUMPRODUCT((APC3:APC54=ALX101)*(APF3:APF54=ALX104)*(APG3:APG54="W"))+SUMPRODUCT((APC3:APC54=ALX101)*(APF3:APF54=ALX105)*(APG3:APG54="W"))+SUMPRODUCT((APC3:APC54=ALX102)*(APF3:APF54=ALX101)*(APH3:APH54="W"))+SUMPRODUCT((APC3:APC54=ALX103)*(APF3:APF54=ALX101)*(APH3:APH54="W"))+SUMPRODUCT((APC3:APC54=ALX104)*(APF3:APF54=ALX101)*(APH3:APH54="W"))+SUMPRODUCT((APC3:APC54=ALX105)*(APF3:APF54=ALX101)*(APH3:APH54="W"))</f>
        <v>0</v>
      </c>
      <c r="ALZ101" s="395">
        <f ca="1">SUMPRODUCT((APC3:APC54=ALX101)*(APF3:APF54=ALX102)*(APG3:APG54="D"))+SUMPRODUCT((APC3:APC54=ALX101)*(APF3:APF54=ALX103)*(APG3:APG54="D"))+SUMPRODUCT((APC3:APC54=ALX101)*(APF3:APF54=ALX104)*(APG3:APG54="D"))+SUMPRODUCT((APC3:APC54=ALX101)*(APF3:APF54=ALX105)*(APG3:APG54="D"))+SUMPRODUCT((APC3:APC54=ALX102)*(APF3:APF54=ALX101)*(APG3:APG54="D"))+SUMPRODUCT((APC3:APC54=ALX103)*(APF3:APF54=ALX101)*(APG3:APG54="D"))+SUMPRODUCT((APC3:APC54=ALX104)*(APF3:APF54=ALX101)*(APG3:APG54="D"))+SUMPRODUCT((APC3:APC54=ALX105)*(APF3:APF54=ALX101)*(APG3:APG54="D"))</f>
        <v>0</v>
      </c>
      <c r="AMA101" s="395">
        <f ca="1">SUMPRODUCT((APC3:APC54=ALX101)*(APF3:APF54=ALX102)*(APG3:APG54="L"))+SUMPRODUCT((APC3:APC54=ALX101)*(APF3:APF54=ALX103)*(APG3:APG54="L"))+SUMPRODUCT((APC3:APC54=ALX101)*(APF3:APF54=ALX104)*(APG3:APG54="L"))+SUMPRODUCT((APC3:APC54=ALX101)*(APF3:APF54=ALX105)*(APG3:APG54="L"))+SUMPRODUCT((APC3:APC54=ALX102)*(APF3:APF54=ALX101)*(APH3:APH54="L"))+SUMPRODUCT((APC3:APC54=ALX103)*(APF3:APF54=ALX101)*(APH3:APH54="L"))+SUMPRODUCT((APC3:APC54=ALX104)*(APF3:APF54=ALX101)*(APH3:APH54="L"))+SUMPRODUCT((APC3:APC54=ALX105)*(APF3:APF54=ALX101)*(APH3:APH54="L"))</f>
        <v>0</v>
      </c>
      <c r="AMB101" s="395">
        <f ca="1">SUMPRODUCT((APC3:APC54=ALX101)*(APF3:APF54=ALX102)*APD3:APD54)+SUMPRODUCT((APC3:APC54=ALX101)*(APF3:APF54=ALX103)*APD3:APD54)+SUMPRODUCT((APC3:APC54=ALX101)*(APF3:APF54=ALX104)*APD3:APD54)+SUMPRODUCT((APC3:APC54=ALX101)*(APF3:APF54=ALX105)*APD3:APD54)+SUMPRODUCT((APC3:APC54=ALX102)*(APF3:APF54=ALX101)*APE3:APE54)+SUMPRODUCT((APC3:APC54=ALX103)*(APF3:APF54=ALX101)*APE3:APE54)+SUMPRODUCT((APC3:APC54=ALX104)*(APF3:APF54=ALX101)*APE3:APE54)+SUMPRODUCT((APC3:APC54=ALX105)*(APF3:APF54=ALX101)*APE3:APE54)</f>
        <v>0</v>
      </c>
      <c r="AMC101" s="395">
        <f ca="1">SUMPRODUCT((APC3:APC54=ALX101)*(APF3:APF54=ALX102)*APE3:APE54)+SUMPRODUCT((APC3:APC54=ALX101)*(APF3:APF54=ALX103)*APE3:APE54)+SUMPRODUCT((APC3:APC54=ALX101)*(APF3:APF54=ALX104)*APE3:APE54)+SUMPRODUCT((APC3:APC54=ALX101)*(APF3:APF54=ALX105)*APE3:APE54)+SUMPRODUCT((APC3:APC54=ALX102)*(APF3:APF54=ALX101)*APD3:APD54)+SUMPRODUCT((APC3:APC54=ALX103)*(APF3:APF54=ALX101)*APD3:APD54)+SUMPRODUCT((APC3:APC54=ALX104)*(APF3:APF54=ALX101)*APD3:APD54)+SUMPRODUCT((APC3:APC54=ALX105)*(APF3:APF54=ALX101)*APD3:APD54)</f>
        <v>0</v>
      </c>
      <c r="AMD101" s="395">
        <f ca="1">AMB101-AMC101+1000</f>
        <v>1000</v>
      </c>
      <c r="AME101" s="395">
        <f ca="1">IF(ALX101&lt;&gt;"",ALY101*3+ALZ101*1,"")</f>
        <v>0</v>
      </c>
      <c r="AMF101" s="395">
        <f ca="1">IF(ALX101&lt;&gt;"",VLOOKUP(ALX101,ALE4:ALK52,7,FALSE),"")</f>
        <v>1000</v>
      </c>
      <c r="AMG101" s="395">
        <f ca="1">IF(ALX101&lt;&gt;"",VLOOKUP(ALX101,ALE4:ALK52,5,FALSE),"")</f>
        <v>0</v>
      </c>
      <c r="AMH101" s="395">
        <f ca="1">IF(ALX101&lt;&gt;"",VLOOKUP(ALX101,ALE4:ALM52,9,FALSE),"")</f>
        <v>1</v>
      </c>
      <c r="AMI101" s="395">
        <f ca="1">AME101</f>
        <v>0</v>
      </c>
      <c r="AMJ101" s="395">
        <f ca="1">IF(ALX101&lt;&gt;"",RANK(AMI101,AMI101:AMI104),"")</f>
        <v>1</v>
      </c>
      <c r="AMK101" s="395">
        <f ca="1">IF(ALX101&lt;&gt;"",SUMPRODUCT((AMI101:AMI104=AMI101)*(AMD101:AMD104&gt;AMD101)),"")</f>
        <v>0</v>
      </c>
      <c r="AML101" s="395">
        <f ca="1">IF(ALX101&lt;&gt;"",SUMPRODUCT((AMI101:AMI104=AMI101)*(AMD101:AMD104=AMD101)*(AMB101:AMB104&gt;AMB101)),"")</f>
        <v>0</v>
      </c>
      <c r="AMM101" s="395">
        <f ca="1">IF(ALX101&lt;&gt;"",SUMPRODUCT((AMI101:AMI104=AMI101)*(AMD101:AMD104=AMD101)*(AMB101:AMB104=AMB101)*(AMF101:AMF104&gt;AMF101)),"")</f>
        <v>0</v>
      </c>
      <c r="AMN101" s="395">
        <f ca="1">IF(ALX101&lt;&gt;"",SUMPRODUCT((AMI101:AMI104=AMI101)*(AMD101:AMD104=AMD101)*(AMB101:AMB104=AMB101)*(AMF101:AMF104=AMF101)*(AMG101:AMG104&gt;AMG101)),"")</f>
        <v>0</v>
      </c>
      <c r="AMO101" s="395">
        <f ca="1">IF(ALX101&lt;&gt;"",SUMPRODUCT((AMI101:AMI104=AMI101)*(AMD101:AMD104=AMD101)*(AMB101:AMB104=AMB101)*(AMF101:AMF104=AMF101)*(AMG101:AMG104=AMG101)*(AMH101:AMH104&gt;AMH101)),"")</f>
        <v>3</v>
      </c>
      <c r="AMP101" s="395">
        <f ca="1">IF(ALX101&lt;&gt;"",SUM(AMJ101:AMO101),"")</f>
        <v>4</v>
      </c>
      <c r="APR101" s="395">
        <f ca="1">IF(COUNTIF(APR49:APR52,4)=4,1,SUMPRODUCT((APR49:APR52=APR49)*(APQ49:APQ52=APQ49)*(APO49:APO52&gt;APO49))+1)</f>
        <v>1</v>
      </c>
      <c r="AQC101" s="395">
        <f ca="1">IF(AQD49&lt;&gt;"",SUMPRODUCT((AQK49:AQK52=AQK49)*(AQJ49:AQJ52=AQJ49)*(AQH49:AQH52=AQH49)*(AQI49:AQI52=AQI49)),"")</f>
        <v>4</v>
      </c>
      <c r="AQD101" s="395" t="str">
        <f ca="1">IF(AND(AQC101&lt;&gt;"",AQC101&gt;1),AQD49,"")</f>
        <v>Pachuca</v>
      </c>
      <c r="AQE101" s="395">
        <f ca="1">SUMPRODUCT((ATI3:ATI54=AQD101)*(ATL3:ATL54=AQD102)*(ATM3:ATM54="W"))+SUMPRODUCT((ATI3:ATI54=AQD101)*(ATL3:ATL54=AQD103)*(ATM3:ATM54="W"))+SUMPRODUCT((ATI3:ATI54=AQD101)*(ATL3:ATL54=AQD104)*(ATM3:ATM54="W"))+SUMPRODUCT((ATI3:ATI54=AQD101)*(ATL3:ATL54=AQD105)*(ATM3:ATM54="W"))+SUMPRODUCT((ATI3:ATI54=AQD102)*(ATL3:ATL54=AQD101)*(ATN3:ATN54="W"))+SUMPRODUCT((ATI3:ATI54=AQD103)*(ATL3:ATL54=AQD101)*(ATN3:ATN54="W"))+SUMPRODUCT((ATI3:ATI54=AQD104)*(ATL3:ATL54=AQD101)*(ATN3:ATN54="W"))+SUMPRODUCT((ATI3:ATI54=AQD105)*(ATL3:ATL54=AQD101)*(ATN3:ATN54="W"))</f>
        <v>0</v>
      </c>
      <c r="AQF101" s="395">
        <f ca="1">SUMPRODUCT((ATI3:ATI54=AQD101)*(ATL3:ATL54=AQD102)*(ATM3:ATM54="D"))+SUMPRODUCT((ATI3:ATI54=AQD101)*(ATL3:ATL54=AQD103)*(ATM3:ATM54="D"))+SUMPRODUCT((ATI3:ATI54=AQD101)*(ATL3:ATL54=AQD104)*(ATM3:ATM54="D"))+SUMPRODUCT((ATI3:ATI54=AQD101)*(ATL3:ATL54=AQD105)*(ATM3:ATM54="D"))+SUMPRODUCT((ATI3:ATI54=AQD102)*(ATL3:ATL54=AQD101)*(ATM3:ATM54="D"))+SUMPRODUCT((ATI3:ATI54=AQD103)*(ATL3:ATL54=AQD101)*(ATM3:ATM54="D"))+SUMPRODUCT((ATI3:ATI54=AQD104)*(ATL3:ATL54=AQD101)*(ATM3:ATM54="D"))+SUMPRODUCT((ATI3:ATI54=AQD105)*(ATL3:ATL54=AQD101)*(ATM3:ATM54="D"))</f>
        <v>0</v>
      </c>
      <c r="AQG101" s="395">
        <f ca="1">SUMPRODUCT((ATI3:ATI54=AQD101)*(ATL3:ATL54=AQD102)*(ATM3:ATM54="L"))+SUMPRODUCT((ATI3:ATI54=AQD101)*(ATL3:ATL54=AQD103)*(ATM3:ATM54="L"))+SUMPRODUCT((ATI3:ATI54=AQD101)*(ATL3:ATL54=AQD104)*(ATM3:ATM54="L"))+SUMPRODUCT((ATI3:ATI54=AQD101)*(ATL3:ATL54=AQD105)*(ATM3:ATM54="L"))+SUMPRODUCT((ATI3:ATI54=AQD102)*(ATL3:ATL54=AQD101)*(ATN3:ATN54="L"))+SUMPRODUCT((ATI3:ATI54=AQD103)*(ATL3:ATL54=AQD101)*(ATN3:ATN54="L"))+SUMPRODUCT((ATI3:ATI54=AQD104)*(ATL3:ATL54=AQD101)*(ATN3:ATN54="L"))+SUMPRODUCT((ATI3:ATI54=AQD105)*(ATL3:ATL54=AQD101)*(ATN3:ATN54="L"))</f>
        <v>0</v>
      </c>
      <c r="AQH101" s="395">
        <f ca="1">SUMPRODUCT((ATI3:ATI54=AQD101)*(ATL3:ATL54=AQD102)*ATJ3:ATJ54)+SUMPRODUCT((ATI3:ATI54=AQD101)*(ATL3:ATL54=AQD103)*ATJ3:ATJ54)+SUMPRODUCT((ATI3:ATI54=AQD101)*(ATL3:ATL54=AQD104)*ATJ3:ATJ54)+SUMPRODUCT((ATI3:ATI54=AQD101)*(ATL3:ATL54=AQD105)*ATJ3:ATJ54)+SUMPRODUCT((ATI3:ATI54=AQD102)*(ATL3:ATL54=AQD101)*ATK3:ATK54)+SUMPRODUCT((ATI3:ATI54=AQD103)*(ATL3:ATL54=AQD101)*ATK3:ATK54)+SUMPRODUCT((ATI3:ATI54=AQD104)*(ATL3:ATL54=AQD101)*ATK3:ATK54)+SUMPRODUCT((ATI3:ATI54=AQD105)*(ATL3:ATL54=AQD101)*ATK3:ATK54)</f>
        <v>0</v>
      </c>
      <c r="AQI101" s="395">
        <f ca="1">SUMPRODUCT((ATI3:ATI54=AQD101)*(ATL3:ATL54=AQD102)*ATK3:ATK54)+SUMPRODUCT((ATI3:ATI54=AQD101)*(ATL3:ATL54=AQD103)*ATK3:ATK54)+SUMPRODUCT((ATI3:ATI54=AQD101)*(ATL3:ATL54=AQD104)*ATK3:ATK54)+SUMPRODUCT((ATI3:ATI54=AQD101)*(ATL3:ATL54=AQD105)*ATK3:ATK54)+SUMPRODUCT((ATI3:ATI54=AQD102)*(ATL3:ATL54=AQD101)*ATJ3:ATJ54)+SUMPRODUCT((ATI3:ATI54=AQD103)*(ATL3:ATL54=AQD101)*ATJ3:ATJ54)+SUMPRODUCT((ATI3:ATI54=AQD104)*(ATL3:ATL54=AQD101)*ATJ3:ATJ54)+SUMPRODUCT((ATI3:ATI54=AQD105)*(ATL3:ATL54=AQD101)*ATJ3:ATJ54)</f>
        <v>0</v>
      </c>
      <c r="AQJ101" s="395">
        <f ca="1">AQH101-AQI101+1000</f>
        <v>1000</v>
      </c>
      <c r="AQK101" s="395">
        <f ca="1">IF(AQD101&lt;&gt;"",AQE101*3+AQF101*1,"")</f>
        <v>0</v>
      </c>
      <c r="AQL101" s="395">
        <f ca="1">IF(AQD101&lt;&gt;"",VLOOKUP(AQD101,APK4:APQ52,7,FALSE),"")</f>
        <v>1000</v>
      </c>
      <c r="AQM101" s="395">
        <f ca="1">IF(AQD101&lt;&gt;"",VLOOKUP(AQD101,APK4:APQ52,5,FALSE),"")</f>
        <v>0</v>
      </c>
      <c r="AQN101" s="395">
        <f ca="1">IF(AQD101&lt;&gt;"",VLOOKUP(AQD101,APK4:APS52,9,FALSE),"")</f>
        <v>1</v>
      </c>
      <c r="AQO101" s="395">
        <f ca="1">AQK101</f>
        <v>0</v>
      </c>
      <c r="AQP101" s="395">
        <f ca="1">IF(AQD101&lt;&gt;"",RANK(AQO101,AQO101:AQO104),"")</f>
        <v>1</v>
      </c>
      <c r="AQQ101" s="395">
        <f ca="1">IF(AQD101&lt;&gt;"",SUMPRODUCT((AQO101:AQO104=AQO101)*(AQJ101:AQJ104&gt;AQJ101)),"")</f>
        <v>0</v>
      </c>
      <c r="AQR101" s="395">
        <f ca="1">IF(AQD101&lt;&gt;"",SUMPRODUCT((AQO101:AQO104=AQO101)*(AQJ101:AQJ104=AQJ101)*(AQH101:AQH104&gt;AQH101)),"")</f>
        <v>0</v>
      </c>
      <c r="AQS101" s="395">
        <f ca="1">IF(AQD101&lt;&gt;"",SUMPRODUCT((AQO101:AQO104=AQO101)*(AQJ101:AQJ104=AQJ101)*(AQH101:AQH104=AQH101)*(AQL101:AQL104&gt;AQL101)),"")</f>
        <v>0</v>
      </c>
      <c r="AQT101" s="395">
        <f ca="1">IF(AQD101&lt;&gt;"",SUMPRODUCT((AQO101:AQO104=AQO101)*(AQJ101:AQJ104=AQJ101)*(AQH101:AQH104=AQH101)*(AQL101:AQL104=AQL101)*(AQM101:AQM104&gt;AQM101)),"")</f>
        <v>0</v>
      </c>
      <c r="AQU101" s="395">
        <f ca="1">IF(AQD101&lt;&gt;"",SUMPRODUCT((AQO101:AQO104=AQO101)*(AQJ101:AQJ104=AQJ101)*(AQH101:AQH104=AQH101)*(AQL101:AQL104=AQL101)*(AQM101:AQM104=AQM101)*(AQN101:AQN104&gt;AQN101)),"")</f>
        <v>3</v>
      </c>
      <c r="AQV101" s="395">
        <f ca="1">IF(AQD101&lt;&gt;"",SUM(AQP101:AQU101),"")</f>
        <v>4</v>
      </c>
    </row>
    <row r="102" spans="7:1160" x14ac:dyDescent="0.25">
      <c r="G102" s="395">
        <v>1</v>
      </c>
      <c r="H102" s="395">
        <v>1</v>
      </c>
      <c r="I102" s="395">
        <v>1</v>
      </c>
      <c r="J102" s="395">
        <f>IF(COUNTIF(J49:J52,4)=4,1,SUMPRODUCT((J49:J52=J50)*(I49:I52=I50)*(G49:G52&gt;G50))+1)</f>
        <v>1</v>
      </c>
      <c r="U102" s="395" t="str">
        <f>IF(V50&lt;&gt;"",SUMPRODUCT((AC49:AC52=AC50)*(AB49:AB52=AB50)*(Z49:Z52=Z50)*(AA49:AA52=AA50)),"")</f>
        <v/>
      </c>
      <c r="V102" s="395" t="str">
        <f>IF(AND(U102&lt;&gt;"",U102&gt;1),V50,"")</f>
        <v/>
      </c>
      <c r="W102" s="395">
        <f>SUMPRODUCT((DA3:DA54=V102)*(DD3:DD54=V103)*(DE3:DE54="W"))+SUMPRODUCT((DA3:DA54=V102)*(DD3:DD54=V104)*(DE3:DE54="W"))+SUMPRODUCT((DA3:DA54=V102)*(DD3:DD54=V105)*(DE3:DE54="W"))+SUMPRODUCT((DA3:DA54=V102)*(DD3:DD54=V101)*(DE3:DE54="W"))+SUMPRODUCT((DA3:DA54=V103)*(DD3:DD54=V102)*(DF3:DF54="W"))+SUMPRODUCT((DA3:DA54=V104)*(DD3:DD54=V102)*(DF3:DF54="W"))+SUMPRODUCT((DA3:DA54=V105)*(DD3:DD54=V102)*(DF3:DF54="W"))+SUMPRODUCT((DA3:DA54=V101)*(DD3:DD54=V102)*(DF3:DF54="W"))</f>
        <v>0</v>
      </c>
      <c r="X102" s="395">
        <f>SUMPRODUCT((DA3:DA54=V102)*(DD3:DD54=V103)*(DE3:DE54="D"))+SUMPRODUCT((DA3:DA54=V102)*(DD3:DD54=V104)*(DE3:DE54="D"))+SUMPRODUCT((DA3:DA54=V102)*(DD3:DD54=V105)*(DE3:DE54="D"))+SUMPRODUCT((DA3:DA54=V102)*(DD3:DD54=V101)*(DE3:DE54="D"))+SUMPRODUCT((DA3:DA54=V103)*(DD3:DD54=V102)*(DE3:DE54="D"))+SUMPRODUCT((DA3:DA54=V104)*(DD3:DD54=V102)*(DE3:DE54="D"))+SUMPRODUCT((DA3:DA54=V105)*(DD3:DD54=V102)*(DE3:DE54="D"))+SUMPRODUCT((DA3:DA54=V101)*(DD3:DD54=V102)*(DE3:DE54="D"))</f>
        <v>0</v>
      </c>
      <c r="Y102" s="395">
        <f>SUMPRODUCT((DA3:DA54=V102)*(DD3:DD54=V103)*(DE3:DE54="L"))+SUMPRODUCT((DA3:DA54=V102)*(DD3:DD54=V104)*(DE3:DE54="L"))+SUMPRODUCT((DA3:DA54=V102)*(DD3:DD54=V105)*(DE3:DE54="L"))+SUMPRODUCT((DA3:DA54=V102)*(DD3:DD54=V101)*(DE3:DE54="L"))+SUMPRODUCT((DA3:DA54=V103)*(DD3:DD54=V102)*(DF3:DF54="L"))+SUMPRODUCT((DA3:DA54=V104)*(DD3:DD54=V102)*(DF3:DF54="L"))+SUMPRODUCT((DA3:DA54=V105)*(DD3:DD54=V102)*(DF3:DF54="L"))+SUMPRODUCT((DA3:DA54=V101)*(DD3:DD54=V102)*(DF3:DF54="L"))</f>
        <v>0</v>
      </c>
      <c r="Z102" s="395">
        <f>SUMPRODUCT((DA3:DA54=V102)*(DD3:DD54=V103)*DB3:DB54)+SUMPRODUCT((DA3:DA54=V102)*(DD3:DD54=V104)*DB3:DB54)+SUMPRODUCT((DA3:DA54=V102)*(DD3:DD54=V105)*DB3:DB54)+SUMPRODUCT((DA3:DA54=V102)*(DD3:DD54=V101)*DB3:DB54)+SUMPRODUCT((DA3:DA54=V103)*(DD3:DD54=V102)*DC3:DC54)+SUMPRODUCT((DA3:DA54=V104)*(DD3:DD54=V102)*DC3:DC54)+SUMPRODUCT((DA3:DA54=V105)*(DD3:DD54=V102)*DC3:DC54)+SUMPRODUCT((DA3:DA54=V101)*(DD3:DD54=V102)*DC3:DC54)</f>
        <v>0</v>
      </c>
      <c r="AA102" s="395">
        <f>SUMPRODUCT((DA3:DA54=V102)*(DD3:DD54=V103)*DC3:DC54)+SUMPRODUCT((DA3:DA54=V102)*(DD3:DD54=V104)*DC3:DC54)+SUMPRODUCT((DA3:DA54=V102)*(DD3:DD54=V105)*DC3:DC54)+SUMPRODUCT((DA3:DA54=V102)*(DD3:DD54=V101)*DC3:DC54)+SUMPRODUCT((DA3:DA54=V103)*(DD3:DD54=V102)*DB3:DB54)+SUMPRODUCT((DA3:DA54=V104)*(DD3:DD54=V102)*DB3:DB54)+SUMPRODUCT((DA3:DA54=V105)*(DD3:DD54=V102)*DB3:DB54)+SUMPRODUCT((DA3:DA54=V101)*(DD3:DD54=V102)*DB3:DB54)</f>
        <v>0</v>
      </c>
      <c r="AB102" s="395">
        <f>Z102-AA102+1000</f>
        <v>1000</v>
      </c>
      <c r="AC102" s="395" t="str">
        <f t="shared" ref="AC102:AC104" si="7952">IF(V102&lt;&gt;"",W102*3+X102*1,"")</f>
        <v/>
      </c>
      <c r="AD102" s="395" t="str">
        <f>IF(V102&lt;&gt;"",VLOOKUP(V102,C4:I52,7,FALSE),"")</f>
        <v/>
      </c>
      <c r="AE102" s="395" t="str">
        <f>IF(V102&lt;&gt;"",VLOOKUP(V102,C4:I52,5,FALSE),"")</f>
        <v/>
      </c>
      <c r="AF102" s="395" t="str">
        <f>IF(V102&lt;&gt;"",VLOOKUP(V102,C4:K52,9,FALSE),"")</f>
        <v/>
      </c>
      <c r="AG102" s="395" t="str">
        <f t="shared" ref="AG102:AG104" si="7953">AC102</f>
        <v/>
      </c>
      <c r="AH102" s="395" t="str">
        <f>IF(V102&lt;&gt;"",RANK(AG102,AG101:AG104),"")</f>
        <v/>
      </c>
      <c r="AI102" s="395" t="str">
        <f>IF(V102&lt;&gt;"",SUMPRODUCT((AG101:AG104=AG102)*(AB101:AB104&gt;AB102)),"")</f>
        <v/>
      </c>
      <c r="AJ102" s="395" t="str">
        <f>IF(V102&lt;&gt;"",SUMPRODUCT((AG101:AG104=AG102)*(AB101:AB104=AB102)*(Z101:Z104&gt;Z102)),"")</f>
        <v/>
      </c>
      <c r="AK102" s="395" t="str">
        <f>IF(V102&lt;&gt;"",SUMPRODUCT((AG101:AG104=AG102)*(AB101:AB104=AB102)*(Z101:Z104=Z102)*(AD101:AD104&gt;AD102)),"")</f>
        <v/>
      </c>
      <c r="AL102" s="395" t="str">
        <f>IF(V102&lt;&gt;"",SUMPRODUCT((AG101:AG104=AG102)*(AB101:AB104=AB102)*(Z101:Z104=Z102)*(AD101:AD104=AD102)*(AE101:AE104&gt;AE102)),"")</f>
        <v/>
      </c>
      <c r="AM102" s="395" t="str">
        <f>IF(V102&lt;&gt;"",SUMPRODUCT((AG101:AG104=AG102)*(AB101:AB104=AB102)*(Z101:Z104=Z102)*(AD101:AD104=AD102)*(AE101:AE104=AE102)*(AF101:AF104&gt;AF102)),"")</f>
        <v/>
      </c>
      <c r="AN102" s="395" t="str">
        <f t="shared" ref="AN102:AN104" si="7954">IF(V102&lt;&gt;"",SUM(AH102:AM102),"")</f>
        <v/>
      </c>
      <c r="AO102" s="395" t="str">
        <f>IF(AP50&lt;&gt;"",SUMPRODUCT((AW49:AW52=AW50)*(AV49:AV52=AV50)*(AT49:AT52=AT50)*(AU49:AU52=AU50)),"")</f>
        <v/>
      </c>
      <c r="AP102" s="395" t="str">
        <f>IF(AND(AO102&lt;&gt;"",AO102&gt;1),AP50,"")</f>
        <v/>
      </c>
      <c r="AQ102" s="395">
        <f>SUMPRODUCT((DA3:DA54=AP102)*(DD3:DD54=AP103)*(DE3:DE54="W"))+SUMPRODUCT((DA3:DA54=AP102)*(DD3:DD54=AP104)*(DE3:DE54="W"))+SUMPRODUCT((DA3:DA54=AP102)*(DD3:DD54=AP105)*(DE3:DE54="W"))+SUMPRODUCT((DA3:DA54=AP103)*(DD3:DD54=AP102)*(DF3:DF54="W"))+SUMPRODUCT((DA3:DA54=AP104)*(DD3:DD54=AP102)*(DF3:DF54="W"))+SUMPRODUCT((DA3:DA54=AP105)*(DD3:DD54=AP102)*(DF3:DF54="W"))</f>
        <v>0</v>
      </c>
      <c r="AR102" s="395">
        <f>SUMPRODUCT((DA3:DA54=AP102)*(DD3:DD54=AP103)*(DE3:DE54="D"))+SUMPRODUCT((DA3:DA54=AP102)*(DD3:DD54=AP104)*(DE3:DE54="D"))+SUMPRODUCT((DA3:DA54=AP102)*(DD3:DD54=AP105)*(DE3:DE54="D"))+SUMPRODUCT((DA3:DA54=AP103)*(DD3:DD54=AP102)*(DE3:DE54="D"))+SUMPRODUCT((DA3:DA54=AP104)*(DD3:DD54=AP102)*(DE3:DE54="D"))+SUMPRODUCT((DA3:DA54=AP105)*(DD3:DD54=AP102)*(DE3:DE54="D"))</f>
        <v>0</v>
      </c>
      <c r="AS102" s="395">
        <f>SUMPRODUCT((DA3:DA54=AP102)*(DD3:DD54=AP103)*(DE3:DE54="L"))+SUMPRODUCT((DA3:DA54=AP102)*(DD3:DD54=AP104)*(DE3:DE54="L"))+SUMPRODUCT((DA3:DA54=AP102)*(DD3:DD54=AP105)*(DE3:DE54="L"))+SUMPRODUCT((DA3:DA54=AP103)*(DD3:DD54=AP102)*(DF3:DF54="L"))+SUMPRODUCT((DA3:DA54=AP104)*(DD3:DD54=AP102)*(DF3:DF54="L"))+SUMPRODUCT((DA3:DA54=AP105)*(DD3:DD54=AP102)*(DF3:DF54="L"))</f>
        <v>0</v>
      </c>
      <c r="AT102" s="395">
        <f>SUMPRODUCT((DA3:DA54=AP102)*(DD3:DD54=AP103)*DB3:DB54)+SUMPRODUCT((DA3:DA54=AP102)*(DD3:DD54=AP104)*DB3:DB54)+SUMPRODUCT((DA3:DA54=AP102)*(DD3:DD54=AP105)*DB3:DB54)+SUMPRODUCT((DA3:DA54=AP102)*(DD3:DD54=AP101)*DB3:DB54)+SUMPRODUCT((DA3:DA54=AP103)*(DD3:DD54=AP102)*DC3:DC54)+SUMPRODUCT((DA3:DA54=AP104)*(DD3:DD54=AP102)*DC3:DC54)+SUMPRODUCT((DA3:DA54=AP105)*(DD3:DD54=AP102)*DC3:DC54)+SUMPRODUCT((DA3:DA54=AP101)*(DD3:DD54=AP102)*DC3:DC54)</f>
        <v>0</v>
      </c>
      <c r="AU102" s="395">
        <f>SUMPRODUCT((DA3:DA54=AP102)*(DD3:DD54=AP103)*DC3:DC54)+SUMPRODUCT((DA3:DA54=AP102)*(DD3:DD54=AP104)*DC3:DC54)+SUMPRODUCT((DA3:DA54=AP102)*(DD3:DD54=AP105)*DC3:DC54)+SUMPRODUCT((DA3:DA54=AP102)*(DD3:DD54=AP101)*DC3:DC54)+SUMPRODUCT((DA3:DA54=AP103)*(DD3:DD54=AP102)*DB3:DB54)+SUMPRODUCT((DA3:DA54=AP104)*(DD3:DD54=AP102)*DB3:DB54)+SUMPRODUCT((DA3:DA54=AP105)*(DD3:DD54=AP102)*DB3:DB54)+SUMPRODUCT((DA3:DA54=AP101)*(DD3:DD54=AP102)*DB3:DB54)</f>
        <v>0</v>
      </c>
      <c r="AV102" s="395">
        <f>AT102-AU102+1000</f>
        <v>1000</v>
      </c>
      <c r="AW102" s="395" t="str">
        <f t="shared" ref="AW102:AW104" si="7955">IF(AP102&lt;&gt;"",AQ102*3+AR102*1,"")</f>
        <v/>
      </c>
      <c r="AX102" s="395" t="str">
        <f>IF(AP102&lt;&gt;"",VLOOKUP(AP102,C4:I52,7,FALSE),"")</f>
        <v/>
      </c>
      <c r="AY102" s="395" t="str">
        <f>IF(AP102&lt;&gt;"",VLOOKUP(AP102,C4:I52,5,FALSE),"")</f>
        <v/>
      </c>
      <c r="AZ102" s="395" t="str">
        <f>IF(AP102&lt;&gt;"",VLOOKUP(AP102,C4:K52,9,FALSE),"")</f>
        <v/>
      </c>
      <c r="BA102" s="395" t="str">
        <f t="shared" ref="BA102:BA104" si="7956">AW102</f>
        <v/>
      </c>
      <c r="BB102" s="395" t="str">
        <f>IF(AP102&lt;&gt;"",RANK(BA102,BA101:BA104),"")</f>
        <v/>
      </c>
      <c r="BC102" s="395" t="str">
        <f>IF(AP102&lt;&gt;"",SUMPRODUCT((BA101:BA104=BA102)*(AV101:AV104&gt;AV102)),"")</f>
        <v/>
      </c>
      <c r="BD102" s="395" t="str">
        <f>IF(AP102&lt;&gt;"",SUMPRODUCT((BA101:BA104=BA102)*(AV101:AV104=AV102)*(AT101:AT104&gt;AT102)),"")</f>
        <v/>
      </c>
      <c r="BE102" s="395" t="str">
        <f>IF(AP102&lt;&gt;"",SUMPRODUCT((BA101:BA104=BA102)*(AV101:AV104=AV102)*(AT101:AT104=AT102)*(AX101:AX104&gt;AX102)),"")</f>
        <v/>
      </c>
      <c r="BF102" s="395" t="str">
        <f>IF(AP102&lt;&gt;"",SUMPRODUCT((BA101:BA104=BA102)*(AV101:AV104=AV102)*(AT101:AT104=AT102)*(AX101:AX104=AX102)*(AY101:AY104&gt;AY102)),"")</f>
        <v/>
      </c>
      <c r="BG102" s="395" t="str">
        <f>IF(AP102&lt;&gt;"",SUMPRODUCT((BA101:BA104=BA102)*(AV101:AV104=AV102)*(AT101:AT104=AT102)*(AX101:AX104=AX102)*(AY101:AY104=AY102)*(AZ101:AZ104&gt;AZ102)),"")</f>
        <v/>
      </c>
      <c r="BH102" s="395" t="str">
        <f>IF(AP102&lt;&gt;"",SUM(BB102:BG102)+1,"")</f>
        <v/>
      </c>
      <c r="DP102" s="395">
        <f ca="1">IF(COUNTIF(DP49:DP52,4)=4,1,SUMPRODUCT((DP49:DP52=DP50)*(DO49:DO52=DO50)*(DM49:DM52&gt;DM50))+1)</f>
        <v>1</v>
      </c>
      <c r="EA102" s="395" t="str">
        <f ca="1">IF(EB50&lt;&gt;"",SUMPRODUCT((EI49:EI52=EI50)*(EH49:EH52=EH50)*(EF49:EF52=EF50)*(EG49:EG52=EG50)),"")</f>
        <v/>
      </c>
      <c r="EB102" s="395" t="str">
        <f ca="1">IF(AND(EA102&lt;&gt;"",EA102&gt;1),EB50,"")</f>
        <v/>
      </c>
      <c r="EC102" s="395">
        <f ca="1">SUMPRODUCT((HG3:HG54=EB102)*(HJ3:HJ54=EB103)*(HK3:HK54="W"))+SUMPRODUCT((HG3:HG54=EB102)*(HJ3:HJ54=EB104)*(HK3:HK54="W"))+SUMPRODUCT((HG3:HG54=EB102)*(HJ3:HJ54=EB105)*(HK3:HK54="W"))+SUMPRODUCT((HG3:HG54=EB102)*(HJ3:HJ54=EB101)*(HK3:HK54="W"))+SUMPRODUCT((HG3:HG54=EB103)*(HJ3:HJ54=EB102)*(HL3:HL54="W"))+SUMPRODUCT((HG3:HG54=EB104)*(HJ3:HJ54=EB102)*(HL3:HL54="W"))+SUMPRODUCT((HG3:HG54=EB105)*(HJ3:HJ54=EB102)*(HL3:HL54="W"))+SUMPRODUCT((HG3:HG54=EB101)*(HJ3:HJ54=EB102)*(HL3:HL54="W"))</f>
        <v>0</v>
      </c>
      <c r="ED102" s="395">
        <f ca="1">SUMPRODUCT((HG3:HG54=EB102)*(HJ3:HJ54=EB103)*(HK3:HK54="D"))+SUMPRODUCT((HG3:HG54=EB102)*(HJ3:HJ54=EB104)*(HK3:HK54="D"))+SUMPRODUCT((HG3:HG54=EB102)*(HJ3:HJ54=EB105)*(HK3:HK54="D"))+SUMPRODUCT((HG3:HG54=EB102)*(HJ3:HJ54=EB101)*(HK3:HK54="D"))+SUMPRODUCT((HG3:HG54=EB103)*(HJ3:HJ54=EB102)*(HK3:HK54="D"))+SUMPRODUCT((HG3:HG54=EB104)*(HJ3:HJ54=EB102)*(HK3:HK54="D"))+SUMPRODUCT((HG3:HG54=EB105)*(HJ3:HJ54=EB102)*(HK3:HK54="D"))+SUMPRODUCT((HG3:HG54=EB101)*(HJ3:HJ54=EB102)*(HK3:HK54="D"))</f>
        <v>0</v>
      </c>
      <c r="EE102" s="395">
        <f ca="1">SUMPRODUCT((HG3:HG54=EB102)*(HJ3:HJ54=EB103)*(HK3:HK54="L"))+SUMPRODUCT((HG3:HG54=EB102)*(HJ3:HJ54=EB104)*(HK3:HK54="L"))+SUMPRODUCT((HG3:HG54=EB102)*(HJ3:HJ54=EB105)*(HK3:HK54="L"))+SUMPRODUCT((HG3:HG54=EB102)*(HJ3:HJ54=EB101)*(HK3:HK54="L"))+SUMPRODUCT((HG3:HG54=EB103)*(HJ3:HJ54=EB102)*(HL3:HL54="L"))+SUMPRODUCT((HG3:HG54=EB104)*(HJ3:HJ54=EB102)*(HL3:HL54="L"))+SUMPRODUCT((HG3:HG54=EB105)*(HJ3:HJ54=EB102)*(HL3:HL54="L"))+SUMPRODUCT((HG3:HG54=EB101)*(HJ3:HJ54=EB102)*(HL3:HL54="L"))</f>
        <v>0</v>
      </c>
      <c r="EF102" s="395">
        <f ca="1">SUMPRODUCT((HG3:HG54=EB102)*(HJ3:HJ54=EB103)*HH3:HH54)+SUMPRODUCT((HG3:HG54=EB102)*(HJ3:HJ54=EB104)*HH3:HH54)+SUMPRODUCT((HG3:HG54=EB102)*(HJ3:HJ54=EB105)*HH3:HH54)+SUMPRODUCT((HG3:HG54=EB102)*(HJ3:HJ54=EB101)*HH3:HH54)+SUMPRODUCT((HG3:HG54=EB103)*(HJ3:HJ54=EB102)*HI3:HI54)+SUMPRODUCT((HG3:HG54=EB104)*(HJ3:HJ54=EB102)*HI3:HI54)+SUMPRODUCT((HG3:HG54=EB105)*(HJ3:HJ54=EB102)*HI3:HI54)+SUMPRODUCT((HG3:HG54=EB101)*(HJ3:HJ54=EB102)*HI3:HI54)</f>
        <v>0</v>
      </c>
      <c r="EG102" s="395">
        <f ca="1">SUMPRODUCT((HG3:HG54=EB102)*(HJ3:HJ54=EB103)*HI3:HI54)+SUMPRODUCT((HG3:HG54=EB102)*(HJ3:HJ54=EB104)*HI3:HI54)+SUMPRODUCT((HG3:HG54=EB102)*(HJ3:HJ54=EB105)*HI3:HI54)+SUMPRODUCT((HG3:HG54=EB102)*(HJ3:HJ54=EB101)*HI3:HI54)+SUMPRODUCT((HG3:HG54=EB103)*(HJ3:HJ54=EB102)*HH3:HH54)+SUMPRODUCT((HG3:HG54=EB104)*(HJ3:HJ54=EB102)*HH3:HH54)+SUMPRODUCT((HG3:HG54=EB105)*(HJ3:HJ54=EB102)*HH3:HH54)+SUMPRODUCT((HG3:HG54=EB101)*(HJ3:HJ54=EB102)*HH3:HH54)</f>
        <v>0</v>
      </c>
      <c r="EH102" s="395">
        <f ca="1">EF102-EG102+1000</f>
        <v>1000</v>
      </c>
      <c r="EI102" s="395" t="str">
        <f t="shared" ref="EI102:EI104" ca="1" si="7957">IF(EB102&lt;&gt;"",EC102*3+ED102*1,"")</f>
        <v/>
      </c>
      <c r="EJ102" s="395" t="str">
        <f ca="1">IF(EB102&lt;&gt;"",VLOOKUP(EB102,DI4:DO52,7,FALSE),"")</f>
        <v/>
      </c>
      <c r="EK102" s="395" t="str">
        <f ca="1">IF(EB102&lt;&gt;"",VLOOKUP(EB102,DI4:DO52,5,FALSE),"")</f>
        <v/>
      </c>
      <c r="EL102" s="395" t="str">
        <f ca="1">IF(EB102&lt;&gt;"",VLOOKUP(EB102,DI4:DQ52,9,FALSE),"")</f>
        <v/>
      </c>
      <c r="EM102" s="395" t="str">
        <f t="shared" ref="EM102:EM104" ca="1" si="7958">EI102</f>
        <v/>
      </c>
      <c r="EN102" s="395" t="str">
        <f ca="1">IF(EB102&lt;&gt;"",RANK(EM102,EM101:EM104),"")</f>
        <v/>
      </c>
      <c r="EO102" s="395" t="str">
        <f ca="1">IF(EB102&lt;&gt;"",SUMPRODUCT((EM101:EM104=EM102)*(EH101:EH104&gt;EH102)),"")</f>
        <v/>
      </c>
      <c r="EP102" s="395" t="str">
        <f ca="1">IF(EB102&lt;&gt;"",SUMPRODUCT((EM101:EM104=EM102)*(EH101:EH104=EH102)*(EF101:EF104&gt;EF102)),"")</f>
        <v/>
      </c>
      <c r="EQ102" s="395" t="str">
        <f ca="1">IF(EB102&lt;&gt;"",SUMPRODUCT((EM101:EM104=EM102)*(EH101:EH104=EH102)*(EF101:EF104=EF102)*(EJ101:EJ104&gt;EJ102)),"")</f>
        <v/>
      </c>
      <c r="ER102" s="395" t="str">
        <f ca="1">IF(EB102&lt;&gt;"",SUMPRODUCT((EM101:EM104=EM102)*(EH101:EH104=EH102)*(EF101:EF104=EF102)*(EJ101:EJ104=EJ102)*(EK101:EK104&gt;EK102)),"")</f>
        <v/>
      </c>
      <c r="ES102" s="395" t="str">
        <f ca="1">IF(EB102&lt;&gt;"",SUMPRODUCT((EM101:EM104=EM102)*(EH101:EH104=EH102)*(EF101:EF104=EF102)*(EJ101:EJ104=EJ102)*(EK101:EK104=EK102)*(EL101:EL104&gt;EL102)),"")</f>
        <v/>
      </c>
      <c r="ET102" s="395" t="str">
        <f t="shared" ref="ET102:ET104" ca="1" si="7959">IF(EB102&lt;&gt;"",SUM(EN102:ES102),"")</f>
        <v/>
      </c>
      <c r="EU102" s="395">
        <f ca="1">IF(EV50&lt;&gt;"",SUMPRODUCT((FC49:FC52=FC50)*(FB49:FB52=FB50)*(EZ49:EZ52=EZ50)*(FA49:FA52=FA50)),"")</f>
        <v>2</v>
      </c>
      <c r="EV102" s="395" t="str">
        <f ca="1">IF(AND(EU102&lt;&gt;"",EU102&gt;1),EV50,"")</f>
        <v>Pachuca</v>
      </c>
      <c r="EW102" s="395">
        <f ca="1">SUMPRODUCT((HG3:HG54=EV102)*(HJ3:HJ54=EV103)*(HK3:HK54="W"))+SUMPRODUCT((HG3:HG54=EV102)*(HJ3:HJ54=EV104)*(HK3:HK54="W"))+SUMPRODUCT((HG3:HG54=EV102)*(HJ3:HJ54=EV105)*(HK3:HK54="W"))+SUMPRODUCT((HG3:HG54=EV103)*(HJ3:HJ54=EV102)*(HL3:HL54="W"))+SUMPRODUCT((HG3:HG54=EV104)*(HJ3:HJ54=EV102)*(HL3:HL54="W"))+SUMPRODUCT((HG3:HG54=EV105)*(HJ3:HJ54=EV102)*(HL3:HL54="W"))</f>
        <v>1</v>
      </c>
      <c r="EX102" s="395">
        <f ca="1">SUMPRODUCT((HG3:HG54=EV102)*(HJ3:HJ54=EV103)*(HK3:HK54="D"))+SUMPRODUCT((HG3:HG54=EV102)*(HJ3:HJ54=EV104)*(HK3:HK54="D"))+SUMPRODUCT((HG3:HG54=EV102)*(HJ3:HJ54=EV105)*(HK3:HK54="D"))+SUMPRODUCT((HG3:HG54=EV103)*(HJ3:HJ54=EV102)*(HK3:HK54="D"))+SUMPRODUCT((HG3:HG54=EV104)*(HJ3:HJ54=EV102)*(HK3:HK54="D"))+SUMPRODUCT((HG3:HG54=EV105)*(HJ3:HJ54=EV102)*(HK3:HK54="D"))</f>
        <v>0</v>
      </c>
      <c r="EY102" s="395">
        <f ca="1">SUMPRODUCT((HG3:HG54=EV102)*(HJ3:HJ54=EV103)*(HK3:HK54="L"))+SUMPRODUCT((HG3:HG54=EV102)*(HJ3:HJ54=EV104)*(HK3:HK54="L"))+SUMPRODUCT((HG3:HG54=EV102)*(HJ3:HJ54=EV105)*(HK3:HK54="L"))+SUMPRODUCT((HG3:HG54=EV103)*(HJ3:HJ54=EV102)*(HL3:HL54="L"))+SUMPRODUCT((HG3:HG54=EV104)*(HJ3:HJ54=EV102)*(HL3:HL54="L"))+SUMPRODUCT((HG3:HG54=EV105)*(HJ3:HJ54=EV102)*(HL3:HL54="L"))</f>
        <v>0</v>
      </c>
      <c r="EZ102" s="395">
        <f ca="1">SUMPRODUCT((HG3:HG54=EV102)*(HJ3:HJ54=EV103)*HH3:HH54)+SUMPRODUCT((HG3:HG54=EV102)*(HJ3:HJ54=EV104)*HH3:HH54)+SUMPRODUCT((HG3:HG54=EV102)*(HJ3:HJ54=EV105)*HH3:HH54)+SUMPRODUCT((HG3:HG54=EV102)*(HJ3:HJ54=EV101)*HH3:HH54)+SUMPRODUCT((HG3:HG54=EV103)*(HJ3:HJ54=EV102)*HI3:HI54)+SUMPRODUCT((HG3:HG54=EV104)*(HJ3:HJ54=EV102)*HI3:HI54)+SUMPRODUCT((HG3:HG54=EV105)*(HJ3:HJ54=EV102)*HI3:HI54)+SUMPRODUCT((HG3:HG54=EV101)*(HJ3:HJ54=EV102)*HI3:HI54)</f>
        <v>1</v>
      </c>
      <c r="FA102" s="395">
        <f ca="1">SUMPRODUCT((HG3:HG54=EV102)*(HJ3:HJ54=EV103)*HI3:HI54)+SUMPRODUCT((HG3:HG54=EV102)*(HJ3:HJ54=EV104)*HI3:HI54)+SUMPRODUCT((HG3:HG54=EV102)*(HJ3:HJ54=EV105)*HI3:HI54)+SUMPRODUCT((HG3:HG54=EV102)*(HJ3:HJ54=EV101)*HI3:HI54)+SUMPRODUCT((HG3:HG54=EV103)*(HJ3:HJ54=EV102)*HH3:HH54)+SUMPRODUCT((HG3:HG54=EV104)*(HJ3:HJ54=EV102)*HH3:HH54)+SUMPRODUCT((HG3:HG54=EV105)*(HJ3:HJ54=EV102)*HH3:HH54)+SUMPRODUCT((HG3:HG54=EV101)*(HJ3:HJ54=EV102)*HH3:HH54)</f>
        <v>0</v>
      </c>
      <c r="FB102" s="395">
        <f ca="1">EZ102-FA102+1000</f>
        <v>1001</v>
      </c>
      <c r="FC102" s="395">
        <f t="shared" ref="FC102:FC104" ca="1" si="7960">IF(EV102&lt;&gt;"",EW102*3+EX102*1,"")</f>
        <v>3</v>
      </c>
      <c r="FD102" s="395">
        <f ca="1">IF(EV102&lt;&gt;"",VLOOKUP(EV102,DI4:DO52,7,FALSE),"")</f>
        <v>998</v>
      </c>
      <c r="FE102" s="395">
        <f ca="1">IF(EV102&lt;&gt;"",VLOOKUP(EV102,DI4:DO52,5,FALSE),"")</f>
        <v>3</v>
      </c>
      <c r="FF102" s="395">
        <f ca="1">IF(EV102&lt;&gt;"",VLOOKUP(EV102,DI4:DQ52,9,FALSE),"")</f>
        <v>1</v>
      </c>
      <c r="FG102" s="395">
        <f t="shared" ref="FG102:FG104" ca="1" si="7961">FC102</f>
        <v>3</v>
      </c>
      <c r="FH102" s="395">
        <f ca="1">IF(EV102&lt;&gt;"",RANK(FG102,FG101:FG104),"")</f>
        <v>1</v>
      </c>
      <c r="FI102" s="395">
        <f ca="1">IF(EV102&lt;&gt;"",SUMPRODUCT((FG101:FG104=FG102)*(FB101:FB104&gt;FB102)),"")</f>
        <v>0</v>
      </c>
      <c r="FJ102" s="395">
        <f ca="1">IF(EV102&lt;&gt;"",SUMPRODUCT((FG101:FG104=FG102)*(FB101:FB104=FB102)*(EZ101:EZ104&gt;EZ102)),"")</f>
        <v>0</v>
      </c>
      <c r="FK102" s="395">
        <f ca="1">IF(EV102&lt;&gt;"",SUMPRODUCT((FG101:FG104=FG102)*(FB101:FB104=FB102)*(EZ101:EZ104=EZ102)*(FD101:FD104&gt;FD102)),"")</f>
        <v>0</v>
      </c>
      <c r="FL102" s="395">
        <f ca="1">IF(EV102&lt;&gt;"",SUMPRODUCT((FG101:FG104=FG102)*(FB101:FB104=FB102)*(EZ101:EZ104=EZ102)*(FD101:FD104=FD102)*(FE101:FE104&gt;FE102)),"")</f>
        <v>0</v>
      </c>
      <c r="FM102" s="395">
        <f ca="1">IF(EV102&lt;&gt;"",SUMPRODUCT((FG101:FG104=FG102)*(FB101:FB104=FB102)*(EZ101:EZ104=EZ102)*(FD101:FD104=FD102)*(FE101:FE104=FE102)*(FF101:FF104&gt;FF102)),"")</f>
        <v>0</v>
      </c>
      <c r="FN102" s="395">
        <f ca="1">IF(EV102&lt;&gt;"",SUM(FH102:FM102)+1,"")</f>
        <v>2</v>
      </c>
      <c r="HV102" s="395">
        <f ca="1">IF(COUNTIF(HV49:HV52,4)=4,1,SUMPRODUCT((HV49:HV52=HV50)*(HU49:HU52=HU50)*(HS49:HS52&gt;HS50))+1)</f>
        <v>1</v>
      </c>
      <c r="IG102" s="395">
        <f ca="1">IF(IH50&lt;&gt;"",SUMPRODUCT((IO49:IO52=IO50)*(IN49:IN52=IN50)*(IL49:IL52=IL50)*(IM49:IM52=IM50)),"")</f>
        <v>2</v>
      </c>
      <c r="IH102" s="395" t="str">
        <f ca="1">IF(AND(IG102&lt;&gt;"",IG102&gt;1),IH50,"")</f>
        <v>Al Hilal</v>
      </c>
      <c r="II102" s="395">
        <f ca="1">SUMPRODUCT((LM3:LM54=IH102)*(LP3:LP54=IH103)*(LQ3:LQ54="W"))+SUMPRODUCT((LM3:LM54=IH102)*(LP3:LP54=IH104)*(LQ3:LQ54="W"))+SUMPRODUCT((LM3:LM54=IH102)*(LP3:LP54=IH105)*(LQ3:LQ54="W"))+SUMPRODUCT((LM3:LM54=IH102)*(LP3:LP54=IH101)*(LQ3:LQ54="W"))+SUMPRODUCT((LM3:LM54=IH103)*(LP3:LP54=IH102)*(LR3:LR54="W"))+SUMPRODUCT((LM3:LM54=IH104)*(LP3:LP54=IH102)*(LR3:LR54="W"))+SUMPRODUCT((LM3:LM54=IH105)*(LP3:LP54=IH102)*(LR3:LR54="W"))+SUMPRODUCT((LM3:LM54=IH101)*(LP3:LP54=IH102)*(LR3:LR54="W"))</f>
        <v>0</v>
      </c>
      <c r="IJ102" s="395">
        <f ca="1">SUMPRODUCT((LM3:LM54=IH102)*(LP3:LP54=IH103)*(LQ3:LQ54="D"))+SUMPRODUCT((LM3:LM54=IH102)*(LP3:LP54=IH104)*(LQ3:LQ54="D"))+SUMPRODUCT((LM3:LM54=IH102)*(LP3:LP54=IH105)*(LQ3:LQ54="D"))+SUMPRODUCT((LM3:LM54=IH102)*(LP3:LP54=IH101)*(LQ3:LQ54="D"))+SUMPRODUCT((LM3:LM54=IH103)*(LP3:LP54=IH102)*(LQ3:LQ54="D"))+SUMPRODUCT((LM3:LM54=IH104)*(LP3:LP54=IH102)*(LQ3:LQ54="D"))+SUMPRODUCT((LM3:LM54=IH105)*(LP3:LP54=IH102)*(LQ3:LQ54="D"))+SUMPRODUCT((LM3:LM54=IH101)*(LP3:LP54=IH102)*(LQ3:LQ54="D"))</f>
        <v>1</v>
      </c>
      <c r="IK102" s="395">
        <f ca="1">SUMPRODUCT((LM3:LM54=IH102)*(LP3:LP54=IH103)*(LQ3:LQ54="L"))+SUMPRODUCT((LM3:LM54=IH102)*(LP3:LP54=IH104)*(LQ3:LQ54="L"))+SUMPRODUCT((LM3:LM54=IH102)*(LP3:LP54=IH105)*(LQ3:LQ54="L"))+SUMPRODUCT((LM3:LM54=IH102)*(LP3:LP54=IH101)*(LQ3:LQ54="L"))+SUMPRODUCT((LM3:LM54=IH103)*(LP3:LP54=IH102)*(LR3:LR54="L"))+SUMPRODUCT((LM3:LM54=IH104)*(LP3:LP54=IH102)*(LR3:LR54="L"))+SUMPRODUCT((LM3:LM54=IH105)*(LP3:LP54=IH102)*(LR3:LR54="L"))+SUMPRODUCT((LM3:LM54=IH101)*(LP3:LP54=IH102)*(LR3:LR54="L"))</f>
        <v>0</v>
      </c>
      <c r="IL102" s="395">
        <f ca="1">SUMPRODUCT((LM3:LM54=IH102)*(LP3:LP54=IH103)*LN3:LN54)+SUMPRODUCT((LM3:LM54=IH102)*(LP3:LP54=IH104)*LN3:LN54)+SUMPRODUCT((LM3:LM54=IH102)*(LP3:LP54=IH105)*LN3:LN54)+SUMPRODUCT((LM3:LM54=IH102)*(LP3:LP54=IH101)*LN3:LN54)+SUMPRODUCT((LM3:LM54=IH103)*(LP3:LP54=IH102)*LO3:LO54)+SUMPRODUCT((LM3:LM54=IH104)*(LP3:LP54=IH102)*LO3:LO54)+SUMPRODUCT((LM3:LM54=IH105)*(LP3:LP54=IH102)*LO3:LO54)+SUMPRODUCT((LM3:LM54=IH101)*(LP3:LP54=IH102)*LO3:LO54)</f>
        <v>0</v>
      </c>
      <c r="IM102" s="395">
        <f ca="1">SUMPRODUCT((LM3:LM54=IH102)*(LP3:LP54=IH103)*LO3:LO54)+SUMPRODUCT((LM3:LM54=IH102)*(LP3:LP54=IH104)*LO3:LO54)+SUMPRODUCT((LM3:LM54=IH102)*(LP3:LP54=IH105)*LO3:LO54)+SUMPRODUCT((LM3:LM54=IH102)*(LP3:LP54=IH101)*LO3:LO54)+SUMPRODUCT((LM3:LM54=IH103)*(LP3:LP54=IH102)*LN3:LN54)+SUMPRODUCT((LM3:LM54=IH104)*(LP3:LP54=IH102)*LN3:LN54)+SUMPRODUCT((LM3:LM54=IH105)*(LP3:LP54=IH102)*LN3:LN54)+SUMPRODUCT((LM3:LM54=IH101)*(LP3:LP54=IH102)*LN3:LN54)</f>
        <v>0</v>
      </c>
      <c r="IN102" s="395">
        <f ca="1">IL102-IM102+1000</f>
        <v>1000</v>
      </c>
      <c r="IO102" s="395">
        <f t="shared" ref="IO102:IO104" ca="1" si="7962">IF(IH102&lt;&gt;"",II102*3+IJ102*1,"")</f>
        <v>1</v>
      </c>
      <c r="IP102" s="395">
        <f ca="1">IF(IH102&lt;&gt;"",VLOOKUP(IH102,HO4:HU52,7,FALSE),"")</f>
        <v>1003</v>
      </c>
      <c r="IQ102" s="395">
        <f ca="1">IF(IH102&lt;&gt;"",VLOOKUP(IH102,HO4:HU52,5,FALSE),"")</f>
        <v>5</v>
      </c>
      <c r="IR102" s="395">
        <f ca="1">IF(IH102&lt;&gt;"",VLOOKUP(IH102,HO4:HW52,9,FALSE),"")</f>
        <v>9</v>
      </c>
      <c r="IS102" s="395">
        <f t="shared" ref="IS102:IS104" ca="1" si="7963">IO102</f>
        <v>1</v>
      </c>
      <c r="IT102" s="395">
        <f ca="1">IF(IH102&lt;&gt;"",RANK(IS102,IS101:IS104),"")</f>
        <v>1</v>
      </c>
      <c r="IU102" s="395">
        <f ca="1">IF(IH102&lt;&gt;"",SUMPRODUCT((IS101:IS104=IS102)*(IN101:IN104&gt;IN102)),"")</f>
        <v>0</v>
      </c>
      <c r="IV102" s="395">
        <f ca="1">IF(IH102&lt;&gt;"",SUMPRODUCT((IS101:IS104=IS102)*(IN101:IN104=IN102)*(IL101:IL104&gt;IL102)),"")</f>
        <v>0</v>
      </c>
      <c r="IW102" s="395">
        <f ca="1">IF(IH102&lt;&gt;"",SUMPRODUCT((IS101:IS104=IS102)*(IN101:IN104=IN102)*(IL101:IL104=IL102)*(IP101:IP104&gt;IP102)),"")</f>
        <v>0</v>
      </c>
      <c r="IX102" s="395">
        <f ca="1">IF(IH102&lt;&gt;"",SUMPRODUCT((IS101:IS104=IS102)*(IN101:IN104=IN102)*(IL101:IL104=IL102)*(IP101:IP104=IP102)*(IQ101:IQ104&gt;IQ102)),"")</f>
        <v>0</v>
      </c>
      <c r="IY102" s="395">
        <f ca="1">IF(IH102&lt;&gt;"",SUMPRODUCT((IS101:IS104=IS102)*(IN101:IN104=IN102)*(IL101:IL104=IL102)*(IP101:IP104=IP102)*(IQ101:IQ104=IQ102)*(IR101:IR104&gt;IR102)),"")</f>
        <v>0</v>
      </c>
      <c r="IZ102" s="395">
        <f t="shared" ref="IZ102:IZ104" ca="1" si="7964">IF(IH102&lt;&gt;"",SUM(IT102:IY102),"")</f>
        <v>1</v>
      </c>
      <c r="JA102" s="395" t="str">
        <f ca="1">IF(JB50&lt;&gt;"",SUMPRODUCT((JI49:JI52=JI50)*(JH49:JH52=JH50)*(JF49:JF52=JF50)*(JG49:JG52=JG50)),"")</f>
        <v/>
      </c>
      <c r="JB102" s="395" t="str">
        <f ca="1">IF(AND(JA102&lt;&gt;"",JA102&gt;1),JB50,"")</f>
        <v/>
      </c>
      <c r="JC102" s="395">
        <f ca="1">SUMPRODUCT((LM3:LM54=JB102)*(LP3:LP54=JB103)*(LQ3:LQ54="W"))+SUMPRODUCT((LM3:LM54=JB102)*(LP3:LP54=JB104)*(LQ3:LQ54="W"))+SUMPRODUCT((LM3:LM54=JB102)*(LP3:LP54=JB105)*(LQ3:LQ54="W"))+SUMPRODUCT((LM3:LM54=JB103)*(LP3:LP54=JB102)*(LR3:LR54="W"))+SUMPRODUCT((LM3:LM54=JB104)*(LP3:LP54=JB102)*(LR3:LR54="W"))+SUMPRODUCT((LM3:LM54=JB105)*(LP3:LP54=JB102)*(LR3:LR54="W"))</f>
        <v>0</v>
      </c>
      <c r="JD102" s="395">
        <f ca="1">SUMPRODUCT((LM3:LM54=JB102)*(LP3:LP54=JB103)*(LQ3:LQ54="D"))+SUMPRODUCT((LM3:LM54=JB102)*(LP3:LP54=JB104)*(LQ3:LQ54="D"))+SUMPRODUCT((LM3:LM54=JB102)*(LP3:LP54=JB105)*(LQ3:LQ54="D"))+SUMPRODUCT((LM3:LM54=JB103)*(LP3:LP54=JB102)*(LQ3:LQ54="D"))+SUMPRODUCT((LM3:LM54=JB104)*(LP3:LP54=JB102)*(LQ3:LQ54="D"))+SUMPRODUCT((LM3:LM54=JB105)*(LP3:LP54=JB102)*(LQ3:LQ54="D"))</f>
        <v>0</v>
      </c>
      <c r="JE102" s="395">
        <f ca="1">SUMPRODUCT((LM3:LM54=JB102)*(LP3:LP54=JB103)*(LQ3:LQ54="L"))+SUMPRODUCT((LM3:LM54=JB102)*(LP3:LP54=JB104)*(LQ3:LQ54="L"))+SUMPRODUCT((LM3:LM54=JB102)*(LP3:LP54=JB105)*(LQ3:LQ54="L"))+SUMPRODUCT((LM3:LM54=JB103)*(LP3:LP54=JB102)*(LR3:LR54="L"))+SUMPRODUCT((LM3:LM54=JB104)*(LP3:LP54=JB102)*(LR3:LR54="L"))+SUMPRODUCT((LM3:LM54=JB105)*(LP3:LP54=JB102)*(LR3:LR54="L"))</f>
        <v>0</v>
      </c>
      <c r="JF102" s="395">
        <f ca="1">SUMPRODUCT((LM3:LM54=JB102)*(LP3:LP54=JB103)*LN3:LN54)+SUMPRODUCT((LM3:LM54=JB102)*(LP3:LP54=JB104)*LN3:LN54)+SUMPRODUCT((LM3:LM54=JB102)*(LP3:LP54=JB105)*LN3:LN54)+SUMPRODUCT((LM3:LM54=JB102)*(LP3:LP54=JB101)*LN3:LN54)+SUMPRODUCT((LM3:LM54=JB103)*(LP3:LP54=JB102)*LO3:LO54)+SUMPRODUCT((LM3:LM54=JB104)*(LP3:LP54=JB102)*LO3:LO54)+SUMPRODUCT((LM3:LM54=JB105)*(LP3:LP54=JB102)*LO3:LO54)+SUMPRODUCT((LM3:LM54=JB101)*(LP3:LP54=JB102)*LO3:LO54)</f>
        <v>0</v>
      </c>
      <c r="JG102" s="395">
        <f ca="1">SUMPRODUCT((LM3:LM54=JB102)*(LP3:LP54=JB103)*LO3:LO54)+SUMPRODUCT((LM3:LM54=JB102)*(LP3:LP54=JB104)*LO3:LO54)+SUMPRODUCT((LM3:LM54=JB102)*(LP3:LP54=JB105)*LO3:LO54)+SUMPRODUCT((LM3:LM54=JB102)*(LP3:LP54=JB101)*LO3:LO54)+SUMPRODUCT((LM3:LM54=JB103)*(LP3:LP54=JB102)*LN3:LN54)+SUMPRODUCT((LM3:LM54=JB104)*(LP3:LP54=JB102)*LN3:LN54)+SUMPRODUCT((LM3:LM54=JB105)*(LP3:LP54=JB102)*LN3:LN54)+SUMPRODUCT((LM3:LM54=JB101)*(LP3:LP54=JB102)*LN3:LN54)</f>
        <v>0</v>
      </c>
      <c r="JH102" s="395">
        <f ca="1">JF102-JG102+1000</f>
        <v>1000</v>
      </c>
      <c r="JI102" s="395" t="str">
        <f t="shared" ref="JI102:JI104" ca="1" si="7965">IF(JB102&lt;&gt;"",JC102*3+JD102*1,"")</f>
        <v/>
      </c>
      <c r="JJ102" s="395" t="str">
        <f ca="1">IF(JB102&lt;&gt;"",VLOOKUP(JB102,HO4:HU52,7,FALSE),"")</f>
        <v/>
      </c>
      <c r="JK102" s="395" t="str">
        <f ca="1">IF(JB102&lt;&gt;"",VLOOKUP(JB102,HO4:HU52,5,FALSE),"")</f>
        <v/>
      </c>
      <c r="JL102" s="395" t="str">
        <f ca="1">IF(JB102&lt;&gt;"",VLOOKUP(JB102,HO4:HW52,9,FALSE),"")</f>
        <v/>
      </c>
      <c r="JM102" s="395" t="str">
        <f t="shared" ref="JM102:JM104" ca="1" si="7966">JI102</f>
        <v/>
      </c>
      <c r="JN102" s="395" t="str">
        <f ca="1">IF(JB102&lt;&gt;"",RANK(JM102,JM101:JM104),"")</f>
        <v/>
      </c>
      <c r="JO102" s="395" t="str">
        <f ca="1">IF(JB102&lt;&gt;"",SUMPRODUCT((JM101:JM104=JM102)*(JH101:JH104&gt;JH102)),"")</f>
        <v/>
      </c>
      <c r="JP102" s="395" t="str">
        <f ca="1">IF(JB102&lt;&gt;"",SUMPRODUCT((JM101:JM104=JM102)*(JH101:JH104=JH102)*(JF101:JF104&gt;JF102)),"")</f>
        <v/>
      </c>
      <c r="JQ102" s="395" t="str">
        <f ca="1">IF(JB102&lt;&gt;"",SUMPRODUCT((JM101:JM104=JM102)*(JH101:JH104=JH102)*(JF101:JF104=JF102)*(JJ101:JJ104&gt;JJ102)),"")</f>
        <v/>
      </c>
      <c r="JR102" s="395" t="str">
        <f ca="1">IF(JB102&lt;&gt;"",SUMPRODUCT((JM101:JM104=JM102)*(JH101:JH104=JH102)*(JF101:JF104=JF102)*(JJ101:JJ104=JJ102)*(JK101:JK104&gt;JK102)),"")</f>
        <v/>
      </c>
      <c r="JS102" s="395" t="str">
        <f ca="1">IF(JB102&lt;&gt;"",SUMPRODUCT((JM101:JM104=JM102)*(JH101:JH104=JH102)*(JF101:JF104=JF102)*(JJ101:JJ104=JJ102)*(JK101:JK104=JK102)*(JL101:JL104&gt;JL102)),"")</f>
        <v/>
      </c>
      <c r="JT102" s="395" t="str">
        <f ca="1">IF(JB102&lt;&gt;"",SUM(JN102:JS102)+1,"")</f>
        <v/>
      </c>
      <c r="MB102" s="395">
        <f ca="1">IF(COUNTIF(MB49:MB52,4)=4,1,SUMPRODUCT((MB49:MB52=MB50)*(MA49:MA52=MA50)*(LY49:LY52&gt;LY50))+1)</f>
        <v>1</v>
      </c>
      <c r="MM102" s="395" t="str">
        <f ca="1">IF(MN50&lt;&gt;"",SUMPRODUCT((MU49:MU52=MU50)*(MT49:MT52=MT50)*(MR49:MR52=MR50)*(MS49:MS52=MS50)),"")</f>
        <v/>
      </c>
      <c r="MN102" s="395" t="str">
        <f ca="1">IF(AND(MM102&lt;&gt;"",MM102&gt;1),MN50,"")</f>
        <v/>
      </c>
      <c r="MO102" s="395">
        <f ca="1">SUMPRODUCT((PS3:PS54=MN102)*(PV3:PV54=MN103)*(PW3:PW54="W"))+SUMPRODUCT((PS3:PS54=MN102)*(PV3:PV54=MN104)*(PW3:PW54="W"))+SUMPRODUCT((PS3:PS54=MN102)*(PV3:PV54=MN105)*(PW3:PW54="W"))+SUMPRODUCT((PS3:PS54=MN102)*(PV3:PV54=MN101)*(PW3:PW54="W"))+SUMPRODUCT((PS3:PS54=MN103)*(PV3:PV54=MN102)*(PX3:PX54="W"))+SUMPRODUCT((PS3:PS54=MN104)*(PV3:PV54=MN102)*(PX3:PX54="W"))+SUMPRODUCT((PS3:PS54=MN105)*(PV3:PV54=MN102)*(PX3:PX54="W"))+SUMPRODUCT((PS3:PS54=MN101)*(PV3:PV54=MN102)*(PX3:PX54="W"))</f>
        <v>0</v>
      </c>
      <c r="MP102" s="395">
        <f ca="1">SUMPRODUCT((PS3:PS54=MN102)*(PV3:PV54=MN103)*(PW3:PW54="D"))+SUMPRODUCT((PS3:PS54=MN102)*(PV3:PV54=MN104)*(PW3:PW54="D"))+SUMPRODUCT((PS3:PS54=MN102)*(PV3:PV54=MN105)*(PW3:PW54="D"))+SUMPRODUCT((PS3:PS54=MN102)*(PV3:PV54=MN101)*(PW3:PW54="D"))+SUMPRODUCT((PS3:PS54=MN103)*(PV3:PV54=MN102)*(PW3:PW54="D"))+SUMPRODUCT((PS3:PS54=MN104)*(PV3:PV54=MN102)*(PW3:PW54="D"))+SUMPRODUCT((PS3:PS54=MN105)*(PV3:PV54=MN102)*(PW3:PW54="D"))+SUMPRODUCT((PS3:PS54=MN101)*(PV3:PV54=MN102)*(PW3:PW54="D"))</f>
        <v>0</v>
      </c>
      <c r="MQ102" s="395">
        <f ca="1">SUMPRODUCT((PS3:PS54=MN102)*(PV3:PV54=MN103)*(PW3:PW54="L"))+SUMPRODUCT((PS3:PS54=MN102)*(PV3:PV54=MN104)*(PW3:PW54="L"))+SUMPRODUCT((PS3:PS54=MN102)*(PV3:PV54=MN105)*(PW3:PW54="L"))+SUMPRODUCT((PS3:PS54=MN102)*(PV3:PV54=MN101)*(PW3:PW54="L"))+SUMPRODUCT((PS3:PS54=MN103)*(PV3:PV54=MN102)*(PX3:PX54="L"))+SUMPRODUCT((PS3:PS54=MN104)*(PV3:PV54=MN102)*(PX3:PX54="L"))+SUMPRODUCT((PS3:PS54=MN105)*(PV3:PV54=MN102)*(PX3:PX54="L"))+SUMPRODUCT((PS3:PS54=MN101)*(PV3:PV54=MN102)*(PX3:PX54="L"))</f>
        <v>0</v>
      </c>
      <c r="MR102" s="395">
        <f ca="1">SUMPRODUCT((PS3:PS54=MN102)*(PV3:PV54=MN103)*PT3:PT54)+SUMPRODUCT((PS3:PS54=MN102)*(PV3:PV54=MN104)*PT3:PT54)+SUMPRODUCT((PS3:PS54=MN102)*(PV3:PV54=MN105)*PT3:PT54)+SUMPRODUCT((PS3:PS54=MN102)*(PV3:PV54=MN101)*PT3:PT54)+SUMPRODUCT((PS3:PS54=MN103)*(PV3:PV54=MN102)*PU3:PU54)+SUMPRODUCT((PS3:PS54=MN104)*(PV3:PV54=MN102)*PU3:PU54)+SUMPRODUCT((PS3:PS54=MN105)*(PV3:PV54=MN102)*PU3:PU54)+SUMPRODUCT((PS3:PS54=MN101)*(PV3:PV54=MN102)*PU3:PU54)</f>
        <v>0</v>
      </c>
      <c r="MS102" s="395">
        <f ca="1">SUMPRODUCT((PS3:PS54=MN102)*(PV3:PV54=MN103)*PU3:PU54)+SUMPRODUCT((PS3:PS54=MN102)*(PV3:PV54=MN104)*PU3:PU54)+SUMPRODUCT((PS3:PS54=MN102)*(PV3:PV54=MN105)*PU3:PU54)+SUMPRODUCT((PS3:PS54=MN102)*(PV3:PV54=MN101)*PU3:PU54)+SUMPRODUCT((PS3:PS54=MN103)*(PV3:PV54=MN102)*PT3:PT54)+SUMPRODUCT((PS3:PS54=MN104)*(PV3:PV54=MN102)*PT3:PT54)+SUMPRODUCT((PS3:PS54=MN105)*(PV3:PV54=MN102)*PT3:PT54)+SUMPRODUCT((PS3:PS54=MN101)*(PV3:PV54=MN102)*PT3:PT54)</f>
        <v>0</v>
      </c>
      <c r="MT102" s="395">
        <f ca="1">MR102-MS102+1000</f>
        <v>1000</v>
      </c>
      <c r="MU102" s="395" t="str">
        <f t="shared" ref="MU102:MU104" ca="1" si="7967">IF(MN102&lt;&gt;"",MO102*3+MP102*1,"")</f>
        <v/>
      </c>
      <c r="MV102" s="395" t="str">
        <f ca="1">IF(MN102&lt;&gt;"",VLOOKUP(MN102,LU4:MA52,7,FALSE),"")</f>
        <v/>
      </c>
      <c r="MW102" s="395" t="str">
        <f ca="1">IF(MN102&lt;&gt;"",VLOOKUP(MN102,LU4:MA52,5,FALSE),"")</f>
        <v/>
      </c>
      <c r="MX102" s="395" t="str">
        <f ca="1">IF(MN102&lt;&gt;"",VLOOKUP(MN102,LU4:MC52,9,FALSE),"")</f>
        <v/>
      </c>
      <c r="MY102" s="395" t="str">
        <f t="shared" ref="MY102:MY104" ca="1" si="7968">MU102</f>
        <v/>
      </c>
      <c r="MZ102" s="395" t="str">
        <f ca="1">IF(MN102&lt;&gt;"",RANK(MY102,MY101:MY104),"")</f>
        <v/>
      </c>
      <c r="NA102" s="395" t="str">
        <f ca="1">IF(MN102&lt;&gt;"",SUMPRODUCT((MY101:MY104=MY102)*(MT101:MT104&gt;MT102)),"")</f>
        <v/>
      </c>
      <c r="NB102" s="395" t="str">
        <f ca="1">IF(MN102&lt;&gt;"",SUMPRODUCT((MY101:MY104=MY102)*(MT101:MT104=MT102)*(MR101:MR104&gt;MR102)),"")</f>
        <v/>
      </c>
      <c r="NC102" s="395" t="str">
        <f ca="1">IF(MN102&lt;&gt;"",SUMPRODUCT((MY101:MY104=MY102)*(MT101:MT104=MT102)*(MR101:MR104=MR102)*(MV101:MV104&gt;MV102)),"")</f>
        <v/>
      </c>
      <c r="ND102" s="395" t="str">
        <f ca="1">IF(MN102&lt;&gt;"",SUMPRODUCT((MY101:MY104=MY102)*(MT101:MT104=MT102)*(MR101:MR104=MR102)*(MV101:MV104=MV102)*(MW101:MW104&gt;MW102)),"")</f>
        <v/>
      </c>
      <c r="NE102" s="395" t="str">
        <f ca="1">IF(MN102&lt;&gt;"",SUMPRODUCT((MY101:MY104=MY102)*(MT101:MT104=MT102)*(MR101:MR104=MR102)*(MV101:MV104=MV102)*(MW101:MW104=MW102)*(MX101:MX104&gt;MX102)),"")</f>
        <v/>
      </c>
      <c r="NF102" s="395" t="str">
        <f t="shared" ref="NF102:NF104" ca="1" si="7969">IF(MN102&lt;&gt;"",SUM(MZ102:NE102),"")</f>
        <v/>
      </c>
      <c r="NG102" s="395" t="str">
        <f ca="1">IF(NH50&lt;&gt;"",SUMPRODUCT((NO49:NO52=NO50)*(NN49:NN52=NN50)*(NL49:NL52=NL50)*(NM49:NM52=NM50)),"")</f>
        <v/>
      </c>
      <c r="NH102" s="395" t="str">
        <f ca="1">IF(AND(NG102&lt;&gt;"",NG102&gt;1),NH50,"")</f>
        <v/>
      </c>
      <c r="NI102" s="395">
        <f ca="1">SUMPRODUCT((PS3:PS54=NH102)*(PV3:PV54=NH103)*(PW3:PW54="W"))+SUMPRODUCT((PS3:PS54=NH102)*(PV3:PV54=NH104)*(PW3:PW54="W"))+SUMPRODUCT((PS3:PS54=NH102)*(PV3:PV54=NH105)*(PW3:PW54="W"))+SUMPRODUCT((PS3:PS54=NH103)*(PV3:PV54=NH102)*(PX3:PX54="W"))+SUMPRODUCT((PS3:PS54=NH104)*(PV3:PV54=NH102)*(PX3:PX54="W"))+SUMPRODUCT((PS3:PS54=NH105)*(PV3:PV54=NH102)*(PX3:PX54="W"))</f>
        <v>0</v>
      </c>
      <c r="NJ102" s="395">
        <f ca="1">SUMPRODUCT((PS3:PS54=NH102)*(PV3:PV54=NH103)*(PW3:PW54="D"))+SUMPRODUCT((PS3:PS54=NH102)*(PV3:PV54=NH104)*(PW3:PW54="D"))+SUMPRODUCT((PS3:PS54=NH102)*(PV3:PV54=NH105)*(PW3:PW54="D"))+SUMPRODUCT((PS3:PS54=NH103)*(PV3:PV54=NH102)*(PW3:PW54="D"))+SUMPRODUCT((PS3:PS54=NH104)*(PV3:PV54=NH102)*(PW3:PW54="D"))+SUMPRODUCT((PS3:PS54=NH105)*(PV3:PV54=NH102)*(PW3:PW54="D"))</f>
        <v>0</v>
      </c>
      <c r="NK102" s="395">
        <f ca="1">SUMPRODUCT((PS3:PS54=NH102)*(PV3:PV54=NH103)*(PW3:PW54="L"))+SUMPRODUCT((PS3:PS54=NH102)*(PV3:PV54=NH104)*(PW3:PW54="L"))+SUMPRODUCT((PS3:PS54=NH102)*(PV3:PV54=NH105)*(PW3:PW54="L"))+SUMPRODUCT((PS3:PS54=NH103)*(PV3:PV54=NH102)*(PX3:PX54="L"))+SUMPRODUCT((PS3:PS54=NH104)*(PV3:PV54=NH102)*(PX3:PX54="L"))+SUMPRODUCT((PS3:PS54=NH105)*(PV3:PV54=NH102)*(PX3:PX54="L"))</f>
        <v>0</v>
      </c>
      <c r="NL102" s="395">
        <f ca="1">SUMPRODUCT((PS3:PS54=NH102)*(PV3:PV54=NH103)*PT3:PT54)+SUMPRODUCT((PS3:PS54=NH102)*(PV3:PV54=NH104)*PT3:PT54)+SUMPRODUCT((PS3:PS54=NH102)*(PV3:PV54=NH105)*PT3:PT54)+SUMPRODUCT((PS3:PS54=NH102)*(PV3:PV54=NH101)*PT3:PT54)+SUMPRODUCT((PS3:PS54=NH103)*(PV3:PV54=NH102)*PU3:PU54)+SUMPRODUCT((PS3:PS54=NH104)*(PV3:PV54=NH102)*PU3:PU54)+SUMPRODUCT((PS3:PS54=NH105)*(PV3:PV54=NH102)*PU3:PU54)+SUMPRODUCT((PS3:PS54=NH101)*(PV3:PV54=NH102)*PU3:PU54)</f>
        <v>0</v>
      </c>
      <c r="NM102" s="395">
        <f ca="1">SUMPRODUCT((PS3:PS54=NH102)*(PV3:PV54=NH103)*PU3:PU54)+SUMPRODUCT((PS3:PS54=NH102)*(PV3:PV54=NH104)*PU3:PU54)+SUMPRODUCT((PS3:PS54=NH102)*(PV3:PV54=NH105)*PU3:PU54)+SUMPRODUCT((PS3:PS54=NH102)*(PV3:PV54=NH101)*PU3:PU54)+SUMPRODUCT((PS3:PS54=NH103)*(PV3:PV54=NH102)*PT3:PT54)+SUMPRODUCT((PS3:PS54=NH104)*(PV3:PV54=NH102)*PT3:PT54)+SUMPRODUCT((PS3:PS54=NH105)*(PV3:PV54=NH102)*PT3:PT54)+SUMPRODUCT((PS3:PS54=NH101)*(PV3:PV54=NH102)*PT3:PT54)</f>
        <v>0</v>
      </c>
      <c r="NN102" s="395">
        <f ca="1">NL102-NM102+1000</f>
        <v>1000</v>
      </c>
      <c r="NO102" s="395" t="str">
        <f t="shared" ref="NO102:NO104" ca="1" si="7970">IF(NH102&lt;&gt;"",NI102*3+NJ102*1,"")</f>
        <v/>
      </c>
      <c r="NP102" s="395" t="str">
        <f ca="1">IF(NH102&lt;&gt;"",VLOOKUP(NH102,LU4:MA52,7,FALSE),"")</f>
        <v/>
      </c>
      <c r="NQ102" s="395" t="str">
        <f ca="1">IF(NH102&lt;&gt;"",VLOOKUP(NH102,LU4:MA52,5,FALSE),"")</f>
        <v/>
      </c>
      <c r="NR102" s="395" t="str">
        <f ca="1">IF(NH102&lt;&gt;"",VLOOKUP(NH102,LU4:MC52,9,FALSE),"")</f>
        <v/>
      </c>
      <c r="NS102" s="395" t="str">
        <f t="shared" ref="NS102:NS104" ca="1" si="7971">NO102</f>
        <v/>
      </c>
      <c r="NT102" s="395" t="str">
        <f ca="1">IF(NH102&lt;&gt;"",RANK(NS102,NS101:NS104),"")</f>
        <v/>
      </c>
      <c r="NU102" s="395" t="str">
        <f ca="1">IF(NH102&lt;&gt;"",SUMPRODUCT((NS101:NS104=NS102)*(NN101:NN104&gt;NN102)),"")</f>
        <v/>
      </c>
      <c r="NV102" s="395" t="str">
        <f ca="1">IF(NH102&lt;&gt;"",SUMPRODUCT((NS101:NS104=NS102)*(NN101:NN104=NN102)*(NL101:NL104&gt;NL102)),"")</f>
        <v/>
      </c>
      <c r="NW102" s="395" t="str">
        <f ca="1">IF(NH102&lt;&gt;"",SUMPRODUCT((NS101:NS104=NS102)*(NN101:NN104=NN102)*(NL101:NL104=NL102)*(NP101:NP104&gt;NP102)),"")</f>
        <v/>
      </c>
      <c r="NX102" s="395" t="str">
        <f ca="1">IF(NH102&lt;&gt;"",SUMPRODUCT((NS101:NS104=NS102)*(NN101:NN104=NN102)*(NL101:NL104=NL102)*(NP101:NP104=NP102)*(NQ101:NQ104&gt;NQ102)),"")</f>
        <v/>
      </c>
      <c r="NY102" s="395" t="str">
        <f ca="1">IF(NH102&lt;&gt;"",SUMPRODUCT((NS101:NS104=NS102)*(NN101:NN104=NN102)*(NL101:NL104=NL102)*(NP101:NP104=NP102)*(NQ101:NQ104=NQ102)*(NR101:NR104&gt;NR102)),"")</f>
        <v/>
      </c>
      <c r="NZ102" s="395" t="str">
        <f ca="1">IF(NH102&lt;&gt;"",SUM(NT102:NY102)+1,"")</f>
        <v/>
      </c>
      <c r="QH102" s="395">
        <f ca="1">IF(COUNTIF(QH49:QH52,4)=4,1,SUMPRODUCT((QH49:QH52=QH50)*(QG49:QG52=QG50)*(QE49:QE52&gt;QE50))+1)</f>
        <v>1</v>
      </c>
      <c r="QS102" s="395">
        <f ca="1">IF(QT50&lt;&gt;"",SUMPRODUCT((RA49:RA52=RA50)*(QZ49:QZ52=QZ50)*(QX49:QX52=QX50)*(QY49:QY52=QY50)),"")</f>
        <v>4</v>
      </c>
      <c r="QT102" s="395" t="str">
        <f ca="1">IF(AND(QS102&lt;&gt;"",QS102&gt;1),QT50,"")</f>
        <v>Al Hilal</v>
      </c>
      <c r="QU102" s="395">
        <f ca="1">SUMPRODUCT((TY3:TY54=QT102)*(UB3:UB54=QT103)*(UC3:UC54="W"))+SUMPRODUCT((TY3:TY54=QT102)*(UB3:UB54=QT104)*(UC3:UC54="W"))+SUMPRODUCT((TY3:TY54=QT102)*(UB3:UB54=QT105)*(UC3:UC54="W"))+SUMPRODUCT((TY3:TY54=QT102)*(UB3:UB54=QT101)*(UC3:UC54="W"))+SUMPRODUCT((TY3:TY54=QT103)*(UB3:UB54=QT102)*(UD3:UD54="W"))+SUMPRODUCT((TY3:TY54=QT104)*(UB3:UB54=QT102)*(UD3:UD54="W"))+SUMPRODUCT((TY3:TY54=QT105)*(UB3:UB54=QT102)*(UD3:UD54="W"))+SUMPRODUCT((TY3:TY54=QT101)*(UB3:UB54=QT102)*(UD3:UD54="W"))</f>
        <v>0</v>
      </c>
      <c r="QV102" s="395">
        <f ca="1">SUMPRODUCT((TY3:TY54=QT102)*(UB3:UB54=QT103)*(UC3:UC54="D"))+SUMPRODUCT((TY3:TY54=QT102)*(UB3:UB54=QT104)*(UC3:UC54="D"))+SUMPRODUCT((TY3:TY54=QT102)*(UB3:UB54=QT105)*(UC3:UC54="D"))+SUMPRODUCT((TY3:TY54=QT102)*(UB3:UB54=QT101)*(UC3:UC54="D"))+SUMPRODUCT((TY3:TY54=QT103)*(UB3:UB54=QT102)*(UC3:UC54="D"))+SUMPRODUCT((TY3:TY54=QT104)*(UB3:UB54=QT102)*(UC3:UC54="D"))+SUMPRODUCT((TY3:TY54=QT105)*(UB3:UB54=QT102)*(UC3:UC54="D"))+SUMPRODUCT((TY3:TY54=QT101)*(UB3:UB54=QT102)*(UC3:UC54="D"))</f>
        <v>0</v>
      </c>
      <c r="QW102" s="395">
        <f ca="1">SUMPRODUCT((TY3:TY54=QT102)*(UB3:UB54=QT103)*(UC3:UC54="L"))+SUMPRODUCT((TY3:TY54=QT102)*(UB3:UB54=QT104)*(UC3:UC54="L"))+SUMPRODUCT((TY3:TY54=QT102)*(UB3:UB54=QT105)*(UC3:UC54="L"))+SUMPRODUCT((TY3:TY54=QT102)*(UB3:UB54=QT101)*(UC3:UC54="L"))+SUMPRODUCT((TY3:TY54=QT103)*(UB3:UB54=QT102)*(UD3:UD54="L"))+SUMPRODUCT((TY3:TY54=QT104)*(UB3:UB54=QT102)*(UD3:UD54="L"))+SUMPRODUCT((TY3:TY54=QT105)*(UB3:UB54=QT102)*(UD3:UD54="L"))+SUMPRODUCT((TY3:TY54=QT101)*(UB3:UB54=QT102)*(UD3:UD54="L"))</f>
        <v>0</v>
      </c>
      <c r="QX102" s="395">
        <f ca="1">SUMPRODUCT((TY3:TY54=QT102)*(UB3:UB54=QT103)*TZ3:TZ54)+SUMPRODUCT((TY3:TY54=QT102)*(UB3:UB54=QT104)*TZ3:TZ54)+SUMPRODUCT((TY3:TY54=QT102)*(UB3:UB54=QT105)*TZ3:TZ54)+SUMPRODUCT((TY3:TY54=QT102)*(UB3:UB54=QT101)*TZ3:TZ54)+SUMPRODUCT((TY3:TY54=QT103)*(UB3:UB54=QT102)*UA3:UA54)+SUMPRODUCT((TY3:TY54=QT104)*(UB3:UB54=QT102)*UA3:UA54)+SUMPRODUCT((TY3:TY54=QT105)*(UB3:UB54=QT102)*UA3:UA54)+SUMPRODUCT((TY3:TY54=QT101)*(UB3:UB54=QT102)*UA3:UA54)</f>
        <v>0</v>
      </c>
      <c r="QY102" s="395">
        <f ca="1">SUMPRODUCT((TY3:TY54=QT102)*(UB3:UB54=QT103)*UA3:UA54)+SUMPRODUCT((TY3:TY54=QT102)*(UB3:UB54=QT104)*UA3:UA54)+SUMPRODUCT((TY3:TY54=QT102)*(UB3:UB54=QT105)*UA3:UA54)+SUMPRODUCT((TY3:TY54=QT102)*(UB3:UB54=QT101)*UA3:UA54)+SUMPRODUCT((TY3:TY54=QT103)*(UB3:UB54=QT102)*TZ3:TZ54)+SUMPRODUCT((TY3:TY54=QT104)*(UB3:UB54=QT102)*TZ3:TZ54)+SUMPRODUCT((TY3:TY54=QT105)*(UB3:UB54=QT102)*TZ3:TZ54)+SUMPRODUCT((TY3:TY54=QT101)*(UB3:UB54=QT102)*TZ3:TZ54)</f>
        <v>0</v>
      </c>
      <c r="QZ102" s="395">
        <f ca="1">QX102-QY102+1000</f>
        <v>1000</v>
      </c>
      <c r="RA102" s="395">
        <f t="shared" ref="RA102:RA104" ca="1" si="7972">IF(QT102&lt;&gt;"",QU102*3+QV102*1,"")</f>
        <v>0</v>
      </c>
      <c r="RB102" s="395">
        <f ca="1">IF(QT102&lt;&gt;"",VLOOKUP(QT102,QA4:QG52,7,FALSE),"")</f>
        <v>1000</v>
      </c>
      <c r="RC102" s="395">
        <f ca="1">IF(QT102&lt;&gt;"",VLOOKUP(QT102,QA4:QG52,5,FALSE),"")</f>
        <v>0</v>
      </c>
      <c r="RD102" s="395">
        <f ca="1">IF(QT102&lt;&gt;"",VLOOKUP(QT102,QA4:QI52,9,FALSE),"")</f>
        <v>9</v>
      </c>
      <c r="RE102" s="395">
        <f t="shared" ref="RE102:RE104" ca="1" si="7973">RA102</f>
        <v>0</v>
      </c>
      <c r="RF102" s="395">
        <f ca="1">IF(QT102&lt;&gt;"",RANK(RE102,RE101:RE104),"")</f>
        <v>1</v>
      </c>
      <c r="RG102" s="395">
        <f ca="1">IF(QT102&lt;&gt;"",SUMPRODUCT((RE101:RE104=RE102)*(QZ101:QZ104&gt;QZ102)),"")</f>
        <v>0</v>
      </c>
      <c r="RH102" s="395">
        <f ca="1">IF(QT102&lt;&gt;"",SUMPRODUCT((RE101:RE104=RE102)*(QZ101:QZ104=QZ102)*(QX101:QX104&gt;QX102)),"")</f>
        <v>0</v>
      </c>
      <c r="RI102" s="395">
        <f ca="1">IF(QT102&lt;&gt;"",SUMPRODUCT((RE101:RE104=RE102)*(QZ101:QZ104=QZ102)*(QX101:QX104=QX102)*(RB101:RB104&gt;RB102)),"")</f>
        <v>0</v>
      </c>
      <c r="RJ102" s="395">
        <f ca="1">IF(QT102&lt;&gt;"",SUMPRODUCT((RE101:RE104=RE102)*(QZ101:QZ104=QZ102)*(QX101:QX104=QX102)*(RB101:RB104=RB102)*(RC101:RC104&gt;RC102)),"")</f>
        <v>0</v>
      </c>
      <c r="RK102" s="395">
        <f ca="1">IF(QT102&lt;&gt;"",SUMPRODUCT((RE101:RE104=RE102)*(QZ101:QZ104=QZ102)*(QX101:QX104=QX102)*(RB101:RB104=RB102)*(RC101:RC104=RC102)*(RD101:RD104&gt;RD102)),"")</f>
        <v>2</v>
      </c>
      <c r="RL102" s="395">
        <f t="shared" ref="RL102:RL104" ca="1" si="7974">IF(QT102&lt;&gt;"",SUM(RF102:RK102),"")</f>
        <v>3</v>
      </c>
      <c r="RM102" s="395" t="str">
        <f ca="1">IF(RN50&lt;&gt;"",SUMPRODUCT((RU49:RU52=RU50)*(RT49:RT52=RT50)*(RR49:RR52=RR50)*(RS49:RS52=RS50)),"")</f>
        <v/>
      </c>
      <c r="RN102" s="395" t="str">
        <f ca="1">IF(AND(RM102&lt;&gt;"",RM102&gt;1),RN50,"")</f>
        <v/>
      </c>
      <c r="RO102" s="395">
        <f ca="1">SUMPRODUCT((TY3:TY54=RN102)*(UB3:UB54=RN103)*(UC3:UC54="W"))+SUMPRODUCT((TY3:TY54=RN102)*(UB3:UB54=RN104)*(UC3:UC54="W"))+SUMPRODUCT((TY3:TY54=RN102)*(UB3:UB54=RN105)*(UC3:UC54="W"))+SUMPRODUCT((TY3:TY54=RN103)*(UB3:UB54=RN102)*(UD3:UD54="W"))+SUMPRODUCT((TY3:TY54=RN104)*(UB3:UB54=RN102)*(UD3:UD54="W"))+SUMPRODUCT((TY3:TY54=RN105)*(UB3:UB54=RN102)*(UD3:UD54="W"))</f>
        <v>0</v>
      </c>
      <c r="RP102" s="395">
        <f ca="1">SUMPRODUCT((TY3:TY54=RN102)*(UB3:UB54=RN103)*(UC3:UC54="D"))+SUMPRODUCT((TY3:TY54=RN102)*(UB3:UB54=RN104)*(UC3:UC54="D"))+SUMPRODUCT((TY3:TY54=RN102)*(UB3:UB54=RN105)*(UC3:UC54="D"))+SUMPRODUCT((TY3:TY54=RN103)*(UB3:UB54=RN102)*(UC3:UC54="D"))+SUMPRODUCT((TY3:TY54=RN104)*(UB3:UB54=RN102)*(UC3:UC54="D"))+SUMPRODUCT((TY3:TY54=RN105)*(UB3:UB54=RN102)*(UC3:UC54="D"))</f>
        <v>0</v>
      </c>
      <c r="RQ102" s="395">
        <f ca="1">SUMPRODUCT((TY3:TY54=RN102)*(UB3:UB54=RN103)*(UC3:UC54="L"))+SUMPRODUCT((TY3:TY54=RN102)*(UB3:UB54=RN104)*(UC3:UC54="L"))+SUMPRODUCT((TY3:TY54=RN102)*(UB3:UB54=RN105)*(UC3:UC54="L"))+SUMPRODUCT((TY3:TY54=RN103)*(UB3:UB54=RN102)*(UD3:UD54="L"))+SUMPRODUCT((TY3:TY54=RN104)*(UB3:UB54=RN102)*(UD3:UD54="L"))+SUMPRODUCT((TY3:TY54=RN105)*(UB3:UB54=RN102)*(UD3:UD54="L"))</f>
        <v>0</v>
      </c>
      <c r="RR102" s="395">
        <f ca="1">SUMPRODUCT((TY3:TY54=RN102)*(UB3:UB54=RN103)*TZ3:TZ54)+SUMPRODUCT((TY3:TY54=RN102)*(UB3:UB54=RN104)*TZ3:TZ54)+SUMPRODUCT((TY3:TY54=RN102)*(UB3:UB54=RN105)*TZ3:TZ54)+SUMPRODUCT((TY3:TY54=RN102)*(UB3:UB54=RN101)*TZ3:TZ54)+SUMPRODUCT((TY3:TY54=RN103)*(UB3:UB54=RN102)*UA3:UA54)+SUMPRODUCT((TY3:TY54=RN104)*(UB3:UB54=RN102)*UA3:UA54)+SUMPRODUCT((TY3:TY54=RN105)*(UB3:UB54=RN102)*UA3:UA54)+SUMPRODUCT((TY3:TY54=RN101)*(UB3:UB54=RN102)*UA3:UA54)</f>
        <v>0</v>
      </c>
      <c r="RS102" s="395">
        <f ca="1">SUMPRODUCT((TY3:TY54=RN102)*(UB3:UB54=RN103)*UA3:UA54)+SUMPRODUCT((TY3:TY54=RN102)*(UB3:UB54=RN104)*UA3:UA54)+SUMPRODUCT((TY3:TY54=RN102)*(UB3:UB54=RN105)*UA3:UA54)+SUMPRODUCT((TY3:TY54=RN102)*(UB3:UB54=RN101)*UA3:UA54)+SUMPRODUCT((TY3:TY54=RN103)*(UB3:UB54=RN102)*TZ3:TZ54)+SUMPRODUCT((TY3:TY54=RN104)*(UB3:UB54=RN102)*TZ3:TZ54)+SUMPRODUCT((TY3:TY54=RN105)*(UB3:UB54=RN102)*TZ3:TZ54)+SUMPRODUCT((TY3:TY54=RN101)*(UB3:UB54=RN102)*TZ3:TZ54)</f>
        <v>0</v>
      </c>
      <c r="RT102" s="395">
        <f ca="1">RR102-RS102+1000</f>
        <v>1000</v>
      </c>
      <c r="RU102" s="395" t="str">
        <f t="shared" ref="RU102:RU104" ca="1" si="7975">IF(RN102&lt;&gt;"",RO102*3+RP102*1,"")</f>
        <v/>
      </c>
      <c r="RV102" s="395" t="str">
        <f ca="1">IF(RN102&lt;&gt;"",VLOOKUP(RN102,QA4:QG52,7,FALSE),"")</f>
        <v/>
      </c>
      <c r="RW102" s="395" t="str">
        <f ca="1">IF(RN102&lt;&gt;"",VLOOKUP(RN102,QA4:QG52,5,FALSE),"")</f>
        <v/>
      </c>
      <c r="RX102" s="395" t="str">
        <f ca="1">IF(RN102&lt;&gt;"",VLOOKUP(RN102,QA4:QI52,9,FALSE),"")</f>
        <v/>
      </c>
      <c r="RY102" s="395" t="str">
        <f t="shared" ref="RY102:RY104" ca="1" si="7976">RU102</f>
        <v/>
      </c>
      <c r="RZ102" s="395" t="str">
        <f ca="1">IF(RN102&lt;&gt;"",RANK(RY102,RY101:RY104),"")</f>
        <v/>
      </c>
      <c r="SA102" s="395" t="str">
        <f ca="1">IF(RN102&lt;&gt;"",SUMPRODUCT((RY101:RY104=RY102)*(RT101:RT104&gt;RT102)),"")</f>
        <v/>
      </c>
      <c r="SB102" s="395" t="str">
        <f ca="1">IF(RN102&lt;&gt;"",SUMPRODUCT((RY101:RY104=RY102)*(RT101:RT104=RT102)*(RR101:RR104&gt;RR102)),"")</f>
        <v/>
      </c>
      <c r="SC102" s="395" t="str">
        <f ca="1">IF(RN102&lt;&gt;"",SUMPRODUCT((RY101:RY104=RY102)*(RT101:RT104=RT102)*(RR101:RR104=RR102)*(RV101:RV104&gt;RV102)),"")</f>
        <v/>
      </c>
      <c r="SD102" s="395" t="str">
        <f ca="1">IF(RN102&lt;&gt;"",SUMPRODUCT((RY101:RY104=RY102)*(RT101:RT104=RT102)*(RR101:RR104=RR102)*(RV101:RV104=RV102)*(RW101:RW104&gt;RW102)),"")</f>
        <v/>
      </c>
      <c r="SE102" s="395" t="str">
        <f ca="1">IF(RN102&lt;&gt;"",SUMPRODUCT((RY101:RY104=RY102)*(RT101:RT104=RT102)*(RR101:RR104=RR102)*(RV101:RV104=RV102)*(RW101:RW104=RW102)*(RX101:RX104&gt;RX102)),"")</f>
        <v/>
      </c>
      <c r="SF102" s="395" t="str">
        <f ca="1">IF(RN102&lt;&gt;"",SUM(RZ102:SE102)+1,"")</f>
        <v/>
      </c>
      <c r="UN102" s="395">
        <f ca="1">IF(COUNTIF(UN49:UN52,4)=4,1,SUMPRODUCT((UN49:UN52=UN50)*(UM49:UM52=UM50)*(UK49:UK52&gt;UK50))+1)</f>
        <v>1</v>
      </c>
      <c r="UY102" s="395">
        <f ca="1">IF(UZ50&lt;&gt;"",SUMPRODUCT((VG49:VG52=VG50)*(VF49:VF52=VF50)*(VD49:VD52=VD50)*(VE49:VE52=VE50)),"")</f>
        <v>4</v>
      </c>
      <c r="UZ102" s="395" t="str">
        <f ca="1">IF(AND(UY102&lt;&gt;"",UY102&gt;1),UZ50,"")</f>
        <v>Al Hilal</v>
      </c>
      <c r="VA102" s="395">
        <f ca="1">SUMPRODUCT((YE3:YE54=UZ102)*(YH3:YH54=UZ103)*(YI3:YI54="W"))+SUMPRODUCT((YE3:YE54=UZ102)*(YH3:YH54=UZ104)*(YI3:YI54="W"))+SUMPRODUCT((YE3:YE54=UZ102)*(YH3:YH54=UZ105)*(YI3:YI54="W"))+SUMPRODUCT((YE3:YE54=UZ102)*(YH3:YH54=UZ101)*(YI3:YI54="W"))+SUMPRODUCT((YE3:YE54=UZ103)*(YH3:YH54=UZ102)*(YJ3:YJ54="W"))+SUMPRODUCT((YE3:YE54=UZ104)*(YH3:YH54=UZ102)*(YJ3:YJ54="W"))+SUMPRODUCT((YE3:YE54=UZ105)*(YH3:YH54=UZ102)*(YJ3:YJ54="W"))+SUMPRODUCT((YE3:YE54=UZ101)*(YH3:YH54=UZ102)*(YJ3:YJ54="W"))</f>
        <v>0</v>
      </c>
      <c r="VB102" s="395">
        <f ca="1">SUMPRODUCT((YE3:YE54=UZ102)*(YH3:YH54=UZ103)*(YI3:YI54="D"))+SUMPRODUCT((YE3:YE54=UZ102)*(YH3:YH54=UZ104)*(YI3:YI54="D"))+SUMPRODUCT((YE3:YE54=UZ102)*(YH3:YH54=UZ105)*(YI3:YI54="D"))+SUMPRODUCT((YE3:YE54=UZ102)*(YH3:YH54=UZ101)*(YI3:YI54="D"))+SUMPRODUCT((YE3:YE54=UZ103)*(YH3:YH54=UZ102)*(YI3:YI54="D"))+SUMPRODUCT((YE3:YE54=UZ104)*(YH3:YH54=UZ102)*(YI3:YI54="D"))+SUMPRODUCT((YE3:YE54=UZ105)*(YH3:YH54=UZ102)*(YI3:YI54="D"))+SUMPRODUCT((YE3:YE54=UZ101)*(YH3:YH54=UZ102)*(YI3:YI54="D"))</f>
        <v>0</v>
      </c>
      <c r="VC102" s="395">
        <f ca="1">SUMPRODUCT((YE3:YE54=UZ102)*(YH3:YH54=UZ103)*(YI3:YI54="L"))+SUMPRODUCT((YE3:YE54=UZ102)*(YH3:YH54=UZ104)*(YI3:YI54="L"))+SUMPRODUCT((YE3:YE54=UZ102)*(YH3:YH54=UZ105)*(YI3:YI54="L"))+SUMPRODUCT((YE3:YE54=UZ102)*(YH3:YH54=UZ101)*(YI3:YI54="L"))+SUMPRODUCT((YE3:YE54=UZ103)*(YH3:YH54=UZ102)*(YJ3:YJ54="L"))+SUMPRODUCT((YE3:YE54=UZ104)*(YH3:YH54=UZ102)*(YJ3:YJ54="L"))+SUMPRODUCT((YE3:YE54=UZ105)*(YH3:YH54=UZ102)*(YJ3:YJ54="L"))+SUMPRODUCT((YE3:YE54=UZ101)*(YH3:YH54=UZ102)*(YJ3:YJ54="L"))</f>
        <v>0</v>
      </c>
      <c r="VD102" s="395">
        <f ca="1">SUMPRODUCT((YE3:YE54=UZ102)*(YH3:YH54=UZ103)*YF3:YF54)+SUMPRODUCT((YE3:YE54=UZ102)*(YH3:YH54=UZ104)*YF3:YF54)+SUMPRODUCT((YE3:YE54=UZ102)*(YH3:YH54=UZ105)*YF3:YF54)+SUMPRODUCT((YE3:YE54=UZ102)*(YH3:YH54=UZ101)*YF3:YF54)+SUMPRODUCT((YE3:YE54=UZ103)*(YH3:YH54=UZ102)*YG3:YG54)+SUMPRODUCT((YE3:YE54=UZ104)*(YH3:YH54=UZ102)*YG3:YG54)+SUMPRODUCT((YE3:YE54=UZ105)*(YH3:YH54=UZ102)*YG3:YG54)+SUMPRODUCT((YE3:YE54=UZ101)*(YH3:YH54=UZ102)*YG3:YG54)</f>
        <v>0</v>
      </c>
      <c r="VE102" s="395">
        <f ca="1">SUMPRODUCT((YE3:YE54=UZ102)*(YH3:YH54=UZ103)*YG3:YG54)+SUMPRODUCT((YE3:YE54=UZ102)*(YH3:YH54=UZ104)*YG3:YG54)+SUMPRODUCT((YE3:YE54=UZ102)*(YH3:YH54=UZ105)*YG3:YG54)+SUMPRODUCT((YE3:YE54=UZ102)*(YH3:YH54=UZ101)*YG3:YG54)+SUMPRODUCT((YE3:YE54=UZ103)*(YH3:YH54=UZ102)*YF3:YF54)+SUMPRODUCT((YE3:YE54=UZ104)*(YH3:YH54=UZ102)*YF3:YF54)+SUMPRODUCT((YE3:YE54=UZ105)*(YH3:YH54=UZ102)*YF3:YF54)+SUMPRODUCT((YE3:YE54=UZ101)*(YH3:YH54=UZ102)*YF3:YF54)</f>
        <v>0</v>
      </c>
      <c r="VF102" s="395">
        <f ca="1">VD102-VE102+1000</f>
        <v>1000</v>
      </c>
      <c r="VG102" s="395">
        <f t="shared" ref="VG102:VG104" ca="1" si="7977">IF(UZ102&lt;&gt;"",VA102*3+VB102*1,"")</f>
        <v>0</v>
      </c>
      <c r="VH102" s="395">
        <f ca="1">IF(UZ102&lt;&gt;"",VLOOKUP(UZ102,UG4:UM52,7,FALSE),"")</f>
        <v>1000</v>
      </c>
      <c r="VI102" s="395">
        <f ca="1">IF(UZ102&lt;&gt;"",VLOOKUP(UZ102,UG4:UM52,5,FALSE),"")</f>
        <v>0</v>
      </c>
      <c r="VJ102" s="395">
        <f ca="1">IF(UZ102&lt;&gt;"",VLOOKUP(UZ102,UG4:UO52,9,FALSE),"")</f>
        <v>9</v>
      </c>
      <c r="VK102" s="395">
        <f t="shared" ref="VK102:VK104" ca="1" si="7978">VG102</f>
        <v>0</v>
      </c>
      <c r="VL102" s="395">
        <f ca="1">IF(UZ102&lt;&gt;"",RANK(VK102,VK101:VK104),"")</f>
        <v>1</v>
      </c>
      <c r="VM102" s="395">
        <f ca="1">IF(UZ102&lt;&gt;"",SUMPRODUCT((VK101:VK104=VK102)*(VF101:VF104&gt;VF102)),"")</f>
        <v>0</v>
      </c>
      <c r="VN102" s="395">
        <f ca="1">IF(UZ102&lt;&gt;"",SUMPRODUCT((VK101:VK104=VK102)*(VF101:VF104=VF102)*(VD101:VD104&gt;VD102)),"")</f>
        <v>0</v>
      </c>
      <c r="VO102" s="395">
        <f ca="1">IF(UZ102&lt;&gt;"",SUMPRODUCT((VK101:VK104=VK102)*(VF101:VF104=VF102)*(VD101:VD104=VD102)*(VH101:VH104&gt;VH102)),"")</f>
        <v>0</v>
      </c>
      <c r="VP102" s="395">
        <f ca="1">IF(UZ102&lt;&gt;"",SUMPRODUCT((VK101:VK104=VK102)*(VF101:VF104=VF102)*(VD101:VD104=VD102)*(VH101:VH104=VH102)*(VI101:VI104&gt;VI102)),"")</f>
        <v>0</v>
      </c>
      <c r="VQ102" s="395">
        <f ca="1">IF(UZ102&lt;&gt;"",SUMPRODUCT((VK101:VK104=VK102)*(VF101:VF104=VF102)*(VD101:VD104=VD102)*(VH101:VH104=VH102)*(VI101:VI104=VI102)*(VJ101:VJ104&gt;VJ102)),"")</f>
        <v>2</v>
      </c>
      <c r="VR102" s="395">
        <f t="shared" ref="VR102:VR104" ca="1" si="7979">IF(UZ102&lt;&gt;"",SUM(VL102:VQ102),"")</f>
        <v>3</v>
      </c>
      <c r="VS102" s="395" t="str">
        <f ca="1">IF(VT50&lt;&gt;"",SUMPRODUCT((WA49:WA52=WA50)*(VZ49:VZ52=VZ50)*(VX49:VX52=VX50)*(VY49:VY52=VY50)),"")</f>
        <v/>
      </c>
      <c r="VT102" s="395" t="str">
        <f ca="1">IF(AND(VS102&lt;&gt;"",VS102&gt;1),VT50,"")</f>
        <v/>
      </c>
      <c r="VU102" s="395">
        <f ca="1">SUMPRODUCT((YE3:YE54=VT102)*(YH3:YH54=VT103)*(YI3:YI54="W"))+SUMPRODUCT((YE3:YE54=VT102)*(YH3:YH54=VT104)*(YI3:YI54="W"))+SUMPRODUCT((YE3:YE54=VT102)*(YH3:YH54=VT105)*(YI3:YI54="W"))+SUMPRODUCT((YE3:YE54=VT103)*(YH3:YH54=VT102)*(YJ3:YJ54="W"))+SUMPRODUCT((YE3:YE54=VT104)*(YH3:YH54=VT102)*(YJ3:YJ54="W"))+SUMPRODUCT((YE3:YE54=VT105)*(YH3:YH54=VT102)*(YJ3:YJ54="W"))</f>
        <v>0</v>
      </c>
      <c r="VV102" s="395">
        <f ca="1">SUMPRODUCT((YE3:YE54=VT102)*(YH3:YH54=VT103)*(YI3:YI54="D"))+SUMPRODUCT((YE3:YE54=VT102)*(YH3:YH54=VT104)*(YI3:YI54="D"))+SUMPRODUCT((YE3:YE54=VT102)*(YH3:YH54=VT105)*(YI3:YI54="D"))+SUMPRODUCT((YE3:YE54=VT103)*(YH3:YH54=VT102)*(YI3:YI54="D"))+SUMPRODUCT((YE3:YE54=VT104)*(YH3:YH54=VT102)*(YI3:YI54="D"))+SUMPRODUCT((YE3:YE54=VT105)*(YH3:YH54=VT102)*(YI3:YI54="D"))</f>
        <v>0</v>
      </c>
      <c r="VW102" s="395">
        <f ca="1">SUMPRODUCT((YE3:YE54=VT102)*(YH3:YH54=VT103)*(YI3:YI54="L"))+SUMPRODUCT((YE3:YE54=VT102)*(YH3:YH54=VT104)*(YI3:YI54="L"))+SUMPRODUCT((YE3:YE54=VT102)*(YH3:YH54=VT105)*(YI3:YI54="L"))+SUMPRODUCT((YE3:YE54=VT103)*(YH3:YH54=VT102)*(YJ3:YJ54="L"))+SUMPRODUCT((YE3:YE54=VT104)*(YH3:YH54=VT102)*(YJ3:YJ54="L"))+SUMPRODUCT((YE3:YE54=VT105)*(YH3:YH54=VT102)*(YJ3:YJ54="L"))</f>
        <v>0</v>
      </c>
      <c r="VX102" s="395">
        <f ca="1">SUMPRODUCT((YE3:YE54=VT102)*(YH3:YH54=VT103)*YF3:YF54)+SUMPRODUCT((YE3:YE54=VT102)*(YH3:YH54=VT104)*YF3:YF54)+SUMPRODUCT((YE3:YE54=VT102)*(YH3:YH54=VT105)*YF3:YF54)+SUMPRODUCT((YE3:YE54=VT102)*(YH3:YH54=VT101)*YF3:YF54)+SUMPRODUCT((YE3:YE54=VT103)*(YH3:YH54=VT102)*YG3:YG54)+SUMPRODUCT((YE3:YE54=VT104)*(YH3:YH54=VT102)*YG3:YG54)+SUMPRODUCT((YE3:YE54=VT105)*(YH3:YH54=VT102)*YG3:YG54)+SUMPRODUCT((YE3:YE54=VT101)*(YH3:YH54=VT102)*YG3:YG54)</f>
        <v>0</v>
      </c>
      <c r="VY102" s="395">
        <f ca="1">SUMPRODUCT((YE3:YE54=VT102)*(YH3:YH54=VT103)*YG3:YG54)+SUMPRODUCT((YE3:YE54=VT102)*(YH3:YH54=VT104)*YG3:YG54)+SUMPRODUCT((YE3:YE54=VT102)*(YH3:YH54=VT105)*YG3:YG54)+SUMPRODUCT((YE3:YE54=VT102)*(YH3:YH54=VT101)*YG3:YG54)+SUMPRODUCT((YE3:YE54=VT103)*(YH3:YH54=VT102)*YF3:YF54)+SUMPRODUCT((YE3:YE54=VT104)*(YH3:YH54=VT102)*YF3:YF54)+SUMPRODUCT((YE3:YE54=VT105)*(YH3:YH54=VT102)*YF3:YF54)+SUMPRODUCT((YE3:YE54=VT101)*(YH3:YH54=VT102)*YF3:YF54)</f>
        <v>0</v>
      </c>
      <c r="VZ102" s="395">
        <f ca="1">VX102-VY102+1000</f>
        <v>1000</v>
      </c>
      <c r="WA102" s="395" t="str">
        <f t="shared" ref="WA102:WA104" ca="1" si="7980">IF(VT102&lt;&gt;"",VU102*3+VV102*1,"")</f>
        <v/>
      </c>
      <c r="WB102" s="395" t="str">
        <f ca="1">IF(VT102&lt;&gt;"",VLOOKUP(VT102,UG4:UM52,7,FALSE),"")</f>
        <v/>
      </c>
      <c r="WC102" s="395" t="str">
        <f ca="1">IF(VT102&lt;&gt;"",VLOOKUP(VT102,UG4:UM52,5,FALSE),"")</f>
        <v/>
      </c>
      <c r="WD102" s="395" t="str">
        <f ca="1">IF(VT102&lt;&gt;"",VLOOKUP(VT102,UG4:UO52,9,FALSE),"")</f>
        <v/>
      </c>
      <c r="WE102" s="395" t="str">
        <f t="shared" ref="WE102:WE104" ca="1" si="7981">WA102</f>
        <v/>
      </c>
      <c r="WF102" s="395" t="str">
        <f ca="1">IF(VT102&lt;&gt;"",RANK(WE102,WE101:WE104),"")</f>
        <v/>
      </c>
      <c r="WG102" s="395" t="str">
        <f ca="1">IF(VT102&lt;&gt;"",SUMPRODUCT((WE101:WE104=WE102)*(VZ101:VZ104&gt;VZ102)),"")</f>
        <v/>
      </c>
      <c r="WH102" s="395" t="str">
        <f ca="1">IF(VT102&lt;&gt;"",SUMPRODUCT((WE101:WE104=WE102)*(VZ101:VZ104=VZ102)*(VX101:VX104&gt;VX102)),"")</f>
        <v/>
      </c>
      <c r="WI102" s="395" t="str">
        <f ca="1">IF(VT102&lt;&gt;"",SUMPRODUCT((WE101:WE104=WE102)*(VZ101:VZ104=VZ102)*(VX101:VX104=VX102)*(WB101:WB104&gt;WB102)),"")</f>
        <v/>
      </c>
      <c r="WJ102" s="395" t="str">
        <f ca="1">IF(VT102&lt;&gt;"",SUMPRODUCT((WE101:WE104=WE102)*(VZ101:VZ104=VZ102)*(VX101:VX104=VX102)*(WB101:WB104=WB102)*(WC101:WC104&gt;WC102)),"")</f>
        <v/>
      </c>
      <c r="WK102" s="395" t="str">
        <f ca="1">IF(VT102&lt;&gt;"",SUMPRODUCT((WE101:WE104=WE102)*(VZ101:VZ104=VZ102)*(VX101:VX104=VX102)*(WB101:WB104=WB102)*(WC101:WC104=WC102)*(WD101:WD104&gt;WD102)),"")</f>
        <v/>
      </c>
      <c r="WL102" s="395" t="str">
        <f ca="1">IF(VT102&lt;&gt;"",SUM(WF102:WK102)+1,"")</f>
        <v/>
      </c>
      <c r="YT102" s="395">
        <f ca="1">IF(COUNTIF(YT49:YT52,4)=4,1,SUMPRODUCT((YT49:YT52=YT50)*(YS49:YS52=YS50)*(YQ49:YQ52&gt;YQ50))+1)</f>
        <v>1</v>
      </c>
      <c r="ZE102" s="395">
        <f ca="1">IF(ZF50&lt;&gt;"",SUMPRODUCT((ZM49:ZM52=ZM50)*(ZL49:ZL52=ZL50)*(ZJ49:ZJ52=ZJ50)*(ZK49:ZK52=ZK50)),"")</f>
        <v>4</v>
      </c>
      <c r="ZF102" s="395" t="str">
        <f ca="1">IF(AND(ZE102&lt;&gt;"",ZE102&gt;1),ZF50,"")</f>
        <v>Al Hilal</v>
      </c>
      <c r="ZG102" s="395">
        <f ca="1">SUMPRODUCT((ACK3:ACK54=ZF102)*(ACN3:ACN54=ZF103)*(ACO3:ACO54="W"))+SUMPRODUCT((ACK3:ACK54=ZF102)*(ACN3:ACN54=ZF104)*(ACO3:ACO54="W"))+SUMPRODUCT((ACK3:ACK54=ZF102)*(ACN3:ACN54=ZF105)*(ACO3:ACO54="W"))+SUMPRODUCT((ACK3:ACK54=ZF102)*(ACN3:ACN54=ZF101)*(ACO3:ACO54="W"))+SUMPRODUCT((ACK3:ACK54=ZF103)*(ACN3:ACN54=ZF102)*(ACP3:ACP54="W"))+SUMPRODUCT((ACK3:ACK54=ZF104)*(ACN3:ACN54=ZF102)*(ACP3:ACP54="W"))+SUMPRODUCT((ACK3:ACK54=ZF105)*(ACN3:ACN54=ZF102)*(ACP3:ACP54="W"))+SUMPRODUCT((ACK3:ACK54=ZF101)*(ACN3:ACN54=ZF102)*(ACP3:ACP54="W"))</f>
        <v>0</v>
      </c>
      <c r="ZH102" s="395">
        <f ca="1">SUMPRODUCT((ACK3:ACK54=ZF102)*(ACN3:ACN54=ZF103)*(ACO3:ACO54="D"))+SUMPRODUCT((ACK3:ACK54=ZF102)*(ACN3:ACN54=ZF104)*(ACO3:ACO54="D"))+SUMPRODUCT((ACK3:ACK54=ZF102)*(ACN3:ACN54=ZF105)*(ACO3:ACO54="D"))+SUMPRODUCT((ACK3:ACK54=ZF102)*(ACN3:ACN54=ZF101)*(ACO3:ACO54="D"))+SUMPRODUCT((ACK3:ACK54=ZF103)*(ACN3:ACN54=ZF102)*(ACO3:ACO54="D"))+SUMPRODUCT((ACK3:ACK54=ZF104)*(ACN3:ACN54=ZF102)*(ACO3:ACO54="D"))+SUMPRODUCT((ACK3:ACK54=ZF105)*(ACN3:ACN54=ZF102)*(ACO3:ACO54="D"))+SUMPRODUCT((ACK3:ACK54=ZF101)*(ACN3:ACN54=ZF102)*(ACO3:ACO54="D"))</f>
        <v>0</v>
      </c>
      <c r="ZI102" s="395">
        <f ca="1">SUMPRODUCT((ACK3:ACK54=ZF102)*(ACN3:ACN54=ZF103)*(ACO3:ACO54="L"))+SUMPRODUCT((ACK3:ACK54=ZF102)*(ACN3:ACN54=ZF104)*(ACO3:ACO54="L"))+SUMPRODUCT((ACK3:ACK54=ZF102)*(ACN3:ACN54=ZF105)*(ACO3:ACO54="L"))+SUMPRODUCT((ACK3:ACK54=ZF102)*(ACN3:ACN54=ZF101)*(ACO3:ACO54="L"))+SUMPRODUCT((ACK3:ACK54=ZF103)*(ACN3:ACN54=ZF102)*(ACP3:ACP54="L"))+SUMPRODUCT((ACK3:ACK54=ZF104)*(ACN3:ACN54=ZF102)*(ACP3:ACP54="L"))+SUMPRODUCT((ACK3:ACK54=ZF105)*(ACN3:ACN54=ZF102)*(ACP3:ACP54="L"))+SUMPRODUCT((ACK3:ACK54=ZF101)*(ACN3:ACN54=ZF102)*(ACP3:ACP54="L"))</f>
        <v>0</v>
      </c>
      <c r="ZJ102" s="395">
        <f ca="1">SUMPRODUCT((ACK3:ACK54=ZF102)*(ACN3:ACN54=ZF103)*ACL3:ACL54)+SUMPRODUCT((ACK3:ACK54=ZF102)*(ACN3:ACN54=ZF104)*ACL3:ACL54)+SUMPRODUCT((ACK3:ACK54=ZF102)*(ACN3:ACN54=ZF105)*ACL3:ACL54)+SUMPRODUCT((ACK3:ACK54=ZF102)*(ACN3:ACN54=ZF101)*ACL3:ACL54)+SUMPRODUCT((ACK3:ACK54=ZF103)*(ACN3:ACN54=ZF102)*ACM3:ACM54)+SUMPRODUCT((ACK3:ACK54=ZF104)*(ACN3:ACN54=ZF102)*ACM3:ACM54)+SUMPRODUCT((ACK3:ACK54=ZF105)*(ACN3:ACN54=ZF102)*ACM3:ACM54)+SUMPRODUCT((ACK3:ACK54=ZF101)*(ACN3:ACN54=ZF102)*ACM3:ACM54)</f>
        <v>0</v>
      </c>
      <c r="ZK102" s="395">
        <f ca="1">SUMPRODUCT((ACK3:ACK54=ZF102)*(ACN3:ACN54=ZF103)*ACM3:ACM54)+SUMPRODUCT((ACK3:ACK54=ZF102)*(ACN3:ACN54=ZF104)*ACM3:ACM54)+SUMPRODUCT((ACK3:ACK54=ZF102)*(ACN3:ACN54=ZF105)*ACM3:ACM54)+SUMPRODUCT((ACK3:ACK54=ZF102)*(ACN3:ACN54=ZF101)*ACM3:ACM54)+SUMPRODUCT((ACK3:ACK54=ZF103)*(ACN3:ACN54=ZF102)*ACL3:ACL54)+SUMPRODUCT((ACK3:ACK54=ZF104)*(ACN3:ACN54=ZF102)*ACL3:ACL54)+SUMPRODUCT((ACK3:ACK54=ZF105)*(ACN3:ACN54=ZF102)*ACL3:ACL54)+SUMPRODUCT((ACK3:ACK54=ZF101)*(ACN3:ACN54=ZF102)*ACL3:ACL54)</f>
        <v>0</v>
      </c>
      <c r="ZL102" s="395">
        <f ca="1">ZJ102-ZK102+1000</f>
        <v>1000</v>
      </c>
      <c r="ZM102" s="395">
        <f t="shared" ref="ZM102:ZM104" ca="1" si="7982">IF(ZF102&lt;&gt;"",ZG102*3+ZH102*1,"")</f>
        <v>0</v>
      </c>
      <c r="ZN102" s="395">
        <f ca="1">IF(ZF102&lt;&gt;"",VLOOKUP(ZF102,YM4:YS52,7,FALSE),"")</f>
        <v>1000</v>
      </c>
      <c r="ZO102" s="395">
        <f ca="1">IF(ZF102&lt;&gt;"",VLOOKUP(ZF102,YM4:YS52,5,FALSE),"")</f>
        <v>0</v>
      </c>
      <c r="ZP102" s="395">
        <f ca="1">IF(ZF102&lt;&gt;"",VLOOKUP(ZF102,YM4:YU52,9,FALSE),"")</f>
        <v>9</v>
      </c>
      <c r="ZQ102" s="395">
        <f t="shared" ref="ZQ102:ZQ104" ca="1" si="7983">ZM102</f>
        <v>0</v>
      </c>
      <c r="ZR102" s="395">
        <f ca="1">IF(ZF102&lt;&gt;"",RANK(ZQ102,ZQ101:ZQ104),"")</f>
        <v>1</v>
      </c>
      <c r="ZS102" s="395">
        <f ca="1">IF(ZF102&lt;&gt;"",SUMPRODUCT((ZQ101:ZQ104=ZQ102)*(ZL101:ZL104&gt;ZL102)),"")</f>
        <v>0</v>
      </c>
      <c r="ZT102" s="395">
        <f ca="1">IF(ZF102&lt;&gt;"",SUMPRODUCT((ZQ101:ZQ104=ZQ102)*(ZL101:ZL104=ZL102)*(ZJ101:ZJ104&gt;ZJ102)),"")</f>
        <v>0</v>
      </c>
      <c r="ZU102" s="395">
        <f ca="1">IF(ZF102&lt;&gt;"",SUMPRODUCT((ZQ101:ZQ104=ZQ102)*(ZL101:ZL104=ZL102)*(ZJ101:ZJ104=ZJ102)*(ZN101:ZN104&gt;ZN102)),"")</f>
        <v>0</v>
      </c>
      <c r="ZV102" s="395">
        <f ca="1">IF(ZF102&lt;&gt;"",SUMPRODUCT((ZQ101:ZQ104=ZQ102)*(ZL101:ZL104=ZL102)*(ZJ101:ZJ104=ZJ102)*(ZN101:ZN104=ZN102)*(ZO101:ZO104&gt;ZO102)),"")</f>
        <v>0</v>
      </c>
      <c r="ZW102" s="395">
        <f ca="1">IF(ZF102&lt;&gt;"",SUMPRODUCT((ZQ101:ZQ104=ZQ102)*(ZL101:ZL104=ZL102)*(ZJ101:ZJ104=ZJ102)*(ZN101:ZN104=ZN102)*(ZO101:ZO104=ZO102)*(ZP101:ZP104&gt;ZP102)),"")</f>
        <v>2</v>
      </c>
      <c r="ZX102" s="395">
        <f t="shared" ref="ZX102:ZX104" ca="1" si="7984">IF(ZF102&lt;&gt;"",SUM(ZR102:ZW102),"")</f>
        <v>3</v>
      </c>
      <c r="ZY102" s="395" t="str">
        <f ca="1">IF(ZZ50&lt;&gt;"",SUMPRODUCT((AAG49:AAG52=AAG50)*(AAF49:AAF52=AAF50)*(AAD49:AAD52=AAD50)*(AAE49:AAE52=AAE50)),"")</f>
        <v/>
      </c>
      <c r="ZZ102" s="395" t="str">
        <f ca="1">IF(AND(ZY102&lt;&gt;"",ZY102&gt;1),ZZ50,"")</f>
        <v/>
      </c>
      <c r="AAA102" s="395">
        <f ca="1">SUMPRODUCT((ACK3:ACK54=ZZ102)*(ACN3:ACN54=ZZ103)*(ACO3:ACO54="W"))+SUMPRODUCT((ACK3:ACK54=ZZ102)*(ACN3:ACN54=ZZ104)*(ACO3:ACO54="W"))+SUMPRODUCT((ACK3:ACK54=ZZ102)*(ACN3:ACN54=ZZ105)*(ACO3:ACO54="W"))+SUMPRODUCT((ACK3:ACK54=ZZ103)*(ACN3:ACN54=ZZ102)*(ACP3:ACP54="W"))+SUMPRODUCT((ACK3:ACK54=ZZ104)*(ACN3:ACN54=ZZ102)*(ACP3:ACP54="W"))+SUMPRODUCT((ACK3:ACK54=ZZ105)*(ACN3:ACN54=ZZ102)*(ACP3:ACP54="W"))</f>
        <v>0</v>
      </c>
      <c r="AAB102" s="395">
        <f ca="1">SUMPRODUCT((ACK3:ACK54=ZZ102)*(ACN3:ACN54=ZZ103)*(ACO3:ACO54="D"))+SUMPRODUCT((ACK3:ACK54=ZZ102)*(ACN3:ACN54=ZZ104)*(ACO3:ACO54="D"))+SUMPRODUCT((ACK3:ACK54=ZZ102)*(ACN3:ACN54=ZZ105)*(ACO3:ACO54="D"))+SUMPRODUCT((ACK3:ACK54=ZZ103)*(ACN3:ACN54=ZZ102)*(ACO3:ACO54="D"))+SUMPRODUCT((ACK3:ACK54=ZZ104)*(ACN3:ACN54=ZZ102)*(ACO3:ACO54="D"))+SUMPRODUCT((ACK3:ACK54=ZZ105)*(ACN3:ACN54=ZZ102)*(ACO3:ACO54="D"))</f>
        <v>0</v>
      </c>
      <c r="AAC102" s="395">
        <f ca="1">SUMPRODUCT((ACK3:ACK54=ZZ102)*(ACN3:ACN54=ZZ103)*(ACO3:ACO54="L"))+SUMPRODUCT((ACK3:ACK54=ZZ102)*(ACN3:ACN54=ZZ104)*(ACO3:ACO54="L"))+SUMPRODUCT((ACK3:ACK54=ZZ102)*(ACN3:ACN54=ZZ105)*(ACO3:ACO54="L"))+SUMPRODUCT((ACK3:ACK54=ZZ103)*(ACN3:ACN54=ZZ102)*(ACP3:ACP54="L"))+SUMPRODUCT((ACK3:ACK54=ZZ104)*(ACN3:ACN54=ZZ102)*(ACP3:ACP54="L"))+SUMPRODUCT((ACK3:ACK54=ZZ105)*(ACN3:ACN54=ZZ102)*(ACP3:ACP54="L"))</f>
        <v>0</v>
      </c>
      <c r="AAD102" s="395">
        <f ca="1">SUMPRODUCT((ACK3:ACK54=ZZ102)*(ACN3:ACN54=ZZ103)*ACL3:ACL54)+SUMPRODUCT((ACK3:ACK54=ZZ102)*(ACN3:ACN54=ZZ104)*ACL3:ACL54)+SUMPRODUCT((ACK3:ACK54=ZZ102)*(ACN3:ACN54=ZZ105)*ACL3:ACL54)+SUMPRODUCT((ACK3:ACK54=ZZ102)*(ACN3:ACN54=ZZ101)*ACL3:ACL54)+SUMPRODUCT((ACK3:ACK54=ZZ103)*(ACN3:ACN54=ZZ102)*ACM3:ACM54)+SUMPRODUCT((ACK3:ACK54=ZZ104)*(ACN3:ACN54=ZZ102)*ACM3:ACM54)+SUMPRODUCT((ACK3:ACK54=ZZ105)*(ACN3:ACN54=ZZ102)*ACM3:ACM54)+SUMPRODUCT((ACK3:ACK54=ZZ101)*(ACN3:ACN54=ZZ102)*ACM3:ACM54)</f>
        <v>0</v>
      </c>
      <c r="AAE102" s="395">
        <f ca="1">SUMPRODUCT((ACK3:ACK54=ZZ102)*(ACN3:ACN54=ZZ103)*ACM3:ACM54)+SUMPRODUCT((ACK3:ACK54=ZZ102)*(ACN3:ACN54=ZZ104)*ACM3:ACM54)+SUMPRODUCT((ACK3:ACK54=ZZ102)*(ACN3:ACN54=ZZ105)*ACM3:ACM54)+SUMPRODUCT((ACK3:ACK54=ZZ102)*(ACN3:ACN54=ZZ101)*ACM3:ACM54)+SUMPRODUCT((ACK3:ACK54=ZZ103)*(ACN3:ACN54=ZZ102)*ACL3:ACL54)+SUMPRODUCT((ACK3:ACK54=ZZ104)*(ACN3:ACN54=ZZ102)*ACL3:ACL54)+SUMPRODUCT((ACK3:ACK54=ZZ105)*(ACN3:ACN54=ZZ102)*ACL3:ACL54)+SUMPRODUCT((ACK3:ACK54=ZZ101)*(ACN3:ACN54=ZZ102)*ACL3:ACL54)</f>
        <v>0</v>
      </c>
      <c r="AAF102" s="395">
        <f ca="1">AAD102-AAE102+1000</f>
        <v>1000</v>
      </c>
      <c r="AAG102" s="395" t="str">
        <f t="shared" ref="AAG102:AAG104" ca="1" si="7985">IF(ZZ102&lt;&gt;"",AAA102*3+AAB102*1,"")</f>
        <v/>
      </c>
      <c r="AAH102" s="395" t="str">
        <f ca="1">IF(ZZ102&lt;&gt;"",VLOOKUP(ZZ102,YM4:YS52,7,FALSE),"")</f>
        <v/>
      </c>
      <c r="AAI102" s="395" t="str">
        <f ca="1">IF(ZZ102&lt;&gt;"",VLOOKUP(ZZ102,YM4:YS52,5,FALSE),"")</f>
        <v/>
      </c>
      <c r="AAJ102" s="395" t="str">
        <f ca="1">IF(ZZ102&lt;&gt;"",VLOOKUP(ZZ102,YM4:YU52,9,FALSE),"")</f>
        <v/>
      </c>
      <c r="AAK102" s="395" t="str">
        <f t="shared" ref="AAK102:AAK104" ca="1" si="7986">AAG102</f>
        <v/>
      </c>
      <c r="AAL102" s="395" t="str">
        <f ca="1">IF(ZZ102&lt;&gt;"",RANK(AAK102,AAK101:AAK104),"")</f>
        <v/>
      </c>
      <c r="AAM102" s="395" t="str">
        <f ca="1">IF(ZZ102&lt;&gt;"",SUMPRODUCT((AAK101:AAK104=AAK102)*(AAF101:AAF104&gt;AAF102)),"")</f>
        <v/>
      </c>
      <c r="AAN102" s="395" t="str">
        <f ca="1">IF(ZZ102&lt;&gt;"",SUMPRODUCT((AAK101:AAK104=AAK102)*(AAF101:AAF104=AAF102)*(AAD101:AAD104&gt;AAD102)),"")</f>
        <v/>
      </c>
      <c r="AAO102" s="395" t="str">
        <f ca="1">IF(ZZ102&lt;&gt;"",SUMPRODUCT((AAK101:AAK104=AAK102)*(AAF101:AAF104=AAF102)*(AAD101:AAD104=AAD102)*(AAH101:AAH104&gt;AAH102)),"")</f>
        <v/>
      </c>
      <c r="AAP102" s="395" t="str">
        <f ca="1">IF(ZZ102&lt;&gt;"",SUMPRODUCT((AAK101:AAK104=AAK102)*(AAF101:AAF104=AAF102)*(AAD101:AAD104=AAD102)*(AAH101:AAH104=AAH102)*(AAI101:AAI104&gt;AAI102)),"")</f>
        <v/>
      </c>
      <c r="AAQ102" s="395" t="str">
        <f ca="1">IF(ZZ102&lt;&gt;"",SUMPRODUCT((AAK101:AAK104=AAK102)*(AAF101:AAF104=AAF102)*(AAD101:AAD104=AAD102)*(AAH101:AAH104=AAH102)*(AAI101:AAI104=AAI102)*(AAJ101:AAJ104&gt;AAJ102)),"")</f>
        <v/>
      </c>
      <c r="AAR102" s="395" t="str">
        <f ca="1">IF(ZZ102&lt;&gt;"",SUM(AAL102:AAQ102)+1,"")</f>
        <v/>
      </c>
      <c r="ACZ102" s="395">
        <f ca="1">IF(COUNTIF(ACZ49:ACZ52,4)=4,1,SUMPRODUCT((ACZ49:ACZ52=ACZ50)*(ACY49:ACY52=ACY50)*(ACW49:ACW52&gt;ACW50))+1)</f>
        <v>1</v>
      </c>
      <c r="ADK102" s="395">
        <f ca="1">IF(ADL50&lt;&gt;"",SUMPRODUCT((ADS49:ADS52=ADS50)*(ADR49:ADR52=ADR50)*(ADP49:ADP52=ADP50)*(ADQ49:ADQ52=ADQ50)),"")</f>
        <v>4</v>
      </c>
      <c r="ADL102" s="395" t="str">
        <f ca="1">IF(AND(ADK102&lt;&gt;"",ADK102&gt;1),ADL50,"")</f>
        <v>Al Hilal</v>
      </c>
      <c r="ADM102" s="395">
        <f ca="1">SUMPRODUCT((AGQ3:AGQ54=ADL102)*(AGT3:AGT54=ADL103)*(AGU3:AGU54="W"))+SUMPRODUCT((AGQ3:AGQ54=ADL102)*(AGT3:AGT54=ADL104)*(AGU3:AGU54="W"))+SUMPRODUCT((AGQ3:AGQ54=ADL102)*(AGT3:AGT54=ADL105)*(AGU3:AGU54="W"))+SUMPRODUCT((AGQ3:AGQ54=ADL102)*(AGT3:AGT54=ADL101)*(AGU3:AGU54="W"))+SUMPRODUCT((AGQ3:AGQ54=ADL103)*(AGT3:AGT54=ADL102)*(AGV3:AGV54="W"))+SUMPRODUCT((AGQ3:AGQ54=ADL104)*(AGT3:AGT54=ADL102)*(AGV3:AGV54="W"))+SUMPRODUCT((AGQ3:AGQ54=ADL105)*(AGT3:AGT54=ADL102)*(AGV3:AGV54="W"))+SUMPRODUCT((AGQ3:AGQ54=ADL101)*(AGT3:AGT54=ADL102)*(AGV3:AGV54="W"))</f>
        <v>0</v>
      </c>
      <c r="ADN102" s="395">
        <f ca="1">SUMPRODUCT((AGQ3:AGQ54=ADL102)*(AGT3:AGT54=ADL103)*(AGU3:AGU54="D"))+SUMPRODUCT((AGQ3:AGQ54=ADL102)*(AGT3:AGT54=ADL104)*(AGU3:AGU54="D"))+SUMPRODUCT((AGQ3:AGQ54=ADL102)*(AGT3:AGT54=ADL105)*(AGU3:AGU54="D"))+SUMPRODUCT((AGQ3:AGQ54=ADL102)*(AGT3:AGT54=ADL101)*(AGU3:AGU54="D"))+SUMPRODUCT((AGQ3:AGQ54=ADL103)*(AGT3:AGT54=ADL102)*(AGU3:AGU54="D"))+SUMPRODUCT((AGQ3:AGQ54=ADL104)*(AGT3:AGT54=ADL102)*(AGU3:AGU54="D"))+SUMPRODUCT((AGQ3:AGQ54=ADL105)*(AGT3:AGT54=ADL102)*(AGU3:AGU54="D"))+SUMPRODUCT((AGQ3:AGQ54=ADL101)*(AGT3:AGT54=ADL102)*(AGU3:AGU54="D"))</f>
        <v>0</v>
      </c>
      <c r="ADO102" s="395">
        <f ca="1">SUMPRODUCT((AGQ3:AGQ54=ADL102)*(AGT3:AGT54=ADL103)*(AGU3:AGU54="L"))+SUMPRODUCT((AGQ3:AGQ54=ADL102)*(AGT3:AGT54=ADL104)*(AGU3:AGU54="L"))+SUMPRODUCT((AGQ3:AGQ54=ADL102)*(AGT3:AGT54=ADL105)*(AGU3:AGU54="L"))+SUMPRODUCT((AGQ3:AGQ54=ADL102)*(AGT3:AGT54=ADL101)*(AGU3:AGU54="L"))+SUMPRODUCT((AGQ3:AGQ54=ADL103)*(AGT3:AGT54=ADL102)*(AGV3:AGV54="L"))+SUMPRODUCT((AGQ3:AGQ54=ADL104)*(AGT3:AGT54=ADL102)*(AGV3:AGV54="L"))+SUMPRODUCT((AGQ3:AGQ54=ADL105)*(AGT3:AGT54=ADL102)*(AGV3:AGV54="L"))+SUMPRODUCT((AGQ3:AGQ54=ADL101)*(AGT3:AGT54=ADL102)*(AGV3:AGV54="L"))</f>
        <v>0</v>
      </c>
      <c r="ADP102" s="395">
        <f ca="1">SUMPRODUCT((AGQ3:AGQ54=ADL102)*(AGT3:AGT54=ADL103)*AGR3:AGR54)+SUMPRODUCT((AGQ3:AGQ54=ADL102)*(AGT3:AGT54=ADL104)*AGR3:AGR54)+SUMPRODUCT((AGQ3:AGQ54=ADL102)*(AGT3:AGT54=ADL105)*AGR3:AGR54)+SUMPRODUCT((AGQ3:AGQ54=ADL102)*(AGT3:AGT54=ADL101)*AGR3:AGR54)+SUMPRODUCT((AGQ3:AGQ54=ADL103)*(AGT3:AGT54=ADL102)*AGS3:AGS54)+SUMPRODUCT((AGQ3:AGQ54=ADL104)*(AGT3:AGT54=ADL102)*AGS3:AGS54)+SUMPRODUCT((AGQ3:AGQ54=ADL105)*(AGT3:AGT54=ADL102)*AGS3:AGS54)+SUMPRODUCT((AGQ3:AGQ54=ADL101)*(AGT3:AGT54=ADL102)*AGS3:AGS54)</f>
        <v>0</v>
      </c>
      <c r="ADQ102" s="395">
        <f ca="1">SUMPRODUCT((AGQ3:AGQ54=ADL102)*(AGT3:AGT54=ADL103)*AGS3:AGS54)+SUMPRODUCT((AGQ3:AGQ54=ADL102)*(AGT3:AGT54=ADL104)*AGS3:AGS54)+SUMPRODUCT((AGQ3:AGQ54=ADL102)*(AGT3:AGT54=ADL105)*AGS3:AGS54)+SUMPRODUCT((AGQ3:AGQ54=ADL102)*(AGT3:AGT54=ADL101)*AGS3:AGS54)+SUMPRODUCT((AGQ3:AGQ54=ADL103)*(AGT3:AGT54=ADL102)*AGR3:AGR54)+SUMPRODUCT((AGQ3:AGQ54=ADL104)*(AGT3:AGT54=ADL102)*AGR3:AGR54)+SUMPRODUCT((AGQ3:AGQ54=ADL105)*(AGT3:AGT54=ADL102)*AGR3:AGR54)+SUMPRODUCT((AGQ3:AGQ54=ADL101)*(AGT3:AGT54=ADL102)*AGR3:AGR54)</f>
        <v>0</v>
      </c>
      <c r="ADR102" s="395">
        <f ca="1">ADP102-ADQ102+1000</f>
        <v>1000</v>
      </c>
      <c r="ADS102" s="395">
        <f t="shared" ref="ADS102:ADS104" ca="1" si="7987">IF(ADL102&lt;&gt;"",ADM102*3+ADN102*1,"")</f>
        <v>0</v>
      </c>
      <c r="ADT102" s="395">
        <f ca="1">IF(ADL102&lt;&gt;"",VLOOKUP(ADL102,ACS4:ACY52,7,FALSE),"")</f>
        <v>1000</v>
      </c>
      <c r="ADU102" s="395">
        <f ca="1">IF(ADL102&lt;&gt;"",VLOOKUP(ADL102,ACS4:ACY52,5,FALSE),"")</f>
        <v>0</v>
      </c>
      <c r="ADV102" s="395">
        <f ca="1">IF(ADL102&lt;&gt;"",VLOOKUP(ADL102,ACS4:ADA52,9,FALSE),"")</f>
        <v>9</v>
      </c>
      <c r="ADW102" s="395">
        <f t="shared" ref="ADW102:ADW104" ca="1" si="7988">ADS102</f>
        <v>0</v>
      </c>
      <c r="ADX102" s="395">
        <f ca="1">IF(ADL102&lt;&gt;"",RANK(ADW102,ADW101:ADW104),"")</f>
        <v>1</v>
      </c>
      <c r="ADY102" s="395">
        <f ca="1">IF(ADL102&lt;&gt;"",SUMPRODUCT((ADW101:ADW104=ADW102)*(ADR101:ADR104&gt;ADR102)),"")</f>
        <v>0</v>
      </c>
      <c r="ADZ102" s="395">
        <f ca="1">IF(ADL102&lt;&gt;"",SUMPRODUCT((ADW101:ADW104=ADW102)*(ADR101:ADR104=ADR102)*(ADP101:ADP104&gt;ADP102)),"")</f>
        <v>0</v>
      </c>
      <c r="AEA102" s="395">
        <f ca="1">IF(ADL102&lt;&gt;"",SUMPRODUCT((ADW101:ADW104=ADW102)*(ADR101:ADR104=ADR102)*(ADP101:ADP104=ADP102)*(ADT101:ADT104&gt;ADT102)),"")</f>
        <v>0</v>
      </c>
      <c r="AEB102" s="395">
        <f ca="1">IF(ADL102&lt;&gt;"",SUMPRODUCT((ADW101:ADW104=ADW102)*(ADR101:ADR104=ADR102)*(ADP101:ADP104=ADP102)*(ADT101:ADT104=ADT102)*(ADU101:ADU104&gt;ADU102)),"")</f>
        <v>0</v>
      </c>
      <c r="AEC102" s="395">
        <f ca="1">IF(ADL102&lt;&gt;"",SUMPRODUCT((ADW101:ADW104=ADW102)*(ADR101:ADR104=ADR102)*(ADP101:ADP104=ADP102)*(ADT101:ADT104=ADT102)*(ADU101:ADU104=ADU102)*(ADV101:ADV104&gt;ADV102)),"")</f>
        <v>2</v>
      </c>
      <c r="AED102" s="395">
        <f t="shared" ref="AED102:AED104" ca="1" si="7989">IF(ADL102&lt;&gt;"",SUM(ADX102:AEC102),"")</f>
        <v>3</v>
      </c>
      <c r="AEE102" s="395" t="str">
        <f ca="1">IF(AEF50&lt;&gt;"",SUMPRODUCT((AEM49:AEM52=AEM50)*(AEL49:AEL52=AEL50)*(AEJ49:AEJ52=AEJ50)*(AEK49:AEK52=AEK50)),"")</f>
        <v/>
      </c>
      <c r="AEF102" s="395" t="str">
        <f ca="1">IF(AND(AEE102&lt;&gt;"",AEE102&gt;1),AEF50,"")</f>
        <v/>
      </c>
      <c r="AEG102" s="395">
        <f ca="1">SUMPRODUCT((AGQ3:AGQ54=AEF102)*(AGT3:AGT54=AEF103)*(AGU3:AGU54="W"))+SUMPRODUCT((AGQ3:AGQ54=AEF102)*(AGT3:AGT54=AEF104)*(AGU3:AGU54="W"))+SUMPRODUCT((AGQ3:AGQ54=AEF102)*(AGT3:AGT54=AEF105)*(AGU3:AGU54="W"))+SUMPRODUCT((AGQ3:AGQ54=AEF103)*(AGT3:AGT54=AEF102)*(AGV3:AGV54="W"))+SUMPRODUCT((AGQ3:AGQ54=AEF104)*(AGT3:AGT54=AEF102)*(AGV3:AGV54="W"))+SUMPRODUCT((AGQ3:AGQ54=AEF105)*(AGT3:AGT54=AEF102)*(AGV3:AGV54="W"))</f>
        <v>0</v>
      </c>
      <c r="AEH102" s="395">
        <f ca="1">SUMPRODUCT((AGQ3:AGQ54=AEF102)*(AGT3:AGT54=AEF103)*(AGU3:AGU54="D"))+SUMPRODUCT((AGQ3:AGQ54=AEF102)*(AGT3:AGT54=AEF104)*(AGU3:AGU54="D"))+SUMPRODUCT((AGQ3:AGQ54=AEF102)*(AGT3:AGT54=AEF105)*(AGU3:AGU54="D"))+SUMPRODUCT((AGQ3:AGQ54=AEF103)*(AGT3:AGT54=AEF102)*(AGU3:AGU54="D"))+SUMPRODUCT((AGQ3:AGQ54=AEF104)*(AGT3:AGT54=AEF102)*(AGU3:AGU54="D"))+SUMPRODUCT((AGQ3:AGQ54=AEF105)*(AGT3:AGT54=AEF102)*(AGU3:AGU54="D"))</f>
        <v>0</v>
      </c>
      <c r="AEI102" s="395">
        <f ca="1">SUMPRODUCT((AGQ3:AGQ54=AEF102)*(AGT3:AGT54=AEF103)*(AGU3:AGU54="L"))+SUMPRODUCT((AGQ3:AGQ54=AEF102)*(AGT3:AGT54=AEF104)*(AGU3:AGU54="L"))+SUMPRODUCT((AGQ3:AGQ54=AEF102)*(AGT3:AGT54=AEF105)*(AGU3:AGU54="L"))+SUMPRODUCT((AGQ3:AGQ54=AEF103)*(AGT3:AGT54=AEF102)*(AGV3:AGV54="L"))+SUMPRODUCT((AGQ3:AGQ54=AEF104)*(AGT3:AGT54=AEF102)*(AGV3:AGV54="L"))+SUMPRODUCT((AGQ3:AGQ54=AEF105)*(AGT3:AGT54=AEF102)*(AGV3:AGV54="L"))</f>
        <v>0</v>
      </c>
      <c r="AEJ102" s="395">
        <f ca="1">SUMPRODUCT((AGQ3:AGQ54=AEF102)*(AGT3:AGT54=AEF103)*AGR3:AGR54)+SUMPRODUCT((AGQ3:AGQ54=AEF102)*(AGT3:AGT54=AEF104)*AGR3:AGR54)+SUMPRODUCT((AGQ3:AGQ54=AEF102)*(AGT3:AGT54=AEF105)*AGR3:AGR54)+SUMPRODUCT((AGQ3:AGQ54=AEF102)*(AGT3:AGT54=AEF101)*AGR3:AGR54)+SUMPRODUCT((AGQ3:AGQ54=AEF103)*(AGT3:AGT54=AEF102)*AGS3:AGS54)+SUMPRODUCT((AGQ3:AGQ54=AEF104)*(AGT3:AGT54=AEF102)*AGS3:AGS54)+SUMPRODUCT((AGQ3:AGQ54=AEF105)*(AGT3:AGT54=AEF102)*AGS3:AGS54)+SUMPRODUCT((AGQ3:AGQ54=AEF101)*(AGT3:AGT54=AEF102)*AGS3:AGS54)</f>
        <v>0</v>
      </c>
      <c r="AEK102" s="395">
        <f ca="1">SUMPRODUCT((AGQ3:AGQ54=AEF102)*(AGT3:AGT54=AEF103)*AGS3:AGS54)+SUMPRODUCT((AGQ3:AGQ54=AEF102)*(AGT3:AGT54=AEF104)*AGS3:AGS54)+SUMPRODUCT((AGQ3:AGQ54=AEF102)*(AGT3:AGT54=AEF105)*AGS3:AGS54)+SUMPRODUCT((AGQ3:AGQ54=AEF102)*(AGT3:AGT54=AEF101)*AGS3:AGS54)+SUMPRODUCT((AGQ3:AGQ54=AEF103)*(AGT3:AGT54=AEF102)*AGR3:AGR54)+SUMPRODUCT((AGQ3:AGQ54=AEF104)*(AGT3:AGT54=AEF102)*AGR3:AGR54)+SUMPRODUCT((AGQ3:AGQ54=AEF105)*(AGT3:AGT54=AEF102)*AGR3:AGR54)+SUMPRODUCT((AGQ3:AGQ54=AEF101)*(AGT3:AGT54=AEF102)*AGR3:AGR54)</f>
        <v>0</v>
      </c>
      <c r="AEL102" s="395">
        <f ca="1">AEJ102-AEK102+1000</f>
        <v>1000</v>
      </c>
      <c r="AEM102" s="395" t="str">
        <f t="shared" ref="AEM102:AEM104" ca="1" si="7990">IF(AEF102&lt;&gt;"",AEG102*3+AEH102*1,"")</f>
        <v/>
      </c>
      <c r="AEN102" s="395" t="str">
        <f ca="1">IF(AEF102&lt;&gt;"",VLOOKUP(AEF102,ACS4:ACY52,7,FALSE),"")</f>
        <v/>
      </c>
      <c r="AEO102" s="395" t="str">
        <f ca="1">IF(AEF102&lt;&gt;"",VLOOKUP(AEF102,ACS4:ACY52,5,FALSE),"")</f>
        <v/>
      </c>
      <c r="AEP102" s="395" t="str">
        <f ca="1">IF(AEF102&lt;&gt;"",VLOOKUP(AEF102,ACS4:ADA52,9,FALSE),"")</f>
        <v/>
      </c>
      <c r="AEQ102" s="395" t="str">
        <f t="shared" ref="AEQ102:AEQ104" ca="1" si="7991">AEM102</f>
        <v/>
      </c>
      <c r="AER102" s="395" t="str">
        <f ca="1">IF(AEF102&lt;&gt;"",RANK(AEQ102,AEQ101:AEQ104),"")</f>
        <v/>
      </c>
      <c r="AES102" s="395" t="str">
        <f ca="1">IF(AEF102&lt;&gt;"",SUMPRODUCT((AEQ101:AEQ104=AEQ102)*(AEL101:AEL104&gt;AEL102)),"")</f>
        <v/>
      </c>
      <c r="AET102" s="395" t="str">
        <f ca="1">IF(AEF102&lt;&gt;"",SUMPRODUCT((AEQ101:AEQ104=AEQ102)*(AEL101:AEL104=AEL102)*(AEJ101:AEJ104&gt;AEJ102)),"")</f>
        <v/>
      </c>
      <c r="AEU102" s="395" t="str">
        <f ca="1">IF(AEF102&lt;&gt;"",SUMPRODUCT((AEQ101:AEQ104=AEQ102)*(AEL101:AEL104=AEL102)*(AEJ101:AEJ104=AEJ102)*(AEN101:AEN104&gt;AEN102)),"")</f>
        <v/>
      </c>
      <c r="AEV102" s="395" t="str">
        <f ca="1">IF(AEF102&lt;&gt;"",SUMPRODUCT((AEQ101:AEQ104=AEQ102)*(AEL101:AEL104=AEL102)*(AEJ101:AEJ104=AEJ102)*(AEN101:AEN104=AEN102)*(AEO101:AEO104&gt;AEO102)),"")</f>
        <v/>
      </c>
      <c r="AEW102" s="395" t="str">
        <f ca="1">IF(AEF102&lt;&gt;"",SUMPRODUCT((AEQ101:AEQ104=AEQ102)*(AEL101:AEL104=AEL102)*(AEJ101:AEJ104=AEJ102)*(AEN101:AEN104=AEN102)*(AEO101:AEO104=AEO102)*(AEP101:AEP104&gt;AEP102)),"")</f>
        <v/>
      </c>
      <c r="AEX102" s="395" t="str">
        <f ca="1">IF(AEF102&lt;&gt;"",SUM(AER102:AEW102)+1,"")</f>
        <v/>
      </c>
      <c r="AHF102" s="395">
        <f ca="1">IF(COUNTIF(AHF49:AHF52,4)=4,1,SUMPRODUCT((AHF49:AHF52=AHF50)*(AHE49:AHE52=AHE50)*(AHC49:AHC52&gt;AHC50))+1)</f>
        <v>1</v>
      </c>
      <c r="AHQ102" s="395">
        <f ca="1">IF(AHR50&lt;&gt;"",SUMPRODUCT((AHY49:AHY52=AHY50)*(AHX49:AHX52=AHX50)*(AHV49:AHV52=AHV50)*(AHW49:AHW52=AHW50)),"")</f>
        <v>4</v>
      </c>
      <c r="AHR102" s="395" t="str">
        <f ca="1">IF(AND(AHQ102&lt;&gt;"",AHQ102&gt;1),AHR50,"")</f>
        <v>Al Hilal</v>
      </c>
      <c r="AHS102" s="395">
        <f ca="1">SUMPRODUCT((AKW3:AKW54=AHR102)*(AKZ3:AKZ54=AHR103)*(ALA3:ALA54="W"))+SUMPRODUCT((AKW3:AKW54=AHR102)*(AKZ3:AKZ54=AHR104)*(ALA3:ALA54="W"))+SUMPRODUCT((AKW3:AKW54=AHR102)*(AKZ3:AKZ54=AHR105)*(ALA3:ALA54="W"))+SUMPRODUCT((AKW3:AKW54=AHR102)*(AKZ3:AKZ54=AHR101)*(ALA3:ALA54="W"))+SUMPRODUCT((AKW3:AKW54=AHR103)*(AKZ3:AKZ54=AHR102)*(ALB3:ALB54="W"))+SUMPRODUCT((AKW3:AKW54=AHR104)*(AKZ3:AKZ54=AHR102)*(ALB3:ALB54="W"))+SUMPRODUCT((AKW3:AKW54=AHR105)*(AKZ3:AKZ54=AHR102)*(ALB3:ALB54="W"))+SUMPRODUCT((AKW3:AKW54=AHR101)*(AKZ3:AKZ54=AHR102)*(ALB3:ALB54="W"))</f>
        <v>0</v>
      </c>
      <c r="AHT102" s="395">
        <f ca="1">SUMPRODUCT((AKW3:AKW54=AHR102)*(AKZ3:AKZ54=AHR103)*(ALA3:ALA54="D"))+SUMPRODUCT((AKW3:AKW54=AHR102)*(AKZ3:AKZ54=AHR104)*(ALA3:ALA54="D"))+SUMPRODUCT((AKW3:AKW54=AHR102)*(AKZ3:AKZ54=AHR105)*(ALA3:ALA54="D"))+SUMPRODUCT((AKW3:AKW54=AHR102)*(AKZ3:AKZ54=AHR101)*(ALA3:ALA54="D"))+SUMPRODUCT((AKW3:AKW54=AHR103)*(AKZ3:AKZ54=AHR102)*(ALA3:ALA54="D"))+SUMPRODUCT((AKW3:AKW54=AHR104)*(AKZ3:AKZ54=AHR102)*(ALA3:ALA54="D"))+SUMPRODUCT((AKW3:AKW54=AHR105)*(AKZ3:AKZ54=AHR102)*(ALA3:ALA54="D"))+SUMPRODUCT((AKW3:AKW54=AHR101)*(AKZ3:AKZ54=AHR102)*(ALA3:ALA54="D"))</f>
        <v>0</v>
      </c>
      <c r="AHU102" s="395">
        <f ca="1">SUMPRODUCT((AKW3:AKW54=AHR102)*(AKZ3:AKZ54=AHR103)*(ALA3:ALA54="L"))+SUMPRODUCT((AKW3:AKW54=AHR102)*(AKZ3:AKZ54=AHR104)*(ALA3:ALA54="L"))+SUMPRODUCT((AKW3:AKW54=AHR102)*(AKZ3:AKZ54=AHR105)*(ALA3:ALA54="L"))+SUMPRODUCT((AKW3:AKW54=AHR102)*(AKZ3:AKZ54=AHR101)*(ALA3:ALA54="L"))+SUMPRODUCT((AKW3:AKW54=AHR103)*(AKZ3:AKZ54=AHR102)*(ALB3:ALB54="L"))+SUMPRODUCT((AKW3:AKW54=AHR104)*(AKZ3:AKZ54=AHR102)*(ALB3:ALB54="L"))+SUMPRODUCT((AKW3:AKW54=AHR105)*(AKZ3:AKZ54=AHR102)*(ALB3:ALB54="L"))+SUMPRODUCT((AKW3:AKW54=AHR101)*(AKZ3:AKZ54=AHR102)*(ALB3:ALB54="L"))</f>
        <v>0</v>
      </c>
      <c r="AHV102" s="395">
        <f ca="1">SUMPRODUCT((AKW3:AKW54=AHR102)*(AKZ3:AKZ54=AHR103)*AKX3:AKX54)+SUMPRODUCT((AKW3:AKW54=AHR102)*(AKZ3:AKZ54=AHR104)*AKX3:AKX54)+SUMPRODUCT((AKW3:AKW54=AHR102)*(AKZ3:AKZ54=AHR105)*AKX3:AKX54)+SUMPRODUCT((AKW3:AKW54=AHR102)*(AKZ3:AKZ54=AHR101)*AKX3:AKX54)+SUMPRODUCT((AKW3:AKW54=AHR103)*(AKZ3:AKZ54=AHR102)*AKY3:AKY54)+SUMPRODUCT((AKW3:AKW54=AHR104)*(AKZ3:AKZ54=AHR102)*AKY3:AKY54)+SUMPRODUCT((AKW3:AKW54=AHR105)*(AKZ3:AKZ54=AHR102)*AKY3:AKY54)+SUMPRODUCT((AKW3:AKW54=AHR101)*(AKZ3:AKZ54=AHR102)*AKY3:AKY54)</f>
        <v>0</v>
      </c>
      <c r="AHW102" s="395">
        <f ca="1">SUMPRODUCT((AKW3:AKW54=AHR102)*(AKZ3:AKZ54=AHR103)*AKY3:AKY54)+SUMPRODUCT((AKW3:AKW54=AHR102)*(AKZ3:AKZ54=AHR104)*AKY3:AKY54)+SUMPRODUCT((AKW3:AKW54=AHR102)*(AKZ3:AKZ54=AHR105)*AKY3:AKY54)+SUMPRODUCT((AKW3:AKW54=AHR102)*(AKZ3:AKZ54=AHR101)*AKY3:AKY54)+SUMPRODUCT((AKW3:AKW54=AHR103)*(AKZ3:AKZ54=AHR102)*AKX3:AKX54)+SUMPRODUCT((AKW3:AKW54=AHR104)*(AKZ3:AKZ54=AHR102)*AKX3:AKX54)+SUMPRODUCT((AKW3:AKW54=AHR105)*(AKZ3:AKZ54=AHR102)*AKX3:AKX54)+SUMPRODUCT((AKW3:AKW54=AHR101)*(AKZ3:AKZ54=AHR102)*AKX3:AKX54)</f>
        <v>0</v>
      </c>
      <c r="AHX102" s="395">
        <f ca="1">AHV102-AHW102+1000</f>
        <v>1000</v>
      </c>
      <c r="AHY102" s="395">
        <f t="shared" ref="AHY102:AHY104" ca="1" si="7992">IF(AHR102&lt;&gt;"",AHS102*3+AHT102*1,"")</f>
        <v>0</v>
      </c>
      <c r="AHZ102" s="395">
        <f ca="1">IF(AHR102&lt;&gt;"",VLOOKUP(AHR102,AGY4:AHE52,7,FALSE),"")</f>
        <v>1000</v>
      </c>
      <c r="AIA102" s="395">
        <f ca="1">IF(AHR102&lt;&gt;"",VLOOKUP(AHR102,AGY4:AHE52,5,FALSE),"")</f>
        <v>0</v>
      </c>
      <c r="AIB102" s="395">
        <f ca="1">IF(AHR102&lt;&gt;"",VLOOKUP(AHR102,AGY4:AHG52,9,FALSE),"")</f>
        <v>9</v>
      </c>
      <c r="AIC102" s="395">
        <f t="shared" ref="AIC102:AIC104" ca="1" si="7993">AHY102</f>
        <v>0</v>
      </c>
      <c r="AID102" s="395">
        <f ca="1">IF(AHR102&lt;&gt;"",RANK(AIC102,AIC101:AIC104),"")</f>
        <v>1</v>
      </c>
      <c r="AIE102" s="395">
        <f ca="1">IF(AHR102&lt;&gt;"",SUMPRODUCT((AIC101:AIC104=AIC102)*(AHX101:AHX104&gt;AHX102)),"")</f>
        <v>0</v>
      </c>
      <c r="AIF102" s="395">
        <f ca="1">IF(AHR102&lt;&gt;"",SUMPRODUCT((AIC101:AIC104=AIC102)*(AHX101:AHX104=AHX102)*(AHV101:AHV104&gt;AHV102)),"")</f>
        <v>0</v>
      </c>
      <c r="AIG102" s="395">
        <f ca="1">IF(AHR102&lt;&gt;"",SUMPRODUCT((AIC101:AIC104=AIC102)*(AHX101:AHX104=AHX102)*(AHV101:AHV104=AHV102)*(AHZ101:AHZ104&gt;AHZ102)),"")</f>
        <v>0</v>
      </c>
      <c r="AIH102" s="395">
        <f ca="1">IF(AHR102&lt;&gt;"",SUMPRODUCT((AIC101:AIC104=AIC102)*(AHX101:AHX104=AHX102)*(AHV101:AHV104=AHV102)*(AHZ101:AHZ104=AHZ102)*(AIA101:AIA104&gt;AIA102)),"")</f>
        <v>0</v>
      </c>
      <c r="AII102" s="395">
        <f ca="1">IF(AHR102&lt;&gt;"",SUMPRODUCT((AIC101:AIC104=AIC102)*(AHX101:AHX104=AHX102)*(AHV101:AHV104=AHV102)*(AHZ101:AHZ104=AHZ102)*(AIA101:AIA104=AIA102)*(AIB101:AIB104&gt;AIB102)),"")</f>
        <v>2</v>
      </c>
      <c r="AIJ102" s="395">
        <f t="shared" ref="AIJ102:AIJ104" ca="1" si="7994">IF(AHR102&lt;&gt;"",SUM(AID102:AII102),"")</f>
        <v>3</v>
      </c>
      <c r="AIK102" s="395" t="str">
        <f ca="1">IF(AIL50&lt;&gt;"",SUMPRODUCT((AIS49:AIS52=AIS50)*(AIR49:AIR52=AIR50)*(AIP49:AIP52=AIP50)*(AIQ49:AIQ52=AIQ50)),"")</f>
        <v/>
      </c>
      <c r="AIL102" s="395" t="str">
        <f ca="1">IF(AND(AIK102&lt;&gt;"",AIK102&gt;1),AIL50,"")</f>
        <v/>
      </c>
      <c r="AIM102" s="395">
        <f ca="1">SUMPRODUCT((AKW3:AKW54=AIL102)*(AKZ3:AKZ54=AIL103)*(ALA3:ALA54="W"))+SUMPRODUCT((AKW3:AKW54=AIL102)*(AKZ3:AKZ54=AIL104)*(ALA3:ALA54="W"))+SUMPRODUCT((AKW3:AKW54=AIL102)*(AKZ3:AKZ54=AIL105)*(ALA3:ALA54="W"))+SUMPRODUCT((AKW3:AKW54=AIL103)*(AKZ3:AKZ54=AIL102)*(ALB3:ALB54="W"))+SUMPRODUCT((AKW3:AKW54=AIL104)*(AKZ3:AKZ54=AIL102)*(ALB3:ALB54="W"))+SUMPRODUCT((AKW3:AKW54=AIL105)*(AKZ3:AKZ54=AIL102)*(ALB3:ALB54="W"))</f>
        <v>0</v>
      </c>
      <c r="AIN102" s="395">
        <f ca="1">SUMPRODUCT((AKW3:AKW54=AIL102)*(AKZ3:AKZ54=AIL103)*(ALA3:ALA54="D"))+SUMPRODUCT((AKW3:AKW54=AIL102)*(AKZ3:AKZ54=AIL104)*(ALA3:ALA54="D"))+SUMPRODUCT((AKW3:AKW54=AIL102)*(AKZ3:AKZ54=AIL105)*(ALA3:ALA54="D"))+SUMPRODUCT((AKW3:AKW54=AIL103)*(AKZ3:AKZ54=AIL102)*(ALA3:ALA54="D"))+SUMPRODUCT((AKW3:AKW54=AIL104)*(AKZ3:AKZ54=AIL102)*(ALA3:ALA54="D"))+SUMPRODUCT((AKW3:AKW54=AIL105)*(AKZ3:AKZ54=AIL102)*(ALA3:ALA54="D"))</f>
        <v>0</v>
      </c>
      <c r="AIO102" s="395">
        <f ca="1">SUMPRODUCT((AKW3:AKW54=AIL102)*(AKZ3:AKZ54=AIL103)*(ALA3:ALA54="L"))+SUMPRODUCT((AKW3:AKW54=AIL102)*(AKZ3:AKZ54=AIL104)*(ALA3:ALA54="L"))+SUMPRODUCT((AKW3:AKW54=AIL102)*(AKZ3:AKZ54=AIL105)*(ALA3:ALA54="L"))+SUMPRODUCT((AKW3:AKW54=AIL103)*(AKZ3:AKZ54=AIL102)*(ALB3:ALB54="L"))+SUMPRODUCT((AKW3:AKW54=AIL104)*(AKZ3:AKZ54=AIL102)*(ALB3:ALB54="L"))+SUMPRODUCT((AKW3:AKW54=AIL105)*(AKZ3:AKZ54=AIL102)*(ALB3:ALB54="L"))</f>
        <v>0</v>
      </c>
      <c r="AIP102" s="395">
        <f ca="1">SUMPRODUCT((AKW3:AKW54=AIL102)*(AKZ3:AKZ54=AIL103)*AKX3:AKX54)+SUMPRODUCT((AKW3:AKW54=AIL102)*(AKZ3:AKZ54=AIL104)*AKX3:AKX54)+SUMPRODUCT((AKW3:AKW54=AIL102)*(AKZ3:AKZ54=AIL105)*AKX3:AKX54)+SUMPRODUCT((AKW3:AKW54=AIL102)*(AKZ3:AKZ54=AIL101)*AKX3:AKX54)+SUMPRODUCT((AKW3:AKW54=AIL103)*(AKZ3:AKZ54=AIL102)*AKY3:AKY54)+SUMPRODUCT((AKW3:AKW54=AIL104)*(AKZ3:AKZ54=AIL102)*AKY3:AKY54)+SUMPRODUCT((AKW3:AKW54=AIL105)*(AKZ3:AKZ54=AIL102)*AKY3:AKY54)+SUMPRODUCT((AKW3:AKW54=AIL101)*(AKZ3:AKZ54=AIL102)*AKY3:AKY54)</f>
        <v>0</v>
      </c>
      <c r="AIQ102" s="395">
        <f ca="1">SUMPRODUCT((AKW3:AKW54=AIL102)*(AKZ3:AKZ54=AIL103)*AKY3:AKY54)+SUMPRODUCT((AKW3:AKW54=AIL102)*(AKZ3:AKZ54=AIL104)*AKY3:AKY54)+SUMPRODUCT((AKW3:AKW54=AIL102)*(AKZ3:AKZ54=AIL105)*AKY3:AKY54)+SUMPRODUCT((AKW3:AKW54=AIL102)*(AKZ3:AKZ54=AIL101)*AKY3:AKY54)+SUMPRODUCT((AKW3:AKW54=AIL103)*(AKZ3:AKZ54=AIL102)*AKX3:AKX54)+SUMPRODUCT((AKW3:AKW54=AIL104)*(AKZ3:AKZ54=AIL102)*AKX3:AKX54)+SUMPRODUCT((AKW3:AKW54=AIL105)*(AKZ3:AKZ54=AIL102)*AKX3:AKX54)+SUMPRODUCT((AKW3:AKW54=AIL101)*(AKZ3:AKZ54=AIL102)*AKX3:AKX54)</f>
        <v>0</v>
      </c>
      <c r="AIR102" s="395">
        <f ca="1">AIP102-AIQ102+1000</f>
        <v>1000</v>
      </c>
      <c r="AIS102" s="395" t="str">
        <f t="shared" ref="AIS102:AIS104" ca="1" si="7995">IF(AIL102&lt;&gt;"",AIM102*3+AIN102*1,"")</f>
        <v/>
      </c>
      <c r="AIT102" s="395" t="str">
        <f ca="1">IF(AIL102&lt;&gt;"",VLOOKUP(AIL102,AGY4:AHE52,7,FALSE),"")</f>
        <v/>
      </c>
      <c r="AIU102" s="395" t="str">
        <f ca="1">IF(AIL102&lt;&gt;"",VLOOKUP(AIL102,AGY4:AHE52,5,FALSE),"")</f>
        <v/>
      </c>
      <c r="AIV102" s="395" t="str">
        <f ca="1">IF(AIL102&lt;&gt;"",VLOOKUP(AIL102,AGY4:AHG52,9,FALSE),"")</f>
        <v/>
      </c>
      <c r="AIW102" s="395" t="str">
        <f t="shared" ref="AIW102:AIW104" ca="1" si="7996">AIS102</f>
        <v/>
      </c>
      <c r="AIX102" s="395" t="str">
        <f ca="1">IF(AIL102&lt;&gt;"",RANK(AIW102,AIW101:AIW104),"")</f>
        <v/>
      </c>
      <c r="AIY102" s="395" t="str">
        <f ca="1">IF(AIL102&lt;&gt;"",SUMPRODUCT((AIW101:AIW104=AIW102)*(AIR101:AIR104&gt;AIR102)),"")</f>
        <v/>
      </c>
      <c r="AIZ102" s="395" t="str">
        <f ca="1">IF(AIL102&lt;&gt;"",SUMPRODUCT((AIW101:AIW104=AIW102)*(AIR101:AIR104=AIR102)*(AIP101:AIP104&gt;AIP102)),"")</f>
        <v/>
      </c>
      <c r="AJA102" s="395" t="str">
        <f ca="1">IF(AIL102&lt;&gt;"",SUMPRODUCT((AIW101:AIW104=AIW102)*(AIR101:AIR104=AIR102)*(AIP101:AIP104=AIP102)*(AIT101:AIT104&gt;AIT102)),"")</f>
        <v/>
      </c>
      <c r="AJB102" s="395" t="str">
        <f ca="1">IF(AIL102&lt;&gt;"",SUMPRODUCT((AIW101:AIW104=AIW102)*(AIR101:AIR104=AIR102)*(AIP101:AIP104=AIP102)*(AIT101:AIT104=AIT102)*(AIU101:AIU104&gt;AIU102)),"")</f>
        <v/>
      </c>
      <c r="AJC102" s="395" t="str">
        <f ca="1">IF(AIL102&lt;&gt;"",SUMPRODUCT((AIW101:AIW104=AIW102)*(AIR101:AIR104=AIR102)*(AIP101:AIP104=AIP102)*(AIT101:AIT104=AIT102)*(AIU101:AIU104=AIU102)*(AIV101:AIV104&gt;AIV102)),"")</f>
        <v/>
      </c>
      <c r="AJD102" s="395" t="str">
        <f ca="1">IF(AIL102&lt;&gt;"",SUM(AIX102:AJC102)+1,"")</f>
        <v/>
      </c>
      <c r="ALL102" s="395">
        <f ca="1">IF(COUNTIF(ALL49:ALL52,4)=4,1,SUMPRODUCT((ALL49:ALL52=ALL50)*(ALK49:ALK52=ALK50)*(ALI49:ALI52&gt;ALI50))+1)</f>
        <v>1</v>
      </c>
      <c r="ALW102" s="395">
        <f ca="1">IF(ALX50&lt;&gt;"",SUMPRODUCT((AME49:AME52=AME50)*(AMD49:AMD52=AMD50)*(AMB49:AMB52=AMB50)*(AMC49:AMC52=AMC50)),"")</f>
        <v>4</v>
      </c>
      <c r="ALX102" s="395" t="str">
        <f ca="1">IF(AND(ALW102&lt;&gt;"",ALW102&gt;1),ALX50,"")</f>
        <v>Al Hilal</v>
      </c>
      <c r="ALY102" s="395">
        <f ca="1">SUMPRODUCT((APC3:APC54=ALX102)*(APF3:APF54=ALX103)*(APG3:APG54="W"))+SUMPRODUCT((APC3:APC54=ALX102)*(APF3:APF54=ALX104)*(APG3:APG54="W"))+SUMPRODUCT((APC3:APC54=ALX102)*(APF3:APF54=ALX105)*(APG3:APG54="W"))+SUMPRODUCT((APC3:APC54=ALX102)*(APF3:APF54=ALX101)*(APG3:APG54="W"))+SUMPRODUCT((APC3:APC54=ALX103)*(APF3:APF54=ALX102)*(APH3:APH54="W"))+SUMPRODUCT((APC3:APC54=ALX104)*(APF3:APF54=ALX102)*(APH3:APH54="W"))+SUMPRODUCT((APC3:APC54=ALX105)*(APF3:APF54=ALX102)*(APH3:APH54="W"))+SUMPRODUCT((APC3:APC54=ALX101)*(APF3:APF54=ALX102)*(APH3:APH54="W"))</f>
        <v>0</v>
      </c>
      <c r="ALZ102" s="395">
        <f ca="1">SUMPRODUCT((APC3:APC54=ALX102)*(APF3:APF54=ALX103)*(APG3:APG54="D"))+SUMPRODUCT((APC3:APC54=ALX102)*(APF3:APF54=ALX104)*(APG3:APG54="D"))+SUMPRODUCT((APC3:APC54=ALX102)*(APF3:APF54=ALX105)*(APG3:APG54="D"))+SUMPRODUCT((APC3:APC54=ALX102)*(APF3:APF54=ALX101)*(APG3:APG54="D"))+SUMPRODUCT((APC3:APC54=ALX103)*(APF3:APF54=ALX102)*(APG3:APG54="D"))+SUMPRODUCT((APC3:APC54=ALX104)*(APF3:APF54=ALX102)*(APG3:APG54="D"))+SUMPRODUCT((APC3:APC54=ALX105)*(APF3:APF54=ALX102)*(APG3:APG54="D"))+SUMPRODUCT((APC3:APC54=ALX101)*(APF3:APF54=ALX102)*(APG3:APG54="D"))</f>
        <v>0</v>
      </c>
      <c r="AMA102" s="395">
        <f ca="1">SUMPRODUCT((APC3:APC54=ALX102)*(APF3:APF54=ALX103)*(APG3:APG54="L"))+SUMPRODUCT((APC3:APC54=ALX102)*(APF3:APF54=ALX104)*(APG3:APG54="L"))+SUMPRODUCT((APC3:APC54=ALX102)*(APF3:APF54=ALX105)*(APG3:APG54="L"))+SUMPRODUCT((APC3:APC54=ALX102)*(APF3:APF54=ALX101)*(APG3:APG54="L"))+SUMPRODUCT((APC3:APC54=ALX103)*(APF3:APF54=ALX102)*(APH3:APH54="L"))+SUMPRODUCT((APC3:APC54=ALX104)*(APF3:APF54=ALX102)*(APH3:APH54="L"))+SUMPRODUCT((APC3:APC54=ALX105)*(APF3:APF54=ALX102)*(APH3:APH54="L"))+SUMPRODUCT((APC3:APC54=ALX101)*(APF3:APF54=ALX102)*(APH3:APH54="L"))</f>
        <v>0</v>
      </c>
      <c r="AMB102" s="395">
        <f ca="1">SUMPRODUCT((APC3:APC54=ALX102)*(APF3:APF54=ALX103)*APD3:APD54)+SUMPRODUCT((APC3:APC54=ALX102)*(APF3:APF54=ALX104)*APD3:APD54)+SUMPRODUCT((APC3:APC54=ALX102)*(APF3:APF54=ALX105)*APD3:APD54)+SUMPRODUCT((APC3:APC54=ALX102)*(APF3:APF54=ALX101)*APD3:APD54)+SUMPRODUCT((APC3:APC54=ALX103)*(APF3:APF54=ALX102)*APE3:APE54)+SUMPRODUCT((APC3:APC54=ALX104)*(APF3:APF54=ALX102)*APE3:APE54)+SUMPRODUCT((APC3:APC54=ALX105)*(APF3:APF54=ALX102)*APE3:APE54)+SUMPRODUCT((APC3:APC54=ALX101)*(APF3:APF54=ALX102)*APE3:APE54)</f>
        <v>0</v>
      </c>
      <c r="AMC102" s="395">
        <f ca="1">SUMPRODUCT((APC3:APC54=ALX102)*(APF3:APF54=ALX103)*APE3:APE54)+SUMPRODUCT((APC3:APC54=ALX102)*(APF3:APF54=ALX104)*APE3:APE54)+SUMPRODUCT((APC3:APC54=ALX102)*(APF3:APF54=ALX105)*APE3:APE54)+SUMPRODUCT((APC3:APC54=ALX102)*(APF3:APF54=ALX101)*APE3:APE54)+SUMPRODUCT((APC3:APC54=ALX103)*(APF3:APF54=ALX102)*APD3:APD54)+SUMPRODUCT((APC3:APC54=ALX104)*(APF3:APF54=ALX102)*APD3:APD54)+SUMPRODUCT((APC3:APC54=ALX105)*(APF3:APF54=ALX102)*APD3:APD54)+SUMPRODUCT((APC3:APC54=ALX101)*(APF3:APF54=ALX102)*APD3:APD54)</f>
        <v>0</v>
      </c>
      <c r="AMD102" s="395">
        <f ca="1">AMB102-AMC102+1000</f>
        <v>1000</v>
      </c>
      <c r="AME102" s="395">
        <f t="shared" ref="AME102:AME104" ca="1" si="7997">IF(ALX102&lt;&gt;"",ALY102*3+ALZ102*1,"")</f>
        <v>0</v>
      </c>
      <c r="AMF102" s="395">
        <f ca="1">IF(ALX102&lt;&gt;"",VLOOKUP(ALX102,ALE4:ALK52,7,FALSE),"")</f>
        <v>1000</v>
      </c>
      <c r="AMG102" s="395">
        <f ca="1">IF(ALX102&lt;&gt;"",VLOOKUP(ALX102,ALE4:ALK52,5,FALSE),"")</f>
        <v>0</v>
      </c>
      <c r="AMH102" s="395">
        <f ca="1">IF(ALX102&lt;&gt;"",VLOOKUP(ALX102,ALE4:ALM52,9,FALSE),"")</f>
        <v>9</v>
      </c>
      <c r="AMI102" s="395">
        <f t="shared" ref="AMI102:AMI104" ca="1" si="7998">AME102</f>
        <v>0</v>
      </c>
      <c r="AMJ102" s="395">
        <f ca="1">IF(ALX102&lt;&gt;"",RANK(AMI102,AMI101:AMI104),"")</f>
        <v>1</v>
      </c>
      <c r="AMK102" s="395">
        <f ca="1">IF(ALX102&lt;&gt;"",SUMPRODUCT((AMI101:AMI104=AMI102)*(AMD101:AMD104&gt;AMD102)),"")</f>
        <v>0</v>
      </c>
      <c r="AML102" s="395">
        <f ca="1">IF(ALX102&lt;&gt;"",SUMPRODUCT((AMI101:AMI104=AMI102)*(AMD101:AMD104=AMD102)*(AMB101:AMB104&gt;AMB102)),"")</f>
        <v>0</v>
      </c>
      <c r="AMM102" s="395">
        <f ca="1">IF(ALX102&lt;&gt;"",SUMPRODUCT((AMI101:AMI104=AMI102)*(AMD101:AMD104=AMD102)*(AMB101:AMB104=AMB102)*(AMF101:AMF104&gt;AMF102)),"")</f>
        <v>0</v>
      </c>
      <c r="AMN102" s="395">
        <f ca="1">IF(ALX102&lt;&gt;"",SUMPRODUCT((AMI101:AMI104=AMI102)*(AMD101:AMD104=AMD102)*(AMB101:AMB104=AMB102)*(AMF101:AMF104=AMF102)*(AMG101:AMG104&gt;AMG102)),"")</f>
        <v>0</v>
      </c>
      <c r="AMO102" s="395">
        <f ca="1">IF(ALX102&lt;&gt;"",SUMPRODUCT((AMI101:AMI104=AMI102)*(AMD101:AMD104=AMD102)*(AMB101:AMB104=AMB102)*(AMF101:AMF104=AMF102)*(AMG101:AMG104=AMG102)*(AMH101:AMH104&gt;AMH102)),"")</f>
        <v>2</v>
      </c>
      <c r="AMP102" s="395">
        <f t="shared" ref="AMP102:AMP104" ca="1" si="7999">IF(ALX102&lt;&gt;"",SUM(AMJ102:AMO102),"")</f>
        <v>3</v>
      </c>
      <c r="AMQ102" s="395" t="str">
        <f ca="1">IF(AMR50&lt;&gt;"",SUMPRODUCT((AMY49:AMY52=AMY50)*(AMX49:AMX52=AMX50)*(AMV49:AMV52=AMV50)*(AMW49:AMW52=AMW50)),"")</f>
        <v/>
      </c>
      <c r="AMR102" s="395" t="str">
        <f ca="1">IF(AND(AMQ102&lt;&gt;"",AMQ102&gt;1),AMR50,"")</f>
        <v/>
      </c>
      <c r="AMS102" s="395">
        <f ca="1">SUMPRODUCT((APC3:APC54=AMR102)*(APF3:APF54=AMR103)*(APG3:APG54="W"))+SUMPRODUCT((APC3:APC54=AMR102)*(APF3:APF54=AMR104)*(APG3:APG54="W"))+SUMPRODUCT((APC3:APC54=AMR102)*(APF3:APF54=AMR105)*(APG3:APG54="W"))+SUMPRODUCT((APC3:APC54=AMR103)*(APF3:APF54=AMR102)*(APH3:APH54="W"))+SUMPRODUCT((APC3:APC54=AMR104)*(APF3:APF54=AMR102)*(APH3:APH54="W"))+SUMPRODUCT((APC3:APC54=AMR105)*(APF3:APF54=AMR102)*(APH3:APH54="W"))</f>
        <v>0</v>
      </c>
      <c r="AMT102" s="395">
        <f ca="1">SUMPRODUCT((APC3:APC54=AMR102)*(APF3:APF54=AMR103)*(APG3:APG54="D"))+SUMPRODUCT((APC3:APC54=AMR102)*(APF3:APF54=AMR104)*(APG3:APG54="D"))+SUMPRODUCT((APC3:APC54=AMR102)*(APF3:APF54=AMR105)*(APG3:APG54="D"))+SUMPRODUCT((APC3:APC54=AMR103)*(APF3:APF54=AMR102)*(APG3:APG54="D"))+SUMPRODUCT((APC3:APC54=AMR104)*(APF3:APF54=AMR102)*(APG3:APG54="D"))+SUMPRODUCT((APC3:APC54=AMR105)*(APF3:APF54=AMR102)*(APG3:APG54="D"))</f>
        <v>0</v>
      </c>
      <c r="AMU102" s="395">
        <f ca="1">SUMPRODUCT((APC3:APC54=AMR102)*(APF3:APF54=AMR103)*(APG3:APG54="L"))+SUMPRODUCT((APC3:APC54=AMR102)*(APF3:APF54=AMR104)*(APG3:APG54="L"))+SUMPRODUCT((APC3:APC54=AMR102)*(APF3:APF54=AMR105)*(APG3:APG54="L"))+SUMPRODUCT((APC3:APC54=AMR103)*(APF3:APF54=AMR102)*(APH3:APH54="L"))+SUMPRODUCT((APC3:APC54=AMR104)*(APF3:APF54=AMR102)*(APH3:APH54="L"))+SUMPRODUCT((APC3:APC54=AMR105)*(APF3:APF54=AMR102)*(APH3:APH54="L"))</f>
        <v>0</v>
      </c>
      <c r="AMV102" s="395">
        <f ca="1">SUMPRODUCT((APC3:APC54=AMR102)*(APF3:APF54=AMR103)*APD3:APD54)+SUMPRODUCT((APC3:APC54=AMR102)*(APF3:APF54=AMR104)*APD3:APD54)+SUMPRODUCT((APC3:APC54=AMR102)*(APF3:APF54=AMR105)*APD3:APD54)+SUMPRODUCT((APC3:APC54=AMR102)*(APF3:APF54=AMR101)*APD3:APD54)+SUMPRODUCT((APC3:APC54=AMR103)*(APF3:APF54=AMR102)*APE3:APE54)+SUMPRODUCT((APC3:APC54=AMR104)*(APF3:APF54=AMR102)*APE3:APE54)+SUMPRODUCT((APC3:APC54=AMR105)*(APF3:APF54=AMR102)*APE3:APE54)+SUMPRODUCT((APC3:APC54=AMR101)*(APF3:APF54=AMR102)*APE3:APE54)</f>
        <v>0</v>
      </c>
      <c r="AMW102" s="395">
        <f ca="1">SUMPRODUCT((APC3:APC54=AMR102)*(APF3:APF54=AMR103)*APE3:APE54)+SUMPRODUCT((APC3:APC54=AMR102)*(APF3:APF54=AMR104)*APE3:APE54)+SUMPRODUCT((APC3:APC54=AMR102)*(APF3:APF54=AMR105)*APE3:APE54)+SUMPRODUCT((APC3:APC54=AMR102)*(APF3:APF54=AMR101)*APE3:APE54)+SUMPRODUCT((APC3:APC54=AMR103)*(APF3:APF54=AMR102)*APD3:APD54)+SUMPRODUCT((APC3:APC54=AMR104)*(APF3:APF54=AMR102)*APD3:APD54)+SUMPRODUCT((APC3:APC54=AMR105)*(APF3:APF54=AMR102)*APD3:APD54)+SUMPRODUCT((APC3:APC54=AMR101)*(APF3:APF54=AMR102)*APD3:APD54)</f>
        <v>0</v>
      </c>
      <c r="AMX102" s="395">
        <f ca="1">AMV102-AMW102+1000</f>
        <v>1000</v>
      </c>
      <c r="AMY102" s="395" t="str">
        <f t="shared" ref="AMY102:AMY104" ca="1" si="8000">IF(AMR102&lt;&gt;"",AMS102*3+AMT102*1,"")</f>
        <v/>
      </c>
      <c r="AMZ102" s="395" t="str">
        <f ca="1">IF(AMR102&lt;&gt;"",VLOOKUP(AMR102,ALE4:ALK52,7,FALSE),"")</f>
        <v/>
      </c>
      <c r="ANA102" s="395" t="str">
        <f ca="1">IF(AMR102&lt;&gt;"",VLOOKUP(AMR102,ALE4:ALK52,5,FALSE),"")</f>
        <v/>
      </c>
      <c r="ANB102" s="395" t="str">
        <f ca="1">IF(AMR102&lt;&gt;"",VLOOKUP(AMR102,ALE4:ALM52,9,FALSE),"")</f>
        <v/>
      </c>
      <c r="ANC102" s="395" t="str">
        <f t="shared" ref="ANC102:ANC104" ca="1" si="8001">AMY102</f>
        <v/>
      </c>
      <c r="AND102" s="395" t="str">
        <f ca="1">IF(AMR102&lt;&gt;"",RANK(ANC102,ANC101:ANC104),"")</f>
        <v/>
      </c>
      <c r="ANE102" s="395" t="str">
        <f ca="1">IF(AMR102&lt;&gt;"",SUMPRODUCT((ANC101:ANC104=ANC102)*(AMX101:AMX104&gt;AMX102)),"")</f>
        <v/>
      </c>
      <c r="ANF102" s="395" t="str">
        <f ca="1">IF(AMR102&lt;&gt;"",SUMPRODUCT((ANC101:ANC104=ANC102)*(AMX101:AMX104=AMX102)*(AMV101:AMV104&gt;AMV102)),"")</f>
        <v/>
      </c>
      <c r="ANG102" s="395" t="str">
        <f ca="1">IF(AMR102&lt;&gt;"",SUMPRODUCT((ANC101:ANC104=ANC102)*(AMX101:AMX104=AMX102)*(AMV101:AMV104=AMV102)*(AMZ101:AMZ104&gt;AMZ102)),"")</f>
        <v/>
      </c>
      <c r="ANH102" s="395" t="str">
        <f ca="1">IF(AMR102&lt;&gt;"",SUMPRODUCT((ANC101:ANC104=ANC102)*(AMX101:AMX104=AMX102)*(AMV101:AMV104=AMV102)*(AMZ101:AMZ104=AMZ102)*(ANA101:ANA104&gt;ANA102)),"")</f>
        <v/>
      </c>
      <c r="ANI102" s="395" t="str">
        <f ca="1">IF(AMR102&lt;&gt;"",SUMPRODUCT((ANC101:ANC104=ANC102)*(AMX101:AMX104=AMX102)*(AMV101:AMV104=AMV102)*(AMZ101:AMZ104=AMZ102)*(ANA101:ANA104=ANA102)*(ANB101:ANB104&gt;ANB102)),"")</f>
        <v/>
      </c>
      <c r="ANJ102" s="395" t="str">
        <f ca="1">IF(AMR102&lt;&gt;"",SUM(AND102:ANI102)+1,"")</f>
        <v/>
      </c>
      <c r="APR102" s="395">
        <f ca="1">IF(COUNTIF(APR49:APR52,4)=4,1,SUMPRODUCT((APR49:APR52=APR50)*(APQ49:APQ52=APQ50)*(APO49:APO52&gt;APO50))+1)</f>
        <v>1</v>
      </c>
      <c r="AQC102" s="395">
        <f ca="1">IF(AQD50&lt;&gt;"",SUMPRODUCT((AQK49:AQK52=AQK50)*(AQJ49:AQJ52=AQJ50)*(AQH49:AQH52=AQH50)*(AQI49:AQI52=AQI50)),"")</f>
        <v>4</v>
      </c>
      <c r="AQD102" s="395" t="str">
        <f ca="1">IF(AND(AQC102&lt;&gt;"",AQC102&gt;1),AQD50,"")</f>
        <v>Al Hilal</v>
      </c>
      <c r="AQE102" s="395">
        <f ca="1">SUMPRODUCT((ATI3:ATI54=AQD102)*(ATL3:ATL54=AQD103)*(ATM3:ATM54="W"))+SUMPRODUCT((ATI3:ATI54=AQD102)*(ATL3:ATL54=AQD104)*(ATM3:ATM54="W"))+SUMPRODUCT((ATI3:ATI54=AQD102)*(ATL3:ATL54=AQD105)*(ATM3:ATM54="W"))+SUMPRODUCT((ATI3:ATI54=AQD102)*(ATL3:ATL54=AQD101)*(ATM3:ATM54="W"))+SUMPRODUCT((ATI3:ATI54=AQD103)*(ATL3:ATL54=AQD102)*(ATN3:ATN54="W"))+SUMPRODUCT((ATI3:ATI54=AQD104)*(ATL3:ATL54=AQD102)*(ATN3:ATN54="W"))+SUMPRODUCT((ATI3:ATI54=AQD105)*(ATL3:ATL54=AQD102)*(ATN3:ATN54="W"))+SUMPRODUCT((ATI3:ATI54=AQD101)*(ATL3:ATL54=AQD102)*(ATN3:ATN54="W"))</f>
        <v>0</v>
      </c>
      <c r="AQF102" s="395">
        <f ca="1">SUMPRODUCT((ATI3:ATI54=AQD102)*(ATL3:ATL54=AQD103)*(ATM3:ATM54="D"))+SUMPRODUCT((ATI3:ATI54=AQD102)*(ATL3:ATL54=AQD104)*(ATM3:ATM54="D"))+SUMPRODUCT((ATI3:ATI54=AQD102)*(ATL3:ATL54=AQD105)*(ATM3:ATM54="D"))+SUMPRODUCT((ATI3:ATI54=AQD102)*(ATL3:ATL54=AQD101)*(ATM3:ATM54="D"))+SUMPRODUCT((ATI3:ATI54=AQD103)*(ATL3:ATL54=AQD102)*(ATM3:ATM54="D"))+SUMPRODUCT((ATI3:ATI54=AQD104)*(ATL3:ATL54=AQD102)*(ATM3:ATM54="D"))+SUMPRODUCT((ATI3:ATI54=AQD105)*(ATL3:ATL54=AQD102)*(ATM3:ATM54="D"))+SUMPRODUCT((ATI3:ATI54=AQD101)*(ATL3:ATL54=AQD102)*(ATM3:ATM54="D"))</f>
        <v>0</v>
      </c>
      <c r="AQG102" s="395">
        <f ca="1">SUMPRODUCT((ATI3:ATI54=AQD102)*(ATL3:ATL54=AQD103)*(ATM3:ATM54="L"))+SUMPRODUCT((ATI3:ATI54=AQD102)*(ATL3:ATL54=AQD104)*(ATM3:ATM54="L"))+SUMPRODUCT((ATI3:ATI54=AQD102)*(ATL3:ATL54=AQD105)*(ATM3:ATM54="L"))+SUMPRODUCT((ATI3:ATI54=AQD102)*(ATL3:ATL54=AQD101)*(ATM3:ATM54="L"))+SUMPRODUCT((ATI3:ATI54=AQD103)*(ATL3:ATL54=AQD102)*(ATN3:ATN54="L"))+SUMPRODUCT((ATI3:ATI54=AQD104)*(ATL3:ATL54=AQD102)*(ATN3:ATN54="L"))+SUMPRODUCT((ATI3:ATI54=AQD105)*(ATL3:ATL54=AQD102)*(ATN3:ATN54="L"))+SUMPRODUCT((ATI3:ATI54=AQD101)*(ATL3:ATL54=AQD102)*(ATN3:ATN54="L"))</f>
        <v>0</v>
      </c>
      <c r="AQH102" s="395">
        <f ca="1">SUMPRODUCT((ATI3:ATI54=AQD102)*(ATL3:ATL54=AQD103)*ATJ3:ATJ54)+SUMPRODUCT((ATI3:ATI54=AQD102)*(ATL3:ATL54=AQD104)*ATJ3:ATJ54)+SUMPRODUCT((ATI3:ATI54=AQD102)*(ATL3:ATL54=AQD105)*ATJ3:ATJ54)+SUMPRODUCT((ATI3:ATI54=AQD102)*(ATL3:ATL54=AQD101)*ATJ3:ATJ54)+SUMPRODUCT((ATI3:ATI54=AQD103)*(ATL3:ATL54=AQD102)*ATK3:ATK54)+SUMPRODUCT((ATI3:ATI54=AQD104)*(ATL3:ATL54=AQD102)*ATK3:ATK54)+SUMPRODUCT((ATI3:ATI54=AQD105)*(ATL3:ATL54=AQD102)*ATK3:ATK54)+SUMPRODUCT((ATI3:ATI54=AQD101)*(ATL3:ATL54=AQD102)*ATK3:ATK54)</f>
        <v>0</v>
      </c>
      <c r="AQI102" s="395">
        <f ca="1">SUMPRODUCT((ATI3:ATI54=AQD102)*(ATL3:ATL54=AQD103)*ATK3:ATK54)+SUMPRODUCT((ATI3:ATI54=AQD102)*(ATL3:ATL54=AQD104)*ATK3:ATK54)+SUMPRODUCT((ATI3:ATI54=AQD102)*(ATL3:ATL54=AQD105)*ATK3:ATK54)+SUMPRODUCT((ATI3:ATI54=AQD102)*(ATL3:ATL54=AQD101)*ATK3:ATK54)+SUMPRODUCT((ATI3:ATI54=AQD103)*(ATL3:ATL54=AQD102)*ATJ3:ATJ54)+SUMPRODUCT((ATI3:ATI54=AQD104)*(ATL3:ATL54=AQD102)*ATJ3:ATJ54)+SUMPRODUCT((ATI3:ATI54=AQD105)*(ATL3:ATL54=AQD102)*ATJ3:ATJ54)+SUMPRODUCT((ATI3:ATI54=AQD101)*(ATL3:ATL54=AQD102)*ATJ3:ATJ54)</f>
        <v>0</v>
      </c>
      <c r="AQJ102" s="395">
        <f ca="1">AQH102-AQI102+1000</f>
        <v>1000</v>
      </c>
      <c r="AQK102" s="395">
        <f t="shared" ref="AQK102:AQK104" ca="1" si="8002">IF(AQD102&lt;&gt;"",AQE102*3+AQF102*1,"")</f>
        <v>0</v>
      </c>
      <c r="AQL102" s="395">
        <f ca="1">IF(AQD102&lt;&gt;"",VLOOKUP(AQD102,APK4:APQ52,7,FALSE),"")</f>
        <v>1000</v>
      </c>
      <c r="AQM102" s="395">
        <f ca="1">IF(AQD102&lt;&gt;"",VLOOKUP(AQD102,APK4:APQ52,5,FALSE),"")</f>
        <v>0</v>
      </c>
      <c r="AQN102" s="395">
        <f ca="1">IF(AQD102&lt;&gt;"",VLOOKUP(AQD102,APK4:APS52,9,FALSE),"")</f>
        <v>9</v>
      </c>
      <c r="AQO102" s="395">
        <f t="shared" ref="AQO102:AQO104" ca="1" si="8003">AQK102</f>
        <v>0</v>
      </c>
      <c r="AQP102" s="395">
        <f ca="1">IF(AQD102&lt;&gt;"",RANK(AQO102,AQO101:AQO104),"")</f>
        <v>1</v>
      </c>
      <c r="AQQ102" s="395">
        <f ca="1">IF(AQD102&lt;&gt;"",SUMPRODUCT((AQO101:AQO104=AQO102)*(AQJ101:AQJ104&gt;AQJ102)),"")</f>
        <v>0</v>
      </c>
      <c r="AQR102" s="395">
        <f ca="1">IF(AQD102&lt;&gt;"",SUMPRODUCT((AQO101:AQO104=AQO102)*(AQJ101:AQJ104=AQJ102)*(AQH101:AQH104&gt;AQH102)),"")</f>
        <v>0</v>
      </c>
      <c r="AQS102" s="395">
        <f ca="1">IF(AQD102&lt;&gt;"",SUMPRODUCT((AQO101:AQO104=AQO102)*(AQJ101:AQJ104=AQJ102)*(AQH101:AQH104=AQH102)*(AQL101:AQL104&gt;AQL102)),"")</f>
        <v>0</v>
      </c>
      <c r="AQT102" s="395">
        <f ca="1">IF(AQD102&lt;&gt;"",SUMPRODUCT((AQO101:AQO104=AQO102)*(AQJ101:AQJ104=AQJ102)*(AQH101:AQH104=AQH102)*(AQL101:AQL104=AQL102)*(AQM101:AQM104&gt;AQM102)),"")</f>
        <v>0</v>
      </c>
      <c r="AQU102" s="395">
        <f ca="1">IF(AQD102&lt;&gt;"",SUMPRODUCT((AQO101:AQO104=AQO102)*(AQJ101:AQJ104=AQJ102)*(AQH101:AQH104=AQH102)*(AQL101:AQL104=AQL102)*(AQM101:AQM104=AQM102)*(AQN101:AQN104&gt;AQN102)),"")</f>
        <v>2</v>
      </c>
      <c r="AQV102" s="395">
        <f t="shared" ref="AQV102:AQV104" ca="1" si="8004">IF(AQD102&lt;&gt;"",SUM(AQP102:AQU102),"")</f>
        <v>3</v>
      </c>
      <c r="AQW102" s="395" t="str">
        <f ca="1">IF(AQX50&lt;&gt;"",SUMPRODUCT((ARE49:ARE52=ARE50)*(ARD49:ARD52=ARD50)*(ARB49:ARB52=ARB50)*(ARC49:ARC52=ARC50)),"")</f>
        <v/>
      </c>
      <c r="AQX102" s="395" t="str">
        <f ca="1">IF(AND(AQW102&lt;&gt;"",AQW102&gt;1),AQX50,"")</f>
        <v/>
      </c>
      <c r="AQY102" s="395">
        <f ca="1">SUMPRODUCT((ATI3:ATI54=AQX102)*(ATL3:ATL54=AQX103)*(ATM3:ATM54="W"))+SUMPRODUCT((ATI3:ATI54=AQX102)*(ATL3:ATL54=AQX104)*(ATM3:ATM54="W"))+SUMPRODUCT((ATI3:ATI54=AQX102)*(ATL3:ATL54=AQX105)*(ATM3:ATM54="W"))+SUMPRODUCT((ATI3:ATI54=AQX103)*(ATL3:ATL54=AQX102)*(ATN3:ATN54="W"))+SUMPRODUCT((ATI3:ATI54=AQX104)*(ATL3:ATL54=AQX102)*(ATN3:ATN54="W"))+SUMPRODUCT((ATI3:ATI54=AQX105)*(ATL3:ATL54=AQX102)*(ATN3:ATN54="W"))</f>
        <v>0</v>
      </c>
      <c r="AQZ102" s="395">
        <f ca="1">SUMPRODUCT((ATI3:ATI54=AQX102)*(ATL3:ATL54=AQX103)*(ATM3:ATM54="D"))+SUMPRODUCT((ATI3:ATI54=AQX102)*(ATL3:ATL54=AQX104)*(ATM3:ATM54="D"))+SUMPRODUCT((ATI3:ATI54=AQX102)*(ATL3:ATL54=AQX105)*(ATM3:ATM54="D"))+SUMPRODUCT((ATI3:ATI54=AQX103)*(ATL3:ATL54=AQX102)*(ATM3:ATM54="D"))+SUMPRODUCT((ATI3:ATI54=AQX104)*(ATL3:ATL54=AQX102)*(ATM3:ATM54="D"))+SUMPRODUCT((ATI3:ATI54=AQX105)*(ATL3:ATL54=AQX102)*(ATM3:ATM54="D"))</f>
        <v>0</v>
      </c>
      <c r="ARA102" s="395">
        <f ca="1">SUMPRODUCT((ATI3:ATI54=AQX102)*(ATL3:ATL54=AQX103)*(ATM3:ATM54="L"))+SUMPRODUCT((ATI3:ATI54=AQX102)*(ATL3:ATL54=AQX104)*(ATM3:ATM54="L"))+SUMPRODUCT((ATI3:ATI54=AQX102)*(ATL3:ATL54=AQX105)*(ATM3:ATM54="L"))+SUMPRODUCT((ATI3:ATI54=AQX103)*(ATL3:ATL54=AQX102)*(ATN3:ATN54="L"))+SUMPRODUCT((ATI3:ATI54=AQX104)*(ATL3:ATL54=AQX102)*(ATN3:ATN54="L"))+SUMPRODUCT((ATI3:ATI54=AQX105)*(ATL3:ATL54=AQX102)*(ATN3:ATN54="L"))</f>
        <v>0</v>
      </c>
      <c r="ARB102" s="395">
        <f ca="1">SUMPRODUCT((ATI3:ATI54=AQX102)*(ATL3:ATL54=AQX103)*ATJ3:ATJ54)+SUMPRODUCT((ATI3:ATI54=AQX102)*(ATL3:ATL54=AQX104)*ATJ3:ATJ54)+SUMPRODUCT((ATI3:ATI54=AQX102)*(ATL3:ATL54=AQX105)*ATJ3:ATJ54)+SUMPRODUCT((ATI3:ATI54=AQX102)*(ATL3:ATL54=AQX101)*ATJ3:ATJ54)+SUMPRODUCT((ATI3:ATI54=AQX103)*(ATL3:ATL54=AQX102)*ATK3:ATK54)+SUMPRODUCT((ATI3:ATI54=AQX104)*(ATL3:ATL54=AQX102)*ATK3:ATK54)+SUMPRODUCT((ATI3:ATI54=AQX105)*(ATL3:ATL54=AQX102)*ATK3:ATK54)+SUMPRODUCT((ATI3:ATI54=AQX101)*(ATL3:ATL54=AQX102)*ATK3:ATK54)</f>
        <v>0</v>
      </c>
      <c r="ARC102" s="395">
        <f ca="1">SUMPRODUCT((ATI3:ATI54=AQX102)*(ATL3:ATL54=AQX103)*ATK3:ATK54)+SUMPRODUCT((ATI3:ATI54=AQX102)*(ATL3:ATL54=AQX104)*ATK3:ATK54)+SUMPRODUCT((ATI3:ATI54=AQX102)*(ATL3:ATL54=AQX105)*ATK3:ATK54)+SUMPRODUCT((ATI3:ATI54=AQX102)*(ATL3:ATL54=AQX101)*ATK3:ATK54)+SUMPRODUCT((ATI3:ATI54=AQX103)*(ATL3:ATL54=AQX102)*ATJ3:ATJ54)+SUMPRODUCT((ATI3:ATI54=AQX104)*(ATL3:ATL54=AQX102)*ATJ3:ATJ54)+SUMPRODUCT((ATI3:ATI54=AQX105)*(ATL3:ATL54=AQX102)*ATJ3:ATJ54)+SUMPRODUCT((ATI3:ATI54=AQX101)*(ATL3:ATL54=AQX102)*ATJ3:ATJ54)</f>
        <v>0</v>
      </c>
      <c r="ARD102" s="395">
        <f ca="1">ARB102-ARC102+1000</f>
        <v>1000</v>
      </c>
      <c r="ARE102" s="395" t="str">
        <f t="shared" ref="ARE102:ARE104" ca="1" si="8005">IF(AQX102&lt;&gt;"",AQY102*3+AQZ102*1,"")</f>
        <v/>
      </c>
      <c r="ARF102" s="395" t="str">
        <f ca="1">IF(AQX102&lt;&gt;"",VLOOKUP(AQX102,APK4:APQ52,7,FALSE),"")</f>
        <v/>
      </c>
      <c r="ARG102" s="395" t="str">
        <f ca="1">IF(AQX102&lt;&gt;"",VLOOKUP(AQX102,APK4:APQ52,5,FALSE),"")</f>
        <v/>
      </c>
      <c r="ARH102" s="395" t="str">
        <f ca="1">IF(AQX102&lt;&gt;"",VLOOKUP(AQX102,APK4:APS52,9,FALSE),"")</f>
        <v/>
      </c>
      <c r="ARI102" s="395" t="str">
        <f t="shared" ref="ARI102:ARI104" ca="1" si="8006">ARE102</f>
        <v/>
      </c>
      <c r="ARJ102" s="395" t="str">
        <f ca="1">IF(AQX102&lt;&gt;"",RANK(ARI102,ARI101:ARI104),"")</f>
        <v/>
      </c>
      <c r="ARK102" s="395" t="str">
        <f ca="1">IF(AQX102&lt;&gt;"",SUMPRODUCT((ARI101:ARI104=ARI102)*(ARD101:ARD104&gt;ARD102)),"")</f>
        <v/>
      </c>
      <c r="ARL102" s="395" t="str">
        <f ca="1">IF(AQX102&lt;&gt;"",SUMPRODUCT((ARI101:ARI104=ARI102)*(ARD101:ARD104=ARD102)*(ARB101:ARB104&gt;ARB102)),"")</f>
        <v/>
      </c>
      <c r="ARM102" s="395" t="str">
        <f ca="1">IF(AQX102&lt;&gt;"",SUMPRODUCT((ARI101:ARI104=ARI102)*(ARD101:ARD104=ARD102)*(ARB101:ARB104=ARB102)*(ARF101:ARF104&gt;ARF102)),"")</f>
        <v/>
      </c>
      <c r="ARN102" s="395" t="str">
        <f ca="1">IF(AQX102&lt;&gt;"",SUMPRODUCT((ARI101:ARI104=ARI102)*(ARD101:ARD104=ARD102)*(ARB101:ARB104=ARB102)*(ARF101:ARF104=ARF102)*(ARG101:ARG104&gt;ARG102)),"")</f>
        <v/>
      </c>
      <c r="ARO102" s="395" t="str">
        <f ca="1">IF(AQX102&lt;&gt;"",SUMPRODUCT((ARI101:ARI104=ARI102)*(ARD101:ARD104=ARD102)*(ARB101:ARB104=ARB102)*(ARF101:ARF104=ARF102)*(ARG101:ARG104=ARG102)*(ARH101:ARH104&gt;ARH102)),"")</f>
        <v/>
      </c>
      <c r="ARP102" s="395" t="str">
        <f ca="1">IF(AQX102&lt;&gt;"",SUM(ARJ102:ARO102)+1,"")</f>
        <v/>
      </c>
    </row>
    <row r="103" spans="7:1160" x14ac:dyDescent="0.25">
      <c r="G103" s="395">
        <v>1</v>
      </c>
      <c r="H103" s="395">
        <v>1</v>
      </c>
      <c r="I103" s="395">
        <v>1</v>
      </c>
      <c r="J103" s="395">
        <f>IF(COUNTIF(J49:J52,4)=4,1,SUMPRODUCT((J49:J52=J51)*(I49:I52=I51)*(G49:G52&gt;G51))+1)</f>
        <v>1</v>
      </c>
      <c r="U103" s="395" t="str">
        <f>IF(V51&lt;&gt;"",SUMPRODUCT((AC49:AC52=AC51)*(AB49:AB52=AB51)*(Z49:Z52=Z51)*(AA49:AA52=AA51)),"")</f>
        <v/>
      </c>
      <c r="V103" s="395" t="str">
        <f>IF(AND(U103&lt;&gt;"",U103&gt;1),V51,"")</f>
        <v/>
      </c>
      <c r="W103" s="395">
        <f>SUMPRODUCT((DA3:DA54=V103)*(DD3:DD54=V104)*(DE3:DE54="W"))+SUMPRODUCT((DA3:DA54=V103)*(DD3:DD54=V105)*(DE3:DE54="W"))+SUMPRODUCT((DA3:DA54=V103)*(DD3:DD54=V101)*(DE3:DE54="W"))+SUMPRODUCT((DA3:DA54=V103)*(DD3:DD54=V102)*(DE3:DE54="W"))+SUMPRODUCT((DA3:DA54=V104)*(DD3:DD54=V103)*(DF3:DF54="W"))+SUMPRODUCT((DA3:DA54=V105)*(DD3:DD54=V103)*(DF3:DF54="W"))+SUMPRODUCT((DA3:DA54=V101)*(DD3:DD54=V103)*(DF3:DF54="W"))+SUMPRODUCT((DA3:DA54=V102)*(DD3:DD54=V103)*(DF3:DF54="W"))</f>
        <v>0</v>
      </c>
      <c r="X103" s="395">
        <f>SUMPRODUCT((DA3:DA54=V103)*(DD3:DD54=V104)*(DE3:DE54="D"))+SUMPRODUCT((DA3:DA54=V103)*(DD3:DD54=V105)*(DE3:DE54="D"))+SUMPRODUCT((DA3:DA54=V103)*(DD3:DD54=V101)*(DE3:DE54="D"))+SUMPRODUCT((DA3:DA54=V103)*(DD3:DD54=V102)*(DE3:DE54="D"))+SUMPRODUCT((DA3:DA54=V104)*(DD3:DD54=V103)*(DE3:DE54="D"))+SUMPRODUCT((DA3:DA54=V105)*(DD3:DD54=V103)*(DE3:DE54="D"))+SUMPRODUCT((DA3:DA54=V101)*(DD3:DD54=V103)*(DE3:DE54="D"))+SUMPRODUCT((DA3:DA54=V102)*(DD3:DD54=V103)*(DE3:DE54="D"))</f>
        <v>0</v>
      </c>
      <c r="Y103" s="395">
        <f>SUMPRODUCT((DA3:DA54=V103)*(DD3:DD54=V104)*(DE3:DE54="L"))+SUMPRODUCT((DA3:DA54=V103)*(DD3:DD54=V105)*(DE3:DE54="L"))+SUMPRODUCT((DA3:DA54=V103)*(DD3:DD54=V101)*(DE3:DE54="L"))+SUMPRODUCT((DA3:DA54=V103)*(DD3:DD54=V102)*(DE3:DE54="L"))+SUMPRODUCT((DA3:DA54=V104)*(DD3:DD54=V103)*(DF3:DF54="L"))+SUMPRODUCT((DA3:DA54=V105)*(DD3:DD54=V103)*(DF3:DF54="L"))+SUMPRODUCT((DA3:DA54=V101)*(DD3:DD54=V103)*(DF3:DF54="L"))+SUMPRODUCT((DA3:DA54=V102)*(DD3:DD54=V103)*(DF3:DF54="L"))</f>
        <v>0</v>
      </c>
      <c r="Z103" s="395">
        <f>SUMPRODUCT((DA3:DA54=V103)*(DD3:DD54=V104)*DB3:DB54)+SUMPRODUCT((DA3:DA54=V103)*(DD3:DD54=V105)*DB3:DB54)+SUMPRODUCT((DA3:DA54=V103)*(DD3:DD54=V101)*DB3:DB54)+SUMPRODUCT((DA3:DA54=V103)*(DD3:DD54=V102)*DB3:DB54)+SUMPRODUCT((DA3:DA54=V104)*(DD3:DD54=V103)*DC3:DC54)+SUMPRODUCT((DA3:DA54=V105)*(DD3:DD54=V103)*DC3:DC54)+SUMPRODUCT((DA3:DA54=V101)*(DD3:DD54=V103)*DC3:DC54)+SUMPRODUCT((DA3:DA54=V102)*(DD3:DD54=V103)*DC3:DC54)</f>
        <v>0</v>
      </c>
      <c r="AA103" s="395">
        <f>SUMPRODUCT((DA3:DA54=V103)*(DD3:DD54=V104)*DC3:DC54)+SUMPRODUCT((DA3:DA54=V103)*(DD3:DD54=V105)*DC3:DC54)+SUMPRODUCT((DA3:DA54=V103)*(DD3:DD54=V101)*DC3:DC54)+SUMPRODUCT((DA3:DA54=V103)*(DD3:DD54=V102)*DC3:DC54)+SUMPRODUCT((DA3:DA54=V104)*(DD3:DD54=V103)*DB3:DB54)+SUMPRODUCT((DA3:DA54=V105)*(DD3:DD54=V103)*DB3:DB54)+SUMPRODUCT((DA3:DA54=V101)*(DD3:DD54=V103)*DB3:DB54)+SUMPRODUCT((DA3:DA54=V102)*(DD3:DD54=V103)*DB3:DB54)</f>
        <v>0</v>
      </c>
      <c r="AB103" s="395">
        <f>Z103-AA103+1000</f>
        <v>1000</v>
      </c>
      <c r="AC103" s="395" t="str">
        <f t="shared" si="7952"/>
        <v/>
      </c>
      <c r="AD103" s="395" t="str">
        <f>IF(V103&lt;&gt;"",VLOOKUP(V103,C4:I52,7,FALSE),"")</f>
        <v/>
      </c>
      <c r="AE103" s="395" t="str">
        <f>IF(V103&lt;&gt;"",VLOOKUP(V103,C4:I52,5,FALSE),"")</f>
        <v/>
      </c>
      <c r="AF103" s="395" t="str">
        <f>IF(V103&lt;&gt;"",VLOOKUP(V103,C4:K52,9,FALSE),"")</f>
        <v/>
      </c>
      <c r="AG103" s="395" t="str">
        <f t="shared" si="7953"/>
        <v/>
      </c>
      <c r="AH103" s="395" t="str">
        <f>IF(V103&lt;&gt;"",RANK(AG103,AG101:AG104),"")</f>
        <v/>
      </c>
      <c r="AI103" s="395" t="str">
        <f>IF(V103&lt;&gt;"",SUMPRODUCT((AG101:AG104=AG103)*(AB101:AB104&gt;AB103)),"")</f>
        <v/>
      </c>
      <c r="AJ103" s="395" t="str">
        <f>IF(V103&lt;&gt;"",SUMPRODUCT((AG101:AG104=AG103)*(AB101:AB104=AB103)*(Z101:Z104&gt;Z103)),"")</f>
        <v/>
      </c>
      <c r="AK103" s="395" t="str">
        <f>IF(V103&lt;&gt;"",SUMPRODUCT((AG101:AG104=AG103)*(AB101:AB104=AB103)*(Z101:Z104=Z103)*(AD101:AD104&gt;AD103)),"")</f>
        <v/>
      </c>
      <c r="AL103" s="395" t="str">
        <f>IF(V103&lt;&gt;"",SUMPRODUCT((AG101:AG104=AG103)*(AB101:AB104=AB103)*(Z101:Z104=Z103)*(AD101:AD104=AD103)*(AE101:AE104&gt;AE103)),"")</f>
        <v/>
      </c>
      <c r="AM103" s="395" t="str">
        <f>IF(V103&lt;&gt;"",SUMPRODUCT((AG101:AG104=AG103)*(AB101:AB104=AB103)*(Z101:Z104=Z103)*(AD101:AD104=AD103)*(AE101:AE104=AE103)*(AF101:AF104&gt;AF103)),"")</f>
        <v/>
      </c>
      <c r="AN103" s="395" t="str">
        <f t="shared" si="7954"/>
        <v/>
      </c>
      <c r="AO103" s="395" t="str">
        <f>IF(AP51&lt;&gt;"",SUMPRODUCT((AW49:AW52=AW51)*(AV49:AV52=AV51)*(AT49:AT52=AT51)*(AU49:AU52=AU51)),"")</f>
        <v/>
      </c>
      <c r="AP103" s="395" t="str">
        <f>IF(AND(AO103&lt;&gt;"",AO103&gt;1),AP51,"")</f>
        <v/>
      </c>
      <c r="AQ103" s="395">
        <f>SUMPRODUCT((DA3:DA54=AP103)*(DD3:DD54=AP104)*(DE3:DE54="W"))+SUMPRODUCT((DA3:DA54=AP103)*(DD3:DD54=AP105)*(DE3:DE54="W"))+SUMPRODUCT((DA3:DA54=AP103)*(DD3:DD54=AP102)*(DE3:DE54="W"))+SUMPRODUCT((DA3:DA54=AP104)*(DD3:DD54=AP103)*(DF3:DF54="W"))+SUMPRODUCT((DA3:DA54=AP105)*(DD3:DD54=AP103)*(DF3:DF54="W"))+SUMPRODUCT((DA3:DA54=AP102)*(DD3:DD54=AP103)*(DF3:DF54="W"))</f>
        <v>0</v>
      </c>
      <c r="AR103" s="395">
        <f>SUMPRODUCT((DA3:DA54=AP103)*(DD3:DD54=AP104)*(DE3:DE54="D"))+SUMPRODUCT((DA3:DA54=AP103)*(DD3:DD54=AP105)*(DE3:DE54="D"))+SUMPRODUCT((DA3:DA54=AP103)*(DD3:DD54=AP102)*(DE3:DE54="D"))+SUMPRODUCT((DA3:DA54=AP104)*(DD3:DD54=AP103)*(DE3:DE54="D"))+SUMPRODUCT((DA3:DA54=AP105)*(DD3:DD54=AP103)*(DE3:DE54="D"))+SUMPRODUCT((DA3:DA54=AP102)*(DD3:DD54=AP103)*(DE3:DE54="D"))</f>
        <v>0</v>
      </c>
      <c r="AS103" s="395">
        <f>SUMPRODUCT((DA3:DA54=AP103)*(DD3:DD54=AP104)*(DE3:DE54="L"))+SUMPRODUCT((DA3:DA54=AP103)*(DD3:DD54=AP105)*(DE3:DE54="L"))+SUMPRODUCT((DA3:DA54=AP103)*(DD3:DD54=AP102)*(DE3:DE54="L"))+SUMPRODUCT((DA3:DA54=AP104)*(DD3:DD54=AP103)*(DF3:DF54="L"))+SUMPRODUCT((DA3:DA54=AP105)*(DD3:DD54=AP103)*(DF3:DF54="L"))+SUMPRODUCT((DA3:DA54=AP102)*(DD3:DD54=AP103)*(DF3:DF54="L"))</f>
        <v>0</v>
      </c>
      <c r="AT103" s="395">
        <f>SUMPRODUCT((DA3:DA54=AP103)*(DD3:DD54=AP104)*DB3:DB54)+SUMPRODUCT((DA3:DA54=AP103)*(DD3:DD54=AP105)*DB3:DB54)+SUMPRODUCT((DA3:DA54=AP103)*(DD3:DD54=AP101)*DB3:DB54)+SUMPRODUCT((DA3:DA54=AP103)*(DD3:DD54=AP102)*DB3:DB54)+SUMPRODUCT((DA3:DA54=AP104)*(DD3:DD54=AP103)*DC3:DC54)+SUMPRODUCT((DA3:DA54=AP105)*(DD3:DD54=AP103)*DC3:DC54)+SUMPRODUCT((DA3:DA54=AP101)*(DD3:DD54=AP103)*DC3:DC54)+SUMPRODUCT((DA3:DA54=AP102)*(DD3:DD54=AP103)*DC3:DC54)</f>
        <v>0</v>
      </c>
      <c r="AU103" s="395">
        <f>SUMPRODUCT((DA3:DA54=AP103)*(DD3:DD54=AP104)*DC3:DC54)+SUMPRODUCT((DA3:DA54=AP103)*(DD3:DD54=AP105)*DC3:DC54)+SUMPRODUCT((DA3:DA54=AP103)*(DD3:DD54=AP101)*DC3:DC54)+SUMPRODUCT((DA3:DA54=AP103)*(DD3:DD54=AP102)*DC3:DC54)+SUMPRODUCT((DA3:DA54=AP104)*(DD3:DD54=AP103)*DB3:DB54)+SUMPRODUCT((DA3:DA54=AP105)*(DD3:DD54=AP103)*DB3:DB54)+SUMPRODUCT((DA3:DA54=AP101)*(DD3:DD54=AP103)*DB3:DB54)+SUMPRODUCT((DA3:DA54=AP102)*(DD3:DD54=AP103)*DB3:DB54)</f>
        <v>0</v>
      </c>
      <c r="AV103" s="395">
        <f>AT103-AU103+1000</f>
        <v>1000</v>
      </c>
      <c r="AW103" s="395" t="str">
        <f t="shared" si="7955"/>
        <v/>
      </c>
      <c r="AX103" s="395" t="str">
        <f>IF(AP103&lt;&gt;"",VLOOKUP(AP103,C4:I52,7,FALSE),"")</f>
        <v/>
      </c>
      <c r="AY103" s="395" t="str">
        <f>IF(AP103&lt;&gt;"",VLOOKUP(AP103,C4:I52,5,FALSE),"")</f>
        <v/>
      </c>
      <c r="AZ103" s="395" t="str">
        <f>IF(AP103&lt;&gt;"",VLOOKUP(AP103,C4:K52,9,FALSE),"")</f>
        <v/>
      </c>
      <c r="BA103" s="395" t="str">
        <f t="shared" si="7956"/>
        <v/>
      </c>
      <c r="BB103" s="395" t="str">
        <f>IF(AP103&lt;&gt;"",RANK(BA103,BA101:BA104),"")</f>
        <v/>
      </c>
      <c r="BC103" s="395" t="str">
        <f>IF(AP103&lt;&gt;"",SUMPRODUCT((BA101:BA104=BA103)*(AV101:AV104&gt;AV103)),"")</f>
        <v/>
      </c>
      <c r="BD103" s="395" t="str">
        <f>IF(AP103&lt;&gt;"",SUMPRODUCT((BA101:BA104=BA103)*(AV101:AV104=AV103)*(AT101:AT104&gt;AT103)),"")</f>
        <v/>
      </c>
      <c r="BE103" s="395" t="str">
        <f>IF(AP103&lt;&gt;"",SUMPRODUCT((BA101:BA104=BA103)*(AV101:AV104=AV103)*(AT101:AT104=AT103)*(AX101:AX104&gt;AX103)),"")</f>
        <v/>
      </c>
      <c r="BF103" s="395" t="str">
        <f>IF(AP103&lt;&gt;"",SUMPRODUCT((BA101:BA104=BA103)*(AV101:AV104=AV103)*(AT101:AT104=AT103)*(AX101:AX104=AX103)*(AY101:AY104&gt;AY103)),"")</f>
        <v/>
      </c>
      <c r="BG103" s="395" t="str">
        <f>IF(AP103&lt;&gt;"",SUMPRODUCT((BA101:BA104=BA103)*(AV101:AV104=AV103)*(AT101:AT104=AT103)*(AX101:AX104=AX103)*(AY101:AY104=AY103)*(AZ101:AZ104&gt;AZ103)),"")</f>
        <v/>
      </c>
      <c r="BH103" s="395" t="str">
        <f t="shared" ref="BH103:BH104" si="8007">IF(AP103&lt;&gt;"",SUM(BB103:BG103)+1,"")</f>
        <v/>
      </c>
      <c r="DP103" s="395">
        <f ca="1">IF(COUNTIF(DP49:DP52,4)=4,1,SUMPRODUCT((DP49:DP52=DP51)*(DO49:DO52=DO51)*(DM49:DM52&gt;DM51))+1)</f>
        <v>1</v>
      </c>
      <c r="EA103" s="395" t="str">
        <f ca="1">IF(EB51&lt;&gt;"",SUMPRODUCT((EI49:EI52=EI51)*(EH49:EH52=EH51)*(EF49:EF52=EF51)*(EG49:EG52=EG51)),"")</f>
        <v/>
      </c>
      <c r="EB103" s="395" t="str">
        <f ca="1">IF(AND(EA103&lt;&gt;"",EA103&gt;1),EB51,"")</f>
        <v/>
      </c>
      <c r="EC103" s="395">
        <f ca="1">SUMPRODUCT((HG3:HG54=EB103)*(HJ3:HJ54=EB104)*(HK3:HK54="W"))+SUMPRODUCT((HG3:HG54=EB103)*(HJ3:HJ54=EB105)*(HK3:HK54="W"))+SUMPRODUCT((HG3:HG54=EB103)*(HJ3:HJ54=EB101)*(HK3:HK54="W"))+SUMPRODUCT((HG3:HG54=EB103)*(HJ3:HJ54=EB102)*(HK3:HK54="W"))+SUMPRODUCT((HG3:HG54=EB104)*(HJ3:HJ54=EB103)*(HL3:HL54="W"))+SUMPRODUCT((HG3:HG54=EB105)*(HJ3:HJ54=EB103)*(HL3:HL54="W"))+SUMPRODUCT((HG3:HG54=EB101)*(HJ3:HJ54=EB103)*(HL3:HL54="W"))+SUMPRODUCT((HG3:HG54=EB102)*(HJ3:HJ54=EB103)*(HL3:HL54="W"))</f>
        <v>0</v>
      </c>
      <c r="ED103" s="395">
        <f ca="1">SUMPRODUCT((HG3:HG54=EB103)*(HJ3:HJ54=EB104)*(HK3:HK54="D"))+SUMPRODUCT((HG3:HG54=EB103)*(HJ3:HJ54=EB105)*(HK3:HK54="D"))+SUMPRODUCT((HG3:HG54=EB103)*(HJ3:HJ54=EB101)*(HK3:HK54="D"))+SUMPRODUCT((HG3:HG54=EB103)*(HJ3:HJ54=EB102)*(HK3:HK54="D"))+SUMPRODUCT((HG3:HG54=EB104)*(HJ3:HJ54=EB103)*(HK3:HK54="D"))+SUMPRODUCT((HG3:HG54=EB105)*(HJ3:HJ54=EB103)*(HK3:HK54="D"))+SUMPRODUCT((HG3:HG54=EB101)*(HJ3:HJ54=EB103)*(HK3:HK54="D"))+SUMPRODUCT((HG3:HG54=EB102)*(HJ3:HJ54=EB103)*(HK3:HK54="D"))</f>
        <v>0</v>
      </c>
      <c r="EE103" s="395">
        <f ca="1">SUMPRODUCT((HG3:HG54=EB103)*(HJ3:HJ54=EB104)*(HK3:HK54="L"))+SUMPRODUCT((HG3:HG54=EB103)*(HJ3:HJ54=EB105)*(HK3:HK54="L"))+SUMPRODUCT((HG3:HG54=EB103)*(HJ3:HJ54=EB101)*(HK3:HK54="L"))+SUMPRODUCT((HG3:HG54=EB103)*(HJ3:HJ54=EB102)*(HK3:HK54="L"))+SUMPRODUCT((HG3:HG54=EB104)*(HJ3:HJ54=EB103)*(HL3:HL54="L"))+SUMPRODUCT((HG3:HG54=EB105)*(HJ3:HJ54=EB103)*(HL3:HL54="L"))+SUMPRODUCT((HG3:HG54=EB101)*(HJ3:HJ54=EB103)*(HL3:HL54="L"))+SUMPRODUCT((HG3:HG54=EB102)*(HJ3:HJ54=EB103)*(HL3:HL54="L"))</f>
        <v>0</v>
      </c>
      <c r="EF103" s="395">
        <f ca="1">SUMPRODUCT((HG3:HG54=EB103)*(HJ3:HJ54=EB104)*HH3:HH54)+SUMPRODUCT((HG3:HG54=EB103)*(HJ3:HJ54=EB105)*HH3:HH54)+SUMPRODUCT((HG3:HG54=EB103)*(HJ3:HJ54=EB101)*HH3:HH54)+SUMPRODUCT((HG3:HG54=EB103)*(HJ3:HJ54=EB102)*HH3:HH54)+SUMPRODUCT((HG3:HG54=EB104)*(HJ3:HJ54=EB103)*HI3:HI54)+SUMPRODUCT((HG3:HG54=EB105)*(HJ3:HJ54=EB103)*HI3:HI54)+SUMPRODUCT((HG3:HG54=EB101)*(HJ3:HJ54=EB103)*HI3:HI54)+SUMPRODUCT((HG3:HG54=EB102)*(HJ3:HJ54=EB103)*HI3:HI54)</f>
        <v>0</v>
      </c>
      <c r="EG103" s="395">
        <f ca="1">SUMPRODUCT((HG3:HG54=EB103)*(HJ3:HJ54=EB104)*HI3:HI54)+SUMPRODUCT((HG3:HG54=EB103)*(HJ3:HJ54=EB105)*HI3:HI54)+SUMPRODUCT((HG3:HG54=EB103)*(HJ3:HJ54=EB101)*HI3:HI54)+SUMPRODUCT((HG3:HG54=EB103)*(HJ3:HJ54=EB102)*HI3:HI54)+SUMPRODUCT((HG3:HG54=EB104)*(HJ3:HJ54=EB103)*HH3:HH54)+SUMPRODUCT((HG3:HG54=EB105)*(HJ3:HJ54=EB103)*HH3:HH54)+SUMPRODUCT((HG3:HG54=EB101)*(HJ3:HJ54=EB103)*HH3:HH54)+SUMPRODUCT((HG3:HG54=EB102)*(HJ3:HJ54=EB103)*HH3:HH54)</f>
        <v>0</v>
      </c>
      <c r="EH103" s="395">
        <f ca="1">EF103-EG103+1000</f>
        <v>1000</v>
      </c>
      <c r="EI103" s="395" t="str">
        <f t="shared" ca="1" si="7957"/>
        <v/>
      </c>
      <c r="EJ103" s="395" t="str">
        <f ca="1">IF(EB103&lt;&gt;"",VLOOKUP(EB103,DI4:DO52,7,FALSE),"")</f>
        <v/>
      </c>
      <c r="EK103" s="395" t="str">
        <f ca="1">IF(EB103&lt;&gt;"",VLOOKUP(EB103,DI4:DO52,5,FALSE),"")</f>
        <v/>
      </c>
      <c r="EL103" s="395" t="str">
        <f ca="1">IF(EB103&lt;&gt;"",VLOOKUP(EB103,DI4:DQ52,9,FALSE),"")</f>
        <v/>
      </c>
      <c r="EM103" s="395" t="str">
        <f t="shared" ca="1" si="7958"/>
        <v/>
      </c>
      <c r="EN103" s="395" t="str">
        <f ca="1">IF(EB103&lt;&gt;"",RANK(EM103,EM101:EM104),"")</f>
        <v/>
      </c>
      <c r="EO103" s="395" t="str">
        <f ca="1">IF(EB103&lt;&gt;"",SUMPRODUCT((EM101:EM104=EM103)*(EH101:EH104&gt;EH103)),"")</f>
        <v/>
      </c>
      <c r="EP103" s="395" t="str">
        <f ca="1">IF(EB103&lt;&gt;"",SUMPRODUCT((EM101:EM104=EM103)*(EH101:EH104=EH103)*(EF101:EF104&gt;EF103)),"")</f>
        <v/>
      </c>
      <c r="EQ103" s="395" t="str">
        <f ca="1">IF(EB103&lt;&gt;"",SUMPRODUCT((EM101:EM104=EM103)*(EH101:EH104=EH103)*(EF101:EF104=EF103)*(EJ101:EJ104&gt;EJ103)),"")</f>
        <v/>
      </c>
      <c r="ER103" s="395" t="str">
        <f ca="1">IF(EB103&lt;&gt;"",SUMPRODUCT((EM101:EM104=EM103)*(EH101:EH104=EH103)*(EF101:EF104=EF103)*(EJ101:EJ104=EJ103)*(EK101:EK104&gt;EK103)),"")</f>
        <v/>
      </c>
      <c r="ES103" s="395" t="str">
        <f ca="1">IF(EB103&lt;&gt;"",SUMPRODUCT((EM101:EM104=EM103)*(EH101:EH104=EH103)*(EF101:EF104=EF103)*(EJ101:EJ104=EJ103)*(EK101:EK104=EK103)*(EL101:EL104&gt;EL103)),"")</f>
        <v/>
      </c>
      <c r="ET103" s="395" t="str">
        <f t="shared" ca="1" si="7959"/>
        <v/>
      </c>
      <c r="EU103" s="395">
        <f ca="1">IF(EV51&lt;&gt;"",SUMPRODUCT((FC49:FC52=FC51)*(FB49:FB52=FB51)*(EZ49:EZ52=EZ51)*(FA49:FA52=FA51)),"")</f>
        <v>1</v>
      </c>
      <c r="EV103" s="395" t="str">
        <f ca="1">IF(AND(EU103&lt;&gt;"",EU103&gt;1),EV51,"")</f>
        <v/>
      </c>
      <c r="EW103" s="395">
        <f ca="1">SUMPRODUCT((HG3:HG54=EV103)*(HJ3:HJ54=EV104)*(HK3:HK54="W"))+SUMPRODUCT((HG3:HG54=EV103)*(HJ3:HJ54=EV105)*(HK3:HK54="W"))+SUMPRODUCT((HG3:HG54=EV103)*(HJ3:HJ54=EV102)*(HK3:HK54="W"))+SUMPRODUCT((HG3:HG54=EV104)*(HJ3:HJ54=EV103)*(HL3:HL54="W"))+SUMPRODUCT((HG3:HG54=EV105)*(HJ3:HJ54=EV103)*(HL3:HL54="W"))+SUMPRODUCT((HG3:HG54=EV102)*(HJ3:HJ54=EV103)*(HL3:HL54="W"))</f>
        <v>0</v>
      </c>
      <c r="EX103" s="395">
        <f ca="1">SUMPRODUCT((HG3:HG54=EV103)*(HJ3:HJ54=EV104)*(HK3:HK54="D"))+SUMPRODUCT((HG3:HG54=EV103)*(HJ3:HJ54=EV105)*(HK3:HK54="D"))+SUMPRODUCT((HG3:HG54=EV103)*(HJ3:HJ54=EV102)*(HK3:HK54="D"))+SUMPRODUCT((HG3:HG54=EV104)*(HJ3:HJ54=EV103)*(HK3:HK54="D"))+SUMPRODUCT((HG3:HG54=EV105)*(HJ3:HJ54=EV103)*(HK3:HK54="D"))+SUMPRODUCT((HG3:HG54=EV102)*(HJ3:HJ54=EV103)*(HK3:HK54="D"))</f>
        <v>0</v>
      </c>
      <c r="EY103" s="395">
        <f ca="1">SUMPRODUCT((HG3:HG54=EV103)*(HJ3:HJ54=EV104)*(HK3:HK54="L"))+SUMPRODUCT((HG3:HG54=EV103)*(HJ3:HJ54=EV105)*(HK3:HK54="L"))+SUMPRODUCT((HG3:HG54=EV103)*(HJ3:HJ54=EV102)*(HK3:HK54="L"))+SUMPRODUCT((HG3:HG54=EV104)*(HJ3:HJ54=EV103)*(HL3:HL54="L"))+SUMPRODUCT((HG3:HG54=EV105)*(HJ3:HJ54=EV103)*(HL3:HL54="L"))+SUMPRODUCT((HG3:HG54=EV102)*(HJ3:HJ54=EV103)*(HL3:HL54="L"))</f>
        <v>0</v>
      </c>
      <c r="EZ103" s="395">
        <f ca="1">SUMPRODUCT((HG3:HG54=EV103)*(HJ3:HJ54=EV104)*HH3:HH54)+SUMPRODUCT((HG3:HG54=EV103)*(HJ3:HJ54=EV105)*HH3:HH54)+SUMPRODUCT((HG3:HG54=EV103)*(HJ3:HJ54=EV101)*HH3:HH54)+SUMPRODUCT((HG3:HG54=EV103)*(HJ3:HJ54=EV102)*HH3:HH54)+SUMPRODUCT((HG3:HG54=EV104)*(HJ3:HJ54=EV103)*HI3:HI54)+SUMPRODUCT((HG3:HG54=EV105)*(HJ3:HJ54=EV103)*HI3:HI54)+SUMPRODUCT((HG3:HG54=EV101)*(HJ3:HJ54=EV103)*HI3:HI54)+SUMPRODUCT((HG3:HG54=EV102)*(HJ3:HJ54=EV103)*HI3:HI54)</f>
        <v>0</v>
      </c>
      <c r="FA103" s="395">
        <f ca="1">SUMPRODUCT((HG3:HG54=EV103)*(HJ3:HJ54=EV104)*HI3:HI54)+SUMPRODUCT((HG3:HG54=EV103)*(HJ3:HJ54=EV105)*HI3:HI54)+SUMPRODUCT((HG3:HG54=EV103)*(HJ3:HJ54=EV101)*HI3:HI54)+SUMPRODUCT((HG3:HG54=EV103)*(HJ3:HJ54=EV102)*HI3:HI54)+SUMPRODUCT((HG3:HG54=EV104)*(HJ3:HJ54=EV103)*HH3:HH54)+SUMPRODUCT((HG3:HG54=EV105)*(HJ3:HJ54=EV103)*HH3:HH54)+SUMPRODUCT((HG3:HG54=EV101)*(HJ3:HJ54=EV103)*HH3:HH54)+SUMPRODUCT((HG3:HG54=EV102)*(HJ3:HJ54=EV103)*HH3:HH54)</f>
        <v>0</v>
      </c>
      <c r="FB103" s="395">
        <f ca="1">EZ103-FA103+1000</f>
        <v>1000</v>
      </c>
      <c r="FC103" s="395" t="str">
        <f t="shared" ca="1" si="7960"/>
        <v/>
      </c>
      <c r="FD103" s="395" t="str">
        <f ca="1">IF(EV103&lt;&gt;"",VLOOKUP(EV103,DI4:DO52,7,FALSE),"")</f>
        <v/>
      </c>
      <c r="FE103" s="395" t="str">
        <f ca="1">IF(EV103&lt;&gt;"",VLOOKUP(EV103,DI4:DO52,5,FALSE),"")</f>
        <v/>
      </c>
      <c r="FF103" s="395" t="str">
        <f ca="1">IF(EV103&lt;&gt;"",VLOOKUP(EV103,DI4:DQ52,9,FALSE),"")</f>
        <v/>
      </c>
      <c r="FG103" s="395" t="str">
        <f t="shared" ca="1" si="7961"/>
        <v/>
      </c>
      <c r="FH103" s="395" t="str">
        <f ca="1">IF(EV103&lt;&gt;"",RANK(FG103,FG101:FG104),"")</f>
        <v/>
      </c>
      <c r="FI103" s="395" t="str">
        <f ca="1">IF(EV103&lt;&gt;"",SUMPRODUCT((FG101:FG104=FG103)*(FB101:FB104&gt;FB103)),"")</f>
        <v/>
      </c>
      <c r="FJ103" s="395" t="str">
        <f ca="1">IF(EV103&lt;&gt;"",SUMPRODUCT((FG101:FG104=FG103)*(FB101:FB104=FB103)*(EZ101:EZ104&gt;EZ103)),"")</f>
        <v/>
      </c>
      <c r="FK103" s="395" t="str">
        <f ca="1">IF(EV103&lt;&gt;"",SUMPRODUCT((FG101:FG104=FG103)*(FB101:FB104=FB103)*(EZ101:EZ104=EZ103)*(FD101:FD104&gt;FD103)),"")</f>
        <v/>
      </c>
      <c r="FL103" s="395" t="str">
        <f ca="1">IF(EV103&lt;&gt;"",SUMPRODUCT((FG101:FG104=FG103)*(FB101:FB104=FB103)*(EZ101:EZ104=EZ103)*(FD101:FD104=FD103)*(FE101:FE104&gt;FE103)),"")</f>
        <v/>
      </c>
      <c r="FM103" s="395" t="str">
        <f ca="1">IF(EV103&lt;&gt;"",SUMPRODUCT((FG101:FG104=FG103)*(FB101:FB104=FB103)*(EZ101:EZ104=EZ103)*(FD101:FD104=FD103)*(FE101:FE104=FE103)*(FF101:FF104&gt;FF103)),"")</f>
        <v/>
      </c>
      <c r="FN103" s="395" t="str">
        <f t="shared" ref="FN103:FN104" ca="1" si="8008">IF(EV103&lt;&gt;"",SUM(FH103:FM103)+1,"")</f>
        <v/>
      </c>
      <c r="HV103" s="395">
        <f ca="1">IF(COUNTIF(HV49:HV52,4)=4,1,SUMPRODUCT((HV49:HV52=HV51)*(HU49:HU52=HU51)*(HS49:HS52&gt;HS51))+1)</f>
        <v>1</v>
      </c>
      <c r="IG103" s="395" t="str">
        <f ca="1">IF(IH51&lt;&gt;"",SUMPRODUCT((IO49:IO52=IO51)*(IN49:IN52=IN51)*(IL49:IL52=IL51)*(IM49:IM52=IM51)),"")</f>
        <v/>
      </c>
      <c r="IH103" s="395" t="str">
        <f ca="1">IF(AND(IG103&lt;&gt;"",IG103&gt;1),IH51,"")</f>
        <v/>
      </c>
      <c r="II103" s="395">
        <f ca="1">SUMPRODUCT((LM3:LM54=IH103)*(LP3:LP54=IH104)*(LQ3:LQ54="W"))+SUMPRODUCT((LM3:LM54=IH103)*(LP3:LP54=IH105)*(LQ3:LQ54="W"))+SUMPRODUCT((LM3:LM54=IH103)*(LP3:LP54=IH101)*(LQ3:LQ54="W"))+SUMPRODUCT((LM3:LM54=IH103)*(LP3:LP54=IH102)*(LQ3:LQ54="W"))+SUMPRODUCT((LM3:LM54=IH104)*(LP3:LP54=IH103)*(LR3:LR54="W"))+SUMPRODUCT((LM3:LM54=IH105)*(LP3:LP54=IH103)*(LR3:LR54="W"))+SUMPRODUCT((LM3:LM54=IH101)*(LP3:LP54=IH103)*(LR3:LR54="W"))+SUMPRODUCT((LM3:LM54=IH102)*(LP3:LP54=IH103)*(LR3:LR54="W"))</f>
        <v>0</v>
      </c>
      <c r="IJ103" s="395">
        <f ca="1">SUMPRODUCT((LM3:LM54=IH103)*(LP3:LP54=IH104)*(LQ3:LQ54="D"))+SUMPRODUCT((LM3:LM54=IH103)*(LP3:LP54=IH105)*(LQ3:LQ54="D"))+SUMPRODUCT((LM3:LM54=IH103)*(LP3:LP54=IH101)*(LQ3:LQ54="D"))+SUMPRODUCT((LM3:LM54=IH103)*(LP3:LP54=IH102)*(LQ3:LQ54="D"))+SUMPRODUCT((LM3:LM54=IH104)*(LP3:LP54=IH103)*(LQ3:LQ54="D"))+SUMPRODUCT((LM3:LM54=IH105)*(LP3:LP54=IH103)*(LQ3:LQ54="D"))+SUMPRODUCT((LM3:LM54=IH101)*(LP3:LP54=IH103)*(LQ3:LQ54="D"))+SUMPRODUCT((LM3:LM54=IH102)*(LP3:LP54=IH103)*(LQ3:LQ54="D"))</f>
        <v>0</v>
      </c>
      <c r="IK103" s="395">
        <f ca="1">SUMPRODUCT((LM3:LM54=IH103)*(LP3:LP54=IH104)*(LQ3:LQ54="L"))+SUMPRODUCT((LM3:LM54=IH103)*(LP3:LP54=IH105)*(LQ3:LQ54="L"))+SUMPRODUCT((LM3:LM54=IH103)*(LP3:LP54=IH101)*(LQ3:LQ54="L"))+SUMPRODUCT((LM3:LM54=IH103)*(LP3:LP54=IH102)*(LQ3:LQ54="L"))+SUMPRODUCT((LM3:LM54=IH104)*(LP3:LP54=IH103)*(LR3:LR54="L"))+SUMPRODUCT((LM3:LM54=IH105)*(LP3:LP54=IH103)*(LR3:LR54="L"))+SUMPRODUCT((LM3:LM54=IH101)*(LP3:LP54=IH103)*(LR3:LR54="L"))+SUMPRODUCT((LM3:LM54=IH102)*(LP3:LP54=IH103)*(LR3:LR54="L"))</f>
        <v>0</v>
      </c>
      <c r="IL103" s="395">
        <f ca="1">SUMPRODUCT((LM3:LM54=IH103)*(LP3:LP54=IH104)*LN3:LN54)+SUMPRODUCT((LM3:LM54=IH103)*(LP3:LP54=IH105)*LN3:LN54)+SUMPRODUCT((LM3:LM54=IH103)*(LP3:LP54=IH101)*LN3:LN54)+SUMPRODUCT((LM3:LM54=IH103)*(LP3:LP54=IH102)*LN3:LN54)+SUMPRODUCT((LM3:LM54=IH104)*(LP3:LP54=IH103)*LO3:LO54)+SUMPRODUCT((LM3:LM54=IH105)*(LP3:LP54=IH103)*LO3:LO54)+SUMPRODUCT((LM3:LM54=IH101)*(LP3:LP54=IH103)*LO3:LO54)+SUMPRODUCT((LM3:LM54=IH102)*(LP3:LP54=IH103)*LO3:LO54)</f>
        <v>0</v>
      </c>
      <c r="IM103" s="395">
        <f ca="1">SUMPRODUCT((LM3:LM54=IH103)*(LP3:LP54=IH104)*LO3:LO54)+SUMPRODUCT((LM3:LM54=IH103)*(LP3:LP54=IH105)*LO3:LO54)+SUMPRODUCT((LM3:LM54=IH103)*(LP3:LP54=IH101)*LO3:LO54)+SUMPRODUCT((LM3:LM54=IH103)*(LP3:LP54=IH102)*LO3:LO54)+SUMPRODUCT((LM3:LM54=IH104)*(LP3:LP54=IH103)*LN3:LN54)+SUMPRODUCT((LM3:LM54=IH105)*(LP3:LP54=IH103)*LN3:LN54)+SUMPRODUCT((LM3:LM54=IH101)*(LP3:LP54=IH103)*LN3:LN54)+SUMPRODUCT((LM3:LM54=IH102)*(LP3:LP54=IH103)*LN3:LN54)</f>
        <v>0</v>
      </c>
      <c r="IN103" s="395">
        <f ca="1">IL103-IM103+1000</f>
        <v>1000</v>
      </c>
      <c r="IO103" s="395" t="str">
        <f t="shared" ca="1" si="7962"/>
        <v/>
      </c>
      <c r="IP103" s="395" t="str">
        <f ca="1">IF(IH103&lt;&gt;"",VLOOKUP(IH103,HO4:HU52,7,FALSE),"")</f>
        <v/>
      </c>
      <c r="IQ103" s="395" t="str">
        <f ca="1">IF(IH103&lt;&gt;"",VLOOKUP(IH103,HO4:HU52,5,FALSE),"")</f>
        <v/>
      </c>
      <c r="IR103" s="395" t="str">
        <f ca="1">IF(IH103&lt;&gt;"",VLOOKUP(IH103,HO4:HW52,9,FALSE),"")</f>
        <v/>
      </c>
      <c r="IS103" s="395" t="str">
        <f t="shared" ca="1" si="7963"/>
        <v/>
      </c>
      <c r="IT103" s="395" t="str">
        <f ca="1">IF(IH103&lt;&gt;"",RANK(IS103,IS101:IS104),"")</f>
        <v/>
      </c>
      <c r="IU103" s="395" t="str">
        <f ca="1">IF(IH103&lt;&gt;"",SUMPRODUCT((IS101:IS104=IS103)*(IN101:IN104&gt;IN103)),"")</f>
        <v/>
      </c>
      <c r="IV103" s="395" t="str">
        <f ca="1">IF(IH103&lt;&gt;"",SUMPRODUCT((IS101:IS104=IS103)*(IN101:IN104=IN103)*(IL101:IL104&gt;IL103)),"")</f>
        <v/>
      </c>
      <c r="IW103" s="395" t="str">
        <f ca="1">IF(IH103&lt;&gt;"",SUMPRODUCT((IS101:IS104=IS103)*(IN101:IN104=IN103)*(IL101:IL104=IL103)*(IP101:IP104&gt;IP103)),"")</f>
        <v/>
      </c>
      <c r="IX103" s="395" t="str">
        <f ca="1">IF(IH103&lt;&gt;"",SUMPRODUCT((IS101:IS104=IS103)*(IN101:IN104=IN103)*(IL101:IL104=IL103)*(IP101:IP104=IP103)*(IQ101:IQ104&gt;IQ103)),"")</f>
        <v/>
      </c>
      <c r="IY103" s="395" t="str">
        <f ca="1">IF(IH103&lt;&gt;"",SUMPRODUCT((IS101:IS104=IS103)*(IN101:IN104=IN103)*(IL101:IL104=IL103)*(IP101:IP104=IP103)*(IQ101:IQ104=IQ103)*(IR101:IR104&gt;IR103)),"")</f>
        <v/>
      </c>
      <c r="IZ103" s="395" t="str">
        <f t="shared" ca="1" si="7964"/>
        <v/>
      </c>
      <c r="JA103" s="395" t="str">
        <f ca="1">IF(JB51&lt;&gt;"",SUMPRODUCT((JI49:JI52=JI51)*(JH49:JH52=JH51)*(JF49:JF52=JF51)*(JG49:JG52=JG51)),"")</f>
        <v/>
      </c>
      <c r="JB103" s="395" t="str">
        <f ca="1">IF(AND(JA103&lt;&gt;"",JA103&gt;1),JB51,"")</f>
        <v/>
      </c>
      <c r="JC103" s="395">
        <f ca="1">SUMPRODUCT((LM3:LM54=JB103)*(LP3:LP54=JB104)*(LQ3:LQ54="W"))+SUMPRODUCT((LM3:LM54=JB103)*(LP3:LP54=JB105)*(LQ3:LQ54="W"))+SUMPRODUCT((LM3:LM54=JB103)*(LP3:LP54=JB102)*(LQ3:LQ54="W"))+SUMPRODUCT((LM3:LM54=JB104)*(LP3:LP54=JB103)*(LR3:LR54="W"))+SUMPRODUCT((LM3:LM54=JB105)*(LP3:LP54=JB103)*(LR3:LR54="W"))+SUMPRODUCT((LM3:LM54=JB102)*(LP3:LP54=JB103)*(LR3:LR54="W"))</f>
        <v>0</v>
      </c>
      <c r="JD103" s="395">
        <f ca="1">SUMPRODUCT((LM3:LM54=JB103)*(LP3:LP54=JB104)*(LQ3:LQ54="D"))+SUMPRODUCT((LM3:LM54=JB103)*(LP3:LP54=JB105)*(LQ3:LQ54="D"))+SUMPRODUCT((LM3:LM54=JB103)*(LP3:LP54=JB102)*(LQ3:LQ54="D"))+SUMPRODUCT((LM3:LM54=JB104)*(LP3:LP54=JB103)*(LQ3:LQ54="D"))+SUMPRODUCT((LM3:LM54=JB105)*(LP3:LP54=JB103)*(LQ3:LQ54="D"))+SUMPRODUCT((LM3:LM54=JB102)*(LP3:LP54=JB103)*(LQ3:LQ54="D"))</f>
        <v>0</v>
      </c>
      <c r="JE103" s="395">
        <f ca="1">SUMPRODUCT((LM3:LM54=JB103)*(LP3:LP54=JB104)*(LQ3:LQ54="L"))+SUMPRODUCT((LM3:LM54=JB103)*(LP3:LP54=JB105)*(LQ3:LQ54="L"))+SUMPRODUCT((LM3:LM54=JB103)*(LP3:LP54=JB102)*(LQ3:LQ54="L"))+SUMPRODUCT((LM3:LM54=JB104)*(LP3:LP54=JB103)*(LR3:LR54="L"))+SUMPRODUCT((LM3:LM54=JB105)*(LP3:LP54=JB103)*(LR3:LR54="L"))+SUMPRODUCT((LM3:LM54=JB102)*(LP3:LP54=JB103)*(LR3:LR54="L"))</f>
        <v>0</v>
      </c>
      <c r="JF103" s="395">
        <f ca="1">SUMPRODUCT((LM3:LM54=JB103)*(LP3:LP54=JB104)*LN3:LN54)+SUMPRODUCT((LM3:LM54=JB103)*(LP3:LP54=JB105)*LN3:LN54)+SUMPRODUCT((LM3:LM54=JB103)*(LP3:LP54=JB101)*LN3:LN54)+SUMPRODUCT((LM3:LM54=JB103)*(LP3:LP54=JB102)*LN3:LN54)+SUMPRODUCT((LM3:LM54=JB104)*(LP3:LP54=JB103)*LO3:LO54)+SUMPRODUCT((LM3:LM54=JB105)*(LP3:LP54=JB103)*LO3:LO54)+SUMPRODUCT((LM3:LM54=JB101)*(LP3:LP54=JB103)*LO3:LO54)+SUMPRODUCT((LM3:LM54=JB102)*(LP3:LP54=JB103)*LO3:LO54)</f>
        <v>0</v>
      </c>
      <c r="JG103" s="395">
        <f ca="1">SUMPRODUCT((LM3:LM54=JB103)*(LP3:LP54=JB104)*LO3:LO54)+SUMPRODUCT((LM3:LM54=JB103)*(LP3:LP54=JB105)*LO3:LO54)+SUMPRODUCT((LM3:LM54=JB103)*(LP3:LP54=JB101)*LO3:LO54)+SUMPRODUCT((LM3:LM54=JB103)*(LP3:LP54=JB102)*LO3:LO54)+SUMPRODUCT((LM3:LM54=JB104)*(LP3:LP54=JB103)*LN3:LN54)+SUMPRODUCT((LM3:LM54=JB105)*(LP3:LP54=JB103)*LN3:LN54)+SUMPRODUCT((LM3:LM54=JB101)*(LP3:LP54=JB103)*LN3:LN54)+SUMPRODUCT((LM3:LM54=JB102)*(LP3:LP54=JB103)*LN3:LN54)</f>
        <v>0</v>
      </c>
      <c r="JH103" s="395">
        <f ca="1">JF103-JG103+1000</f>
        <v>1000</v>
      </c>
      <c r="JI103" s="395" t="str">
        <f t="shared" ca="1" si="7965"/>
        <v/>
      </c>
      <c r="JJ103" s="395" t="str">
        <f ca="1">IF(JB103&lt;&gt;"",VLOOKUP(JB103,HO4:HU52,7,FALSE),"")</f>
        <v/>
      </c>
      <c r="JK103" s="395" t="str">
        <f ca="1">IF(JB103&lt;&gt;"",VLOOKUP(JB103,HO4:HU52,5,FALSE),"")</f>
        <v/>
      </c>
      <c r="JL103" s="395" t="str">
        <f ca="1">IF(JB103&lt;&gt;"",VLOOKUP(JB103,HO4:HW52,9,FALSE),"")</f>
        <v/>
      </c>
      <c r="JM103" s="395" t="str">
        <f t="shared" ca="1" si="7966"/>
        <v/>
      </c>
      <c r="JN103" s="395" t="str">
        <f ca="1">IF(JB103&lt;&gt;"",RANK(JM103,JM101:JM104),"")</f>
        <v/>
      </c>
      <c r="JO103" s="395" t="str">
        <f ca="1">IF(JB103&lt;&gt;"",SUMPRODUCT((JM101:JM104=JM103)*(JH101:JH104&gt;JH103)),"")</f>
        <v/>
      </c>
      <c r="JP103" s="395" t="str">
        <f ca="1">IF(JB103&lt;&gt;"",SUMPRODUCT((JM101:JM104=JM103)*(JH101:JH104=JH103)*(JF101:JF104&gt;JF103)),"")</f>
        <v/>
      </c>
      <c r="JQ103" s="395" t="str">
        <f ca="1">IF(JB103&lt;&gt;"",SUMPRODUCT((JM101:JM104=JM103)*(JH101:JH104=JH103)*(JF101:JF104=JF103)*(JJ101:JJ104&gt;JJ103)),"")</f>
        <v/>
      </c>
      <c r="JR103" s="395" t="str">
        <f ca="1">IF(JB103&lt;&gt;"",SUMPRODUCT((JM101:JM104=JM103)*(JH101:JH104=JH103)*(JF101:JF104=JF103)*(JJ101:JJ104=JJ103)*(JK101:JK104&gt;JK103)),"")</f>
        <v/>
      </c>
      <c r="JS103" s="395" t="str">
        <f ca="1">IF(JB103&lt;&gt;"",SUMPRODUCT((JM101:JM104=JM103)*(JH101:JH104=JH103)*(JF101:JF104=JF103)*(JJ101:JJ104=JJ103)*(JK101:JK104=JK103)*(JL101:JL104&gt;JL103)),"")</f>
        <v/>
      </c>
      <c r="JT103" s="395" t="str">
        <f t="shared" ref="JT103:JT104" ca="1" si="8009">IF(JB103&lt;&gt;"",SUM(JN103:JS103)+1,"")</f>
        <v/>
      </c>
      <c r="MB103" s="395">
        <f ca="1">IF(COUNTIF(MB49:MB52,4)=4,1,SUMPRODUCT((MB49:MB52=MB51)*(MA49:MA52=MA51)*(LY49:LY52&gt;LY51))+1)</f>
        <v>1</v>
      </c>
      <c r="MM103" s="395" t="str">
        <f ca="1">IF(MN51&lt;&gt;"",SUMPRODUCT((MU49:MU52=MU51)*(MT49:MT52=MT51)*(MR49:MR52=MR51)*(MS49:MS52=MS51)),"")</f>
        <v/>
      </c>
      <c r="MN103" s="395" t="str">
        <f ca="1">IF(AND(MM103&lt;&gt;"",MM103&gt;1),MN51,"")</f>
        <v/>
      </c>
      <c r="MO103" s="395">
        <f ca="1">SUMPRODUCT((PS3:PS54=MN103)*(PV3:PV54=MN104)*(PW3:PW54="W"))+SUMPRODUCT((PS3:PS54=MN103)*(PV3:PV54=MN105)*(PW3:PW54="W"))+SUMPRODUCT((PS3:PS54=MN103)*(PV3:PV54=MN101)*(PW3:PW54="W"))+SUMPRODUCT((PS3:PS54=MN103)*(PV3:PV54=MN102)*(PW3:PW54="W"))+SUMPRODUCT((PS3:PS54=MN104)*(PV3:PV54=MN103)*(PX3:PX54="W"))+SUMPRODUCT((PS3:PS54=MN105)*(PV3:PV54=MN103)*(PX3:PX54="W"))+SUMPRODUCT((PS3:PS54=MN101)*(PV3:PV54=MN103)*(PX3:PX54="W"))+SUMPRODUCT((PS3:PS54=MN102)*(PV3:PV54=MN103)*(PX3:PX54="W"))</f>
        <v>0</v>
      </c>
      <c r="MP103" s="395">
        <f ca="1">SUMPRODUCT((PS3:PS54=MN103)*(PV3:PV54=MN104)*(PW3:PW54="D"))+SUMPRODUCT((PS3:PS54=MN103)*(PV3:PV54=MN105)*(PW3:PW54="D"))+SUMPRODUCT((PS3:PS54=MN103)*(PV3:PV54=MN101)*(PW3:PW54="D"))+SUMPRODUCT((PS3:PS54=MN103)*(PV3:PV54=MN102)*(PW3:PW54="D"))+SUMPRODUCT((PS3:PS54=MN104)*(PV3:PV54=MN103)*(PW3:PW54="D"))+SUMPRODUCT((PS3:PS54=MN105)*(PV3:PV54=MN103)*(PW3:PW54="D"))+SUMPRODUCT((PS3:PS54=MN101)*(PV3:PV54=MN103)*(PW3:PW54="D"))+SUMPRODUCT((PS3:PS54=MN102)*(PV3:PV54=MN103)*(PW3:PW54="D"))</f>
        <v>0</v>
      </c>
      <c r="MQ103" s="395">
        <f ca="1">SUMPRODUCT((PS3:PS54=MN103)*(PV3:PV54=MN104)*(PW3:PW54="L"))+SUMPRODUCT((PS3:PS54=MN103)*(PV3:PV54=MN105)*(PW3:PW54="L"))+SUMPRODUCT((PS3:PS54=MN103)*(PV3:PV54=MN101)*(PW3:PW54="L"))+SUMPRODUCT((PS3:PS54=MN103)*(PV3:PV54=MN102)*(PW3:PW54="L"))+SUMPRODUCT((PS3:PS54=MN104)*(PV3:PV54=MN103)*(PX3:PX54="L"))+SUMPRODUCT((PS3:PS54=MN105)*(PV3:PV54=MN103)*(PX3:PX54="L"))+SUMPRODUCT((PS3:PS54=MN101)*(PV3:PV54=MN103)*(PX3:PX54="L"))+SUMPRODUCT((PS3:PS54=MN102)*(PV3:PV54=MN103)*(PX3:PX54="L"))</f>
        <v>0</v>
      </c>
      <c r="MR103" s="395">
        <f ca="1">SUMPRODUCT((PS3:PS54=MN103)*(PV3:PV54=MN104)*PT3:PT54)+SUMPRODUCT((PS3:PS54=MN103)*(PV3:PV54=MN105)*PT3:PT54)+SUMPRODUCT((PS3:PS54=MN103)*(PV3:PV54=MN101)*PT3:PT54)+SUMPRODUCT((PS3:PS54=MN103)*(PV3:PV54=MN102)*PT3:PT54)+SUMPRODUCT((PS3:PS54=MN104)*(PV3:PV54=MN103)*PU3:PU54)+SUMPRODUCT((PS3:PS54=MN105)*(PV3:PV54=MN103)*PU3:PU54)+SUMPRODUCT((PS3:PS54=MN101)*(PV3:PV54=MN103)*PU3:PU54)+SUMPRODUCT((PS3:PS54=MN102)*(PV3:PV54=MN103)*PU3:PU54)</f>
        <v>0</v>
      </c>
      <c r="MS103" s="395">
        <f ca="1">SUMPRODUCT((PS3:PS54=MN103)*(PV3:PV54=MN104)*PU3:PU54)+SUMPRODUCT((PS3:PS54=MN103)*(PV3:PV54=MN105)*PU3:PU54)+SUMPRODUCT((PS3:PS54=MN103)*(PV3:PV54=MN101)*PU3:PU54)+SUMPRODUCT((PS3:PS54=MN103)*(PV3:PV54=MN102)*PU3:PU54)+SUMPRODUCT((PS3:PS54=MN104)*(PV3:PV54=MN103)*PT3:PT54)+SUMPRODUCT((PS3:PS54=MN105)*(PV3:PV54=MN103)*PT3:PT54)+SUMPRODUCT((PS3:PS54=MN101)*(PV3:PV54=MN103)*PT3:PT54)+SUMPRODUCT((PS3:PS54=MN102)*(PV3:PV54=MN103)*PT3:PT54)</f>
        <v>0</v>
      </c>
      <c r="MT103" s="395">
        <f ca="1">MR103-MS103+1000</f>
        <v>1000</v>
      </c>
      <c r="MU103" s="395" t="str">
        <f t="shared" ca="1" si="7967"/>
        <v/>
      </c>
      <c r="MV103" s="395" t="str">
        <f ca="1">IF(MN103&lt;&gt;"",VLOOKUP(MN103,LU4:MA52,7,FALSE),"")</f>
        <v/>
      </c>
      <c r="MW103" s="395" t="str">
        <f ca="1">IF(MN103&lt;&gt;"",VLOOKUP(MN103,LU4:MA52,5,FALSE),"")</f>
        <v/>
      </c>
      <c r="MX103" s="395" t="str">
        <f ca="1">IF(MN103&lt;&gt;"",VLOOKUP(MN103,LU4:MC52,9,FALSE),"")</f>
        <v/>
      </c>
      <c r="MY103" s="395" t="str">
        <f t="shared" ca="1" si="7968"/>
        <v/>
      </c>
      <c r="MZ103" s="395" t="str">
        <f ca="1">IF(MN103&lt;&gt;"",RANK(MY103,MY101:MY104),"")</f>
        <v/>
      </c>
      <c r="NA103" s="395" t="str">
        <f ca="1">IF(MN103&lt;&gt;"",SUMPRODUCT((MY101:MY104=MY103)*(MT101:MT104&gt;MT103)),"")</f>
        <v/>
      </c>
      <c r="NB103" s="395" t="str">
        <f ca="1">IF(MN103&lt;&gt;"",SUMPRODUCT((MY101:MY104=MY103)*(MT101:MT104=MT103)*(MR101:MR104&gt;MR103)),"")</f>
        <v/>
      </c>
      <c r="NC103" s="395" t="str">
        <f ca="1">IF(MN103&lt;&gt;"",SUMPRODUCT((MY101:MY104=MY103)*(MT101:MT104=MT103)*(MR101:MR104=MR103)*(MV101:MV104&gt;MV103)),"")</f>
        <v/>
      </c>
      <c r="ND103" s="395" t="str">
        <f ca="1">IF(MN103&lt;&gt;"",SUMPRODUCT((MY101:MY104=MY103)*(MT101:MT104=MT103)*(MR101:MR104=MR103)*(MV101:MV104=MV103)*(MW101:MW104&gt;MW103)),"")</f>
        <v/>
      </c>
      <c r="NE103" s="395" t="str">
        <f ca="1">IF(MN103&lt;&gt;"",SUMPRODUCT((MY101:MY104=MY103)*(MT101:MT104=MT103)*(MR101:MR104=MR103)*(MV101:MV104=MV103)*(MW101:MW104=MW103)*(MX101:MX104&gt;MX103)),"")</f>
        <v/>
      </c>
      <c r="NF103" s="395" t="str">
        <f t="shared" ca="1" si="7969"/>
        <v/>
      </c>
      <c r="NG103" s="395" t="str">
        <f ca="1">IF(NH51&lt;&gt;"",SUMPRODUCT((NO49:NO52=NO51)*(NN49:NN52=NN51)*(NL49:NL52=NL51)*(NM49:NM52=NM51)),"")</f>
        <v/>
      </c>
      <c r="NH103" s="395" t="str">
        <f ca="1">IF(AND(NG103&lt;&gt;"",NG103&gt;1),NH51,"")</f>
        <v/>
      </c>
      <c r="NI103" s="395">
        <f ca="1">SUMPRODUCT((PS3:PS54=NH103)*(PV3:PV54=NH104)*(PW3:PW54="W"))+SUMPRODUCT((PS3:PS54=NH103)*(PV3:PV54=NH105)*(PW3:PW54="W"))+SUMPRODUCT((PS3:PS54=NH103)*(PV3:PV54=NH102)*(PW3:PW54="W"))+SUMPRODUCT((PS3:PS54=NH104)*(PV3:PV54=NH103)*(PX3:PX54="W"))+SUMPRODUCT((PS3:PS54=NH105)*(PV3:PV54=NH103)*(PX3:PX54="W"))+SUMPRODUCT((PS3:PS54=NH102)*(PV3:PV54=NH103)*(PX3:PX54="W"))</f>
        <v>0</v>
      </c>
      <c r="NJ103" s="395">
        <f ca="1">SUMPRODUCT((PS3:PS54=NH103)*(PV3:PV54=NH104)*(PW3:PW54="D"))+SUMPRODUCT((PS3:PS54=NH103)*(PV3:PV54=NH105)*(PW3:PW54="D"))+SUMPRODUCT((PS3:PS54=NH103)*(PV3:PV54=NH102)*(PW3:PW54="D"))+SUMPRODUCT((PS3:PS54=NH104)*(PV3:PV54=NH103)*(PW3:PW54="D"))+SUMPRODUCT((PS3:PS54=NH105)*(PV3:PV54=NH103)*(PW3:PW54="D"))+SUMPRODUCT((PS3:PS54=NH102)*(PV3:PV54=NH103)*(PW3:PW54="D"))</f>
        <v>0</v>
      </c>
      <c r="NK103" s="395">
        <f ca="1">SUMPRODUCT((PS3:PS54=NH103)*(PV3:PV54=NH104)*(PW3:PW54="L"))+SUMPRODUCT((PS3:PS54=NH103)*(PV3:PV54=NH105)*(PW3:PW54="L"))+SUMPRODUCT((PS3:PS54=NH103)*(PV3:PV54=NH102)*(PW3:PW54="L"))+SUMPRODUCT((PS3:PS54=NH104)*(PV3:PV54=NH103)*(PX3:PX54="L"))+SUMPRODUCT((PS3:PS54=NH105)*(PV3:PV54=NH103)*(PX3:PX54="L"))+SUMPRODUCT((PS3:PS54=NH102)*(PV3:PV54=NH103)*(PX3:PX54="L"))</f>
        <v>0</v>
      </c>
      <c r="NL103" s="395">
        <f ca="1">SUMPRODUCT((PS3:PS54=NH103)*(PV3:PV54=NH104)*PT3:PT54)+SUMPRODUCT((PS3:PS54=NH103)*(PV3:PV54=NH105)*PT3:PT54)+SUMPRODUCT((PS3:PS54=NH103)*(PV3:PV54=NH101)*PT3:PT54)+SUMPRODUCT((PS3:PS54=NH103)*(PV3:PV54=NH102)*PT3:PT54)+SUMPRODUCT((PS3:PS54=NH104)*(PV3:PV54=NH103)*PU3:PU54)+SUMPRODUCT((PS3:PS54=NH105)*(PV3:PV54=NH103)*PU3:PU54)+SUMPRODUCT((PS3:PS54=NH101)*(PV3:PV54=NH103)*PU3:PU54)+SUMPRODUCT((PS3:PS54=NH102)*(PV3:PV54=NH103)*PU3:PU54)</f>
        <v>0</v>
      </c>
      <c r="NM103" s="395">
        <f ca="1">SUMPRODUCT((PS3:PS54=NH103)*(PV3:PV54=NH104)*PU3:PU54)+SUMPRODUCT((PS3:PS54=NH103)*(PV3:PV54=NH105)*PU3:PU54)+SUMPRODUCT((PS3:PS54=NH103)*(PV3:PV54=NH101)*PU3:PU54)+SUMPRODUCT((PS3:PS54=NH103)*(PV3:PV54=NH102)*PU3:PU54)+SUMPRODUCT((PS3:PS54=NH104)*(PV3:PV54=NH103)*PT3:PT54)+SUMPRODUCT((PS3:PS54=NH105)*(PV3:PV54=NH103)*PT3:PT54)+SUMPRODUCT((PS3:PS54=NH101)*(PV3:PV54=NH103)*PT3:PT54)+SUMPRODUCT((PS3:PS54=NH102)*(PV3:PV54=NH103)*PT3:PT54)</f>
        <v>0</v>
      </c>
      <c r="NN103" s="395">
        <f ca="1">NL103-NM103+1000</f>
        <v>1000</v>
      </c>
      <c r="NO103" s="395" t="str">
        <f t="shared" ca="1" si="7970"/>
        <v/>
      </c>
      <c r="NP103" s="395" t="str">
        <f ca="1">IF(NH103&lt;&gt;"",VLOOKUP(NH103,LU4:MA52,7,FALSE),"")</f>
        <v/>
      </c>
      <c r="NQ103" s="395" t="str">
        <f ca="1">IF(NH103&lt;&gt;"",VLOOKUP(NH103,LU4:MA52,5,FALSE),"")</f>
        <v/>
      </c>
      <c r="NR103" s="395" t="str">
        <f ca="1">IF(NH103&lt;&gt;"",VLOOKUP(NH103,LU4:MC52,9,FALSE),"")</f>
        <v/>
      </c>
      <c r="NS103" s="395" t="str">
        <f t="shared" ca="1" si="7971"/>
        <v/>
      </c>
      <c r="NT103" s="395" t="str">
        <f ca="1">IF(NH103&lt;&gt;"",RANK(NS103,NS101:NS104),"")</f>
        <v/>
      </c>
      <c r="NU103" s="395" t="str">
        <f ca="1">IF(NH103&lt;&gt;"",SUMPRODUCT((NS101:NS104=NS103)*(NN101:NN104&gt;NN103)),"")</f>
        <v/>
      </c>
      <c r="NV103" s="395" t="str">
        <f ca="1">IF(NH103&lt;&gt;"",SUMPRODUCT((NS101:NS104=NS103)*(NN101:NN104=NN103)*(NL101:NL104&gt;NL103)),"")</f>
        <v/>
      </c>
      <c r="NW103" s="395" t="str">
        <f ca="1">IF(NH103&lt;&gt;"",SUMPRODUCT((NS101:NS104=NS103)*(NN101:NN104=NN103)*(NL101:NL104=NL103)*(NP101:NP104&gt;NP103)),"")</f>
        <v/>
      </c>
      <c r="NX103" s="395" t="str">
        <f ca="1">IF(NH103&lt;&gt;"",SUMPRODUCT((NS101:NS104=NS103)*(NN101:NN104=NN103)*(NL101:NL104=NL103)*(NP101:NP104=NP103)*(NQ101:NQ104&gt;NQ103)),"")</f>
        <v/>
      </c>
      <c r="NY103" s="395" t="str">
        <f ca="1">IF(NH103&lt;&gt;"",SUMPRODUCT((NS101:NS104=NS103)*(NN101:NN104=NN103)*(NL101:NL104=NL103)*(NP101:NP104=NP103)*(NQ101:NQ104=NQ103)*(NR101:NR104&gt;NR103)),"")</f>
        <v/>
      </c>
      <c r="NZ103" s="395" t="str">
        <f t="shared" ref="NZ103:NZ104" ca="1" si="8010">IF(NH103&lt;&gt;"",SUM(NT103:NY103)+1,"")</f>
        <v/>
      </c>
      <c r="QH103" s="395">
        <f ca="1">IF(COUNTIF(QH49:QH52,4)=4,1,SUMPRODUCT((QH49:QH52=QH51)*(QG49:QG52=QG51)*(QE49:QE52&gt;QE51))+1)</f>
        <v>1</v>
      </c>
      <c r="QS103" s="395">
        <f ca="1">IF(QT51&lt;&gt;"",SUMPRODUCT((RA49:RA52=RA51)*(QZ49:QZ52=QZ51)*(QX49:QX52=QX51)*(QY49:QY52=QY51)),"")</f>
        <v>4</v>
      </c>
      <c r="QT103" s="395" t="str">
        <f ca="1">IF(AND(QS103&lt;&gt;"",QS103&gt;1),QT51,"")</f>
        <v>Salzburg</v>
      </c>
      <c r="QU103" s="395">
        <f ca="1">SUMPRODUCT((TY3:TY54=QT103)*(UB3:UB54=QT104)*(UC3:UC54="W"))+SUMPRODUCT((TY3:TY54=QT103)*(UB3:UB54=QT105)*(UC3:UC54="W"))+SUMPRODUCT((TY3:TY54=QT103)*(UB3:UB54=QT101)*(UC3:UC54="W"))+SUMPRODUCT((TY3:TY54=QT103)*(UB3:UB54=QT102)*(UC3:UC54="W"))+SUMPRODUCT((TY3:TY54=QT104)*(UB3:UB54=QT103)*(UD3:UD54="W"))+SUMPRODUCT((TY3:TY54=QT105)*(UB3:UB54=QT103)*(UD3:UD54="W"))+SUMPRODUCT((TY3:TY54=QT101)*(UB3:UB54=QT103)*(UD3:UD54="W"))+SUMPRODUCT((TY3:TY54=QT102)*(UB3:UB54=QT103)*(UD3:UD54="W"))</f>
        <v>0</v>
      </c>
      <c r="QV103" s="395">
        <f ca="1">SUMPRODUCT((TY3:TY54=QT103)*(UB3:UB54=QT104)*(UC3:UC54="D"))+SUMPRODUCT((TY3:TY54=QT103)*(UB3:UB54=QT105)*(UC3:UC54="D"))+SUMPRODUCT((TY3:TY54=QT103)*(UB3:UB54=QT101)*(UC3:UC54="D"))+SUMPRODUCT((TY3:TY54=QT103)*(UB3:UB54=QT102)*(UC3:UC54="D"))+SUMPRODUCT((TY3:TY54=QT104)*(UB3:UB54=QT103)*(UC3:UC54="D"))+SUMPRODUCT((TY3:TY54=QT105)*(UB3:UB54=QT103)*(UC3:UC54="D"))+SUMPRODUCT((TY3:TY54=QT101)*(UB3:UB54=QT103)*(UC3:UC54="D"))+SUMPRODUCT((TY3:TY54=QT102)*(UB3:UB54=QT103)*(UC3:UC54="D"))</f>
        <v>0</v>
      </c>
      <c r="QW103" s="395">
        <f ca="1">SUMPRODUCT((TY3:TY54=QT103)*(UB3:UB54=QT104)*(UC3:UC54="L"))+SUMPRODUCT((TY3:TY54=QT103)*(UB3:UB54=QT105)*(UC3:UC54="L"))+SUMPRODUCT((TY3:TY54=QT103)*(UB3:UB54=QT101)*(UC3:UC54="L"))+SUMPRODUCT((TY3:TY54=QT103)*(UB3:UB54=QT102)*(UC3:UC54="L"))+SUMPRODUCT((TY3:TY54=QT104)*(UB3:UB54=QT103)*(UD3:UD54="L"))+SUMPRODUCT((TY3:TY54=QT105)*(UB3:UB54=QT103)*(UD3:UD54="L"))+SUMPRODUCT((TY3:TY54=QT101)*(UB3:UB54=QT103)*(UD3:UD54="L"))+SUMPRODUCT((TY3:TY54=QT102)*(UB3:UB54=QT103)*(UD3:UD54="L"))</f>
        <v>0</v>
      </c>
      <c r="QX103" s="395">
        <f ca="1">SUMPRODUCT((TY3:TY54=QT103)*(UB3:UB54=QT104)*TZ3:TZ54)+SUMPRODUCT((TY3:TY54=QT103)*(UB3:UB54=QT105)*TZ3:TZ54)+SUMPRODUCT((TY3:TY54=QT103)*(UB3:UB54=QT101)*TZ3:TZ54)+SUMPRODUCT((TY3:TY54=QT103)*(UB3:UB54=QT102)*TZ3:TZ54)+SUMPRODUCT((TY3:TY54=QT104)*(UB3:UB54=QT103)*UA3:UA54)+SUMPRODUCT((TY3:TY54=QT105)*(UB3:UB54=QT103)*UA3:UA54)+SUMPRODUCT((TY3:TY54=QT101)*(UB3:UB54=QT103)*UA3:UA54)+SUMPRODUCT((TY3:TY54=QT102)*(UB3:UB54=QT103)*UA3:UA54)</f>
        <v>0</v>
      </c>
      <c r="QY103" s="395">
        <f ca="1">SUMPRODUCT((TY3:TY54=QT103)*(UB3:UB54=QT104)*UA3:UA54)+SUMPRODUCT((TY3:TY54=QT103)*(UB3:UB54=QT105)*UA3:UA54)+SUMPRODUCT((TY3:TY54=QT103)*(UB3:UB54=QT101)*UA3:UA54)+SUMPRODUCT((TY3:TY54=QT103)*(UB3:UB54=QT102)*UA3:UA54)+SUMPRODUCT((TY3:TY54=QT104)*(UB3:UB54=QT103)*TZ3:TZ54)+SUMPRODUCT((TY3:TY54=QT105)*(UB3:UB54=QT103)*TZ3:TZ54)+SUMPRODUCT((TY3:TY54=QT101)*(UB3:UB54=QT103)*TZ3:TZ54)+SUMPRODUCT((TY3:TY54=QT102)*(UB3:UB54=QT103)*TZ3:TZ54)</f>
        <v>0</v>
      </c>
      <c r="QZ103" s="395">
        <f ca="1">QX103-QY103+1000</f>
        <v>1000</v>
      </c>
      <c r="RA103" s="395">
        <f t="shared" ca="1" si="7972"/>
        <v>0</v>
      </c>
      <c r="RB103" s="395">
        <f ca="1">IF(QT103&lt;&gt;"",VLOOKUP(QT103,QA4:QG52,7,FALSE),"")</f>
        <v>1000</v>
      </c>
      <c r="RC103" s="395">
        <f ca="1">IF(QT103&lt;&gt;"",VLOOKUP(QT103,QA4:QG52,5,FALSE),"")</f>
        <v>0</v>
      </c>
      <c r="RD103" s="395">
        <f ca="1">IF(QT103&lt;&gt;"",VLOOKUP(QT103,QA4:QI52,9,FALSE),"")</f>
        <v>17</v>
      </c>
      <c r="RE103" s="395">
        <f t="shared" ca="1" si="7973"/>
        <v>0</v>
      </c>
      <c r="RF103" s="395">
        <f ca="1">IF(QT103&lt;&gt;"",RANK(RE103,RE101:RE104),"")</f>
        <v>1</v>
      </c>
      <c r="RG103" s="395">
        <f ca="1">IF(QT103&lt;&gt;"",SUMPRODUCT((RE101:RE104=RE103)*(QZ101:QZ104&gt;QZ103)),"")</f>
        <v>0</v>
      </c>
      <c r="RH103" s="395">
        <f ca="1">IF(QT103&lt;&gt;"",SUMPRODUCT((RE101:RE104=RE103)*(QZ101:QZ104=QZ103)*(QX101:QX104&gt;QX103)),"")</f>
        <v>0</v>
      </c>
      <c r="RI103" s="395">
        <f ca="1">IF(QT103&lt;&gt;"",SUMPRODUCT((RE101:RE104=RE103)*(QZ101:QZ104=QZ103)*(QX101:QX104=QX103)*(RB101:RB104&gt;RB103)),"")</f>
        <v>0</v>
      </c>
      <c r="RJ103" s="395">
        <f ca="1">IF(QT103&lt;&gt;"",SUMPRODUCT((RE101:RE104=RE103)*(QZ101:QZ104=QZ103)*(QX101:QX104=QX103)*(RB101:RB104=RB103)*(RC101:RC104&gt;RC103)),"")</f>
        <v>0</v>
      </c>
      <c r="RK103" s="395">
        <f ca="1">IF(QT103&lt;&gt;"",SUMPRODUCT((RE101:RE104=RE103)*(QZ101:QZ104=QZ103)*(QX101:QX104=QX103)*(RB101:RB104=RB103)*(RC101:RC104=RC103)*(RD101:RD104&gt;RD103)),"")</f>
        <v>1</v>
      </c>
      <c r="RL103" s="395">
        <f t="shared" ca="1" si="7974"/>
        <v>2</v>
      </c>
      <c r="RM103" s="395" t="str">
        <f ca="1">IF(RN51&lt;&gt;"",SUMPRODUCT((RU49:RU52=RU51)*(RT49:RT52=RT51)*(RR49:RR52=RR51)*(RS49:RS52=RS51)),"")</f>
        <v/>
      </c>
      <c r="RN103" s="395" t="str">
        <f ca="1">IF(AND(RM103&lt;&gt;"",RM103&gt;1),RN51,"")</f>
        <v/>
      </c>
      <c r="RO103" s="395">
        <f ca="1">SUMPRODUCT((TY3:TY54=RN103)*(UB3:UB54=RN104)*(UC3:UC54="W"))+SUMPRODUCT((TY3:TY54=RN103)*(UB3:UB54=RN105)*(UC3:UC54="W"))+SUMPRODUCT((TY3:TY54=RN103)*(UB3:UB54=RN102)*(UC3:UC54="W"))+SUMPRODUCT((TY3:TY54=RN104)*(UB3:UB54=RN103)*(UD3:UD54="W"))+SUMPRODUCT((TY3:TY54=RN105)*(UB3:UB54=RN103)*(UD3:UD54="W"))+SUMPRODUCT((TY3:TY54=RN102)*(UB3:UB54=RN103)*(UD3:UD54="W"))</f>
        <v>0</v>
      </c>
      <c r="RP103" s="395">
        <f ca="1">SUMPRODUCT((TY3:TY54=RN103)*(UB3:UB54=RN104)*(UC3:UC54="D"))+SUMPRODUCT((TY3:TY54=RN103)*(UB3:UB54=RN105)*(UC3:UC54="D"))+SUMPRODUCT((TY3:TY54=RN103)*(UB3:UB54=RN102)*(UC3:UC54="D"))+SUMPRODUCT((TY3:TY54=RN104)*(UB3:UB54=RN103)*(UC3:UC54="D"))+SUMPRODUCT((TY3:TY54=RN105)*(UB3:UB54=RN103)*(UC3:UC54="D"))+SUMPRODUCT((TY3:TY54=RN102)*(UB3:UB54=RN103)*(UC3:UC54="D"))</f>
        <v>0</v>
      </c>
      <c r="RQ103" s="395">
        <f ca="1">SUMPRODUCT((TY3:TY54=RN103)*(UB3:UB54=RN104)*(UC3:UC54="L"))+SUMPRODUCT((TY3:TY54=RN103)*(UB3:UB54=RN105)*(UC3:UC54="L"))+SUMPRODUCT((TY3:TY54=RN103)*(UB3:UB54=RN102)*(UC3:UC54="L"))+SUMPRODUCT((TY3:TY54=RN104)*(UB3:UB54=RN103)*(UD3:UD54="L"))+SUMPRODUCT((TY3:TY54=RN105)*(UB3:UB54=RN103)*(UD3:UD54="L"))+SUMPRODUCT((TY3:TY54=RN102)*(UB3:UB54=RN103)*(UD3:UD54="L"))</f>
        <v>0</v>
      </c>
      <c r="RR103" s="395">
        <f ca="1">SUMPRODUCT((TY3:TY54=RN103)*(UB3:UB54=RN104)*TZ3:TZ54)+SUMPRODUCT((TY3:TY54=RN103)*(UB3:UB54=RN105)*TZ3:TZ54)+SUMPRODUCT((TY3:TY54=RN103)*(UB3:UB54=RN101)*TZ3:TZ54)+SUMPRODUCT((TY3:TY54=RN103)*(UB3:UB54=RN102)*TZ3:TZ54)+SUMPRODUCT((TY3:TY54=RN104)*(UB3:UB54=RN103)*UA3:UA54)+SUMPRODUCT((TY3:TY54=RN105)*(UB3:UB54=RN103)*UA3:UA54)+SUMPRODUCT((TY3:TY54=RN101)*(UB3:UB54=RN103)*UA3:UA54)+SUMPRODUCT((TY3:TY54=RN102)*(UB3:UB54=RN103)*UA3:UA54)</f>
        <v>0</v>
      </c>
      <c r="RS103" s="395">
        <f ca="1">SUMPRODUCT((TY3:TY54=RN103)*(UB3:UB54=RN104)*UA3:UA54)+SUMPRODUCT((TY3:TY54=RN103)*(UB3:UB54=RN105)*UA3:UA54)+SUMPRODUCT((TY3:TY54=RN103)*(UB3:UB54=RN101)*UA3:UA54)+SUMPRODUCT((TY3:TY54=RN103)*(UB3:UB54=RN102)*UA3:UA54)+SUMPRODUCT((TY3:TY54=RN104)*(UB3:UB54=RN103)*TZ3:TZ54)+SUMPRODUCT((TY3:TY54=RN105)*(UB3:UB54=RN103)*TZ3:TZ54)+SUMPRODUCT((TY3:TY54=RN101)*(UB3:UB54=RN103)*TZ3:TZ54)+SUMPRODUCT((TY3:TY54=RN102)*(UB3:UB54=RN103)*TZ3:TZ54)</f>
        <v>0</v>
      </c>
      <c r="RT103" s="395">
        <f ca="1">RR103-RS103+1000</f>
        <v>1000</v>
      </c>
      <c r="RU103" s="395" t="str">
        <f t="shared" ca="1" si="7975"/>
        <v/>
      </c>
      <c r="RV103" s="395" t="str">
        <f ca="1">IF(RN103&lt;&gt;"",VLOOKUP(RN103,QA4:QG52,7,FALSE),"")</f>
        <v/>
      </c>
      <c r="RW103" s="395" t="str">
        <f ca="1">IF(RN103&lt;&gt;"",VLOOKUP(RN103,QA4:QG52,5,FALSE),"")</f>
        <v/>
      </c>
      <c r="RX103" s="395" t="str">
        <f ca="1">IF(RN103&lt;&gt;"",VLOOKUP(RN103,QA4:QI52,9,FALSE),"")</f>
        <v/>
      </c>
      <c r="RY103" s="395" t="str">
        <f t="shared" ca="1" si="7976"/>
        <v/>
      </c>
      <c r="RZ103" s="395" t="str">
        <f ca="1">IF(RN103&lt;&gt;"",RANK(RY103,RY101:RY104),"")</f>
        <v/>
      </c>
      <c r="SA103" s="395" t="str">
        <f ca="1">IF(RN103&lt;&gt;"",SUMPRODUCT((RY101:RY104=RY103)*(RT101:RT104&gt;RT103)),"")</f>
        <v/>
      </c>
      <c r="SB103" s="395" t="str">
        <f ca="1">IF(RN103&lt;&gt;"",SUMPRODUCT((RY101:RY104=RY103)*(RT101:RT104=RT103)*(RR101:RR104&gt;RR103)),"")</f>
        <v/>
      </c>
      <c r="SC103" s="395" t="str">
        <f ca="1">IF(RN103&lt;&gt;"",SUMPRODUCT((RY101:RY104=RY103)*(RT101:RT104=RT103)*(RR101:RR104=RR103)*(RV101:RV104&gt;RV103)),"")</f>
        <v/>
      </c>
      <c r="SD103" s="395" t="str">
        <f ca="1">IF(RN103&lt;&gt;"",SUMPRODUCT((RY101:RY104=RY103)*(RT101:RT104=RT103)*(RR101:RR104=RR103)*(RV101:RV104=RV103)*(RW101:RW104&gt;RW103)),"")</f>
        <v/>
      </c>
      <c r="SE103" s="395" t="str">
        <f ca="1">IF(RN103&lt;&gt;"",SUMPRODUCT((RY101:RY104=RY103)*(RT101:RT104=RT103)*(RR101:RR104=RR103)*(RV101:RV104=RV103)*(RW101:RW104=RW103)*(RX101:RX104&gt;RX103)),"")</f>
        <v/>
      </c>
      <c r="SF103" s="395" t="str">
        <f t="shared" ref="SF103:SF104" ca="1" si="8011">IF(RN103&lt;&gt;"",SUM(RZ103:SE103)+1,"")</f>
        <v/>
      </c>
      <c r="UN103" s="395">
        <f ca="1">IF(COUNTIF(UN49:UN52,4)=4,1,SUMPRODUCT((UN49:UN52=UN51)*(UM49:UM52=UM51)*(UK49:UK52&gt;UK51))+1)</f>
        <v>1</v>
      </c>
      <c r="UY103" s="395">
        <f ca="1">IF(UZ51&lt;&gt;"",SUMPRODUCT((VG49:VG52=VG51)*(VF49:VF52=VF51)*(VD49:VD52=VD51)*(VE49:VE52=VE51)),"")</f>
        <v>4</v>
      </c>
      <c r="UZ103" s="395" t="str">
        <f ca="1">IF(AND(UY103&lt;&gt;"",UY103&gt;1),UZ51,"")</f>
        <v>Salzburg</v>
      </c>
      <c r="VA103" s="395">
        <f ca="1">SUMPRODUCT((YE3:YE54=UZ103)*(YH3:YH54=UZ104)*(YI3:YI54="W"))+SUMPRODUCT((YE3:YE54=UZ103)*(YH3:YH54=UZ105)*(YI3:YI54="W"))+SUMPRODUCT((YE3:YE54=UZ103)*(YH3:YH54=UZ101)*(YI3:YI54="W"))+SUMPRODUCT((YE3:YE54=UZ103)*(YH3:YH54=UZ102)*(YI3:YI54="W"))+SUMPRODUCT((YE3:YE54=UZ104)*(YH3:YH54=UZ103)*(YJ3:YJ54="W"))+SUMPRODUCT((YE3:YE54=UZ105)*(YH3:YH54=UZ103)*(YJ3:YJ54="W"))+SUMPRODUCT((YE3:YE54=UZ101)*(YH3:YH54=UZ103)*(YJ3:YJ54="W"))+SUMPRODUCT((YE3:YE54=UZ102)*(YH3:YH54=UZ103)*(YJ3:YJ54="W"))</f>
        <v>0</v>
      </c>
      <c r="VB103" s="395">
        <f ca="1">SUMPRODUCT((YE3:YE54=UZ103)*(YH3:YH54=UZ104)*(YI3:YI54="D"))+SUMPRODUCT((YE3:YE54=UZ103)*(YH3:YH54=UZ105)*(YI3:YI54="D"))+SUMPRODUCT((YE3:YE54=UZ103)*(YH3:YH54=UZ101)*(YI3:YI54="D"))+SUMPRODUCT((YE3:YE54=UZ103)*(YH3:YH54=UZ102)*(YI3:YI54="D"))+SUMPRODUCT((YE3:YE54=UZ104)*(YH3:YH54=UZ103)*(YI3:YI54="D"))+SUMPRODUCT((YE3:YE54=UZ105)*(YH3:YH54=UZ103)*(YI3:YI54="D"))+SUMPRODUCT((YE3:YE54=UZ101)*(YH3:YH54=UZ103)*(YI3:YI54="D"))+SUMPRODUCT((YE3:YE54=UZ102)*(YH3:YH54=UZ103)*(YI3:YI54="D"))</f>
        <v>0</v>
      </c>
      <c r="VC103" s="395">
        <f ca="1">SUMPRODUCT((YE3:YE54=UZ103)*(YH3:YH54=UZ104)*(YI3:YI54="L"))+SUMPRODUCT((YE3:YE54=UZ103)*(YH3:YH54=UZ105)*(YI3:YI54="L"))+SUMPRODUCT((YE3:YE54=UZ103)*(YH3:YH54=UZ101)*(YI3:YI54="L"))+SUMPRODUCT((YE3:YE54=UZ103)*(YH3:YH54=UZ102)*(YI3:YI54="L"))+SUMPRODUCT((YE3:YE54=UZ104)*(YH3:YH54=UZ103)*(YJ3:YJ54="L"))+SUMPRODUCT((YE3:YE54=UZ105)*(YH3:YH54=UZ103)*(YJ3:YJ54="L"))+SUMPRODUCT((YE3:YE54=UZ101)*(YH3:YH54=UZ103)*(YJ3:YJ54="L"))+SUMPRODUCT((YE3:YE54=UZ102)*(YH3:YH54=UZ103)*(YJ3:YJ54="L"))</f>
        <v>0</v>
      </c>
      <c r="VD103" s="395">
        <f ca="1">SUMPRODUCT((YE3:YE54=UZ103)*(YH3:YH54=UZ104)*YF3:YF54)+SUMPRODUCT((YE3:YE54=UZ103)*(YH3:YH54=UZ105)*YF3:YF54)+SUMPRODUCT((YE3:YE54=UZ103)*(YH3:YH54=UZ101)*YF3:YF54)+SUMPRODUCT((YE3:YE54=UZ103)*(YH3:YH54=UZ102)*YF3:YF54)+SUMPRODUCT((YE3:YE54=UZ104)*(YH3:YH54=UZ103)*YG3:YG54)+SUMPRODUCT((YE3:YE54=UZ105)*(YH3:YH54=UZ103)*YG3:YG54)+SUMPRODUCT((YE3:YE54=UZ101)*(YH3:YH54=UZ103)*YG3:YG54)+SUMPRODUCT((YE3:YE54=UZ102)*(YH3:YH54=UZ103)*YG3:YG54)</f>
        <v>0</v>
      </c>
      <c r="VE103" s="395">
        <f ca="1">SUMPRODUCT((YE3:YE54=UZ103)*(YH3:YH54=UZ104)*YG3:YG54)+SUMPRODUCT((YE3:YE54=UZ103)*(YH3:YH54=UZ105)*YG3:YG54)+SUMPRODUCT((YE3:YE54=UZ103)*(YH3:YH54=UZ101)*YG3:YG54)+SUMPRODUCT((YE3:YE54=UZ103)*(YH3:YH54=UZ102)*YG3:YG54)+SUMPRODUCT((YE3:YE54=UZ104)*(YH3:YH54=UZ103)*YF3:YF54)+SUMPRODUCT((YE3:YE54=UZ105)*(YH3:YH54=UZ103)*YF3:YF54)+SUMPRODUCT((YE3:YE54=UZ101)*(YH3:YH54=UZ103)*YF3:YF54)+SUMPRODUCT((YE3:YE54=UZ102)*(YH3:YH54=UZ103)*YF3:YF54)</f>
        <v>0</v>
      </c>
      <c r="VF103" s="395">
        <f ca="1">VD103-VE103+1000</f>
        <v>1000</v>
      </c>
      <c r="VG103" s="395">
        <f t="shared" ca="1" si="7977"/>
        <v>0</v>
      </c>
      <c r="VH103" s="395">
        <f ca="1">IF(UZ103&lt;&gt;"",VLOOKUP(UZ103,UG4:UM52,7,FALSE),"")</f>
        <v>1000</v>
      </c>
      <c r="VI103" s="395">
        <f ca="1">IF(UZ103&lt;&gt;"",VLOOKUP(UZ103,UG4:UM52,5,FALSE),"")</f>
        <v>0</v>
      </c>
      <c r="VJ103" s="395">
        <f ca="1">IF(UZ103&lt;&gt;"",VLOOKUP(UZ103,UG4:UO52,9,FALSE),"")</f>
        <v>17</v>
      </c>
      <c r="VK103" s="395">
        <f t="shared" ca="1" si="7978"/>
        <v>0</v>
      </c>
      <c r="VL103" s="395">
        <f ca="1">IF(UZ103&lt;&gt;"",RANK(VK103,VK101:VK104),"")</f>
        <v>1</v>
      </c>
      <c r="VM103" s="395">
        <f ca="1">IF(UZ103&lt;&gt;"",SUMPRODUCT((VK101:VK104=VK103)*(VF101:VF104&gt;VF103)),"")</f>
        <v>0</v>
      </c>
      <c r="VN103" s="395">
        <f ca="1">IF(UZ103&lt;&gt;"",SUMPRODUCT((VK101:VK104=VK103)*(VF101:VF104=VF103)*(VD101:VD104&gt;VD103)),"")</f>
        <v>0</v>
      </c>
      <c r="VO103" s="395">
        <f ca="1">IF(UZ103&lt;&gt;"",SUMPRODUCT((VK101:VK104=VK103)*(VF101:VF104=VF103)*(VD101:VD104=VD103)*(VH101:VH104&gt;VH103)),"")</f>
        <v>0</v>
      </c>
      <c r="VP103" s="395">
        <f ca="1">IF(UZ103&lt;&gt;"",SUMPRODUCT((VK101:VK104=VK103)*(VF101:VF104=VF103)*(VD101:VD104=VD103)*(VH101:VH104=VH103)*(VI101:VI104&gt;VI103)),"")</f>
        <v>0</v>
      </c>
      <c r="VQ103" s="395">
        <f ca="1">IF(UZ103&lt;&gt;"",SUMPRODUCT((VK101:VK104=VK103)*(VF101:VF104=VF103)*(VD101:VD104=VD103)*(VH101:VH104=VH103)*(VI101:VI104=VI103)*(VJ101:VJ104&gt;VJ103)),"")</f>
        <v>1</v>
      </c>
      <c r="VR103" s="395">
        <f t="shared" ca="1" si="7979"/>
        <v>2</v>
      </c>
      <c r="VS103" s="395" t="str">
        <f ca="1">IF(VT51&lt;&gt;"",SUMPRODUCT((WA49:WA52=WA51)*(VZ49:VZ52=VZ51)*(VX49:VX52=VX51)*(VY49:VY52=VY51)),"")</f>
        <v/>
      </c>
      <c r="VT103" s="395" t="str">
        <f ca="1">IF(AND(VS103&lt;&gt;"",VS103&gt;1),VT51,"")</f>
        <v/>
      </c>
      <c r="VU103" s="395">
        <f ca="1">SUMPRODUCT((YE3:YE54=VT103)*(YH3:YH54=VT104)*(YI3:YI54="W"))+SUMPRODUCT((YE3:YE54=VT103)*(YH3:YH54=VT105)*(YI3:YI54="W"))+SUMPRODUCT((YE3:YE54=VT103)*(YH3:YH54=VT102)*(YI3:YI54="W"))+SUMPRODUCT((YE3:YE54=VT104)*(YH3:YH54=VT103)*(YJ3:YJ54="W"))+SUMPRODUCT((YE3:YE54=VT105)*(YH3:YH54=VT103)*(YJ3:YJ54="W"))+SUMPRODUCT((YE3:YE54=VT102)*(YH3:YH54=VT103)*(YJ3:YJ54="W"))</f>
        <v>0</v>
      </c>
      <c r="VV103" s="395">
        <f ca="1">SUMPRODUCT((YE3:YE54=VT103)*(YH3:YH54=VT104)*(YI3:YI54="D"))+SUMPRODUCT((YE3:YE54=VT103)*(YH3:YH54=VT105)*(YI3:YI54="D"))+SUMPRODUCT((YE3:YE54=VT103)*(YH3:YH54=VT102)*(YI3:YI54="D"))+SUMPRODUCT((YE3:YE54=VT104)*(YH3:YH54=VT103)*(YI3:YI54="D"))+SUMPRODUCT((YE3:YE54=VT105)*(YH3:YH54=VT103)*(YI3:YI54="D"))+SUMPRODUCT((YE3:YE54=VT102)*(YH3:YH54=VT103)*(YI3:YI54="D"))</f>
        <v>0</v>
      </c>
      <c r="VW103" s="395">
        <f ca="1">SUMPRODUCT((YE3:YE54=VT103)*(YH3:YH54=VT104)*(YI3:YI54="L"))+SUMPRODUCT((YE3:YE54=VT103)*(YH3:YH54=VT105)*(YI3:YI54="L"))+SUMPRODUCT((YE3:YE54=VT103)*(YH3:YH54=VT102)*(YI3:YI54="L"))+SUMPRODUCT((YE3:YE54=VT104)*(YH3:YH54=VT103)*(YJ3:YJ54="L"))+SUMPRODUCT((YE3:YE54=VT105)*(YH3:YH54=VT103)*(YJ3:YJ54="L"))+SUMPRODUCT((YE3:YE54=VT102)*(YH3:YH54=VT103)*(YJ3:YJ54="L"))</f>
        <v>0</v>
      </c>
      <c r="VX103" s="395">
        <f ca="1">SUMPRODUCT((YE3:YE54=VT103)*(YH3:YH54=VT104)*YF3:YF54)+SUMPRODUCT((YE3:YE54=VT103)*(YH3:YH54=VT105)*YF3:YF54)+SUMPRODUCT((YE3:YE54=VT103)*(YH3:YH54=VT101)*YF3:YF54)+SUMPRODUCT((YE3:YE54=VT103)*(YH3:YH54=VT102)*YF3:YF54)+SUMPRODUCT((YE3:YE54=VT104)*(YH3:YH54=VT103)*YG3:YG54)+SUMPRODUCT((YE3:YE54=VT105)*(YH3:YH54=VT103)*YG3:YG54)+SUMPRODUCT((YE3:YE54=VT101)*(YH3:YH54=VT103)*YG3:YG54)+SUMPRODUCT((YE3:YE54=VT102)*(YH3:YH54=VT103)*YG3:YG54)</f>
        <v>0</v>
      </c>
      <c r="VY103" s="395">
        <f ca="1">SUMPRODUCT((YE3:YE54=VT103)*(YH3:YH54=VT104)*YG3:YG54)+SUMPRODUCT((YE3:YE54=VT103)*(YH3:YH54=VT105)*YG3:YG54)+SUMPRODUCT((YE3:YE54=VT103)*(YH3:YH54=VT101)*YG3:YG54)+SUMPRODUCT((YE3:YE54=VT103)*(YH3:YH54=VT102)*YG3:YG54)+SUMPRODUCT((YE3:YE54=VT104)*(YH3:YH54=VT103)*YF3:YF54)+SUMPRODUCT((YE3:YE54=VT105)*(YH3:YH54=VT103)*YF3:YF54)+SUMPRODUCT((YE3:YE54=VT101)*(YH3:YH54=VT103)*YF3:YF54)+SUMPRODUCT((YE3:YE54=VT102)*(YH3:YH54=VT103)*YF3:YF54)</f>
        <v>0</v>
      </c>
      <c r="VZ103" s="395">
        <f ca="1">VX103-VY103+1000</f>
        <v>1000</v>
      </c>
      <c r="WA103" s="395" t="str">
        <f t="shared" ca="1" si="7980"/>
        <v/>
      </c>
      <c r="WB103" s="395" t="str">
        <f ca="1">IF(VT103&lt;&gt;"",VLOOKUP(VT103,UG4:UM52,7,FALSE),"")</f>
        <v/>
      </c>
      <c r="WC103" s="395" t="str">
        <f ca="1">IF(VT103&lt;&gt;"",VLOOKUP(VT103,UG4:UM52,5,FALSE),"")</f>
        <v/>
      </c>
      <c r="WD103" s="395" t="str">
        <f ca="1">IF(VT103&lt;&gt;"",VLOOKUP(VT103,UG4:UO52,9,FALSE),"")</f>
        <v/>
      </c>
      <c r="WE103" s="395" t="str">
        <f t="shared" ca="1" si="7981"/>
        <v/>
      </c>
      <c r="WF103" s="395" t="str">
        <f ca="1">IF(VT103&lt;&gt;"",RANK(WE103,WE101:WE104),"")</f>
        <v/>
      </c>
      <c r="WG103" s="395" t="str">
        <f ca="1">IF(VT103&lt;&gt;"",SUMPRODUCT((WE101:WE104=WE103)*(VZ101:VZ104&gt;VZ103)),"")</f>
        <v/>
      </c>
      <c r="WH103" s="395" t="str">
        <f ca="1">IF(VT103&lt;&gt;"",SUMPRODUCT((WE101:WE104=WE103)*(VZ101:VZ104=VZ103)*(VX101:VX104&gt;VX103)),"")</f>
        <v/>
      </c>
      <c r="WI103" s="395" t="str">
        <f ca="1">IF(VT103&lt;&gt;"",SUMPRODUCT((WE101:WE104=WE103)*(VZ101:VZ104=VZ103)*(VX101:VX104=VX103)*(WB101:WB104&gt;WB103)),"")</f>
        <v/>
      </c>
      <c r="WJ103" s="395" t="str">
        <f ca="1">IF(VT103&lt;&gt;"",SUMPRODUCT((WE101:WE104=WE103)*(VZ101:VZ104=VZ103)*(VX101:VX104=VX103)*(WB101:WB104=WB103)*(WC101:WC104&gt;WC103)),"")</f>
        <v/>
      </c>
      <c r="WK103" s="395" t="str">
        <f ca="1">IF(VT103&lt;&gt;"",SUMPRODUCT((WE101:WE104=WE103)*(VZ101:VZ104=VZ103)*(VX101:VX104=VX103)*(WB101:WB104=WB103)*(WC101:WC104=WC103)*(WD101:WD104&gt;WD103)),"")</f>
        <v/>
      </c>
      <c r="WL103" s="395" t="str">
        <f t="shared" ref="WL103:WL104" ca="1" si="8012">IF(VT103&lt;&gt;"",SUM(WF103:WK103)+1,"")</f>
        <v/>
      </c>
      <c r="YT103" s="395">
        <f ca="1">IF(COUNTIF(YT49:YT52,4)=4,1,SUMPRODUCT((YT49:YT52=YT51)*(YS49:YS52=YS51)*(YQ49:YQ52&gt;YQ51))+1)</f>
        <v>1</v>
      </c>
      <c r="ZE103" s="395">
        <f ca="1">IF(ZF51&lt;&gt;"",SUMPRODUCT((ZM49:ZM52=ZM51)*(ZL49:ZL52=ZL51)*(ZJ49:ZJ52=ZJ51)*(ZK49:ZK52=ZK51)),"")</f>
        <v>4</v>
      </c>
      <c r="ZF103" s="395" t="str">
        <f ca="1">IF(AND(ZE103&lt;&gt;"",ZE103&gt;1),ZF51,"")</f>
        <v>Salzburg</v>
      </c>
      <c r="ZG103" s="395">
        <f ca="1">SUMPRODUCT((ACK3:ACK54=ZF103)*(ACN3:ACN54=ZF104)*(ACO3:ACO54="W"))+SUMPRODUCT((ACK3:ACK54=ZF103)*(ACN3:ACN54=ZF105)*(ACO3:ACO54="W"))+SUMPRODUCT((ACK3:ACK54=ZF103)*(ACN3:ACN54=ZF101)*(ACO3:ACO54="W"))+SUMPRODUCT((ACK3:ACK54=ZF103)*(ACN3:ACN54=ZF102)*(ACO3:ACO54="W"))+SUMPRODUCT((ACK3:ACK54=ZF104)*(ACN3:ACN54=ZF103)*(ACP3:ACP54="W"))+SUMPRODUCT((ACK3:ACK54=ZF105)*(ACN3:ACN54=ZF103)*(ACP3:ACP54="W"))+SUMPRODUCT((ACK3:ACK54=ZF101)*(ACN3:ACN54=ZF103)*(ACP3:ACP54="W"))+SUMPRODUCT((ACK3:ACK54=ZF102)*(ACN3:ACN54=ZF103)*(ACP3:ACP54="W"))</f>
        <v>0</v>
      </c>
      <c r="ZH103" s="395">
        <f ca="1">SUMPRODUCT((ACK3:ACK54=ZF103)*(ACN3:ACN54=ZF104)*(ACO3:ACO54="D"))+SUMPRODUCT((ACK3:ACK54=ZF103)*(ACN3:ACN54=ZF105)*(ACO3:ACO54="D"))+SUMPRODUCT((ACK3:ACK54=ZF103)*(ACN3:ACN54=ZF101)*(ACO3:ACO54="D"))+SUMPRODUCT((ACK3:ACK54=ZF103)*(ACN3:ACN54=ZF102)*(ACO3:ACO54="D"))+SUMPRODUCT((ACK3:ACK54=ZF104)*(ACN3:ACN54=ZF103)*(ACO3:ACO54="D"))+SUMPRODUCT((ACK3:ACK54=ZF105)*(ACN3:ACN54=ZF103)*(ACO3:ACO54="D"))+SUMPRODUCT((ACK3:ACK54=ZF101)*(ACN3:ACN54=ZF103)*(ACO3:ACO54="D"))+SUMPRODUCT((ACK3:ACK54=ZF102)*(ACN3:ACN54=ZF103)*(ACO3:ACO54="D"))</f>
        <v>0</v>
      </c>
      <c r="ZI103" s="395">
        <f ca="1">SUMPRODUCT((ACK3:ACK54=ZF103)*(ACN3:ACN54=ZF104)*(ACO3:ACO54="L"))+SUMPRODUCT((ACK3:ACK54=ZF103)*(ACN3:ACN54=ZF105)*(ACO3:ACO54="L"))+SUMPRODUCT((ACK3:ACK54=ZF103)*(ACN3:ACN54=ZF101)*(ACO3:ACO54="L"))+SUMPRODUCT((ACK3:ACK54=ZF103)*(ACN3:ACN54=ZF102)*(ACO3:ACO54="L"))+SUMPRODUCT((ACK3:ACK54=ZF104)*(ACN3:ACN54=ZF103)*(ACP3:ACP54="L"))+SUMPRODUCT((ACK3:ACK54=ZF105)*(ACN3:ACN54=ZF103)*(ACP3:ACP54="L"))+SUMPRODUCT((ACK3:ACK54=ZF101)*(ACN3:ACN54=ZF103)*(ACP3:ACP54="L"))+SUMPRODUCT((ACK3:ACK54=ZF102)*(ACN3:ACN54=ZF103)*(ACP3:ACP54="L"))</f>
        <v>0</v>
      </c>
      <c r="ZJ103" s="395">
        <f ca="1">SUMPRODUCT((ACK3:ACK54=ZF103)*(ACN3:ACN54=ZF104)*ACL3:ACL54)+SUMPRODUCT((ACK3:ACK54=ZF103)*(ACN3:ACN54=ZF105)*ACL3:ACL54)+SUMPRODUCT((ACK3:ACK54=ZF103)*(ACN3:ACN54=ZF101)*ACL3:ACL54)+SUMPRODUCT((ACK3:ACK54=ZF103)*(ACN3:ACN54=ZF102)*ACL3:ACL54)+SUMPRODUCT((ACK3:ACK54=ZF104)*(ACN3:ACN54=ZF103)*ACM3:ACM54)+SUMPRODUCT((ACK3:ACK54=ZF105)*(ACN3:ACN54=ZF103)*ACM3:ACM54)+SUMPRODUCT((ACK3:ACK54=ZF101)*(ACN3:ACN54=ZF103)*ACM3:ACM54)+SUMPRODUCT((ACK3:ACK54=ZF102)*(ACN3:ACN54=ZF103)*ACM3:ACM54)</f>
        <v>0</v>
      </c>
      <c r="ZK103" s="395">
        <f ca="1">SUMPRODUCT((ACK3:ACK54=ZF103)*(ACN3:ACN54=ZF104)*ACM3:ACM54)+SUMPRODUCT((ACK3:ACK54=ZF103)*(ACN3:ACN54=ZF105)*ACM3:ACM54)+SUMPRODUCT((ACK3:ACK54=ZF103)*(ACN3:ACN54=ZF101)*ACM3:ACM54)+SUMPRODUCT((ACK3:ACK54=ZF103)*(ACN3:ACN54=ZF102)*ACM3:ACM54)+SUMPRODUCT((ACK3:ACK54=ZF104)*(ACN3:ACN54=ZF103)*ACL3:ACL54)+SUMPRODUCT((ACK3:ACK54=ZF105)*(ACN3:ACN54=ZF103)*ACL3:ACL54)+SUMPRODUCT((ACK3:ACK54=ZF101)*(ACN3:ACN54=ZF103)*ACL3:ACL54)+SUMPRODUCT((ACK3:ACK54=ZF102)*(ACN3:ACN54=ZF103)*ACL3:ACL54)</f>
        <v>0</v>
      </c>
      <c r="ZL103" s="395">
        <f ca="1">ZJ103-ZK103+1000</f>
        <v>1000</v>
      </c>
      <c r="ZM103" s="395">
        <f t="shared" ca="1" si="7982"/>
        <v>0</v>
      </c>
      <c r="ZN103" s="395">
        <f ca="1">IF(ZF103&lt;&gt;"",VLOOKUP(ZF103,YM4:YS52,7,FALSE),"")</f>
        <v>1000</v>
      </c>
      <c r="ZO103" s="395">
        <f ca="1">IF(ZF103&lt;&gt;"",VLOOKUP(ZF103,YM4:YS52,5,FALSE),"")</f>
        <v>0</v>
      </c>
      <c r="ZP103" s="395">
        <f ca="1">IF(ZF103&lt;&gt;"",VLOOKUP(ZF103,YM4:YU52,9,FALSE),"")</f>
        <v>17</v>
      </c>
      <c r="ZQ103" s="395">
        <f t="shared" ca="1" si="7983"/>
        <v>0</v>
      </c>
      <c r="ZR103" s="395">
        <f ca="1">IF(ZF103&lt;&gt;"",RANK(ZQ103,ZQ101:ZQ104),"")</f>
        <v>1</v>
      </c>
      <c r="ZS103" s="395">
        <f ca="1">IF(ZF103&lt;&gt;"",SUMPRODUCT((ZQ101:ZQ104=ZQ103)*(ZL101:ZL104&gt;ZL103)),"")</f>
        <v>0</v>
      </c>
      <c r="ZT103" s="395">
        <f ca="1">IF(ZF103&lt;&gt;"",SUMPRODUCT((ZQ101:ZQ104=ZQ103)*(ZL101:ZL104=ZL103)*(ZJ101:ZJ104&gt;ZJ103)),"")</f>
        <v>0</v>
      </c>
      <c r="ZU103" s="395">
        <f ca="1">IF(ZF103&lt;&gt;"",SUMPRODUCT((ZQ101:ZQ104=ZQ103)*(ZL101:ZL104=ZL103)*(ZJ101:ZJ104=ZJ103)*(ZN101:ZN104&gt;ZN103)),"")</f>
        <v>0</v>
      </c>
      <c r="ZV103" s="395">
        <f ca="1">IF(ZF103&lt;&gt;"",SUMPRODUCT((ZQ101:ZQ104=ZQ103)*(ZL101:ZL104=ZL103)*(ZJ101:ZJ104=ZJ103)*(ZN101:ZN104=ZN103)*(ZO101:ZO104&gt;ZO103)),"")</f>
        <v>0</v>
      </c>
      <c r="ZW103" s="395">
        <f ca="1">IF(ZF103&lt;&gt;"",SUMPRODUCT((ZQ101:ZQ104=ZQ103)*(ZL101:ZL104=ZL103)*(ZJ101:ZJ104=ZJ103)*(ZN101:ZN104=ZN103)*(ZO101:ZO104=ZO103)*(ZP101:ZP104&gt;ZP103)),"")</f>
        <v>1</v>
      </c>
      <c r="ZX103" s="395">
        <f t="shared" ca="1" si="7984"/>
        <v>2</v>
      </c>
      <c r="ZY103" s="395" t="str">
        <f ca="1">IF(ZZ51&lt;&gt;"",SUMPRODUCT((AAG49:AAG52=AAG51)*(AAF49:AAF52=AAF51)*(AAD49:AAD52=AAD51)*(AAE49:AAE52=AAE51)),"")</f>
        <v/>
      </c>
      <c r="ZZ103" s="395" t="str">
        <f ca="1">IF(AND(ZY103&lt;&gt;"",ZY103&gt;1),ZZ51,"")</f>
        <v/>
      </c>
      <c r="AAA103" s="395">
        <f ca="1">SUMPRODUCT((ACK3:ACK54=ZZ103)*(ACN3:ACN54=ZZ104)*(ACO3:ACO54="W"))+SUMPRODUCT((ACK3:ACK54=ZZ103)*(ACN3:ACN54=ZZ105)*(ACO3:ACO54="W"))+SUMPRODUCT((ACK3:ACK54=ZZ103)*(ACN3:ACN54=ZZ102)*(ACO3:ACO54="W"))+SUMPRODUCT((ACK3:ACK54=ZZ104)*(ACN3:ACN54=ZZ103)*(ACP3:ACP54="W"))+SUMPRODUCT((ACK3:ACK54=ZZ105)*(ACN3:ACN54=ZZ103)*(ACP3:ACP54="W"))+SUMPRODUCT((ACK3:ACK54=ZZ102)*(ACN3:ACN54=ZZ103)*(ACP3:ACP54="W"))</f>
        <v>0</v>
      </c>
      <c r="AAB103" s="395">
        <f ca="1">SUMPRODUCT((ACK3:ACK54=ZZ103)*(ACN3:ACN54=ZZ104)*(ACO3:ACO54="D"))+SUMPRODUCT((ACK3:ACK54=ZZ103)*(ACN3:ACN54=ZZ105)*(ACO3:ACO54="D"))+SUMPRODUCT((ACK3:ACK54=ZZ103)*(ACN3:ACN54=ZZ102)*(ACO3:ACO54="D"))+SUMPRODUCT((ACK3:ACK54=ZZ104)*(ACN3:ACN54=ZZ103)*(ACO3:ACO54="D"))+SUMPRODUCT((ACK3:ACK54=ZZ105)*(ACN3:ACN54=ZZ103)*(ACO3:ACO54="D"))+SUMPRODUCT((ACK3:ACK54=ZZ102)*(ACN3:ACN54=ZZ103)*(ACO3:ACO54="D"))</f>
        <v>0</v>
      </c>
      <c r="AAC103" s="395">
        <f ca="1">SUMPRODUCT((ACK3:ACK54=ZZ103)*(ACN3:ACN54=ZZ104)*(ACO3:ACO54="L"))+SUMPRODUCT((ACK3:ACK54=ZZ103)*(ACN3:ACN54=ZZ105)*(ACO3:ACO54="L"))+SUMPRODUCT((ACK3:ACK54=ZZ103)*(ACN3:ACN54=ZZ102)*(ACO3:ACO54="L"))+SUMPRODUCT((ACK3:ACK54=ZZ104)*(ACN3:ACN54=ZZ103)*(ACP3:ACP54="L"))+SUMPRODUCT((ACK3:ACK54=ZZ105)*(ACN3:ACN54=ZZ103)*(ACP3:ACP54="L"))+SUMPRODUCT((ACK3:ACK54=ZZ102)*(ACN3:ACN54=ZZ103)*(ACP3:ACP54="L"))</f>
        <v>0</v>
      </c>
      <c r="AAD103" s="395">
        <f ca="1">SUMPRODUCT((ACK3:ACK54=ZZ103)*(ACN3:ACN54=ZZ104)*ACL3:ACL54)+SUMPRODUCT((ACK3:ACK54=ZZ103)*(ACN3:ACN54=ZZ105)*ACL3:ACL54)+SUMPRODUCT((ACK3:ACK54=ZZ103)*(ACN3:ACN54=ZZ101)*ACL3:ACL54)+SUMPRODUCT((ACK3:ACK54=ZZ103)*(ACN3:ACN54=ZZ102)*ACL3:ACL54)+SUMPRODUCT((ACK3:ACK54=ZZ104)*(ACN3:ACN54=ZZ103)*ACM3:ACM54)+SUMPRODUCT((ACK3:ACK54=ZZ105)*(ACN3:ACN54=ZZ103)*ACM3:ACM54)+SUMPRODUCT((ACK3:ACK54=ZZ101)*(ACN3:ACN54=ZZ103)*ACM3:ACM54)+SUMPRODUCT((ACK3:ACK54=ZZ102)*(ACN3:ACN54=ZZ103)*ACM3:ACM54)</f>
        <v>0</v>
      </c>
      <c r="AAE103" s="395">
        <f ca="1">SUMPRODUCT((ACK3:ACK54=ZZ103)*(ACN3:ACN54=ZZ104)*ACM3:ACM54)+SUMPRODUCT((ACK3:ACK54=ZZ103)*(ACN3:ACN54=ZZ105)*ACM3:ACM54)+SUMPRODUCT((ACK3:ACK54=ZZ103)*(ACN3:ACN54=ZZ101)*ACM3:ACM54)+SUMPRODUCT((ACK3:ACK54=ZZ103)*(ACN3:ACN54=ZZ102)*ACM3:ACM54)+SUMPRODUCT((ACK3:ACK54=ZZ104)*(ACN3:ACN54=ZZ103)*ACL3:ACL54)+SUMPRODUCT((ACK3:ACK54=ZZ105)*(ACN3:ACN54=ZZ103)*ACL3:ACL54)+SUMPRODUCT((ACK3:ACK54=ZZ101)*(ACN3:ACN54=ZZ103)*ACL3:ACL54)+SUMPRODUCT((ACK3:ACK54=ZZ102)*(ACN3:ACN54=ZZ103)*ACL3:ACL54)</f>
        <v>0</v>
      </c>
      <c r="AAF103" s="395">
        <f ca="1">AAD103-AAE103+1000</f>
        <v>1000</v>
      </c>
      <c r="AAG103" s="395" t="str">
        <f t="shared" ca="1" si="7985"/>
        <v/>
      </c>
      <c r="AAH103" s="395" t="str">
        <f ca="1">IF(ZZ103&lt;&gt;"",VLOOKUP(ZZ103,YM4:YS52,7,FALSE),"")</f>
        <v/>
      </c>
      <c r="AAI103" s="395" t="str">
        <f ca="1">IF(ZZ103&lt;&gt;"",VLOOKUP(ZZ103,YM4:YS52,5,FALSE),"")</f>
        <v/>
      </c>
      <c r="AAJ103" s="395" t="str">
        <f ca="1">IF(ZZ103&lt;&gt;"",VLOOKUP(ZZ103,YM4:YU52,9,FALSE),"")</f>
        <v/>
      </c>
      <c r="AAK103" s="395" t="str">
        <f t="shared" ca="1" si="7986"/>
        <v/>
      </c>
      <c r="AAL103" s="395" t="str">
        <f ca="1">IF(ZZ103&lt;&gt;"",RANK(AAK103,AAK101:AAK104),"")</f>
        <v/>
      </c>
      <c r="AAM103" s="395" t="str">
        <f ca="1">IF(ZZ103&lt;&gt;"",SUMPRODUCT((AAK101:AAK104=AAK103)*(AAF101:AAF104&gt;AAF103)),"")</f>
        <v/>
      </c>
      <c r="AAN103" s="395" t="str">
        <f ca="1">IF(ZZ103&lt;&gt;"",SUMPRODUCT((AAK101:AAK104=AAK103)*(AAF101:AAF104=AAF103)*(AAD101:AAD104&gt;AAD103)),"")</f>
        <v/>
      </c>
      <c r="AAO103" s="395" t="str">
        <f ca="1">IF(ZZ103&lt;&gt;"",SUMPRODUCT((AAK101:AAK104=AAK103)*(AAF101:AAF104=AAF103)*(AAD101:AAD104=AAD103)*(AAH101:AAH104&gt;AAH103)),"")</f>
        <v/>
      </c>
      <c r="AAP103" s="395" t="str">
        <f ca="1">IF(ZZ103&lt;&gt;"",SUMPRODUCT((AAK101:AAK104=AAK103)*(AAF101:AAF104=AAF103)*(AAD101:AAD104=AAD103)*(AAH101:AAH104=AAH103)*(AAI101:AAI104&gt;AAI103)),"")</f>
        <v/>
      </c>
      <c r="AAQ103" s="395" t="str">
        <f ca="1">IF(ZZ103&lt;&gt;"",SUMPRODUCT((AAK101:AAK104=AAK103)*(AAF101:AAF104=AAF103)*(AAD101:AAD104=AAD103)*(AAH101:AAH104=AAH103)*(AAI101:AAI104=AAI103)*(AAJ101:AAJ104&gt;AAJ103)),"")</f>
        <v/>
      </c>
      <c r="AAR103" s="395" t="str">
        <f t="shared" ref="AAR103:AAR104" ca="1" si="8013">IF(ZZ103&lt;&gt;"",SUM(AAL103:AAQ103)+1,"")</f>
        <v/>
      </c>
      <c r="ACZ103" s="395">
        <f ca="1">IF(COUNTIF(ACZ49:ACZ52,4)=4,1,SUMPRODUCT((ACZ49:ACZ52=ACZ51)*(ACY49:ACY52=ACY51)*(ACW49:ACW52&gt;ACW51))+1)</f>
        <v>1</v>
      </c>
      <c r="ADK103" s="395">
        <f ca="1">IF(ADL51&lt;&gt;"",SUMPRODUCT((ADS49:ADS52=ADS51)*(ADR49:ADR52=ADR51)*(ADP49:ADP52=ADP51)*(ADQ49:ADQ52=ADQ51)),"")</f>
        <v>4</v>
      </c>
      <c r="ADL103" s="395" t="str">
        <f ca="1">IF(AND(ADK103&lt;&gt;"",ADK103&gt;1),ADL51,"")</f>
        <v>Salzburg</v>
      </c>
      <c r="ADM103" s="395">
        <f ca="1">SUMPRODUCT((AGQ3:AGQ54=ADL103)*(AGT3:AGT54=ADL104)*(AGU3:AGU54="W"))+SUMPRODUCT((AGQ3:AGQ54=ADL103)*(AGT3:AGT54=ADL105)*(AGU3:AGU54="W"))+SUMPRODUCT((AGQ3:AGQ54=ADL103)*(AGT3:AGT54=ADL101)*(AGU3:AGU54="W"))+SUMPRODUCT((AGQ3:AGQ54=ADL103)*(AGT3:AGT54=ADL102)*(AGU3:AGU54="W"))+SUMPRODUCT((AGQ3:AGQ54=ADL104)*(AGT3:AGT54=ADL103)*(AGV3:AGV54="W"))+SUMPRODUCT((AGQ3:AGQ54=ADL105)*(AGT3:AGT54=ADL103)*(AGV3:AGV54="W"))+SUMPRODUCT((AGQ3:AGQ54=ADL101)*(AGT3:AGT54=ADL103)*(AGV3:AGV54="W"))+SUMPRODUCT((AGQ3:AGQ54=ADL102)*(AGT3:AGT54=ADL103)*(AGV3:AGV54="W"))</f>
        <v>0</v>
      </c>
      <c r="ADN103" s="395">
        <f ca="1">SUMPRODUCT((AGQ3:AGQ54=ADL103)*(AGT3:AGT54=ADL104)*(AGU3:AGU54="D"))+SUMPRODUCT((AGQ3:AGQ54=ADL103)*(AGT3:AGT54=ADL105)*(AGU3:AGU54="D"))+SUMPRODUCT((AGQ3:AGQ54=ADL103)*(AGT3:AGT54=ADL101)*(AGU3:AGU54="D"))+SUMPRODUCT((AGQ3:AGQ54=ADL103)*(AGT3:AGT54=ADL102)*(AGU3:AGU54="D"))+SUMPRODUCT((AGQ3:AGQ54=ADL104)*(AGT3:AGT54=ADL103)*(AGU3:AGU54="D"))+SUMPRODUCT((AGQ3:AGQ54=ADL105)*(AGT3:AGT54=ADL103)*(AGU3:AGU54="D"))+SUMPRODUCT((AGQ3:AGQ54=ADL101)*(AGT3:AGT54=ADL103)*(AGU3:AGU54="D"))+SUMPRODUCT((AGQ3:AGQ54=ADL102)*(AGT3:AGT54=ADL103)*(AGU3:AGU54="D"))</f>
        <v>0</v>
      </c>
      <c r="ADO103" s="395">
        <f ca="1">SUMPRODUCT((AGQ3:AGQ54=ADL103)*(AGT3:AGT54=ADL104)*(AGU3:AGU54="L"))+SUMPRODUCT((AGQ3:AGQ54=ADL103)*(AGT3:AGT54=ADL105)*(AGU3:AGU54="L"))+SUMPRODUCT((AGQ3:AGQ54=ADL103)*(AGT3:AGT54=ADL101)*(AGU3:AGU54="L"))+SUMPRODUCT((AGQ3:AGQ54=ADL103)*(AGT3:AGT54=ADL102)*(AGU3:AGU54="L"))+SUMPRODUCT((AGQ3:AGQ54=ADL104)*(AGT3:AGT54=ADL103)*(AGV3:AGV54="L"))+SUMPRODUCT((AGQ3:AGQ54=ADL105)*(AGT3:AGT54=ADL103)*(AGV3:AGV54="L"))+SUMPRODUCT((AGQ3:AGQ54=ADL101)*(AGT3:AGT54=ADL103)*(AGV3:AGV54="L"))+SUMPRODUCT((AGQ3:AGQ54=ADL102)*(AGT3:AGT54=ADL103)*(AGV3:AGV54="L"))</f>
        <v>0</v>
      </c>
      <c r="ADP103" s="395">
        <f ca="1">SUMPRODUCT((AGQ3:AGQ54=ADL103)*(AGT3:AGT54=ADL104)*AGR3:AGR54)+SUMPRODUCT((AGQ3:AGQ54=ADL103)*(AGT3:AGT54=ADL105)*AGR3:AGR54)+SUMPRODUCT((AGQ3:AGQ54=ADL103)*(AGT3:AGT54=ADL101)*AGR3:AGR54)+SUMPRODUCT((AGQ3:AGQ54=ADL103)*(AGT3:AGT54=ADL102)*AGR3:AGR54)+SUMPRODUCT((AGQ3:AGQ54=ADL104)*(AGT3:AGT54=ADL103)*AGS3:AGS54)+SUMPRODUCT((AGQ3:AGQ54=ADL105)*(AGT3:AGT54=ADL103)*AGS3:AGS54)+SUMPRODUCT((AGQ3:AGQ54=ADL101)*(AGT3:AGT54=ADL103)*AGS3:AGS54)+SUMPRODUCT((AGQ3:AGQ54=ADL102)*(AGT3:AGT54=ADL103)*AGS3:AGS54)</f>
        <v>0</v>
      </c>
      <c r="ADQ103" s="395">
        <f ca="1">SUMPRODUCT((AGQ3:AGQ54=ADL103)*(AGT3:AGT54=ADL104)*AGS3:AGS54)+SUMPRODUCT((AGQ3:AGQ54=ADL103)*(AGT3:AGT54=ADL105)*AGS3:AGS54)+SUMPRODUCT((AGQ3:AGQ54=ADL103)*(AGT3:AGT54=ADL101)*AGS3:AGS54)+SUMPRODUCT((AGQ3:AGQ54=ADL103)*(AGT3:AGT54=ADL102)*AGS3:AGS54)+SUMPRODUCT((AGQ3:AGQ54=ADL104)*(AGT3:AGT54=ADL103)*AGR3:AGR54)+SUMPRODUCT((AGQ3:AGQ54=ADL105)*(AGT3:AGT54=ADL103)*AGR3:AGR54)+SUMPRODUCT((AGQ3:AGQ54=ADL101)*(AGT3:AGT54=ADL103)*AGR3:AGR54)+SUMPRODUCT((AGQ3:AGQ54=ADL102)*(AGT3:AGT54=ADL103)*AGR3:AGR54)</f>
        <v>0</v>
      </c>
      <c r="ADR103" s="395">
        <f ca="1">ADP103-ADQ103+1000</f>
        <v>1000</v>
      </c>
      <c r="ADS103" s="395">
        <f t="shared" ca="1" si="7987"/>
        <v>0</v>
      </c>
      <c r="ADT103" s="395">
        <f ca="1">IF(ADL103&lt;&gt;"",VLOOKUP(ADL103,ACS4:ACY52,7,FALSE),"")</f>
        <v>1000</v>
      </c>
      <c r="ADU103" s="395">
        <f ca="1">IF(ADL103&lt;&gt;"",VLOOKUP(ADL103,ACS4:ACY52,5,FALSE),"")</f>
        <v>0</v>
      </c>
      <c r="ADV103" s="395">
        <f ca="1">IF(ADL103&lt;&gt;"",VLOOKUP(ADL103,ACS4:ADA52,9,FALSE),"")</f>
        <v>17</v>
      </c>
      <c r="ADW103" s="395">
        <f t="shared" ca="1" si="7988"/>
        <v>0</v>
      </c>
      <c r="ADX103" s="395">
        <f ca="1">IF(ADL103&lt;&gt;"",RANK(ADW103,ADW101:ADW104),"")</f>
        <v>1</v>
      </c>
      <c r="ADY103" s="395">
        <f ca="1">IF(ADL103&lt;&gt;"",SUMPRODUCT((ADW101:ADW104=ADW103)*(ADR101:ADR104&gt;ADR103)),"")</f>
        <v>0</v>
      </c>
      <c r="ADZ103" s="395">
        <f ca="1">IF(ADL103&lt;&gt;"",SUMPRODUCT((ADW101:ADW104=ADW103)*(ADR101:ADR104=ADR103)*(ADP101:ADP104&gt;ADP103)),"")</f>
        <v>0</v>
      </c>
      <c r="AEA103" s="395">
        <f ca="1">IF(ADL103&lt;&gt;"",SUMPRODUCT((ADW101:ADW104=ADW103)*(ADR101:ADR104=ADR103)*(ADP101:ADP104=ADP103)*(ADT101:ADT104&gt;ADT103)),"")</f>
        <v>0</v>
      </c>
      <c r="AEB103" s="395">
        <f ca="1">IF(ADL103&lt;&gt;"",SUMPRODUCT((ADW101:ADW104=ADW103)*(ADR101:ADR104=ADR103)*(ADP101:ADP104=ADP103)*(ADT101:ADT104=ADT103)*(ADU101:ADU104&gt;ADU103)),"")</f>
        <v>0</v>
      </c>
      <c r="AEC103" s="395">
        <f ca="1">IF(ADL103&lt;&gt;"",SUMPRODUCT((ADW101:ADW104=ADW103)*(ADR101:ADR104=ADR103)*(ADP101:ADP104=ADP103)*(ADT101:ADT104=ADT103)*(ADU101:ADU104=ADU103)*(ADV101:ADV104&gt;ADV103)),"")</f>
        <v>1</v>
      </c>
      <c r="AED103" s="395">
        <f t="shared" ca="1" si="7989"/>
        <v>2</v>
      </c>
      <c r="AEE103" s="395" t="str">
        <f ca="1">IF(AEF51&lt;&gt;"",SUMPRODUCT((AEM49:AEM52=AEM51)*(AEL49:AEL52=AEL51)*(AEJ49:AEJ52=AEJ51)*(AEK49:AEK52=AEK51)),"")</f>
        <v/>
      </c>
      <c r="AEF103" s="395" t="str">
        <f ca="1">IF(AND(AEE103&lt;&gt;"",AEE103&gt;1),AEF51,"")</f>
        <v/>
      </c>
      <c r="AEG103" s="395">
        <f ca="1">SUMPRODUCT((AGQ3:AGQ54=AEF103)*(AGT3:AGT54=AEF104)*(AGU3:AGU54="W"))+SUMPRODUCT((AGQ3:AGQ54=AEF103)*(AGT3:AGT54=AEF105)*(AGU3:AGU54="W"))+SUMPRODUCT((AGQ3:AGQ54=AEF103)*(AGT3:AGT54=AEF102)*(AGU3:AGU54="W"))+SUMPRODUCT((AGQ3:AGQ54=AEF104)*(AGT3:AGT54=AEF103)*(AGV3:AGV54="W"))+SUMPRODUCT((AGQ3:AGQ54=AEF105)*(AGT3:AGT54=AEF103)*(AGV3:AGV54="W"))+SUMPRODUCT((AGQ3:AGQ54=AEF102)*(AGT3:AGT54=AEF103)*(AGV3:AGV54="W"))</f>
        <v>0</v>
      </c>
      <c r="AEH103" s="395">
        <f ca="1">SUMPRODUCT((AGQ3:AGQ54=AEF103)*(AGT3:AGT54=AEF104)*(AGU3:AGU54="D"))+SUMPRODUCT((AGQ3:AGQ54=AEF103)*(AGT3:AGT54=AEF105)*(AGU3:AGU54="D"))+SUMPRODUCT((AGQ3:AGQ54=AEF103)*(AGT3:AGT54=AEF102)*(AGU3:AGU54="D"))+SUMPRODUCT((AGQ3:AGQ54=AEF104)*(AGT3:AGT54=AEF103)*(AGU3:AGU54="D"))+SUMPRODUCT((AGQ3:AGQ54=AEF105)*(AGT3:AGT54=AEF103)*(AGU3:AGU54="D"))+SUMPRODUCT((AGQ3:AGQ54=AEF102)*(AGT3:AGT54=AEF103)*(AGU3:AGU54="D"))</f>
        <v>0</v>
      </c>
      <c r="AEI103" s="395">
        <f ca="1">SUMPRODUCT((AGQ3:AGQ54=AEF103)*(AGT3:AGT54=AEF104)*(AGU3:AGU54="L"))+SUMPRODUCT((AGQ3:AGQ54=AEF103)*(AGT3:AGT54=AEF105)*(AGU3:AGU54="L"))+SUMPRODUCT((AGQ3:AGQ54=AEF103)*(AGT3:AGT54=AEF102)*(AGU3:AGU54="L"))+SUMPRODUCT((AGQ3:AGQ54=AEF104)*(AGT3:AGT54=AEF103)*(AGV3:AGV54="L"))+SUMPRODUCT((AGQ3:AGQ54=AEF105)*(AGT3:AGT54=AEF103)*(AGV3:AGV54="L"))+SUMPRODUCT((AGQ3:AGQ54=AEF102)*(AGT3:AGT54=AEF103)*(AGV3:AGV54="L"))</f>
        <v>0</v>
      </c>
      <c r="AEJ103" s="395">
        <f ca="1">SUMPRODUCT((AGQ3:AGQ54=AEF103)*(AGT3:AGT54=AEF104)*AGR3:AGR54)+SUMPRODUCT((AGQ3:AGQ54=AEF103)*(AGT3:AGT54=AEF105)*AGR3:AGR54)+SUMPRODUCT((AGQ3:AGQ54=AEF103)*(AGT3:AGT54=AEF101)*AGR3:AGR54)+SUMPRODUCT((AGQ3:AGQ54=AEF103)*(AGT3:AGT54=AEF102)*AGR3:AGR54)+SUMPRODUCT((AGQ3:AGQ54=AEF104)*(AGT3:AGT54=AEF103)*AGS3:AGS54)+SUMPRODUCT((AGQ3:AGQ54=AEF105)*(AGT3:AGT54=AEF103)*AGS3:AGS54)+SUMPRODUCT((AGQ3:AGQ54=AEF101)*(AGT3:AGT54=AEF103)*AGS3:AGS54)+SUMPRODUCT((AGQ3:AGQ54=AEF102)*(AGT3:AGT54=AEF103)*AGS3:AGS54)</f>
        <v>0</v>
      </c>
      <c r="AEK103" s="395">
        <f ca="1">SUMPRODUCT((AGQ3:AGQ54=AEF103)*(AGT3:AGT54=AEF104)*AGS3:AGS54)+SUMPRODUCT((AGQ3:AGQ54=AEF103)*(AGT3:AGT54=AEF105)*AGS3:AGS54)+SUMPRODUCT((AGQ3:AGQ54=AEF103)*(AGT3:AGT54=AEF101)*AGS3:AGS54)+SUMPRODUCT((AGQ3:AGQ54=AEF103)*(AGT3:AGT54=AEF102)*AGS3:AGS54)+SUMPRODUCT((AGQ3:AGQ54=AEF104)*(AGT3:AGT54=AEF103)*AGR3:AGR54)+SUMPRODUCT((AGQ3:AGQ54=AEF105)*(AGT3:AGT54=AEF103)*AGR3:AGR54)+SUMPRODUCT((AGQ3:AGQ54=AEF101)*(AGT3:AGT54=AEF103)*AGR3:AGR54)+SUMPRODUCT((AGQ3:AGQ54=AEF102)*(AGT3:AGT54=AEF103)*AGR3:AGR54)</f>
        <v>0</v>
      </c>
      <c r="AEL103" s="395">
        <f ca="1">AEJ103-AEK103+1000</f>
        <v>1000</v>
      </c>
      <c r="AEM103" s="395" t="str">
        <f t="shared" ca="1" si="7990"/>
        <v/>
      </c>
      <c r="AEN103" s="395" t="str">
        <f ca="1">IF(AEF103&lt;&gt;"",VLOOKUP(AEF103,ACS4:ACY52,7,FALSE),"")</f>
        <v/>
      </c>
      <c r="AEO103" s="395" t="str">
        <f ca="1">IF(AEF103&lt;&gt;"",VLOOKUP(AEF103,ACS4:ACY52,5,FALSE),"")</f>
        <v/>
      </c>
      <c r="AEP103" s="395" t="str">
        <f ca="1">IF(AEF103&lt;&gt;"",VLOOKUP(AEF103,ACS4:ADA52,9,FALSE),"")</f>
        <v/>
      </c>
      <c r="AEQ103" s="395" t="str">
        <f t="shared" ca="1" si="7991"/>
        <v/>
      </c>
      <c r="AER103" s="395" t="str">
        <f ca="1">IF(AEF103&lt;&gt;"",RANK(AEQ103,AEQ101:AEQ104),"")</f>
        <v/>
      </c>
      <c r="AES103" s="395" t="str">
        <f ca="1">IF(AEF103&lt;&gt;"",SUMPRODUCT((AEQ101:AEQ104=AEQ103)*(AEL101:AEL104&gt;AEL103)),"")</f>
        <v/>
      </c>
      <c r="AET103" s="395" t="str">
        <f ca="1">IF(AEF103&lt;&gt;"",SUMPRODUCT((AEQ101:AEQ104=AEQ103)*(AEL101:AEL104=AEL103)*(AEJ101:AEJ104&gt;AEJ103)),"")</f>
        <v/>
      </c>
      <c r="AEU103" s="395" t="str">
        <f ca="1">IF(AEF103&lt;&gt;"",SUMPRODUCT((AEQ101:AEQ104=AEQ103)*(AEL101:AEL104=AEL103)*(AEJ101:AEJ104=AEJ103)*(AEN101:AEN104&gt;AEN103)),"")</f>
        <v/>
      </c>
      <c r="AEV103" s="395" t="str">
        <f ca="1">IF(AEF103&lt;&gt;"",SUMPRODUCT((AEQ101:AEQ104=AEQ103)*(AEL101:AEL104=AEL103)*(AEJ101:AEJ104=AEJ103)*(AEN101:AEN104=AEN103)*(AEO101:AEO104&gt;AEO103)),"")</f>
        <v/>
      </c>
      <c r="AEW103" s="395" t="str">
        <f ca="1">IF(AEF103&lt;&gt;"",SUMPRODUCT((AEQ101:AEQ104=AEQ103)*(AEL101:AEL104=AEL103)*(AEJ101:AEJ104=AEJ103)*(AEN101:AEN104=AEN103)*(AEO101:AEO104=AEO103)*(AEP101:AEP104&gt;AEP103)),"")</f>
        <v/>
      </c>
      <c r="AEX103" s="395" t="str">
        <f t="shared" ref="AEX103:AEX104" ca="1" si="8014">IF(AEF103&lt;&gt;"",SUM(AER103:AEW103)+1,"")</f>
        <v/>
      </c>
      <c r="AHF103" s="395">
        <f ca="1">IF(COUNTIF(AHF49:AHF52,4)=4,1,SUMPRODUCT((AHF49:AHF52=AHF51)*(AHE49:AHE52=AHE51)*(AHC49:AHC52&gt;AHC51))+1)</f>
        <v>1</v>
      </c>
      <c r="AHQ103" s="395">
        <f ca="1">IF(AHR51&lt;&gt;"",SUMPRODUCT((AHY49:AHY52=AHY51)*(AHX49:AHX52=AHX51)*(AHV49:AHV52=AHV51)*(AHW49:AHW52=AHW51)),"")</f>
        <v>4</v>
      </c>
      <c r="AHR103" s="395" t="str">
        <f ca="1">IF(AND(AHQ103&lt;&gt;"",AHQ103&gt;1),AHR51,"")</f>
        <v>Salzburg</v>
      </c>
      <c r="AHS103" s="395">
        <f ca="1">SUMPRODUCT((AKW3:AKW54=AHR103)*(AKZ3:AKZ54=AHR104)*(ALA3:ALA54="W"))+SUMPRODUCT((AKW3:AKW54=AHR103)*(AKZ3:AKZ54=AHR105)*(ALA3:ALA54="W"))+SUMPRODUCT((AKW3:AKW54=AHR103)*(AKZ3:AKZ54=AHR101)*(ALA3:ALA54="W"))+SUMPRODUCT((AKW3:AKW54=AHR103)*(AKZ3:AKZ54=AHR102)*(ALA3:ALA54="W"))+SUMPRODUCT((AKW3:AKW54=AHR104)*(AKZ3:AKZ54=AHR103)*(ALB3:ALB54="W"))+SUMPRODUCT((AKW3:AKW54=AHR105)*(AKZ3:AKZ54=AHR103)*(ALB3:ALB54="W"))+SUMPRODUCT((AKW3:AKW54=AHR101)*(AKZ3:AKZ54=AHR103)*(ALB3:ALB54="W"))+SUMPRODUCT((AKW3:AKW54=AHR102)*(AKZ3:AKZ54=AHR103)*(ALB3:ALB54="W"))</f>
        <v>0</v>
      </c>
      <c r="AHT103" s="395">
        <f ca="1">SUMPRODUCT((AKW3:AKW54=AHR103)*(AKZ3:AKZ54=AHR104)*(ALA3:ALA54="D"))+SUMPRODUCT((AKW3:AKW54=AHR103)*(AKZ3:AKZ54=AHR105)*(ALA3:ALA54="D"))+SUMPRODUCT((AKW3:AKW54=AHR103)*(AKZ3:AKZ54=AHR101)*(ALA3:ALA54="D"))+SUMPRODUCT((AKW3:AKW54=AHR103)*(AKZ3:AKZ54=AHR102)*(ALA3:ALA54="D"))+SUMPRODUCT((AKW3:AKW54=AHR104)*(AKZ3:AKZ54=AHR103)*(ALA3:ALA54="D"))+SUMPRODUCT((AKW3:AKW54=AHR105)*(AKZ3:AKZ54=AHR103)*(ALA3:ALA54="D"))+SUMPRODUCT((AKW3:AKW54=AHR101)*(AKZ3:AKZ54=AHR103)*(ALA3:ALA54="D"))+SUMPRODUCT((AKW3:AKW54=AHR102)*(AKZ3:AKZ54=AHR103)*(ALA3:ALA54="D"))</f>
        <v>0</v>
      </c>
      <c r="AHU103" s="395">
        <f ca="1">SUMPRODUCT((AKW3:AKW54=AHR103)*(AKZ3:AKZ54=AHR104)*(ALA3:ALA54="L"))+SUMPRODUCT((AKW3:AKW54=AHR103)*(AKZ3:AKZ54=AHR105)*(ALA3:ALA54="L"))+SUMPRODUCT((AKW3:AKW54=AHR103)*(AKZ3:AKZ54=AHR101)*(ALA3:ALA54="L"))+SUMPRODUCT((AKW3:AKW54=AHR103)*(AKZ3:AKZ54=AHR102)*(ALA3:ALA54="L"))+SUMPRODUCT((AKW3:AKW54=AHR104)*(AKZ3:AKZ54=AHR103)*(ALB3:ALB54="L"))+SUMPRODUCT((AKW3:AKW54=AHR105)*(AKZ3:AKZ54=AHR103)*(ALB3:ALB54="L"))+SUMPRODUCT((AKW3:AKW54=AHR101)*(AKZ3:AKZ54=AHR103)*(ALB3:ALB54="L"))+SUMPRODUCT((AKW3:AKW54=AHR102)*(AKZ3:AKZ54=AHR103)*(ALB3:ALB54="L"))</f>
        <v>0</v>
      </c>
      <c r="AHV103" s="395">
        <f ca="1">SUMPRODUCT((AKW3:AKW54=AHR103)*(AKZ3:AKZ54=AHR104)*AKX3:AKX54)+SUMPRODUCT((AKW3:AKW54=AHR103)*(AKZ3:AKZ54=AHR105)*AKX3:AKX54)+SUMPRODUCT((AKW3:AKW54=AHR103)*(AKZ3:AKZ54=AHR101)*AKX3:AKX54)+SUMPRODUCT((AKW3:AKW54=AHR103)*(AKZ3:AKZ54=AHR102)*AKX3:AKX54)+SUMPRODUCT((AKW3:AKW54=AHR104)*(AKZ3:AKZ54=AHR103)*AKY3:AKY54)+SUMPRODUCT((AKW3:AKW54=AHR105)*(AKZ3:AKZ54=AHR103)*AKY3:AKY54)+SUMPRODUCT((AKW3:AKW54=AHR101)*(AKZ3:AKZ54=AHR103)*AKY3:AKY54)+SUMPRODUCT((AKW3:AKW54=AHR102)*(AKZ3:AKZ54=AHR103)*AKY3:AKY54)</f>
        <v>0</v>
      </c>
      <c r="AHW103" s="395">
        <f ca="1">SUMPRODUCT((AKW3:AKW54=AHR103)*(AKZ3:AKZ54=AHR104)*AKY3:AKY54)+SUMPRODUCT((AKW3:AKW54=AHR103)*(AKZ3:AKZ54=AHR105)*AKY3:AKY54)+SUMPRODUCT((AKW3:AKW54=AHR103)*(AKZ3:AKZ54=AHR101)*AKY3:AKY54)+SUMPRODUCT((AKW3:AKW54=AHR103)*(AKZ3:AKZ54=AHR102)*AKY3:AKY54)+SUMPRODUCT((AKW3:AKW54=AHR104)*(AKZ3:AKZ54=AHR103)*AKX3:AKX54)+SUMPRODUCT((AKW3:AKW54=AHR105)*(AKZ3:AKZ54=AHR103)*AKX3:AKX54)+SUMPRODUCT((AKW3:AKW54=AHR101)*(AKZ3:AKZ54=AHR103)*AKX3:AKX54)+SUMPRODUCT((AKW3:AKW54=AHR102)*(AKZ3:AKZ54=AHR103)*AKX3:AKX54)</f>
        <v>0</v>
      </c>
      <c r="AHX103" s="395">
        <f ca="1">AHV103-AHW103+1000</f>
        <v>1000</v>
      </c>
      <c r="AHY103" s="395">
        <f t="shared" ca="1" si="7992"/>
        <v>0</v>
      </c>
      <c r="AHZ103" s="395">
        <f ca="1">IF(AHR103&lt;&gt;"",VLOOKUP(AHR103,AGY4:AHE52,7,FALSE),"")</f>
        <v>1000</v>
      </c>
      <c r="AIA103" s="395">
        <f ca="1">IF(AHR103&lt;&gt;"",VLOOKUP(AHR103,AGY4:AHE52,5,FALSE),"")</f>
        <v>0</v>
      </c>
      <c r="AIB103" s="395">
        <f ca="1">IF(AHR103&lt;&gt;"",VLOOKUP(AHR103,AGY4:AHG52,9,FALSE),"")</f>
        <v>17</v>
      </c>
      <c r="AIC103" s="395">
        <f t="shared" ca="1" si="7993"/>
        <v>0</v>
      </c>
      <c r="AID103" s="395">
        <f ca="1">IF(AHR103&lt;&gt;"",RANK(AIC103,AIC101:AIC104),"")</f>
        <v>1</v>
      </c>
      <c r="AIE103" s="395">
        <f ca="1">IF(AHR103&lt;&gt;"",SUMPRODUCT((AIC101:AIC104=AIC103)*(AHX101:AHX104&gt;AHX103)),"")</f>
        <v>0</v>
      </c>
      <c r="AIF103" s="395">
        <f ca="1">IF(AHR103&lt;&gt;"",SUMPRODUCT((AIC101:AIC104=AIC103)*(AHX101:AHX104=AHX103)*(AHV101:AHV104&gt;AHV103)),"")</f>
        <v>0</v>
      </c>
      <c r="AIG103" s="395">
        <f ca="1">IF(AHR103&lt;&gt;"",SUMPRODUCT((AIC101:AIC104=AIC103)*(AHX101:AHX104=AHX103)*(AHV101:AHV104=AHV103)*(AHZ101:AHZ104&gt;AHZ103)),"")</f>
        <v>0</v>
      </c>
      <c r="AIH103" s="395">
        <f ca="1">IF(AHR103&lt;&gt;"",SUMPRODUCT((AIC101:AIC104=AIC103)*(AHX101:AHX104=AHX103)*(AHV101:AHV104=AHV103)*(AHZ101:AHZ104=AHZ103)*(AIA101:AIA104&gt;AIA103)),"")</f>
        <v>0</v>
      </c>
      <c r="AII103" s="395">
        <f ca="1">IF(AHR103&lt;&gt;"",SUMPRODUCT((AIC101:AIC104=AIC103)*(AHX101:AHX104=AHX103)*(AHV101:AHV104=AHV103)*(AHZ101:AHZ104=AHZ103)*(AIA101:AIA104=AIA103)*(AIB101:AIB104&gt;AIB103)),"")</f>
        <v>1</v>
      </c>
      <c r="AIJ103" s="395">
        <f t="shared" ca="1" si="7994"/>
        <v>2</v>
      </c>
      <c r="AIK103" s="395" t="str">
        <f ca="1">IF(AIL51&lt;&gt;"",SUMPRODUCT((AIS49:AIS52=AIS51)*(AIR49:AIR52=AIR51)*(AIP49:AIP52=AIP51)*(AIQ49:AIQ52=AIQ51)),"")</f>
        <v/>
      </c>
      <c r="AIL103" s="395" t="str">
        <f ca="1">IF(AND(AIK103&lt;&gt;"",AIK103&gt;1),AIL51,"")</f>
        <v/>
      </c>
      <c r="AIM103" s="395">
        <f ca="1">SUMPRODUCT((AKW3:AKW54=AIL103)*(AKZ3:AKZ54=AIL104)*(ALA3:ALA54="W"))+SUMPRODUCT((AKW3:AKW54=AIL103)*(AKZ3:AKZ54=AIL105)*(ALA3:ALA54="W"))+SUMPRODUCT((AKW3:AKW54=AIL103)*(AKZ3:AKZ54=AIL102)*(ALA3:ALA54="W"))+SUMPRODUCT((AKW3:AKW54=AIL104)*(AKZ3:AKZ54=AIL103)*(ALB3:ALB54="W"))+SUMPRODUCT((AKW3:AKW54=AIL105)*(AKZ3:AKZ54=AIL103)*(ALB3:ALB54="W"))+SUMPRODUCT((AKW3:AKW54=AIL102)*(AKZ3:AKZ54=AIL103)*(ALB3:ALB54="W"))</f>
        <v>0</v>
      </c>
      <c r="AIN103" s="395">
        <f ca="1">SUMPRODUCT((AKW3:AKW54=AIL103)*(AKZ3:AKZ54=AIL104)*(ALA3:ALA54="D"))+SUMPRODUCT((AKW3:AKW54=AIL103)*(AKZ3:AKZ54=AIL105)*(ALA3:ALA54="D"))+SUMPRODUCT((AKW3:AKW54=AIL103)*(AKZ3:AKZ54=AIL102)*(ALA3:ALA54="D"))+SUMPRODUCT((AKW3:AKW54=AIL104)*(AKZ3:AKZ54=AIL103)*(ALA3:ALA54="D"))+SUMPRODUCT((AKW3:AKW54=AIL105)*(AKZ3:AKZ54=AIL103)*(ALA3:ALA54="D"))+SUMPRODUCT((AKW3:AKW54=AIL102)*(AKZ3:AKZ54=AIL103)*(ALA3:ALA54="D"))</f>
        <v>0</v>
      </c>
      <c r="AIO103" s="395">
        <f ca="1">SUMPRODUCT((AKW3:AKW54=AIL103)*(AKZ3:AKZ54=AIL104)*(ALA3:ALA54="L"))+SUMPRODUCT((AKW3:AKW54=AIL103)*(AKZ3:AKZ54=AIL105)*(ALA3:ALA54="L"))+SUMPRODUCT((AKW3:AKW54=AIL103)*(AKZ3:AKZ54=AIL102)*(ALA3:ALA54="L"))+SUMPRODUCT((AKW3:AKW54=AIL104)*(AKZ3:AKZ54=AIL103)*(ALB3:ALB54="L"))+SUMPRODUCT((AKW3:AKW54=AIL105)*(AKZ3:AKZ54=AIL103)*(ALB3:ALB54="L"))+SUMPRODUCT((AKW3:AKW54=AIL102)*(AKZ3:AKZ54=AIL103)*(ALB3:ALB54="L"))</f>
        <v>0</v>
      </c>
      <c r="AIP103" s="395">
        <f ca="1">SUMPRODUCT((AKW3:AKW54=AIL103)*(AKZ3:AKZ54=AIL104)*AKX3:AKX54)+SUMPRODUCT((AKW3:AKW54=AIL103)*(AKZ3:AKZ54=AIL105)*AKX3:AKX54)+SUMPRODUCT((AKW3:AKW54=AIL103)*(AKZ3:AKZ54=AIL101)*AKX3:AKX54)+SUMPRODUCT((AKW3:AKW54=AIL103)*(AKZ3:AKZ54=AIL102)*AKX3:AKX54)+SUMPRODUCT((AKW3:AKW54=AIL104)*(AKZ3:AKZ54=AIL103)*AKY3:AKY54)+SUMPRODUCT((AKW3:AKW54=AIL105)*(AKZ3:AKZ54=AIL103)*AKY3:AKY54)+SUMPRODUCT((AKW3:AKW54=AIL101)*(AKZ3:AKZ54=AIL103)*AKY3:AKY54)+SUMPRODUCT((AKW3:AKW54=AIL102)*(AKZ3:AKZ54=AIL103)*AKY3:AKY54)</f>
        <v>0</v>
      </c>
      <c r="AIQ103" s="395">
        <f ca="1">SUMPRODUCT((AKW3:AKW54=AIL103)*(AKZ3:AKZ54=AIL104)*AKY3:AKY54)+SUMPRODUCT((AKW3:AKW54=AIL103)*(AKZ3:AKZ54=AIL105)*AKY3:AKY54)+SUMPRODUCT((AKW3:AKW54=AIL103)*(AKZ3:AKZ54=AIL101)*AKY3:AKY54)+SUMPRODUCT((AKW3:AKW54=AIL103)*(AKZ3:AKZ54=AIL102)*AKY3:AKY54)+SUMPRODUCT((AKW3:AKW54=AIL104)*(AKZ3:AKZ54=AIL103)*AKX3:AKX54)+SUMPRODUCT((AKW3:AKW54=AIL105)*(AKZ3:AKZ54=AIL103)*AKX3:AKX54)+SUMPRODUCT((AKW3:AKW54=AIL101)*(AKZ3:AKZ54=AIL103)*AKX3:AKX54)+SUMPRODUCT((AKW3:AKW54=AIL102)*(AKZ3:AKZ54=AIL103)*AKX3:AKX54)</f>
        <v>0</v>
      </c>
      <c r="AIR103" s="395">
        <f ca="1">AIP103-AIQ103+1000</f>
        <v>1000</v>
      </c>
      <c r="AIS103" s="395" t="str">
        <f t="shared" ca="1" si="7995"/>
        <v/>
      </c>
      <c r="AIT103" s="395" t="str">
        <f ca="1">IF(AIL103&lt;&gt;"",VLOOKUP(AIL103,AGY4:AHE52,7,FALSE),"")</f>
        <v/>
      </c>
      <c r="AIU103" s="395" t="str">
        <f ca="1">IF(AIL103&lt;&gt;"",VLOOKUP(AIL103,AGY4:AHE52,5,FALSE),"")</f>
        <v/>
      </c>
      <c r="AIV103" s="395" t="str">
        <f ca="1">IF(AIL103&lt;&gt;"",VLOOKUP(AIL103,AGY4:AHG52,9,FALSE),"")</f>
        <v/>
      </c>
      <c r="AIW103" s="395" t="str">
        <f t="shared" ca="1" si="7996"/>
        <v/>
      </c>
      <c r="AIX103" s="395" t="str">
        <f ca="1">IF(AIL103&lt;&gt;"",RANK(AIW103,AIW101:AIW104),"")</f>
        <v/>
      </c>
      <c r="AIY103" s="395" t="str">
        <f ca="1">IF(AIL103&lt;&gt;"",SUMPRODUCT((AIW101:AIW104=AIW103)*(AIR101:AIR104&gt;AIR103)),"")</f>
        <v/>
      </c>
      <c r="AIZ103" s="395" t="str">
        <f ca="1">IF(AIL103&lt;&gt;"",SUMPRODUCT((AIW101:AIW104=AIW103)*(AIR101:AIR104=AIR103)*(AIP101:AIP104&gt;AIP103)),"")</f>
        <v/>
      </c>
      <c r="AJA103" s="395" t="str">
        <f ca="1">IF(AIL103&lt;&gt;"",SUMPRODUCT((AIW101:AIW104=AIW103)*(AIR101:AIR104=AIR103)*(AIP101:AIP104=AIP103)*(AIT101:AIT104&gt;AIT103)),"")</f>
        <v/>
      </c>
      <c r="AJB103" s="395" t="str">
        <f ca="1">IF(AIL103&lt;&gt;"",SUMPRODUCT((AIW101:AIW104=AIW103)*(AIR101:AIR104=AIR103)*(AIP101:AIP104=AIP103)*(AIT101:AIT104=AIT103)*(AIU101:AIU104&gt;AIU103)),"")</f>
        <v/>
      </c>
      <c r="AJC103" s="395" t="str">
        <f ca="1">IF(AIL103&lt;&gt;"",SUMPRODUCT((AIW101:AIW104=AIW103)*(AIR101:AIR104=AIR103)*(AIP101:AIP104=AIP103)*(AIT101:AIT104=AIT103)*(AIU101:AIU104=AIU103)*(AIV101:AIV104&gt;AIV103)),"")</f>
        <v/>
      </c>
      <c r="AJD103" s="395" t="str">
        <f t="shared" ref="AJD103:AJD104" ca="1" si="8015">IF(AIL103&lt;&gt;"",SUM(AIX103:AJC103)+1,"")</f>
        <v/>
      </c>
      <c r="ALL103" s="395">
        <f ca="1">IF(COUNTIF(ALL49:ALL52,4)=4,1,SUMPRODUCT((ALL49:ALL52=ALL51)*(ALK49:ALK52=ALK51)*(ALI49:ALI52&gt;ALI51))+1)</f>
        <v>1</v>
      </c>
      <c r="ALW103" s="395">
        <f ca="1">IF(ALX51&lt;&gt;"",SUMPRODUCT((AME49:AME52=AME51)*(AMD49:AMD52=AMD51)*(AMB49:AMB52=AMB51)*(AMC49:AMC52=AMC51)),"")</f>
        <v>4</v>
      </c>
      <c r="ALX103" s="395" t="str">
        <f ca="1">IF(AND(ALW103&lt;&gt;"",ALW103&gt;1),ALX51,"")</f>
        <v>Salzburg</v>
      </c>
      <c r="ALY103" s="395">
        <f ca="1">SUMPRODUCT((APC3:APC54=ALX103)*(APF3:APF54=ALX104)*(APG3:APG54="W"))+SUMPRODUCT((APC3:APC54=ALX103)*(APF3:APF54=ALX105)*(APG3:APG54="W"))+SUMPRODUCT((APC3:APC54=ALX103)*(APF3:APF54=ALX101)*(APG3:APG54="W"))+SUMPRODUCT((APC3:APC54=ALX103)*(APF3:APF54=ALX102)*(APG3:APG54="W"))+SUMPRODUCT((APC3:APC54=ALX104)*(APF3:APF54=ALX103)*(APH3:APH54="W"))+SUMPRODUCT((APC3:APC54=ALX105)*(APF3:APF54=ALX103)*(APH3:APH54="W"))+SUMPRODUCT((APC3:APC54=ALX101)*(APF3:APF54=ALX103)*(APH3:APH54="W"))+SUMPRODUCT((APC3:APC54=ALX102)*(APF3:APF54=ALX103)*(APH3:APH54="W"))</f>
        <v>0</v>
      </c>
      <c r="ALZ103" s="395">
        <f ca="1">SUMPRODUCT((APC3:APC54=ALX103)*(APF3:APF54=ALX104)*(APG3:APG54="D"))+SUMPRODUCT((APC3:APC54=ALX103)*(APF3:APF54=ALX105)*(APG3:APG54="D"))+SUMPRODUCT((APC3:APC54=ALX103)*(APF3:APF54=ALX101)*(APG3:APG54="D"))+SUMPRODUCT((APC3:APC54=ALX103)*(APF3:APF54=ALX102)*(APG3:APG54="D"))+SUMPRODUCT((APC3:APC54=ALX104)*(APF3:APF54=ALX103)*(APG3:APG54="D"))+SUMPRODUCT((APC3:APC54=ALX105)*(APF3:APF54=ALX103)*(APG3:APG54="D"))+SUMPRODUCT((APC3:APC54=ALX101)*(APF3:APF54=ALX103)*(APG3:APG54="D"))+SUMPRODUCT((APC3:APC54=ALX102)*(APF3:APF54=ALX103)*(APG3:APG54="D"))</f>
        <v>0</v>
      </c>
      <c r="AMA103" s="395">
        <f ca="1">SUMPRODUCT((APC3:APC54=ALX103)*(APF3:APF54=ALX104)*(APG3:APG54="L"))+SUMPRODUCT((APC3:APC54=ALX103)*(APF3:APF54=ALX105)*(APG3:APG54="L"))+SUMPRODUCT((APC3:APC54=ALX103)*(APF3:APF54=ALX101)*(APG3:APG54="L"))+SUMPRODUCT((APC3:APC54=ALX103)*(APF3:APF54=ALX102)*(APG3:APG54="L"))+SUMPRODUCT((APC3:APC54=ALX104)*(APF3:APF54=ALX103)*(APH3:APH54="L"))+SUMPRODUCT((APC3:APC54=ALX105)*(APF3:APF54=ALX103)*(APH3:APH54="L"))+SUMPRODUCT((APC3:APC54=ALX101)*(APF3:APF54=ALX103)*(APH3:APH54="L"))+SUMPRODUCT((APC3:APC54=ALX102)*(APF3:APF54=ALX103)*(APH3:APH54="L"))</f>
        <v>0</v>
      </c>
      <c r="AMB103" s="395">
        <f ca="1">SUMPRODUCT((APC3:APC54=ALX103)*(APF3:APF54=ALX104)*APD3:APD54)+SUMPRODUCT((APC3:APC54=ALX103)*(APF3:APF54=ALX105)*APD3:APD54)+SUMPRODUCT((APC3:APC54=ALX103)*(APF3:APF54=ALX101)*APD3:APD54)+SUMPRODUCT((APC3:APC54=ALX103)*(APF3:APF54=ALX102)*APD3:APD54)+SUMPRODUCT((APC3:APC54=ALX104)*(APF3:APF54=ALX103)*APE3:APE54)+SUMPRODUCT((APC3:APC54=ALX105)*(APF3:APF54=ALX103)*APE3:APE54)+SUMPRODUCT((APC3:APC54=ALX101)*(APF3:APF54=ALX103)*APE3:APE54)+SUMPRODUCT((APC3:APC54=ALX102)*(APF3:APF54=ALX103)*APE3:APE54)</f>
        <v>0</v>
      </c>
      <c r="AMC103" s="395">
        <f ca="1">SUMPRODUCT((APC3:APC54=ALX103)*(APF3:APF54=ALX104)*APE3:APE54)+SUMPRODUCT((APC3:APC54=ALX103)*(APF3:APF54=ALX105)*APE3:APE54)+SUMPRODUCT((APC3:APC54=ALX103)*(APF3:APF54=ALX101)*APE3:APE54)+SUMPRODUCT((APC3:APC54=ALX103)*(APF3:APF54=ALX102)*APE3:APE54)+SUMPRODUCT((APC3:APC54=ALX104)*(APF3:APF54=ALX103)*APD3:APD54)+SUMPRODUCT((APC3:APC54=ALX105)*(APF3:APF54=ALX103)*APD3:APD54)+SUMPRODUCT((APC3:APC54=ALX101)*(APF3:APF54=ALX103)*APD3:APD54)+SUMPRODUCT((APC3:APC54=ALX102)*(APF3:APF54=ALX103)*APD3:APD54)</f>
        <v>0</v>
      </c>
      <c r="AMD103" s="395">
        <f ca="1">AMB103-AMC103+1000</f>
        <v>1000</v>
      </c>
      <c r="AME103" s="395">
        <f t="shared" ca="1" si="7997"/>
        <v>0</v>
      </c>
      <c r="AMF103" s="395">
        <f ca="1">IF(ALX103&lt;&gt;"",VLOOKUP(ALX103,ALE4:ALK52,7,FALSE),"")</f>
        <v>1000</v>
      </c>
      <c r="AMG103" s="395">
        <f ca="1">IF(ALX103&lt;&gt;"",VLOOKUP(ALX103,ALE4:ALK52,5,FALSE),"")</f>
        <v>0</v>
      </c>
      <c r="AMH103" s="395">
        <f ca="1">IF(ALX103&lt;&gt;"",VLOOKUP(ALX103,ALE4:ALM52,9,FALSE),"")</f>
        <v>17</v>
      </c>
      <c r="AMI103" s="395">
        <f t="shared" ca="1" si="7998"/>
        <v>0</v>
      </c>
      <c r="AMJ103" s="395">
        <f ca="1">IF(ALX103&lt;&gt;"",RANK(AMI103,AMI101:AMI104),"")</f>
        <v>1</v>
      </c>
      <c r="AMK103" s="395">
        <f ca="1">IF(ALX103&lt;&gt;"",SUMPRODUCT((AMI101:AMI104=AMI103)*(AMD101:AMD104&gt;AMD103)),"")</f>
        <v>0</v>
      </c>
      <c r="AML103" s="395">
        <f ca="1">IF(ALX103&lt;&gt;"",SUMPRODUCT((AMI101:AMI104=AMI103)*(AMD101:AMD104=AMD103)*(AMB101:AMB104&gt;AMB103)),"")</f>
        <v>0</v>
      </c>
      <c r="AMM103" s="395">
        <f ca="1">IF(ALX103&lt;&gt;"",SUMPRODUCT((AMI101:AMI104=AMI103)*(AMD101:AMD104=AMD103)*(AMB101:AMB104=AMB103)*(AMF101:AMF104&gt;AMF103)),"")</f>
        <v>0</v>
      </c>
      <c r="AMN103" s="395">
        <f ca="1">IF(ALX103&lt;&gt;"",SUMPRODUCT((AMI101:AMI104=AMI103)*(AMD101:AMD104=AMD103)*(AMB101:AMB104=AMB103)*(AMF101:AMF104=AMF103)*(AMG101:AMG104&gt;AMG103)),"")</f>
        <v>0</v>
      </c>
      <c r="AMO103" s="395">
        <f ca="1">IF(ALX103&lt;&gt;"",SUMPRODUCT((AMI101:AMI104=AMI103)*(AMD101:AMD104=AMD103)*(AMB101:AMB104=AMB103)*(AMF101:AMF104=AMF103)*(AMG101:AMG104=AMG103)*(AMH101:AMH104&gt;AMH103)),"")</f>
        <v>1</v>
      </c>
      <c r="AMP103" s="395">
        <f t="shared" ca="1" si="7999"/>
        <v>2</v>
      </c>
      <c r="AMQ103" s="395" t="str">
        <f ca="1">IF(AMR51&lt;&gt;"",SUMPRODUCT((AMY49:AMY52=AMY51)*(AMX49:AMX52=AMX51)*(AMV49:AMV52=AMV51)*(AMW49:AMW52=AMW51)),"")</f>
        <v/>
      </c>
      <c r="AMR103" s="395" t="str">
        <f ca="1">IF(AND(AMQ103&lt;&gt;"",AMQ103&gt;1),AMR51,"")</f>
        <v/>
      </c>
      <c r="AMS103" s="395">
        <f ca="1">SUMPRODUCT((APC3:APC54=AMR103)*(APF3:APF54=AMR104)*(APG3:APG54="W"))+SUMPRODUCT((APC3:APC54=AMR103)*(APF3:APF54=AMR105)*(APG3:APG54="W"))+SUMPRODUCT((APC3:APC54=AMR103)*(APF3:APF54=AMR102)*(APG3:APG54="W"))+SUMPRODUCT((APC3:APC54=AMR104)*(APF3:APF54=AMR103)*(APH3:APH54="W"))+SUMPRODUCT((APC3:APC54=AMR105)*(APF3:APF54=AMR103)*(APH3:APH54="W"))+SUMPRODUCT((APC3:APC54=AMR102)*(APF3:APF54=AMR103)*(APH3:APH54="W"))</f>
        <v>0</v>
      </c>
      <c r="AMT103" s="395">
        <f ca="1">SUMPRODUCT((APC3:APC54=AMR103)*(APF3:APF54=AMR104)*(APG3:APG54="D"))+SUMPRODUCT((APC3:APC54=AMR103)*(APF3:APF54=AMR105)*(APG3:APG54="D"))+SUMPRODUCT((APC3:APC54=AMR103)*(APF3:APF54=AMR102)*(APG3:APG54="D"))+SUMPRODUCT((APC3:APC54=AMR104)*(APF3:APF54=AMR103)*(APG3:APG54="D"))+SUMPRODUCT((APC3:APC54=AMR105)*(APF3:APF54=AMR103)*(APG3:APG54="D"))+SUMPRODUCT((APC3:APC54=AMR102)*(APF3:APF54=AMR103)*(APG3:APG54="D"))</f>
        <v>0</v>
      </c>
      <c r="AMU103" s="395">
        <f ca="1">SUMPRODUCT((APC3:APC54=AMR103)*(APF3:APF54=AMR104)*(APG3:APG54="L"))+SUMPRODUCT((APC3:APC54=AMR103)*(APF3:APF54=AMR105)*(APG3:APG54="L"))+SUMPRODUCT((APC3:APC54=AMR103)*(APF3:APF54=AMR102)*(APG3:APG54="L"))+SUMPRODUCT((APC3:APC54=AMR104)*(APF3:APF54=AMR103)*(APH3:APH54="L"))+SUMPRODUCT((APC3:APC54=AMR105)*(APF3:APF54=AMR103)*(APH3:APH54="L"))+SUMPRODUCT((APC3:APC54=AMR102)*(APF3:APF54=AMR103)*(APH3:APH54="L"))</f>
        <v>0</v>
      </c>
      <c r="AMV103" s="395">
        <f ca="1">SUMPRODUCT((APC3:APC54=AMR103)*(APF3:APF54=AMR104)*APD3:APD54)+SUMPRODUCT((APC3:APC54=AMR103)*(APF3:APF54=AMR105)*APD3:APD54)+SUMPRODUCT((APC3:APC54=AMR103)*(APF3:APF54=AMR101)*APD3:APD54)+SUMPRODUCT((APC3:APC54=AMR103)*(APF3:APF54=AMR102)*APD3:APD54)+SUMPRODUCT((APC3:APC54=AMR104)*(APF3:APF54=AMR103)*APE3:APE54)+SUMPRODUCT((APC3:APC54=AMR105)*(APF3:APF54=AMR103)*APE3:APE54)+SUMPRODUCT((APC3:APC54=AMR101)*(APF3:APF54=AMR103)*APE3:APE54)+SUMPRODUCT((APC3:APC54=AMR102)*(APF3:APF54=AMR103)*APE3:APE54)</f>
        <v>0</v>
      </c>
      <c r="AMW103" s="395">
        <f ca="1">SUMPRODUCT((APC3:APC54=AMR103)*(APF3:APF54=AMR104)*APE3:APE54)+SUMPRODUCT((APC3:APC54=AMR103)*(APF3:APF54=AMR105)*APE3:APE54)+SUMPRODUCT((APC3:APC54=AMR103)*(APF3:APF54=AMR101)*APE3:APE54)+SUMPRODUCT((APC3:APC54=AMR103)*(APF3:APF54=AMR102)*APE3:APE54)+SUMPRODUCT((APC3:APC54=AMR104)*(APF3:APF54=AMR103)*APD3:APD54)+SUMPRODUCT((APC3:APC54=AMR105)*(APF3:APF54=AMR103)*APD3:APD54)+SUMPRODUCT((APC3:APC54=AMR101)*(APF3:APF54=AMR103)*APD3:APD54)+SUMPRODUCT((APC3:APC54=AMR102)*(APF3:APF54=AMR103)*APD3:APD54)</f>
        <v>0</v>
      </c>
      <c r="AMX103" s="395">
        <f ca="1">AMV103-AMW103+1000</f>
        <v>1000</v>
      </c>
      <c r="AMY103" s="395" t="str">
        <f t="shared" ca="1" si="8000"/>
        <v/>
      </c>
      <c r="AMZ103" s="395" t="str">
        <f ca="1">IF(AMR103&lt;&gt;"",VLOOKUP(AMR103,ALE4:ALK52,7,FALSE),"")</f>
        <v/>
      </c>
      <c r="ANA103" s="395" t="str">
        <f ca="1">IF(AMR103&lt;&gt;"",VLOOKUP(AMR103,ALE4:ALK52,5,FALSE),"")</f>
        <v/>
      </c>
      <c r="ANB103" s="395" t="str">
        <f ca="1">IF(AMR103&lt;&gt;"",VLOOKUP(AMR103,ALE4:ALM52,9,FALSE),"")</f>
        <v/>
      </c>
      <c r="ANC103" s="395" t="str">
        <f t="shared" ca="1" si="8001"/>
        <v/>
      </c>
      <c r="AND103" s="395" t="str">
        <f ca="1">IF(AMR103&lt;&gt;"",RANK(ANC103,ANC101:ANC104),"")</f>
        <v/>
      </c>
      <c r="ANE103" s="395" t="str">
        <f ca="1">IF(AMR103&lt;&gt;"",SUMPRODUCT((ANC101:ANC104=ANC103)*(AMX101:AMX104&gt;AMX103)),"")</f>
        <v/>
      </c>
      <c r="ANF103" s="395" t="str">
        <f ca="1">IF(AMR103&lt;&gt;"",SUMPRODUCT((ANC101:ANC104=ANC103)*(AMX101:AMX104=AMX103)*(AMV101:AMV104&gt;AMV103)),"")</f>
        <v/>
      </c>
      <c r="ANG103" s="395" t="str">
        <f ca="1">IF(AMR103&lt;&gt;"",SUMPRODUCT((ANC101:ANC104=ANC103)*(AMX101:AMX104=AMX103)*(AMV101:AMV104=AMV103)*(AMZ101:AMZ104&gt;AMZ103)),"")</f>
        <v/>
      </c>
      <c r="ANH103" s="395" t="str">
        <f ca="1">IF(AMR103&lt;&gt;"",SUMPRODUCT((ANC101:ANC104=ANC103)*(AMX101:AMX104=AMX103)*(AMV101:AMV104=AMV103)*(AMZ101:AMZ104=AMZ103)*(ANA101:ANA104&gt;ANA103)),"")</f>
        <v/>
      </c>
      <c r="ANI103" s="395" t="str">
        <f ca="1">IF(AMR103&lt;&gt;"",SUMPRODUCT((ANC101:ANC104=ANC103)*(AMX101:AMX104=AMX103)*(AMV101:AMV104=AMV103)*(AMZ101:AMZ104=AMZ103)*(ANA101:ANA104=ANA103)*(ANB101:ANB104&gt;ANB103)),"")</f>
        <v/>
      </c>
      <c r="ANJ103" s="395" t="str">
        <f t="shared" ref="ANJ103:ANJ104" ca="1" si="8016">IF(AMR103&lt;&gt;"",SUM(AND103:ANI103)+1,"")</f>
        <v/>
      </c>
      <c r="APR103" s="395">
        <f ca="1">IF(COUNTIF(APR49:APR52,4)=4,1,SUMPRODUCT((APR49:APR52=APR51)*(APQ49:APQ52=APQ51)*(APO49:APO52&gt;APO51))+1)</f>
        <v>1</v>
      </c>
      <c r="AQC103" s="395">
        <f ca="1">IF(AQD51&lt;&gt;"",SUMPRODUCT((AQK49:AQK52=AQK51)*(AQJ49:AQJ52=AQJ51)*(AQH49:AQH52=AQH51)*(AQI49:AQI52=AQI51)),"")</f>
        <v>4</v>
      </c>
      <c r="AQD103" s="395" t="str">
        <f ca="1">IF(AND(AQC103&lt;&gt;"",AQC103&gt;1),AQD51,"")</f>
        <v>Salzburg</v>
      </c>
      <c r="AQE103" s="395">
        <f ca="1">SUMPRODUCT((ATI3:ATI54=AQD103)*(ATL3:ATL54=AQD104)*(ATM3:ATM54="W"))+SUMPRODUCT((ATI3:ATI54=AQD103)*(ATL3:ATL54=AQD105)*(ATM3:ATM54="W"))+SUMPRODUCT((ATI3:ATI54=AQD103)*(ATL3:ATL54=AQD101)*(ATM3:ATM54="W"))+SUMPRODUCT((ATI3:ATI54=AQD103)*(ATL3:ATL54=AQD102)*(ATM3:ATM54="W"))+SUMPRODUCT((ATI3:ATI54=AQD104)*(ATL3:ATL54=AQD103)*(ATN3:ATN54="W"))+SUMPRODUCT((ATI3:ATI54=AQD105)*(ATL3:ATL54=AQD103)*(ATN3:ATN54="W"))+SUMPRODUCT((ATI3:ATI54=AQD101)*(ATL3:ATL54=AQD103)*(ATN3:ATN54="W"))+SUMPRODUCT((ATI3:ATI54=AQD102)*(ATL3:ATL54=AQD103)*(ATN3:ATN54="W"))</f>
        <v>0</v>
      </c>
      <c r="AQF103" s="395">
        <f ca="1">SUMPRODUCT((ATI3:ATI54=AQD103)*(ATL3:ATL54=AQD104)*(ATM3:ATM54="D"))+SUMPRODUCT((ATI3:ATI54=AQD103)*(ATL3:ATL54=AQD105)*(ATM3:ATM54="D"))+SUMPRODUCT((ATI3:ATI54=AQD103)*(ATL3:ATL54=AQD101)*(ATM3:ATM54="D"))+SUMPRODUCT((ATI3:ATI54=AQD103)*(ATL3:ATL54=AQD102)*(ATM3:ATM54="D"))+SUMPRODUCT((ATI3:ATI54=AQD104)*(ATL3:ATL54=AQD103)*(ATM3:ATM54="D"))+SUMPRODUCT((ATI3:ATI54=AQD105)*(ATL3:ATL54=AQD103)*(ATM3:ATM54="D"))+SUMPRODUCT((ATI3:ATI54=AQD101)*(ATL3:ATL54=AQD103)*(ATM3:ATM54="D"))+SUMPRODUCT((ATI3:ATI54=AQD102)*(ATL3:ATL54=AQD103)*(ATM3:ATM54="D"))</f>
        <v>0</v>
      </c>
      <c r="AQG103" s="395">
        <f ca="1">SUMPRODUCT((ATI3:ATI54=AQD103)*(ATL3:ATL54=AQD104)*(ATM3:ATM54="L"))+SUMPRODUCT((ATI3:ATI54=AQD103)*(ATL3:ATL54=AQD105)*(ATM3:ATM54="L"))+SUMPRODUCT((ATI3:ATI54=AQD103)*(ATL3:ATL54=AQD101)*(ATM3:ATM54="L"))+SUMPRODUCT((ATI3:ATI54=AQD103)*(ATL3:ATL54=AQD102)*(ATM3:ATM54="L"))+SUMPRODUCT((ATI3:ATI54=AQD104)*(ATL3:ATL54=AQD103)*(ATN3:ATN54="L"))+SUMPRODUCT((ATI3:ATI54=AQD105)*(ATL3:ATL54=AQD103)*(ATN3:ATN54="L"))+SUMPRODUCT((ATI3:ATI54=AQD101)*(ATL3:ATL54=AQD103)*(ATN3:ATN54="L"))+SUMPRODUCT((ATI3:ATI54=AQD102)*(ATL3:ATL54=AQD103)*(ATN3:ATN54="L"))</f>
        <v>0</v>
      </c>
      <c r="AQH103" s="395">
        <f ca="1">SUMPRODUCT((ATI3:ATI54=AQD103)*(ATL3:ATL54=AQD104)*ATJ3:ATJ54)+SUMPRODUCT((ATI3:ATI54=AQD103)*(ATL3:ATL54=AQD105)*ATJ3:ATJ54)+SUMPRODUCT((ATI3:ATI54=AQD103)*(ATL3:ATL54=AQD101)*ATJ3:ATJ54)+SUMPRODUCT((ATI3:ATI54=AQD103)*(ATL3:ATL54=AQD102)*ATJ3:ATJ54)+SUMPRODUCT((ATI3:ATI54=AQD104)*(ATL3:ATL54=AQD103)*ATK3:ATK54)+SUMPRODUCT((ATI3:ATI54=AQD105)*(ATL3:ATL54=AQD103)*ATK3:ATK54)+SUMPRODUCT((ATI3:ATI54=AQD101)*(ATL3:ATL54=AQD103)*ATK3:ATK54)+SUMPRODUCT((ATI3:ATI54=AQD102)*(ATL3:ATL54=AQD103)*ATK3:ATK54)</f>
        <v>0</v>
      </c>
      <c r="AQI103" s="395">
        <f ca="1">SUMPRODUCT((ATI3:ATI54=AQD103)*(ATL3:ATL54=AQD104)*ATK3:ATK54)+SUMPRODUCT((ATI3:ATI54=AQD103)*(ATL3:ATL54=AQD105)*ATK3:ATK54)+SUMPRODUCT((ATI3:ATI54=AQD103)*(ATL3:ATL54=AQD101)*ATK3:ATK54)+SUMPRODUCT((ATI3:ATI54=AQD103)*(ATL3:ATL54=AQD102)*ATK3:ATK54)+SUMPRODUCT((ATI3:ATI54=AQD104)*(ATL3:ATL54=AQD103)*ATJ3:ATJ54)+SUMPRODUCT((ATI3:ATI54=AQD105)*(ATL3:ATL54=AQD103)*ATJ3:ATJ54)+SUMPRODUCT((ATI3:ATI54=AQD101)*(ATL3:ATL54=AQD103)*ATJ3:ATJ54)+SUMPRODUCT((ATI3:ATI54=AQD102)*(ATL3:ATL54=AQD103)*ATJ3:ATJ54)</f>
        <v>0</v>
      </c>
      <c r="AQJ103" s="395">
        <f ca="1">AQH103-AQI103+1000</f>
        <v>1000</v>
      </c>
      <c r="AQK103" s="395">
        <f t="shared" ca="1" si="8002"/>
        <v>0</v>
      </c>
      <c r="AQL103" s="395">
        <f ca="1">IF(AQD103&lt;&gt;"",VLOOKUP(AQD103,APK4:APQ52,7,FALSE),"")</f>
        <v>1000</v>
      </c>
      <c r="AQM103" s="395">
        <f ca="1">IF(AQD103&lt;&gt;"",VLOOKUP(AQD103,APK4:APQ52,5,FALSE),"")</f>
        <v>0</v>
      </c>
      <c r="AQN103" s="395">
        <f ca="1">IF(AQD103&lt;&gt;"",VLOOKUP(AQD103,APK4:APS52,9,FALSE),"")</f>
        <v>17</v>
      </c>
      <c r="AQO103" s="395">
        <f t="shared" ca="1" si="8003"/>
        <v>0</v>
      </c>
      <c r="AQP103" s="395">
        <f ca="1">IF(AQD103&lt;&gt;"",RANK(AQO103,AQO101:AQO104),"")</f>
        <v>1</v>
      </c>
      <c r="AQQ103" s="395">
        <f ca="1">IF(AQD103&lt;&gt;"",SUMPRODUCT((AQO101:AQO104=AQO103)*(AQJ101:AQJ104&gt;AQJ103)),"")</f>
        <v>0</v>
      </c>
      <c r="AQR103" s="395">
        <f ca="1">IF(AQD103&lt;&gt;"",SUMPRODUCT((AQO101:AQO104=AQO103)*(AQJ101:AQJ104=AQJ103)*(AQH101:AQH104&gt;AQH103)),"")</f>
        <v>0</v>
      </c>
      <c r="AQS103" s="395">
        <f ca="1">IF(AQD103&lt;&gt;"",SUMPRODUCT((AQO101:AQO104=AQO103)*(AQJ101:AQJ104=AQJ103)*(AQH101:AQH104=AQH103)*(AQL101:AQL104&gt;AQL103)),"")</f>
        <v>0</v>
      </c>
      <c r="AQT103" s="395">
        <f ca="1">IF(AQD103&lt;&gt;"",SUMPRODUCT((AQO101:AQO104=AQO103)*(AQJ101:AQJ104=AQJ103)*(AQH101:AQH104=AQH103)*(AQL101:AQL104=AQL103)*(AQM101:AQM104&gt;AQM103)),"")</f>
        <v>0</v>
      </c>
      <c r="AQU103" s="395">
        <f ca="1">IF(AQD103&lt;&gt;"",SUMPRODUCT((AQO101:AQO104=AQO103)*(AQJ101:AQJ104=AQJ103)*(AQH101:AQH104=AQH103)*(AQL101:AQL104=AQL103)*(AQM101:AQM104=AQM103)*(AQN101:AQN104&gt;AQN103)),"")</f>
        <v>1</v>
      </c>
      <c r="AQV103" s="395">
        <f t="shared" ca="1" si="8004"/>
        <v>2</v>
      </c>
      <c r="AQW103" s="395" t="str">
        <f ca="1">IF(AQX51&lt;&gt;"",SUMPRODUCT((ARE49:ARE52=ARE51)*(ARD49:ARD52=ARD51)*(ARB49:ARB52=ARB51)*(ARC49:ARC52=ARC51)),"")</f>
        <v/>
      </c>
      <c r="AQX103" s="395" t="str">
        <f ca="1">IF(AND(AQW103&lt;&gt;"",AQW103&gt;1),AQX51,"")</f>
        <v/>
      </c>
      <c r="AQY103" s="395">
        <f ca="1">SUMPRODUCT((ATI3:ATI54=AQX103)*(ATL3:ATL54=AQX104)*(ATM3:ATM54="W"))+SUMPRODUCT((ATI3:ATI54=AQX103)*(ATL3:ATL54=AQX105)*(ATM3:ATM54="W"))+SUMPRODUCT((ATI3:ATI54=AQX103)*(ATL3:ATL54=AQX102)*(ATM3:ATM54="W"))+SUMPRODUCT((ATI3:ATI54=AQX104)*(ATL3:ATL54=AQX103)*(ATN3:ATN54="W"))+SUMPRODUCT((ATI3:ATI54=AQX105)*(ATL3:ATL54=AQX103)*(ATN3:ATN54="W"))+SUMPRODUCT((ATI3:ATI54=AQX102)*(ATL3:ATL54=AQX103)*(ATN3:ATN54="W"))</f>
        <v>0</v>
      </c>
      <c r="AQZ103" s="395">
        <f ca="1">SUMPRODUCT((ATI3:ATI54=AQX103)*(ATL3:ATL54=AQX104)*(ATM3:ATM54="D"))+SUMPRODUCT((ATI3:ATI54=AQX103)*(ATL3:ATL54=AQX105)*(ATM3:ATM54="D"))+SUMPRODUCT((ATI3:ATI54=AQX103)*(ATL3:ATL54=AQX102)*(ATM3:ATM54="D"))+SUMPRODUCT((ATI3:ATI54=AQX104)*(ATL3:ATL54=AQX103)*(ATM3:ATM54="D"))+SUMPRODUCT((ATI3:ATI54=AQX105)*(ATL3:ATL54=AQX103)*(ATM3:ATM54="D"))+SUMPRODUCT((ATI3:ATI54=AQX102)*(ATL3:ATL54=AQX103)*(ATM3:ATM54="D"))</f>
        <v>0</v>
      </c>
      <c r="ARA103" s="395">
        <f ca="1">SUMPRODUCT((ATI3:ATI54=AQX103)*(ATL3:ATL54=AQX104)*(ATM3:ATM54="L"))+SUMPRODUCT((ATI3:ATI54=AQX103)*(ATL3:ATL54=AQX105)*(ATM3:ATM54="L"))+SUMPRODUCT((ATI3:ATI54=AQX103)*(ATL3:ATL54=AQX102)*(ATM3:ATM54="L"))+SUMPRODUCT((ATI3:ATI54=AQX104)*(ATL3:ATL54=AQX103)*(ATN3:ATN54="L"))+SUMPRODUCT((ATI3:ATI54=AQX105)*(ATL3:ATL54=AQX103)*(ATN3:ATN54="L"))+SUMPRODUCT((ATI3:ATI54=AQX102)*(ATL3:ATL54=AQX103)*(ATN3:ATN54="L"))</f>
        <v>0</v>
      </c>
      <c r="ARB103" s="395">
        <f ca="1">SUMPRODUCT((ATI3:ATI54=AQX103)*(ATL3:ATL54=AQX104)*ATJ3:ATJ54)+SUMPRODUCT((ATI3:ATI54=AQX103)*(ATL3:ATL54=AQX105)*ATJ3:ATJ54)+SUMPRODUCT((ATI3:ATI54=AQX103)*(ATL3:ATL54=AQX101)*ATJ3:ATJ54)+SUMPRODUCT((ATI3:ATI54=AQX103)*(ATL3:ATL54=AQX102)*ATJ3:ATJ54)+SUMPRODUCT((ATI3:ATI54=AQX104)*(ATL3:ATL54=AQX103)*ATK3:ATK54)+SUMPRODUCT((ATI3:ATI54=AQX105)*(ATL3:ATL54=AQX103)*ATK3:ATK54)+SUMPRODUCT((ATI3:ATI54=AQX101)*(ATL3:ATL54=AQX103)*ATK3:ATK54)+SUMPRODUCT((ATI3:ATI54=AQX102)*(ATL3:ATL54=AQX103)*ATK3:ATK54)</f>
        <v>0</v>
      </c>
      <c r="ARC103" s="395">
        <f ca="1">SUMPRODUCT((ATI3:ATI54=AQX103)*(ATL3:ATL54=AQX104)*ATK3:ATK54)+SUMPRODUCT((ATI3:ATI54=AQX103)*(ATL3:ATL54=AQX105)*ATK3:ATK54)+SUMPRODUCT((ATI3:ATI54=AQX103)*(ATL3:ATL54=AQX101)*ATK3:ATK54)+SUMPRODUCT((ATI3:ATI54=AQX103)*(ATL3:ATL54=AQX102)*ATK3:ATK54)+SUMPRODUCT((ATI3:ATI54=AQX104)*(ATL3:ATL54=AQX103)*ATJ3:ATJ54)+SUMPRODUCT((ATI3:ATI54=AQX105)*(ATL3:ATL54=AQX103)*ATJ3:ATJ54)+SUMPRODUCT((ATI3:ATI54=AQX101)*(ATL3:ATL54=AQX103)*ATJ3:ATJ54)+SUMPRODUCT((ATI3:ATI54=AQX102)*(ATL3:ATL54=AQX103)*ATJ3:ATJ54)</f>
        <v>0</v>
      </c>
      <c r="ARD103" s="395">
        <f ca="1">ARB103-ARC103+1000</f>
        <v>1000</v>
      </c>
      <c r="ARE103" s="395" t="str">
        <f t="shared" ca="1" si="8005"/>
        <v/>
      </c>
      <c r="ARF103" s="395" t="str">
        <f ca="1">IF(AQX103&lt;&gt;"",VLOOKUP(AQX103,APK4:APQ52,7,FALSE),"")</f>
        <v/>
      </c>
      <c r="ARG103" s="395" t="str">
        <f ca="1">IF(AQX103&lt;&gt;"",VLOOKUP(AQX103,APK4:APQ52,5,FALSE),"")</f>
        <v/>
      </c>
      <c r="ARH103" s="395" t="str">
        <f ca="1">IF(AQX103&lt;&gt;"",VLOOKUP(AQX103,APK4:APS52,9,FALSE),"")</f>
        <v/>
      </c>
      <c r="ARI103" s="395" t="str">
        <f t="shared" ca="1" si="8006"/>
        <v/>
      </c>
      <c r="ARJ103" s="395" t="str">
        <f ca="1">IF(AQX103&lt;&gt;"",RANK(ARI103,ARI101:ARI104),"")</f>
        <v/>
      </c>
      <c r="ARK103" s="395" t="str">
        <f ca="1">IF(AQX103&lt;&gt;"",SUMPRODUCT((ARI101:ARI104=ARI103)*(ARD101:ARD104&gt;ARD103)),"")</f>
        <v/>
      </c>
      <c r="ARL103" s="395" t="str">
        <f ca="1">IF(AQX103&lt;&gt;"",SUMPRODUCT((ARI101:ARI104=ARI103)*(ARD101:ARD104=ARD103)*(ARB101:ARB104&gt;ARB103)),"")</f>
        <v/>
      </c>
      <c r="ARM103" s="395" t="str">
        <f ca="1">IF(AQX103&lt;&gt;"",SUMPRODUCT((ARI101:ARI104=ARI103)*(ARD101:ARD104=ARD103)*(ARB101:ARB104=ARB103)*(ARF101:ARF104&gt;ARF103)),"")</f>
        <v/>
      </c>
      <c r="ARN103" s="395" t="str">
        <f ca="1">IF(AQX103&lt;&gt;"",SUMPRODUCT((ARI101:ARI104=ARI103)*(ARD101:ARD104=ARD103)*(ARB101:ARB104=ARB103)*(ARF101:ARF104=ARF103)*(ARG101:ARG104&gt;ARG103)),"")</f>
        <v/>
      </c>
      <c r="ARO103" s="395" t="str">
        <f ca="1">IF(AQX103&lt;&gt;"",SUMPRODUCT((ARI101:ARI104=ARI103)*(ARD101:ARD104=ARD103)*(ARB101:ARB104=ARB103)*(ARF101:ARF104=ARF103)*(ARG101:ARG104=ARG103)*(ARH101:ARH104&gt;ARH103)),"")</f>
        <v/>
      </c>
      <c r="ARP103" s="395" t="str">
        <f t="shared" ref="ARP103:ARP104" ca="1" si="8017">IF(AQX103&lt;&gt;"",SUM(ARJ103:ARO103)+1,"")</f>
        <v/>
      </c>
    </row>
    <row r="104" spans="7:1160" x14ac:dyDescent="0.25">
      <c r="G104" s="395">
        <v>1</v>
      </c>
      <c r="H104" s="395">
        <v>1</v>
      </c>
      <c r="I104" s="395">
        <v>1</v>
      </c>
      <c r="J104" s="395">
        <f>IF(COUNTIF(J49:J52,4)=4,1,SUMPRODUCT((J49:J52=J52)*(I49:I52=I52)*(G49:G52&gt;G52))+1)</f>
        <v>1</v>
      </c>
      <c r="U104" s="395" t="str">
        <f>IF(V52&lt;&gt;"",SUMPRODUCT((AC49:AC52=AC52)*(AB49:AB52=AB52)*(Z49:Z52=Z52)*(AA49:AA52=AA52)),"")</f>
        <v/>
      </c>
      <c r="V104" s="395" t="str">
        <f>IF(AND(U104&lt;&gt;"",U104&gt;1),V52,"")</f>
        <v/>
      </c>
      <c r="W104" s="395">
        <f>SUMPRODUCT((DA3:DA54=V104)*(DD3:DD54=V105)*(DE3:DE54="W"))+SUMPRODUCT((DA3:DA54=V104)*(DD3:DD54=V101)*(DE3:DE54="W"))+SUMPRODUCT((DA3:DA54=V104)*(DD3:DD54=V102)*(DE3:DE54="W"))+SUMPRODUCT((DA3:DA54=V104)*(DD3:DD54=V103)*(DE3:DE54="W"))+SUMPRODUCT((DA3:DA54=V105)*(DD3:DD54=V104)*(DF3:DF54="W"))+SUMPRODUCT((DA3:DA54=V101)*(DD3:DD54=V104)*(DF3:DF54="W"))+SUMPRODUCT((DA3:DA54=V102)*(DD3:DD54=V104)*(DF3:DF54="W"))+SUMPRODUCT((DA3:DA54=V103)*(DD3:DD54=V104)*(DF3:DF54="W"))</f>
        <v>0</v>
      </c>
      <c r="X104" s="395">
        <f>SUMPRODUCT((DA3:DA54=V104)*(DD3:DD54=V105)*(DE3:DE54="D"))+SUMPRODUCT((DA3:DA54=V104)*(DD3:DD54=V101)*(DE3:DE54="D"))+SUMPRODUCT((DA3:DA54=V104)*(DD3:DD54=V102)*(DE3:DE54="D"))+SUMPRODUCT((DA3:DA54=V104)*(DD3:DD54=V103)*(DE3:DE54="D"))+SUMPRODUCT((DA3:DA54=V105)*(DD3:DD54=V104)*(DE3:DE54="D"))+SUMPRODUCT((DA3:DA54=V101)*(DD3:DD54=V104)*(DE3:DE54="D"))+SUMPRODUCT((DA3:DA54=V102)*(DD3:DD54=V104)*(DE3:DE54="D"))+SUMPRODUCT((DA3:DA54=V103)*(DD3:DD54=V104)*(DE3:DE54="D"))</f>
        <v>0</v>
      </c>
      <c r="Y104" s="395">
        <f>SUMPRODUCT((DA3:DA54=V104)*(DD3:DD54=V105)*(DE3:DE54="L"))+SUMPRODUCT((DA3:DA54=V104)*(DD3:DD54=V101)*(DE3:DE54="L"))+SUMPRODUCT((DA3:DA54=V104)*(DD3:DD54=V102)*(DE3:DE54="L"))+SUMPRODUCT((DA3:DA54=V104)*(DD3:DD54=V103)*(DE3:DE54="L"))+SUMPRODUCT((DA3:DA54=V105)*(DD3:DD54=V104)*(DF3:DF54="L"))+SUMPRODUCT((DA3:DA54=V101)*(DD3:DD54=V104)*(DF3:DF54="L"))+SUMPRODUCT((DA3:DA54=V102)*(DD3:DD54=V104)*(DF3:DF54="L"))+SUMPRODUCT((DA3:DA54=V103)*(DD3:DD54=V104)*(DF3:DF54="L"))</f>
        <v>0</v>
      </c>
      <c r="Z104" s="395">
        <f>SUMPRODUCT((DA3:DA54=V104)*(DD3:DD54=V105)*DB3:DB54)+SUMPRODUCT((DA3:DA54=V104)*(DD3:DD54=V101)*DB3:DB54)+SUMPRODUCT((DA3:DA54=V104)*(DD3:DD54=V102)*DB3:DB54)+SUMPRODUCT((DA3:DA54=V104)*(DD3:DD54=V103)*DB3:DB54)+SUMPRODUCT((DA3:DA54=V105)*(DD3:DD54=V104)*DC3:DC54)+SUMPRODUCT((DA3:DA54=V101)*(DD3:DD54=V104)*DC3:DC54)+SUMPRODUCT((DA3:DA54=V102)*(DD3:DD54=V104)*DC3:DC54)+SUMPRODUCT((DA3:DA54=V103)*(DD3:DD54=V104)*DC3:DC54)</f>
        <v>0</v>
      </c>
      <c r="AA104" s="395">
        <f>SUMPRODUCT((DA3:DA54=V104)*(DD3:DD54=V105)*DC3:DC54)+SUMPRODUCT((DA3:DA54=V104)*(DD3:DD54=V101)*DC3:DC54)+SUMPRODUCT((DA3:DA54=V104)*(DD3:DD54=V102)*DC3:DC54)+SUMPRODUCT((DA3:DA54=V104)*(DD3:DD54=V103)*DC3:DC54)+SUMPRODUCT((DA3:DA54=V105)*(DD3:DD54=V104)*DB3:DB54)+SUMPRODUCT((DA3:DA54=V101)*(DD3:DD54=V104)*DB3:DB54)+SUMPRODUCT((DA3:DA54=V102)*(DD3:DD54=V104)*DB3:DB54)+SUMPRODUCT((DA3:DA54=V103)*(DD3:DD54=V104)*DB3:DB54)</f>
        <v>0</v>
      </c>
      <c r="AB104" s="395">
        <f>Z104-AA104+1000</f>
        <v>1000</v>
      </c>
      <c r="AC104" s="395" t="str">
        <f t="shared" si="7952"/>
        <v/>
      </c>
      <c r="AD104" s="395" t="str">
        <f>IF(V104&lt;&gt;"",VLOOKUP(V104,C4:I52,7,FALSE),"")</f>
        <v/>
      </c>
      <c r="AE104" s="395" t="str">
        <f>IF(V104&lt;&gt;"",VLOOKUP(V104,C4:I52,5,FALSE),"")</f>
        <v/>
      </c>
      <c r="AF104" s="395" t="str">
        <f>IF(V104&lt;&gt;"",VLOOKUP(V104,C4:K52,9,FALSE),"")</f>
        <v/>
      </c>
      <c r="AG104" s="395" t="str">
        <f t="shared" si="7953"/>
        <v/>
      </c>
      <c r="AH104" s="395" t="str">
        <f>IF(V104&lt;&gt;"",RANK(AG104,AG101:AG104),"")</f>
        <v/>
      </c>
      <c r="AI104" s="395" t="str">
        <f>IF(V104&lt;&gt;"",SUMPRODUCT((AG101:AG104=AG104)*(AB101:AB104&gt;AB104)),"")</f>
        <v/>
      </c>
      <c r="AJ104" s="395" t="str">
        <f>IF(V104&lt;&gt;"",SUMPRODUCT((AG101:AG104=AG104)*(AB101:AB104=AB104)*(Z101:Z104&gt;Z104)),"")</f>
        <v/>
      </c>
      <c r="AK104" s="395" t="str">
        <f>IF(V104&lt;&gt;"",SUMPRODUCT((AG101:AG104=AG104)*(AB101:AB104=AB104)*(Z101:Z104=Z104)*(AD101:AD104&gt;AD104)),"")</f>
        <v/>
      </c>
      <c r="AL104" s="395" t="str">
        <f>IF(V104&lt;&gt;"",SUMPRODUCT((AG101:AG104=AG104)*(AB101:AB104=AB104)*(Z101:Z104=Z104)*(AD101:AD104=AD104)*(AE101:AE104&gt;AE104)),"")</f>
        <v/>
      </c>
      <c r="AM104" s="395" t="str">
        <f>IF(V104&lt;&gt;"",SUMPRODUCT((AG101:AG104=AG104)*(AB101:AB104=AB104)*(Z101:Z104=Z104)*(AD101:AD104=AD104)*(AE101:AE104=AE104)*(AF101:AF104&gt;AF104)),"")</f>
        <v/>
      </c>
      <c r="AN104" s="395" t="str">
        <f t="shared" si="7954"/>
        <v/>
      </c>
      <c r="AO104" s="395" t="str">
        <f>IF(AP52&lt;&gt;"",SUMPRODUCT((AW49:AW52=AW52)*(AV49:AV52=AV52)*(AT49:AT52=AT52)*(AU49:AU52=AU52)),"")</f>
        <v/>
      </c>
      <c r="AP104" s="395" t="str">
        <f>IF(AND(AO104&lt;&gt;"",AO104&gt;1),AP52,"")</f>
        <v/>
      </c>
      <c r="AQ104" s="395" t="str">
        <f>IF(AP104&lt;&gt;"",SUMPRODUCT((DA3:DA54=AP104)*(DD3:DD54=AP105)*(DE3:DE54="W"))+SUMPRODUCT((DA3:DA54=AP104)*(DD3:DD54=AP102)*(DE3:DE54="W"))+SUMPRODUCT((DA3:DA54=AP104)*(DD3:DD54=AP103)*(DE3:DE54="W"))+SUMPRODUCT((DA3:DA54=AP105)*(DD3:DD54=AP104)*(DF3:DF54="W"))+SUMPRODUCT((DA3:DA54=AP102)*(DD3:DD54=AP104)*(DF3:DF54="W"))+SUMPRODUCT((DA3:DA54=AP103)*(DD3:DD54=AP104)*(DF3:DF54="W")),"")</f>
        <v/>
      </c>
      <c r="AR104" s="395" t="str">
        <f>IF(AP104&lt;&gt;"",SUMPRODUCT((DA3:DA54=AP104)*(DD3:DD54=AP105)*(DE3:DE54="D"))+SUMPRODUCT((DA3:DA54=AP104)*(DD3:DD54=AP102)*(DE3:DE54="D"))+SUMPRODUCT((DA3:DA54=AP104)*(DD3:DD54=AP103)*(DE3:DE54="D"))+SUMPRODUCT((DA3:DA54=AP105)*(DD3:DD54=AP104)*(DE3:DE54="D"))+SUMPRODUCT((DA3:DA54=AP102)*(DD3:DD54=AP104)*(DE3:DE54="D"))+SUMPRODUCT((DA3:DA54=AP103)*(DD3:DD54=AP104)*(DE3:DE54="D")),"")</f>
        <v/>
      </c>
      <c r="AS104" s="395" t="str">
        <f>IF(AP104&lt;&gt;"",SUMPRODUCT((DA3:DA54=AP104)*(DD3:DD54=AP105)*(DE3:DE54="L"))+SUMPRODUCT((DA3:DA54=AP104)*(DD3:DD54=AP102)*(DE3:DE54="L"))+SUMPRODUCT((DA3:DA54=AP104)*(DD3:DD54=AP103)*(DE3:DE54="L"))+SUMPRODUCT((DA3:DA54=AP105)*(DD3:DD54=AP104)*(DF3:DF54="L"))+SUMPRODUCT((DA3:DA54=AP102)*(DD3:DD54=AP104)*(DF3:DF54="L"))+SUMPRODUCT((DA3:DA54=AP103)*(DD3:DD54=AP104)*(DF3:DF54="L")),"")</f>
        <v/>
      </c>
      <c r="AT104" s="395">
        <f>SUMPRODUCT((DA3:DA54=AP104)*(DD3:DD54=AP105)*DB3:DB54)+SUMPRODUCT((DA3:DA54=AP104)*(DD3:DD54=AP101)*DB3:DB54)+SUMPRODUCT((DA3:DA54=AP104)*(DD3:DD54=AP102)*DB3:DB54)+SUMPRODUCT((DA3:DA54=AP104)*(DD3:DD54=AP103)*DB3:DB54)+SUMPRODUCT((DA3:DA54=AP105)*(DD3:DD54=AP104)*DC3:DC54)+SUMPRODUCT((DA3:DA54=AP101)*(DD3:DD54=AP104)*DC3:DC54)+SUMPRODUCT((DA3:DA54=AP102)*(DD3:DD54=AP104)*DC3:DC54)+SUMPRODUCT((DA3:DA54=AP103)*(DD3:DD54=AP104)*DC3:DC54)</f>
        <v>0</v>
      </c>
      <c r="AU104" s="395">
        <f>SUMPRODUCT((DA3:DA54=AP104)*(DD3:DD54=AP105)*DC3:DC54)+SUMPRODUCT((DA3:DA54=AP104)*(DD3:DD54=AP101)*DC3:DC54)+SUMPRODUCT((DA3:DA54=AP104)*(DD3:DD54=AP102)*DC3:DC54)+SUMPRODUCT((DA3:DA54=AP104)*(DD3:DD54=AP103)*DC3:DC54)+SUMPRODUCT((DA3:DA54=AP105)*(DD3:DD54=AP104)*DB3:DB54)+SUMPRODUCT((DA3:DA54=AP101)*(DD3:DD54=AP104)*DB3:DB54)+SUMPRODUCT((DA3:DA54=AP102)*(DD3:DD54=AP104)*DB3:DB54)+SUMPRODUCT((DA3:DA54=AP103)*(DD3:DD54=AP104)*DB3:DB54)</f>
        <v>0</v>
      </c>
      <c r="AV104" s="395">
        <f>AT104-AU104+1000</f>
        <v>1000</v>
      </c>
      <c r="AW104" s="395" t="str">
        <f t="shared" si="7955"/>
        <v/>
      </c>
      <c r="AX104" s="395" t="str">
        <f>IF(AP104&lt;&gt;"",VLOOKUP(AP104,C4:I52,7,FALSE),"")</f>
        <v/>
      </c>
      <c r="AY104" s="395" t="str">
        <f>IF(AP104&lt;&gt;"",VLOOKUP(AP104,C4:I52,5,FALSE),"")</f>
        <v/>
      </c>
      <c r="AZ104" s="395" t="str">
        <f>IF(AP104&lt;&gt;"",VLOOKUP(AP104,C4:K52,9,FALSE),"")</f>
        <v/>
      </c>
      <c r="BA104" s="395" t="str">
        <f t="shared" si="7956"/>
        <v/>
      </c>
      <c r="BB104" s="395" t="str">
        <f>IF(AP104&lt;&gt;"",RANK(BA104,BA101:BA104),"")</f>
        <v/>
      </c>
      <c r="BC104" s="395" t="str">
        <f>IF(AP104&lt;&gt;"",SUMPRODUCT((BA101:BA104=BA104)*(AV101:AV104&gt;AV104)),"")</f>
        <v/>
      </c>
      <c r="BD104" s="395" t="str">
        <f>IF(AP104&lt;&gt;"",SUMPRODUCT((BA101:BA104=BA104)*(AV101:AV104=AV104)*(AT101:AT104&gt;AT104)),"")</f>
        <v/>
      </c>
      <c r="BE104" s="395" t="str">
        <f>IF(AP104&lt;&gt;"",SUMPRODUCT((BA101:BA104=BA104)*(AV101:AV104=AV104)*(AT101:AT104=AT104)*(AX101:AX104&gt;AX104)),"")</f>
        <v/>
      </c>
      <c r="BF104" s="395" t="str">
        <f>IF(AP104&lt;&gt;"",SUMPRODUCT((BA101:BA104=BA104)*(AV101:AV104=AV104)*(AT101:AT104=AT104)*(AX101:AX104=AX104)*(AY101:AY104&gt;AY104)),"")</f>
        <v/>
      </c>
      <c r="BG104" s="395" t="str">
        <f>IF(AP104&lt;&gt;"",SUMPRODUCT((BA101:BA104=BA104)*(AV101:AV104=AV104)*(AT101:AT104=AT104)*(AX101:AX104=AX104)*(AY101:AY104=AY104)*(AZ101:AZ104&gt;AZ104)),"")</f>
        <v/>
      </c>
      <c r="BH104" s="395" t="str">
        <f t="shared" si="8007"/>
        <v/>
      </c>
      <c r="DP104" s="395">
        <f ca="1">IF(COUNTIF(DP49:DP52,4)=4,1,SUMPRODUCT((DP49:DP52=DP52)*(DO49:DO52=DO52)*(DM49:DM52&gt;DM52))+1)</f>
        <v>2</v>
      </c>
      <c r="EA104" s="395" t="str">
        <f ca="1">IF(EB52&lt;&gt;"",SUMPRODUCT((EI49:EI52=EI52)*(EH49:EH52=EH52)*(EF49:EF52=EF52)*(EG49:EG52=EG52)),"")</f>
        <v/>
      </c>
      <c r="EB104" s="395" t="str">
        <f ca="1">IF(AND(EA104&lt;&gt;"",EA104&gt;1),EB52,"")</f>
        <v/>
      </c>
      <c r="EC104" s="395">
        <f ca="1">SUMPRODUCT((HG3:HG54=EB104)*(HJ3:HJ54=EB105)*(HK3:HK54="W"))+SUMPRODUCT((HG3:HG54=EB104)*(HJ3:HJ54=EB101)*(HK3:HK54="W"))+SUMPRODUCT((HG3:HG54=EB104)*(HJ3:HJ54=EB102)*(HK3:HK54="W"))+SUMPRODUCT((HG3:HG54=EB104)*(HJ3:HJ54=EB103)*(HK3:HK54="W"))+SUMPRODUCT((HG3:HG54=EB105)*(HJ3:HJ54=EB104)*(HL3:HL54="W"))+SUMPRODUCT((HG3:HG54=EB101)*(HJ3:HJ54=EB104)*(HL3:HL54="W"))+SUMPRODUCT((HG3:HG54=EB102)*(HJ3:HJ54=EB104)*(HL3:HL54="W"))+SUMPRODUCT((HG3:HG54=EB103)*(HJ3:HJ54=EB104)*(HL3:HL54="W"))</f>
        <v>0</v>
      </c>
      <c r="ED104" s="395">
        <f ca="1">SUMPRODUCT((HG3:HG54=EB104)*(HJ3:HJ54=EB105)*(HK3:HK54="D"))+SUMPRODUCT((HG3:HG54=EB104)*(HJ3:HJ54=EB101)*(HK3:HK54="D"))+SUMPRODUCT((HG3:HG54=EB104)*(HJ3:HJ54=EB102)*(HK3:HK54="D"))+SUMPRODUCT((HG3:HG54=EB104)*(HJ3:HJ54=EB103)*(HK3:HK54="D"))+SUMPRODUCT((HG3:HG54=EB105)*(HJ3:HJ54=EB104)*(HK3:HK54="D"))+SUMPRODUCT((HG3:HG54=EB101)*(HJ3:HJ54=EB104)*(HK3:HK54="D"))+SUMPRODUCT((HG3:HG54=EB102)*(HJ3:HJ54=EB104)*(HK3:HK54="D"))+SUMPRODUCT((HG3:HG54=EB103)*(HJ3:HJ54=EB104)*(HK3:HK54="D"))</f>
        <v>0</v>
      </c>
      <c r="EE104" s="395">
        <f ca="1">SUMPRODUCT((HG3:HG54=EB104)*(HJ3:HJ54=EB105)*(HK3:HK54="L"))+SUMPRODUCT((HG3:HG54=EB104)*(HJ3:HJ54=EB101)*(HK3:HK54="L"))+SUMPRODUCT((HG3:HG54=EB104)*(HJ3:HJ54=EB102)*(HK3:HK54="L"))+SUMPRODUCT((HG3:HG54=EB104)*(HJ3:HJ54=EB103)*(HK3:HK54="L"))+SUMPRODUCT((HG3:HG54=EB105)*(HJ3:HJ54=EB104)*(HL3:HL54="L"))+SUMPRODUCT((HG3:HG54=EB101)*(HJ3:HJ54=EB104)*(HL3:HL54="L"))+SUMPRODUCT((HG3:HG54=EB102)*(HJ3:HJ54=EB104)*(HL3:HL54="L"))+SUMPRODUCT((HG3:HG54=EB103)*(HJ3:HJ54=EB104)*(HL3:HL54="L"))</f>
        <v>0</v>
      </c>
      <c r="EF104" s="395">
        <f ca="1">SUMPRODUCT((HG3:HG54=EB104)*(HJ3:HJ54=EB105)*HH3:HH54)+SUMPRODUCT((HG3:HG54=EB104)*(HJ3:HJ54=EB101)*HH3:HH54)+SUMPRODUCT((HG3:HG54=EB104)*(HJ3:HJ54=EB102)*HH3:HH54)+SUMPRODUCT((HG3:HG54=EB104)*(HJ3:HJ54=EB103)*HH3:HH54)+SUMPRODUCT((HG3:HG54=EB105)*(HJ3:HJ54=EB104)*HI3:HI54)+SUMPRODUCT((HG3:HG54=EB101)*(HJ3:HJ54=EB104)*HI3:HI54)+SUMPRODUCT((HG3:HG54=EB102)*(HJ3:HJ54=EB104)*HI3:HI54)+SUMPRODUCT((HG3:HG54=EB103)*(HJ3:HJ54=EB104)*HI3:HI54)</f>
        <v>0</v>
      </c>
      <c r="EG104" s="395">
        <f ca="1">SUMPRODUCT((HG3:HG54=EB104)*(HJ3:HJ54=EB105)*HI3:HI54)+SUMPRODUCT((HG3:HG54=EB104)*(HJ3:HJ54=EB101)*HI3:HI54)+SUMPRODUCT((HG3:HG54=EB104)*(HJ3:HJ54=EB102)*HI3:HI54)+SUMPRODUCT((HG3:HG54=EB104)*(HJ3:HJ54=EB103)*HI3:HI54)+SUMPRODUCT((HG3:HG54=EB105)*(HJ3:HJ54=EB104)*HH3:HH54)+SUMPRODUCT((HG3:HG54=EB101)*(HJ3:HJ54=EB104)*HH3:HH54)+SUMPRODUCT((HG3:HG54=EB102)*(HJ3:HJ54=EB104)*HH3:HH54)+SUMPRODUCT((HG3:HG54=EB103)*(HJ3:HJ54=EB104)*HH3:HH54)</f>
        <v>0</v>
      </c>
      <c r="EH104" s="395">
        <f ca="1">EF104-EG104+1000</f>
        <v>1000</v>
      </c>
      <c r="EI104" s="395" t="str">
        <f t="shared" ca="1" si="7957"/>
        <v/>
      </c>
      <c r="EJ104" s="395" t="str">
        <f ca="1">IF(EB104&lt;&gt;"",VLOOKUP(EB104,DI4:DO52,7,FALSE),"")</f>
        <v/>
      </c>
      <c r="EK104" s="395" t="str">
        <f ca="1">IF(EB104&lt;&gt;"",VLOOKUP(EB104,DI4:DO52,5,FALSE),"")</f>
        <v/>
      </c>
      <c r="EL104" s="395" t="str">
        <f ca="1">IF(EB104&lt;&gt;"",VLOOKUP(EB104,DI4:DQ52,9,FALSE),"")</f>
        <v/>
      </c>
      <c r="EM104" s="395" t="str">
        <f t="shared" ca="1" si="7958"/>
        <v/>
      </c>
      <c r="EN104" s="395" t="str">
        <f ca="1">IF(EB104&lt;&gt;"",RANK(EM104,EM101:EM104),"")</f>
        <v/>
      </c>
      <c r="EO104" s="395" t="str">
        <f ca="1">IF(EB104&lt;&gt;"",SUMPRODUCT((EM101:EM104=EM104)*(EH101:EH104&gt;EH104)),"")</f>
        <v/>
      </c>
      <c r="EP104" s="395" t="str">
        <f ca="1">IF(EB104&lt;&gt;"",SUMPRODUCT((EM101:EM104=EM104)*(EH101:EH104=EH104)*(EF101:EF104&gt;EF104)),"")</f>
        <v/>
      </c>
      <c r="EQ104" s="395" t="str">
        <f ca="1">IF(EB104&lt;&gt;"",SUMPRODUCT((EM101:EM104=EM104)*(EH101:EH104=EH104)*(EF101:EF104=EF104)*(EJ101:EJ104&gt;EJ104)),"")</f>
        <v/>
      </c>
      <c r="ER104" s="395" t="str">
        <f ca="1">IF(EB104&lt;&gt;"",SUMPRODUCT((EM101:EM104=EM104)*(EH101:EH104=EH104)*(EF101:EF104=EF104)*(EJ101:EJ104=EJ104)*(EK101:EK104&gt;EK104)),"")</f>
        <v/>
      </c>
      <c r="ES104" s="395" t="str">
        <f ca="1">IF(EB104&lt;&gt;"",SUMPRODUCT((EM101:EM104=EM104)*(EH101:EH104=EH104)*(EF101:EF104=EF104)*(EJ101:EJ104=EJ104)*(EK101:EK104=EK104)*(EL101:EL104&gt;EL104)),"")</f>
        <v/>
      </c>
      <c r="ET104" s="395" t="str">
        <f t="shared" ca="1" si="7959"/>
        <v/>
      </c>
      <c r="EU104" s="395">
        <f ca="1">IF(EV52&lt;&gt;"",SUMPRODUCT((FC49:FC52=FC52)*(FB49:FB52=FB52)*(EZ49:EZ52=EZ52)*(FA49:FA52=FA52)),"")</f>
        <v>2</v>
      </c>
      <c r="EV104" s="395" t="str">
        <f ca="1">IF(AND(EU104&lt;&gt;"",EU104&gt;1),EV52,"")</f>
        <v>Salzburg</v>
      </c>
      <c r="EW104" s="395">
        <f ca="1">IF(EV104&lt;&gt;"",SUMPRODUCT((HG3:HG54=EV104)*(HJ3:HJ54=EV105)*(HK3:HK54="W"))+SUMPRODUCT((HG3:HG54=EV104)*(HJ3:HJ54=EV102)*(HK3:HK54="W"))+SUMPRODUCT((HG3:HG54=EV104)*(HJ3:HJ54=EV103)*(HK3:HK54="W"))+SUMPRODUCT((HG3:HG54=EV105)*(HJ3:HJ54=EV104)*(HL3:HL54="W"))+SUMPRODUCT((HG3:HG54=EV102)*(HJ3:HJ54=EV104)*(HL3:HL54="W"))+SUMPRODUCT((HG3:HG54=EV103)*(HJ3:HJ54=EV104)*(HL3:HL54="W")),"")</f>
        <v>0</v>
      </c>
      <c r="EX104" s="395">
        <f ca="1">IF(EV104&lt;&gt;"",SUMPRODUCT((HG3:HG54=EV104)*(HJ3:HJ54=EV105)*(HK3:HK54="D"))+SUMPRODUCT((HG3:HG54=EV104)*(HJ3:HJ54=EV102)*(HK3:HK54="D"))+SUMPRODUCT((HG3:HG54=EV104)*(HJ3:HJ54=EV103)*(HK3:HK54="D"))+SUMPRODUCT((HG3:HG54=EV105)*(HJ3:HJ54=EV104)*(HK3:HK54="D"))+SUMPRODUCT((HG3:HG54=EV102)*(HJ3:HJ54=EV104)*(HK3:HK54="D"))+SUMPRODUCT((HG3:HG54=EV103)*(HJ3:HJ54=EV104)*(HK3:HK54="D")),"")</f>
        <v>0</v>
      </c>
      <c r="EY104" s="395">
        <f ca="1">IF(EV104&lt;&gt;"",SUMPRODUCT((HG3:HG54=EV104)*(HJ3:HJ54=EV105)*(HK3:HK54="L"))+SUMPRODUCT((HG3:HG54=EV104)*(HJ3:HJ54=EV102)*(HK3:HK54="L"))+SUMPRODUCT((HG3:HG54=EV104)*(HJ3:HJ54=EV103)*(HK3:HK54="L"))+SUMPRODUCT((HG3:HG54=EV105)*(HJ3:HJ54=EV104)*(HL3:HL54="L"))+SUMPRODUCT((HG3:HG54=EV102)*(HJ3:HJ54=EV104)*(HL3:HL54="L"))+SUMPRODUCT((HG3:HG54=EV103)*(HJ3:HJ54=EV104)*(HL3:HL54="L")),"")</f>
        <v>1</v>
      </c>
      <c r="EZ104" s="395">
        <f ca="1">SUMPRODUCT((HG3:HG54=EV104)*(HJ3:HJ54=EV105)*HH3:HH54)+SUMPRODUCT((HG3:HG54=EV104)*(HJ3:HJ54=EV101)*HH3:HH54)+SUMPRODUCT((HG3:HG54=EV104)*(HJ3:HJ54=EV102)*HH3:HH54)+SUMPRODUCT((HG3:HG54=EV104)*(HJ3:HJ54=EV103)*HH3:HH54)+SUMPRODUCT((HG3:HG54=EV105)*(HJ3:HJ54=EV104)*HI3:HI54)+SUMPRODUCT((HG3:HG54=EV101)*(HJ3:HJ54=EV104)*HI3:HI54)+SUMPRODUCT((HG3:HG54=EV102)*(HJ3:HJ54=EV104)*HI3:HI54)+SUMPRODUCT((HG3:HG54=EV103)*(HJ3:HJ54=EV104)*HI3:HI54)</f>
        <v>0</v>
      </c>
      <c r="FA104" s="395">
        <f ca="1">SUMPRODUCT((HG3:HG54=EV104)*(HJ3:HJ54=EV105)*HI3:HI54)+SUMPRODUCT((HG3:HG54=EV104)*(HJ3:HJ54=EV101)*HI3:HI54)+SUMPRODUCT((HG3:HG54=EV104)*(HJ3:HJ54=EV102)*HI3:HI54)+SUMPRODUCT((HG3:HG54=EV104)*(HJ3:HJ54=EV103)*HI3:HI54)+SUMPRODUCT((HG3:HG54=EV105)*(HJ3:HJ54=EV104)*HH3:HH54)+SUMPRODUCT((HG3:HG54=EV101)*(HJ3:HJ54=EV104)*HH3:HH54)+SUMPRODUCT((HG3:HG54=EV102)*(HJ3:HJ54=EV104)*HH3:HH54)+SUMPRODUCT((HG3:HG54=EV103)*(HJ3:HJ54=EV104)*HH3:HH54)</f>
        <v>1</v>
      </c>
      <c r="FB104" s="395">
        <f ca="1">EZ104-FA104+1000</f>
        <v>999</v>
      </c>
      <c r="FC104" s="395">
        <f t="shared" ca="1" si="7960"/>
        <v>0</v>
      </c>
      <c r="FD104" s="395">
        <f ca="1">IF(EV104&lt;&gt;"",VLOOKUP(EV104,DI4:DO52,7,FALSE),"")</f>
        <v>999</v>
      </c>
      <c r="FE104" s="395">
        <f ca="1">IF(EV104&lt;&gt;"",VLOOKUP(EV104,DI4:DO52,5,FALSE),"")</f>
        <v>3</v>
      </c>
      <c r="FF104" s="395">
        <f ca="1">IF(EV104&lt;&gt;"",VLOOKUP(EV104,DI4:DQ52,9,FALSE),"")</f>
        <v>17</v>
      </c>
      <c r="FG104" s="395">
        <f t="shared" ca="1" si="7961"/>
        <v>0</v>
      </c>
      <c r="FH104" s="395">
        <f ca="1">IF(EV104&lt;&gt;"",RANK(FG104,FG101:FG104),"")</f>
        <v>2</v>
      </c>
      <c r="FI104" s="395">
        <f ca="1">IF(EV104&lt;&gt;"",SUMPRODUCT((FG101:FG104=FG104)*(FB101:FB104&gt;FB104)),"")</f>
        <v>0</v>
      </c>
      <c r="FJ104" s="395">
        <f ca="1">IF(EV104&lt;&gt;"",SUMPRODUCT((FG101:FG104=FG104)*(FB101:FB104=FB104)*(EZ101:EZ104&gt;EZ104)),"")</f>
        <v>0</v>
      </c>
      <c r="FK104" s="395">
        <f ca="1">IF(EV104&lt;&gt;"",SUMPRODUCT((FG101:FG104=FG104)*(FB101:FB104=FB104)*(EZ101:EZ104=EZ104)*(FD101:FD104&gt;FD104)),"")</f>
        <v>0</v>
      </c>
      <c r="FL104" s="395">
        <f ca="1">IF(EV104&lt;&gt;"",SUMPRODUCT((FG101:FG104=FG104)*(FB101:FB104=FB104)*(EZ101:EZ104=EZ104)*(FD101:FD104=FD104)*(FE101:FE104&gt;FE104)),"")</f>
        <v>0</v>
      </c>
      <c r="FM104" s="395">
        <f ca="1">IF(EV104&lt;&gt;"",SUMPRODUCT((FG101:FG104=FG104)*(FB101:FB104=FB104)*(EZ101:EZ104=EZ104)*(FD101:FD104=FD104)*(FE101:FE104=FE104)*(FF101:FF104&gt;FF104)),"")</f>
        <v>0</v>
      </c>
      <c r="FN104" s="395">
        <f t="shared" ca="1" si="8008"/>
        <v>3</v>
      </c>
      <c r="HV104" s="395">
        <f ca="1">IF(COUNTIF(HV49:HV52,4)=4,1,SUMPRODUCT((HV49:HV52=HV52)*(HU49:HU52=HU52)*(HS49:HS52&gt;HS52))+1)</f>
        <v>1</v>
      </c>
      <c r="IG104" s="395" t="str">
        <f ca="1">IF(IH52&lt;&gt;"",SUMPRODUCT((IO49:IO52=IO52)*(IN49:IN52=IN52)*(IL49:IL52=IL52)*(IM49:IM52=IM52)),"")</f>
        <v/>
      </c>
      <c r="IH104" s="395" t="str">
        <f ca="1">IF(AND(IG104&lt;&gt;"",IG104&gt;1),IH52,"")</f>
        <v/>
      </c>
      <c r="II104" s="395">
        <f ca="1">SUMPRODUCT((LM3:LM54=IH104)*(LP3:LP54=IH105)*(LQ3:LQ54="W"))+SUMPRODUCT((LM3:LM54=IH104)*(LP3:LP54=IH101)*(LQ3:LQ54="W"))+SUMPRODUCT((LM3:LM54=IH104)*(LP3:LP54=IH102)*(LQ3:LQ54="W"))+SUMPRODUCT((LM3:LM54=IH104)*(LP3:LP54=IH103)*(LQ3:LQ54="W"))+SUMPRODUCT((LM3:LM54=IH105)*(LP3:LP54=IH104)*(LR3:LR54="W"))+SUMPRODUCT((LM3:LM54=IH101)*(LP3:LP54=IH104)*(LR3:LR54="W"))+SUMPRODUCT((LM3:LM54=IH102)*(LP3:LP54=IH104)*(LR3:LR54="W"))+SUMPRODUCT((LM3:LM54=IH103)*(LP3:LP54=IH104)*(LR3:LR54="W"))</f>
        <v>0</v>
      </c>
      <c r="IJ104" s="395">
        <f ca="1">SUMPRODUCT((LM3:LM54=IH104)*(LP3:LP54=IH105)*(LQ3:LQ54="D"))+SUMPRODUCT((LM3:LM54=IH104)*(LP3:LP54=IH101)*(LQ3:LQ54="D"))+SUMPRODUCT((LM3:LM54=IH104)*(LP3:LP54=IH102)*(LQ3:LQ54="D"))+SUMPRODUCT((LM3:LM54=IH104)*(LP3:LP54=IH103)*(LQ3:LQ54="D"))+SUMPRODUCT((LM3:LM54=IH105)*(LP3:LP54=IH104)*(LQ3:LQ54="D"))+SUMPRODUCT((LM3:LM54=IH101)*(LP3:LP54=IH104)*(LQ3:LQ54="D"))+SUMPRODUCT((LM3:LM54=IH102)*(LP3:LP54=IH104)*(LQ3:LQ54="D"))+SUMPRODUCT((LM3:LM54=IH103)*(LP3:LP54=IH104)*(LQ3:LQ54="D"))</f>
        <v>0</v>
      </c>
      <c r="IK104" s="395">
        <f ca="1">SUMPRODUCT((LM3:LM54=IH104)*(LP3:LP54=IH105)*(LQ3:LQ54="L"))+SUMPRODUCT((LM3:LM54=IH104)*(LP3:LP54=IH101)*(LQ3:LQ54="L"))+SUMPRODUCT((LM3:LM54=IH104)*(LP3:LP54=IH102)*(LQ3:LQ54="L"))+SUMPRODUCT((LM3:LM54=IH104)*(LP3:LP54=IH103)*(LQ3:LQ54="L"))+SUMPRODUCT((LM3:LM54=IH105)*(LP3:LP54=IH104)*(LR3:LR54="L"))+SUMPRODUCT((LM3:LM54=IH101)*(LP3:LP54=IH104)*(LR3:LR54="L"))+SUMPRODUCT((LM3:LM54=IH102)*(LP3:LP54=IH104)*(LR3:LR54="L"))+SUMPRODUCT((LM3:LM54=IH103)*(LP3:LP54=IH104)*(LR3:LR54="L"))</f>
        <v>0</v>
      </c>
      <c r="IL104" s="395">
        <f ca="1">SUMPRODUCT((LM3:LM54=IH104)*(LP3:LP54=IH105)*LN3:LN54)+SUMPRODUCT((LM3:LM54=IH104)*(LP3:LP54=IH101)*LN3:LN54)+SUMPRODUCT((LM3:LM54=IH104)*(LP3:LP54=IH102)*LN3:LN54)+SUMPRODUCT((LM3:LM54=IH104)*(LP3:LP54=IH103)*LN3:LN54)+SUMPRODUCT((LM3:LM54=IH105)*(LP3:LP54=IH104)*LO3:LO54)+SUMPRODUCT((LM3:LM54=IH101)*(LP3:LP54=IH104)*LO3:LO54)+SUMPRODUCT((LM3:LM54=IH102)*(LP3:LP54=IH104)*LO3:LO54)+SUMPRODUCT((LM3:LM54=IH103)*(LP3:LP54=IH104)*LO3:LO54)</f>
        <v>0</v>
      </c>
      <c r="IM104" s="395">
        <f ca="1">SUMPRODUCT((LM3:LM54=IH104)*(LP3:LP54=IH105)*LO3:LO54)+SUMPRODUCT((LM3:LM54=IH104)*(LP3:LP54=IH101)*LO3:LO54)+SUMPRODUCT((LM3:LM54=IH104)*(LP3:LP54=IH102)*LO3:LO54)+SUMPRODUCT((LM3:LM54=IH104)*(LP3:LP54=IH103)*LO3:LO54)+SUMPRODUCT((LM3:LM54=IH105)*(LP3:LP54=IH104)*LN3:LN54)+SUMPRODUCT((LM3:LM54=IH101)*(LP3:LP54=IH104)*LN3:LN54)+SUMPRODUCT((LM3:LM54=IH102)*(LP3:LP54=IH104)*LN3:LN54)+SUMPRODUCT((LM3:LM54=IH103)*(LP3:LP54=IH104)*LN3:LN54)</f>
        <v>0</v>
      </c>
      <c r="IN104" s="395">
        <f ca="1">IL104-IM104+1000</f>
        <v>1000</v>
      </c>
      <c r="IO104" s="395" t="str">
        <f t="shared" ca="1" si="7962"/>
        <v/>
      </c>
      <c r="IP104" s="395" t="str">
        <f ca="1">IF(IH104&lt;&gt;"",VLOOKUP(IH104,HO4:HU52,7,FALSE),"")</f>
        <v/>
      </c>
      <c r="IQ104" s="395" t="str">
        <f ca="1">IF(IH104&lt;&gt;"",VLOOKUP(IH104,HO4:HU52,5,FALSE),"")</f>
        <v/>
      </c>
      <c r="IR104" s="395" t="str">
        <f ca="1">IF(IH104&lt;&gt;"",VLOOKUP(IH104,HO4:HW52,9,FALSE),"")</f>
        <v/>
      </c>
      <c r="IS104" s="395" t="str">
        <f t="shared" ca="1" si="7963"/>
        <v/>
      </c>
      <c r="IT104" s="395" t="str">
        <f ca="1">IF(IH104&lt;&gt;"",RANK(IS104,IS101:IS104),"")</f>
        <v/>
      </c>
      <c r="IU104" s="395" t="str">
        <f ca="1">IF(IH104&lt;&gt;"",SUMPRODUCT((IS101:IS104=IS104)*(IN101:IN104&gt;IN104)),"")</f>
        <v/>
      </c>
      <c r="IV104" s="395" t="str">
        <f ca="1">IF(IH104&lt;&gt;"",SUMPRODUCT((IS101:IS104=IS104)*(IN101:IN104=IN104)*(IL101:IL104&gt;IL104)),"")</f>
        <v/>
      </c>
      <c r="IW104" s="395" t="str">
        <f ca="1">IF(IH104&lt;&gt;"",SUMPRODUCT((IS101:IS104=IS104)*(IN101:IN104=IN104)*(IL101:IL104=IL104)*(IP101:IP104&gt;IP104)),"")</f>
        <v/>
      </c>
      <c r="IX104" s="395" t="str">
        <f ca="1">IF(IH104&lt;&gt;"",SUMPRODUCT((IS101:IS104=IS104)*(IN101:IN104=IN104)*(IL101:IL104=IL104)*(IP101:IP104=IP104)*(IQ101:IQ104&gt;IQ104)),"")</f>
        <v/>
      </c>
      <c r="IY104" s="395" t="str">
        <f ca="1">IF(IH104&lt;&gt;"",SUMPRODUCT((IS101:IS104=IS104)*(IN101:IN104=IN104)*(IL101:IL104=IL104)*(IP101:IP104=IP104)*(IQ101:IQ104=IQ104)*(IR101:IR104&gt;IR104)),"")</f>
        <v/>
      </c>
      <c r="IZ104" s="395" t="str">
        <f t="shared" ca="1" si="7964"/>
        <v/>
      </c>
      <c r="JA104" s="395" t="str">
        <f ca="1">IF(JB52&lt;&gt;"",SUMPRODUCT((JI49:JI52=JI52)*(JH49:JH52=JH52)*(JF49:JF52=JF52)*(JG49:JG52=JG52)),"")</f>
        <v/>
      </c>
      <c r="JB104" s="395" t="str">
        <f ca="1">IF(AND(JA104&lt;&gt;"",JA104&gt;1),JB52,"")</f>
        <v/>
      </c>
      <c r="JC104" s="395" t="str">
        <f ca="1">IF(JB104&lt;&gt;"",SUMPRODUCT((LM3:LM54=JB104)*(LP3:LP54=JB105)*(LQ3:LQ54="W"))+SUMPRODUCT((LM3:LM54=JB104)*(LP3:LP54=JB102)*(LQ3:LQ54="W"))+SUMPRODUCT((LM3:LM54=JB104)*(LP3:LP54=JB103)*(LQ3:LQ54="W"))+SUMPRODUCT((LM3:LM54=JB105)*(LP3:LP54=JB104)*(LR3:LR54="W"))+SUMPRODUCT((LM3:LM54=JB102)*(LP3:LP54=JB104)*(LR3:LR54="W"))+SUMPRODUCT((LM3:LM54=JB103)*(LP3:LP54=JB104)*(LR3:LR54="W")),"")</f>
        <v/>
      </c>
      <c r="JD104" s="395" t="str">
        <f ca="1">IF(JB104&lt;&gt;"",SUMPRODUCT((LM3:LM54=JB104)*(LP3:LP54=JB105)*(LQ3:LQ54="D"))+SUMPRODUCT((LM3:LM54=JB104)*(LP3:LP54=JB102)*(LQ3:LQ54="D"))+SUMPRODUCT((LM3:LM54=JB104)*(LP3:LP54=JB103)*(LQ3:LQ54="D"))+SUMPRODUCT((LM3:LM54=JB105)*(LP3:LP54=JB104)*(LQ3:LQ54="D"))+SUMPRODUCT((LM3:LM54=JB102)*(LP3:LP54=JB104)*(LQ3:LQ54="D"))+SUMPRODUCT((LM3:LM54=JB103)*(LP3:LP54=JB104)*(LQ3:LQ54="D")),"")</f>
        <v/>
      </c>
      <c r="JE104" s="395" t="str">
        <f ca="1">IF(JB104&lt;&gt;"",SUMPRODUCT((LM3:LM54=JB104)*(LP3:LP54=JB105)*(LQ3:LQ54="L"))+SUMPRODUCT((LM3:LM54=JB104)*(LP3:LP54=JB102)*(LQ3:LQ54="L"))+SUMPRODUCT((LM3:LM54=JB104)*(LP3:LP54=JB103)*(LQ3:LQ54="L"))+SUMPRODUCT((LM3:LM54=JB105)*(LP3:LP54=JB104)*(LR3:LR54="L"))+SUMPRODUCT((LM3:LM54=JB102)*(LP3:LP54=JB104)*(LR3:LR54="L"))+SUMPRODUCT((LM3:LM54=JB103)*(LP3:LP54=JB104)*(LR3:LR54="L")),"")</f>
        <v/>
      </c>
      <c r="JF104" s="395">
        <f ca="1">SUMPRODUCT((LM3:LM54=JB104)*(LP3:LP54=JB105)*LN3:LN54)+SUMPRODUCT((LM3:LM54=JB104)*(LP3:LP54=JB101)*LN3:LN54)+SUMPRODUCT((LM3:LM54=JB104)*(LP3:LP54=JB102)*LN3:LN54)+SUMPRODUCT((LM3:LM54=JB104)*(LP3:LP54=JB103)*LN3:LN54)+SUMPRODUCT((LM3:LM54=JB105)*(LP3:LP54=JB104)*LO3:LO54)+SUMPRODUCT((LM3:LM54=JB101)*(LP3:LP54=JB104)*LO3:LO54)+SUMPRODUCT((LM3:LM54=JB102)*(LP3:LP54=JB104)*LO3:LO54)+SUMPRODUCT((LM3:LM54=JB103)*(LP3:LP54=JB104)*LO3:LO54)</f>
        <v>0</v>
      </c>
      <c r="JG104" s="395">
        <f ca="1">SUMPRODUCT((LM3:LM54=JB104)*(LP3:LP54=JB105)*LO3:LO54)+SUMPRODUCT((LM3:LM54=JB104)*(LP3:LP54=JB101)*LO3:LO54)+SUMPRODUCT((LM3:LM54=JB104)*(LP3:LP54=JB102)*LO3:LO54)+SUMPRODUCT((LM3:LM54=JB104)*(LP3:LP54=JB103)*LO3:LO54)+SUMPRODUCT((LM3:LM54=JB105)*(LP3:LP54=JB104)*LN3:LN54)+SUMPRODUCT((LM3:LM54=JB101)*(LP3:LP54=JB104)*LN3:LN54)+SUMPRODUCT((LM3:LM54=JB102)*(LP3:LP54=JB104)*LN3:LN54)+SUMPRODUCT((LM3:LM54=JB103)*(LP3:LP54=JB104)*LN3:LN54)</f>
        <v>0</v>
      </c>
      <c r="JH104" s="395">
        <f ca="1">JF104-JG104+1000</f>
        <v>1000</v>
      </c>
      <c r="JI104" s="395" t="str">
        <f t="shared" ca="1" si="7965"/>
        <v/>
      </c>
      <c r="JJ104" s="395" t="str">
        <f ca="1">IF(JB104&lt;&gt;"",VLOOKUP(JB104,HO4:HU52,7,FALSE),"")</f>
        <v/>
      </c>
      <c r="JK104" s="395" t="str">
        <f ca="1">IF(JB104&lt;&gt;"",VLOOKUP(JB104,HO4:HU52,5,FALSE),"")</f>
        <v/>
      </c>
      <c r="JL104" s="395" t="str">
        <f ca="1">IF(JB104&lt;&gt;"",VLOOKUP(JB104,HO4:HW52,9,FALSE),"")</f>
        <v/>
      </c>
      <c r="JM104" s="395" t="str">
        <f t="shared" ca="1" si="7966"/>
        <v/>
      </c>
      <c r="JN104" s="395" t="str">
        <f ca="1">IF(JB104&lt;&gt;"",RANK(JM104,JM101:JM104),"")</f>
        <v/>
      </c>
      <c r="JO104" s="395" t="str">
        <f ca="1">IF(JB104&lt;&gt;"",SUMPRODUCT((JM101:JM104=JM104)*(JH101:JH104&gt;JH104)),"")</f>
        <v/>
      </c>
      <c r="JP104" s="395" t="str">
        <f ca="1">IF(JB104&lt;&gt;"",SUMPRODUCT((JM101:JM104=JM104)*(JH101:JH104=JH104)*(JF101:JF104&gt;JF104)),"")</f>
        <v/>
      </c>
      <c r="JQ104" s="395" t="str">
        <f ca="1">IF(JB104&lt;&gt;"",SUMPRODUCT((JM101:JM104=JM104)*(JH101:JH104=JH104)*(JF101:JF104=JF104)*(JJ101:JJ104&gt;JJ104)),"")</f>
        <v/>
      </c>
      <c r="JR104" s="395" t="str">
        <f ca="1">IF(JB104&lt;&gt;"",SUMPRODUCT((JM101:JM104=JM104)*(JH101:JH104=JH104)*(JF101:JF104=JF104)*(JJ101:JJ104=JJ104)*(JK101:JK104&gt;JK104)),"")</f>
        <v/>
      </c>
      <c r="JS104" s="395" t="str">
        <f ca="1">IF(JB104&lt;&gt;"",SUMPRODUCT((JM101:JM104=JM104)*(JH101:JH104=JH104)*(JF101:JF104=JF104)*(JJ101:JJ104=JJ104)*(JK101:JK104=JK104)*(JL101:JL104&gt;JL104)),"")</f>
        <v/>
      </c>
      <c r="JT104" s="395" t="str">
        <f t="shared" ca="1" si="8009"/>
        <v/>
      </c>
      <c r="MB104" s="395">
        <f ca="1">IF(COUNTIF(MB49:MB52,4)=4,1,SUMPRODUCT((MB49:MB52=MB52)*(MA49:MA52=MA52)*(LY49:LY52&gt;LY52))+1)</f>
        <v>1</v>
      </c>
      <c r="MM104" s="395" t="str">
        <f ca="1">IF(MN52&lt;&gt;"",SUMPRODUCT((MU49:MU52=MU52)*(MT49:MT52=MT52)*(MR49:MR52=MR52)*(MS49:MS52=MS52)),"")</f>
        <v/>
      </c>
      <c r="MN104" s="395" t="str">
        <f ca="1">IF(AND(MM104&lt;&gt;"",MM104&gt;1),MN52,"")</f>
        <v/>
      </c>
      <c r="MO104" s="395">
        <f ca="1">SUMPRODUCT((PS3:PS54=MN104)*(PV3:PV54=MN105)*(PW3:PW54="W"))+SUMPRODUCT((PS3:PS54=MN104)*(PV3:PV54=MN101)*(PW3:PW54="W"))+SUMPRODUCT((PS3:PS54=MN104)*(PV3:PV54=MN102)*(PW3:PW54="W"))+SUMPRODUCT((PS3:PS54=MN104)*(PV3:PV54=MN103)*(PW3:PW54="W"))+SUMPRODUCT((PS3:PS54=MN105)*(PV3:PV54=MN104)*(PX3:PX54="W"))+SUMPRODUCT((PS3:PS54=MN101)*(PV3:PV54=MN104)*(PX3:PX54="W"))+SUMPRODUCT((PS3:PS54=MN102)*(PV3:PV54=MN104)*(PX3:PX54="W"))+SUMPRODUCT((PS3:PS54=MN103)*(PV3:PV54=MN104)*(PX3:PX54="W"))</f>
        <v>0</v>
      </c>
      <c r="MP104" s="395">
        <f ca="1">SUMPRODUCT((PS3:PS54=MN104)*(PV3:PV54=MN105)*(PW3:PW54="D"))+SUMPRODUCT((PS3:PS54=MN104)*(PV3:PV54=MN101)*(PW3:PW54="D"))+SUMPRODUCT((PS3:PS54=MN104)*(PV3:PV54=MN102)*(PW3:PW54="D"))+SUMPRODUCT((PS3:PS54=MN104)*(PV3:PV54=MN103)*(PW3:PW54="D"))+SUMPRODUCT((PS3:PS54=MN105)*(PV3:PV54=MN104)*(PW3:PW54="D"))+SUMPRODUCT((PS3:PS54=MN101)*(PV3:PV54=MN104)*(PW3:PW54="D"))+SUMPRODUCT((PS3:PS54=MN102)*(PV3:PV54=MN104)*(PW3:PW54="D"))+SUMPRODUCT((PS3:PS54=MN103)*(PV3:PV54=MN104)*(PW3:PW54="D"))</f>
        <v>0</v>
      </c>
      <c r="MQ104" s="395">
        <f ca="1">SUMPRODUCT((PS3:PS54=MN104)*(PV3:PV54=MN105)*(PW3:PW54="L"))+SUMPRODUCT((PS3:PS54=MN104)*(PV3:PV54=MN101)*(PW3:PW54="L"))+SUMPRODUCT((PS3:PS54=MN104)*(PV3:PV54=MN102)*(PW3:PW54="L"))+SUMPRODUCT((PS3:PS54=MN104)*(PV3:PV54=MN103)*(PW3:PW54="L"))+SUMPRODUCT((PS3:PS54=MN105)*(PV3:PV54=MN104)*(PX3:PX54="L"))+SUMPRODUCT((PS3:PS54=MN101)*(PV3:PV54=MN104)*(PX3:PX54="L"))+SUMPRODUCT((PS3:PS54=MN102)*(PV3:PV54=MN104)*(PX3:PX54="L"))+SUMPRODUCT((PS3:PS54=MN103)*(PV3:PV54=MN104)*(PX3:PX54="L"))</f>
        <v>0</v>
      </c>
      <c r="MR104" s="395">
        <f ca="1">SUMPRODUCT((PS3:PS54=MN104)*(PV3:PV54=MN105)*PT3:PT54)+SUMPRODUCT((PS3:PS54=MN104)*(PV3:PV54=MN101)*PT3:PT54)+SUMPRODUCT((PS3:PS54=MN104)*(PV3:PV54=MN102)*PT3:PT54)+SUMPRODUCT((PS3:PS54=MN104)*(PV3:PV54=MN103)*PT3:PT54)+SUMPRODUCT((PS3:PS54=MN105)*(PV3:PV54=MN104)*PU3:PU54)+SUMPRODUCT((PS3:PS54=MN101)*(PV3:PV54=MN104)*PU3:PU54)+SUMPRODUCT((PS3:PS54=MN102)*(PV3:PV54=MN104)*PU3:PU54)+SUMPRODUCT((PS3:PS54=MN103)*(PV3:PV54=MN104)*PU3:PU54)</f>
        <v>0</v>
      </c>
      <c r="MS104" s="395">
        <f ca="1">SUMPRODUCT((PS3:PS54=MN104)*(PV3:PV54=MN105)*PU3:PU54)+SUMPRODUCT((PS3:PS54=MN104)*(PV3:PV54=MN101)*PU3:PU54)+SUMPRODUCT((PS3:PS54=MN104)*(PV3:PV54=MN102)*PU3:PU54)+SUMPRODUCT((PS3:PS54=MN104)*(PV3:PV54=MN103)*PU3:PU54)+SUMPRODUCT((PS3:PS54=MN105)*(PV3:PV54=MN104)*PT3:PT54)+SUMPRODUCT((PS3:PS54=MN101)*(PV3:PV54=MN104)*PT3:PT54)+SUMPRODUCT((PS3:PS54=MN102)*(PV3:PV54=MN104)*PT3:PT54)+SUMPRODUCT((PS3:PS54=MN103)*(PV3:PV54=MN104)*PT3:PT54)</f>
        <v>0</v>
      </c>
      <c r="MT104" s="395">
        <f ca="1">MR104-MS104+1000</f>
        <v>1000</v>
      </c>
      <c r="MU104" s="395" t="str">
        <f t="shared" ca="1" si="7967"/>
        <v/>
      </c>
      <c r="MV104" s="395" t="str">
        <f ca="1">IF(MN104&lt;&gt;"",VLOOKUP(MN104,LU4:MA52,7,FALSE),"")</f>
        <v/>
      </c>
      <c r="MW104" s="395" t="str">
        <f ca="1">IF(MN104&lt;&gt;"",VLOOKUP(MN104,LU4:MA52,5,FALSE),"")</f>
        <v/>
      </c>
      <c r="MX104" s="395" t="str">
        <f ca="1">IF(MN104&lt;&gt;"",VLOOKUP(MN104,LU4:MC52,9,FALSE),"")</f>
        <v/>
      </c>
      <c r="MY104" s="395" t="str">
        <f t="shared" ca="1" si="7968"/>
        <v/>
      </c>
      <c r="MZ104" s="395" t="str">
        <f ca="1">IF(MN104&lt;&gt;"",RANK(MY104,MY101:MY104),"")</f>
        <v/>
      </c>
      <c r="NA104" s="395" t="str">
        <f ca="1">IF(MN104&lt;&gt;"",SUMPRODUCT((MY101:MY104=MY104)*(MT101:MT104&gt;MT104)),"")</f>
        <v/>
      </c>
      <c r="NB104" s="395" t="str">
        <f ca="1">IF(MN104&lt;&gt;"",SUMPRODUCT((MY101:MY104=MY104)*(MT101:MT104=MT104)*(MR101:MR104&gt;MR104)),"")</f>
        <v/>
      </c>
      <c r="NC104" s="395" t="str">
        <f ca="1">IF(MN104&lt;&gt;"",SUMPRODUCT((MY101:MY104=MY104)*(MT101:MT104=MT104)*(MR101:MR104=MR104)*(MV101:MV104&gt;MV104)),"")</f>
        <v/>
      </c>
      <c r="ND104" s="395" t="str">
        <f ca="1">IF(MN104&lt;&gt;"",SUMPRODUCT((MY101:MY104=MY104)*(MT101:MT104=MT104)*(MR101:MR104=MR104)*(MV101:MV104=MV104)*(MW101:MW104&gt;MW104)),"")</f>
        <v/>
      </c>
      <c r="NE104" s="395" t="str">
        <f ca="1">IF(MN104&lt;&gt;"",SUMPRODUCT((MY101:MY104=MY104)*(MT101:MT104=MT104)*(MR101:MR104=MR104)*(MV101:MV104=MV104)*(MW101:MW104=MW104)*(MX101:MX104&gt;MX104)),"")</f>
        <v/>
      </c>
      <c r="NF104" s="395" t="str">
        <f t="shared" ca="1" si="7969"/>
        <v/>
      </c>
      <c r="NG104" s="395" t="str">
        <f ca="1">IF(NH52&lt;&gt;"",SUMPRODUCT((NO49:NO52=NO52)*(NN49:NN52=NN52)*(NL49:NL52=NL52)*(NM49:NM52=NM52)),"")</f>
        <v/>
      </c>
      <c r="NH104" s="395" t="str">
        <f ca="1">IF(AND(NG104&lt;&gt;"",NG104&gt;1),NH52,"")</f>
        <v/>
      </c>
      <c r="NI104" s="395" t="str">
        <f ca="1">IF(NH104&lt;&gt;"",SUMPRODUCT((PS3:PS54=NH104)*(PV3:PV54=NH105)*(PW3:PW54="W"))+SUMPRODUCT((PS3:PS54=NH104)*(PV3:PV54=NH102)*(PW3:PW54="W"))+SUMPRODUCT((PS3:PS54=NH104)*(PV3:PV54=NH103)*(PW3:PW54="W"))+SUMPRODUCT((PS3:PS54=NH105)*(PV3:PV54=NH104)*(PX3:PX54="W"))+SUMPRODUCT((PS3:PS54=NH102)*(PV3:PV54=NH104)*(PX3:PX54="W"))+SUMPRODUCT((PS3:PS54=NH103)*(PV3:PV54=NH104)*(PX3:PX54="W")),"")</f>
        <v/>
      </c>
      <c r="NJ104" s="395" t="str">
        <f ca="1">IF(NH104&lt;&gt;"",SUMPRODUCT((PS3:PS54=NH104)*(PV3:PV54=NH105)*(PW3:PW54="D"))+SUMPRODUCT((PS3:PS54=NH104)*(PV3:PV54=NH102)*(PW3:PW54="D"))+SUMPRODUCT((PS3:PS54=NH104)*(PV3:PV54=NH103)*(PW3:PW54="D"))+SUMPRODUCT((PS3:PS54=NH105)*(PV3:PV54=NH104)*(PW3:PW54="D"))+SUMPRODUCT((PS3:PS54=NH102)*(PV3:PV54=NH104)*(PW3:PW54="D"))+SUMPRODUCT((PS3:PS54=NH103)*(PV3:PV54=NH104)*(PW3:PW54="D")),"")</f>
        <v/>
      </c>
      <c r="NK104" s="395" t="str">
        <f ca="1">IF(NH104&lt;&gt;"",SUMPRODUCT((PS3:PS54=NH104)*(PV3:PV54=NH105)*(PW3:PW54="L"))+SUMPRODUCT((PS3:PS54=NH104)*(PV3:PV54=NH102)*(PW3:PW54="L"))+SUMPRODUCT((PS3:PS54=NH104)*(PV3:PV54=NH103)*(PW3:PW54="L"))+SUMPRODUCT((PS3:PS54=NH105)*(PV3:PV54=NH104)*(PX3:PX54="L"))+SUMPRODUCT((PS3:PS54=NH102)*(PV3:PV54=NH104)*(PX3:PX54="L"))+SUMPRODUCT((PS3:PS54=NH103)*(PV3:PV54=NH104)*(PX3:PX54="L")),"")</f>
        <v/>
      </c>
      <c r="NL104" s="395">
        <f ca="1">SUMPRODUCT((PS3:PS54=NH104)*(PV3:PV54=NH105)*PT3:PT54)+SUMPRODUCT((PS3:PS54=NH104)*(PV3:PV54=NH101)*PT3:PT54)+SUMPRODUCT((PS3:PS54=NH104)*(PV3:PV54=NH102)*PT3:PT54)+SUMPRODUCT((PS3:PS54=NH104)*(PV3:PV54=NH103)*PT3:PT54)+SUMPRODUCT((PS3:PS54=NH105)*(PV3:PV54=NH104)*PU3:PU54)+SUMPRODUCT((PS3:PS54=NH101)*(PV3:PV54=NH104)*PU3:PU54)+SUMPRODUCT((PS3:PS54=NH102)*(PV3:PV54=NH104)*PU3:PU54)+SUMPRODUCT((PS3:PS54=NH103)*(PV3:PV54=NH104)*PU3:PU54)</f>
        <v>0</v>
      </c>
      <c r="NM104" s="395">
        <f ca="1">SUMPRODUCT((PS3:PS54=NH104)*(PV3:PV54=NH105)*PU3:PU54)+SUMPRODUCT((PS3:PS54=NH104)*(PV3:PV54=NH101)*PU3:PU54)+SUMPRODUCT((PS3:PS54=NH104)*(PV3:PV54=NH102)*PU3:PU54)+SUMPRODUCT((PS3:PS54=NH104)*(PV3:PV54=NH103)*PU3:PU54)+SUMPRODUCT((PS3:PS54=NH105)*(PV3:PV54=NH104)*PT3:PT54)+SUMPRODUCT((PS3:PS54=NH101)*(PV3:PV54=NH104)*PT3:PT54)+SUMPRODUCT((PS3:PS54=NH102)*(PV3:PV54=NH104)*PT3:PT54)+SUMPRODUCT((PS3:PS54=NH103)*(PV3:PV54=NH104)*PT3:PT54)</f>
        <v>0</v>
      </c>
      <c r="NN104" s="395">
        <f ca="1">NL104-NM104+1000</f>
        <v>1000</v>
      </c>
      <c r="NO104" s="395" t="str">
        <f t="shared" ca="1" si="7970"/>
        <v/>
      </c>
      <c r="NP104" s="395" t="str">
        <f ca="1">IF(NH104&lt;&gt;"",VLOOKUP(NH104,LU4:MA52,7,FALSE),"")</f>
        <v/>
      </c>
      <c r="NQ104" s="395" t="str">
        <f ca="1">IF(NH104&lt;&gt;"",VLOOKUP(NH104,LU4:MA52,5,FALSE),"")</f>
        <v/>
      </c>
      <c r="NR104" s="395" t="str">
        <f ca="1">IF(NH104&lt;&gt;"",VLOOKUP(NH104,LU4:MC52,9,FALSE),"")</f>
        <v/>
      </c>
      <c r="NS104" s="395" t="str">
        <f t="shared" ca="1" si="7971"/>
        <v/>
      </c>
      <c r="NT104" s="395" t="str">
        <f ca="1">IF(NH104&lt;&gt;"",RANK(NS104,NS101:NS104),"")</f>
        <v/>
      </c>
      <c r="NU104" s="395" t="str">
        <f ca="1">IF(NH104&lt;&gt;"",SUMPRODUCT((NS101:NS104=NS104)*(NN101:NN104&gt;NN104)),"")</f>
        <v/>
      </c>
      <c r="NV104" s="395" t="str">
        <f ca="1">IF(NH104&lt;&gt;"",SUMPRODUCT((NS101:NS104=NS104)*(NN101:NN104=NN104)*(NL101:NL104&gt;NL104)),"")</f>
        <v/>
      </c>
      <c r="NW104" s="395" t="str">
        <f ca="1">IF(NH104&lt;&gt;"",SUMPRODUCT((NS101:NS104=NS104)*(NN101:NN104=NN104)*(NL101:NL104=NL104)*(NP101:NP104&gt;NP104)),"")</f>
        <v/>
      </c>
      <c r="NX104" s="395" t="str">
        <f ca="1">IF(NH104&lt;&gt;"",SUMPRODUCT((NS101:NS104=NS104)*(NN101:NN104=NN104)*(NL101:NL104=NL104)*(NP101:NP104=NP104)*(NQ101:NQ104&gt;NQ104)),"")</f>
        <v/>
      </c>
      <c r="NY104" s="395" t="str">
        <f ca="1">IF(NH104&lt;&gt;"",SUMPRODUCT((NS101:NS104=NS104)*(NN101:NN104=NN104)*(NL101:NL104=NL104)*(NP101:NP104=NP104)*(NQ101:NQ104=NQ104)*(NR101:NR104&gt;NR104)),"")</f>
        <v/>
      </c>
      <c r="NZ104" s="395" t="str">
        <f t="shared" ca="1" si="8010"/>
        <v/>
      </c>
      <c r="QH104" s="395">
        <f ca="1">IF(COUNTIF(QH49:QH52,4)=4,1,SUMPRODUCT((QH49:QH52=QH52)*(QG49:QG52=QG52)*(QE49:QE52&gt;QE52))+1)</f>
        <v>1</v>
      </c>
      <c r="QS104" s="395">
        <f ca="1">IF(QT52&lt;&gt;"",SUMPRODUCT((RA49:RA52=RA52)*(QZ49:QZ52=QZ52)*(QX49:QX52=QX52)*(QY49:QY52=QY52)),"")</f>
        <v>4</v>
      </c>
      <c r="QT104" s="395" t="str">
        <f ca="1">IF(AND(QS104&lt;&gt;"",QS104&gt;1),QT52,"")</f>
        <v>Real Madrid</v>
      </c>
      <c r="QU104" s="395">
        <f ca="1">SUMPRODUCT((TY3:TY54=QT104)*(UB3:UB54=QT105)*(UC3:UC54="W"))+SUMPRODUCT((TY3:TY54=QT104)*(UB3:UB54=QT101)*(UC3:UC54="W"))+SUMPRODUCT((TY3:TY54=QT104)*(UB3:UB54=QT102)*(UC3:UC54="W"))+SUMPRODUCT((TY3:TY54=QT104)*(UB3:UB54=QT103)*(UC3:UC54="W"))+SUMPRODUCT((TY3:TY54=QT105)*(UB3:UB54=QT104)*(UD3:UD54="W"))+SUMPRODUCT((TY3:TY54=QT101)*(UB3:UB54=QT104)*(UD3:UD54="W"))+SUMPRODUCT((TY3:TY54=QT102)*(UB3:UB54=QT104)*(UD3:UD54="W"))+SUMPRODUCT((TY3:TY54=QT103)*(UB3:UB54=QT104)*(UD3:UD54="W"))</f>
        <v>0</v>
      </c>
      <c r="QV104" s="395">
        <f ca="1">SUMPRODUCT((TY3:TY54=QT104)*(UB3:UB54=QT105)*(UC3:UC54="D"))+SUMPRODUCT((TY3:TY54=QT104)*(UB3:UB54=QT101)*(UC3:UC54="D"))+SUMPRODUCT((TY3:TY54=QT104)*(UB3:UB54=QT102)*(UC3:UC54="D"))+SUMPRODUCT((TY3:TY54=QT104)*(UB3:UB54=QT103)*(UC3:UC54="D"))+SUMPRODUCT((TY3:TY54=QT105)*(UB3:UB54=QT104)*(UC3:UC54="D"))+SUMPRODUCT((TY3:TY54=QT101)*(UB3:UB54=QT104)*(UC3:UC54="D"))+SUMPRODUCT((TY3:TY54=QT102)*(UB3:UB54=QT104)*(UC3:UC54="D"))+SUMPRODUCT((TY3:TY54=QT103)*(UB3:UB54=QT104)*(UC3:UC54="D"))</f>
        <v>0</v>
      </c>
      <c r="QW104" s="395">
        <f ca="1">SUMPRODUCT((TY3:TY54=QT104)*(UB3:UB54=QT105)*(UC3:UC54="L"))+SUMPRODUCT((TY3:TY54=QT104)*(UB3:UB54=QT101)*(UC3:UC54="L"))+SUMPRODUCT((TY3:TY54=QT104)*(UB3:UB54=QT102)*(UC3:UC54="L"))+SUMPRODUCT((TY3:TY54=QT104)*(UB3:UB54=QT103)*(UC3:UC54="L"))+SUMPRODUCT((TY3:TY54=QT105)*(UB3:UB54=QT104)*(UD3:UD54="L"))+SUMPRODUCT((TY3:TY54=QT101)*(UB3:UB54=QT104)*(UD3:UD54="L"))+SUMPRODUCT((TY3:TY54=QT102)*(UB3:UB54=QT104)*(UD3:UD54="L"))+SUMPRODUCT((TY3:TY54=QT103)*(UB3:UB54=QT104)*(UD3:UD54="L"))</f>
        <v>0</v>
      </c>
      <c r="QX104" s="395">
        <f ca="1">SUMPRODUCT((TY3:TY54=QT104)*(UB3:UB54=QT105)*TZ3:TZ54)+SUMPRODUCT((TY3:TY54=QT104)*(UB3:UB54=QT101)*TZ3:TZ54)+SUMPRODUCT((TY3:TY54=QT104)*(UB3:UB54=QT102)*TZ3:TZ54)+SUMPRODUCT((TY3:TY54=QT104)*(UB3:UB54=QT103)*TZ3:TZ54)+SUMPRODUCT((TY3:TY54=QT105)*(UB3:UB54=QT104)*UA3:UA54)+SUMPRODUCT((TY3:TY54=QT101)*(UB3:UB54=QT104)*UA3:UA54)+SUMPRODUCT((TY3:TY54=QT102)*(UB3:UB54=QT104)*UA3:UA54)+SUMPRODUCT((TY3:TY54=QT103)*(UB3:UB54=QT104)*UA3:UA54)</f>
        <v>0</v>
      </c>
      <c r="QY104" s="395">
        <f ca="1">SUMPRODUCT((TY3:TY54=QT104)*(UB3:UB54=QT105)*UA3:UA54)+SUMPRODUCT((TY3:TY54=QT104)*(UB3:UB54=QT101)*UA3:UA54)+SUMPRODUCT((TY3:TY54=QT104)*(UB3:UB54=QT102)*UA3:UA54)+SUMPRODUCT((TY3:TY54=QT104)*(UB3:UB54=QT103)*UA3:UA54)+SUMPRODUCT((TY3:TY54=QT105)*(UB3:UB54=QT104)*TZ3:TZ54)+SUMPRODUCT((TY3:TY54=QT101)*(UB3:UB54=QT104)*TZ3:TZ54)+SUMPRODUCT((TY3:TY54=QT102)*(UB3:UB54=QT104)*TZ3:TZ54)+SUMPRODUCT((TY3:TY54=QT103)*(UB3:UB54=QT104)*TZ3:TZ54)</f>
        <v>0</v>
      </c>
      <c r="QZ104" s="395">
        <f ca="1">QX104-QY104+1000</f>
        <v>1000</v>
      </c>
      <c r="RA104" s="395">
        <f t="shared" ca="1" si="7972"/>
        <v>0</v>
      </c>
      <c r="RB104" s="395">
        <f ca="1">IF(QT104&lt;&gt;"",VLOOKUP(QT104,QA4:QG52,7,FALSE),"")</f>
        <v>1000</v>
      </c>
      <c r="RC104" s="395">
        <f ca="1">IF(QT104&lt;&gt;"",VLOOKUP(QT104,QA4:QG52,5,FALSE),"")</f>
        <v>0</v>
      </c>
      <c r="RD104" s="395">
        <f ca="1">IF(QT104&lt;&gt;"",VLOOKUP(QT104,QA4:QI52,9,FALSE),"")</f>
        <v>32</v>
      </c>
      <c r="RE104" s="395">
        <f t="shared" ca="1" si="7973"/>
        <v>0</v>
      </c>
      <c r="RF104" s="395">
        <f ca="1">IF(QT104&lt;&gt;"",RANK(RE104,RE101:RE104),"")</f>
        <v>1</v>
      </c>
      <c r="RG104" s="395">
        <f ca="1">IF(QT104&lt;&gt;"",SUMPRODUCT((RE101:RE104=RE104)*(QZ101:QZ104&gt;QZ104)),"")</f>
        <v>0</v>
      </c>
      <c r="RH104" s="395">
        <f ca="1">IF(QT104&lt;&gt;"",SUMPRODUCT((RE101:RE104=RE104)*(QZ101:QZ104=QZ104)*(QX101:QX104&gt;QX104)),"")</f>
        <v>0</v>
      </c>
      <c r="RI104" s="395">
        <f ca="1">IF(QT104&lt;&gt;"",SUMPRODUCT((RE101:RE104=RE104)*(QZ101:QZ104=QZ104)*(QX101:QX104=QX104)*(RB101:RB104&gt;RB104)),"")</f>
        <v>0</v>
      </c>
      <c r="RJ104" s="395">
        <f ca="1">IF(QT104&lt;&gt;"",SUMPRODUCT((RE101:RE104=RE104)*(QZ101:QZ104=QZ104)*(QX101:QX104=QX104)*(RB101:RB104=RB104)*(RC101:RC104&gt;RC104)),"")</f>
        <v>0</v>
      </c>
      <c r="RK104" s="395">
        <f ca="1">IF(QT104&lt;&gt;"",SUMPRODUCT((RE101:RE104=RE104)*(QZ101:QZ104=QZ104)*(QX101:QX104=QX104)*(RB101:RB104=RB104)*(RC101:RC104=RC104)*(RD101:RD104&gt;RD104)),"")</f>
        <v>0</v>
      </c>
      <c r="RL104" s="395">
        <f t="shared" ca="1" si="7974"/>
        <v>1</v>
      </c>
      <c r="RM104" s="395" t="str">
        <f ca="1">IF(RN52&lt;&gt;"",SUMPRODUCT((RU49:RU52=RU52)*(RT49:RT52=RT52)*(RR49:RR52=RR52)*(RS49:RS52=RS52)),"")</f>
        <v/>
      </c>
      <c r="RN104" s="395" t="str">
        <f ca="1">IF(AND(RM104&lt;&gt;"",RM104&gt;1),RN52,"")</f>
        <v/>
      </c>
      <c r="RO104" s="395" t="str">
        <f ca="1">IF(RN104&lt;&gt;"",SUMPRODUCT((TY3:TY54=RN104)*(UB3:UB54=RN105)*(UC3:UC54="W"))+SUMPRODUCT((TY3:TY54=RN104)*(UB3:UB54=RN102)*(UC3:UC54="W"))+SUMPRODUCT((TY3:TY54=RN104)*(UB3:UB54=RN103)*(UC3:UC54="W"))+SUMPRODUCT((TY3:TY54=RN105)*(UB3:UB54=RN104)*(UD3:UD54="W"))+SUMPRODUCT((TY3:TY54=RN102)*(UB3:UB54=RN104)*(UD3:UD54="W"))+SUMPRODUCT((TY3:TY54=RN103)*(UB3:UB54=RN104)*(UD3:UD54="W")),"")</f>
        <v/>
      </c>
      <c r="RP104" s="395" t="str">
        <f ca="1">IF(RN104&lt;&gt;"",SUMPRODUCT((TY3:TY54=RN104)*(UB3:UB54=RN105)*(UC3:UC54="D"))+SUMPRODUCT((TY3:TY54=RN104)*(UB3:UB54=RN102)*(UC3:UC54="D"))+SUMPRODUCT((TY3:TY54=RN104)*(UB3:UB54=RN103)*(UC3:UC54="D"))+SUMPRODUCT((TY3:TY54=RN105)*(UB3:UB54=RN104)*(UC3:UC54="D"))+SUMPRODUCT((TY3:TY54=RN102)*(UB3:UB54=RN104)*(UC3:UC54="D"))+SUMPRODUCT((TY3:TY54=RN103)*(UB3:UB54=RN104)*(UC3:UC54="D")),"")</f>
        <v/>
      </c>
      <c r="RQ104" s="395" t="str">
        <f ca="1">IF(RN104&lt;&gt;"",SUMPRODUCT((TY3:TY54=RN104)*(UB3:UB54=RN105)*(UC3:UC54="L"))+SUMPRODUCT((TY3:TY54=RN104)*(UB3:UB54=RN102)*(UC3:UC54="L"))+SUMPRODUCT((TY3:TY54=RN104)*(UB3:UB54=RN103)*(UC3:UC54="L"))+SUMPRODUCT((TY3:TY54=RN105)*(UB3:UB54=RN104)*(UD3:UD54="L"))+SUMPRODUCT((TY3:TY54=RN102)*(UB3:UB54=RN104)*(UD3:UD54="L"))+SUMPRODUCT((TY3:TY54=RN103)*(UB3:UB54=RN104)*(UD3:UD54="L")),"")</f>
        <v/>
      </c>
      <c r="RR104" s="395">
        <f ca="1">SUMPRODUCT((TY3:TY54=RN104)*(UB3:UB54=RN105)*TZ3:TZ54)+SUMPRODUCT((TY3:TY54=RN104)*(UB3:UB54=RN101)*TZ3:TZ54)+SUMPRODUCT((TY3:TY54=RN104)*(UB3:UB54=RN102)*TZ3:TZ54)+SUMPRODUCT((TY3:TY54=RN104)*(UB3:UB54=RN103)*TZ3:TZ54)+SUMPRODUCT((TY3:TY54=RN105)*(UB3:UB54=RN104)*UA3:UA54)+SUMPRODUCT((TY3:TY54=RN101)*(UB3:UB54=RN104)*UA3:UA54)+SUMPRODUCT((TY3:TY54=RN102)*(UB3:UB54=RN104)*UA3:UA54)+SUMPRODUCT((TY3:TY54=RN103)*(UB3:UB54=RN104)*UA3:UA54)</f>
        <v>0</v>
      </c>
      <c r="RS104" s="395">
        <f ca="1">SUMPRODUCT((TY3:TY54=RN104)*(UB3:UB54=RN105)*UA3:UA54)+SUMPRODUCT((TY3:TY54=RN104)*(UB3:UB54=RN101)*UA3:UA54)+SUMPRODUCT((TY3:TY54=RN104)*(UB3:UB54=RN102)*UA3:UA54)+SUMPRODUCT((TY3:TY54=RN104)*(UB3:UB54=RN103)*UA3:UA54)+SUMPRODUCT((TY3:TY54=RN105)*(UB3:UB54=RN104)*TZ3:TZ54)+SUMPRODUCT((TY3:TY54=RN101)*(UB3:UB54=RN104)*TZ3:TZ54)+SUMPRODUCT((TY3:TY54=RN102)*(UB3:UB54=RN104)*TZ3:TZ54)+SUMPRODUCT((TY3:TY54=RN103)*(UB3:UB54=RN104)*TZ3:TZ54)</f>
        <v>0</v>
      </c>
      <c r="RT104" s="395">
        <f ca="1">RR104-RS104+1000</f>
        <v>1000</v>
      </c>
      <c r="RU104" s="395" t="str">
        <f t="shared" ca="1" si="7975"/>
        <v/>
      </c>
      <c r="RV104" s="395" t="str">
        <f ca="1">IF(RN104&lt;&gt;"",VLOOKUP(RN104,QA4:QG52,7,FALSE),"")</f>
        <v/>
      </c>
      <c r="RW104" s="395" t="str">
        <f ca="1">IF(RN104&lt;&gt;"",VLOOKUP(RN104,QA4:QG52,5,FALSE),"")</f>
        <v/>
      </c>
      <c r="RX104" s="395" t="str">
        <f ca="1">IF(RN104&lt;&gt;"",VLOOKUP(RN104,QA4:QI52,9,FALSE),"")</f>
        <v/>
      </c>
      <c r="RY104" s="395" t="str">
        <f t="shared" ca="1" si="7976"/>
        <v/>
      </c>
      <c r="RZ104" s="395" t="str">
        <f ca="1">IF(RN104&lt;&gt;"",RANK(RY104,RY101:RY104),"")</f>
        <v/>
      </c>
      <c r="SA104" s="395" t="str">
        <f ca="1">IF(RN104&lt;&gt;"",SUMPRODUCT((RY101:RY104=RY104)*(RT101:RT104&gt;RT104)),"")</f>
        <v/>
      </c>
      <c r="SB104" s="395" t="str">
        <f ca="1">IF(RN104&lt;&gt;"",SUMPRODUCT((RY101:RY104=RY104)*(RT101:RT104=RT104)*(RR101:RR104&gt;RR104)),"")</f>
        <v/>
      </c>
      <c r="SC104" s="395" t="str">
        <f ca="1">IF(RN104&lt;&gt;"",SUMPRODUCT((RY101:RY104=RY104)*(RT101:RT104=RT104)*(RR101:RR104=RR104)*(RV101:RV104&gt;RV104)),"")</f>
        <v/>
      </c>
      <c r="SD104" s="395" t="str">
        <f ca="1">IF(RN104&lt;&gt;"",SUMPRODUCT((RY101:RY104=RY104)*(RT101:RT104=RT104)*(RR101:RR104=RR104)*(RV101:RV104=RV104)*(RW101:RW104&gt;RW104)),"")</f>
        <v/>
      </c>
      <c r="SE104" s="395" t="str">
        <f ca="1">IF(RN104&lt;&gt;"",SUMPRODUCT((RY101:RY104=RY104)*(RT101:RT104=RT104)*(RR101:RR104=RR104)*(RV101:RV104=RV104)*(RW101:RW104=RW104)*(RX101:RX104&gt;RX104)),"")</f>
        <v/>
      </c>
      <c r="SF104" s="395" t="str">
        <f t="shared" ca="1" si="8011"/>
        <v/>
      </c>
      <c r="UN104" s="395">
        <f ca="1">IF(COUNTIF(UN49:UN52,4)=4,1,SUMPRODUCT((UN49:UN52=UN52)*(UM49:UM52=UM52)*(UK49:UK52&gt;UK52))+1)</f>
        <v>1</v>
      </c>
      <c r="UY104" s="395">
        <f ca="1">IF(UZ52&lt;&gt;"",SUMPRODUCT((VG49:VG52=VG52)*(VF49:VF52=VF52)*(VD49:VD52=VD52)*(VE49:VE52=VE52)),"")</f>
        <v>4</v>
      </c>
      <c r="UZ104" s="395" t="str">
        <f ca="1">IF(AND(UY104&lt;&gt;"",UY104&gt;1),UZ52,"")</f>
        <v>Real Madrid</v>
      </c>
      <c r="VA104" s="395">
        <f ca="1">SUMPRODUCT((YE3:YE54=UZ104)*(YH3:YH54=UZ105)*(YI3:YI54="W"))+SUMPRODUCT((YE3:YE54=UZ104)*(YH3:YH54=UZ101)*(YI3:YI54="W"))+SUMPRODUCT((YE3:YE54=UZ104)*(YH3:YH54=UZ102)*(YI3:YI54="W"))+SUMPRODUCT((YE3:YE54=UZ104)*(YH3:YH54=UZ103)*(YI3:YI54="W"))+SUMPRODUCT((YE3:YE54=UZ105)*(YH3:YH54=UZ104)*(YJ3:YJ54="W"))+SUMPRODUCT((YE3:YE54=UZ101)*(YH3:YH54=UZ104)*(YJ3:YJ54="W"))+SUMPRODUCT((YE3:YE54=UZ102)*(YH3:YH54=UZ104)*(YJ3:YJ54="W"))+SUMPRODUCT((YE3:YE54=UZ103)*(YH3:YH54=UZ104)*(YJ3:YJ54="W"))</f>
        <v>0</v>
      </c>
      <c r="VB104" s="395">
        <f ca="1">SUMPRODUCT((YE3:YE54=UZ104)*(YH3:YH54=UZ105)*(YI3:YI54="D"))+SUMPRODUCT((YE3:YE54=UZ104)*(YH3:YH54=UZ101)*(YI3:YI54="D"))+SUMPRODUCT((YE3:YE54=UZ104)*(YH3:YH54=UZ102)*(YI3:YI54="D"))+SUMPRODUCT((YE3:YE54=UZ104)*(YH3:YH54=UZ103)*(YI3:YI54="D"))+SUMPRODUCT((YE3:YE54=UZ105)*(YH3:YH54=UZ104)*(YI3:YI54="D"))+SUMPRODUCT((YE3:YE54=UZ101)*(YH3:YH54=UZ104)*(YI3:YI54="D"))+SUMPRODUCT((YE3:YE54=UZ102)*(YH3:YH54=UZ104)*(YI3:YI54="D"))+SUMPRODUCT((YE3:YE54=UZ103)*(YH3:YH54=UZ104)*(YI3:YI54="D"))</f>
        <v>0</v>
      </c>
      <c r="VC104" s="395">
        <f ca="1">SUMPRODUCT((YE3:YE54=UZ104)*(YH3:YH54=UZ105)*(YI3:YI54="L"))+SUMPRODUCT((YE3:YE54=UZ104)*(YH3:YH54=UZ101)*(YI3:YI54="L"))+SUMPRODUCT((YE3:YE54=UZ104)*(YH3:YH54=UZ102)*(YI3:YI54="L"))+SUMPRODUCT((YE3:YE54=UZ104)*(YH3:YH54=UZ103)*(YI3:YI54="L"))+SUMPRODUCT((YE3:YE54=UZ105)*(YH3:YH54=UZ104)*(YJ3:YJ54="L"))+SUMPRODUCT((YE3:YE54=UZ101)*(YH3:YH54=UZ104)*(YJ3:YJ54="L"))+SUMPRODUCT((YE3:YE54=UZ102)*(YH3:YH54=UZ104)*(YJ3:YJ54="L"))+SUMPRODUCT((YE3:YE54=UZ103)*(YH3:YH54=UZ104)*(YJ3:YJ54="L"))</f>
        <v>0</v>
      </c>
      <c r="VD104" s="395">
        <f ca="1">SUMPRODUCT((YE3:YE54=UZ104)*(YH3:YH54=UZ105)*YF3:YF54)+SUMPRODUCT((YE3:YE54=UZ104)*(YH3:YH54=UZ101)*YF3:YF54)+SUMPRODUCT((YE3:YE54=UZ104)*(YH3:YH54=UZ102)*YF3:YF54)+SUMPRODUCT((YE3:YE54=UZ104)*(YH3:YH54=UZ103)*YF3:YF54)+SUMPRODUCT((YE3:YE54=UZ105)*(YH3:YH54=UZ104)*YG3:YG54)+SUMPRODUCT((YE3:YE54=UZ101)*(YH3:YH54=UZ104)*YG3:YG54)+SUMPRODUCT((YE3:YE54=UZ102)*(YH3:YH54=UZ104)*YG3:YG54)+SUMPRODUCT((YE3:YE54=UZ103)*(YH3:YH54=UZ104)*YG3:YG54)</f>
        <v>0</v>
      </c>
      <c r="VE104" s="395">
        <f ca="1">SUMPRODUCT((YE3:YE54=UZ104)*(YH3:YH54=UZ105)*YG3:YG54)+SUMPRODUCT((YE3:YE54=UZ104)*(YH3:YH54=UZ101)*YG3:YG54)+SUMPRODUCT((YE3:YE54=UZ104)*(YH3:YH54=UZ102)*YG3:YG54)+SUMPRODUCT((YE3:YE54=UZ104)*(YH3:YH54=UZ103)*YG3:YG54)+SUMPRODUCT((YE3:YE54=UZ105)*(YH3:YH54=UZ104)*YF3:YF54)+SUMPRODUCT((YE3:YE54=UZ101)*(YH3:YH54=UZ104)*YF3:YF54)+SUMPRODUCT((YE3:YE54=UZ102)*(YH3:YH54=UZ104)*YF3:YF54)+SUMPRODUCT((YE3:YE54=UZ103)*(YH3:YH54=UZ104)*YF3:YF54)</f>
        <v>0</v>
      </c>
      <c r="VF104" s="395">
        <f ca="1">VD104-VE104+1000</f>
        <v>1000</v>
      </c>
      <c r="VG104" s="395">
        <f t="shared" ca="1" si="7977"/>
        <v>0</v>
      </c>
      <c r="VH104" s="395">
        <f ca="1">IF(UZ104&lt;&gt;"",VLOOKUP(UZ104,UG4:UM52,7,FALSE),"")</f>
        <v>1000</v>
      </c>
      <c r="VI104" s="395">
        <f ca="1">IF(UZ104&lt;&gt;"",VLOOKUP(UZ104,UG4:UM52,5,FALSE),"")</f>
        <v>0</v>
      </c>
      <c r="VJ104" s="395">
        <f ca="1">IF(UZ104&lt;&gt;"",VLOOKUP(UZ104,UG4:UO52,9,FALSE),"")</f>
        <v>32</v>
      </c>
      <c r="VK104" s="395">
        <f t="shared" ca="1" si="7978"/>
        <v>0</v>
      </c>
      <c r="VL104" s="395">
        <f ca="1">IF(UZ104&lt;&gt;"",RANK(VK104,VK101:VK104),"")</f>
        <v>1</v>
      </c>
      <c r="VM104" s="395">
        <f ca="1">IF(UZ104&lt;&gt;"",SUMPRODUCT((VK101:VK104=VK104)*(VF101:VF104&gt;VF104)),"")</f>
        <v>0</v>
      </c>
      <c r="VN104" s="395">
        <f ca="1">IF(UZ104&lt;&gt;"",SUMPRODUCT((VK101:VK104=VK104)*(VF101:VF104=VF104)*(VD101:VD104&gt;VD104)),"")</f>
        <v>0</v>
      </c>
      <c r="VO104" s="395">
        <f ca="1">IF(UZ104&lt;&gt;"",SUMPRODUCT((VK101:VK104=VK104)*(VF101:VF104=VF104)*(VD101:VD104=VD104)*(VH101:VH104&gt;VH104)),"")</f>
        <v>0</v>
      </c>
      <c r="VP104" s="395">
        <f ca="1">IF(UZ104&lt;&gt;"",SUMPRODUCT((VK101:VK104=VK104)*(VF101:VF104=VF104)*(VD101:VD104=VD104)*(VH101:VH104=VH104)*(VI101:VI104&gt;VI104)),"")</f>
        <v>0</v>
      </c>
      <c r="VQ104" s="395">
        <f ca="1">IF(UZ104&lt;&gt;"",SUMPRODUCT((VK101:VK104=VK104)*(VF101:VF104=VF104)*(VD101:VD104=VD104)*(VH101:VH104=VH104)*(VI101:VI104=VI104)*(VJ101:VJ104&gt;VJ104)),"")</f>
        <v>0</v>
      </c>
      <c r="VR104" s="395">
        <f t="shared" ca="1" si="7979"/>
        <v>1</v>
      </c>
      <c r="VS104" s="395" t="str">
        <f ca="1">IF(VT52&lt;&gt;"",SUMPRODUCT((WA49:WA52=WA52)*(VZ49:VZ52=VZ52)*(VX49:VX52=VX52)*(VY49:VY52=VY52)),"")</f>
        <v/>
      </c>
      <c r="VT104" s="395" t="str">
        <f ca="1">IF(AND(VS104&lt;&gt;"",VS104&gt;1),VT52,"")</f>
        <v/>
      </c>
      <c r="VU104" s="395" t="str">
        <f ca="1">IF(VT104&lt;&gt;"",SUMPRODUCT((YE3:YE54=VT104)*(YH3:YH54=VT105)*(YI3:YI54="W"))+SUMPRODUCT((YE3:YE54=VT104)*(YH3:YH54=VT102)*(YI3:YI54="W"))+SUMPRODUCT((YE3:YE54=VT104)*(YH3:YH54=VT103)*(YI3:YI54="W"))+SUMPRODUCT((YE3:YE54=VT105)*(YH3:YH54=VT104)*(YJ3:YJ54="W"))+SUMPRODUCT((YE3:YE54=VT102)*(YH3:YH54=VT104)*(YJ3:YJ54="W"))+SUMPRODUCT((YE3:YE54=VT103)*(YH3:YH54=VT104)*(YJ3:YJ54="W")),"")</f>
        <v/>
      </c>
      <c r="VV104" s="395" t="str">
        <f ca="1">IF(VT104&lt;&gt;"",SUMPRODUCT((YE3:YE54=VT104)*(YH3:YH54=VT105)*(YI3:YI54="D"))+SUMPRODUCT((YE3:YE54=VT104)*(YH3:YH54=VT102)*(YI3:YI54="D"))+SUMPRODUCT((YE3:YE54=VT104)*(YH3:YH54=VT103)*(YI3:YI54="D"))+SUMPRODUCT((YE3:YE54=VT105)*(YH3:YH54=VT104)*(YI3:YI54="D"))+SUMPRODUCT((YE3:YE54=VT102)*(YH3:YH54=VT104)*(YI3:YI54="D"))+SUMPRODUCT((YE3:YE54=VT103)*(YH3:YH54=VT104)*(YI3:YI54="D")),"")</f>
        <v/>
      </c>
      <c r="VW104" s="395" t="str">
        <f ca="1">IF(VT104&lt;&gt;"",SUMPRODUCT((YE3:YE54=VT104)*(YH3:YH54=VT105)*(YI3:YI54="L"))+SUMPRODUCT((YE3:YE54=VT104)*(YH3:YH54=VT102)*(YI3:YI54="L"))+SUMPRODUCT((YE3:YE54=VT104)*(YH3:YH54=VT103)*(YI3:YI54="L"))+SUMPRODUCT((YE3:YE54=VT105)*(YH3:YH54=VT104)*(YJ3:YJ54="L"))+SUMPRODUCT((YE3:YE54=VT102)*(YH3:YH54=VT104)*(YJ3:YJ54="L"))+SUMPRODUCT((YE3:YE54=VT103)*(YH3:YH54=VT104)*(YJ3:YJ54="L")),"")</f>
        <v/>
      </c>
      <c r="VX104" s="395">
        <f ca="1">SUMPRODUCT((YE3:YE54=VT104)*(YH3:YH54=VT105)*YF3:YF54)+SUMPRODUCT((YE3:YE54=VT104)*(YH3:YH54=VT101)*YF3:YF54)+SUMPRODUCT((YE3:YE54=VT104)*(YH3:YH54=VT102)*YF3:YF54)+SUMPRODUCT((YE3:YE54=VT104)*(YH3:YH54=VT103)*YF3:YF54)+SUMPRODUCT((YE3:YE54=VT105)*(YH3:YH54=VT104)*YG3:YG54)+SUMPRODUCT((YE3:YE54=VT101)*(YH3:YH54=VT104)*YG3:YG54)+SUMPRODUCT((YE3:YE54=VT102)*(YH3:YH54=VT104)*YG3:YG54)+SUMPRODUCT((YE3:YE54=VT103)*(YH3:YH54=VT104)*YG3:YG54)</f>
        <v>0</v>
      </c>
      <c r="VY104" s="395">
        <f ca="1">SUMPRODUCT((YE3:YE54=VT104)*(YH3:YH54=VT105)*YG3:YG54)+SUMPRODUCT((YE3:YE54=VT104)*(YH3:YH54=VT101)*YG3:YG54)+SUMPRODUCT((YE3:YE54=VT104)*(YH3:YH54=VT102)*YG3:YG54)+SUMPRODUCT((YE3:YE54=VT104)*(YH3:YH54=VT103)*YG3:YG54)+SUMPRODUCT((YE3:YE54=VT105)*(YH3:YH54=VT104)*YF3:YF54)+SUMPRODUCT((YE3:YE54=VT101)*(YH3:YH54=VT104)*YF3:YF54)+SUMPRODUCT((YE3:YE54=VT102)*(YH3:YH54=VT104)*YF3:YF54)+SUMPRODUCT((YE3:YE54=VT103)*(YH3:YH54=VT104)*YF3:YF54)</f>
        <v>0</v>
      </c>
      <c r="VZ104" s="395">
        <f ca="1">VX104-VY104+1000</f>
        <v>1000</v>
      </c>
      <c r="WA104" s="395" t="str">
        <f t="shared" ca="1" si="7980"/>
        <v/>
      </c>
      <c r="WB104" s="395" t="str">
        <f ca="1">IF(VT104&lt;&gt;"",VLOOKUP(VT104,UG4:UM52,7,FALSE),"")</f>
        <v/>
      </c>
      <c r="WC104" s="395" t="str">
        <f ca="1">IF(VT104&lt;&gt;"",VLOOKUP(VT104,UG4:UM52,5,FALSE),"")</f>
        <v/>
      </c>
      <c r="WD104" s="395" t="str">
        <f ca="1">IF(VT104&lt;&gt;"",VLOOKUP(VT104,UG4:UO52,9,FALSE),"")</f>
        <v/>
      </c>
      <c r="WE104" s="395" t="str">
        <f t="shared" ca="1" si="7981"/>
        <v/>
      </c>
      <c r="WF104" s="395" t="str">
        <f ca="1">IF(VT104&lt;&gt;"",RANK(WE104,WE101:WE104),"")</f>
        <v/>
      </c>
      <c r="WG104" s="395" t="str">
        <f ca="1">IF(VT104&lt;&gt;"",SUMPRODUCT((WE101:WE104=WE104)*(VZ101:VZ104&gt;VZ104)),"")</f>
        <v/>
      </c>
      <c r="WH104" s="395" t="str">
        <f ca="1">IF(VT104&lt;&gt;"",SUMPRODUCT((WE101:WE104=WE104)*(VZ101:VZ104=VZ104)*(VX101:VX104&gt;VX104)),"")</f>
        <v/>
      </c>
      <c r="WI104" s="395" t="str">
        <f ca="1">IF(VT104&lt;&gt;"",SUMPRODUCT((WE101:WE104=WE104)*(VZ101:VZ104=VZ104)*(VX101:VX104=VX104)*(WB101:WB104&gt;WB104)),"")</f>
        <v/>
      </c>
      <c r="WJ104" s="395" t="str">
        <f ca="1">IF(VT104&lt;&gt;"",SUMPRODUCT((WE101:WE104=WE104)*(VZ101:VZ104=VZ104)*(VX101:VX104=VX104)*(WB101:WB104=WB104)*(WC101:WC104&gt;WC104)),"")</f>
        <v/>
      </c>
      <c r="WK104" s="395" t="str">
        <f ca="1">IF(VT104&lt;&gt;"",SUMPRODUCT((WE101:WE104=WE104)*(VZ101:VZ104=VZ104)*(VX101:VX104=VX104)*(WB101:WB104=WB104)*(WC101:WC104=WC104)*(WD101:WD104&gt;WD104)),"")</f>
        <v/>
      </c>
      <c r="WL104" s="395" t="str">
        <f t="shared" ca="1" si="8012"/>
        <v/>
      </c>
      <c r="YT104" s="395">
        <f ca="1">IF(COUNTIF(YT49:YT52,4)=4,1,SUMPRODUCT((YT49:YT52=YT52)*(YS49:YS52=YS52)*(YQ49:YQ52&gt;YQ52))+1)</f>
        <v>1</v>
      </c>
      <c r="ZE104" s="395">
        <f ca="1">IF(ZF52&lt;&gt;"",SUMPRODUCT((ZM49:ZM52=ZM52)*(ZL49:ZL52=ZL52)*(ZJ49:ZJ52=ZJ52)*(ZK49:ZK52=ZK52)),"")</f>
        <v>4</v>
      </c>
      <c r="ZF104" s="395" t="str">
        <f ca="1">IF(AND(ZE104&lt;&gt;"",ZE104&gt;1),ZF52,"")</f>
        <v>Real Madrid</v>
      </c>
      <c r="ZG104" s="395">
        <f ca="1">SUMPRODUCT((ACK3:ACK54=ZF104)*(ACN3:ACN54=ZF105)*(ACO3:ACO54="W"))+SUMPRODUCT((ACK3:ACK54=ZF104)*(ACN3:ACN54=ZF101)*(ACO3:ACO54="W"))+SUMPRODUCT((ACK3:ACK54=ZF104)*(ACN3:ACN54=ZF102)*(ACO3:ACO54="W"))+SUMPRODUCT((ACK3:ACK54=ZF104)*(ACN3:ACN54=ZF103)*(ACO3:ACO54="W"))+SUMPRODUCT((ACK3:ACK54=ZF105)*(ACN3:ACN54=ZF104)*(ACP3:ACP54="W"))+SUMPRODUCT((ACK3:ACK54=ZF101)*(ACN3:ACN54=ZF104)*(ACP3:ACP54="W"))+SUMPRODUCT((ACK3:ACK54=ZF102)*(ACN3:ACN54=ZF104)*(ACP3:ACP54="W"))+SUMPRODUCT((ACK3:ACK54=ZF103)*(ACN3:ACN54=ZF104)*(ACP3:ACP54="W"))</f>
        <v>0</v>
      </c>
      <c r="ZH104" s="395">
        <f ca="1">SUMPRODUCT((ACK3:ACK54=ZF104)*(ACN3:ACN54=ZF105)*(ACO3:ACO54="D"))+SUMPRODUCT((ACK3:ACK54=ZF104)*(ACN3:ACN54=ZF101)*(ACO3:ACO54="D"))+SUMPRODUCT((ACK3:ACK54=ZF104)*(ACN3:ACN54=ZF102)*(ACO3:ACO54="D"))+SUMPRODUCT((ACK3:ACK54=ZF104)*(ACN3:ACN54=ZF103)*(ACO3:ACO54="D"))+SUMPRODUCT((ACK3:ACK54=ZF105)*(ACN3:ACN54=ZF104)*(ACO3:ACO54="D"))+SUMPRODUCT((ACK3:ACK54=ZF101)*(ACN3:ACN54=ZF104)*(ACO3:ACO54="D"))+SUMPRODUCT((ACK3:ACK54=ZF102)*(ACN3:ACN54=ZF104)*(ACO3:ACO54="D"))+SUMPRODUCT((ACK3:ACK54=ZF103)*(ACN3:ACN54=ZF104)*(ACO3:ACO54="D"))</f>
        <v>0</v>
      </c>
      <c r="ZI104" s="395">
        <f ca="1">SUMPRODUCT((ACK3:ACK54=ZF104)*(ACN3:ACN54=ZF105)*(ACO3:ACO54="L"))+SUMPRODUCT((ACK3:ACK54=ZF104)*(ACN3:ACN54=ZF101)*(ACO3:ACO54="L"))+SUMPRODUCT((ACK3:ACK54=ZF104)*(ACN3:ACN54=ZF102)*(ACO3:ACO54="L"))+SUMPRODUCT((ACK3:ACK54=ZF104)*(ACN3:ACN54=ZF103)*(ACO3:ACO54="L"))+SUMPRODUCT((ACK3:ACK54=ZF105)*(ACN3:ACN54=ZF104)*(ACP3:ACP54="L"))+SUMPRODUCT((ACK3:ACK54=ZF101)*(ACN3:ACN54=ZF104)*(ACP3:ACP54="L"))+SUMPRODUCT((ACK3:ACK54=ZF102)*(ACN3:ACN54=ZF104)*(ACP3:ACP54="L"))+SUMPRODUCT((ACK3:ACK54=ZF103)*(ACN3:ACN54=ZF104)*(ACP3:ACP54="L"))</f>
        <v>0</v>
      </c>
      <c r="ZJ104" s="395">
        <f ca="1">SUMPRODUCT((ACK3:ACK54=ZF104)*(ACN3:ACN54=ZF105)*ACL3:ACL54)+SUMPRODUCT((ACK3:ACK54=ZF104)*(ACN3:ACN54=ZF101)*ACL3:ACL54)+SUMPRODUCT((ACK3:ACK54=ZF104)*(ACN3:ACN54=ZF102)*ACL3:ACL54)+SUMPRODUCT((ACK3:ACK54=ZF104)*(ACN3:ACN54=ZF103)*ACL3:ACL54)+SUMPRODUCT((ACK3:ACK54=ZF105)*(ACN3:ACN54=ZF104)*ACM3:ACM54)+SUMPRODUCT((ACK3:ACK54=ZF101)*(ACN3:ACN54=ZF104)*ACM3:ACM54)+SUMPRODUCT((ACK3:ACK54=ZF102)*(ACN3:ACN54=ZF104)*ACM3:ACM54)+SUMPRODUCT((ACK3:ACK54=ZF103)*(ACN3:ACN54=ZF104)*ACM3:ACM54)</f>
        <v>0</v>
      </c>
      <c r="ZK104" s="395">
        <f ca="1">SUMPRODUCT((ACK3:ACK54=ZF104)*(ACN3:ACN54=ZF105)*ACM3:ACM54)+SUMPRODUCT((ACK3:ACK54=ZF104)*(ACN3:ACN54=ZF101)*ACM3:ACM54)+SUMPRODUCT((ACK3:ACK54=ZF104)*(ACN3:ACN54=ZF102)*ACM3:ACM54)+SUMPRODUCT((ACK3:ACK54=ZF104)*(ACN3:ACN54=ZF103)*ACM3:ACM54)+SUMPRODUCT((ACK3:ACK54=ZF105)*(ACN3:ACN54=ZF104)*ACL3:ACL54)+SUMPRODUCT((ACK3:ACK54=ZF101)*(ACN3:ACN54=ZF104)*ACL3:ACL54)+SUMPRODUCT((ACK3:ACK54=ZF102)*(ACN3:ACN54=ZF104)*ACL3:ACL54)+SUMPRODUCT((ACK3:ACK54=ZF103)*(ACN3:ACN54=ZF104)*ACL3:ACL54)</f>
        <v>0</v>
      </c>
      <c r="ZL104" s="395">
        <f ca="1">ZJ104-ZK104+1000</f>
        <v>1000</v>
      </c>
      <c r="ZM104" s="395">
        <f t="shared" ca="1" si="7982"/>
        <v>0</v>
      </c>
      <c r="ZN104" s="395">
        <f ca="1">IF(ZF104&lt;&gt;"",VLOOKUP(ZF104,YM4:YS52,7,FALSE),"")</f>
        <v>1000</v>
      </c>
      <c r="ZO104" s="395">
        <f ca="1">IF(ZF104&lt;&gt;"",VLOOKUP(ZF104,YM4:YS52,5,FALSE),"")</f>
        <v>0</v>
      </c>
      <c r="ZP104" s="395">
        <f ca="1">IF(ZF104&lt;&gt;"",VLOOKUP(ZF104,YM4:YU52,9,FALSE),"")</f>
        <v>32</v>
      </c>
      <c r="ZQ104" s="395">
        <f t="shared" ca="1" si="7983"/>
        <v>0</v>
      </c>
      <c r="ZR104" s="395">
        <f ca="1">IF(ZF104&lt;&gt;"",RANK(ZQ104,ZQ101:ZQ104),"")</f>
        <v>1</v>
      </c>
      <c r="ZS104" s="395">
        <f ca="1">IF(ZF104&lt;&gt;"",SUMPRODUCT((ZQ101:ZQ104=ZQ104)*(ZL101:ZL104&gt;ZL104)),"")</f>
        <v>0</v>
      </c>
      <c r="ZT104" s="395">
        <f ca="1">IF(ZF104&lt;&gt;"",SUMPRODUCT((ZQ101:ZQ104=ZQ104)*(ZL101:ZL104=ZL104)*(ZJ101:ZJ104&gt;ZJ104)),"")</f>
        <v>0</v>
      </c>
      <c r="ZU104" s="395">
        <f ca="1">IF(ZF104&lt;&gt;"",SUMPRODUCT((ZQ101:ZQ104=ZQ104)*(ZL101:ZL104=ZL104)*(ZJ101:ZJ104=ZJ104)*(ZN101:ZN104&gt;ZN104)),"")</f>
        <v>0</v>
      </c>
      <c r="ZV104" s="395">
        <f ca="1">IF(ZF104&lt;&gt;"",SUMPRODUCT((ZQ101:ZQ104=ZQ104)*(ZL101:ZL104=ZL104)*(ZJ101:ZJ104=ZJ104)*(ZN101:ZN104=ZN104)*(ZO101:ZO104&gt;ZO104)),"")</f>
        <v>0</v>
      </c>
      <c r="ZW104" s="395">
        <f ca="1">IF(ZF104&lt;&gt;"",SUMPRODUCT((ZQ101:ZQ104=ZQ104)*(ZL101:ZL104=ZL104)*(ZJ101:ZJ104=ZJ104)*(ZN101:ZN104=ZN104)*(ZO101:ZO104=ZO104)*(ZP101:ZP104&gt;ZP104)),"")</f>
        <v>0</v>
      </c>
      <c r="ZX104" s="395">
        <f t="shared" ca="1" si="7984"/>
        <v>1</v>
      </c>
      <c r="ZY104" s="395" t="str">
        <f ca="1">IF(ZZ52&lt;&gt;"",SUMPRODUCT((AAG49:AAG52=AAG52)*(AAF49:AAF52=AAF52)*(AAD49:AAD52=AAD52)*(AAE49:AAE52=AAE52)),"")</f>
        <v/>
      </c>
      <c r="ZZ104" s="395" t="str">
        <f ca="1">IF(AND(ZY104&lt;&gt;"",ZY104&gt;1),ZZ52,"")</f>
        <v/>
      </c>
      <c r="AAA104" s="395" t="str">
        <f ca="1">IF(ZZ104&lt;&gt;"",SUMPRODUCT((ACK3:ACK54=ZZ104)*(ACN3:ACN54=ZZ105)*(ACO3:ACO54="W"))+SUMPRODUCT((ACK3:ACK54=ZZ104)*(ACN3:ACN54=ZZ102)*(ACO3:ACO54="W"))+SUMPRODUCT((ACK3:ACK54=ZZ104)*(ACN3:ACN54=ZZ103)*(ACO3:ACO54="W"))+SUMPRODUCT((ACK3:ACK54=ZZ105)*(ACN3:ACN54=ZZ104)*(ACP3:ACP54="W"))+SUMPRODUCT((ACK3:ACK54=ZZ102)*(ACN3:ACN54=ZZ104)*(ACP3:ACP54="W"))+SUMPRODUCT((ACK3:ACK54=ZZ103)*(ACN3:ACN54=ZZ104)*(ACP3:ACP54="W")),"")</f>
        <v/>
      </c>
      <c r="AAB104" s="395" t="str">
        <f ca="1">IF(ZZ104&lt;&gt;"",SUMPRODUCT((ACK3:ACK54=ZZ104)*(ACN3:ACN54=ZZ105)*(ACO3:ACO54="D"))+SUMPRODUCT((ACK3:ACK54=ZZ104)*(ACN3:ACN54=ZZ102)*(ACO3:ACO54="D"))+SUMPRODUCT((ACK3:ACK54=ZZ104)*(ACN3:ACN54=ZZ103)*(ACO3:ACO54="D"))+SUMPRODUCT((ACK3:ACK54=ZZ105)*(ACN3:ACN54=ZZ104)*(ACO3:ACO54="D"))+SUMPRODUCT((ACK3:ACK54=ZZ102)*(ACN3:ACN54=ZZ104)*(ACO3:ACO54="D"))+SUMPRODUCT((ACK3:ACK54=ZZ103)*(ACN3:ACN54=ZZ104)*(ACO3:ACO54="D")),"")</f>
        <v/>
      </c>
      <c r="AAC104" s="395" t="str">
        <f ca="1">IF(ZZ104&lt;&gt;"",SUMPRODUCT((ACK3:ACK54=ZZ104)*(ACN3:ACN54=ZZ105)*(ACO3:ACO54="L"))+SUMPRODUCT((ACK3:ACK54=ZZ104)*(ACN3:ACN54=ZZ102)*(ACO3:ACO54="L"))+SUMPRODUCT((ACK3:ACK54=ZZ104)*(ACN3:ACN54=ZZ103)*(ACO3:ACO54="L"))+SUMPRODUCT((ACK3:ACK54=ZZ105)*(ACN3:ACN54=ZZ104)*(ACP3:ACP54="L"))+SUMPRODUCT((ACK3:ACK54=ZZ102)*(ACN3:ACN54=ZZ104)*(ACP3:ACP54="L"))+SUMPRODUCT((ACK3:ACK54=ZZ103)*(ACN3:ACN54=ZZ104)*(ACP3:ACP54="L")),"")</f>
        <v/>
      </c>
      <c r="AAD104" s="395">
        <f ca="1">SUMPRODUCT((ACK3:ACK54=ZZ104)*(ACN3:ACN54=ZZ105)*ACL3:ACL54)+SUMPRODUCT((ACK3:ACK54=ZZ104)*(ACN3:ACN54=ZZ101)*ACL3:ACL54)+SUMPRODUCT((ACK3:ACK54=ZZ104)*(ACN3:ACN54=ZZ102)*ACL3:ACL54)+SUMPRODUCT((ACK3:ACK54=ZZ104)*(ACN3:ACN54=ZZ103)*ACL3:ACL54)+SUMPRODUCT((ACK3:ACK54=ZZ105)*(ACN3:ACN54=ZZ104)*ACM3:ACM54)+SUMPRODUCT((ACK3:ACK54=ZZ101)*(ACN3:ACN54=ZZ104)*ACM3:ACM54)+SUMPRODUCT((ACK3:ACK54=ZZ102)*(ACN3:ACN54=ZZ104)*ACM3:ACM54)+SUMPRODUCT((ACK3:ACK54=ZZ103)*(ACN3:ACN54=ZZ104)*ACM3:ACM54)</f>
        <v>0</v>
      </c>
      <c r="AAE104" s="395">
        <f ca="1">SUMPRODUCT((ACK3:ACK54=ZZ104)*(ACN3:ACN54=ZZ105)*ACM3:ACM54)+SUMPRODUCT((ACK3:ACK54=ZZ104)*(ACN3:ACN54=ZZ101)*ACM3:ACM54)+SUMPRODUCT((ACK3:ACK54=ZZ104)*(ACN3:ACN54=ZZ102)*ACM3:ACM54)+SUMPRODUCT((ACK3:ACK54=ZZ104)*(ACN3:ACN54=ZZ103)*ACM3:ACM54)+SUMPRODUCT((ACK3:ACK54=ZZ105)*(ACN3:ACN54=ZZ104)*ACL3:ACL54)+SUMPRODUCT((ACK3:ACK54=ZZ101)*(ACN3:ACN54=ZZ104)*ACL3:ACL54)+SUMPRODUCT((ACK3:ACK54=ZZ102)*(ACN3:ACN54=ZZ104)*ACL3:ACL54)+SUMPRODUCT((ACK3:ACK54=ZZ103)*(ACN3:ACN54=ZZ104)*ACL3:ACL54)</f>
        <v>0</v>
      </c>
      <c r="AAF104" s="395">
        <f ca="1">AAD104-AAE104+1000</f>
        <v>1000</v>
      </c>
      <c r="AAG104" s="395" t="str">
        <f t="shared" ca="1" si="7985"/>
        <v/>
      </c>
      <c r="AAH104" s="395" t="str">
        <f ca="1">IF(ZZ104&lt;&gt;"",VLOOKUP(ZZ104,YM4:YS52,7,FALSE),"")</f>
        <v/>
      </c>
      <c r="AAI104" s="395" t="str">
        <f ca="1">IF(ZZ104&lt;&gt;"",VLOOKUP(ZZ104,YM4:YS52,5,FALSE),"")</f>
        <v/>
      </c>
      <c r="AAJ104" s="395" t="str">
        <f ca="1">IF(ZZ104&lt;&gt;"",VLOOKUP(ZZ104,YM4:YU52,9,FALSE),"")</f>
        <v/>
      </c>
      <c r="AAK104" s="395" t="str">
        <f t="shared" ca="1" si="7986"/>
        <v/>
      </c>
      <c r="AAL104" s="395" t="str">
        <f ca="1">IF(ZZ104&lt;&gt;"",RANK(AAK104,AAK101:AAK104),"")</f>
        <v/>
      </c>
      <c r="AAM104" s="395" t="str">
        <f ca="1">IF(ZZ104&lt;&gt;"",SUMPRODUCT((AAK101:AAK104=AAK104)*(AAF101:AAF104&gt;AAF104)),"")</f>
        <v/>
      </c>
      <c r="AAN104" s="395" t="str">
        <f ca="1">IF(ZZ104&lt;&gt;"",SUMPRODUCT((AAK101:AAK104=AAK104)*(AAF101:AAF104=AAF104)*(AAD101:AAD104&gt;AAD104)),"")</f>
        <v/>
      </c>
      <c r="AAO104" s="395" t="str">
        <f ca="1">IF(ZZ104&lt;&gt;"",SUMPRODUCT((AAK101:AAK104=AAK104)*(AAF101:AAF104=AAF104)*(AAD101:AAD104=AAD104)*(AAH101:AAH104&gt;AAH104)),"")</f>
        <v/>
      </c>
      <c r="AAP104" s="395" t="str">
        <f ca="1">IF(ZZ104&lt;&gt;"",SUMPRODUCT((AAK101:AAK104=AAK104)*(AAF101:AAF104=AAF104)*(AAD101:AAD104=AAD104)*(AAH101:AAH104=AAH104)*(AAI101:AAI104&gt;AAI104)),"")</f>
        <v/>
      </c>
      <c r="AAQ104" s="395" t="str">
        <f ca="1">IF(ZZ104&lt;&gt;"",SUMPRODUCT((AAK101:AAK104=AAK104)*(AAF101:AAF104=AAF104)*(AAD101:AAD104=AAD104)*(AAH101:AAH104=AAH104)*(AAI101:AAI104=AAI104)*(AAJ101:AAJ104&gt;AAJ104)),"")</f>
        <v/>
      </c>
      <c r="AAR104" s="395" t="str">
        <f t="shared" ca="1" si="8013"/>
        <v/>
      </c>
      <c r="ACZ104" s="395">
        <f ca="1">IF(COUNTIF(ACZ49:ACZ52,4)=4,1,SUMPRODUCT((ACZ49:ACZ52=ACZ52)*(ACY49:ACY52=ACY52)*(ACW49:ACW52&gt;ACW52))+1)</f>
        <v>1</v>
      </c>
      <c r="ADK104" s="395">
        <f ca="1">IF(ADL52&lt;&gt;"",SUMPRODUCT((ADS49:ADS52=ADS52)*(ADR49:ADR52=ADR52)*(ADP49:ADP52=ADP52)*(ADQ49:ADQ52=ADQ52)),"")</f>
        <v>4</v>
      </c>
      <c r="ADL104" s="395" t="str">
        <f ca="1">IF(AND(ADK104&lt;&gt;"",ADK104&gt;1),ADL52,"")</f>
        <v>Real Madrid</v>
      </c>
      <c r="ADM104" s="395">
        <f ca="1">SUMPRODUCT((AGQ3:AGQ54=ADL104)*(AGT3:AGT54=ADL105)*(AGU3:AGU54="W"))+SUMPRODUCT((AGQ3:AGQ54=ADL104)*(AGT3:AGT54=ADL101)*(AGU3:AGU54="W"))+SUMPRODUCT((AGQ3:AGQ54=ADL104)*(AGT3:AGT54=ADL102)*(AGU3:AGU54="W"))+SUMPRODUCT((AGQ3:AGQ54=ADL104)*(AGT3:AGT54=ADL103)*(AGU3:AGU54="W"))+SUMPRODUCT((AGQ3:AGQ54=ADL105)*(AGT3:AGT54=ADL104)*(AGV3:AGV54="W"))+SUMPRODUCT((AGQ3:AGQ54=ADL101)*(AGT3:AGT54=ADL104)*(AGV3:AGV54="W"))+SUMPRODUCT((AGQ3:AGQ54=ADL102)*(AGT3:AGT54=ADL104)*(AGV3:AGV54="W"))+SUMPRODUCT((AGQ3:AGQ54=ADL103)*(AGT3:AGT54=ADL104)*(AGV3:AGV54="W"))</f>
        <v>0</v>
      </c>
      <c r="ADN104" s="395">
        <f ca="1">SUMPRODUCT((AGQ3:AGQ54=ADL104)*(AGT3:AGT54=ADL105)*(AGU3:AGU54="D"))+SUMPRODUCT((AGQ3:AGQ54=ADL104)*(AGT3:AGT54=ADL101)*(AGU3:AGU54="D"))+SUMPRODUCT((AGQ3:AGQ54=ADL104)*(AGT3:AGT54=ADL102)*(AGU3:AGU54="D"))+SUMPRODUCT((AGQ3:AGQ54=ADL104)*(AGT3:AGT54=ADL103)*(AGU3:AGU54="D"))+SUMPRODUCT((AGQ3:AGQ54=ADL105)*(AGT3:AGT54=ADL104)*(AGU3:AGU54="D"))+SUMPRODUCT((AGQ3:AGQ54=ADL101)*(AGT3:AGT54=ADL104)*(AGU3:AGU54="D"))+SUMPRODUCT((AGQ3:AGQ54=ADL102)*(AGT3:AGT54=ADL104)*(AGU3:AGU54="D"))+SUMPRODUCT((AGQ3:AGQ54=ADL103)*(AGT3:AGT54=ADL104)*(AGU3:AGU54="D"))</f>
        <v>0</v>
      </c>
      <c r="ADO104" s="395">
        <f ca="1">SUMPRODUCT((AGQ3:AGQ54=ADL104)*(AGT3:AGT54=ADL105)*(AGU3:AGU54="L"))+SUMPRODUCT((AGQ3:AGQ54=ADL104)*(AGT3:AGT54=ADL101)*(AGU3:AGU54="L"))+SUMPRODUCT((AGQ3:AGQ54=ADL104)*(AGT3:AGT54=ADL102)*(AGU3:AGU54="L"))+SUMPRODUCT((AGQ3:AGQ54=ADL104)*(AGT3:AGT54=ADL103)*(AGU3:AGU54="L"))+SUMPRODUCT((AGQ3:AGQ54=ADL105)*(AGT3:AGT54=ADL104)*(AGV3:AGV54="L"))+SUMPRODUCT((AGQ3:AGQ54=ADL101)*(AGT3:AGT54=ADL104)*(AGV3:AGV54="L"))+SUMPRODUCT((AGQ3:AGQ54=ADL102)*(AGT3:AGT54=ADL104)*(AGV3:AGV54="L"))+SUMPRODUCT((AGQ3:AGQ54=ADL103)*(AGT3:AGT54=ADL104)*(AGV3:AGV54="L"))</f>
        <v>0</v>
      </c>
      <c r="ADP104" s="395">
        <f ca="1">SUMPRODUCT((AGQ3:AGQ54=ADL104)*(AGT3:AGT54=ADL105)*AGR3:AGR54)+SUMPRODUCT((AGQ3:AGQ54=ADL104)*(AGT3:AGT54=ADL101)*AGR3:AGR54)+SUMPRODUCT((AGQ3:AGQ54=ADL104)*(AGT3:AGT54=ADL102)*AGR3:AGR54)+SUMPRODUCT((AGQ3:AGQ54=ADL104)*(AGT3:AGT54=ADL103)*AGR3:AGR54)+SUMPRODUCT((AGQ3:AGQ54=ADL105)*(AGT3:AGT54=ADL104)*AGS3:AGS54)+SUMPRODUCT((AGQ3:AGQ54=ADL101)*(AGT3:AGT54=ADL104)*AGS3:AGS54)+SUMPRODUCT((AGQ3:AGQ54=ADL102)*(AGT3:AGT54=ADL104)*AGS3:AGS54)+SUMPRODUCT((AGQ3:AGQ54=ADL103)*(AGT3:AGT54=ADL104)*AGS3:AGS54)</f>
        <v>0</v>
      </c>
      <c r="ADQ104" s="395">
        <f ca="1">SUMPRODUCT((AGQ3:AGQ54=ADL104)*(AGT3:AGT54=ADL105)*AGS3:AGS54)+SUMPRODUCT((AGQ3:AGQ54=ADL104)*(AGT3:AGT54=ADL101)*AGS3:AGS54)+SUMPRODUCT((AGQ3:AGQ54=ADL104)*(AGT3:AGT54=ADL102)*AGS3:AGS54)+SUMPRODUCT((AGQ3:AGQ54=ADL104)*(AGT3:AGT54=ADL103)*AGS3:AGS54)+SUMPRODUCT((AGQ3:AGQ54=ADL105)*(AGT3:AGT54=ADL104)*AGR3:AGR54)+SUMPRODUCT((AGQ3:AGQ54=ADL101)*(AGT3:AGT54=ADL104)*AGR3:AGR54)+SUMPRODUCT((AGQ3:AGQ54=ADL102)*(AGT3:AGT54=ADL104)*AGR3:AGR54)+SUMPRODUCT((AGQ3:AGQ54=ADL103)*(AGT3:AGT54=ADL104)*AGR3:AGR54)</f>
        <v>0</v>
      </c>
      <c r="ADR104" s="395">
        <f ca="1">ADP104-ADQ104+1000</f>
        <v>1000</v>
      </c>
      <c r="ADS104" s="395">
        <f t="shared" ca="1" si="7987"/>
        <v>0</v>
      </c>
      <c r="ADT104" s="395">
        <f ca="1">IF(ADL104&lt;&gt;"",VLOOKUP(ADL104,ACS4:ACY52,7,FALSE),"")</f>
        <v>1000</v>
      </c>
      <c r="ADU104" s="395">
        <f ca="1">IF(ADL104&lt;&gt;"",VLOOKUP(ADL104,ACS4:ACY52,5,FALSE),"")</f>
        <v>0</v>
      </c>
      <c r="ADV104" s="395">
        <f ca="1">IF(ADL104&lt;&gt;"",VLOOKUP(ADL104,ACS4:ADA52,9,FALSE),"")</f>
        <v>32</v>
      </c>
      <c r="ADW104" s="395">
        <f t="shared" ca="1" si="7988"/>
        <v>0</v>
      </c>
      <c r="ADX104" s="395">
        <f ca="1">IF(ADL104&lt;&gt;"",RANK(ADW104,ADW101:ADW104),"")</f>
        <v>1</v>
      </c>
      <c r="ADY104" s="395">
        <f ca="1">IF(ADL104&lt;&gt;"",SUMPRODUCT((ADW101:ADW104=ADW104)*(ADR101:ADR104&gt;ADR104)),"")</f>
        <v>0</v>
      </c>
      <c r="ADZ104" s="395">
        <f ca="1">IF(ADL104&lt;&gt;"",SUMPRODUCT((ADW101:ADW104=ADW104)*(ADR101:ADR104=ADR104)*(ADP101:ADP104&gt;ADP104)),"")</f>
        <v>0</v>
      </c>
      <c r="AEA104" s="395">
        <f ca="1">IF(ADL104&lt;&gt;"",SUMPRODUCT((ADW101:ADW104=ADW104)*(ADR101:ADR104=ADR104)*(ADP101:ADP104=ADP104)*(ADT101:ADT104&gt;ADT104)),"")</f>
        <v>0</v>
      </c>
      <c r="AEB104" s="395">
        <f ca="1">IF(ADL104&lt;&gt;"",SUMPRODUCT((ADW101:ADW104=ADW104)*(ADR101:ADR104=ADR104)*(ADP101:ADP104=ADP104)*(ADT101:ADT104=ADT104)*(ADU101:ADU104&gt;ADU104)),"")</f>
        <v>0</v>
      </c>
      <c r="AEC104" s="395">
        <f ca="1">IF(ADL104&lt;&gt;"",SUMPRODUCT((ADW101:ADW104=ADW104)*(ADR101:ADR104=ADR104)*(ADP101:ADP104=ADP104)*(ADT101:ADT104=ADT104)*(ADU101:ADU104=ADU104)*(ADV101:ADV104&gt;ADV104)),"")</f>
        <v>0</v>
      </c>
      <c r="AED104" s="395">
        <f t="shared" ca="1" si="7989"/>
        <v>1</v>
      </c>
      <c r="AEE104" s="395" t="str">
        <f ca="1">IF(AEF52&lt;&gt;"",SUMPRODUCT((AEM49:AEM52=AEM52)*(AEL49:AEL52=AEL52)*(AEJ49:AEJ52=AEJ52)*(AEK49:AEK52=AEK52)),"")</f>
        <v/>
      </c>
      <c r="AEF104" s="395" t="str">
        <f ca="1">IF(AND(AEE104&lt;&gt;"",AEE104&gt;1),AEF52,"")</f>
        <v/>
      </c>
      <c r="AEG104" s="395" t="str">
        <f ca="1">IF(AEF104&lt;&gt;"",SUMPRODUCT((AGQ3:AGQ54=AEF104)*(AGT3:AGT54=AEF105)*(AGU3:AGU54="W"))+SUMPRODUCT((AGQ3:AGQ54=AEF104)*(AGT3:AGT54=AEF102)*(AGU3:AGU54="W"))+SUMPRODUCT((AGQ3:AGQ54=AEF104)*(AGT3:AGT54=AEF103)*(AGU3:AGU54="W"))+SUMPRODUCT((AGQ3:AGQ54=AEF105)*(AGT3:AGT54=AEF104)*(AGV3:AGV54="W"))+SUMPRODUCT((AGQ3:AGQ54=AEF102)*(AGT3:AGT54=AEF104)*(AGV3:AGV54="W"))+SUMPRODUCT((AGQ3:AGQ54=AEF103)*(AGT3:AGT54=AEF104)*(AGV3:AGV54="W")),"")</f>
        <v/>
      </c>
      <c r="AEH104" s="395" t="str">
        <f ca="1">IF(AEF104&lt;&gt;"",SUMPRODUCT((AGQ3:AGQ54=AEF104)*(AGT3:AGT54=AEF105)*(AGU3:AGU54="D"))+SUMPRODUCT((AGQ3:AGQ54=AEF104)*(AGT3:AGT54=AEF102)*(AGU3:AGU54="D"))+SUMPRODUCT((AGQ3:AGQ54=AEF104)*(AGT3:AGT54=AEF103)*(AGU3:AGU54="D"))+SUMPRODUCT((AGQ3:AGQ54=AEF105)*(AGT3:AGT54=AEF104)*(AGU3:AGU54="D"))+SUMPRODUCT((AGQ3:AGQ54=AEF102)*(AGT3:AGT54=AEF104)*(AGU3:AGU54="D"))+SUMPRODUCT((AGQ3:AGQ54=AEF103)*(AGT3:AGT54=AEF104)*(AGU3:AGU54="D")),"")</f>
        <v/>
      </c>
      <c r="AEI104" s="395" t="str">
        <f ca="1">IF(AEF104&lt;&gt;"",SUMPRODUCT((AGQ3:AGQ54=AEF104)*(AGT3:AGT54=AEF105)*(AGU3:AGU54="L"))+SUMPRODUCT((AGQ3:AGQ54=AEF104)*(AGT3:AGT54=AEF102)*(AGU3:AGU54="L"))+SUMPRODUCT((AGQ3:AGQ54=AEF104)*(AGT3:AGT54=AEF103)*(AGU3:AGU54="L"))+SUMPRODUCT((AGQ3:AGQ54=AEF105)*(AGT3:AGT54=AEF104)*(AGV3:AGV54="L"))+SUMPRODUCT((AGQ3:AGQ54=AEF102)*(AGT3:AGT54=AEF104)*(AGV3:AGV54="L"))+SUMPRODUCT((AGQ3:AGQ54=AEF103)*(AGT3:AGT54=AEF104)*(AGV3:AGV54="L")),"")</f>
        <v/>
      </c>
      <c r="AEJ104" s="395">
        <f ca="1">SUMPRODUCT((AGQ3:AGQ54=AEF104)*(AGT3:AGT54=AEF105)*AGR3:AGR54)+SUMPRODUCT((AGQ3:AGQ54=AEF104)*(AGT3:AGT54=AEF101)*AGR3:AGR54)+SUMPRODUCT((AGQ3:AGQ54=AEF104)*(AGT3:AGT54=AEF102)*AGR3:AGR54)+SUMPRODUCT((AGQ3:AGQ54=AEF104)*(AGT3:AGT54=AEF103)*AGR3:AGR54)+SUMPRODUCT((AGQ3:AGQ54=AEF105)*(AGT3:AGT54=AEF104)*AGS3:AGS54)+SUMPRODUCT((AGQ3:AGQ54=AEF101)*(AGT3:AGT54=AEF104)*AGS3:AGS54)+SUMPRODUCT((AGQ3:AGQ54=AEF102)*(AGT3:AGT54=AEF104)*AGS3:AGS54)+SUMPRODUCT((AGQ3:AGQ54=AEF103)*(AGT3:AGT54=AEF104)*AGS3:AGS54)</f>
        <v>0</v>
      </c>
      <c r="AEK104" s="395">
        <f ca="1">SUMPRODUCT((AGQ3:AGQ54=AEF104)*(AGT3:AGT54=AEF105)*AGS3:AGS54)+SUMPRODUCT((AGQ3:AGQ54=AEF104)*(AGT3:AGT54=AEF101)*AGS3:AGS54)+SUMPRODUCT((AGQ3:AGQ54=AEF104)*(AGT3:AGT54=AEF102)*AGS3:AGS54)+SUMPRODUCT((AGQ3:AGQ54=AEF104)*(AGT3:AGT54=AEF103)*AGS3:AGS54)+SUMPRODUCT((AGQ3:AGQ54=AEF105)*(AGT3:AGT54=AEF104)*AGR3:AGR54)+SUMPRODUCT((AGQ3:AGQ54=AEF101)*(AGT3:AGT54=AEF104)*AGR3:AGR54)+SUMPRODUCT((AGQ3:AGQ54=AEF102)*(AGT3:AGT54=AEF104)*AGR3:AGR54)+SUMPRODUCT((AGQ3:AGQ54=AEF103)*(AGT3:AGT54=AEF104)*AGR3:AGR54)</f>
        <v>0</v>
      </c>
      <c r="AEL104" s="395">
        <f ca="1">AEJ104-AEK104+1000</f>
        <v>1000</v>
      </c>
      <c r="AEM104" s="395" t="str">
        <f t="shared" ca="1" si="7990"/>
        <v/>
      </c>
      <c r="AEN104" s="395" t="str">
        <f ca="1">IF(AEF104&lt;&gt;"",VLOOKUP(AEF104,ACS4:ACY52,7,FALSE),"")</f>
        <v/>
      </c>
      <c r="AEO104" s="395" t="str">
        <f ca="1">IF(AEF104&lt;&gt;"",VLOOKUP(AEF104,ACS4:ACY52,5,FALSE),"")</f>
        <v/>
      </c>
      <c r="AEP104" s="395" t="str">
        <f ca="1">IF(AEF104&lt;&gt;"",VLOOKUP(AEF104,ACS4:ADA52,9,FALSE),"")</f>
        <v/>
      </c>
      <c r="AEQ104" s="395" t="str">
        <f t="shared" ca="1" si="7991"/>
        <v/>
      </c>
      <c r="AER104" s="395" t="str">
        <f ca="1">IF(AEF104&lt;&gt;"",RANK(AEQ104,AEQ101:AEQ104),"")</f>
        <v/>
      </c>
      <c r="AES104" s="395" t="str">
        <f ca="1">IF(AEF104&lt;&gt;"",SUMPRODUCT((AEQ101:AEQ104=AEQ104)*(AEL101:AEL104&gt;AEL104)),"")</f>
        <v/>
      </c>
      <c r="AET104" s="395" t="str">
        <f ca="1">IF(AEF104&lt;&gt;"",SUMPRODUCT((AEQ101:AEQ104=AEQ104)*(AEL101:AEL104=AEL104)*(AEJ101:AEJ104&gt;AEJ104)),"")</f>
        <v/>
      </c>
      <c r="AEU104" s="395" t="str">
        <f ca="1">IF(AEF104&lt;&gt;"",SUMPRODUCT((AEQ101:AEQ104=AEQ104)*(AEL101:AEL104=AEL104)*(AEJ101:AEJ104=AEJ104)*(AEN101:AEN104&gt;AEN104)),"")</f>
        <v/>
      </c>
      <c r="AEV104" s="395" t="str">
        <f ca="1">IF(AEF104&lt;&gt;"",SUMPRODUCT((AEQ101:AEQ104=AEQ104)*(AEL101:AEL104=AEL104)*(AEJ101:AEJ104=AEJ104)*(AEN101:AEN104=AEN104)*(AEO101:AEO104&gt;AEO104)),"")</f>
        <v/>
      </c>
      <c r="AEW104" s="395" t="str">
        <f ca="1">IF(AEF104&lt;&gt;"",SUMPRODUCT((AEQ101:AEQ104=AEQ104)*(AEL101:AEL104=AEL104)*(AEJ101:AEJ104=AEJ104)*(AEN101:AEN104=AEN104)*(AEO101:AEO104=AEO104)*(AEP101:AEP104&gt;AEP104)),"")</f>
        <v/>
      </c>
      <c r="AEX104" s="395" t="str">
        <f t="shared" ca="1" si="8014"/>
        <v/>
      </c>
      <c r="AHF104" s="395">
        <f ca="1">IF(COUNTIF(AHF49:AHF52,4)=4,1,SUMPRODUCT((AHF49:AHF52=AHF52)*(AHE49:AHE52=AHE52)*(AHC49:AHC52&gt;AHC52))+1)</f>
        <v>1</v>
      </c>
      <c r="AHQ104" s="395">
        <f ca="1">IF(AHR52&lt;&gt;"",SUMPRODUCT((AHY49:AHY52=AHY52)*(AHX49:AHX52=AHX52)*(AHV49:AHV52=AHV52)*(AHW49:AHW52=AHW52)),"")</f>
        <v>4</v>
      </c>
      <c r="AHR104" s="395" t="str">
        <f ca="1">IF(AND(AHQ104&lt;&gt;"",AHQ104&gt;1),AHR52,"")</f>
        <v>Real Madrid</v>
      </c>
      <c r="AHS104" s="395">
        <f ca="1">SUMPRODUCT((AKW3:AKW54=AHR104)*(AKZ3:AKZ54=AHR105)*(ALA3:ALA54="W"))+SUMPRODUCT((AKW3:AKW54=AHR104)*(AKZ3:AKZ54=AHR101)*(ALA3:ALA54="W"))+SUMPRODUCT((AKW3:AKW54=AHR104)*(AKZ3:AKZ54=AHR102)*(ALA3:ALA54="W"))+SUMPRODUCT((AKW3:AKW54=AHR104)*(AKZ3:AKZ54=AHR103)*(ALA3:ALA54="W"))+SUMPRODUCT((AKW3:AKW54=AHR105)*(AKZ3:AKZ54=AHR104)*(ALB3:ALB54="W"))+SUMPRODUCT((AKW3:AKW54=AHR101)*(AKZ3:AKZ54=AHR104)*(ALB3:ALB54="W"))+SUMPRODUCT((AKW3:AKW54=AHR102)*(AKZ3:AKZ54=AHR104)*(ALB3:ALB54="W"))+SUMPRODUCT((AKW3:AKW54=AHR103)*(AKZ3:AKZ54=AHR104)*(ALB3:ALB54="W"))</f>
        <v>0</v>
      </c>
      <c r="AHT104" s="395">
        <f ca="1">SUMPRODUCT((AKW3:AKW54=AHR104)*(AKZ3:AKZ54=AHR105)*(ALA3:ALA54="D"))+SUMPRODUCT((AKW3:AKW54=AHR104)*(AKZ3:AKZ54=AHR101)*(ALA3:ALA54="D"))+SUMPRODUCT((AKW3:AKW54=AHR104)*(AKZ3:AKZ54=AHR102)*(ALA3:ALA54="D"))+SUMPRODUCT((AKW3:AKW54=AHR104)*(AKZ3:AKZ54=AHR103)*(ALA3:ALA54="D"))+SUMPRODUCT((AKW3:AKW54=AHR105)*(AKZ3:AKZ54=AHR104)*(ALA3:ALA54="D"))+SUMPRODUCT((AKW3:AKW54=AHR101)*(AKZ3:AKZ54=AHR104)*(ALA3:ALA54="D"))+SUMPRODUCT((AKW3:AKW54=AHR102)*(AKZ3:AKZ54=AHR104)*(ALA3:ALA54="D"))+SUMPRODUCT((AKW3:AKW54=AHR103)*(AKZ3:AKZ54=AHR104)*(ALA3:ALA54="D"))</f>
        <v>0</v>
      </c>
      <c r="AHU104" s="395">
        <f ca="1">SUMPRODUCT((AKW3:AKW54=AHR104)*(AKZ3:AKZ54=AHR105)*(ALA3:ALA54="L"))+SUMPRODUCT((AKW3:AKW54=AHR104)*(AKZ3:AKZ54=AHR101)*(ALA3:ALA54="L"))+SUMPRODUCT((AKW3:AKW54=AHR104)*(AKZ3:AKZ54=AHR102)*(ALA3:ALA54="L"))+SUMPRODUCT((AKW3:AKW54=AHR104)*(AKZ3:AKZ54=AHR103)*(ALA3:ALA54="L"))+SUMPRODUCT((AKW3:AKW54=AHR105)*(AKZ3:AKZ54=AHR104)*(ALB3:ALB54="L"))+SUMPRODUCT((AKW3:AKW54=AHR101)*(AKZ3:AKZ54=AHR104)*(ALB3:ALB54="L"))+SUMPRODUCT((AKW3:AKW54=AHR102)*(AKZ3:AKZ54=AHR104)*(ALB3:ALB54="L"))+SUMPRODUCT((AKW3:AKW54=AHR103)*(AKZ3:AKZ54=AHR104)*(ALB3:ALB54="L"))</f>
        <v>0</v>
      </c>
      <c r="AHV104" s="395">
        <f ca="1">SUMPRODUCT((AKW3:AKW54=AHR104)*(AKZ3:AKZ54=AHR105)*AKX3:AKX54)+SUMPRODUCT((AKW3:AKW54=AHR104)*(AKZ3:AKZ54=AHR101)*AKX3:AKX54)+SUMPRODUCT((AKW3:AKW54=AHR104)*(AKZ3:AKZ54=AHR102)*AKX3:AKX54)+SUMPRODUCT((AKW3:AKW54=AHR104)*(AKZ3:AKZ54=AHR103)*AKX3:AKX54)+SUMPRODUCT((AKW3:AKW54=AHR105)*(AKZ3:AKZ54=AHR104)*AKY3:AKY54)+SUMPRODUCT((AKW3:AKW54=AHR101)*(AKZ3:AKZ54=AHR104)*AKY3:AKY54)+SUMPRODUCT((AKW3:AKW54=AHR102)*(AKZ3:AKZ54=AHR104)*AKY3:AKY54)+SUMPRODUCT((AKW3:AKW54=AHR103)*(AKZ3:AKZ54=AHR104)*AKY3:AKY54)</f>
        <v>0</v>
      </c>
      <c r="AHW104" s="395">
        <f ca="1">SUMPRODUCT((AKW3:AKW54=AHR104)*(AKZ3:AKZ54=AHR105)*AKY3:AKY54)+SUMPRODUCT((AKW3:AKW54=AHR104)*(AKZ3:AKZ54=AHR101)*AKY3:AKY54)+SUMPRODUCT((AKW3:AKW54=AHR104)*(AKZ3:AKZ54=AHR102)*AKY3:AKY54)+SUMPRODUCT((AKW3:AKW54=AHR104)*(AKZ3:AKZ54=AHR103)*AKY3:AKY54)+SUMPRODUCT((AKW3:AKW54=AHR105)*(AKZ3:AKZ54=AHR104)*AKX3:AKX54)+SUMPRODUCT((AKW3:AKW54=AHR101)*(AKZ3:AKZ54=AHR104)*AKX3:AKX54)+SUMPRODUCT((AKW3:AKW54=AHR102)*(AKZ3:AKZ54=AHR104)*AKX3:AKX54)+SUMPRODUCT((AKW3:AKW54=AHR103)*(AKZ3:AKZ54=AHR104)*AKX3:AKX54)</f>
        <v>0</v>
      </c>
      <c r="AHX104" s="395">
        <f ca="1">AHV104-AHW104+1000</f>
        <v>1000</v>
      </c>
      <c r="AHY104" s="395">
        <f t="shared" ca="1" si="7992"/>
        <v>0</v>
      </c>
      <c r="AHZ104" s="395">
        <f ca="1">IF(AHR104&lt;&gt;"",VLOOKUP(AHR104,AGY4:AHE52,7,FALSE),"")</f>
        <v>1000</v>
      </c>
      <c r="AIA104" s="395">
        <f ca="1">IF(AHR104&lt;&gt;"",VLOOKUP(AHR104,AGY4:AHE52,5,FALSE),"")</f>
        <v>0</v>
      </c>
      <c r="AIB104" s="395">
        <f ca="1">IF(AHR104&lt;&gt;"",VLOOKUP(AHR104,AGY4:AHG52,9,FALSE),"")</f>
        <v>32</v>
      </c>
      <c r="AIC104" s="395">
        <f t="shared" ca="1" si="7993"/>
        <v>0</v>
      </c>
      <c r="AID104" s="395">
        <f ca="1">IF(AHR104&lt;&gt;"",RANK(AIC104,AIC101:AIC104),"")</f>
        <v>1</v>
      </c>
      <c r="AIE104" s="395">
        <f ca="1">IF(AHR104&lt;&gt;"",SUMPRODUCT((AIC101:AIC104=AIC104)*(AHX101:AHX104&gt;AHX104)),"")</f>
        <v>0</v>
      </c>
      <c r="AIF104" s="395">
        <f ca="1">IF(AHR104&lt;&gt;"",SUMPRODUCT((AIC101:AIC104=AIC104)*(AHX101:AHX104=AHX104)*(AHV101:AHV104&gt;AHV104)),"")</f>
        <v>0</v>
      </c>
      <c r="AIG104" s="395">
        <f ca="1">IF(AHR104&lt;&gt;"",SUMPRODUCT((AIC101:AIC104=AIC104)*(AHX101:AHX104=AHX104)*(AHV101:AHV104=AHV104)*(AHZ101:AHZ104&gt;AHZ104)),"")</f>
        <v>0</v>
      </c>
      <c r="AIH104" s="395">
        <f ca="1">IF(AHR104&lt;&gt;"",SUMPRODUCT((AIC101:AIC104=AIC104)*(AHX101:AHX104=AHX104)*(AHV101:AHV104=AHV104)*(AHZ101:AHZ104=AHZ104)*(AIA101:AIA104&gt;AIA104)),"")</f>
        <v>0</v>
      </c>
      <c r="AII104" s="395">
        <f ca="1">IF(AHR104&lt;&gt;"",SUMPRODUCT((AIC101:AIC104=AIC104)*(AHX101:AHX104=AHX104)*(AHV101:AHV104=AHV104)*(AHZ101:AHZ104=AHZ104)*(AIA101:AIA104=AIA104)*(AIB101:AIB104&gt;AIB104)),"")</f>
        <v>0</v>
      </c>
      <c r="AIJ104" s="395">
        <f t="shared" ca="1" si="7994"/>
        <v>1</v>
      </c>
      <c r="AIK104" s="395" t="str">
        <f ca="1">IF(AIL52&lt;&gt;"",SUMPRODUCT((AIS49:AIS52=AIS52)*(AIR49:AIR52=AIR52)*(AIP49:AIP52=AIP52)*(AIQ49:AIQ52=AIQ52)),"")</f>
        <v/>
      </c>
      <c r="AIL104" s="395" t="str">
        <f ca="1">IF(AND(AIK104&lt;&gt;"",AIK104&gt;1),AIL52,"")</f>
        <v/>
      </c>
      <c r="AIM104" s="395" t="str">
        <f ca="1">IF(AIL104&lt;&gt;"",SUMPRODUCT((AKW3:AKW54=AIL104)*(AKZ3:AKZ54=AIL105)*(ALA3:ALA54="W"))+SUMPRODUCT((AKW3:AKW54=AIL104)*(AKZ3:AKZ54=AIL102)*(ALA3:ALA54="W"))+SUMPRODUCT((AKW3:AKW54=AIL104)*(AKZ3:AKZ54=AIL103)*(ALA3:ALA54="W"))+SUMPRODUCT((AKW3:AKW54=AIL105)*(AKZ3:AKZ54=AIL104)*(ALB3:ALB54="W"))+SUMPRODUCT((AKW3:AKW54=AIL102)*(AKZ3:AKZ54=AIL104)*(ALB3:ALB54="W"))+SUMPRODUCT((AKW3:AKW54=AIL103)*(AKZ3:AKZ54=AIL104)*(ALB3:ALB54="W")),"")</f>
        <v/>
      </c>
      <c r="AIN104" s="395" t="str">
        <f ca="1">IF(AIL104&lt;&gt;"",SUMPRODUCT((AKW3:AKW54=AIL104)*(AKZ3:AKZ54=AIL105)*(ALA3:ALA54="D"))+SUMPRODUCT((AKW3:AKW54=AIL104)*(AKZ3:AKZ54=AIL102)*(ALA3:ALA54="D"))+SUMPRODUCT((AKW3:AKW54=AIL104)*(AKZ3:AKZ54=AIL103)*(ALA3:ALA54="D"))+SUMPRODUCT((AKW3:AKW54=AIL105)*(AKZ3:AKZ54=AIL104)*(ALA3:ALA54="D"))+SUMPRODUCT((AKW3:AKW54=AIL102)*(AKZ3:AKZ54=AIL104)*(ALA3:ALA54="D"))+SUMPRODUCT((AKW3:AKW54=AIL103)*(AKZ3:AKZ54=AIL104)*(ALA3:ALA54="D")),"")</f>
        <v/>
      </c>
      <c r="AIO104" s="395" t="str">
        <f ca="1">IF(AIL104&lt;&gt;"",SUMPRODUCT((AKW3:AKW54=AIL104)*(AKZ3:AKZ54=AIL105)*(ALA3:ALA54="L"))+SUMPRODUCT((AKW3:AKW54=AIL104)*(AKZ3:AKZ54=AIL102)*(ALA3:ALA54="L"))+SUMPRODUCT((AKW3:AKW54=AIL104)*(AKZ3:AKZ54=AIL103)*(ALA3:ALA54="L"))+SUMPRODUCT((AKW3:AKW54=AIL105)*(AKZ3:AKZ54=AIL104)*(ALB3:ALB54="L"))+SUMPRODUCT((AKW3:AKW54=AIL102)*(AKZ3:AKZ54=AIL104)*(ALB3:ALB54="L"))+SUMPRODUCT((AKW3:AKW54=AIL103)*(AKZ3:AKZ54=AIL104)*(ALB3:ALB54="L")),"")</f>
        <v/>
      </c>
      <c r="AIP104" s="395">
        <f ca="1">SUMPRODUCT((AKW3:AKW54=AIL104)*(AKZ3:AKZ54=AIL105)*AKX3:AKX54)+SUMPRODUCT((AKW3:AKW54=AIL104)*(AKZ3:AKZ54=AIL101)*AKX3:AKX54)+SUMPRODUCT((AKW3:AKW54=AIL104)*(AKZ3:AKZ54=AIL102)*AKX3:AKX54)+SUMPRODUCT((AKW3:AKW54=AIL104)*(AKZ3:AKZ54=AIL103)*AKX3:AKX54)+SUMPRODUCT((AKW3:AKW54=AIL105)*(AKZ3:AKZ54=AIL104)*AKY3:AKY54)+SUMPRODUCT((AKW3:AKW54=AIL101)*(AKZ3:AKZ54=AIL104)*AKY3:AKY54)+SUMPRODUCT((AKW3:AKW54=AIL102)*(AKZ3:AKZ54=AIL104)*AKY3:AKY54)+SUMPRODUCT((AKW3:AKW54=AIL103)*(AKZ3:AKZ54=AIL104)*AKY3:AKY54)</f>
        <v>0</v>
      </c>
      <c r="AIQ104" s="395">
        <f ca="1">SUMPRODUCT((AKW3:AKW54=AIL104)*(AKZ3:AKZ54=AIL105)*AKY3:AKY54)+SUMPRODUCT((AKW3:AKW54=AIL104)*(AKZ3:AKZ54=AIL101)*AKY3:AKY54)+SUMPRODUCT((AKW3:AKW54=AIL104)*(AKZ3:AKZ54=AIL102)*AKY3:AKY54)+SUMPRODUCT((AKW3:AKW54=AIL104)*(AKZ3:AKZ54=AIL103)*AKY3:AKY54)+SUMPRODUCT((AKW3:AKW54=AIL105)*(AKZ3:AKZ54=AIL104)*AKX3:AKX54)+SUMPRODUCT((AKW3:AKW54=AIL101)*(AKZ3:AKZ54=AIL104)*AKX3:AKX54)+SUMPRODUCT((AKW3:AKW54=AIL102)*(AKZ3:AKZ54=AIL104)*AKX3:AKX54)+SUMPRODUCT((AKW3:AKW54=AIL103)*(AKZ3:AKZ54=AIL104)*AKX3:AKX54)</f>
        <v>0</v>
      </c>
      <c r="AIR104" s="395">
        <f ca="1">AIP104-AIQ104+1000</f>
        <v>1000</v>
      </c>
      <c r="AIS104" s="395" t="str">
        <f t="shared" ca="1" si="7995"/>
        <v/>
      </c>
      <c r="AIT104" s="395" t="str">
        <f ca="1">IF(AIL104&lt;&gt;"",VLOOKUP(AIL104,AGY4:AHE52,7,FALSE),"")</f>
        <v/>
      </c>
      <c r="AIU104" s="395" t="str">
        <f ca="1">IF(AIL104&lt;&gt;"",VLOOKUP(AIL104,AGY4:AHE52,5,FALSE),"")</f>
        <v/>
      </c>
      <c r="AIV104" s="395" t="str">
        <f ca="1">IF(AIL104&lt;&gt;"",VLOOKUP(AIL104,AGY4:AHG52,9,FALSE),"")</f>
        <v/>
      </c>
      <c r="AIW104" s="395" t="str">
        <f t="shared" ca="1" si="7996"/>
        <v/>
      </c>
      <c r="AIX104" s="395" t="str">
        <f ca="1">IF(AIL104&lt;&gt;"",RANK(AIW104,AIW101:AIW104),"")</f>
        <v/>
      </c>
      <c r="AIY104" s="395" t="str">
        <f ca="1">IF(AIL104&lt;&gt;"",SUMPRODUCT((AIW101:AIW104=AIW104)*(AIR101:AIR104&gt;AIR104)),"")</f>
        <v/>
      </c>
      <c r="AIZ104" s="395" t="str">
        <f ca="1">IF(AIL104&lt;&gt;"",SUMPRODUCT((AIW101:AIW104=AIW104)*(AIR101:AIR104=AIR104)*(AIP101:AIP104&gt;AIP104)),"")</f>
        <v/>
      </c>
      <c r="AJA104" s="395" t="str">
        <f ca="1">IF(AIL104&lt;&gt;"",SUMPRODUCT((AIW101:AIW104=AIW104)*(AIR101:AIR104=AIR104)*(AIP101:AIP104=AIP104)*(AIT101:AIT104&gt;AIT104)),"")</f>
        <v/>
      </c>
      <c r="AJB104" s="395" t="str">
        <f ca="1">IF(AIL104&lt;&gt;"",SUMPRODUCT((AIW101:AIW104=AIW104)*(AIR101:AIR104=AIR104)*(AIP101:AIP104=AIP104)*(AIT101:AIT104=AIT104)*(AIU101:AIU104&gt;AIU104)),"")</f>
        <v/>
      </c>
      <c r="AJC104" s="395" t="str">
        <f ca="1">IF(AIL104&lt;&gt;"",SUMPRODUCT((AIW101:AIW104=AIW104)*(AIR101:AIR104=AIR104)*(AIP101:AIP104=AIP104)*(AIT101:AIT104=AIT104)*(AIU101:AIU104=AIU104)*(AIV101:AIV104&gt;AIV104)),"")</f>
        <v/>
      </c>
      <c r="AJD104" s="395" t="str">
        <f t="shared" ca="1" si="8015"/>
        <v/>
      </c>
      <c r="ALL104" s="395">
        <f ca="1">IF(COUNTIF(ALL49:ALL52,4)=4,1,SUMPRODUCT((ALL49:ALL52=ALL52)*(ALK49:ALK52=ALK52)*(ALI49:ALI52&gt;ALI52))+1)</f>
        <v>1</v>
      </c>
      <c r="ALW104" s="395">
        <f ca="1">IF(ALX52&lt;&gt;"",SUMPRODUCT((AME49:AME52=AME52)*(AMD49:AMD52=AMD52)*(AMB49:AMB52=AMB52)*(AMC49:AMC52=AMC52)),"")</f>
        <v>4</v>
      </c>
      <c r="ALX104" s="395" t="str">
        <f ca="1">IF(AND(ALW104&lt;&gt;"",ALW104&gt;1),ALX52,"")</f>
        <v>Real Madrid</v>
      </c>
      <c r="ALY104" s="395">
        <f ca="1">SUMPRODUCT((APC3:APC54=ALX104)*(APF3:APF54=ALX105)*(APG3:APG54="W"))+SUMPRODUCT((APC3:APC54=ALX104)*(APF3:APF54=ALX101)*(APG3:APG54="W"))+SUMPRODUCT((APC3:APC54=ALX104)*(APF3:APF54=ALX102)*(APG3:APG54="W"))+SUMPRODUCT((APC3:APC54=ALX104)*(APF3:APF54=ALX103)*(APG3:APG54="W"))+SUMPRODUCT((APC3:APC54=ALX105)*(APF3:APF54=ALX104)*(APH3:APH54="W"))+SUMPRODUCT((APC3:APC54=ALX101)*(APF3:APF54=ALX104)*(APH3:APH54="W"))+SUMPRODUCT((APC3:APC54=ALX102)*(APF3:APF54=ALX104)*(APH3:APH54="W"))+SUMPRODUCT((APC3:APC54=ALX103)*(APF3:APF54=ALX104)*(APH3:APH54="W"))</f>
        <v>0</v>
      </c>
      <c r="ALZ104" s="395">
        <f ca="1">SUMPRODUCT((APC3:APC54=ALX104)*(APF3:APF54=ALX105)*(APG3:APG54="D"))+SUMPRODUCT((APC3:APC54=ALX104)*(APF3:APF54=ALX101)*(APG3:APG54="D"))+SUMPRODUCT((APC3:APC54=ALX104)*(APF3:APF54=ALX102)*(APG3:APG54="D"))+SUMPRODUCT((APC3:APC54=ALX104)*(APF3:APF54=ALX103)*(APG3:APG54="D"))+SUMPRODUCT((APC3:APC54=ALX105)*(APF3:APF54=ALX104)*(APG3:APG54="D"))+SUMPRODUCT((APC3:APC54=ALX101)*(APF3:APF54=ALX104)*(APG3:APG54="D"))+SUMPRODUCT((APC3:APC54=ALX102)*(APF3:APF54=ALX104)*(APG3:APG54="D"))+SUMPRODUCT((APC3:APC54=ALX103)*(APF3:APF54=ALX104)*(APG3:APG54="D"))</f>
        <v>0</v>
      </c>
      <c r="AMA104" s="395">
        <f ca="1">SUMPRODUCT((APC3:APC54=ALX104)*(APF3:APF54=ALX105)*(APG3:APG54="L"))+SUMPRODUCT((APC3:APC54=ALX104)*(APF3:APF54=ALX101)*(APG3:APG54="L"))+SUMPRODUCT((APC3:APC54=ALX104)*(APF3:APF54=ALX102)*(APG3:APG54="L"))+SUMPRODUCT((APC3:APC54=ALX104)*(APF3:APF54=ALX103)*(APG3:APG54="L"))+SUMPRODUCT((APC3:APC54=ALX105)*(APF3:APF54=ALX104)*(APH3:APH54="L"))+SUMPRODUCT((APC3:APC54=ALX101)*(APF3:APF54=ALX104)*(APH3:APH54="L"))+SUMPRODUCT((APC3:APC54=ALX102)*(APF3:APF54=ALX104)*(APH3:APH54="L"))+SUMPRODUCT((APC3:APC54=ALX103)*(APF3:APF54=ALX104)*(APH3:APH54="L"))</f>
        <v>0</v>
      </c>
      <c r="AMB104" s="395">
        <f ca="1">SUMPRODUCT((APC3:APC54=ALX104)*(APF3:APF54=ALX105)*APD3:APD54)+SUMPRODUCT((APC3:APC54=ALX104)*(APF3:APF54=ALX101)*APD3:APD54)+SUMPRODUCT((APC3:APC54=ALX104)*(APF3:APF54=ALX102)*APD3:APD54)+SUMPRODUCT((APC3:APC54=ALX104)*(APF3:APF54=ALX103)*APD3:APD54)+SUMPRODUCT((APC3:APC54=ALX105)*(APF3:APF54=ALX104)*APE3:APE54)+SUMPRODUCT((APC3:APC54=ALX101)*(APF3:APF54=ALX104)*APE3:APE54)+SUMPRODUCT((APC3:APC54=ALX102)*(APF3:APF54=ALX104)*APE3:APE54)+SUMPRODUCT((APC3:APC54=ALX103)*(APF3:APF54=ALX104)*APE3:APE54)</f>
        <v>0</v>
      </c>
      <c r="AMC104" s="395">
        <f ca="1">SUMPRODUCT((APC3:APC54=ALX104)*(APF3:APF54=ALX105)*APE3:APE54)+SUMPRODUCT((APC3:APC54=ALX104)*(APF3:APF54=ALX101)*APE3:APE54)+SUMPRODUCT((APC3:APC54=ALX104)*(APF3:APF54=ALX102)*APE3:APE54)+SUMPRODUCT((APC3:APC54=ALX104)*(APF3:APF54=ALX103)*APE3:APE54)+SUMPRODUCT((APC3:APC54=ALX105)*(APF3:APF54=ALX104)*APD3:APD54)+SUMPRODUCT((APC3:APC54=ALX101)*(APF3:APF54=ALX104)*APD3:APD54)+SUMPRODUCT((APC3:APC54=ALX102)*(APF3:APF54=ALX104)*APD3:APD54)+SUMPRODUCT((APC3:APC54=ALX103)*(APF3:APF54=ALX104)*APD3:APD54)</f>
        <v>0</v>
      </c>
      <c r="AMD104" s="395">
        <f ca="1">AMB104-AMC104+1000</f>
        <v>1000</v>
      </c>
      <c r="AME104" s="395">
        <f t="shared" ca="1" si="7997"/>
        <v>0</v>
      </c>
      <c r="AMF104" s="395">
        <f ca="1">IF(ALX104&lt;&gt;"",VLOOKUP(ALX104,ALE4:ALK52,7,FALSE),"")</f>
        <v>1000</v>
      </c>
      <c r="AMG104" s="395">
        <f ca="1">IF(ALX104&lt;&gt;"",VLOOKUP(ALX104,ALE4:ALK52,5,FALSE),"")</f>
        <v>0</v>
      </c>
      <c r="AMH104" s="395">
        <f ca="1">IF(ALX104&lt;&gt;"",VLOOKUP(ALX104,ALE4:ALM52,9,FALSE),"")</f>
        <v>32</v>
      </c>
      <c r="AMI104" s="395">
        <f t="shared" ca="1" si="7998"/>
        <v>0</v>
      </c>
      <c r="AMJ104" s="395">
        <f ca="1">IF(ALX104&lt;&gt;"",RANK(AMI104,AMI101:AMI104),"")</f>
        <v>1</v>
      </c>
      <c r="AMK104" s="395">
        <f ca="1">IF(ALX104&lt;&gt;"",SUMPRODUCT((AMI101:AMI104=AMI104)*(AMD101:AMD104&gt;AMD104)),"")</f>
        <v>0</v>
      </c>
      <c r="AML104" s="395">
        <f ca="1">IF(ALX104&lt;&gt;"",SUMPRODUCT((AMI101:AMI104=AMI104)*(AMD101:AMD104=AMD104)*(AMB101:AMB104&gt;AMB104)),"")</f>
        <v>0</v>
      </c>
      <c r="AMM104" s="395">
        <f ca="1">IF(ALX104&lt;&gt;"",SUMPRODUCT((AMI101:AMI104=AMI104)*(AMD101:AMD104=AMD104)*(AMB101:AMB104=AMB104)*(AMF101:AMF104&gt;AMF104)),"")</f>
        <v>0</v>
      </c>
      <c r="AMN104" s="395">
        <f ca="1">IF(ALX104&lt;&gt;"",SUMPRODUCT((AMI101:AMI104=AMI104)*(AMD101:AMD104=AMD104)*(AMB101:AMB104=AMB104)*(AMF101:AMF104=AMF104)*(AMG101:AMG104&gt;AMG104)),"")</f>
        <v>0</v>
      </c>
      <c r="AMO104" s="395">
        <f ca="1">IF(ALX104&lt;&gt;"",SUMPRODUCT((AMI101:AMI104=AMI104)*(AMD101:AMD104=AMD104)*(AMB101:AMB104=AMB104)*(AMF101:AMF104=AMF104)*(AMG101:AMG104=AMG104)*(AMH101:AMH104&gt;AMH104)),"")</f>
        <v>0</v>
      </c>
      <c r="AMP104" s="395">
        <f t="shared" ca="1" si="7999"/>
        <v>1</v>
      </c>
      <c r="AMQ104" s="395" t="str">
        <f ca="1">IF(AMR52&lt;&gt;"",SUMPRODUCT((AMY49:AMY52=AMY52)*(AMX49:AMX52=AMX52)*(AMV49:AMV52=AMV52)*(AMW49:AMW52=AMW52)),"")</f>
        <v/>
      </c>
      <c r="AMR104" s="395" t="str">
        <f ca="1">IF(AND(AMQ104&lt;&gt;"",AMQ104&gt;1),AMR52,"")</f>
        <v/>
      </c>
      <c r="AMS104" s="395" t="str">
        <f ca="1">IF(AMR104&lt;&gt;"",SUMPRODUCT((APC3:APC54=AMR104)*(APF3:APF54=AMR105)*(APG3:APG54="W"))+SUMPRODUCT((APC3:APC54=AMR104)*(APF3:APF54=AMR102)*(APG3:APG54="W"))+SUMPRODUCT((APC3:APC54=AMR104)*(APF3:APF54=AMR103)*(APG3:APG54="W"))+SUMPRODUCT((APC3:APC54=AMR105)*(APF3:APF54=AMR104)*(APH3:APH54="W"))+SUMPRODUCT((APC3:APC54=AMR102)*(APF3:APF54=AMR104)*(APH3:APH54="W"))+SUMPRODUCT((APC3:APC54=AMR103)*(APF3:APF54=AMR104)*(APH3:APH54="W")),"")</f>
        <v/>
      </c>
      <c r="AMT104" s="395" t="str">
        <f ca="1">IF(AMR104&lt;&gt;"",SUMPRODUCT((APC3:APC54=AMR104)*(APF3:APF54=AMR105)*(APG3:APG54="D"))+SUMPRODUCT((APC3:APC54=AMR104)*(APF3:APF54=AMR102)*(APG3:APG54="D"))+SUMPRODUCT((APC3:APC54=AMR104)*(APF3:APF54=AMR103)*(APG3:APG54="D"))+SUMPRODUCT((APC3:APC54=AMR105)*(APF3:APF54=AMR104)*(APG3:APG54="D"))+SUMPRODUCT((APC3:APC54=AMR102)*(APF3:APF54=AMR104)*(APG3:APG54="D"))+SUMPRODUCT((APC3:APC54=AMR103)*(APF3:APF54=AMR104)*(APG3:APG54="D")),"")</f>
        <v/>
      </c>
      <c r="AMU104" s="395" t="str">
        <f ca="1">IF(AMR104&lt;&gt;"",SUMPRODUCT((APC3:APC54=AMR104)*(APF3:APF54=AMR105)*(APG3:APG54="L"))+SUMPRODUCT((APC3:APC54=AMR104)*(APF3:APF54=AMR102)*(APG3:APG54="L"))+SUMPRODUCT((APC3:APC54=AMR104)*(APF3:APF54=AMR103)*(APG3:APG54="L"))+SUMPRODUCT((APC3:APC54=AMR105)*(APF3:APF54=AMR104)*(APH3:APH54="L"))+SUMPRODUCT((APC3:APC54=AMR102)*(APF3:APF54=AMR104)*(APH3:APH54="L"))+SUMPRODUCT((APC3:APC54=AMR103)*(APF3:APF54=AMR104)*(APH3:APH54="L")),"")</f>
        <v/>
      </c>
      <c r="AMV104" s="395">
        <f ca="1">SUMPRODUCT((APC3:APC54=AMR104)*(APF3:APF54=AMR105)*APD3:APD54)+SUMPRODUCT((APC3:APC54=AMR104)*(APF3:APF54=AMR101)*APD3:APD54)+SUMPRODUCT((APC3:APC54=AMR104)*(APF3:APF54=AMR102)*APD3:APD54)+SUMPRODUCT((APC3:APC54=AMR104)*(APF3:APF54=AMR103)*APD3:APD54)+SUMPRODUCT((APC3:APC54=AMR105)*(APF3:APF54=AMR104)*APE3:APE54)+SUMPRODUCT((APC3:APC54=AMR101)*(APF3:APF54=AMR104)*APE3:APE54)+SUMPRODUCT((APC3:APC54=AMR102)*(APF3:APF54=AMR104)*APE3:APE54)+SUMPRODUCT((APC3:APC54=AMR103)*(APF3:APF54=AMR104)*APE3:APE54)</f>
        <v>0</v>
      </c>
      <c r="AMW104" s="395">
        <f ca="1">SUMPRODUCT((APC3:APC54=AMR104)*(APF3:APF54=AMR105)*APE3:APE54)+SUMPRODUCT((APC3:APC54=AMR104)*(APF3:APF54=AMR101)*APE3:APE54)+SUMPRODUCT((APC3:APC54=AMR104)*(APF3:APF54=AMR102)*APE3:APE54)+SUMPRODUCT((APC3:APC54=AMR104)*(APF3:APF54=AMR103)*APE3:APE54)+SUMPRODUCT((APC3:APC54=AMR105)*(APF3:APF54=AMR104)*APD3:APD54)+SUMPRODUCT((APC3:APC54=AMR101)*(APF3:APF54=AMR104)*APD3:APD54)+SUMPRODUCT((APC3:APC54=AMR102)*(APF3:APF54=AMR104)*APD3:APD54)+SUMPRODUCT((APC3:APC54=AMR103)*(APF3:APF54=AMR104)*APD3:APD54)</f>
        <v>0</v>
      </c>
      <c r="AMX104" s="395">
        <f ca="1">AMV104-AMW104+1000</f>
        <v>1000</v>
      </c>
      <c r="AMY104" s="395" t="str">
        <f t="shared" ca="1" si="8000"/>
        <v/>
      </c>
      <c r="AMZ104" s="395" t="str">
        <f ca="1">IF(AMR104&lt;&gt;"",VLOOKUP(AMR104,ALE4:ALK52,7,FALSE),"")</f>
        <v/>
      </c>
      <c r="ANA104" s="395" t="str">
        <f ca="1">IF(AMR104&lt;&gt;"",VLOOKUP(AMR104,ALE4:ALK52,5,FALSE),"")</f>
        <v/>
      </c>
      <c r="ANB104" s="395" t="str">
        <f ca="1">IF(AMR104&lt;&gt;"",VLOOKUP(AMR104,ALE4:ALM52,9,FALSE),"")</f>
        <v/>
      </c>
      <c r="ANC104" s="395" t="str">
        <f t="shared" ca="1" si="8001"/>
        <v/>
      </c>
      <c r="AND104" s="395" t="str">
        <f ca="1">IF(AMR104&lt;&gt;"",RANK(ANC104,ANC101:ANC104),"")</f>
        <v/>
      </c>
      <c r="ANE104" s="395" t="str">
        <f ca="1">IF(AMR104&lt;&gt;"",SUMPRODUCT((ANC101:ANC104=ANC104)*(AMX101:AMX104&gt;AMX104)),"")</f>
        <v/>
      </c>
      <c r="ANF104" s="395" t="str">
        <f ca="1">IF(AMR104&lt;&gt;"",SUMPRODUCT((ANC101:ANC104=ANC104)*(AMX101:AMX104=AMX104)*(AMV101:AMV104&gt;AMV104)),"")</f>
        <v/>
      </c>
      <c r="ANG104" s="395" t="str">
        <f ca="1">IF(AMR104&lt;&gt;"",SUMPRODUCT((ANC101:ANC104=ANC104)*(AMX101:AMX104=AMX104)*(AMV101:AMV104=AMV104)*(AMZ101:AMZ104&gt;AMZ104)),"")</f>
        <v/>
      </c>
      <c r="ANH104" s="395" t="str">
        <f ca="1">IF(AMR104&lt;&gt;"",SUMPRODUCT((ANC101:ANC104=ANC104)*(AMX101:AMX104=AMX104)*(AMV101:AMV104=AMV104)*(AMZ101:AMZ104=AMZ104)*(ANA101:ANA104&gt;ANA104)),"")</f>
        <v/>
      </c>
      <c r="ANI104" s="395" t="str">
        <f ca="1">IF(AMR104&lt;&gt;"",SUMPRODUCT((ANC101:ANC104=ANC104)*(AMX101:AMX104=AMX104)*(AMV101:AMV104=AMV104)*(AMZ101:AMZ104=AMZ104)*(ANA101:ANA104=ANA104)*(ANB101:ANB104&gt;ANB104)),"")</f>
        <v/>
      </c>
      <c r="ANJ104" s="395" t="str">
        <f t="shared" ca="1" si="8016"/>
        <v/>
      </c>
      <c r="APR104" s="395">
        <f ca="1">IF(COUNTIF(APR49:APR52,4)=4,1,SUMPRODUCT((APR49:APR52=APR52)*(APQ49:APQ52=APQ52)*(APO49:APO52&gt;APO52))+1)</f>
        <v>1</v>
      </c>
      <c r="AQC104" s="395">
        <f ca="1">IF(AQD52&lt;&gt;"",SUMPRODUCT((AQK49:AQK52=AQK52)*(AQJ49:AQJ52=AQJ52)*(AQH49:AQH52=AQH52)*(AQI49:AQI52=AQI52)),"")</f>
        <v>4</v>
      </c>
      <c r="AQD104" s="395" t="str">
        <f ca="1">IF(AND(AQC104&lt;&gt;"",AQC104&gt;1),AQD52,"")</f>
        <v>Real Madrid</v>
      </c>
      <c r="AQE104" s="395">
        <f ca="1">SUMPRODUCT((ATI3:ATI54=AQD104)*(ATL3:ATL54=AQD105)*(ATM3:ATM54="W"))+SUMPRODUCT((ATI3:ATI54=AQD104)*(ATL3:ATL54=AQD101)*(ATM3:ATM54="W"))+SUMPRODUCT((ATI3:ATI54=AQD104)*(ATL3:ATL54=AQD102)*(ATM3:ATM54="W"))+SUMPRODUCT((ATI3:ATI54=AQD104)*(ATL3:ATL54=AQD103)*(ATM3:ATM54="W"))+SUMPRODUCT((ATI3:ATI54=AQD105)*(ATL3:ATL54=AQD104)*(ATN3:ATN54="W"))+SUMPRODUCT((ATI3:ATI54=AQD101)*(ATL3:ATL54=AQD104)*(ATN3:ATN54="W"))+SUMPRODUCT((ATI3:ATI54=AQD102)*(ATL3:ATL54=AQD104)*(ATN3:ATN54="W"))+SUMPRODUCT((ATI3:ATI54=AQD103)*(ATL3:ATL54=AQD104)*(ATN3:ATN54="W"))</f>
        <v>0</v>
      </c>
      <c r="AQF104" s="395">
        <f ca="1">SUMPRODUCT((ATI3:ATI54=AQD104)*(ATL3:ATL54=AQD105)*(ATM3:ATM54="D"))+SUMPRODUCT((ATI3:ATI54=AQD104)*(ATL3:ATL54=AQD101)*(ATM3:ATM54="D"))+SUMPRODUCT((ATI3:ATI54=AQD104)*(ATL3:ATL54=AQD102)*(ATM3:ATM54="D"))+SUMPRODUCT((ATI3:ATI54=AQD104)*(ATL3:ATL54=AQD103)*(ATM3:ATM54="D"))+SUMPRODUCT((ATI3:ATI54=AQD105)*(ATL3:ATL54=AQD104)*(ATM3:ATM54="D"))+SUMPRODUCT((ATI3:ATI54=AQD101)*(ATL3:ATL54=AQD104)*(ATM3:ATM54="D"))+SUMPRODUCT((ATI3:ATI54=AQD102)*(ATL3:ATL54=AQD104)*(ATM3:ATM54="D"))+SUMPRODUCT((ATI3:ATI54=AQD103)*(ATL3:ATL54=AQD104)*(ATM3:ATM54="D"))</f>
        <v>0</v>
      </c>
      <c r="AQG104" s="395">
        <f ca="1">SUMPRODUCT((ATI3:ATI54=AQD104)*(ATL3:ATL54=AQD105)*(ATM3:ATM54="L"))+SUMPRODUCT((ATI3:ATI54=AQD104)*(ATL3:ATL54=AQD101)*(ATM3:ATM54="L"))+SUMPRODUCT((ATI3:ATI54=AQD104)*(ATL3:ATL54=AQD102)*(ATM3:ATM54="L"))+SUMPRODUCT((ATI3:ATI54=AQD104)*(ATL3:ATL54=AQD103)*(ATM3:ATM54="L"))+SUMPRODUCT((ATI3:ATI54=AQD105)*(ATL3:ATL54=AQD104)*(ATN3:ATN54="L"))+SUMPRODUCT((ATI3:ATI54=AQD101)*(ATL3:ATL54=AQD104)*(ATN3:ATN54="L"))+SUMPRODUCT((ATI3:ATI54=AQD102)*(ATL3:ATL54=AQD104)*(ATN3:ATN54="L"))+SUMPRODUCT((ATI3:ATI54=AQD103)*(ATL3:ATL54=AQD104)*(ATN3:ATN54="L"))</f>
        <v>0</v>
      </c>
      <c r="AQH104" s="395">
        <f ca="1">SUMPRODUCT((ATI3:ATI54=AQD104)*(ATL3:ATL54=AQD105)*ATJ3:ATJ54)+SUMPRODUCT((ATI3:ATI54=AQD104)*(ATL3:ATL54=AQD101)*ATJ3:ATJ54)+SUMPRODUCT((ATI3:ATI54=AQD104)*(ATL3:ATL54=AQD102)*ATJ3:ATJ54)+SUMPRODUCT((ATI3:ATI54=AQD104)*(ATL3:ATL54=AQD103)*ATJ3:ATJ54)+SUMPRODUCT((ATI3:ATI54=AQD105)*(ATL3:ATL54=AQD104)*ATK3:ATK54)+SUMPRODUCT((ATI3:ATI54=AQD101)*(ATL3:ATL54=AQD104)*ATK3:ATK54)+SUMPRODUCT((ATI3:ATI54=AQD102)*(ATL3:ATL54=AQD104)*ATK3:ATK54)+SUMPRODUCT((ATI3:ATI54=AQD103)*(ATL3:ATL54=AQD104)*ATK3:ATK54)</f>
        <v>0</v>
      </c>
      <c r="AQI104" s="395">
        <f ca="1">SUMPRODUCT((ATI3:ATI54=AQD104)*(ATL3:ATL54=AQD105)*ATK3:ATK54)+SUMPRODUCT((ATI3:ATI54=AQD104)*(ATL3:ATL54=AQD101)*ATK3:ATK54)+SUMPRODUCT((ATI3:ATI54=AQD104)*(ATL3:ATL54=AQD102)*ATK3:ATK54)+SUMPRODUCT((ATI3:ATI54=AQD104)*(ATL3:ATL54=AQD103)*ATK3:ATK54)+SUMPRODUCT((ATI3:ATI54=AQD105)*(ATL3:ATL54=AQD104)*ATJ3:ATJ54)+SUMPRODUCT((ATI3:ATI54=AQD101)*(ATL3:ATL54=AQD104)*ATJ3:ATJ54)+SUMPRODUCT((ATI3:ATI54=AQD102)*(ATL3:ATL54=AQD104)*ATJ3:ATJ54)+SUMPRODUCT((ATI3:ATI54=AQD103)*(ATL3:ATL54=AQD104)*ATJ3:ATJ54)</f>
        <v>0</v>
      </c>
      <c r="AQJ104" s="395">
        <f ca="1">AQH104-AQI104+1000</f>
        <v>1000</v>
      </c>
      <c r="AQK104" s="395">
        <f t="shared" ca="1" si="8002"/>
        <v>0</v>
      </c>
      <c r="AQL104" s="395">
        <f ca="1">IF(AQD104&lt;&gt;"",VLOOKUP(AQD104,APK4:APQ52,7,FALSE),"")</f>
        <v>1000</v>
      </c>
      <c r="AQM104" s="395">
        <f ca="1">IF(AQD104&lt;&gt;"",VLOOKUP(AQD104,APK4:APQ52,5,FALSE),"")</f>
        <v>0</v>
      </c>
      <c r="AQN104" s="395">
        <f ca="1">IF(AQD104&lt;&gt;"",VLOOKUP(AQD104,APK4:APS52,9,FALSE),"")</f>
        <v>32</v>
      </c>
      <c r="AQO104" s="395">
        <f t="shared" ca="1" si="8003"/>
        <v>0</v>
      </c>
      <c r="AQP104" s="395">
        <f ca="1">IF(AQD104&lt;&gt;"",RANK(AQO104,AQO101:AQO104),"")</f>
        <v>1</v>
      </c>
      <c r="AQQ104" s="395">
        <f ca="1">IF(AQD104&lt;&gt;"",SUMPRODUCT((AQO101:AQO104=AQO104)*(AQJ101:AQJ104&gt;AQJ104)),"")</f>
        <v>0</v>
      </c>
      <c r="AQR104" s="395">
        <f ca="1">IF(AQD104&lt;&gt;"",SUMPRODUCT((AQO101:AQO104=AQO104)*(AQJ101:AQJ104=AQJ104)*(AQH101:AQH104&gt;AQH104)),"")</f>
        <v>0</v>
      </c>
      <c r="AQS104" s="395">
        <f ca="1">IF(AQD104&lt;&gt;"",SUMPRODUCT((AQO101:AQO104=AQO104)*(AQJ101:AQJ104=AQJ104)*(AQH101:AQH104=AQH104)*(AQL101:AQL104&gt;AQL104)),"")</f>
        <v>0</v>
      </c>
      <c r="AQT104" s="395">
        <f ca="1">IF(AQD104&lt;&gt;"",SUMPRODUCT((AQO101:AQO104=AQO104)*(AQJ101:AQJ104=AQJ104)*(AQH101:AQH104=AQH104)*(AQL101:AQL104=AQL104)*(AQM101:AQM104&gt;AQM104)),"")</f>
        <v>0</v>
      </c>
      <c r="AQU104" s="395">
        <f ca="1">IF(AQD104&lt;&gt;"",SUMPRODUCT((AQO101:AQO104=AQO104)*(AQJ101:AQJ104=AQJ104)*(AQH101:AQH104=AQH104)*(AQL101:AQL104=AQL104)*(AQM101:AQM104=AQM104)*(AQN101:AQN104&gt;AQN104)),"")</f>
        <v>0</v>
      </c>
      <c r="AQV104" s="395">
        <f t="shared" ca="1" si="8004"/>
        <v>1</v>
      </c>
      <c r="AQW104" s="395" t="str">
        <f ca="1">IF(AQX52&lt;&gt;"",SUMPRODUCT((ARE49:ARE52=ARE52)*(ARD49:ARD52=ARD52)*(ARB49:ARB52=ARB52)*(ARC49:ARC52=ARC52)),"")</f>
        <v/>
      </c>
      <c r="AQX104" s="395" t="str">
        <f ca="1">IF(AND(AQW104&lt;&gt;"",AQW104&gt;1),AQX52,"")</f>
        <v/>
      </c>
      <c r="AQY104" s="395" t="str">
        <f ca="1">IF(AQX104&lt;&gt;"",SUMPRODUCT((ATI3:ATI54=AQX104)*(ATL3:ATL54=AQX105)*(ATM3:ATM54="W"))+SUMPRODUCT((ATI3:ATI54=AQX104)*(ATL3:ATL54=AQX102)*(ATM3:ATM54="W"))+SUMPRODUCT((ATI3:ATI54=AQX104)*(ATL3:ATL54=AQX103)*(ATM3:ATM54="W"))+SUMPRODUCT((ATI3:ATI54=AQX105)*(ATL3:ATL54=AQX104)*(ATN3:ATN54="W"))+SUMPRODUCT((ATI3:ATI54=AQX102)*(ATL3:ATL54=AQX104)*(ATN3:ATN54="W"))+SUMPRODUCT((ATI3:ATI54=AQX103)*(ATL3:ATL54=AQX104)*(ATN3:ATN54="W")),"")</f>
        <v/>
      </c>
      <c r="AQZ104" s="395" t="str">
        <f ca="1">IF(AQX104&lt;&gt;"",SUMPRODUCT((ATI3:ATI54=AQX104)*(ATL3:ATL54=AQX105)*(ATM3:ATM54="D"))+SUMPRODUCT((ATI3:ATI54=AQX104)*(ATL3:ATL54=AQX102)*(ATM3:ATM54="D"))+SUMPRODUCT((ATI3:ATI54=AQX104)*(ATL3:ATL54=AQX103)*(ATM3:ATM54="D"))+SUMPRODUCT((ATI3:ATI54=AQX105)*(ATL3:ATL54=AQX104)*(ATM3:ATM54="D"))+SUMPRODUCT((ATI3:ATI54=AQX102)*(ATL3:ATL54=AQX104)*(ATM3:ATM54="D"))+SUMPRODUCT((ATI3:ATI54=AQX103)*(ATL3:ATL54=AQX104)*(ATM3:ATM54="D")),"")</f>
        <v/>
      </c>
      <c r="ARA104" s="395" t="str">
        <f ca="1">IF(AQX104&lt;&gt;"",SUMPRODUCT((ATI3:ATI54=AQX104)*(ATL3:ATL54=AQX105)*(ATM3:ATM54="L"))+SUMPRODUCT((ATI3:ATI54=AQX104)*(ATL3:ATL54=AQX102)*(ATM3:ATM54="L"))+SUMPRODUCT((ATI3:ATI54=AQX104)*(ATL3:ATL54=AQX103)*(ATM3:ATM54="L"))+SUMPRODUCT((ATI3:ATI54=AQX105)*(ATL3:ATL54=AQX104)*(ATN3:ATN54="L"))+SUMPRODUCT((ATI3:ATI54=AQX102)*(ATL3:ATL54=AQX104)*(ATN3:ATN54="L"))+SUMPRODUCT((ATI3:ATI54=AQX103)*(ATL3:ATL54=AQX104)*(ATN3:ATN54="L")),"")</f>
        <v/>
      </c>
      <c r="ARB104" s="395">
        <f ca="1">SUMPRODUCT((ATI3:ATI54=AQX104)*(ATL3:ATL54=AQX105)*ATJ3:ATJ54)+SUMPRODUCT((ATI3:ATI54=AQX104)*(ATL3:ATL54=AQX101)*ATJ3:ATJ54)+SUMPRODUCT((ATI3:ATI54=AQX104)*(ATL3:ATL54=AQX102)*ATJ3:ATJ54)+SUMPRODUCT((ATI3:ATI54=AQX104)*(ATL3:ATL54=AQX103)*ATJ3:ATJ54)+SUMPRODUCT((ATI3:ATI54=AQX105)*(ATL3:ATL54=AQX104)*ATK3:ATK54)+SUMPRODUCT((ATI3:ATI54=AQX101)*(ATL3:ATL54=AQX104)*ATK3:ATK54)+SUMPRODUCT((ATI3:ATI54=AQX102)*(ATL3:ATL54=AQX104)*ATK3:ATK54)+SUMPRODUCT((ATI3:ATI54=AQX103)*(ATL3:ATL54=AQX104)*ATK3:ATK54)</f>
        <v>0</v>
      </c>
      <c r="ARC104" s="395">
        <f ca="1">SUMPRODUCT((ATI3:ATI54=AQX104)*(ATL3:ATL54=AQX105)*ATK3:ATK54)+SUMPRODUCT((ATI3:ATI54=AQX104)*(ATL3:ATL54=AQX101)*ATK3:ATK54)+SUMPRODUCT((ATI3:ATI54=AQX104)*(ATL3:ATL54=AQX102)*ATK3:ATK54)+SUMPRODUCT((ATI3:ATI54=AQX104)*(ATL3:ATL54=AQX103)*ATK3:ATK54)+SUMPRODUCT((ATI3:ATI54=AQX105)*(ATL3:ATL54=AQX104)*ATJ3:ATJ54)+SUMPRODUCT((ATI3:ATI54=AQX101)*(ATL3:ATL54=AQX104)*ATJ3:ATJ54)+SUMPRODUCT((ATI3:ATI54=AQX102)*(ATL3:ATL54=AQX104)*ATJ3:ATJ54)+SUMPRODUCT((ATI3:ATI54=AQX103)*(ATL3:ATL54=AQX104)*ATJ3:ATJ54)</f>
        <v>0</v>
      </c>
      <c r="ARD104" s="395">
        <f ca="1">ARB104-ARC104+1000</f>
        <v>1000</v>
      </c>
      <c r="ARE104" s="395" t="str">
        <f t="shared" ca="1" si="8005"/>
        <v/>
      </c>
      <c r="ARF104" s="395" t="str">
        <f ca="1">IF(AQX104&lt;&gt;"",VLOOKUP(AQX104,APK4:APQ52,7,FALSE),"")</f>
        <v/>
      </c>
      <c r="ARG104" s="395" t="str">
        <f ca="1">IF(AQX104&lt;&gt;"",VLOOKUP(AQX104,APK4:APQ52,5,FALSE),"")</f>
        <v/>
      </c>
      <c r="ARH104" s="395" t="str">
        <f ca="1">IF(AQX104&lt;&gt;"",VLOOKUP(AQX104,APK4:APS52,9,FALSE),"")</f>
        <v/>
      </c>
      <c r="ARI104" s="395" t="str">
        <f t="shared" ca="1" si="8006"/>
        <v/>
      </c>
      <c r="ARJ104" s="395" t="str">
        <f ca="1">IF(AQX104&lt;&gt;"",RANK(ARI104,ARI101:ARI104),"")</f>
        <v/>
      </c>
      <c r="ARK104" s="395" t="str">
        <f ca="1">IF(AQX104&lt;&gt;"",SUMPRODUCT((ARI101:ARI104=ARI104)*(ARD101:ARD104&gt;ARD104)),"")</f>
        <v/>
      </c>
      <c r="ARL104" s="395" t="str">
        <f ca="1">IF(AQX104&lt;&gt;"",SUMPRODUCT((ARI101:ARI104=ARI104)*(ARD101:ARD104=ARD104)*(ARB101:ARB104&gt;ARB104)),"")</f>
        <v/>
      </c>
      <c r="ARM104" s="395" t="str">
        <f ca="1">IF(AQX104&lt;&gt;"",SUMPRODUCT((ARI101:ARI104=ARI104)*(ARD101:ARD104=ARD104)*(ARB101:ARB104=ARB104)*(ARF101:ARF104&gt;ARF104)),"")</f>
        <v/>
      </c>
      <c r="ARN104" s="395" t="str">
        <f ca="1">IF(AQX104&lt;&gt;"",SUMPRODUCT((ARI101:ARI104=ARI104)*(ARD101:ARD104=ARD104)*(ARB101:ARB104=ARB104)*(ARF101:ARF104=ARF104)*(ARG101:ARG104&gt;ARG104)),"")</f>
        <v/>
      </c>
      <c r="ARO104" s="395" t="str">
        <f ca="1">IF(AQX104&lt;&gt;"",SUMPRODUCT((ARI101:ARI104=ARI104)*(ARD101:ARD104=ARD104)*(ARB101:ARB104=ARB104)*(ARF101:ARF104=ARF104)*(ARG101:ARG104=ARG104)*(ARH101:ARH104&gt;ARH104)),"")</f>
        <v/>
      </c>
      <c r="ARP104" s="395" t="str">
        <f t="shared" ca="1" si="8017"/>
        <v/>
      </c>
    </row>
  </sheetData>
  <sheetProtection algorithmName="SHA-512" hashValue="tDxcUuRzbCJJzS/Y+MkJ3A3Xboz9HXZL5cf9iHSz3btcnfiWJL6w2FETHly7UKHTGDt382jLe6+GTAyITy6rrw==" saltValue="Amz2r0Mu88fm2DROIwDZ2g==" spinCount="100000" sheet="1" objects="1" scenarios="1" selectLockedCells="1" selectUnlockedCells="1"/>
  <conditionalFormatting sqref="A1:ATO1">
    <cfRule type="expression" dxfId="69" priority="5">
      <formula>A1&lt;&gt;""</formula>
    </cfRule>
  </conditionalFormatting>
  <conditionalFormatting sqref="DA2">
    <cfRule type="expression" dxfId="68" priority="7">
      <formula>$DA$2&lt;&gt;""</formula>
    </cfRule>
  </conditionalFormatting>
  <conditionalFormatting sqref="HG2">
    <cfRule type="expression" dxfId="67" priority="6">
      <formula>$HG$2&lt;&gt;""</formula>
    </cfRule>
  </conditionalFormatting>
  <conditionalFormatting sqref="K43:K52">
    <cfRule type="duplicateValues" dxfId="3" priority="4"/>
  </conditionalFormatting>
  <conditionalFormatting sqref="DQ43:DQ52">
    <cfRule type="duplicateValues" dxfId="2" priority="3"/>
  </conditionalFormatting>
  <conditionalFormatting sqref="HW43:HW52">
    <cfRule type="duplicateValues" dxfId="1" priority="2"/>
  </conditionalFormatting>
  <conditionalFormatting sqref="MC43:MC52 QI43:QI52 UO43:UO52 YU43:YU52 ADA43:ADA52 AHG43:AHG52 ALM43:ALM52 APS43:APS52">
    <cfRule type="duplicateValues" dxfId="0"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8"/>
  <sheetViews>
    <sheetView showGridLines="0" workbookViewId="0">
      <pane ySplit="5" topLeftCell="A6" activePane="bottomLeft" state="frozen"/>
      <selection pane="bottomLeft" activeCell="F20" sqref="F20"/>
    </sheetView>
  </sheetViews>
  <sheetFormatPr defaultRowHeight="15" x14ac:dyDescent="0.25"/>
  <cols>
    <col min="1" max="1" width="1.5703125" customWidth="1"/>
    <col min="2" max="2" width="4.5703125" customWidth="1"/>
    <col min="3" max="3" width="28.85546875" customWidth="1"/>
    <col min="4" max="4" width="12.5703125" customWidth="1"/>
    <col min="5" max="5" width="12.5703125" style="168" customWidth="1"/>
    <col min="6" max="7" width="20.5703125" style="164" customWidth="1"/>
    <col min="8" max="8" width="1.5703125" customWidth="1"/>
    <col min="9" max="9" width="0.85546875" style="300" customWidth="1"/>
    <col min="10" max="10" width="1.5703125" customWidth="1"/>
    <col min="11" max="12" width="2.5703125" customWidth="1"/>
    <col min="13" max="13" width="82.28515625" customWidth="1"/>
  </cols>
  <sheetData>
    <row r="1" spans="2:14" s="290" customFormat="1" ht="5.0999999999999996" customHeight="1" x14ac:dyDescent="0.25">
      <c r="E1" s="297"/>
      <c r="F1" s="298"/>
      <c r="G1" s="298"/>
    </row>
    <row r="2" spans="2:14" s="2" customFormat="1" ht="5.0999999999999996" customHeight="1" x14ac:dyDescent="0.25">
      <c r="E2" s="153"/>
      <c r="F2" s="63"/>
      <c r="G2" s="63"/>
      <c r="I2" s="290"/>
      <c r="N2"/>
    </row>
    <row r="3" spans="2:14" s="3" customFormat="1" ht="30" customHeight="1" x14ac:dyDescent="0.25">
      <c r="B3" s="4" t="s">
        <v>179</v>
      </c>
      <c r="C3" s="5"/>
      <c r="D3" s="5"/>
      <c r="E3" s="154"/>
      <c r="F3" s="155"/>
      <c r="G3" s="155"/>
      <c r="I3" s="299"/>
      <c r="N3"/>
    </row>
    <row r="4" spans="2:14" s="3" customFormat="1" ht="5.0999999999999996" customHeight="1" x14ac:dyDescent="0.25">
      <c r="E4" s="156"/>
      <c r="F4" s="157"/>
      <c r="G4" s="157"/>
      <c r="I4" s="299"/>
      <c r="N4"/>
    </row>
    <row r="5" spans="2:14" ht="30" x14ac:dyDescent="0.25">
      <c r="B5" s="391" t="s">
        <v>32</v>
      </c>
      <c r="C5" s="392" t="s">
        <v>85</v>
      </c>
      <c r="D5" s="393" t="s">
        <v>213</v>
      </c>
      <c r="E5" s="394" t="s">
        <v>214</v>
      </c>
      <c r="F5" s="392" t="s">
        <v>215</v>
      </c>
      <c r="G5" s="392" t="s">
        <v>216</v>
      </c>
    </row>
    <row r="6" spans="2:14" ht="15.75" x14ac:dyDescent="0.25">
      <c r="B6" s="134">
        <v>1</v>
      </c>
      <c r="C6" s="135" t="s">
        <v>304</v>
      </c>
      <c r="D6" s="158"/>
      <c r="E6" s="159"/>
      <c r="F6" s="160"/>
      <c r="G6" s="160"/>
      <c r="K6" s="161" t="s">
        <v>217</v>
      </c>
      <c r="L6" s="2" t="s">
        <v>218</v>
      </c>
    </row>
    <row r="7" spans="2:14" ht="15.75" x14ac:dyDescent="0.25">
      <c r="B7" s="133">
        <v>2</v>
      </c>
      <c r="C7" s="135" t="s">
        <v>305</v>
      </c>
      <c r="D7" s="158"/>
      <c r="E7" s="159"/>
      <c r="F7" s="162"/>
      <c r="G7" s="162"/>
      <c r="L7" t="s">
        <v>219</v>
      </c>
    </row>
    <row r="8" spans="2:14" ht="15.75" x14ac:dyDescent="0.25">
      <c r="B8" s="133">
        <v>3</v>
      </c>
      <c r="C8" s="135" t="s">
        <v>306</v>
      </c>
      <c r="D8" s="158"/>
      <c r="E8" s="159"/>
      <c r="F8" s="162"/>
      <c r="G8" s="162"/>
      <c r="K8" s="161" t="s">
        <v>217</v>
      </c>
      <c r="L8" t="s">
        <v>220</v>
      </c>
    </row>
    <row r="9" spans="2:14" ht="15.75" x14ac:dyDescent="0.25">
      <c r="B9" s="133">
        <v>4</v>
      </c>
      <c r="C9" s="135" t="s">
        <v>307</v>
      </c>
      <c r="D9" s="158"/>
      <c r="E9" s="159"/>
      <c r="F9" s="162"/>
      <c r="G9" s="162"/>
      <c r="K9" s="161" t="s">
        <v>217</v>
      </c>
      <c r="L9" t="s">
        <v>221</v>
      </c>
    </row>
    <row r="10" spans="2:14" ht="15.75" x14ac:dyDescent="0.25">
      <c r="B10" s="133">
        <v>5</v>
      </c>
      <c r="C10" s="135" t="s">
        <v>308</v>
      </c>
      <c r="D10" s="158"/>
      <c r="E10" s="159"/>
      <c r="F10" s="162"/>
      <c r="G10" s="162"/>
      <c r="L10" t="s">
        <v>222</v>
      </c>
    </row>
    <row r="11" spans="2:14" ht="15.75" x14ac:dyDescent="0.25">
      <c r="B11" s="133">
        <v>6</v>
      </c>
      <c r="C11" s="135" t="s">
        <v>309</v>
      </c>
      <c r="D11" s="158"/>
      <c r="E11" s="159"/>
      <c r="F11" s="162"/>
      <c r="G11" s="162"/>
      <c r="K11" s="161"/>
      <c r="L11" t="s">
        <v>223</v>
      </c>
    </row>
    <row r="12" spans="2:14" ht="15.75" x14ac:dyDescent="0.25">
      <c r="B12" s="133">
        <v>7</v>
      </c>
      <c r="C12" s="135" t="s">
        <v>310</v>
      </c>
      <c r="D12" s="158"/>
      <c r="E12" s="159"/>
      <c r="F12" s="162"/>
      <c r="G12" s="162"/>
      <c r="L12" t="s">
        <v>224</v>
      </c>
    </row>
    <row r="13" spans="2:14" ht="15.75" x14ac:dyDescent="0.25">
      <c r="B13" s="133">
        <v>8</v>
      </c>
      <c r="C13" s="135" t="s">
        <v>311</v>
      </c>
      <c r="D13" s="158"/>
      <c r="E13" s="159"/>
      <c r="F13" s="162"/>
      <c r="G13" s="162"/>
      <c r="L13" s="163" t="s">
        <v>225</v>
      </c>
      <c r="M13" t="s">
        <v>226</v>
      </c>
    </row>
    <row r="14" spans="2:14" ht="15.75" x14ac:dyDescent="0.25">
      <c r="B14" s="133">
        <v>9</v>
      </c>
      <c r="C14" s="135" t="s">
        <v>312</v>
      </c>
      <c r="D14" s="158"/>
      <c r="E14" s="159"/>
      <c r="F14" s="162"/>
      <c r="G14" s="162"/>
      <c r="L14" s="163" t="s">
        <v>225</v>
      </c>
      <c r="M14" t="s">
        <v>227</v>
      </c>
    </row>
    <row r="15" spans="2:14" ht="15.75" x14ac:dyDescent="0.25">
      <c r="B15" s="133">
        <v>10</v>
      </c>
      <c r="C15" s="135" t="s">
        <v>313</v>
      </c>
      <c r="D15" s="158"/>
      <c r="E15" s="159"/>
      <c r="F15" s="162"/>
      <c r="G15" s="162"/>
      <c r="L15" s="163" t="s">
        <v>225</v>
      </c>
      <c r="M15" t="s">
        <v>228</v>
      </c>
    </row>
    <row r="16" spans="2:14" x14ac:dyDescent="0.25">
      <c r="K16" s="161" t="s">
        <v>217</v>
      </c>
      <c r="L16" s="164" t="s">
        <v>229</v>
      </c>
    </row>
    <row r="17" spans="2:13" x14ac:dyDescent="0.25">
      <c r="B17" s="131" t="s">
        <v>367</v>
      </c>
    </row>
    <row r="18" spans="2:13" x14ac:dyDescent="0.25">
      <c r="K18" s="165" t="s">
        <v>217</v>
      </c>
      <c r="L18" s="166" t="s">
        <v>230</v>
      </c>
      <c r="M18" s="167"/>
    </row>
  </sheetData>
  <sheetProtection sheet="1" objects="1" scenarios="1"/>
  <phoneticPr fontId="50" type="noConversion"/>
  <pageMargins left="0.45" right="0.45" top="0.5" bottom="0.5" header="0.3" footer="0.3"/>
  <pageSetup scale="96" fitToHeight="0" orientation="portrait" r:id="rId1"/>
  <headerFooter>
    <oddFooter>&amp;R&amp;"-,Italic"&amp;10(c) 2022 | journalSHEET.com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R124"/>
  <sheetViews>
    <sheetView showGridLines="0" tabSelected="1" zoomScale="90" zoomScaleNormal="90" workbookViewId="0">
      <pane xSplit="12" ySplit="5" topLeftCell="M6" activePane="bottomRight" state="frozen"/>
      <selection pane="topRight" activeCell="M1" sqref="M1"/>
      <selection pane="bottomLeft" activeCell="A6" sqref="A6"/>
      <selection pane="bottomRight" activeCell="S82" sqref="S82"/>
    </sheetView>
  </sheetViews>
  <sheetFormatPr defaultColWidth="8.7109375" defaultRowHeight="15" x14ac:dyDescent="0.25"/>
  <cols>
    <col min="1" max="1" width="1.5703125" style="53" customWidth="1"/>
    <col min="2" max="2" width="2.42578125" style="2" customWidth="1"/>
    <col min="3" max="3" width="3.5703125" style="17" customWidth="1"/>
    <col min="4" max="4" width="5.140625" style="17" customWidth="1"/>
    <col min="5" max="5" width="10.140625" style="62" customWidth="1"/>
    <col min="6" max="6" width="19.5703125" style="40" customWidth="1"/>
    <col min="7" max="8" width="3.5703125" style="2" customWidth="1"/>
    <col min="9" max="9" width="20.5703125" style="41" customWidth="1"/>
    <col min="10" max="11" width="3.5703125" style="2" customWidth="1"/>
    <col min="12" max="12" width="1.7109375" style="2" customWidth="1"/>
    <col min="13" max="13" width="3.7109375" style="2" customWidth="1"/>
    <col min="14" max="14" width="20.5703125" style="2" customWidth="1"/>
    <col min="15" max="16" width="3.5703125" style="2" customWidth="1"/>
    <col min="17" max="17" width="20.5703125" style="2" customWidth="1"/>
    <col min="18" max="19" width="3.5703125" style="2" customWidth="1"/>
    <col min="20" max="22" width="8.7109375" style="2" customWidth="1"/>
    <col min="23" max="23" width="1.5703125" style="2" customWidth="1"/>
    <col min="24" max="24" width="3.7109375" style="2" customWidth="1"/>
    <col min="25" max="25" width="20.5703125" style="2" customWidth="1"/>
    <col min="26" max="27" width="3.5703125" style="2" customWidth="1"/>
    <col min="28" max="28" width="20.5703125" style="2" customWidth="1"/>
    <col min="29" max="30" width="3.5703125" style="2" customWidth="1"/>
    <col min="31" max="33" width="8.7109375" style="2" customWidth="1"/>
    <col min="34" max="34" width="1.5703125" style="2" customWidth="1"/>
    <col min="35" max="35" width="3.7109375" style="2" customWidth="1"/>
    <col min="36" max="36" width="20.5703125" style="2" customWidth="1"/>
    <col min="37" max="38" width="3.5703125" style="2" customWidth="1"/>
    <col min="39" max="39" width="20.5703125" style="2" customWidth="1"/>
    <col min="40" max="41" width="3.5703125" style="2" customWidth="1"/>
    <col min="42" max="44" width="8.7109375" style="2" customWidth="1"/>
    <col min="45" max="45" width="1.5703125" style="2" customWidth="1"/>
    <col min="46" max="46" width="3.7109375" style="2" customWidth="1"/>
    <col min="47" max="47" width="20.5703125" style="2" customWidth="1"/>
    <col min="48" max="49" width="3.5703125" style="2" customWidth="1"/>
    <col min="50" max="50" width="20.5703125" style="2" customWidth="1"/>
    <col min="51" max="52" width="3.5703125" style="2" customWidth="1"/>
    <col min="53" max="53" width="15.5703125" style="2" customWidth="1"/>
    <col min="54" max="55" width="7.5703125" style="2" customWidth="1"/>
    <col min="56" max="56" width="1.5703125" style="2" customWidth="1"/>
    <col min="57" max="57" width="3.5703125" style="2" customWidth="1"/>
    <col min="58" max="58" width="20.5703125" style="2" customWidth="1"/>
    <col min="59" max="60" width="3.5703125" style="2" customWidth="1"/>
    <col min="61" max="61" width="20.5703125" style="2" customWidth="1"/>
    <col min="62" max="63" width="3.5703125" style="2" customWidth="1"/>
    <col min="64" max="64" width="15.5703125" style="2" customWidth="1"/>
    <col min="65" max="66" width="7.5703125" style="2" customWidth="1"/>
    <col min="67" max="67" width="1.5703125" style="2" customWidth="1"/>
    <col min="68" max="68" width="3.5703125" style="2" customWidth="1"/>
    <col min="69" max="69" width="20.5703125" style="2" customWidth="1"/>
    <col min="70" max="71" width="3.5703125" style="2" customWidth="1"/>
    <col min="72" max="72" width="20.5703125" style="2" customWidth="1"/>
    <col min="73" max="74" width="3.5703125" style="2" customWidth="1"/>
    <col min="75" max="75" width="15.5703125" style="2" customWidth="1"/>
    <col min="76" max="77" width="7.5703125" style="2" customWidth="1"/>
    <col min="78" max="78" width="1.5703125" style="2" customWidth="1"/>
    <col min="79" max="79" width="3.5703125" style="2" customWidth="1"/>
    <col min="80" max="80" width="20.5703125" style="2" customWidth="1"/>
    <col min="81" max="82" width="3.5703125" style="2" customWidth="1"/>
    <col min="83" max="83" width="20.5703125" style="2" customWidth="1"/>
    <col min="84" max="85" width="3.5703125" style="2" customWidth="1"/>
    <col min="86" max="86" width="15.5703125" style="2" customWidth="1"/>
    <col min="87" max="88" width="7.5703125" style="2" customWidth="1"/>
    <col min="89" max="89" width="1.5703125" style="2" customWidth="1"/>
    <col min="90" max="90" width="3.5703125" style="2" customWidth="1"/>
    <col min="91" max="91" width="20.5703125" style="2" customWidth="1"/>
    <col min="92" max="93" width="3.5703125" style="2" customWidth="1"/>
    <col min="94" max="94" width="20.5703125" style="2" customWidth="1"/>
    <col min="95" max="96" width="3.5703125" style="2" customWidth="1"/>
    <col min="97" max="97" width="15.5703125" style="2" customWidth="1"/>
    <col min="98" max="99" width="7.5703125" style="2" customWidth="1"/>
    <col min="100" max="100" width="1.5703125" style="2" customWidth="1"/>
    <col min="101" max="101" width="3.5703125" style="2" customWidth="1"/>
    <col min="102" max="102" width="20.5703125" style="2" customWidth="1"/>
    <col min="103" max="104" width="3.5703125" style="2" customWidth="1"/>
    <col min="105" max="105" width="20.5703125" style="2" customWidth="1"/>
    <col min="106" max="107" width="3.5703125" style="2" customWidth="1"/>
    <col min="108" max="108" width="15.5703125" style="2" customWidth="1"/>
    <col min="109" max="110" width="7.5703125" style="2" customWidth="1"/>
    <col min="111" max="111" width="1.5703125" style="2" customWidth="1"/>
    <col min="112" max="112" width="3.5703125" style="2" customWidth="1"/>
    <col min="113" max="113" width="20.5703125" style="2" customWidth="1"/>
    <col min="114" max="115" width="3.5703125" style="2" customWidth="1"/>
    <col min="116" max="116" width="20.5703125" style="2" customWidth="1"/>
    <col min="117" max="118" width="3.5703125" style="2" customWidth="1"/>
    <col min="119" max="119" width="15.5703125" style="2" customWidth="1"/>
    <col min="120" max="121" width="7.5703125" style="2" customWidth="1"/>
    <col min="122" max="122" width="1.5703125" style="2" customWidth="1"/>
    <col min="123" max="16384" width="8.7109375" style="2"/>
  </cols>
  <sheetData>
    <row r="1" spans="1:122" s="207" customFormat="1" ht="5.0999999999999996" customHeight="1" x14ac:dyDescent="0.25">
      <c r="A1" s="220"/>
      <c r="C1" s="221"/>
      <c r="D1" s="221"/>
      <c r="E1" s="222"/>
      <c r="F1" s="223"/>
      <c r="I1" s="224"/>
      <c r="L1" s="225"/>
    </row>
    <row r="2" spans="1:122" ht="5.0999999999999996" customHeight="1" x14ac:dyDescent="0.25">
      <c r="B2" s="226"/>
      <c r="C2" s="227"/>
      <c r="D2" s="227"/>
      <c r="E2" s="228"/>
      <c r="F2" s="227"/>
      <c r="G2" s="227"/>
      <c r="H2" s="227"/>
      <c r="I2" s="227"/>
      <c r="J2" s="227"/>
      <c r="K2" s="227"/>
      <c r="L2" s="229"/>
      <c r="M2" s="27"/>
      <c r="N2" s="27"/>
      <c r="O2" s="27"/>
      <c r="P2" s="27"/>
      <c r="Q2" s="27"/>
      <c r="R2" s="27"/>
      <c r="S2" s="27"/>
      <c r="T2" s="27"/>
      <c r="U2" s="27"/>
      <c r="V2" s="27"/>
      <c r="W2" s="28"/>
      <c r="X2" s="29"/>
      <c r="Y2" s="27"/>
      <c r="Z2" s="27"/>
      <c r="AA2" s="27"/>
      <c r="AB2" s="27"/>
      <c r="AC2" s="27"/>
      <c r="AD2" s="27"/>
      <c r="AE2" s="27"/>
      <c r="AF2" s="27"/>
      <c r="AG2" s="27"/>
      <c r="AH2" s="28"/>
      <c r="AI2" s="29"/>
      <c r="AJ2" s="27"/>
      <c r="AK2" s="27"/>
      <c r="AL2" s="27"/>
      <c r="AM2" s="27"/>
      <c r="AN2" s="27"/>
      <c r="AO2" s="27"/>
      <c r="AP2" s="27"/>
      <c r="AQ2" s="27"/>
      <c r="AR2" s="27"/>
      <c r="AS2" s="28"/>
      <c r="AT2" s="29"/>
      <c r="AU2" s="27"/>
      <c r="AV2" s="27"/>
      <c r="AW2" s="27"/>
      <c r="AX2" s="27"/>
      <c r="AY2" s="27"/>
      <c r="AZ2" s="27"/>
      <c r="BA2" s="27"/>
      <c r="BB2" s="27"/>
      <c r="BC2" s="27"/>
      <c r="BD2" s="28"/>
      <c r="BE2" s="29"/>
      <c r="BF2" s="27"/>
      <c r="BG2" s="27"/>
      <c r="BH2" s="27"/>
      <c r="BI2" s="27"/>
      <c r="BJ2" s="27"/>
      <c r="BK2" s="27"/>
      <c r="BL2" s="27"/>
      <c r="BM2" s="27"/>
      <c r="BN2" s="27"/>
      <c r="BO2" s="28"/>
      <c r="BP2" s="29"/>
      <c r="BQ2" s="27"/>
      <c r="BR2" s="27"/>
      <c r="BS2" s="27"/>
      <c r="BT2" s="27"/>
      <c r="BU2" s="27"/>
      <c r="BV2" s="27"/>
      <c r="BW2" s="27"/>
      <c r="BX2" s="27"/>
      <c r="BY2" s="27"/>
      <c r="BZ2" s="28"/>
      <c r="CA2" s="29"/>
      <c r="CB2" s="27"/>
      <c r="CC2" s="27"/>
      <c r="CD2" s="27"/>
      <c r="CE2" s="27"/>
      <c r="CF2" s="27"/>
      <c r="CG2" s="27"/>
      <c r="CH2" s="27"/>
      <c r="CI2" s="27"/>
      <c r="CJ2" s="27"/>
      <c r="CK2" s="28"/>
      <c r="CL2" s="29"/>
      <c r="CM2" s="27"/>
      <c r="CN2" s="27"/>
      <c r="CO2" s="27"/>
      <c r="CP2" s="27"/>
      <c r="CQ2" s="27"/>
      <c r="CR2" s="27"/>
      <c r="CS2" s="27"/>
      <c r="CT2" s="27"/>
      <c r="CU2" s="27"/>
      <c r="CV2" s="28"/>
      <c r="CW2" s="29"/>
      <c r="CX2" s="27"/>
      <c r="CY2" s="27"/>
      <c r="CZ2" s="27"/>
      <c r="DA2" s="27"/>
      <c r="DB2" s="27"/>
      <c r="DC2" s="27"/>
      <c r="DD2" s="27"/>
      <c r="DE2" s="27"/>
      <c r="DF2" s="27"/>
      <c r="DG2" s="28"/>
      <c r="DH2" s="29"/>
      <c r="DI2" s="27"/>
      <c r="DJ2" s="27"/>
      <c r="DK2" s="27"/>
      <c r="DL2" s="27"/>
      <c r="DM2" s="27"/>
      <c r="DN2" s="27"/>
      <c r="DO2" s="27"/>
      <c r="DP2" s="27"/>
      <c r="DQ2" s="27"/>
      <c r="DR2" s="28"/>
    </row>
    <row r="3" spans="1:122" ht="24.95" customHeight="1" x14ac:dyDescent="0.25">
      <c r="B3" s="457" t="s">
        <v>119</v>
      </c>
      <c r="C3" s="458"/>
      <c r="D3" s="458"/>
      <c r="E3" s="458"/>
      <c r="F3" s="458"/>
      <c r="G3" s="458"/>
      <c r="H3" s="458"/>
      <c r="I3" s="458"/>
      <c r="J3" s="458"/>
      <c r="K3" s="458"/>
      <c r="L3" s="459"/>
      <c r="M3" s="94" t="s">
        <v>106</v>
      </c>
      <c r="N3" s="30"/>
      <c r="O3" s="31"/>
      <c r="P3" s="31"/>
      <c r="Q3" s="32"/>
      <c r="R3" s="31"/>
      <c r="S3" s="31"/>
      <c r="T3" s="31"/>
      <c r="U3" s="31"/>
      <c r="V3" s="31"/>
      <c r="W3" s="33"/>
      <c r="X3" s="31"/>
      <c r="Y3" s="30"/>
      <c r="Z3" s="93" t="str">
        <f>UPPER('Game Setup'!E15)</f>
        <v>PLAYER'S PREDICTION MATCHES</v>
      </c>
      <c r="AA3" s="31"/>
      <c r="AB3" s="32"/>
      <c r="AC3" s="31"/>
      <c r="AD3" s="31"/>
      <c r="AE3" s="31"/>
      <c r="AF3" s="31"/>
      <c r="AG3" s="31"/>
      <c r="AH3" s="33"/>
      <c r="AI3" s="31"/>
      <c r="AJ3" s="30"/>
      <c r="AK3" s="31"/>
      <c r="AL3" s="31"/>
      <c r="AM3" s="32"/>
      <c r="AN3" s="31"/>
      <c r="AO3" s="31"/>
      <c r="AP3" s="31"/>
      <c r="AQ3" s="31"/>
      <c r="AR3" s="31"/>
      <c r="AS3" s="33"/>
      <c r="AT3" s="31"/>
      <c r="AU3" s="30"/>
      <c r="AV3" s="31"/>
      <c r="AW3" s="31"/>
      <c r="AX3" s="32"/>
      <c r="AY3" s="31"/>
      <c r="AZ3" s="31"/>
      <c r="BA3" s="31"/>
      <c r="BB3" s="31"/>
      <c r="BC3" s="31"/>
      <c r="BD3" s="33"/>
      <c r="BE3" s="31"/>
      <c r="BF3" s="30"/>
      <c r="BG3" s="31"/>
      <c r="BH3" s="31"/>
      <c r="BI3" s="32"/>
      <c r="BJ3" s="31"/>
      <c r="BK3" s="31"/>
      <c r="BL3" s="31"/>
      <c r="BM3" s="31"/>
      <c r="BN3" s="31"/>
      <c r="BO3" s="33"/>
      <c r="BP3" s="31"/>
      <c r="BQ3" s="30"/>
      <c r="BR3" s="31"/>
      <c r="BS3" s="31"/>
      <c r="BT3" s="32"/>
      <c r="BU3" s="31"/>
      <c r="BV3" s="31"/>
      <c r="BW3" s="31"/>
      <c r="BX3" s="31"/>
      <c r="BY3" s="31"/>
      <c r="BZ3" s="33"/>
      <c r="CA3" s="31"/>
      <c r="CB3" s="30"/>
      <c r="CC3" s="31"/>
      <c r="CD3" s="31"/>
      <c r="CE3" s="32"/>
      <c r="CF3" s="31"/>
      <c r="CG3" s="31"/>
      <c r="CH3" s="31"/>
      <c r="CI3" s="31"/>
      <c r="CJ3" s="31"/>
      <c r="CK3" s="33"/>
      <c r="CL3" s="31"/>
      <c r="CM3" s="30"/>
      <c r="CN3" s="31"/>
      <c r="CO3" s="31"/>
      <c r="CP3" s="32"/>
      <c r="CQ3" s="31"/>
      <c r="CR3" s="31"/>
      <c r="CS3" s="31"/>
      <c r="CT3" s="31"/>
      <c r="CU3" s="31"/>
      <c r="CV3" s="33"/>
      <c r="CW3" s="31"/>
      <c r="CX3" s="30"/>
      <c r="CY3" s="31"/>
      <c r="CZ3" s="31"/>
      <c r="DA3" s="32"/>
      <c r="DB3" s="31"/>
      <c r="DC3" s="31"/>
      <c r="DD3" s="31"/>
      <c r="DE3" s="31"/>
      <c r="DF3" s="31"/>
      <c r="DG3" s="33"/>
      <c r="DH3" s="31"/>
      <c r="DI3" s="30"/>
      <c r="DJ3" s="31"/>
      <c r="DK3" s="31"/>
      <c r="DL3" s="32"/>
      <c r="DM3" s="31"/>
      <c r="DN3" s="31"/>
      <c r="DO3" s="31"/>
      <c r="DP3" s="31"/>
      <c r="DQ3" s="31"/>
      <c r="DR3" s="33"/>
    </row>
    <row r="4" spans="1:122" s="34" customFormat="1" ht="15.95" customHeight="1" x14ac:dyDescent="0.25">
      <c r="A4" s="185"/>
      <c r="B4" s="457"/>
      <c r="C4" s="458"/>
      <c r="D4" s="458"/>
      <c r="E4" s="458"/>
      <c r="F4" s="458"/>
      <c r="G4" s="458"/>
      <c r="H4" s="458"/>
      <c r="I4" s="458"/>
      <c r="J4" s="458"/>
      <c r="K4" s="458"/>
      <c r="L4" s="459"/>
      <c r="M4" s="35">
        <v>1</v>
      </c>
      <c r="N4" s="36" t="s">
        <v>41</v>
      </c>
      <c r="O4" s="439" t="str">
        <f>IF(VLOOKUP(M4,Scoreboard!B8:C17,2,FALSE)&lt;&gt;"",VLOOKUP(M4,Scoreboard!B8:C17,2,FALSE),"")</f>
        <v>Player 1</v>
      </c>
      <c r="P4" s="439"/>
      <c r="Q4" s="439"/>
      <c r="R4" s="152"/>
      <c r="S4" s="152"/>
      <c r="T4" s="151" t="s">
        <v>42</v>
      </c>
      <c r="U4" s="37" t="s">
        <v>43</v>
      </c>
      <c r="V4" s="37" t="s">
        <v>44</v>
      </c>
      <c r="W4" s="38"/>
      <c r="X4" s="35">
        <f>M4+1</f>
        <v>2</v>
      </c>
      <c r="Y4" s="36" t="s">
        <v>41</v>
      </c>
      <c r="Z4" s="439" t="str">
        <f>IF(VLOOKUP(X4,Scoreboard!B8:C17,2,FALSE)&lt;&gt;"",VLOOKUP(X4,Scoreboard!B8:C17,2,FALSE),"")</f>
        <v>Player 2</v>
      </c>
      <c r="AA4" s="439"/>
      <c r="AB4" s="439"/>
      <c r="AC4" s="152"/>
      <c r="AD4" s="152"/>
      <c r="AE4" s="151" t="s">
        <v>42</v>
      </c>
      <c r="AF4" s="37" t="s">
        <v>43</v>
      </c>
      <c r="AG4" s="37" t="s">
        <v>44</v>
      </c>
      <c r="AH4" s="38"/>
      <c r="AI4" s="35">
        <f>X4+1</f>
        <v>3</v>
      </c>
      <c r="AJ4" s="36" t="s">
        <v>41</v>
      </c>
      <c r="AK4" s="439" t="str">
        <f>IF(VLOOKUP(AI4,Scoreboard!B8:C17,2,FALSE)&lt;&gt;"",VLOOKUP(AI4,Scoreboard!B8:C17,2,FALSE),"")</f>
        <v>Player 3</v>
      </c>
      <c r="AL4" s="439"/>
      <c r="AM4" s="439"/>
      <c r="AN4" s="152"/>
      <c r="AO4" s="152"/>
      <c r="AP4" s="151" t="s">
        <v>42</v>
      </c>
      <c r="AQ4" s="37" t="s">
        <v>43</v>
      </c>
      <c r="AR4" s="37" t="s">
        <v>44</v>
      </c>
      <c r="AS4" s="38"/>
      <c r="AT4" s="35">
        <f t="shared" ref="AT4" si="0">AI4+1</f>
        <v>4</v>
      </c>
      <c r="AU4" s="36" t="s">
        <v>41</v>
      </c>
      <c r="AV4" s="439" t="str">
        <f>IF(VLOOKUP(AT4,Scoreboard!B8:C17,2,FALSE)&lt;&gt;"",VLOOKUP(AT4,Scoreboard!B8:C17,2,FALSE),"")</f>
        <v>Player 4</v>
      </c>
      <c r="AW4" s="439"/>
      <c r="AX4" s="439"/>
      <c r="AY4" s="152"/>
      <c r="AZ4" s="152"/>
      <c r="BA4" s="151" t="s">
        <v>42</v>
      </c>
      <c r="BB4" s="37" t="s">
        <v>43</v>
      </c>
      <c r="BC4" s="37" t="s">
        <v>44</v>
      </c>
      <c r="BD4" s="38"/>
      <c r="BE4" s="35">
        <f t="shared" ref="BE4" si="1">AT4+1</f>
        <v>5</v>
      </c>
      <c r="BF4" s="36" t="s">
        <v>41</v>
      </c>
      <c r="BG4" s="439" t="str">
        <f>IF(VLOOKUP(BE4,Scoreboard!B8:C17,2,FALSE)&lt;&gt;"",VLOOKUP(BE4,Scoreboard!B8:C17,2,FALSE),"")</f>
        <v>Player 5</v>
      </c>
      <c r="BH4" s="439"/>
      <c r="BI4" s="439"/>
      <c r="BJ4" s="152"/>
      <c r="BK4" s="152"/>
      <c r="BL4" s="151" t="s">
        <v>42</v>
      </c>
      <c r="BM4" s="37" t="s">
        <v>43</v>
      </c>
      <c r="BN4" s="37" t="s">
        <v>44</v>
      </c>
      <c r="BO4" s="38"/>
      <c r="BP4" s="35">
        <f t="shared" ref="BP4" si="2">BE4+1</f>
        <v>6</v>
      </c>
      <c r="BQ4" s="36" t="s">
        <v>41</v>
      </c>
      <c r="BR4" s="439" t="str">
        <f>IF(VLOOKUP(BP4,Scoreboard!B8:C17,2,FALSE)&lt;&gt;"",VLOOKUP(BP4,Scoreboard!B8:C17,2,FALSE),"")</f>
        <v>Player 6</v>
      </c>
      <c r="BS4" s="439"/>
      <c r="BT4" s="439"/>
      <c r="BU4" s="152"/>
      <c r="BV4" s="152"/>
      <c r="BW4" s="151" t="s">
        <v>42</v>
      </c>
      <c r="BX4" s="37" t="s">
        <v>43</v>
      </c>
      <c r="BY4" s="37" t="s">
        <v>44</v>
      </c>
      <c r="BZ4" s="38"/>
      <c r="CA4" s="35">
        <f t="shared" ref="CA4" si="3">BP4+1</f>
        <v>7</v>
      </c>
      <c r="CB4" s="36" t="s">
        <v>41</v>
      </c>
      <c r="CC4" s="439" t="str">
        <f>IF(VLOOKUP(CA4,Scoreboard!B8:C17,2,FALSE)&lt;&gt;"",VLOOKUP(CA4,Scoreboard!B8:C17,2,FALSE),"")</f>
        <v>Player 7</v>
      </c>
      <c r="CD4" s="439"/>
      <c r="CE4" s="439"/>
      <c r="CF4" s="152"/>
      <c r="CG4" s="152"/>
      <c r="CH4" s="151" t="s">
        <v>42</v>
      </c>
      <c r="CI4" s="37" t="s">
        <v>43</v>
      </c>
      <c r="CJ4" s="37" t="s">
        <v>44</v>
      </c>
      <c r="CK4" s="38"/>
      <c r="CL4" s="35">
        <f t="shared" ref="CL4" si="4">CA4+1</f>
        <v>8</v>
      </c>
      <c r="CM4" s="36" t="s">
        <v>41</v>
      </c>
      <c r="CN4" s="439" t="str">
        <f>IF(VLOOKUP(CL4,Scoreboard!B8:C17,2,FALSE)&lt;&gt;"",VLOOKUP(CL4,Scoreboard!B8:C17,2,FALSE),"")</f>
        <v>Player 8</v>
      </c>
      <c r="CO4" s="439"/>
      <c r="CP4" s="439"/>
      <c r="CQ4" s="152"/>
      <c r="CR4" s="152"/>
      <c r="CS4" s="151" t="s">
        <v>42</v>
      </c>
      <c r="CT4" s="37" t="s">
        <v>43</v>
      </c>
      <c r="CU4" s="37" t="s">
        <v>44</v>
      </c>
      <c r="CV4" s="38"/>
      <c r="CW4" s="35">
        <f t="shared" ref="CW4" si="5">CL4+1</f>
        <v>9</v>
      </c>
      <c r="CX4" s="36" t="s">
        <v>41</v>
      </c>
      <c r="CY4" s="439" t="str">
        <f>IF(VLOOKUP(CW4,Scoreboard!B8:C17,2,FALSE)&lt;&gt;"",VLOOKUP(CW4,Scoreboard!B8:C17,2,FALSE),"")</f>
        <v>Player 9</v>
      </c>
      <c r="CZ4" s="439"/>
      <c r="DA4" s="439"/>
      <c r="DB4" s="152"/>
      <c r="DC4" s="152"/>
      <c r="DD4" s="151" t="s">
        <v>42</v>
      </c>
      <c r="DE4" s="37" t="s">
        <v>43</v>
      </c>
      <c r="DF4" s="37" t="s">
        <v>44</v>
      </c>
      <c r="DG4" s="38"/>
      <c r="DH4" s="35">
        <f t="shared" ref="DH4" si="6">CW4+1</f>
        <v>10</v>
      </c>
      <c r="DI4" s="36" t="s">
        <v>41</v>
      </c>
      <c r="DJ4" s="439" t="str">
        <f>IF(VLOOKUP(DH4,Scoreboard!B8:C17,2,FALSE)&lt;&gt;"",VLOOKUP(DH4,Scoreboard!B8:C17,2,FALSE),"")</f>
        <v>Player 10</v>
      </c>
      <c r="DK4" s="439"/>
      <c r="DL4" s="439"/>
      <c r="DM4" s="152"/>
      <c r="DN4" s="152"/>
      <c r="DO4" s="151" t="s">
        <v>42</v>
      </c>
      <c r="DP4" s="37" t="s">
        <v>43</v>
      </c>
      <c r="DQ4" s="37" t="s">
        <v>44</v>
      </c>
      <c r="DR4" s="38"/>
    </row>
    <row r="5" spans="1:122" s="34" customFormat="1" ht="15.95" customHeight="1" x14ac:dyDescent="0.25">
      <c r="A5" s="185"/>
      <c r="B5" s="230"/>
      <c r="C5" s="231" t="s">
        <v>45</v>
      </c>
      <c r="D5" s="231" t="s">
        <v>46</v>
      </c>
      <c r="E5" s="231" t="s">
        <v>47</v>
      </c>
      <c r="F5" s="232" t="s">
        <v>48</v>
      </c>
      <c r="G5" s="233" t="s">
        <v>49</v>
      </c>
      <c r="H5" s="233"/>
      <c r="I5" s="234" t="s">
        <v>48</v>
      </c>
      <c r="J5" s="233"/>
      <c r="K5" s="235"/>
      <c r="L5" s="285"/>
      <c r="M5" s="35"/>
      <c r="N5" s="36" t="s">
        <v>50</v>
      </c>
      <c r="O5" s="440">
        <f ca="1">IF(O4&lt;&gt;"",INDEX('Dummy Rank'!F5:F14,MATCH(M4,'Dummy Rank'!A5:A14,0),0),"")</f>
        <v>1</v>
      </c>
      <c r="P5" s="440"/>
      <c r="Q5" s="36"/>
      <c r="R5" s="152"/>
      <c r="S5" s="152"/>
      <c r="T5" s="150">
        <f ca="1">U5+V5</f>
        <v>366</v>
      </c>
      <c r="U5" s="39">
        <f ca="1">SUM(U8:U55)+SUM(U72:U86)</f>
        <v>152</v>
      </c>
      <c r="V5" s="39">
        <f ca="1">SUM(V60:V68)+SUM(V72:V86)+SUM(V88:V98)</f>
        <v>214</v>
      </c>
      <c r="W5" s="38"/>
      <c r="X5" s="35"/>
      <c r="Y5" s="36" t="s">
        <v>51</v>
      </c>
      <c r="Z5" s="440">
        <f ca="1">IF(Z4&lt;&gt;"",INDEX('Dummy Rank'!F5:F14,MATCH(X4,'Dummy Rank'!A5:A14,0),0),"")</f>
        <v>3</v>
      </c>
      <c r="AA5" s="440"/>
      <c r="AB5" s="36"/>
      <c r="AC5" s="152"/>
      <c r="AD5" s="152"/>
      <c r="AE5" s="150">
        <f ca="1">AF5+AG5</f>
        <v>94</v>
      </c>
      <c r="AF5" s="39">
        <f ca="1">SUM(AF8:AF55)+SUM(AF72:AF86)</f>
        <v>52</v>
      </c>
      <c r="AG5" s="39">
        <f ca="1">SUM(AG60:AG68)+SUM(AG72:AG86)+SUM(AG88:AG98)</f>
        <v>42</v>
      </c>
      <c r="AH5" s="38"/>
      <c r="AI5" s="35"/>
      <c r="AJ5" s="36" t="s">
        <v>51</v>
      </c>
      <c r="AK5" s="440">
        <f ca="1">IF(AK4&lt;&gt;"",INDEX('Dummy Rank'!F5:F14,MATCH(AI4,'Dummy Rank'!A5:A14,0),0),"")</f>
        <v>2</v>
      </c>
      <c r="AL5" s="440"/>
      <c r="AM5" s="36"/>
      <c r="AN5" s="152"/>
      <c r="AO5" s="152"/>
      <c r="AP5" s="150">
        <f ca="1">AQ5+AR5</f>
        <v>122</v>
      </c>
      <c r="AQ5" s="39">
        <f ca="1">SUM(AQ8:AQ55)+SUM(AQ72:AQ86)</f>
        <v>58</v>
      </c>
      <c r="AR5" s="39">
        <f ca="1">SUM(AR8:AR55)+SUM(AR60:AR69)+SUM(AR72:AR86)+SUM(AR88:AR89)+SUM(AR97:AR98)</f>
        <v>64</v>
      </c>
      <c r="AS5" s="38"/>
      <c r="AT5" s="35"/>
      <c r="AU5" s="36" t="s">
        <v>51</v>
      </c>
      <c r="AV5" s="440">
        <f ca="1">IF(AV4&lt;&gt;"",INDEX('Dummy Rank'!F5:F14,MATCH(AT4,'Dummy Rank'!A5:A14,0),0),"")</f>
        <v>4</v>
      </c>
      <c r="AW5" s="440"/>
      <c r="AX5" s="36"/>
      <c r="AY5" s="152"/>
      <c r="AZ5" s="152"/>
      <c r="BA5" s="150">
        <f t="shared" ref="BA5" ca="1" si="7">BB5+BC5</f>
        <v>0</v>
      </c>
      <c r="BB5" s="39">
        <f t="shared" ref="BB5" ca="1" si="8">SUM(BB8:BB55)+SUM(BB72:BB86)</f>
        <v>0</v>
      </c>
      <c r="BC5" s="39">
        <f t="shared" ref="BC5" si="9">SUM(BC8:BC55)+SUM(BC60:BC69)+SUM(BC72:BC86)+SUM(BC88:BC89)+SUM(BC97:BC98)</f>
        <v>0</v>
      </c>
      <c r="BD5" s="38"/>
      <c r="BE5" s="35"/>
      <c r="BF5" s="36" t="s">
        <v>51</v>
      </c>
      <c r="BG5" s="440">
        <f ca="1">IF(BG4&lt;&gt;"",INDEX('Dummy Rank'!F5:F14,MATCH(BE4,'Dummy Rank'!A5:A14,0),0),"")</f>
        <v>5</v>
      </c>
      <c r="BH5" s="440"/>
      <c r="BI5" s="36"/>
      <c r="BJ5" s="152"/>
      <c r="BK5" s="152"/>
      <c r="BL5" s="150">
        <f t="shared" ref="BL5" ca="1" si="10">BM5+BN5</f>
        <v>0</v>
      </c>
      <c r="BM5" s="39">
        <f t="shared" ref="BM5" ca="1" si="11">SUM(BM8:BM55)+SUM(BM72:BM86)</f>
        <v>0</v>
      </c>
      <c r="BN5" s="39">
        <f t="shared" ref="BN5" si="12">SUM(BN8:BN55)+SUM(BN60:BN69)+SUM(BN72:BN86)+SUM(BN88:BN89)+SUM(BN97:BN98)</f>
        <v>0</v>
      </c>
      <c r="BO5" s="38"/>
      <c r="BP5" s="35"/>
      <c r="BQ5" s="36" t="s">
        <v>51</v>
      </c>
      <c r="BR5" s="440">
        <f ca="1">IF(BR4&lt;&gt;"",INDEX('Dummy Rank'!F5:F14,MATCH(BP4,'Dummy Rank'!A5:A14,0),0),"")</f>
        <v>6</v>
      </c>
      <c r="BS5" s="440"/>
      <c r="BT5" s="36"/>
      <c r="BU5" s="152"/>
      <c r="BV5" s="152"/>
      <c r="BW5" s="150">
        <f t="shared" ref="BW5" ca="1" si="13">BX5+BY5</f>
        <v>0</v>
      </c>
      <c r="BX5" s="39">
        <f t="shared" ref="BX5" ca="1" si="14">SUM(BX8:BX55)+SUM(BX72:BX86)</f>
        <v>0</v>
      </c>
      <c r="BY5" s="39">
        <f t="shared" ref="BY5" si="15">SUM(BY8:BY55)+SUM(BY60:BY69)+SUM(BY72:BY86)+SUM(BY88:BY89)+SUM(BY97:BY98)</f>
        <v>0</v>
      </c>
      <c r="BZ5" s="38"/>
      <c r="CA5" s="35"/>
      <c r="CB5" s="36" t="s">
        <v>51</v>
      </c>
      <c r="CC5" s="440">
        <f ca="1">IF(CC4&lt;&gt;"",INDEX('Dummy Rank'!F5:F14,MATCH(CA4,'Dummy Rank'!A5:A14,0),0),"")</f>
        <v>7</v>
      </c>
      <c r="CD5" s="440"/>
      <c r="CE5" s="36"/>
      <c r="CF5" s="152"/>
      <c r="CG5" s="152"/>
      <c r="CH5" s="150">
        <f t="shared" ref="CH5" ca="1" si="16">CI5+CJ5</f>
        <v>0</v>
      </c>
      <c r="CI5" s="39">
        <f t="shared" ref="CI5" ca="1" si="17">SUM(CI8:CI55)+SUM(CI72:CI86)</f>
        <v>0</v>
      </c>
      <c r="CJ5" s="39">
        <f t="shared" ref="CJ5" si="18">SUM(CJ8:CJ55)+SUM(CJ60:CJ69)+SUM(CJ72:CJ86)+SUM(CJ88:CJ89)+SUM(CJ97:CJ98)</f>
        <v>0</v>
      </c>
      <c r="CK5" s="38"/>
      <c r="CL5" s="35"/>
      <c r="CM5" s="36" t="s">
        <v>51</v>
      </c>
      <c r="CN5" s="440">
        <f ca="1">IF(CN4&lt;&gt;"",INDEX('Dummy Rank'!F5:F14,MATCH(CL4,'Dummy Rank'!A5:A14,0),0),"")</f>
        <v>8</v>
      </c>
      <c r="CO5" s="440"/>
      <c r="CP5" s="36"/>
      <c r="CQ5" s="152"/>
      <c r="CR5" s="152"/>
      <c r="CS5" s="150">
        <f t="shared" ref="CS5" ca="1" si="19">CT5+CU5</f>
        <v>0</v>
      </c>
      <c r="CT5" s="39">
        <f t="shared" ref="CT5" ca="1" si="20">SUM(CT8:CT55)+SUM(CT72:CT86)</f>
        <v>0</v>
      </c>
      <c r="CU5" s="39">
        <f t="shared" ref="CU5" si="21">SUM(CU8:CU55)+SUM(CU60:CU69)+SUM(CU72:CU86)+SUM(CU88:CU89)+SUM(CU97:CU98)</f>
        <v>0</v>
      </c>
      <c r="CV5" s="38"/>
      <c r="CW5" s="35"/>
      <c r="CX5" s="36" t="s">
        <v>51</v>
      </c>
      <c r="CY5" s="440">
        <f ca="1">IF(CY4&lt;&gt;"",INDEX('Dummy Rank'!F5:F14,MATCH(CW4,'Dummy Rank'!A5:A14,0),0),"")</f>
        <v>9</v>
      </c>
      <c r="CZ5" s="440"/>
      <c r="DA5" s="36"/>
      <c r="DB5" s="152"/>
      <c r="DC5" s="152"/>
      <c r="DD5" s="150">
        <f t="shared" ref="DD5" ca="1" si="22">DE5+DF5</f>
        <v>0</v>
      </c>
      <c r="DE5" s="39">
        <f t="shared" ref="DE5" ca="1" si="23">SUM(DE8:DE55)+SUM(DE72:DE86)</f>
        <v>0</v>
      </c>
      <c r="DF5" s="39">
        <f t="shared" ref="DF5" si="24">SUM(DF8:DF55)+SUM(DF60:DF69)+SUM(DF72:DF86)+SUM(DF88:DF89)+SUM(DF97:DF98)</f>
        <v>0</v>
      </c>
      <c r="DG5" s="38"/>
      <c r="DH5" s="35"/>
      <c r="DI5" s="36" t="s">
        <v>51</v>
      </c>
      <c r="DJ5" s="440">
        <f ca="1">IF(DJ4&lt;&gt;"",INDEX('Dummy Rank'!F5:F14,MATCH(DH4,'Dummy Rank'!A5:A14,0),0),"")</f>
        <v>10</v>
      </c>
      <c r="DK5" s="440"/>
      <c r="DL5" s="36"/>
      <c r="DM5" s="152"/>
      <c r="DN5" s="152"/>
      <c r="DO5" s="150">
        <f t="shared" ref="DO5" ca="1" si="25">DP5+DQ5</f>
        <v>0</v>
      </c>
      <c r="DP5" s="39">
        <f t="shared" ref="DP5" ca="1" si="26">SUM(DP8:DP55)+SUM(DP72:DP86)</f>
        <v>0</v>
      </c>
      <c r="DQ5" s="39">
        <f t="shared" ref="DQ5" si="27">SUM(DQ8:DQ55)+SUM(DQ60:DQ69)+SUM(DQ72:DQ86)+SUM(DQ88:DQ89)+SUM(DQ97:DQ98)</f>
        <v>0</v>
      </c>
      <c r="DR5" s="38"/>
    </row>
    <row r="6" spans="1:122" x14ac:dyDescent="0.25">
      <c r="A6" s="53">
        <f>IF(Leaderboard!B19="© 2025 | journalSHEET.com",MAX(A7:A86),0)</f>
        <v>63</v>
      </c>
      <c r="B6" s="452" t="s">
        <v>52</v>
      </c>
      <c r="C6" s="453"/>
      <c r="D6" s="453"/>
      <c r="E6" s="453"/>
      <c r="F6" s="453"/>
      <c r="G6" s="453"/>
      <c r="H6" s="453"/>
      <c r="I6" s="453"/>
      <c r="J6" s="453"/>
      <c r="K6" s="453"/>
      <c r="L6" s="454"/>
      <c r="M6" s="437"/>
      <c r="N6" s="437"/>
      <c r="O6" s="437"/>
      <c r="P6" s="437"/>
      <c r="Q6" s="437"/>
      <c r="R6" s="437"/>
      <c r="S6" s="437"/>
      <c r="T6" s="437"/>
      <c r="U6" s="437"/>
      <c r="V6" s="437"/>
      <c r="W6" s="438"/>
      <c r="X6" s="436"/>
      <c r="Y6" s="437"/>
      <c r="Z6" s="437"/>
      <c r="AA6" s="437"/>
      <c r="AB6" s="437"/>
      <c r="AC6" s="437"/>
      <c r="AD6" s="437"/>
      <c r="AE6" s="437"/>
      <c r="AF6" s="437"/>
      <c r="AG6" s="437"/>
      <c r="AH6" s="438"/>
      <c r="AI6" s="436"/>
      <c r="AJ6" s="437"/>
      <c r="AK6" s="437"/>
      <c r="AL6" s="437"/>
      <c r="AM6" s="437"/>
      <c r="AN6" s="437"/>
      <c r="AO6" s="437"/>
      <c r="AP6" s="437"/>
      <c r="AQ6" s="437"/>
      <c r="AR6" s="437"/>
      <c r="AS6" s="438"/>
      <c r="AT6" s="436"/>
      <c r="AU6" s="437"/>
      <c r="AV6" s="437"/>
      <c r="AW6" s="437"/>
      <c r="AX6" s="437"/>
      <c r="AY6" s="437"/>
      <c r="AZ6" s="437"/>
      <c r="BA6" s="437"/>
      <c r="BB6" s="437"/>
      <c r="BC6" s="437"/>
      <c r="BD6" s="438"/>
      <c r="BE6" s="436"/>
      <c r="BF6" s="437"/>
      <c r="BG6" s="437"/>
      <c r="BH6" s="437"/>
      <c r="BI6" s="437"/>
      <c r="BJ6" s="437"/>
      <c r="BK6" s="437"/>
      <c r="BL6" s="437"/>
      <c r="BM6" s="437"/>
      <c r="BN6" s="437"/>
      <c r="BO6" s="438"/>
      <c r="BP6" s="436"/>
      <c r="BQ6" s="437"/>
      <c r="BR6" s="437"/>
      <c r="BS6" s="437"/>
      <c r="BT6" s="437"/>
      <c r="BU6" s="437"/>
      <c r="BV6" s="437"/>
      <c r="BW6" s="437"/>
      <c r="BX6" s="437"/>
      <c r="BY6" s="437"/>
      <c r="BZ6" s="438"/>
      <c r="CA6" s="436"/>
      <c r="CB6" s="437"/>
      <c r="CC6" s="437"/>
      <c r="CD6" s="437"/>
      <c r="CE6" s="437"/>
      <c r="CF6" s="437"/>
      <c r="CG6" s="437"/>
      <c r="CH6" s="437"/>
      <c r="CI6" s="437"/>
      <c r="CJ6" s="437"/>
      <c r="CK6" s="438"/>
      <c r="CL6" s="436"/>
      <c r="CM6" s="437"/>
      <c r="CN6" s="437"/>
      <c r="CO6" s="437"/>
      <c r="CP6" s="437"/>
      <c r="CQ6" s="437"/>
      <c r="CR6" s="437"/>
      <c r="CS6" s="437"/>
      <c r="CT6" s="437"/>
      <c r="CU6" s="437"/>
      <c r="CV6" s="438"/>
      <c r="CW6" s="436"/>
      <c r="CX6" s="437"/>
      <c r="CY6" s="437"/>
      <c r="CZ6" s="437"/>
      <c r="DA6" s="437"/>
      <c r="DB6" s="437"/>
      <c r="DC6" s="437"/>
      <c r="DD6" s="437"/>
      <c r="DE6" s="437"/>
      <c r="DF6" s="437"/>
      <c r="DG6" s="438"/>
      <c r="DH6" s="436"/>
      <c r="DI6" s="437"/>
      <c r="DJ6" s="437"/>
      <c r="DK6" s="437"/>
      <c r="DL6" s="437"/>
      <c r="DM6" s="437"/>
      <c r="DN6" s="437"/>
      <c r="DO6" s="437"/>
      <c r="DP6" s="437"/>
      <c r="DQ6" s="437"/>
      <c r="DR6" s="438"/>
    </row>
    <row r="7" spans="1:122" x14ac:dyDescent="0.25">
      <c r="B7" s="236"/>
      <c r="C7" s="237"/>
      <c r="D7" s="237"/>
      <c r="E7" s="238"/>
      <c r="F7" s="239"/>
      <c r="G7" s="239"/>
      <c r="H7" s="239"/>
      <c r="I7" s="240"/>
      <c r="J7" s="241"/>
      <c r="K7" s="241"/>
      <c r="L7" s="286"/>
      <c r="M7" s="53">
        <f>COUNTIF(U8:U55,Pool1)</f>
        <v>5</v>
      </c>
      <c r="N7" s="40"/>
      <c r="Q7" s="41"/>
      <c r="U7" s="37" t="s">
        <v>43</v>
      </c>
      <c r="W7" s="42"/>
      <c r="X7" s="43">
        <f>COUNTIF(AF8:AF55,Pool1)</f>
        <v>2</v>
      </c>
      <c r="Y7" s="40"/>
      <c r="AB7" s="41"/>
      <c r="AF7" s="37" t="s">
        <v>43</v>
      </c>
      <c r="AH7" s="42"/>
      <c r="AI7" s="43">
        <f>COUNTIF(AQ8:AQ55,Pool1)</f>
        <v>3</v>
      </c>
      <c r="AJ7" s="40"/>
      <c r="AM7" s="41"/>
      <c r="AQ7" s="37" t="s">
        <v>43</v>
      </c>
      <c r="AS7" s="42"/>
      <c r="AT7" s="43">
        <f>COUNTIF(BB8:BB55,Pool1)</f>
        <v>0</v>
      </c>
      <c r="AU7" s="40"/>
      <c r="AX7" s="41"/>
      <c r="BB7" s="37" t="s">
        <v>43</v>
      </c>
      <c r="BD7" s="42"/>
      <c r="BE7" s="43">
        <f>COUNTIF(BM8:BM55,Pool1)</f>
        <v>0</v>
      </c>
      <c r="BF7" s="40"/>
      <c r="BI7" s="41"/>
      <c r="BM7" s="37" t="s">
        <v>43</v>
      </c>
      <c r="BO7" s="42"/>
      <c r="BP7" s="43">
        <f>COUNTIF(BX8:BX55,Pool1)</f>
        <v>0</v>
      </c>
      <c r="BQ7" s="40"/>
      <c r="BT7" s="41"/>
      <c r="BX7" s="37" t="s">
        <v>43</v>
      </c>
      <c r="BZ7" s="42"/>
      <c r="CA7" s="43">
        <f>COUNTIF(CI8:CI55,Pool1)</f>
        <v>0</v>
      </c>
      <c r="CB7" s="40"/>
      <c r="CE7" s="41"/>
      <c r="CI7" s="37" t="s">
        <v>43</v>
      </c>
      <c r="CK7" s="42"/>
      <c r="CL7" s="43">
        <f>COUNTIF(CT8:CT55,Pool1)</f>
        <v>0</v>
      </c>
      <c r="CM7" s="40"/>
      <c r="CP7" s="41"/>
      <c r="CT7" s="37" t="s">
        <v>43</v>
      </c>
      <c r="CV7" s="42"/>
      <c r="CW7" s="43">
        <f>COUNTIF(DE8:DE55,Pool1)</f>
        <v>0</v>
      </c>
      <c r="CX7" s="40"/>
      <c r="DA7" s="41"/>
      <c r="DE7" s="37" t="s">
        <v>43</v>
      </c>
      <c r="DG7" s="42"/>
      <c r="DH7" s="43">
        <f>COUNTIF(DP8:DP55,Pool1)</f>
        <v>0</v>
      </c>
      <c r="DI7" s="40"/>
      <c r="DL7" s="41"/>
      <c r="DP7" s="37" t="s">
        <v>43</v>
      </c>
      <c r="DR7" s="42"/>
    </row>
    <row r="8" spans="1:122" x14ac:dyDescent="0.25">
      <c r="A8" s="53">
        <f>IF(G8&lt;&gt;"",A7+1,A7)</f>
        <v>1</v>
      </c>
      <c r="B8" s="247"/>
      <c r="C8" s="248">
        <v>1</v>
      </c>
      <c r="D8" s="242" t="s">
        <v>34</v>
      </c>
      <c r="E8" s="243">
        <v>45822.833333333336</v>
      </c>
      <c r="F8" s="244" t="str">
        <f>'Tournament Setup'!D8</f>
        <v>Al Ahly</v>
      </c>
      <c r="G8" s="44">
        <v>0</v>
      </c>
      <c r="H8" s="44">
        <v>1</v>
      </c>
      <c r="I8" s="245" t="str">
        <f>'Tournament Setup'!D9</f>
        <v>Inter Miami</v>
      </c>
      <c r="J8" s="246"/>
      <c r="K8" s="246"/>
      <c r="L8" s="286"/>
      <c r="N8" s="40" t="str">
        <f t="shared" ref="N8:N55" si="28">F8</f>
        <v>Al Ahly</v>
      </c>
      <c r="O8" s="45">
        <v>2</v>
      </c>
      <c r="P8" s="45">
        <v>2</v>
      </c>
      <c r="Q8" s="41" t="str">
        <f t="shared" ref="Q8:Q55" si="29">I8</f>
        <v>Inter Miami</v>
      </c>
      <c r="U8" s="283">
        <f t="shared" ref="U8:U55" si="30">IF(AND(G8&lt;&gt;"",H8&lt;&gt;"",O8&lt;&gt;"",P8&lt;&gt;""),IF(AND(G8=O8,H8=P8),Pool1,IF((G8-H8)=(O8-P8),Pool2,IF(AND((G8&gt;H8),(O8&gt;P8)),Pool3,IF(AND((H8&gt;G8),(P8&gt;O8)),Pool3,0)))),0)</f>
        <v>0</v>
      </c>
      <c r="W8" s="42"/>
      <c r="X8" s="46"/>
      <c r="Y8" s="40" t="str">
        <f t="shared" ref="Y8:Y55" si="31">F8</f>
        <v>Al Ahly</v>
      </c>
      <c r="Z8" s="45">
        <v>3</v>
      </c>
      <c r="AA8" s="45">
        <v>0</v>
      </c>
      <c r="AB8" s="41" t="str">
        <f t="shared" ref="AB8:AB55" si="32">I8</f>
        <v>Inter Miami</v>
      </c>
      <c r="AF8" s="47">
        <f t="shared" ref="AF8:AF55" si="33">IF(AND(G8&lt;&gt;"",H8&lt;&gt;"",Z8&lt;&gt;"",AA8&lt;&gt;""),IF(AND(G8=Z8,H8=AA8),Pool1,IF((G8-H8)=(Z8-AA8),Pool2,IF(AND((G8&gt;H8),(Z8&gt;AA8)),Pool3,IF(AND((H8&gt;G8),(AA8&gt;Z8)),Pool3,0)))),0)</f>
        <v>0</v>
      </c>
      <c r="AH8" s="42"/>
      <c r="AI8" s="46"/>
      <c r="AJ8" s="40" t="str">
        <f t="shared" ref="AJ8:AJ55" si="34">F8</f>
        <v>Al Ahly</v>
      </c>
      <c r="AK8" s="45">
        <v>1</v>
      </c>
      <c r="AL8" s="45">
        <v>3</v>
      </c>
      <c r="AM8" s="41" t="str">
        <f t="shared" ref="AM8:AM55" si="35">I8</f>
        <v>Inter Miami</v>
      </c>
      <c r="AQ8" s="47">
        <f t="shared" ref="AQ8:AQ55" si="36">IF(AND(G8&lt;&gt;"",H8&lt;&gt;"",AK8&lt;&gt;"",AL8&lt;&gt;""),IF(AND(G8=AK8,H8=AL8),Pool1,IF((G8-H8)=(AK8-AL8),Pool2,IF(AND((G8&gt;H8),(AK8&gt;AL8)),Pool3,IF(AND((H8&gt;G8),(AL8&gt;AK8)),Pool3,0)))),0)</f>
        <v>2</v>
      </c>
      <c r="AS8" s="42"/>
      <c r="AT8" s="46"/>
      <c r="AU8" s="40" t="str">
        <f t="shared" ref="AU8:AU55" si="37">F8</f>
        <v>Al Ahly</v>
      </c>
      <c r="AV8" s="45"/>
      <c r="AW8" s="45"/>
      <c r="AX8" s="41" t="str">
        <f t="shared" ref="AX8:AX55" si="38">I8</f>
        <v>Inter Miami</v>
      </c>
      <c r="BB8" s="47">
        <f t="shared" ref="BB8:BB55" si="39">IF(AND(G8&lt;&gt;"",H8&lt;&gt;"",AV8&lt;&gt;"",AW8&lt;&gt;""),IF(AND(G8=AV8,H8=AW8),Pool1,IF((G8-H8)=(AV8-AW8),Pool2,IF(AND((G8&gt;H8),(AV8&gt;AW8)),Pool3,IF(AND((H8&gt;G8),(AW8&gt;AV8)),Pool3,0)))),0)</f>
        <v>0</v>
      </c>
      <c r="BD8" s="42"/>
      <c r="BE8" s="46"/>
      <c r="BF8" s="40" t="str">
        <f t="shared" ref="BF8:BF55" si="40">F8</f>
        <v>Al Ahly</v>
      </c>
      <c r="BG8" s="45"/>
      <c r="BH8" s="45"/>
      <c r="BI8" s="41" t="str">
        <f t="shared" ref="BI8:BI55" si="41">I8</f>
        <v>Inter Miami</v>
      </c>
      <c r="BM8" s="47">
        <f t="shared" ref="BM8:BM55" si="42">IF(AND(G8&lt;&gt;"",H8&lt;&gt;"",BG8&lt;&gt;"",BH8&lt;&gt;""),IF(AND(G8=BG8,H8=BH8),Pool1,IF((G8-H8)=(BG8-BH8),Pool2,IF(AND((G8&gt;H8),(BG8&gt;BH8)),Pool3,IF(AND((H8&gt;G8),(BH8&gt;BG8)),Pool3,0)))),0)</f>
        <v>0</v>
      </c>
      <c r="BO8" s="42"/>
      <c r="BP8" s="46"/>
      <c r="BQ8" s="40" t="str">
        <f t="shared" ref="BQ8:BQ55" si="43">F8</f>
        <v>Al Ahly</v>
      </c>
      <c r="BR8" s="45"/>
      <c r="BS8" s="45"/>
      <c r="BT8" s="41" t="str">
        <f t="shared" ref="BT8:BT55" si="44">I8</f>
        <v>Inter Miami</v>
      </c>
      <c r="BX8" s="47">
        <f t="shared" ref="BX8:BX55" si="45">IF(AND(G8&lt;&gt;"",H8&lt;&gt;"",BR8&lt;&gt;"",BS8&lt;&gt;""),IF(AND(G8=BR8,H8=BS8),Pool1,IF((G8-H8)=(BR8-BS8),Pool2,IF(AND((G8&gt;H8),(BR8&gt;BS8)),Pool3,IF(AND((H8&gt;G8),(BS8&gt;BR8)),Pool3,0)))),0)</f>
        <v>0</v>
      </c>
      <c r="BZ8" s="42"/>
      <c r="CA8" s="46"/>
      <c r="CB8" s="40" t="str">
        <f t="shared" ref="CB8:CB55" si="46">F8</f>
        <v>Al Ahly</v>
      </c>
      <c r="CC8" s="45"/>
      <c r="CD8" s="45"/>
      <c r="CE8" s="41" t="str">
        <f t="shared" ref="CE8:CE55" si="47">I8</f>
        <v>Inter Miami</v>
      </c>
      <c r="CI8" s="47">
        <f t="shared" ref="CI8:CI55" si="48">IF(AND(G8&lt;&gt;"",H8&lt;&gt;"",CC8&lt;&gt;"",CD8&lt;&gt;""),IF(AND(G8=CC8,H8=CD8),Pool1,IF((G8-H8)=(CC8-CD8),Pool2,IF(AND((G8&gt;H8),(CC8&gt;CD8)),Pool3,IF(AND((H8&gt;G8),(CD8&gt;CC8)),Pool3,0)))),0)</f>
        <v>0</v>
      </c>
      <c r="CK8" s="42"/>
      <c r="CL8" s="46"/>
      <c r="CM8" s="40" t="str">
        <f t="shared" ref="CM8:CM55" si="49">F8</f>
        <v>Al Ahly</v>
      </c>
      <c r="CN8" s="45"/>
      <c r="CO8" s="45"/>
      <c r="CP8" s="41" t="str">
        <f t="shared" ref="CP8:CP55" si="50">I8</f>
        <v>Inter Miami</v>
      </c>
      <c r="CT8" s="47">
        <f t="shared" ref="CT8:CT55" si="51">IF(AND(G8&lt;&gt;"",H8&lt;&gt;"",CN8&lt;&gt;"",CO8&lt;&gt;""),IF(AND(G8=CN8,H8=CO8),Pool1,IF((G8-H8)=(CN8-CO8),Pool2,IF(AND((G8&gt;H8),(CN8&gt;CO8)),Pool3,IF(AND((H8&gt;G8),(CO8&gt;CN8)),Pool3,0)))),0)</f>
        <v>0</v>
      </c>
      <c r="CV8" s="42"/>
      <c r="CW8" s="46"/>
      <c r="CX8" s="40" t="str">
        <f t="shared" ref="CX8:CX55" si="52">F8</f>
        <v>Al Ahly</v>
      </c>
      <c r="CY8" s="45"/>
      <c r="CZ8" s="45"/>
      <c r="DA8" s="41" t="str">
        <f t="shared" ref="DA8:DA55" si="53">I8</f>
        <v>Inter Miami</v>
      </c>
      <c r="DE8" s="47">
        <f t="shared" ref="DE8:DE55" si="54">IF(AND(G8&lt;&gt;"",H8&lt;&gt;"",CY8&lt;&gt;"",CZ8&lt;&gt;""),IF(AND(G8=CY8,H8=CZ8),Pool1,IF((G8-H8)=(CY8-CZ8),Pool2,IF(AND((G8&gt;H8),(CY8&gt;CZ8)),Pool3,IF(AND((H8&gt;G8),(CZ8&gt;CY8)),Pool3,0)))),0)</f>
        <v>0</v>
      </c>
      <c r="DG8" s="42"/>
      <c r="DH8" s="46"/>
      <c r="DI8" s="40" t="str">
        <f t="shared" ref="DI8:DI55" si="55">F8</f>
        <v>Al Ahly</v>
      </c>
      <c r="DJ8" s="45"/>
      <c r="DK8" s="45"/>
      <c r="DL8" s="41" t="str">
        <f t="shared" ref="DL8:DL55" si="56">I8</f>
        <v>Inter Miami</v>
      </c>
      <c r="DP8" s="47">
        <f t="shared" ref="DP8:DP55" si="57">IF(AND(G8&lt;&gt;"",H8&lt;&gt;"",DJ8&lt;&gt;"",DK8&lt;&gt;""),IF(AND(G8=DJ8,H8=DK8),Pool1,IF((G8-H8)=(DJ8-DK8),Pool2,IF(AND((G8&gt;H8),(DJ8&gt;DK8)),Pool3,IF(AND((H8&gt;G8),(DK8&gt;DJ8)),Pool3,0)))),0)</f>
        <v>0</v>
      </c>
      <c r="DR8" s="42"/>
    </row>
    <row r="9" spans="1:122" x14ac:dyDescent="0.25">
      <c r="A9" s="53">
        <f t="shared" ref="A9:A55" si="58">IF(G9&lt;&gt;"",A8+1,A8)</f>
        <v>2</v>
      </c>
      <c r="B9" s="247"/>
      <c r="C9" s="248">
        <v>2</v>
      </c>
      <c r="D9" s="242" t="s">
        <v>36</v>
      </c>
      <c r="E9" s="243">
        <v>45823.5</v>
      </c>
      <c r="F9" s="244" t="str">
        <f>'Tournament Setup'!D14</f>
        <v>Bayern Munich</v>
      </c>
      <c r="G9" s="44">
        <v>2</v>
      </c>
      <c r="H9" s="44">
        <v>0</v>
      </c>
      <c r="I9" s="245" t="str">
        <f>'Tournament Setup'!D15</f>
        <v>Auckland City</v>
      </c>
      <c r="J9" s="246"/>
      <c r="K9" s="246"/>
      <c r="L9" s="286"/>
      <c r="N9" s="40" t="str">
        <f t="shared" si="28"/>
        <v>Bayern Munich</v>
      </c>
      <c r="O9" s="45">
        <v>2</v>
      </c>
      <c r="P9" s="45">
        <v>1</v>
      </c>
      <c r="Q9" s="41" t="str">
        <f t="shared" si="29"/>
        <v>Auckland City</v>
      </c>
      <c r="U9" s="283">
        <f t="shared" si="30"/>
        <v>2</v>
      </c>
      <c r="W9" s="42"/>
      <c r="X9" s="46"/>
      <c r="Y9" s="40" t="str">
        <f t="shared" si="31"/>
        <v>Bayern Munich</v>
      </c>
      <c r="Z9" s="45">
        <v>3</v>
      </c>
      <c r="AA9" s="45">
        <v>2</v>
      </c>
      <c r="AB9" s="41" t="str">
        <f t="shared" si="32"/>
        <v>Auckland City</v>
      </c>
      <c r="AF9" s="47">
        <f t="shared" si="33"/>
        <v>2</v>
      </c>
      <c r="AH9" s="42"/>
      <c r="AI9" s="46"/>
      <c r="AJ9" s="40" t="str">
        <f t="shared" si="34"/>
        <v>Bayern Munich</v>
      </c>
      <c r="AK9" s="45">
        <v>1</v>
      </c>
      <c r="AL9" s="45">
        <v>0</v>
      </c>
      <c r="AM9" s="41" t="str">
        <f t="shared" si="35"/>
        <v>Auckland City</v>
      </c>
      <c r="AQ9" s="47">
        <f t="shared" si="36"/>
        <v>2</v>
      </c>
      <c r="AS9" s="42"/>
      <c r="AT9" s="46"/>
      <c r="AU9" s="40" t="str">
        <f t="shared" si="37"/>
        <v>Bayern Munich</v>
      </c>
      <c r="AV9" s="45"/>
      <c r="AW9" s="45"/>
      <c r="AX9" s="41" t="str">
        <f t="shared" si="38"/>
        <v>Auckland City</v>
      </c>
      <c r="BB9" s="47">
        <f t="shared" si="39"/>
        <v>0</v>
      </c>
      <c r="BD9" s="42"/>
      <c r="BE9" s="46"/>
      <c r="BF9" s="40" t="str">
        <f t="shared" si="40"/>
        <v>Bayern Munich</v>
      </c>
      <c r="BG9" s="45"/>
      <c r="BH9" s="45"/>
      <c r="BI9" s="41" t="str">
        <f t="shared" si="41"/>
        <v>Auckland City</v>
      </c>
      <c r="BM9" s="47">
        <f t="shared" si="42"/>
        <v>0</v>
      </c>
      <c r="BO9" s="42"/>
      <c r="BP9" s="46"/>
      <c r="BQ9" s="40" t="str">
        <f t="shared" si="43"/>
        <v>Bayern Munich</v>
      </c>
      <c r="BR9" s="45"/>
      <c r="BS9" s="45"/>
      <c r="BT9" s="41" t="str">
        <f t="shared" si="44"/>
        <v>Auckland City</v>
      </c>
      <c r="BX9" s="47">
        <f t="shared" si="45"/>
        <v>0</v>
      </c>
      <c r="BZ9" s="42"/>
      <c r="CA9" s="46"/>
      <c r="CB9" s="40" t="str">
        <f t="shared" si="46"/>
        <v>Bayern Munich</v>
      </c>
      <c r="CC9" s="45"/>
      <c r="CD9" s="45"/>
      <c r="CE9" s="41" t="str">
        <f t="shared" si="47"/>
        <v>Auckland City</v>
      </c>
      <c r="CI9" s="47">
        <f t="shared" si="48"/>
        <v>0</v>
      </c>
      <c r="CK9" s="42"/>
      <c r="CL9" s="46"/>
      <c r="CM9" s="40" t="str">
        <f t="shared" si="49"/>
        <v>Bayern Munich</v>
      </c>
      <c r="CN9" s="45"/>
      <c r="CO9" s="45"/>
      <c r="CP9" s="41" t="str">
        <f t="shared" si="50"/>
        <v>Auckland City</v>
      </c>
      <c r="CT9" s="47">
        <f t="shared" si="51"/>
        <v>0</v>
      </c>
      <c r="CV9" s="42"/>
      <c r="CW9" s="46"/>
      <c r="CX9" s="40" t="str">
        <f t="shared" si="52"/>
        <v>Bayern Munich</v>
      </c>
      <c r="CY9" s="45"/>
      <c r="CZ9" s="45"/>
      <c r="DA9" s="41" t="str">
        <f t="shared" si="53"/>
        <v>Auckland City</v>
      </c>
      <c r="DE9" s="47">
        <f t="shared" si="54"/>
        <v>0</v>
      </c>
      <c r="DG9" s="42"/>
      <c r="DH9" s="46"/>
      <c r="DI9" s="40" t="str">
        <f t="shared" si="55"/>
        <v>Bayern Munich</v>
      </c>
      <c r="DJ9" s="45"/>
      <c r="DK9" s="45"/>
      <c r="DL9" s="41" t="str">
        <f t="shared" si="56"/>
        <v>Auckland City</v>
      </c>
      <c r="DP9" s="47">
        <f t="shared" si="57"/>
        <v>0</v>
      </c>
      <c r="DR9" s="42"/>
    </row>
    <row r="10" spans="1:122" x14ac:dyDescent="0.25">
      <c r="A10" s="53">
        <f t="shared" si="58"/>
        <v>3</v>
      </c>
      <c r="B10" s="247"/>
      <c r="C10" s="248">
        <v>3</v>
      </c>
      <c r="D10" s="242" t="s">
        <v>35</v>
      </c>
      <c r="E10" s="243">
        <v>45823.5</v>
      </c>
      <c r="F10" s="244" t="str">
        <f>'Tournament Setup'!D10</f>
        <v>Paris Saint-Germain</v>
      </c>
      <c r="G10" s="44">
        <v>2</v>
      </c>
      <c r="H10" s="44">
        <v>2</v>
      </c>
      <c r="I10" s="245" t="str">
        <f>'Tournament Setup'!D11</f>
        <v>Atletico Madrid</v>
      </c>
      <c r="J10" s="246"/>
      <c r="K10" s="246"/>
      <c r="L10" s="286"/>
      <c r="N10" s="40" t="str">
        <f t="shared" si="28"/>
        <v>Paris Saint-Germain</v>
      </c>
      <c r="O10" s="45">
        <v>2</v>
      </c>
      <c r="P10" s="45">
        <v>1</v>
      </c>
      <c r="Q10" s="41" t="str">
        <f t="shared" si="29"/>
        <v>Atletico Madrid</v>
      </c>
      <c r="U10" s="283">
        <f t="shared" si="30"/>
        <v>0</v>
      </c>
      <c r="W10" s="42"/>
      <c r="X10" s="46"/>
      <c r="Y10" s="40" t="str">
        <f t="shared" si="31"/>
        <v>Paris Saint-Germain</v>
      </c>
      <c r="Z10" s="45">
        <v>3</v>
      </c>
      <c r="AA10" s="45">
        <v>3</v>
      </c>
      <c r="AB10" s="41" t="str">
        <f t="shared" si="32"/>
        <v>Atletico Madrid</v>
      </c>
      <c r="AF10" s="47">
        <f t="shared" si="33"/>
        <v>4</v>
      </c>
      <c r="AH10" s="42"/>
      <c r="AI10" s="46"/>
      <c r="AJ10" s="40" t="str">
        <f t="shared" si="34"/>
        <v>Paris Saint-Germain</v>
      </c>
      <c r="AK10" s="45">
        <v>0</v>
      </c>
      <c r="AL10" s="45">
        <v>1</v>
      </c>
      <c r="AM10" s="41" t="str">
        <f t="shared" si="35"/>
        <v>Atletico Madrid</v>
      </c>
      <c r="AQ10" s="47">
        <f t="shared" si="36"/>
        <v>0</v>
      </c>
      <c r="AS10" s="42"/>
      <c r="AT10" s="46"/>
      <c r="AU10" s="40" t="str">
        <f t="shared" si="37"/>
        <v>Paris Saint-Germain</v>
      </c>
      <c r="AV10" s="45"/>
      <c r="AW10" s="45"/>
      <c r="AX10" s="41" t="str">
        <f t="shared" si="38"/>
        <v>Atletico Madrid</v>
      </c>
      <c r="BB10" s="47">
        <f t="shared" si="39"/>
        <v>0</v>
      </c>
      <c r="BD10" s="42"/>
      <c r="BE10" s="46"/>
      <c r="BF10" s="40" t="str">
        <f t="shared" si="40"/>
        <v>Paris Saint-Germain</v>
      </c>
      <c r="BG10" s="45"/>
      <c r="BH10" s="45"/>
      <c r="BI10" s="41" t="str">
        <f t="shared" si="41"/>
        <v>Atletico Madrid</v>
      </c>
      <c r="BM10" s="47">
        <f t="shared" si="42"/>
        <v>0</v>
      </c>
      <c r="BO10" s="42"/>
      <c r="BP10" s="46"/>
      <c r="BQ10" s="40" t="str">
        <f t="shared" si="43"/>
        <v>Paris Saint-Germain</v>
      </c>
      <c r="BR10" s="45"/>
      <c r="BS10" s="45"/>
      <c r="BT10" s="41" t="str">
        <f t="shared" si="44"/>
        <v>Atletico Madrid</v>
      </c>
      <c r="BX10" s="47">
        <f t="shared" si="45"/>
        <v>0</v>
      </c>
      <c r="BZ10" s="42"/>
      <c r="CA10" s="46"/>
      <c r="CB10" s="40" t="str">
        <f t="shared" si="46"/>
        <v>Paris Saint-Germain</v>
      </c>
      <c r="CC10" s="45"/>
      <c r="CD10" s="45"/>
      <c r="CE10" s="41" t="str">
        <f t="shared" si="47"/>
        <v>Atletico Madrid</v>
      </c>
      <c r="CI10" s="47">
        <f t="shared" si="48"/>
        <v>0</v>
      </c>
      <c r="CK10" s="42"/>
      <c r="CL10" s="46"/>
      <c r="CM10" s="40" t="str">
        <f t="shared" si="49"/>
        <v>Paris Saint-Germain</v>
      </c>
      <c r="CN10" s="45"/>
      <c r="CO10" s="45"/>
      <c r="CP10" s="41" t="str">
        <f t="shared" si="50"/>
        <v>Atletico Madrid</v>
      </c>
      <c r="CT10" s="47">
        <f t="shared" si="51"/>
        <v>0</v>
      </c>
      <c r="CV10" s="42"/>
      <c r="CW10" s="46"/>
      <c r="CX10" s="40" t="str">
        <f t="shared" si="52"/>
        <v>Paris Saint-Germain</v>
      </c>
      <c r="CY10" s="45"/>
      <c r="CZ10" s="45"/>
      <c r="DA10" s="41" t="str">
        <f t="shared" si="53"/>
        <v>Atletico Madrid</v>
      </c>
      <c r="DE10" s="47">
        <f t="shared" si="54"/>
        <v>0</v>
      </c>
      <c r="DG10" s="42"/>
      <c r="DH10" s="46"/>
      <c r="DI10" s="40" t="str">
        <f t="shared" si="55"/>
        <v>Paris Saint-Germain</v>
      </c>
      <c r="DJ10" s="45"/>
      <c r="DK10" s="45"/>
      <c r="DL10" s="41" t="str">
        <f t="shared" si="56"/>
        <v>Atletico Madrid</v>
      </c>
      <c r="DP10" s="47">
        <f t="shared" si="57"/>
        <v>0</v>
      </c>
      <c r="DR10" s="42"/>
    </row>
    <row r="11" spans="1:122" x14ac:dyDescent="0.25">
      <c r="A11" s="53">
        <f t="shared" si="58"/>
        <v>4</v>
      </c>
      <c r="B11" s="247"/>
      <c r="C11" s="248">
        <v>4</v>
      </c>
      <c r="D11" s="242" t="s">
        <v>34</v>
      </c>
      <c r="E11" s="243">
        <v>45823.75</v>
      </c>
      <c r="F11" s="244" t="str">
        <f>'Tournament Setup'!D6</f>
        <v>Palmeiras</v>
      </c>
      <c r="G11" s="44">
        <v>3</v>
      </c>
      <c r="H11" s="44">
        <v>1</v>
      </c>
      <c r="I11" s="245" t="str">
        <f>'Tournament Setup'!D7</f>
        <v>Porto</v>
      </c>
      <c r="J11" s="246"/>
      <c r="K11" s="246"/>
      <c r="L11" s="286"/>
      <c r="N11" s="40" t="str">
        <f t="shared" si="28"/>
        <v>Palmeiras</v>
      </c>
      <c r="O11" s="45">
        <v>1</v>
      </c>
      <c r="P11" s="45">
        <v>2</v>
      </c>
      <c r="Q11" s="41" t="str">
        <f t="shared" si="29"/>
        <v>Porto</v>
      </c>
      <c r="U11" s="283">
        <f t="shared" si="30"/>
        <v>0</v>
      </c>
      <c r="W11" s="42"/>
      <c r="X11" s="46"/>
      <c r="Y11" s="40" t="str">
        <f t="shared" si="31"/>
        <v>Palmeiras</v>
      </c>
      <c r="Z11" s="45">
        <v>3</v>
      </c>
      <c r="AA11" s="45">
        <v>3</v>
      </c>
      <c r="AB11" s="41" t="str">
        <f t="shared" si="32"/>
        <v>Porto</v>
      </c>
      <c r="AF11" s="47">
        <f t="shared" si="33"/>
        <v>0</v>
      </c>
      <c r="AH11" s="42"/>
      <c r="AI11" s="46"/>
      <c r="AJ11" s="40" t="str">
        <f t="shared" si="34"/>
        <v>Palmeiras</v>
      </c>
      <c r="AK11" s="45">
        <v>3</v>
      </c>
      <c r="AL11" s="45">
        <v>1</v>
      </c>
      <c r="AM11" s="41" t="str">
        <f t="shared" si="35"/>
        <v>Porto</v>
      </c>
      <c r="AQ11" s="47">
        <f t="shared" si="36"/>
        <v>6</v>
      </c>
      <c r="AS11" s="42"/>
      <c r="AT11" s="46"/>
      <c r="AU11" s="40" t="str">
        <f t="shared" si="37"/>
        <v>Palmeiras</v>
      </c>
      <c r="AV11" s="45"/>
      <c r="AW11" s="45"/>
      <c r="AX11" s="41" t="str">
        <f t="shared" si="38"/>
        <v>Porto</v>
      </c>
      <c r="BB11" s="47">
        <f t="shared" si="39"/>
        <v>0</v>
      </c>
      <c r="BD11" s="42"/>
      <c r="BE11" s="46"/>
      <c r="BF11" s="40" t="str">
        <f t="shared" si="40"/>
        <v>Palmeiras</v>
      </c>
      <c r="BG11" s="45"/>
      <c r="BH11" s="45"/>
      <c r="BI11" s="41" t="str">
        <f t="shared" si="41"/>
        <v>Porto</v>
      </c>
      <c r="BM11" s="47">
        <f t="shared" si="42"/>
        <v>0</v>
      </c>
      <c r="BO11" s="42"/>
      <c r="BP11" s="46"/>
      <c r="BQ11" s="40" t="str">
        <f t="shared" si="43"/>
        <v>Palmeiras</v>
      </c>
      <c r="BR11" s="45"/>
      <c r="BS11" s="45"/>
      <c r="BT11" s="41" t="str">
        <f t="shared" si="44"/>
        <v>Porto</v>
      </c>
      <c r="BX11" s="47">
        <f t="shared" si="45"/>
        <v>0</v>
      </c>
      <c r="BZ11" s="42"/>
      <c r="CA11" s="46"/>
      <c r="CB11" s="40" t="str">
        <f t="shared" si="46"/>
        <v>Palmeiras</v>
      </c>
      <c r="CC11" s="45"/>
      <c r="CD11" s="45"/>
      <c r="CE11" s="41" t="str">
        <f t="shared" si="47"/>
        <v>Porto</v>
      </c>
      <c r="CI11" s="47">
        <f t="shared" si="48"/>
        <v>0</v>
      </c>
      <c r="CK11" s="42"/>
      <c r="CL11" s="46"/>
      <c r="CM11" s="40" t="str">
        <f t="shared" si="49"/>
        <v>Palmeiras</v>
      </c>
      <c r="CN11" s="45"/>
      <c r="CO11" s="45"/>
      <c r="CP11" s="41" t="str">
        <f t="shared" si="50"/>
        <v>Porto</v>
      </c>
      <c r="CT11" s="47">
        <f t="shared" si="51"/>
        <v>0</v>
      </c>
      <c r="CV11" s="42"/>
      <c r="CW11" s="46"/>
      <c r="CX11" s="40" t="str">
        <f t="shared" si="52"/>
        <v>Palmeiras</v>
      </c>
      <c r="CY11" s="45"/>
      <c r="CZ11" s="45"/>
      <c r="DA11" s="41" t="str">
        <f t="shared" si="53"/>
        <v>Porto</v>
      </c>
      <c r="DE11" s="47">
        <f t="shared" si="54"/>
        <v>0</v>
      </c>
      <c r="DG11" s="42"/>
      <c r="DH11" s="46"/>
      <c r="DI11" s="40" t="str">
        <f t="shared" si="55"/>
        <v>Palmeiras</v>
      </c>
      <c r="DJ11" s="45"/>
      <c r="DK11" s="45"/>
      <c r="DL11" s="41" t="str">
        <f t="shared" si="56"/>
        <v>Porto</v>
      </c>
      <c r="DP11" s="47">
        <f t="shared" si="57"/>
        <v>0</v>
      </c>
      <c r="DR11" s="42"/>
    </row>
    <row r="12" spans="1:122" x14ac:dyDescent="0.25">
      <c r="A12" s="53">
        <f t="shared" si="58"/>
        <v>5</v>
      </c>
      <c r="B12" s="247"/>
      <c r="C12" s="248">
        <v>5</v>
      </c>
      <c r="D12" s="242" t="s">
        <v>35</v>
      </c>
      <c r="E12" s="243">
        <v>45823.791666666664</v>
      </c>
      <c r="F12" s="244" t="str">
        <f>'Tournament Setup'!D12</f>
        <v>Botafogo</v>
      </c>
      <c r="G12" s="44">
        <v>0</v>
      </c>
      <c r="H12" s="44">
        <v>0</v>
      </c>
      <c r="I12" s="245" t="str">
        <f>'Tournament Setup'!D13</f>
        <v>Seattle Sounders</v>
      </c>
      <c r="J12" s="246"/>
      <c r="K12" s="246"/>
      <c r="L12" s="286"/>
      <c r="N12" s="40" t="str">
        <f t="shared" si="28"/>
        <v>Botafogo</v>
      </c>
      <c r="O12" s="45">
        <v>2</v>
      </c>
      <c r="P12" s="45">
        <v>1</v>
      </c>
      <c r="Q12" s="41" t="str">
        <f t="shared" si="29"/>
        <v>Seattle Sounders</v>
      </c>
      <c r="U12" s="283">
        <f t="shared" si="30"/>
        <v>0</v>
      </c>
      <c r="W12" s="42"/>
      <c r="X12" s="46"/>
      <c r="Y12" s="40" t="str">
        <f t="shared" si="31"/>
        <v>Botafogo</v>
      </c>
      <c r="Z12" s="45">
        <v>3</v>
      </c>
      <c r="AA12" s="45">
        <v>3</v>
      </c>
      <c r="AB12" s="41" t="str">
        <f t="shared" si="32"/>
        <v>Seattle Sounders</v>
      </c>
      <c r="AF12" s="47">
        <f t="shared" si="33"/>
        <v>4</v>
      </c>
      <c r="AH12" s="42"/>
      <c r="AI12" s="46"/>
      <c r="AJ12" s="40" t="str">
        <f t="shared" si="34"/>
        <v>Botafogo</v>
      </c>
      <c r="AK12" s="45">
        <v>0</v>
      </c>
      <c r="AL12" s="45">
        <v>3</v>
      </c>
      <c r="AM12" s="41" t="str">
        <f t="shared" si="35"/>
        <v>Seattle Sounders</v>
      </c>
      <c r="AQ12" s="47">
        <f t="shared" si="36"/>
        <v>0</v>
      </c>
      <c r="AS12" s="42"/>
      <c r="AT12" s="46"/>
      <c r="AU12" s="40" t="str">
        <f t="shared" si="37"/>
        <v>Botafogo</v>
      </c>
      <c r="AV12" s="45"/>
      <c r="AW12" s="45"/>
      <c r="AX12" s="41" t="str">
        <f t="shared" si="38"/>
        <v>Seattle Sounders</v>
      </c>
      <c r="BB12" s="47">
        <f t="shared" si="39"/>
        <v>0</v>
      </c>
      <c r="BD12" s="42"/>
      <c r="BE12" s="46"/>
      <c r="BF12" s="40" t="str">
        <f t="shared" si="40"/>
        <v>Botafogo</v>
      </c>
      <c r="BG12" s="45"/>
      <c r="BH12" s="45"/>
      <c r="BI12" s="41" t="str">
        <f t="shared" si="41"/>
        <v>Seattle Sounders</v>
      </c>
      <c r="BM12" s="47">
        <f t="shared" si="42"/>
        <v>0</v>
      </c>
      <c r="BO12" s="42"/>
      <c r="BP12" s="46"/>
      <c r="BQ12" s="40" t="str">
        <f t="shared" si="43"/>
        <v>Botafogo</v>
      </c>
      <c r="BR12" s="45"/>
      <c r="BS12" s="45"/>
      <c r="BT12" s="41" t="str">
        <f t="shared" si="44"/>
        <v>Seattle Sounders</v>
      </c>
      <c r="BX12" s="47">
        <f t="shared" si="45"/>
        <v>0</v>
      </c>
      <c r="BZ12" s="42"/>
      <c r="CA12" s="46"/>
      <c r="CB12" s="40" t="str">
        <f t="shared" si="46"/>
        <v>Botafogo</v>
      </c>
      <c r="CC12" s="45"/>
      <c r="CD12" s="45"/>
      <c r="CE12" s="41" t="str">
        <f t="shared" si="47"/>
        <v>Seattle Sounders</v>
      </c>
      <c r="CI12" s="47">
        <f t="shared" si="48"/>
        <v>0</v>
      </c>
      <c r="CK12" s="42"/>
      <c r="CL12" s="46"/>
      <c r="CM12" s="40" t="str">
        <f t="shared" si="49"/>
        <v>Botafogo</v>
      </c>
      <c r="CN12" s="45"/>
      <c r="CO12" s="45"/>
      <c r="CP12" s="41" t="str">
        <f t="shared" si="50"/>
        <v>Seattle Sounders</v>
      </c>
      <c r="CT12" s="47">
        <f t="shared" si="51"/>
        <v>0</v>
      </c>
      <c r="CV12" s="42"/>
      <c r="CW12" s="46"/>
      <c r="CX12" s="40" t="str">
        <f t="shared" si="52"/>
        <v>Botafogo</v>
      </c>
      <c r="CY12" s="45"/>
      <c r="CZ12" s="45"/>
      <c r="DA12" s="41" t="str">
        <f t="shared" si="53"/>
        <v>Seattle Sounders</v>
      </c>
      <c r="DE12" s="47">
        <f t="shared" si="54"/>
        <v>0</v>
      </c>
      <c r="DG12" s="42"/>
      <c r="DH12" s="46"/>
      <c r="DI12" s="40" t="str">
        <f t="shared" si="55"/>
        <v>Botafogo</v>
      </c>
      <c r="DJ12" s="45"/>
      <c r="DK12" s="45"/>
      <c r="DL12" s="41" t="str">
        <f t="shared" si="56"/>
        <v>Seattle Sounders</v>
      </c>
      <c r="DP12" s="47">
        <f t="shared" si="57"/>
        <v>0</v>
      </c>
      <c r="DR12" s="42"/>
    </row>
    <row r="13" spans="1:122" x14ac:dyDescent="0.25">
      <c r="A13" s="53">
        <f t="shared" si="58"/>
        <v>6</v>
      </c>
      <c r="B13" s="247"/>
      <c r="C13" s="248">
        <v>6</v>
      </c>
      <c r="D13" s="242" t="s">
        <v>37</v>
      </c>
      <c r="E13" s="243">
        <v>45824.625</v>
      </c>
      <c r="F13" s="244" t="str">
        <f>'Tournament Setup'!D20</f>
        <v>Chelsea</v>
      </c>
      <c r="G13" s="44">
        <v>1</v>
      </c>
      <c r="H13" s="44">
        <v>0</v>
      </c>
      <c r="I13" s="245" t="str">
        <f>'Tournament Setup'!D21</f>
        <v>Los Angeles</v>
      </c>
      <c r="J13" s="246"/>
      <c r="K13" s="246"/>
      <c r="L13" s="286"/>
      <c r="N13" s="40" t="str">
        <f t="shared" si="28"/>
        <v>Chelsea</v>
      </c>
      <c r="O13" s="45">
        <v>3</v>
      </c>
      <c r="P13" s="45">
        <v>1</v>
      </c>
      <c r="Q13" s="41" t="str">
        <f t="shared" si="29"/>
        <v>Los Angeles</v>
      </c>
      <c r="U13" s="283">
        <f t="shared" si="30"/>
        <v>2</v>
      </c>
      <c r="W13" s="42"/>
      <c r="X13" s="46"/>
      <c r="Y13" s="40" t="str">
        <f t="shared" si="31"/>
        <v>Chelsea</v>
      </c>
      <c r="Z13" s="45">
        <v>0</v>
      </c>
      <c r="AA13" s="45">
        <v>3</v>
      </c>
      <c r="AB13" s="41" t="str">
        <f t="shared" si="32"/>
        <v>Los Angeles</v>
      </c>
      <c r="AF13" s="47">
        <f t="shared" si="33"/>
        <v>0</v>
      </c>
      <c r="AH13" s="42"/>
      <c r="AI13" s="46"/>
      <c r="AJ13" s="40" t="str">
        <f t="shared" si="34"/>
        <v>Chelsea</v>
      </c>
      <c r="AK13" s="45">
        <v>0</v>
      </c>
      <c r="AL13" s="45">
        <v>0</v>
      </c>
      <c r="AM13" s="41" t="str">
        <f t="shared" si="35"/>
        <v>Los Angeles</v>
      </c>
      <c r="AQ13" s="47">
        <f t="shared" si="36"/>
        <v>0</v>
      </c>
      <c r="AS13" s="42"/>
      <c r="AT13" s="46"/>
      <c r="AU13" s="40" t="str">
        <f t="shared" si="37"/>
        <v>Chelsea</v>
      </c>
      <c r="AV13" s="45"/>
      <c r="AW13" s="45"/>
      <c r="AX13" s="41" t="str">
        <f t="shared" si="38"/>
        <v>Los Angeles</v>
      </c>
      <c r="BB13" s="47">
        <f t="shared" si="39"/>
        <v>0</v>
      </c>
      <c r="BD13" s="42"/>
      <c r="BE13" s="46"/>
      <c r="BF13" s="40" t="str">
        <f t="shared" si="40"/>
        <v>Chelsea</v>
      </c>
      <c r="BG13" s="45"/>
      <c r="BH13" s="45"/>
      <c r="BI13" s="41" t="str">
        <f t="shared" si="41"/>
        <v>Los Angeles</v>
      </c>
      <c r="BM13" s="47">
        <f t="shared" si="42"/>
        <v>0</v>
      </c>
      <c r="BO13" s="42"/>
      <c r="BP13" s="46"/>
      <c r="BQ13" s="40" t="str">
        <f t="shared" si="43"/>
        <v>Chelsea</v>
      </c>
      <c r="BR13" s="45"/>
      <c r="BS13" s="45"/>
      <c r="BT13" s="41" t="str">
        <f t="shared" si="44"/>
        <v>Los Angeles</v>
      </c>
      <c r="BX13" s="47">
        <f t="shared" si="45"/>
        <v>0</v>
      </c>
      <c r="BZ13" s="42"/>
      <c r="CA13" s="46"/>
      <c r="CB13" s="40" t="str">
        <f t="shared" si="46"/>
        <v>Chelsea</v>
      </c>
      <c r="CC13" s="45"/>
      <c r="CD13" s="45"/>
      <c r="CE13" s="41" t="str">
        <f t="shared" si="47"/>
        <v>Los Angeles</v>
      </c>
      <c r="CI13" s="47">
        <f t="shared" si="48"/>
        <v>0</v>
      </c>
      <c r="CK13" s="42"/>
      <c r="CL13" s="46"/>
      <c r="CM13" s="40" t="str">
        <f t="shared" si="49"/>
        <v>Chelsea</v>
      </c>
      <c r="CN13" s="45"/>
      <c r="CO13" s="45"/>
      <c r="CP13" s="41" t="str">
        <f t="shared" si="50"/>
        <v>Los Angeles</v>
      </c>
      <c r="CT13" s="47">
        <f t="shared" si="51"/>
        <v>0</v>
      </c>
      <c r="CV13" s="42"/>
      <c r="CW13" s="46"/>
      <c r="CX13" s="40" t="str">
        <f t="shared" si="52"/>
        <v>Chelsea</v>
      </c>
      <c r="CY13" s="45"/>
      <c r="CZ13" s="45"/>
      <c r="DA13" s="41" t="str">
        <f t="shared" si="53"/>
        <v>Los Angeles</v>
      </c>
      <c r="DE13" s="47">
        <f t="shared" si="54"/>
        <v>0</v>
      </c>
      <c r="DG13" s="42"/>
      <c r="DH13" s="46"/>
      <c r="DI13" s="40" t="str">
        <f t="shared" si="55"/>
        <v>Chelsea</v>
      </c>
      <c r="DJ13" s="45"/>
      <c r="DK13" s="45"/>
      <c r="DL13" s="41" t="str">
        <f t="shared" si="56"/>
        <v>Los Angeles</v>
      </c>
      <c r="DP13" s="47">
        <f t="shared" si="57"/>
        <v>0</v>
      </c>
      <c r="DR13" s="42"/>
    </row>
    <row r="14" spans="1:122" x14ac:dyDescent="0.25">
      <c r="A14" s="53">
        <f t="shared" si="58"/>
        <v>7</v>
      </c>
      <c r="B14" s="247"/>
      <c r="C14" s="248">
        <v>7</v>
      </c>
      <c r="D14" s="242" t="s">
        <v>36</v>
      </c>
      <c r="E14" s="243">
        <v>45824.75</v>
      </c>
      <c r="F14" s="244" t="str">
        <f>'Tournament Setup'!D16</f>
        <v>Boca Juniors</v>
      </c>
      <c r="G14" s="44">
        <v>1</v>
      </c>
      <c r="H14" s="44">
        <v>2</v>
      </c>
      <c r="I14" s="245" t="str">
        <f>'Tournament Setup'!D17</f>
        <v>Benfica</v>
      </c>
      <c r="J14" s="246"/>
      <c r="K14" s="246"/>
      <c r="L14" s="286"/>
      <c r="N14" s="40" t="str">
        <f t="shared" si="28"/>
        <v>Boca Juniors</v>
      </c>
      <c r="O14" s="45">
        <v>2</v>
      </c>
      <c r="P14" s="45">
        <v>1</v>
      </c>
      <c r="Q14" s="41" t="str">
        <f t="shared" si="29"/>
        <v>Benfica</v>
      </c>
      <c r="U14" s="283">
        <f t="shared" si="30"/>
        <v>0</v>
      </c>
      <c r="W14" s="42"/>
      <c r="X14" s="46"/>
      <c r="Y14" s="40" t="str">
        <f t="shared" si="31"/>
        <v>Boca Juniors</v>
      </c>
      <c r="Z14" s="45">
        <v>2</v>
      </c>
      <c r="AA14" s="45">
        <v>1</v>
      </c>
      <c r="AB14" s="41" t="str">
        <f t="shared" si="32"/>
        <v>Benfica</v>
      </c>
      <c r="AF14" s="47">
        <f t="shared" si="33"/>
        <v>0</v>
      </c>
      <c r="AH14" s="42"/>
      <c r="AI14" s="46"/>
      <c r="AJ14" s="40" t="str">
        <f t="shared" si="34"/>
        <v>Boca Juniors</v>
      </c>
      <c r="AK14" s="45">
        <v>0</v>
      </c>
      <c r="AL14" s="45">
        <v>1</v>
      </c>
      <c r="AM14" s="41" t="str">
        <f t="shared" si="35"/>
        <v>Benfica</v>
      </c>
      <c r="AQ14" s="47">
        <f t="shared" si="36"/>
        <v>4</v>
      </c>
      <c r="AS14" s="42"/>
      <c r="AT14" s="46"/>
      <c r="AU14" s="40" t="str">
        <f t="shared" si="37"/>
        <v>Boca Juniors</v>
      </c>
      <c r="AV14" s="45"/>
      <c r="AW14" s="45"/>
      <c r="AX14" s="41" t="str">
        <f t="shared" si="38"/>
        <v>Benfica</v>
      </c>
      <c r="BB14" s="47">
        <f t="shared" si="39"/>
        <v>0</v>
      </c>
      <c r="BD14" s="42"/>
      <c r="BE14" s="46"/>
      <c r="BF14" s="40" t="str">
        <f t="shared" si="40"/>
        <v>Boca Juniors</v>
      </c>
      <c r="BG14" s="45"/>
      <c r="BH14" s="45"/>
      <c r="BI14" s="41" t="str">
        <f t="shared" si="41"/>
        <v>Benfica</v>
      </c>
      <c r="BM14" s="47">
        <f t="shared" si="42"/>
        <v>0</v>
      </c>
      <c r="BO14" s="42"/>
      <c r="BP14" s="46"/>
      <c r="BQ14" s="40" t="str">
        <f t="shared" si="43"/>
        <v>Boca Juniors</v>
      </c>
      <c r="BR14" s="45"/>
      <c r="BS14" s="45"/>
      <c r="BT14" s="41" t="str">
        <f t="shared" si="44"/>
        <v>Benfica</v>
      </c>
      <c r="BX14" s="47">
        <f t="shared" si="45"/>
        <v>0</v>
      </c>
      <c r="BZ14" s="42"/>
      <c r="CA14" s="46"/>
      <c r="CB14" s="40" t="str">
        <f t="shared" si="46"/>
        <v>Boca Juniors</v>
      </c>
      <c r="CC14" s="45"/>
      <c r="CD14" s="45"/>
      <c r="CE14" s="41" t="str">
        <f t="shared" si="47"/>
        <v>Benfica</v>
      </c>
      <c r="CI14" s="47">
        <f t="shared" si="48"/>
        <v>0</v>
      </c>
      <c r="CK14" s="42"/>
      <c r="CL14" s="46"/>
      <c r="CM14" s="40" t="str">
        <f t="shared" si="49"/>
        <v>Boca Juniors</v>
      </c>
      <c r="CN14" s="45"/>
      <c r="CO14" s="45"/>
      <c r="CP14" s="41" t="str">
        <f t="shared" si="50"/>
        <v>Benfica</v>
      </c>
      <c r="CT14" s="47">
        <f t="shared" si="51"/>
        <v>0</v>
      </c>
      <c r="CV14" s="42"/>
      <c r="CW14" s="46"/>
      <c r="CX14" s="40" t="str">
        <f t="shared" si="52"/>
        <v>Boca Juniors</v>
      </c>
      <c r="CY14" s="45"/>
      <c r="CZ14" s="45"/>
      <c r="DA14" s="41" t="str">
        <f t="shared" si="53"/>
        <v>Benfica</v>
      </c>
      <c r="DE14" s="47">
        <f t="shared" si="54"/>
        <v>0</v>
      </c>
      <c r="DG14" s="42"/>
      <c r="DH14" s="46"/>
      <c r="DI14" s="40" t="str">
        <f t="shared" si="55"/>
        <v>Boca Juniors</v>
      </c>
      <c r="DJ14" s="45"/>
      <c r="DK14" s="45"/>
      <c r="DL14" s="41" t="str">
        <f t="shared" si="56"/>
        <v>Benfica</v>
      </c>
      <c r="DP14" s="47">
        <f t="shared" si="57"/>
        <v>0</v>
      </c>
      <c r="DR14" s="42"/>
    </row>
    <row r="15" spans="1:122" x14ac:dyDescent="0.25">
      <c r="A15" s="53">
        <f t="shared" si="58"/>
        <v>8</v>
      </c>
      <c r="B15" s="247"/>
      <c r="C15" s="248">
        <v>8</v>
      </c>
      <c r="D15" s="242" t="s">
        <v>37</v>
      </c>
      <c r="E15" s="243">
        <v>45824.875</v>
      </c>
      <c r="F15" s="244" t="str">
        <f>'Tournament Setup'!D18</f>
        <v>Flamengo</v>
      </c>
      <c r="G15" s="44">
        <v>2</v>
      </c>
      <c r="H15" s="44">
        <v>0</v>
      </c>
      <c r="I15" s="245" t="str">
        <f>'Tournament Setup'!D19</f>
        <v>Espérance Sportive de Tunis</v>
      </c>
      <c r="J15" s="246"/>
      <c r="K15" s="246"/>
      <c r="L15" s="286"/>
      <c r="N15" s="40" t="str">
        <f t="shared" si="28"/>
        <v>Flamengo</v>
      </c>
      <c r="O15" s="45">
        <v>2</v>
      </c>
      <c r="P15" s="45">
        <v>1</v>
      </c>
      <c r="Q15" s="41" t="str">
        <f t="shared" si="29"/>
        <v>Espérance Sportive de Tunis</v>
      </c>
      <c r="U15" s="283">
        <f t="shared" si="30"/>
        <v>2</v>
      </c>
      <c r="W15" s="42"/>
      <c r="X15" s="46"/>
      <c r="Y15" s="40" t="str">
        <f t="shared" si="31"/>
        <v>Flamengo</v>
      </c>
      <c r="Z15" s="45">
        <v>0</v>
      </c>
      <c r="AA15" s="45">
        <v>2</v>
      </c>
      <c r="AB15" s="41" t="str">
        <f t="shared" si="32"/>
        <v>Espérance Sportive de Tunis</v>
      </c>
      <c r="AF15" s="47">
        <f t="shared" si="33"/>
        <v>0</v>
      </c>
      <c r="AH15" s="42"/>
      <c r="AI15" s="46"/>
      <c r="AJ15" s="40" t="str">
        <f t="shared" si="34"/>
        <v>Flamengo</v>
      </c>
      <c r="AK15" s="45">
        <v>2</v>
      </c>
      <c r="AL15" s="45">
        <v>3</v>
      </c>
      <c r="AM15" s="41" t="str">
        <f t="shared" si="35"/>
        <v>Espérance Sportive de Tunis</v>
      </c>
      <c r="AQ15" s="47">
        <f t="shared" si="36"/>
        <v>0</v>
      </c>
      <c r="AS15" s="42"/>
      <c r="AT15" s="46"/>
      <c r="AU15" s="40" t="str">
        <f t="shared" si="37"/>
        <v>Flamengo</v>
      </c>
      <c r="AV15" s="45"/>
      <c r="AW15" s="45"/>
      <c r="AX15" s="41" t="str">
        <f t="shared" si="38"/>
        <v>Espérance Sportive de Tunis</v>
      </c>
      <c r="BB15" s="47">
        <f t="shared" si="39"/>
        <v>0</v>
      </c>
      <c r="BD15" s="42"/>
      <c r="BE15" s="46"/>
      <c r="BF15" s="40" t="str">
        <f t="shared" si="40"/>
        <v>Flamengo</v>
      </c>
      <c r="BG15" s="45"/>
      <c r="BH15" s="45"/>
      <c r="BI15" s="41" t="str">
        <f t="shared" si="41"/>
        <v>Espérance Sportive de Tunis</v>
      </c>
      <c r="BM15" s="47">
        <f t="shared" si="42"/>
        <v>0</v>
      </c>
      <c r="BO15" s="42"/>
      <c r="BP15" s="46"/>
      <c r="BQ15" s="40" t="str">
        <f t="shared" si="43"/>
        <v>Flamengo</v>
      </c>
      <c r="BR15" s="45"/>
      <c r="BS15" s="45"/>
      <c r="BT15" s="41" t="str">
        <f t="shared" si="44"/>
        <v>Espérance Sportive de Tunis</v>
      </c>
      <c r="BX15" s="47">
        <f t="shared" si="45"/>
        <v>0</v>
      </c>
      <c r="BZ15" s="42"/>
      <c r="CA15" s="46"/>
      <c r="CB15" s="40" t="str">
        <f t="shared" si="46"/>
        <v>Flamengo</v>
      </c>
      <c r="CC15" s="45"/>
      <c r="CD15" s="45"/>
      <c r="CE15" s="41" t="str">
        <f t="shared" si="47"/>
        <v>Espérance Sportive de Tunis</v>
      </c>
      <c r="CI15" s="47">
        <f t="shared" si="48"/>
        <v>0</v>
      </c>
      <c r="CK15" s="42"/>
      <c r="CL15" s="46"/>
      <c r="CM15" s="40" t="str">
        <f t="shared" si="49"/>
        <v>Flamengo</v>
      </c>
      <c r="CN15" s="45"/>
      <c r="CO15" s="45"/>
      <c r="CP15" s="41" t="str">
        <f t="shared" si="50"/>
        <v>Espérance Sportive de Tunis</v>
      </c>
      <c r="CT15" s="47">
        <f t="shared" si="51"/>
        <v>0</v>
      </c>
      <c r="CV15" s="42"/>
      <c r="CW15" s="46"/>
      <c r="CX15" s="40" t="str">
        <f t="shared" si="52"/>
        <v>Flamengo</v>
      </c>
      <c r="CY15" s="45"/>
      <c r="CZ15" s="45"/>
      <c r="DA15" s="41" t="str">
        <f t="shared" si="53"/>
        <v>Espérance Sportive de Tunis</v>
      </c>
      <c r="DE15" s="47">
        <f t="shared" si="54"/>
        <v>0</v>
      </c>
      <c r="DG15" s="42"/>
      <c r="DH15" s="46"/>
      <c r="DI15" s="40" t="str">
        <f t="shared" si="55"/>
        <v>Flamengo</v>
      </c>
      <c r="DJ15" s="45"/>
      <c r="DK15" s="45"/>
      <c r="DL15" s="41" t="str">
        <f t="shared" si="56"/>
        <v>Espérance Sportive de Tunis</v>
      </c>
      <c r="DP15" s="47">
        <f t="shared" si="57"/>
        <v>0</v>
      </c>
      <c r="DR15" s="42"/>
    </row>
    <row r="16" spans="1:122" x14ac:dyDescent="0.25">
      <c r="A16" s="53">
        <f t="shared" si="58"/>
        <v>9</v>
      </c>
      <c r="B16" s="247"/>
      <c r="C16" s="248">
        <v>9</v>
      </c>
      <c r="D16" s="242" t="s">
        <v>39</v>
      </c>
      <c r="E16" s="243">
        <v>45825.5</v>
      </c>
      <c r="F16" s="244" t="str">
        <f>'Tournament Setup'!D26</f>
        <v>Fluminense</v>
      </c>
      <c r="G16" s="44">
        <v>1</v>
      </c>
      <c r="H16" s="44">
        <v>1</v>
      </c>
      <c r="I16" s="245" t="str">
        <f>'Tournament Setup'!D27</f>
        <v>Borussia Dortmund</v>
      </c>
      <c r="J16" s="246"/>
      <c r="K16" s="246"/>
      <c r="L16" s="286"/>
      <c r="N16" s="40" t="str">
        <f t="shared" si="28"/>
        <v>Fluminense</v>
      </c>
      <c r="O16" s="45">
        <v>2</v>
      </c>
      <c r="P16" s="45">
        <v>1</v>
      </c>
      <c r="Q16" s="41" t="str">
        <f t="shared" si="29"/>
        <v>Borussia Dortmund</v>
      </c>
      <c r="U16" s="283">
        <f t="shared" si="30"/>
        <v>0</v>
      </c>
      <c r="W16" s="42"/>
      <c r="X16" s="46"/>
      <c r="Y16" s="40" t="str">
        <f t="shared" si="31"/>
        <v>Fluminense</v>
      </c>
      <c r="Z16" s="45">
        <v>1</v>
      </c>
      <c r="AA16" s="45">
        <v>2</v>
      </c>
      <c r="AB16" s="41" t="str">
        <f t="shared" si="32"/>
        <v>Borussia Dortmund</v>
      </c>
      <c r="AF16" s="47">
        <f t="shared" si="33"/>
        <v>0</v>
      </c>
      <c r="AH16" s="42"/>
      <c r="AI16" s="46"/>
      <c r="AJ16" s="40" t="str">
        <f t="shared" si="34"/>
        <v>Fluminense</v>
      </c>
      <c r="AK16" s="45">
        <v>1</v>
      </c>
      <c r="AL16" s="45">
        <v>1</v>
      </c>
      <c r="AM16" s="41" t="str">
        <f t="shared" si="35"/>
        <v>Borussia Dortmund</v>
      </c>
      <c r="AQ16" s="47">
        <f t="shared" si="36"/>
        <v>6</v>
      </c>
      <c r="AS16" s="42"/>
      <c r="AT16" s="46"/>
      <c r="AU16" s="40" t="str">
        <f t="shared" si="37"/>
        <v>Fluminense</v>
      </c>
      <c r="AV16" s="45"/>
      <c r="AW16" s="45"/>
      <c r="AX16" s="41" t="str">
        <f t="shared" si="38"/>
        <v>Borussia Dortmund</v>
      </c>
      <c r="BB16" s="47">
        <f t="shared" si="39"/>
        <v>0</v>
      </c>
      <c r="BD16" s="42"/>
      <c r="BE16" s="46"/>
      <c r="BF16" s="40" t="str">
        <f t="shared" si="40"/>
        <v>Fluminense</v>
      </c>
      <c r="BG16" s="45"/>
      <c r="BH16" s="45"/>
      <c r="BI16" s="41" t="str">
        <f t="shared" si="41"/>
        <v>Borussia Dortmund</v>
      </c>
      <c r="BM16" s="47">
        <f t="shared" si="42"/>
        <v>0</v>
      </c>
      <c r="BO16" s="42"/>
      <c r="BP16" s="46"/>
      <c r="BQ16" s="40" t="str">
        <f t="shared" si="43"/>
        <v>Fluminense</v>
      </c>
      <c r="BR16" s="45"/>
      <c r="BS16" s="45"/>
      <c r="BT16" s="41" t="str">
        <f t="shared" si="44"/>
        <v>Borussia Dortmund</v>
      </c>
      <c r="BX16" s="47">
        <f t="shared" si="45"/>
        <v>0</v>
      </c>
      <c r="BZ16" s="42"/>
      <c r="CA16" s="46"/>
      <c r="CB16" s="40" t="str">
        <f t="shared" si="46"/>
        <v>Fluminense</v>
      </c>
      <c r="CC16" s="45"/>
      <c r="CD16" s="45"/>
      <c r="CE16" s="41" t="str">
        <f t="shared" si="47"/>
        <v>Borussia Dortmund</v>
      </c>
      <c r="CI16" s="47">
        <f t="shared" si="48"/>
        <v>0</v>
      </c>
      <c r="CK16" s="42"/>
      <c r="CL16" s="46"/>
      <c r="CM16" s="40" t="str">
        <f t="shared" si="49"/>
        <v>Fluminense</v>
      </c>
      <c r="CN16" s="45"/>
      <c r="CO16" s="45"/>
      <c r="CP16" s="41" t="str">
        <f t="shared" si="50"/>
        <v>Borussia Dortmund</v>
      </c>
      <c r="CT16" s="47">
        <f t="shared" si="51"/>
        <v>0</v>
      </c>
      <c r="CV16" s="42"/>
      <c r="CW16" s="46"/>
      <c r="CX16" s="40" t="str">
        <f t="shared" si="52"/>
        <v>Fluminense</v>
      </c>
      <c r="CY16" s="45"/>
      <c r="CZ16" s="45"/>
      <c r="DA16" s="41" t="str">
        <f t="shared" si="53"/>
        <v>Borussia Dortmund</v>
      </c>
      <c r="DE16" s="47">
        <f t="shared" si="54"/>
        <v>0</v>
      </c>
      <c r="DG16" s="42"/>
      <c r="DH16" s="46"/>
      <c r="DI16" s="40" t="str">
        <f t="shared" si="55"/>
        <v>Fluminense</v>
      </c>
      <c r="DJ16" s="45"/>
      <c r="DK16" s="45"/>
      <c r="DL16" s="41" t="str">
        <f t="shared" si="56"/>
        <v>Borussia Dortmund</v>
      </c>
      <c r="DP16" s="47">
        <f t="shared" si="57"/>
        <v>0</v>
      </c>
      <c r="DR16" s="42"/>
    </row>
    <row r="17" spans="1:122" x14ac:dyDescent="0.25">
      <c r="A17" s="53">
        <f t="shared" si="58"/>
        <v>10</v>
      </c>
      <c r="B17" s="247"/>
      <c r="C17" s="248">
        <v>10</v>
      </c>
      <c r="D17" s="242" t="s">
        <v>38</v>
      </c>
      <c r="E17" s="243">
        <v>45825.5</v>
      </c>
      <c r="F17" s="244" t="str">
        <f>'Tournament Setup'!D22</f>
        <v>River Plate</v>
      </c>
      <c r="G17" s="44">
        <v>3</v>
      </c>
      <c r="H17" s="44">
        <v>1</v>
      </c>
      <c r="I17" s="245" t="str">
        <f>'Tournament Setup'!D23</f>
        <v>Urawa Red Diamonds</v>
      </c>
      <c r="J17" s="246"/>
      <c r="K17" s="246"/>
      <c r="L17" s="286"/>
      <c r="N17" s="40" t="str">
        <f t="shared" si="28"/>
        <v>River Plate</v>
      </c>
      <c r="O17" s="45">
        <v>3</v>
      </c>
      <c r="P17" s="45">
        <v>1</v>
      </c>
      <c r="Q17" s="41" t="str">
        <f t="shared" si="29"/>
        <v>Urawa Red Diamonds</v>
      </c>
      <c r="U17" s="283">
        <f t="shared" si="30"/>
        <v>6</v>
      </c>
      <c r="W17" s="42"/>
      <c r="X17" s="46"/>
      <c r="Y17" s="40" t="str">
        <f t="shared" si="31"/>
        <v>River Plate</v>
      </c>
      <c r="Z17" s="45">
        <v>3</v>
      </c>
      <c r="AA17" s="45">
        <v>3</v>
      </c>
      <c r="AB17" s="41" t="str">
        <f t="shared" si="32"/>
        <v>Urawa Red Diamonds</v>
      </c>
      <c r="AF17" s="47">
        <f t="shared" si="33"/>
        <v>0</v>
      </c>
      <c r="AH17" s="42"/>
      <c r="AI17" s="46"/>
      <c r="AJ17" s="40" t="str">
        <f t="shared" si="34"/>
        <v>River Plate</v>
      </c>
      <c r="AK17" s="45">
        <v>0</v>
      </c>
      <c r="AL17" s="45">
        <v>3</v>
      </c>
      <c r="AM17" s="41" t="str">
        <f t="shared" si="35"/>
        <v>Urawa Red Diamonds</v>
      </c>
      <c r="AQ17" s="47">
        <f t="shared" si="36"/>
        <v>0</v>
      </c>
      <c r="AS17" s="42"/>
      <c r="AT17" s="46"/>
      <c r="AU17" s="40" t="str">
        <f t="shared" si="37"/>
        <v>River Plate</v>
      </c>
      <c r="AV17" s="45"/>
      <c r="AW17" s="45"/>
      <c r="AX17" s="41" t="str">
        <f t="shared" si="38"/>
        <v>Urawa Red Diamonds</v>
      </c>
      <c r="BB17" s="47">
        <f t="shared" si="39"/>
        <v>0</v>
      </c>
      <c r="BD17" s="42"/>
      <c r="BE17" s="46"/>
      <c r="BF17" s="40" t="str">
        <f t="shared" si="40"/>
        <v>River Plate</v>
      </c>
      <c r="BG17" s="45"/>
      <c r="BH17" s="45"/>
      <c r="BI17" s="41" t="str">
        <f t="shared" si="41"/>
        <v>Urawa Red Diamonds</v>
      </c>
      <c r="BM17" s="47">
        <f t="shared" si="42"/>
        <v>0</v>
      </c>
      <c r="BO17" s="42"/>
      <c r="BP17" s="46"/>
      <c r="BQ17" s="40" t="str">
        <f t="shared" si="43"/>
        <v>River Plate</v>
      </c>
      <c r="BR17" s="45"/>
      <c r="BS17" s="45"/>
      <c r="BT17" s="41" t="str">
        <f t="shared" si="44"/>
        <v>Urawa Red Diamonds</v>
      </c>
      <c r="BX17" s="47">
        <f t="shared" si="45"/>
        <v>0</v>
      </c>
      <c r="BZ17" s="42"/>
      <c r="CA17" s="46"/>
      <c r="CB17" s="40" t="str">
        <f t="shared" si="46"/>
        <v>River Plate</v>
      </c>
      <c r="CC17" s="45"/>
      <c r="CD17" s="45"/>
      <c r="CE17" s="41" t="str">
        <f t="shared" si="47"/>
        <v>Urawa Red Diamonds</v>
      </c>
      <c r="CI17" s="47">
        <f t="shared" si="48"/>
        <v>0</v>
      </c>
      <c r="CK17" s="42"/>
      <c r="CL17" s="46"/>
      <c r="CM17" s="40" t="str">
        <f t="shared" si="49"/>
        <v>River Plate</v>
      </c>
      <c r="CN17" s="45"/>
      <c r="CO17" s="45"/>
      <c r="CP17" s="41" t="str">
        <f t="shared" si="50"/>
        <v>Urawa Red Diamonds</v>
      </c>
      <c r="CT17" s="47">
        <f t="shared" si="51"/>
        <v>0</v>
      </c>
      <c r="CV17" s="42"/>
      <c r="CW17" s="46"/>
      <c r="CX17" s="40" t="str">
        <f t="shared" si="52"/>
        <v>River Plate</v>
      </c>
      <c r="CY17" s="45"/>
      <c r="CZ17" s="45"/>
      <c r="DA17" s="41" t="str">
        <f t="shared" si="53"/>
        <v>Urawa Red Diamonds</v>
      </c>
      <c r="DE17" s="47">
        <f t="shared" si="54"/>
        <v>0</v>
      </c>
      <c r="DG17" s="42"/>
      <c r="DH17" s="46"/>
      <c r="DI17" s="40" t="str">
        <f t="shared" si="55"/>
        <v>River Plate</v>
      </c>
      <c r="DJ17" s="45"/>
      <c r="DK17" s="45"/>
      <c r="DL17" s="41" t="str">
        <f t="shared" si="56"/>
        <v>Urawa Red Diamonds</v>
      </c>
      <c r="DP17" s="47">
        <f t="shared" si="57"/>
        <v>0</v>
      </c>
      <c r="DR17" s="42"/>
    </row>
    <row r="18" spans="1:122" x14ac:dyDescent="0.25">
      <c r="A18" s="53">
        <f t="shared" si="58"/>
        <v>11</v>
      </c>
      <c r="B18" s="247"/>
      <c r="C18" s="248">
        <v>11</v>
      </c>
      <c r="D18" s="242" t="s">
        <v>39</v>
      </c>
      <c r="E18" s="243">
        <v>45825.75</v>
      </c>
      <c r="F18" s="244" t="str">
        <f>'Tournament Setup'!D28</f>
        <v>Ulsan HD</v>
      </c>
      <c r="G18" s="44">
        <v>1</v>
      </c>
      <c r="H18" s="44">
        <v>1</v>
      </c>
      <c r="I18" s="245" t="str">
        <f>'Tournament Setup'!D29</f>
        <v>Mamelodi Sundowns</v>
      </c>
      <c r="J18" s="246"/>
      <c r="K18" s="246"/>
      <c r="L18" s="286"/>
      <c r="N18" s="40" t="str">
        <f t="shared" si="28"/>
        <v>Ulsan HD</v>
      </c>
      <c r="O18" s="45">
        <v>2</v>
      </c>
      <c r="P18" s="45">
        <v>1</v>
      </c>
      <c r="Q18" s="41" t="str">
        <f t="shared" si="29"/>
        <v>Mamelodi Sundowns</v>
      </c>
      <c r="U18" s="283">
        <f t="shared" si="30"/>
        <v>0</v>
      </c>
      <c r="W18" s="42"/>
      <c r="X18" s="46"/>
      <c r="Y18" s="40" t="str">
        <f t="shared" si="31"/>
        <v>Ulsan HD</v>
      </c>
      <c r="Z18" s="45">
        <v>1</v>
      </c>
      <c r="AA18" s="45">
        <v>0</v>
      </c>
      <c r="AB18" s="41" t="str">
        <f t="shared" si="32"/>
        <v>Mamelodi Sundowns</v>
      </c>
      <c r="AF18" s="47">
        <f t="shared" si="33"/>
        <v>0</v>
      </c>
      <c r="AH18" s="42"/>
      <c r="AI18" s="46"/>
      <c r="AJ18" s="40" t="str">
        <f t="shared" si="34"/>
        <v>Ulsan HD</v>
      </c>
      <c r="AK18" s="45">
        <v>1</v>
      </c>
      <c r="AL18" s="45">
        <v>1</v>
      </c>
      <c r="AM18" s="41" t="str">
        <f t="shared" si="35"/>
        <v>Mamelodi Sundowns</v>
      </c>
      <c r="AQ18" s="47">
        <f t="shared" si="36"/>
        <v>6</v>
      </c>
      <c r="AS18" s="42"/>
      <c r="AT18" s="46"/>
      <c r="AU18" s="40" t="str">
        <f t="shared" si="37"/>
        <v>Ulsan HD</v>
      </c>
      <c r="AV18" s="45"/>
      <c r="AW18" s="45"/>
      <c r="AX18" s="41" t="str">
        <f t="shared" si="38"/>
        <v>Mamelodi Sundowns</v>
      </c>
      <c r="BB18" s="47">
        <f t="shared" si="39"/>
        <v>0</v>
      </c>
      <c r="BD18" s="42"/>
      <c r="BE18" s="46"/>
      <c r="BF18" s="40" t="str">
        <f t="shared" si="40"/>
        <v>Ulsan HD</v>
      </c>
      <c r="BG18" s="45"/>
      <c r="BH18" s="45"/>
      <c r="BI18" s="41" t="str">
        <f t="shared" si="41"/>
        <v>Mamelodi Sundowns</v>
      </c>
      <c r="BM18" s="47">
        <f t="shared" si="42"/>
        <v>0</v>
      </c>
      <c r="BO18" s="42"/>
      <c r="BP18" s="46"/>
      <c r="BQ18" s="40" t="str">
        <f t="shared" si="43"/>
        <v>Ulsan HD</v>
      </c>
      <c r="BR18" s="45"/>
      <c r="BS18" s="45"/>
      <c r="BT18" s="41" t="str">
        <f t="shared" si="44"/>
        <v>Mamelodi Sundowns</v>
      </c>
      <c r="BX18" s="47">
        <f t="shared" si="45"/>
        <v>0</v>
      </c>
      <c r="BZ18" s="42"/>
      <c r="CA18" s="46"/>
      <c r="CB18" s="40" t="str">
        <f t="shared" si="46"/>
        <v>Ulsan HD</v>
      </c>
      <c r="CC18" s="45"/>
      <c r="CD18" s="45"/>
      <c r="CE18" s="41" t="str">
        <f t="shared" si="47"/>
        <v>Mamelodi Sundowns</v>
      </c>
      <c r="CI18" s="47">
        <f t="shared" si="48"/>
        <v>0</v>
      </c>
      <c r="CK18" s="42"/>
      <c r="CL18" s="46"/>
      <c r="CM18" s="40" t="str">
        <f t="shared" si="49"/>
        <v>Ulsan HD</v>
      </c>
      <c r="CN18" s="45"/>
      <c r="CO18" s="45"/>
      <c r="CP18" s="41" t="str">
        <f t="shared" si="50"/>
        <v>Mamelodi Sundowns</v>
      </c>
      <c r="CT18" s="47">
        <f t="shared" si="51"/>
        <v>0</v>
      </c>
      <c r="CV18" s="42"/>
      <c r="CW18" s="46"/>
      <c r="CX18" s="40" t="str">
        <f t="shared" si="52"/>
        <v>Ulsan HD</v>
      </c>
      <c r="CY18" s="45"/>
      <c r="CZ18" s="45"/>
      <c r="DA18" s="41" t="str">
        <f t="shared" si="53"/>
        <v>Mamelodi Sundowns</v>
      </c>
      <c r="DE18" s="47">
        <f t="shared" si="54"/>
        <v>0</v>
      </c>
      <c r="DG18" s="42"/>
      <c r="DH18" s="46"/>
      <c r="DI18" s="40" t="str">
        <f t="shared" si="55"/>
        <v>Ulsan HD</v>
      </c>
      <c r="DJ18" s="45"/>
      <c r="DK18" s="45"/>
      <c r="DL18" s="41" t="str">
        <f t="shared" si="56"/>
        <v>Mamelodi Sundowns</v>
      </c>
      <c r="DP18" s="47">
        <f t="shared" si="57"/>
        <v>0</v>
      </c>
      <c r="DR18" s="42"/>
    </row>
    <row r="19" spans="1:122" x14ac:dyDescent="0.25">
      <c r="A19" s="53">
        <f t="shared" si="58"/>
        <v>12</v>
      </c>
      <c r="B19" s="247"/>
      <c r="C19" s="248">
        <v>12</v>
      </c>
      <c r="D19" s="242" t="s">
        <v>38</v>
      </c>
      <c r="E19" s="243">
        <v>45825.75</v>
      </c>
      <c r="F19" s="244" t="str">
        <f>'Tournament Setup'!D24</f>
        <v>Monterrey</v>
      </c>
      <c r="G19" s="44">
        <v>0</v>
      </c>
      <c r="H19" s="44">
        <v>3</v>
      </c>
      <c r="I19" s="245" t="str">
        <f>'Tournament Setup'!D25</f>
        <v>Internazionale</v>
      </c>
      <c r="J19" s="246"/>
      <c r="K19" s="246"/>
      <c r="L19" s="286"/>
      <c r="N19" s="40" t="str">
        <f t="shared" si="28"/>
        <v>Monterrey</v>
      </c>
      <c r="O19" s="45">
        <v>2</v>
      </c>
      <c r="P19" s="45">
        <v>3</v>
      </c>
      <c r="Q19" s="41" t="str">
        <f t="shared" si="29"/>
        <v>Internazionale</v>
      </c>
      <c r="U19" s="283">
        <f t="shared" si="30"/>
        <v>2</v>
      </c>
      <c r="W19" s="42"/>
      <c r="X19" s="46"/>
      <c r="Y19" s="40" t="str">
        <f t="shared" si="31"/>
        <v>Monterrey</v>
      </c>
      <c r="Z19" s="45">
        <v>3</v>
      </c>
      <c r="AA19" s="45">
        <v>1</v>
      </c>
      <c r="AB19" s="41" t="str">
        <f t="shared" si="32"/>
        <v>Internazionale</v>
      </c>
      <c r="AF19" s="47">
        <f t="shared" si="33"/>
        <v>0</v>
      </c>
      <c r="AH19" s="42"/>
      <c r="AI19" s="46"/>
      <c r="AJ19" s="40" t="str">
        <f t="shared" si="34"/>
        <v>Monterrey</v>
      </c>
      <c r="AK19" s="45">
        <v>1</v>
      </c>
      <c r="AL19" s="45">
        <v>2</v>
      </c>
      <c r="AM19" s="41" t="str">
        <f t="shared" si="35"/>
        <v>Internazionale</v>
      </c>
      <c r="AQ19" s="47">
        <f t="shared" si="36"/>
        <v>2</v>
      </c>
      <c r="AS19" s="42"/>
      <c r="AT19" s="46"/>
      <c r="AU19" s="40" t="str">
        <f t="shared" si="37"/>
        <v>Monterrey</v>
      </c>
      <c r="AV19" s="45"/>
      <c r="AW19" s="45"/>
      <c r="AX19" s="41" t="str">
        <f t="shared" si="38"/>
        <v>Internazionale</v>
      </c>
      <c r="BB19" s="47">
        <f t="shared" si="39"/>
        <v>0</v>
      </c>
      <c r="BD19" s="42"/>
      <c r="BE19" s="46"/>
      <c r="BF19" s="40" t="str">
        <f t="shared" si="40"/>
        <v>Monterrey</v>
      </c>
      <c r="BG19" s="45"/>
      <c r="BH19" s="45"/>
      <c r="BI19" s="41" t="str">
        <f t="shared" si="41"/>
        <v>Internazionale</v>
      </c>
      <c r="BM19" s="47">
        <f t="shared" si="42"/>
        <v>0</v>
      </c>
      <c r="BO19" s="42"/>
      <c r="BP19" s="46"/>
      <c r="BQ19" s="40" t="str">
        <f t="shared" si="43"/>
        <v>Monterrey</v>
      </c>
      <c r="BR19" s="45"/>
      <c r="BS19" s="45"/>
      <c r="BT19" s="41" t="str">
        <f t="shared" si="44"/>
        <v>Internazionale</v>
      </c>
      <c r="BX19" s="47">
        <f t="shared" si="45"/>
        <v>0</v>
      </c>
      <c r="BZ19" s="42"/>
      <c r="CA19" s="46"/>
      <c r="CB19" s="40" t="str">
        <f t="shared" si="46"/>
        <v>Monterrey</v>
      </c>
      <c r="CC19" s="45"/>
      <c r="CD19" s="45"/>
      <c r="CE19" s="41" t="str">
        <f t="shared" si="47"/>
        <v>Internazionale</v>
      </c>
      <c r="CI19" s="47">
        <f t="shared" si="48"/>
        <v>0</v>
      </c>
      <c r="CK19" s="42"/>
      <c r="CL19" s="46"/>
      <c r="CM19" s="40" t="str">
        <f t="shared" si="49"/>
        <v>Monterrey</v>
      </c>
      <c r="CN19" s="45"/>
      <c r="CO19" s="45"/>
      <c r="CP19" s="41" t="str">
        <f t="shared" si="50"/>
        <v>Internazionale</v>
      </c>
      <c r="CT19" s="47">
        <f t="shared" si="51"/>
        <v>0</v>
      </c>
      <c r="CV19" s="42"/>
      <c r="CW19" s="46"/>
      <c r="CX19" s="40" t="str">
        <f t="shared" si="52"/>
        <v>Monterrey</v>
      </c>
      <c r="CY19" s="45"/>
      <c r="CZ19" s="45"/>
      <c r="DA19" s="41" t="str">
        <f t="shared" si="53"/>
        <v>Internazionale</v>
      </c>
      <c r="DE19" s="47">
        <f t="shared" si="54"/>
        <v>0</v>
      </c>
      <c r="DG19" s="42"/>
      <c r="DH19" s="46"/>
      <c r="DI19" s="40" t="str">
        <f t="shared" si="55"/>
        <v>Monterrey</v>
      </c>
      <c r="DJ19" s="45"/>
      <c r="DK19" s="45"/>
      <c r="DL19" s="41" t="str">
        <f t="shared" si="56"/>
        <v>Internazionale</v>
      </c>
      <c r="DP19" s="47">
        <f t="shared" si="57"/>
        <v>0</v>
      </c>
      <c r="DR19" s="42"/>
    </row>
    <row r="20" spans="1:122" x14ac:dyDescent="0.25">
      <c r="A20" s="53">
        <f t="shared" si="58"/>
        <v>13</v>
      </c>
      <c r="B20" s="247"/>
      <c r="C20" s="248">
        <v>13</v>
      </c>
      <c r="D20" s="242" t="s">
        <v>31</v>
      </c>
      <c r="E20" s="243">
        <v>45826.5</v>
      </c>
      <c r="F20" s="244" t="str">
        <f>'Tournament Setup'!D30</f>
        <v>Manchester City</v>
      </c>
      <c r="G20" s="44">
        <v>2</v>
      </c>
      <c r="H20" s="44">
        <v>0</v>
      </c>
      <c r="I20" s="245" t="str">
        <f>'Tournament Setup'!D31</f>
        <v>Wydad AC</v>
      </c>
      <c r="J20" s="246"/>
      <c r="K20" s="246"/>
      <c r="L20" s="286"/>
      <c r="N20" s="40" t="str">
        <f t="shared" si="28"/>
        <v>Manchester City</v>
      </c>
      <c r="O20" s="45">
        <v>3</v>
      </c>
      <c r="P20" s="45">
        <v>0</v>
      </c>
      <c r="Q20" s="41" t="str">
        <f t="shared" si="29"/>
        <v>Wydad AC</v>
      </c>
      <c r="R20" s="146"/>
      <c r="S20" s="146"/>
      <c r="U20" s="283">
        <f t="shared" si="30"/>
        <v>2</v>
      </c>
      <c r="V20" s="146"/>
      <c r="W20" s="42"/>
      <c r="X20" s="46"/>
      <c r="Y20" s="40" t="str">
        <f t="shared" si="31"/>
        <v>Manchester City</v>
      </c>
      <c r="Z20" s="45">
        <v>1</v>
      </c>
      <c r="AA20" s="45">
        <v>3</v>
      </c>
      <c r="AB20" s="41" t="str">
        <f t="shared" si="32"/>
        <v>Wydad AC</v>
      </c>
      <c r="AF20" s="47">
        <f t="shared" si="33"/>
        <v>0</v>
      </c>
      <c r="AG20" s="146"/>
      <c r="AH20" s="42"/>
      <c r="AI20" s="46"/>
      <c r="AJ20" s="40" t="str">
        <f t="shared" si="34"/>
        <v>Manchester City</v>
      </c>
      <c r="AK20" s="45">
        <v>2</v>
      </c>
      <c r="AL20" s="45">
        <v>1</v>
      </c>
      <c r="AM20" s="41" t="str">
        <f t="shared" si="35"/>
        <v>Wydad AC</v>
      </c>
      <c r="AQ20" s="47">
        <f t="shared" si="36"/>
        <v>2</v>
      </c>
      <c r="AR20" s="146"/>
      <c r="AS20" s="42"/>
      <c r="AT20" s="46"/>
      <c r="AU20" s="40" t="str">
        <f t="shared" si="37"/>
        <v>Manchester City</v>
      </c>
      <c r="AV20" s="45"/>
      <c r="AW20" s="45"/>
      <c r="AX20" s="41" t="str">
        <f t="shared" si="38"/>
        <v>Wydad AC</v>
      </c>
      <c r="BB20" s="47">
        <f t="shared" si="39"/>
        <v>0</v>
      </c>
      <c r="BC20" s="146"/>
      <c r="BD20" s="42"/>
      <c r="BE20" s="46"/>
      <c r="BF20" s="40" t="str">
        <f t="shared" si="40"/>
        <v>Manchester City</v>
      </c>
      <c r="BG20" s="45"/>
      <c r="BH20" s="45"/>
      <c r="BI20" s="41" t="str">
        <f t="shared" si="41"/>
        <v>Wydad AC</v>
      </c>
      <c r="BM20" s="47">
        <f t="shared" si="42"/>
        <v>0</v>
      </c>
      <c r="BN20" s="146"/>
      <c r="BO20" s="42"/>
      <c r="BP20" s="46"/>
      <c r="BQ20" s="40" t="str">
        <f t="shared" si="43"/>
        <v>Manchester City</v>
      </c>
      <c r="BR20" s="45"/>
      <c r="BS20" s="45"/>
      <c r="BT20" s="41" t="str">
        <f t="shared" si="44"/>
        <v>Wydad AC</v>
      </c>
      <c r="BX20" s="47">
        <f t="shared" si="45"/>
        <v>0</v>
      </c>
      <c r="BY20" s="146"/>
      <c r="BZ20" s="42"/>
      <c r="CA20" s="46"/>
      <c r="CB20" s="40" t="str">
        <f t="shared" si="46"/>
        <v>Manchester City</v>
      </c>
      <c r="CC20" s="45"/>
      <c r="CD20" s="45"/>
      <c r="CE20" s="41" t="str">
        <f t="shared" si="47"/>
        <v>Wydad AC</v>
      </c>
      <c r="CI20" s="47">
        <f t="shared" si="48"/>
        <v>0</v>
      </c>
      <c r="CJ20" s="146"/>
      <c r="CK20" s="42"/>
      <c r="CL20" s="46"/>
      <c r="CM20" s="40" t="str">
        <f t="shared" si="49"/>
        <v>Manchester City</v>
      </c>
      <c r="CN20" s="45"/>
      <c r="CO20" s="45"/>
      <c r="CP20" s="41" t="str">
        <f t="shared" si="50"/>
        <v>Wydad AC</v>
      </c>
      <c r="CT20" s="47">
        <f t="shared" si="51"/>
        <v>0</v>
      </c>
      <c r="CU20" s="146"/>
      <c r="CV20" s="42"/>
      <c r="CW20" s="46"/>
      <c r="CX20" s="40" t="str">
        <f t="shared" si="52"/>
        <v>Manchester City</v>
      </c>
      <c r="CY20" s="45"/>
      <c r="CZ20" s="45"/>
      <c r="DA20" s="41" t="str">
        <f t="shared" si="53"/>
        <v>Wydad AC</v>
      </c>
      <c r="DE20" s="47">
        <f t="shared" si="54"/>
        <v>0</v>
      </c>
      <c r="DF20" s="146"/>
      <c r="DG20" s="42"/>
      <c r="DH20" s="46"/>
      <c r="DI20" s="40" t="str">
        <f t="shared" si="55"/>
        <v>Manchester City</v>
      </c>
      <c r="DJ20" s="45"/>
      <c r="DK20" s="45"/>
      <c r="DL20" s="41" t="str">
        <f t="shared" si="56"/>
        <v>Wydad AC</v>
      </c>
      <c r="DP20" s="47">
        <f t="shared" si="57"/>
        <v>0</v>
      </c>
      <c r="DQ20" s="146"/>
      <c r="DR20" s="42"/>
    </row>
    <row r="21" spans="1:122" x14ac:dyDescent="0.25">
      <c r="A21" s="53">
        <f t="shared" si="58"/>
        <v>14</v>
      </c>
      <c r="B21" s="247"/>
      <c r="C21" s="248">
        <v>14</v>
      </c>
      <c r="D21" s="242" t="s">
        <v>40</v>
      </c>
      <c r="E21" s="243">
        <v>45826.625</v>
      </c>
      <c r="F21" s="244" t="str">
        <f>'Tournament Setup'!D34</f>
        <v>Real Madrid</v>
      </c>
      <c r="G21" s="44">
        <v>4</v>
      </c>
      <c r="H21" s="44">
        <v>1</v>
      </c>
      <c r="I21" s="245" t="str">
        <f>'Tournament Setup'!D35</f>
        <v>Al Hilal</v>
      </c>
      <c r="J21" s="246"/>
      <c r="K21" s="246"/>
      <c r="L21" s="286"/>
      <c r="N21" s="40" t="str">
        <f t="shared" si="28"/>
        <v>Real Madrid</v>
      </c>
      <c r="O21" s="45">
        <v>2</v>
      </c>
      <c r="P21" s="45">
        <v>1</v>
      </c>
      <c r="Q21" s="41" t="str">
        <f t="shared" si="29"/>
        <v>Al Hilal</v>
      </c>
      <c r="R21" s="146"/>
      <c r="S21" s="146"/>
      <c r="U21" s="283">
        <f t="shared" si="30"/>
        <v>2</v>
      </c>
      <c r="V21" s="146"/>
      <c r="W21" s="42"/>
      <c r="X21" s="46"/>
      <c r="Y21" s="40" t="str">
        <f t="shared" si="31"/>
        <v>Real Madrid</v>
      </c>
      <c r="Z21" s="45">
        <v>0</v>
      </c>
      <c r="AA21" s="45">
        <v>3</v>
      </c>
      <c r="AB21" s="41" t="str">
        <f t="shared" si="32"/>
        <v>Al Hilal</v>
      </c>
      <c r="AF21" s="47">
        <f t="shared" si="33"/>
        <v>0</v>
      </c>
      <c r="AG21" s="146"/>
      <c r="AH21" s="42"/>
      <c r="AI21" s="46"/>
      <c r="AJ21" s="40" t="str">
        <f t="shared" si="34"/>
        <v>Real Madrid</v>
      </c>
      <c r="AK21" s="45">
        <v>1</v>
      </c>
      <c r="AL21" s="45">
        <v>3</v>
      </c>
      <c r="AM21" s="41" t="str">
        <f t="shared" si="35"/>
        <v>Al Hilal</v>
      </c>
      <c r="AQ21" s="47">
        <f t="shared" si="36"/>
        <v>0</v>
      </c>
      <c r="AR21" s="146"/>
      <c r="AS21" s="42"/>
      <c r="AT21" s="46"/>
      <c r="AU21" s="40" t="str">
        <f t="shared" si="37"/>
        <v>Real Madrid</v>
      </c>
      <c r="AV21" s="45"/>
      <c r="AW21" s="45"/>
      <c r="AX21" s="41" t="str">
        <f t="shared" si="38"/>
        <v>Al Hilal</v>
      </c>
      <c r="BB21" s="47">
        <f t="shared" si="39"/>
        <v>0</v>
      </c>
      <c r="BC21" s="146"/>
      <c r="BD21" s="42"/>
      <c r="BE21" s="46"/>
      <c r="BF21" s="40" t="str">
        <f t="shared" si="40"/>
        <v>Real Madrid</v>
      </c>
      <c r="BG21" s="45"/>
      <c r="BH21" s="45"/>
      <c r="BI21" s="41" t="str">
        <f t="shared" si="41"/>
        <v>Al Hilal</v>
      </c>
      <c r="BM21" s="47">
        <f t="shared" si="42"/>
        <v>0</v>
      </c>
      <c r="BN21" s="146"/>
      <c r="BO21" s="42"/>
      <c r="BP21" s="46"/>
      <c r="BQ21" s="40" t="str">
        <f t="shared" si="43"/>
        <v>Real Madrid</v>
      </c>
      <c r="BR21" s="45"/>
      <c r="BS21" s="45"/>
      <c r="BT21" s="41" t="str">
        <f t="shared" si="44"/>
        <v>Al Hilal</v>
      </c>
      <c r="BX21" s="47">
        <f t="shared" si="45"/>
        <v>0</v>
      </c>
      <c r="BY21" s="146"/>
      <c r="BZ21" s="42"/>
      <c r="CA21" s="46"/>
      <c r="CB21" s="40" t="str">
        <f t="shared" si="46"/>
        <v>Real Madrid</v>
      </c>
      <c r="CC21" s="45"/>
      <c r="CD21" s="45"/>
      <c r="CE21" s="41" t="str">
        <f t="shared" si="47"/>
        <v>Al Hilal</v>
      </c>
      <c r="CI21" s="47">
        <f t="shared" si="48"/>
        <v>0</v>
      </c>
      <c r="CJ21" s="146"/>
      <c r="CK21" s="42"/>
      <c r="CL21" s="46"/>
      <c r="CM21" s="40" t="str">
        <f t="shared" si="49"/>
        <v>Real Madrid</v>
      </c>
      <c r="CN21" s="45"/>
      <c r="CO21" s="45"/>
      <c r="CP21" s="41" t="str">
        <f t="shared" si="50"/>
        <v>Al Hilal</v>
      </c>
      <c r="CT21" s="47">
        <f t="shared" si="51"/>
        <v>0</v>
      </c>
      <c r="CU21" s="146"/>
      <c r="CV21" s="42"/>
      <c r="CW21" s="46"/>
      <c r="CX21" s="40" t="str">
        <f t="shared" si="52"/>
        <v>Real Madrid</v>
      </c>
      <c r="CY21" s="45"/>
      <c r="CZ21" s="45"/>
      <c r="DA21" s="41" t="str">
        <f t="shared" si="53"/>
        <v>Al Hilal</v>
      </c>
      <c r="DE21" s="47">
        <f t="shared" si="54"/>
        <v>0</v>
      </c>
      <c r="DF21" s="146"/>
      <c r="DG21" s="42"/>
      <c r="DH21" s="46"/>
      <c r="DI21" s="40" t="str">
        <f t="shared" si="55"/>
        <v>Real Madrid</v>
      </c>
      <c r="DJ21" s="45"/>
      <c r="DK21" s="45"/>
      <c r="DL21" s="41" t="str">
        <f t="shared" si="56"/>
        <v>Al Hilal</v>
      </c>
      <c r="DP21" s="47">
        <f t="shared" si="57"/>
        <v>0</v>
      </c>
      <c r="DQ21" s="146"/>
      <c r="DR21" s="42"/>
    </row>
    <row r="22" spans="1:122" x14ac:dyDescent="0.25">
      <c r="A22" s="53">
        <f t="shared" si="58"/>
        <v>15</v>
      </c>
      <c r="B22" s="247"/>
      <c r="C22" s="248">
        <v>15</v>
      </c>
      <c r="D22" s="242" t="s">
        <v>40</v>
      </c>
      <c r="E22" s="243">
        <v>45826.75</v>
      </c>
      <c r="F22" s="244" t="str">
        <f>'Tournament Setup'!D36</f>
        <v>Pachuca</v>
      </c>
      <c r="G22" s="44">
        <v>0</v>
      </c>
      <c r="H22" s="44">
        <v>0</v>
      </c>
      <c r="I22" s="245" t="str">
        <f>'Tournament Setup'!D37</f>
        <v>Salzburg</v>
      </c>
      <c r="J22" s="246"/>
      <c r="K22" s="246"/>
      <c r="L22" s="286"/>
      <c r="N22" s="40" t="str">
        <f t="shared" si="28"/>
        <v>Pachuca</v>
      </c>
      <c r="O22" s="45">
        <v>1</v>
      </c>
      <c r="P22" s="45">
        <v>0</v>
      </c>
      <c r="Q22" s="41" t="str">
        <f t="shared" si="29"/>
        <v>Salzburg</v>
      </c>
      <c r="R22" s="146"/>
      <c r="S22" s="146"/>
      <c r="U22" s="283">
        <f t="shared" si="30"/>
        <v>0</v>
      </c>
      <c r="V22" s="146"/>
      <c r="W22" s="42"/>
      <c r="X22" s="46"/>
      <c r="Y22" s="40" t="str">
        <f t="shared" si="31"/>
        <v>Pachuca</v>
      </c>
      <c r="Z22" s="45">
        <v>1</v>
      </c>
      <c r="AA22" s="45">
        <v>1</v>
      </c>
      <c r="AB22" s="41" t="str">
        <f t="shared" si="32"/>
        <v>Salzburg</v>
      </c>
      <c r="AF22" s="47">
        <f t="shared" si="33"/>
        <v>4</v>
      </c>
      <c r="AG22" s="146"/>
      <c r="AH22" s="42"/>
      <c r="AI22" s="46"/>
      <c r="AJ22" s="40" t="str">
        <f t="shared" si="34"/>
        <v>Pachuca</v>
      </c>
      <c r="AK22" s="45">
        <v>2</v>
      </c>
      <c r="AL22" s="45">
        <v>0</v>
      </c>
      <c r="AM22" s="41" t="str">
        <f t="shared" si="35"/>
        <v>Salzburg</v>
      </c>
      <c r="AQ22" s="47">
        <f t="shared" si="36"/>
        <v>0</v>
      </c>
      <c r="AR22" s="146"/>
      <c r="AS22" s="42"/>
      <c r="AT22" s="46"/>
      <c r="AU22" s="40" t="str">
        <f t="shared" si="37"/>
        <v>Pachuca</v>
      </c>
      <c r="AV22" s="45"/>
      <c r="AW22" s="45"/>
      <c r="AX22" s="41" t="str">
        <f t="shared" si="38"/>
        <v>Salzburg</v>
      </c>
      <c r="BB22" s="47">
        <f t="shared" si="39"/>
        <v>0</v>
      </c>
      <c r="BC22" s="146"/>
      <c r="BD22" s="42"/>
      <c r="BE22" s="46"/>
      <c r="BF22" s="40" t="str">
        <f t="shared" si="40"/>
        <v>Pachuca</v>
      </c>
      <c r="BG22" s="45"/>
      <c r="BH22" s="45"/>
      <c r="BI22" s="41" t="str">
        <f t="shared" si="41"/>
        <v>Salzburg</v>
      </c>
      <c r="BM22" s="47">
        <f t="shared" si="42"/>
        <v>0</v>
      </c>
      <c r="BN22" s="146"/>
      <c r="BO22" s="42"/>
      <c r="BP22" s="46"/>
      <c r="BQ22" s="40" t="str">
        <f t="shared" si="43"/>
        <v>Pachuca</v>
      </c>
      <c r="BR22" s="45"/>
      <c r="BS22" s="45"/>
      <c r="BT22" s="41" t="str">
        <f t="shared" si="44"/>
        <v>Salzburg</v>
      </c>
      <c r="BX22" s="47">
        <f t="shared" si="45"/>
        <v>0</v>
      </c>
      <c r="BY22" s="146"/>
      <c r="BZ22" s="42"/>
      <c r="CA22" s="46"/>
      <c r="CB22" s="40" t="str">
        <f t="shared" si="46"/>
        <v>Pachuca</v>
      </c>
      <c r="CC22" s="45"/>
      <c r="CD22" s="45"/>
      <c r="CE22" s="41" t="str">
        <f t="shared" si="47"/>
        <v>Salzburg</v>
      </c>
      <c r="CI22" s="47">
        <f t="shared" si="48"/>
        <v>0</v>
      </c>
      <c r="CJ22" s="146"/>
      <c r="CK22" s="42"/>
      <c r="CL22" s="46"/>
      <c r="CM22" s="40" t="str">
        <f t="shared" si="49"/>
        <v>Pachuca</v>
      </c>
      <c r="CN22" s="45"/>
      <c r="CO22" s="45"/>
      <c r="CP22" s="41" t="str">
        <f t="shared" si="50"/>
        <v>Salzburg</v>
      </c>
      <c r="CT22" s="47">
        <f t="shared" si="51"/>
        <v>0</v>
      </c>
      <c r="CU22" s="146"/>
      <c r="CV22" s="42"/>
      <c r="CW22" s="46"/>
      <c r="CX22" s="40" t="str">
        <f t="shared" si="52"/>
        <v>Pachuca</v>
      </c>
      <c r="CY22" s="45"/>
      <c r="CZ22" s="45"/>
      <c r="DA22" s="41" t="str">
        <f t="shared" si="53"/>
        <v>Salzburg</v>
      </c>
      <c r="DE22" s="47">
        <f t="shared" si="54"/>
        <v>0</v>
      </c>
      <c r="DF22" s="146"/>
      <c r="DG22" s="42"/>
      <c r="DH22" s="46"/>
      <c r="DI22" s="40" t="str">
        <f t="shared" si="55"/>
        <v>Pachuca</v>
      </c>
      <c r="DJ22" s="45"/>
      <c r="DK22" s="45"/>
      <c r="DL22" s="41" t="str">
        <f t="shared" si="56"/>
        <v>Salzburg</v>
      </c>
      <c r="DP22" s="47">
        <f t="shared" si="57"/>
        <v>0</v>
      </c>
      <c r="DQ22" s="146"/>
      <c r="DR22" s="42"/>
    </row>
    <row r="23" spans="1:122" x14ac:dyDescent="0.25">
      <c r="A23" s="53">
        <f t="shared" si="58"/>
        <v>16</v>
      </c>
      <c r="B23" s="247"/>
      <c r="C23" s="248">
        <v>16</v>
      </c>
      <c r="D23" s="242" t="s">
        <v>31</v>
      </c>
      <c r="E23" s="243">
        <v>45826.875</v>
      </c>
      <c r="F23" s="244" t="str">
        <f>'Tournament Setup'!D32</f>
        <v>Al Ain</v>
      </c>
      <c r="G23" s="44">
        <v>0</v>
      </c>
      <c r="H23" s="44">
        <v>1</v>
      </c>
      <c r="I23" s="245" t="str">
        <f>'Tournament Setup'!D33</f>
        <v>Juventus</v>
      </c>
      <c r="J23" s="246"/>
      <c r="K23" s="246"/>
      <c r="L23" s="286"/>
      <c r="N23" s="40" t="str">
        <f t="shared" si="28"/>
        <v>Al Ain</v>
      </c>
      <c r="O23" s="45">
        <v>0</v>
      </c>
      <c r="P23" s="45">
        <v>2</v>
      </c>
      <c r="Q23" s="41" t="str">
        <f t="shared" si="29"/>
        <v>Juventus</v>
      </c>
      <c r="R23" s="146"/>
      <c r="S23" s="146"/>
      <c r="U23" s="283">
        <f t="shared" si="30"/>
        <v>2</v>
      </c>
      <c r="V23" s="146"/>
      <c r="W23" s="42"/>
      <c r="X23" s="46"/>
      <c r="Y23" s="40" t="str">
        <f t="shared" si="31"/>
        <v>Al Ain</v>
      </c>
      <c r="Z23" s="45">
        <v>0</v>
      </c>
      <c r="AA23" s="45">
        <v>2</v>
      </c>
      <c r="AB23" s="41" t="str">
        <f t="shared" si="32"/>
        <v>Juventus</v>
      </c>
      <c r="AF23" s="47">
        <f t="shared" si="33"/>
        <v>2</v>
      </c>
      <c r="AG23" s="146"/>
      <c r="AH23" s="42"/>
      <c r="AI23" s="46"/>
      <c r="AJ23" s="40" t="str">
        <f t="shared" si="34"/>
        <v>Al Ain</v>
      </c>
      <c r="AK23" s="45">
        <v>1</v>
      </c>
      <c r="AL23" s="45">
        <v>2</v>
      </c>
      <c r="AM23" s="41" t="str">
        <f t="shared" si="35"/>
        <v>Juventus</v>
      </c>
      <c r="AQ23" s="47">
        <f t="shared" si="36"/>
        <v>4</v>
      </c>
      <c r="AR23" s="146"/>
      <c r="AS23" s="42"/>
      <c r="AT23" s="46"/>
      <c r="AU23" s="40" t="str">
        <f t="shared" si="37"/>
        <v>Al Ain</v>
      </c>
      <c r="AV23" s="45"/>
      <c r="AW23" s="45"/>
      <c r="AX23" s="41" t="str">
        <f t="shared" si="38"/>
        <v>Juventus</v>
      </c>
      <c r="BB23" s="47">
        <f t="shared" si="39"/>
        <v>0</v>
      </c>
      <c r="BC23" s="146"/>
      <c r="BD23" s="42"/>
      <c r="BE23" s="46"/>
      <c r="BF23" s="40" t="str">
        <f t="shared" si="40"/>
        <v>Al Ain</v>
      </c>
      <c r="BG23" s="45"/>
      <c r="BH23" s="45"/>
      <c r="BI23" s="41" t="str">
        <f t="shared" si="41"/>
        <v>Juventus</v>
      </c>
      <c r="BM23" s="47">
        <f t="shared" si="42"/>
        <v>0</v>
      </c>
      <c r="BN23" s="146"/>
      <c r="BO23" s="42"/>
      <c r="BP23" s="46"/>
      <c r="BQ23" s="40" t="str">
        <f t="shared" si="43"/>
        <v>Al Ain</v>
      </c>
      <c r="BR23" s="45"/>
      <c r="BS23" s="45"/>
      <c r="BT23" s="41" t="str">
        <f t="shared" si="44"/>
        <v>Juventus</v>
      </c>
      <c r="BX23" s="47">
        <f t="shared" si="45"/>
        <v>0</v>
      </c>
      <c r="BY23" s="146"/>
      <c r="BZ23" s="42"/>
      <c r="CA23" s="46"/>
      <c r="CB23" s="40" t="str">
        <f t="shared" si="46"/>
        <v>Al Ain</v>
      </c>
      <c r="CC23" s="45"/>
      <c r="CD23" s="45"/>
      <c r="CE23" s="41" t="str">
        <f t="shared" si="47"/>
        <v>Juventus</v>
      </c>
      <c r="CI23" s="47">
        <f t="shared" si="48"/>
        <v>0</v>
      </c>
      <c r="CJ23" s="146"/>
      <c r="CK23" s="42"/>
      <c r="CL23" s="46"/>
      <c r="CM23" s="40" t="str">
        <f t="shared" si="49"/>
        <v>Al Ain</v>
      </c>
      <c r="CN23" s="45"/>
      <c r="CO23" s="45"/>
      <c r="CP23" s="41" t="str">
        <f t="shared" si="50"/>
        <v>Juventus</v>
      </c>
      <c r="CT23" s="47">
        <f t="shared" si="51"/>
        <v>0</v>
      </c>
      <c r="CU23" s="146"/>
      <c r="CV23" s="42"/>
      <c r="CW23" s="46"/>
      <c r="CX23" s="40" t="str">
        <f t="shared" si="52"/>
        <v>Al Ain</v>
      </c>
      <c r="CY23" s="45"/>
      <c r="CZ23" s="45"/>
      <c r="DA23" s="41" t="str">
        <f t="shared" si="53"/>
        <v>Juventus</v>
      </c>
      <c r="DE23" s="47">
        <f t="shared" si="54"/>
        <v>0</v>
      </c>
      <c r="DF23" s="146"/>
      <c r="DG23" s="42"/>
      <c r="DH23" s="46"/>
      <c r="DI23" s="40" t="str">
        <f t="shared" si="55"/>
        <v>Al Ain</v>
      </c>
      <c r="DJ23" s="45"/>
      <c r="DK23" s="45"/>
      <c r="DL23" s="41" t="str">
        <f t="shared" si="56"/>
        <v>Juventus</v>
      </c>
      <c r="DP23" s="47">
        <f t="shared" si="57"/>
        <v>0</v>
      </c>
      <c r="DQ23" s="146"/>
      <c r="DR23" s="42"/>
    </row>
    <row r="24" spans="1:122" x14ac:dyDescent="0.25">
      <c r="A24" s="53">
        <f t="shared" si="58"/>
        <v>17</v>
      </c>
      <c r="B24" s="247"/>
      <c r="C24" s="248">
        <v>17</v>
      </c>
      <c r="D24" s="242" t="s">
        <v>34</v>
      </c>
      <c r="E24" s="243">
        <v>45827.5</v>
      </c>
      <c r="F24" s="244" t="str">
        <f>F11</f>
        <v>Palmeiras</v>
      </c>
      <c r="G24" s="44">
        <v>2</v>
      </c>
      <c r="H24" s="44">
        <v>2</v>
      </c>
      <c r="I24" s="245" t="str">
        <f>F8</f>
        <v>Al Ahly</v>
      </c>
      <c r="J24" s="246"/>
      <c r="K24" s="246"/>
      <c r="L24" s="286"/>
      <c r="N24" s="40" t="str">
        <f t="shared" si="28"/>
        <v>Palmeiras</v>
      </c>
      <c r="O24" s="45">
        <v>2</v>
      </c>
      <c r="P24" s="45">
        <v>0</v>
      </c>
      <c r="Q24" s="41" t="str">
        <f t="shared" si="29"/>
        <v>Al Ahly</v>
      </c>
      <c r="R24" s="147"/>
      <c r="S24" s="147"/>
      <c r="U24" s="283">
        <f t="shared" si="30"/>
        <v>0</v>
      </c>
      <c r="V24" s="147"/>
      <c r="W24" s="42"/>
      <c r="X24" s="46"/>
      <c r="Y24" s="40" t="str">
        <f t="shared" si="31"/>
        <v>Palmeiras</v>
      </c>
      <c r="Z24" s="45">
        <v>0</v>
      </c>
      <c r="AA24" s="45">
        <v>3</v>
      </c>
      <c r="AB24" s="41" t="str">
        <f t="shared" si="32"/>
        <v>Al Ahly</v>
      </c>
      <c r="AF24" s="47">
        <f t="shared" si="33"/>
        <v>0</v>
      </c>
      <c r="AG24" s="147"/>
      <c r="AH24" s="42"/>
      <c r="AI24" s="46"/>
      <c r="AJ24" s="40" t="str">
        <f t="shared" si="34"/>
        <v>Palmeiras</v>
      </c>
      <c r="AK24" s="45">
        <v>1</v>
      </c>
      <c r="AL24" s="45">
        <v>3</v>
      </c>
      <c r="AM24" s="41" t="str">
        <f t="shared" si="35"/>
        <v>Al Ahly</v>
      </c>
      <c r="AQ24" s="47">
        <f t="shared" si="36"/>
        <v>0</v>
      </c>
      <c r="AR24" s="147"/>
      <c r="AS24" s="42"/>
      <c r="AT24" s="46"/>
      <c r="AU24" s="40" t="str">
        <f t="shared" si="37"/>
        <v>Palmeiras</v>
      </c>
      <c r="AV24" s="45"/>
      <c r="AW24" s="45"/>
      <c r="AX24" s="41" t="str">
        <f t="shared" si="38"/>
        <v>Al Ahly</v>
      </c>
      <c r="BB24" s="47">
        <f t="shared" si="39"/>
        <v>0</v>
      </c>
      <c r="BC24" s="147"/>
      <c r="BD24" s="42"/>
      <c r="BE24" s="46"/>
      <c r="BF24" s="40" t="str">
        <f t="shared" si="40"/>
        <v>Palmeiras</v>
      </c>
      <c r="BG24" s="45"/>
      <c r="BH24" s="45"/>
      <c r="BI24" s="41" t="str">
        <f t="shared" si="41"/>
        <v>Al Ahly</v>
      </c>
      <c r="BM24" s="47">
        <f t="shared" si="42"/>
        <v>0</v>
      </c>
      <c r="BN24" s="147"/>
      <c r="BO24" s="42"/>
      <c r="BP24" s="46"/>
      <c r="BQ24" s="40" t="str">
        <f t="shared" si="43"/>
        <v>Palmeiras</v>
      </c>
      <c r="BR24" s="45"/>
      <c r="BS24" s="45"/>
      <c r="BT24" s="41" t="str">
        <f t="shared" si="44"/>
        <v>Al Ahly</v>
      </c>
      <c r="BX24" s="47">
        <f t="shared" si="45"/>
        <v>0</v>
      </c>
      <c r="BY24" s="147"/>
      <c r="BZ24" s="42"/>
      <c r="CA24" s="46"/>
      <c r="CB24" s="40" t="str">
        <f t="shared" si="46"/>
        <v>Palmeiras</v>
      </c>
      <c r="CC24" s="45"/>
      <c r="CD24" s="45"/>
      <c r="CE24" s="41" t="str">
        <f t="shared" si="47"/>
        <v>Al Ahly</v>
      </c>
      <c r="CI24" s="47">
        <f t="shared" si="48"/>
        <v>0</v>
      </c>
      <c r="CJ24" s="147"/>
      <c r="CK24" s="42"/>
      <c r="CL24" s="46"/>
      <c r="CM24" s="40" t="str">
        <f t="shared" si="49"/>
        <v>Palmeiras</v>
      </c>
      <c r="CN24" s="45"/>
      <c r="CO24" s="45"/>
      <c r="CP24" s="41" t="str">
        <f t="shared" si="50"/>
        <v>Al Ahly</v>
      </c>
      <c r="CT24" s="47">
        <f t="shared" si="51"/>
        <v>0</v>
      </c>
      <c r="CU24" s="147"/>
      <c r="CV24" s="42"/>
      <c r="CW24" s="46"/>
      <c r="CX24" s="40" t="str">
        <f t="shared" si="52"/>
        <v>Palmeiras</v>
      </c>
      <c r="CY24" s="45"/>
      <c r="CZ24" s="45"/>
      <c r="DA24" s="41" t="str">
        <f t="shared" si="53"/>
        <v>Al Ahly</v>
      </c>
      <c r="DE24" s="47">
        <f t="shared" si="54"/>
        <v>0</v>
      </c>
      <c r="DF24" s="147"/>
      <c r="DG24" s="42"/>
      <c r="DH24" s="46"/>
      <c r="DI24" s="40" t="str">
        <f t="shared" si="55"/>
        <v>Palmeiras</v>
      </c>
      <c r="DJ24" s="45"/>
      <c r="DK24" s="45"/>
      <c r="DL24" s="41" t="str">
        <f t="shared" si="56"/>
        <v>Al Ahly</v>
      </c>
      <c r="DP24" s="47">
        <f t="shared" si="57"/>
        <v>0</v>
      </c>
      <c r="DQ24" s="147"/>
      <c r="DR24" s="42"/>
    </row>
    <row r="25" spans="1:122" x14ac:dyDescent="0.25">
      <c r="A25" s="53">
        <f t="shared" si="58"/>
        <v>18</v>
      </c>
      <c r="B25" s="247"/>
      <c r="C25" s="248">
        <v>18</v>
      </c>
      <c r="D25" s="242" t="s">
        <v>34</v>
      </c>
      <c r="E25" s="243">
        <v>45827.625</v>
      </c>
      <c r="F25" s="244" t="str">
        <f>I8</f>
        <v>Inter Miami</v>
      </c>
      <c r="G25" s="44">
        <v>2</v>
      </c>
      <c r="H25" s="44">
        <v>3</v>
      </c>
      <c r="I25" s="245" t="str">
        <f>I11</f>
        <v>Porto</v>
      </c>
      <c r="J25" s="246"/>
      <c r="K25" s="246"/>
      <c r="L25" s="286"/>
      <c r="N25" s="40" t="str">
        <f t="shared" si="28"/>
        <v>Inter Miami</v>
      </c>
      <c r="O25" s="45">
        <v>2</v>
      </c>
      <c r="P25" s="45">
        <v>1</v>
      </c>
      <c r="Q25" s="41" t="str">
        <f t="shared" si="29"/>
        <v>Porto</v>
      </c>
      <c r="R25" s="147"/>
      <c r="S25" s="147"/>
      <c r="U25" s="283">
        <f t="shared" si="30"/>
        <v>0</v>
      </c>
      <c r="V25" s="147"/>
      <c r="W25" s="42"/>
      <c r="X25" s="46"/>
      <c r="Y25" s="40" t="str">
        <f t="shared" si="31"/>
        <v>Inter Miami</v>
      </c>
      <c r="Z25" s="45">
        <v>0</v>
      </c>
      <c r="AA25" s="45">
        <v>1</v>
      </c>
      <c r="AB25" s="41" t="str">
        <f t="shared" si="32"/>
        <v>Porto</v>
      </c>
      <c r="AF25" s="47">
        <f t="shared" si="33"/>
        <v>4</v>
      </c>
      <c r="AG25" s="147"/>
      <c r="AH25" s="42"/>
      <c r="AI25" s="46"/>
      <c r="AJ25" s="40" t="str">
        <f t="shared" si="34"/>
        <v>Inter Miami</v>
      </c>
      <c r="AK25" s="45">
        <v>3</v>
      </c>
      <c r="AL25" s="45">
        <v>1</v>
      </c>
      <c r="AM25" s="41" t="str">
        <f t="shared" si="35"/>
        <v>Porto</v>
      </c>
      <c r="AQ25" s="47">
        <f t="shared" si="36"/>
        <v>0</v>
      </c>
      <c r="AR25" s="147"/>
      <c r="AS25" s="42"/>
      <c r="AT25" s="46"/>
      <c r="AU25" s="40" t="str">
        <f t="shared" si="37"/>
        <v>Inter Miami</v>
      </c>
      <c r="AV25" s="45"/>
      <c r="AW25" s="45"/>
      <c r="AX25" s="41" t="str">
        <f t="shared" si="38"/>
        <v>Porto</v>
      </c>
      <c r="BB25" s="47">
        <f t="shared" si="39"/>
        <v>0</v>
      </c>
      <c r="BC25" s="147"/>
      <c r="BD25" s="42"/>
      <c r="BE25" s="46"/>
      <c r="BF25" s="40" t="str">
        <f t="shared" si="40"/>
        <v>Inter Miami</v>
      </c>
      <c r="BG25" s="45"/>
      <c r="BH25" s="45"/>
      <c r="BI25" s="41" t="str">
        <f t="shared" si="41"/>
        <v>Porto</v>
      </c>
      <c r="BM25" s="47">
        <f t="shared" si="42"/>
        <v>0</v>
      </c>
      <c r="BN25" s="147"/>
      <c r="BO25" s="42"/>
      <c r="BP25" s="46"/>
      <c r="BQ25" s="40" t="str">
        <f t="shared" si="43"/>
        <v>Inter Miami</v>
      </c>
      <c r="BR25" s="45"/>
      <c r="BS25" s="45"/>
      <c r="BT25" s="41" t="str">
        <f t="shared" si="44"/>
        <v>Porto</v>
      </c>
      <c r="BX25" s="47">
        <f t="shared" si="45"/>
        <v>0</v>
      </c>
      <c r="BY25" s="147"/>
      <c r="BZ25" s="42"/>
      <c r="CA25" s="46"/>
      <c r="CB25" s="40" t="str">
        <f t="shared" si="46"/>
        <v>Inter Miami</v>
      </c>
      <c r="CC25" s="45"/>
      <c r="CD25" s="45"/>
      <c r="CE25" s="41" t="str">
        <f t="shared" si="47"/>
        <v>Porto</v>
      </c>
      <c r="CI25" s="47">
        <f t="shared" si="48"/>
        <v>0</v>
      </c>
      <c r="CJ25" s="147"/>
      <c r="CK25" s="42"/>
      <c r="CL25" s="46"/>
      <c r="CM25" s="40" t="str">
        <f t="shared" si="49"/>
        <v>Inter Miami</v>
      </c>
      <c r="CN25" s="45"/>
      <c r="CO25" s="45"/>
      <c r="CP25" s="41" t="str">
        <f t="shared" si="50"/>
        <v>Porto</v>
      </c>
      <c r="CT25" s="47">
        <f t="shared" si="51"/>
        <v>0</v>
      </c>
      <c r="CU25" s="147"/>
      <c r="CV25" s="42"/>
      <c r="CW25" s="46"/>
      <c r="CX25" s="40" t="str">
        <f t="shared" si="52"/>
        <v>Inter Miami</v>
      </c>
      <c r="CY25" s="45"/>
      <c r="CZ25" s="45"/>
      <c r="DA25" s="41" t="str">
        <f t="shared" si="53"/>
        <v>Porto</v>
      </c>
      <c r="DE25" s="47">
        <f t="shared" si="54"/>
        <v>0</v>
      </c>
      <c r="DF25" s="147"/>
      <c r="DG25" s="42"/>
      <c r="DH25" s="46"/>
      <c r="DI25" s="40" t="str">
        <f t="shared" si="55"/>
        <v>Inter Miami</v>
      </c>
      <c r="DJ25" s="45"/>
      <c r="DK25" s="45"/>
      <c r="DL25" s="41" t="str">
        <f t="shared" si="56"/>
        <v>Porto</v>
      </c>
      <c r="DP25" s="47">
        <f t="shared" si="57"/>
        <v>0</v>
      </c>
      <c r="DQ25" s="147"/>
      <c r="DR25" s="42"/>
    </row>
    <row r="26" spans="1:122" x14ac:dyDescent="0.25">
      <c r="A26" s="53">
        <f t="shared" si="58"/>
        <v>19</v>
      </c>
      <c r="B26" s="247"/>
      <c r="C26" s="248">
        <v>19</v>
      </c>
      <c r="D26" s="242" t="s">
        <v>35</v>
      </c>
      <c r="E26" s="243">
        <v>45827.625</v>
      </c>
      <c r="F26" s="244" t="str">
        <f>I12</f>
        <v>Seattle Sounders</v>
      </c>
      <c r="G26" s="44">
        <v>1</v>
      </c>
      <c r="H26" s="44">
        <v>2</v>
      </c>
      <c r="I26" s="245" t="str">
        <f>I10</f>
        <v>Atletico Madrid</v>
      </c>
      <c r="J26" s="246"/>
      <c r="K26" s="246"/>
      <c r="L26" s="286"/>
      <c r="N26" s="40" t="str">
        <f t="shared" si="28"/>
        <v>Seattle Sounders</v>
      </c>
      <c r="O26" s="45">
        <v>2</v>
      </c>
      <c r="P26" s="45">
        <v>2</v>
      </c>
      <c r="Q26" s="41" t="str">
        <f t="shared" si="29"/>
        <v>Atletico Madrid</v>
      </c>
      <c r="R26" s="147"/>
      <c r="S26" s="147"/>
      <c r="U26" s="283">
        <f t="shared" si="30"/>
        <v>0</v>
      </c>
      <c r="V26" s="147"/>
      <c r="W26" s="42"/>
      <c r="X26" s="46"/>
      <c r="Y26" s="40" t="str">
        <f t="shared" si="31"/>
        <v>Seattle Sounders</v>
      </c>
      <c r="Z26" s="45">
        <v>2</v>
      </c>
      <c r="AA26" s="45">
        <v>3</v>
      </c>
      <c r="AB26" s="41" t="str">
        <f t="shared" si="32"/>
        <v>Atletico Madrid</v>
      </c>
      <c r="AF26" s="47">
        <f t="shared" si="33"/>
        <v>4</v>
      </c>
      <c r="AG26" s="147"/>
      <c r="AH26" s="42"/>
      <c r="AI26" s="46"/>
      <c r="AJ26" s="40" t="str">
        <f t="shared" si="34"/>
        <v>Seattle Sounders</v>
      </c>
      <c r="AK26" s="45">
        <v>0</v>
      </c>
      <c r="AL26" s="45">
        <v>3</v>
      </c>
      <c r="AM26" s="41" t="str">
        <f t="shared" si="35"/>
        <v>Atletico Madrid</v>
      </c>
      <c r="AQ26" s="47">
        <f t="shared" si="36"/>
        <v>2</v>
      </c>
      <c r="AR26" s="147"/>
      <c r="AS26" s="42"/>
      <c r="AT26" s="46"/>
      <c r="AU26" s="40" t="str">
        <f t="shared" si="37"/>
        <v>Seattle Sounders</v>
      </c>
      <c r="AV26" s="45"/>
      <c r="AW26" s="45"/>
      <c r="AX26" s="41" t="str">
        <f t="shared" si="38"/>
        <v>Atletico Madrid</v>
      </c>
      <c r="BB26" s="47">
        <f t="shared" si="39"/>
        <v>0</v>
      </c>
      <c r="BC26" s="147"/>
      <c r="BD26" s="42"/>
      <c r="BE26" s="46"/>
      <c r="BF26" s="40" t="str">
        <f t="shared" si="40"/>
        <v>Seattle Sounders</v>
      </c>
      <c r="BG26" s="45"/>
      <c r="BH26" s="45"/>
      <c r="BI26" s="41" t="str">
        <f t="shared" si="41"/>
        <v>Atletico Madrid</v>
      </c>
      <c r="BM26" s="47">
        <f t="shared" si="42"/>
        <v>0</v>
      </c>
      <c r="BN26" s="147"/>
      <c r="BO26" s="42"/>
      <c r="BP26" s="46"/>
      <c r="BQ26" s="40" t="str">
        <f t="shared" si="43"/>
        <v>Seattle Sounders</v>
      </c>
      <c r="BR26" s="45"/>
      <c r="BS26" s="45"/>
      <c r="BT26" s="41" t="str">
        <f t="shared" si="44"/>
        <v>Atletico Madrid</v>
      </c>
      <c r="BX26" s="47">
        <f t="shared" si="45"/>
        <v>0</v>
      </c>
      <c r="BY26" s="147"/>
      <c r="BZ26" s="42"/>
      <c r="CA26" s="46"/>
      <c r="CB26" s="40" t="str">
        <f t="shared" si="46"/>
        <v>Seattle Sounders</v>
      </c>
      <c r="CC26" s="45"/>
      <c r="CD26" s="45"/>
      <c r="CE26" s="41" t="str">
        <f t="shared" si="47"/>
        <v>Atletico Madrid</v>
      </c>
      <c r="CI26" s="47">
        <f t="shared" si="48"/>
        <v>0</v>
      </c>
      <c r="CJ26" s="147"/>
      <c r="CK26" s="42"/>
      <c r="CL26" s="46"/>
      <c r="CM26" s="40" t="str">
        <f t="shared" si="49"/>
        <v>Seattle Sounders</v>
      </c>
      <c r="CN26" s="45"/>
      <c r="CO26" s="45"/>
      <c r="CP26" s="41" t="str">
        <f t="shared" si="50"/>
        <v>Atletico Madrid</v>
      </c>
      <c r="CT26" s="47">
        <f t="shared" si="51"/>
        <v>0</v>
      </c>
      <c r="CU26" s="147"/>
      <c r="CV26" s="42"/>
      <c r="CW26" s="46"/>
      <c r="CX26" s="40" t="str">
        <f t="shared" si="52"/>
        <v>Seattle Sounders</v>
      </c>
      <c r="CY26" s="45"/>
      <c r="CZ26" s="45"/>
      <c r="DA26" s="41" t="str">
        <f t="shared" si="53"/>
        <v>Atletico Madrid</v>
      </c>
      <c r="DE26" s="47">
        <f t="shared" si="54"/>
        <v>0</v>
      </c>
      <c r="DF26" s="147"/>
      <c r="DG26" s="42"/>
      <c r="DH26" s="46"/>
      <c r="DI26" s="40" t="str">
        <f t="shared" si="55"/>
        <v>Seattle Sounders</v>
      </c>
      <c r="DJ26" s="45"/>
      <c r="DK26" s="45"/>
      <c r="DL26" s="41" t="str">
        <f t="shared" si="56"/>
        <v>Atletico Madrid</v>
      </c>
      <c r="DP26" s="47">
        <f t="shared" si="57"/>
        <v>0</v>
      </c>
      <c r="DQ26" s="147"/>
      <c r="DR26" s="42"/>
    </row>
    <row r="27" spans="1:122" x14ac:dyDescent="0.25">
      <c r="A27" s="53">
        <f t="shared" si="58"/>
        <v>20</v>
      </c>
      <c r="B27" s="247"/>
      <c r="C27" s="248">
        <v>20</v>
      </c>
      <c r="D27" s="242" t="s">
        <v>35</v>
      </c>
      <c r="E27" s="243">
        <v>45827.75</v>
      </c>
      <c r="F27" s="244" t="str">
        <f>F10</f>
        <v>Paris Saint-Germain</v>
      </c>
      <c r="G27" s="44">
        <v>2</v>
      </c>
      <c r="H27" s="44">
        <v>2</v>
      </c>
      <c r="I27" s="245" t="str">
        <f>F12</f>
        <v>Botafogo</v>
      </c>
      <c r="J27" s="246"/>
      <c r="K27" s="246"/>
      <c r="L27" s="286"/>
      <c r="N27" s="40" t="str">
        <f t="shared" si="28"/>
        <v>Paris Saint-Germain</v>
      </c>
      <c r="O27" s="45">
        <v>3</v>
      </c>
      <c r="P27" s="45">
        <v>1</v>
      </c>
      <c r="Q27" s="41" t="str">
        <f t="shared" si="29"/>
        <v>Botafogo</v>
      </c>
      <c r="R27" s="147"/>
      <c r="S27" s="147"/>
      <c r="U27" s="283">
        <f t="shared" si="30"/>
        <v>0</v>
      </c>
      <c r="V27" s="147"/>
      <c r="W27" s="42"/>
      <c r="X27" s="46"/>
      <c r="Y27" s="40" t="str">
        <f t="shared" si="31"/>
        <v>Paris Saint-Germain</v>
      </c>
      <c r="Z27" s="45">
        <v>2</v>
      </c>
      <c r="AA27" s="45">
        <v>0</v>
      </c>
      <c r="AB27" s="41" t="str">
        <f t="shared" si="32"/>
        <v>Botafogo</v>
      </c>
      <c r="AF27" s="47">
        <f t="shared" si="33"/>
        <v>0</v>
      </c>
      <c r="AG27" s="147"/>
      <c r="AH27" s="42"/>
      <c r="AI27" s="46"/>
      <c r="AJ27" s="40" t="str">
        <f t="shared" si="34"/>
        <v>Paris Saint-Germain</v>
      </c>
      <c r="AK27" s="45">
        <v>0</v>
      </c>
      <c r="AL27" s="45">
        <v>1</v>
      </c>
      <c r="AM27" s="41" t="str">
        <f t="shared" si="35"/>
        <v>Botafogo</v>
      </c>
      <c r="AQ27" s="47">
        <f t="shared" si="36"/>
        <v>0</v>
      </c>
      <c r="AR27" s="147"/>
      <c r="AS27" s="42"/>
      <c r="AT27" s="46"/>
      <c r="AU27" s="40" t="str">
        <f t="shared" si="37"/>
        <v>Paris Saint-Germain</v>
      </c>
      <c r="AV27" s="45"/>
      <c r="AW27" s="45"/>
      <c r="AX27" s="41" t="str">
        <f t="shared" si="38"/>
        <v>Botafogo</v>
      </c>
      <c r="BB27" s="47">
        <f t="shared" si="39"/>
        <v>0</v>
      </c>
      <c r="BC27" s="147"/>
      <c r="BD27" s="42"/>
      <c r="BE27" s="46"/>
      <c r="BF27" s="40" t="str">
        <f t="shared" si="40"/>
        <v>Paris Saint-Germain</v>
      </c>
      <c r="BG27" s="45"/>
      <c r="BH27" s="45"/>
      <c r="BI27" s="41" t="str">
        <f t="shared" si="41"/>
        <v>Botafogo</v>
      </c>
      <c r="BM27" s="47">
        <f t="shared" si="42"/>
        <v>0</v>
      </c>
      <c r="BN27" s="147"/>
      <c r="BO27" s="42"/>
      <c r="BP27" s="46"/>
      <c r="BQ27" s="40" t="str">
        <f t="shared" si="43"/>
        <v>Paris Saint-Germain</v>
      </c>
      <c r="BR27" s="45"/>
      <c r="BS27" s="45"/>
      <c r="BT27" s="41" t="str">
        <f t="shared" si="44"/>
        <v>Botafogo</v>
      </c>
      <c r="BX27" s="47">
        <f t="shared" si="45"/>
        <v>0</v>
      </c>
      <c r="BY27" s="147"/>
      <c r="BZ27" s="42"/>
      <c r="CA27" s="46"/>
      <c r="CB27" s="40" t="str">
        <f t="shared" si="46"/>
        <v>Paris Saint-Germain</v>
      </c>
      <c r="CC27" s="45"/>
      <c r="CD27" s="45"/>
      <c r="CE27" s="41" t="str">
        <f t="shared" si="47"/>
        <v>Botafogo</v>
      </c>
      <c r="CI27" s="47">
        <f t="shared" si="48"/>
        <v>0</v>
      </c>
      <c r="CJ27" s="147"/>
      <c r="CK27" s="42"/>
      <c r="CL27" s="46"/>
      <c r="CM27" s="40" t="str">
        <f t="shared" si="49"/>
        <v>Paris Saint-Germain</v>
      </c>
      <c r="CN27" s="45"/>
      <c r="CO27" s="45"/>
      <c r="CP27" s="41" t="str">
        <f t="shared" si="50"/>
        <v>Botafogo</v>
      </c>
      <c r="CT27" s="47">
        <f t="shared" si="51"/>
        <v>0</v>
      </c>
      <c r="CU27" s="147"/>
      <c r="CV27" s="42"/>
      <c r="CW27" s="46"/>
      <c r="CX27" s="40" t="str">
        <f t="shared" si="52"/>
        <v>Paris Saint-Germain</v>
      </c>
      <c r="CY27" s="45"/>
      <c r="CZ27" s="45"/>
      <c r="DA27" s="41" t="str">
        <f t="shared" si="53"/>
        <v>Botafogo</v>
      </c>
      <c r="DE27" s="47">
        <f t="shared" si="54"/>
        <v>0</v>
      </c>
      <c r="DF27" s="147"/>
      <c r="DG27" s="42"/>
      <c r="DH27" s="46"/>
      <c r="DI27" s="40" t="str">
        <f t="shared" si="55"/>
        <v>Paris Saint-Germain</v>
      </c>
      <c r="DJ27" s="45"/>
      <c r="DK27" s="45"/>
      <c r="DL27" s="41" t="str">
        <f t="shared" si="56"/>
        <v>Botafogo</v>
      </c>
      <c r="DP27" s="47">
        <f t="shared" si="57"/>
        <v>0</v>
      </c>
      <c r="DQ27" s="147"/>
      <c r="DR27" s="42"/>
    </row>
    <row r="28" spans="1:122" x14ac:dyDescent="0.25">
      <c r="A28" s="53">
        <f t="shared" si="58"/>
        <v>21</v>
      </c>
      <c r="B28" s="247"/>
      <c r="C28" s="248">
        <v>21</v>
      </c>
      <c r="D28" s="242" t="s">
        <v>36</v>
      </c>
      <c r="E28" s="243">
        <v>45828.5</v>
      </c>
      <c r="F28" s="244" t="str">
        <f>I14</f>
        <v>Benfica</v>
      </c>
      <c r="G28" s="44">
        <v>2</v>
      </c>
      <c r="H28" s="44">
        <v>0</v>
      </c>
      <c r="I28" s="245" t="str">
        <f>I9</f>
        <v>Auckland City</v>
      </c>
      <c r="J28" s="246"/>
      <c r="K28" s="246"/>
      <c r="L28" s="286"/>
      <c r="N28" s="40" t="str">
        <f t="shared" si="28"/>
        <v>Benfica</v>
      </c>
      <c r="O28" s="45">
        <v>3</v>
      </c>
      <c r="P28" s="45">
        <v>1</v>
      </c>
      <c r="Q28" s="41" t="str">
        <f t="shared" si="29"/>
        <v>Auckland City</v>
      </c>
      <c r="R28" s="147"/>
      <c r="S28" s="147"/>
      <c r="U28" s="283">
        <f t="shared" si="30"/>
        <v>4</v>
      </c>
      <c r="V28" s="147"/>
      <c r="W28" s="42"/>
      <c r="X28" s="46"/>
      <c r="Y28" s="40" t="str">
        <f t="shared" si="31"/>
        <v>Benfica</v>
      </c>
      <c r="Z28" s="45">
        <v>3</v>
      </c>
      <c r="AA28" s="45">
        <v>1</v>
      </c>
      <c r="AB28" s="41" t="str">
        <f t="shared" si="32"/>
        <v>Auckland City</v>
      </c>
      <c r="AF28" s="47">
        <f t="shared" si="33"/>
        <v>4</v>
      </c>
      <c r="AG28" s="147"/>
      <c r="AH28" s="42"/>
      <c r="AI28" s="46"/>
      <c r="AJ28" s="40" t="str">
        <f t="shared" si="34"/>
        <v>Benfica</v>
      </c>
      <c r="AK28" s="45">
        <v>0</v>
      </c>
      <c r="AL28" s="45">
        <v>1</v>
      </c>
      <c r="AM28" s="41" t="str">
        <f t="shared" si="35"/>
        <v>Auckland City</v>
      </c>
      <c r="AQ28" s="47">
        <f t="shared" si="36"/>
        <v>0</v>
      </c>
      <c r="AR28" s="147"/>
      <c r="AS28" s="42"/>
      <c r="AT28" s="46"/>
      <c r="AU28" s="40" t="str">
        <f t="shared" si="37"/>
        <v>Benfica</v>
      </c>
      <c r="AV28" s="45"/>
      <c r="AW28" s="45"/>
      <c r="AX28" s="41" t="str">
        <f t="shared" si="38"/>
        <v>Auckland City</v>
      </c>
      <c r="BB28" s="47">
        <f t="shared" si="39"/>
        <v>0</v>
      </c>
      <c r="BC28" s="147"/>
      <c r="BD28" s="42"/>
      <c r="BE28" s="46"/>
      <c r="BF28" s="40" t="str">
        <f t="shared" si="40"/>
        <v>Benfica</v>
      </c>
      <c r="BG28" s="45"/>
      <c r="BH28" s="45"/>
      <c r="BI28" s="41" t="str">
        <f t="shared" si="41"/>
        <v>Auckland City</v>
      </c>
      <c r="BM28" s="47">
        <f t="shared" si="42"/>
        <v>0</v>
      </c>
      <c r="BN28" s="147"/>
      <c r="BO28" s="42"/>
      <c r="BP28" s="46"/>
      <c r="BQ28" s="40" t="str">
        <f t="shared" si="43"/>
        <v>Benfica</v>
      </c>
      <c r="BR28" s="45"/>
      <c r="BS28" s="45"/>
      <c r="BT28" s="41" t="str">
        <f t="shared" si="44"/>
        <v>Auckland City</v>
      </c>
      <c r="BX28" s="47">
        <f t="shared" si="45"/>
        <v>0</v>
      </c>
      <c r="BY28" s="147"/>
      <c r="BZ28" s="42"/>
      <c r="CA28" s="46"/>
      <c r="CB28" s="40" t="str">
        <f t="shared" si="46"/>
        <v>Benfica</v>
      </c>
      <c r="CC28" s="45"/>
      <c r="CD28" s="45"/>
      <c r="CE28" s="41" t="str">
        <f t="shared" si="47"/>
        <v>Auckland City</v>
      </c>
      <c r="CI28" s="47">
        <f t="shared" si="48"/>
        <v>0</v>
      </c>
      <c r="CJ28" s="147"/>
      <c r="CK28" s="42"/>
      <c r="CL28" s="46"/>
      <c r="CM28" s="40" t="str">
        <f t="shared" si="49"/>
        <v>Benfica</v>
      </c>
      <c r="CN28" s="45"/>
      <c r="CO28" s="45"/>
      <c r="CP28" s="41" t="str">
        <f t="shared" si="50"/>
        <v>Auckland City</v>
      </c>
      <c r="CT28" s="47">
        <f t="shared" si="51"/>
        <v>0</v>
      </c>
      <c r="CU28" s="147"/>
      <c r="CV28" s="42"/>
      <c r="CW28" s="46"/>
      <c r="CX28" s="40" t="str">
        <f t="shared" si="52"/>
        <v>Benfica</v>
      </c>
      <c r="CY28" s="45"/>
      <c r="CZ28" s="45"/>
      <c r="DA28" s="41" t="str">
        <f t="shared" si="53"/>
        <v>Auckland City</v>
      </c>
      <c r="DE28" s="47">
        <f t="shared" si="54"/>
        <v>0</v>
      </c>
      <c r="DF28" s="147"/>
      <c r="DG28" s="42"/>
      <c r="DH28" s="46"/>
      <c r="DI28" s="40" t="str">
        <f t="shared" si="55"/>
        <v>Benfica</v>
      </c>
      <c r="DJ28" s="45"/>
      <c r="DK28" s="45"/>
      <c r="DL28" s="41" t="str">
        <f t="shared" si="56"/>
        <v>Auckland City</v>
      </c>
      <c r="DP28" s="47">
        <f t="shared" si="57"/>
        <v>0</v>
      </c>
      <c r="DQ28" s="147"/>
      <c r="DR28" s="42"/>
    </row>
    <row r="29" spans="1:122" x14ac:dyDescent="0.25">
      <c r="A29" s="53">
        <f t="shared" si="58"/>
        <v>22</v>
      </c>
      <c r="B29" s="247"/>
      <c r="C29" s="248">
        <v>22</v>
      </c>
      <c r="D29" s="242" t="s">
        <v>37</v>
      </c>
      <c r="E29" s="243">
        <v>45828.583333333336</v>
      </c>
      <c r="F29" s="244" t="str">
        <f>F15</f>
        <v>Flamengo</v>
      </c>
      <c r="G29" s="44">
        <v>3</v>
      </c>
      <c r="H29" s="44">
        <v>1</v>
      </c>
      <c r="I29" s="245" t="str">
        <f>F13</f>
        <v>Chelsea</v>
      </c>
      <c r="J29" s="246"/>
      <c r="K29" s="246"/>
      <c r="L29" s="286"/>
      <c r="N29" s="40" t="str">
        <f t="shared" si="28"/>
        <v>Flamengo</v>
      </c>
      <c r="O29" s="45">
        <v>2</v>
      </c>
      <c r="P29" s="45">
        <v>1</v>
      </c>
      <c r="Q29" s="41" t="str">
        <f t="shared" si="29"/>
        <v>Chelsea</v>
      </c>
      <c r="R29" s="147"/>
      <c r="S29" s="147"/>
      <c r="U29" s="283">
        <f t="shared" si="30"/>
        <v>2</v>
      </c>
      <c r="V29" s="147"/>
      <c r="W29" s="42"/>
      <c r="X29" s="46"/>
      <c r="Y29" s="40" t="str">
        <f t="shared" si="31"/>
        <v>Flamengo</v>
      </c>
      <c r="Z29" s="45">
        <v>2</v>
      </c>
      <c r="AA29" s="45">
        <v>3</v>
      </c>
      <c r="AB29" s="41" t="str">
        <f t="shared" si="32"/>
        <v>Chelsea</v>
      </c>
      <c r="AF29" s="47">
        <f t="shared" si="33"/>
        <v>0</v>
      </c>
      <c r="AG29" s="147"/>
      <c r="AH29" s="42"/>
      <c r="AI29" s="46"/>
      <c r="AJ29" s="40" t="str">
        <f t="shared" si="34"/>
        <v>Flamengo</v>
      </c>
      <c r="AK29" s="45">
        <v>0</v>
      </c>
      <c r="AL29" s="45">
        <v>3</v>
      </c>
      <c r="AM29" s="41" t="str">
        <f t="shared" si="35"/>
        <v>Chelsea</v>
      </c>
      <c r="AQ29" s="47">
        <f t="shared" si="36"/>
        <v>0</v>
      </c>
      <c r="AR29" s="147"/>
      <c r="AS29" s="42"/>
      <c r="AT29" s="46"/>
      <c r="AU29" s="40" t="str">
        <f t="shared" si="37"/>
        <v>Flamengo</v>
      </c>
      <c r="AV29" s="45"/>
      <c r="AW29" s="45"/>
      <c r="AX29" s="41" t="str">
        <f t="shared" si="38"/>
        <v>Chelsea</v>
      </c>
      <c r="BB29" s="47">
        <f t="shared" si="39"/>
        <v>0</v>
      </c>
      <c r="BC29" s="147"/>
      <c r="BD29" s="42"/>
      <c r="BE29" s="46"/>
      <c r="BF29" s="40" t="str">
        <f t="shared" si="40"/>
        <v>Flamengo</v>
      </c>
      <c r="BG29" s="45"/>
      <c r="BH29" s="45"/>
      <c r="BI29" s="41" t="str">
        <f t="shared" si="41"/>
        <v>Chelsea</v>
      </c>
      <c r="BM29" s="47">
        <f t="shared" si="42"/>
        <v>0</v>
      </c>
      <c r="BN29" s="147"/>
      <c r="BO29" s="42"/>
      <c r="BP29" s="46"/>
      <c r="BQ29" s="40" t="str">
        <f t="shared" si="43"/>
        <v>Flamengo</v>
      </c>
      <c r="BR29" s="45"/>
      <c r="BS29" s="45"/>
      <c r="BT29" s="41" t="str">
        <f t="shared" si="44"/>
        <v>Chelsea</v>
      </c>
      <c r="BX29" s="47">
        <f t="shared" si="45"/>
        <v>0</v>
      </c>
      <c r="BY29" s="147"/>
      <c r="BZ29" s="42"/>
      <c r="CA29" s="46"/>
      <c r="CB29" s="40" t="str">
        <f t="shared" si="46"/>
        <v>Flamengo</v>
      </c>
      <c r="CC29" s="45"/>
      <c r="CD29" s="45"/>
      <c r="CE29" s="41" t="str">
        <f t="shared" si="47"/>
        <v>Chelsea</v>
      </c>
      <c r="CI29" s="47">
        <f t="shared" si="48"/>
        <v>0</v>
      </c>
      <c r="CJ29" s="147"/>
      <c r="CK29" s="42"/>
      <c r="CL29" s="46"/>
      <c r="CM29" s="40" t="str">
        <f t="shared" si="49"/>
        <v>Flamengo</v>
      </c>
      <c r="CN29" s="45"/>
      <c r="CO29" s="45"/>
      <c r="CP29" s="41" t="str">
        <f t="shared" si="50"/>
        <v>Chelsea</v>
      </c>
      <c r="CT29" s="47">
        <f t="shared" si="51"/>
        <v>0</v>
      </c>
      <c r="CU29" s="147"/>
      <c r="CV29" s="42"/>
      <c r="CW29" s="46"/>
      <c r="CX29" s="40" t="str">
        <f t="shared" si="52"/>
        <v>Flamengo</v>
      </c>
      <c r="CY29" s="45"/>
      <c r="CZ29" s="45"/>
      <c r="DA29" s="41" t="str">
        <f t="shared" si="53"/>
        <v>Chelsea</v>
      </c>
      <c r="DE29" s="47">
        <f t="shared" si="54"/>
        <v>0</v>
      </c>
      <c r="DF29" s="147"/>
      <c r="DG29" s="42"/>
      <c r="DH29" s="46"/>
      <c r="DI29" s="40" t="str">
        <f t="shared" si="55"/>
        <v>Flamengo</v>
      </c>
      <c r="DJ29" s="45"/>
      <c r="DK29" s="45"/>
      <c r="DL29" s="41" t="str">
        <f t="shared" si="56"/>
        <v>Chelsea</v>
      </c>
      <c r="DP29" s="47">
        <f t="shared" si="57"/>
        <v>0</v>
      </c>
      <c r="DQ29" s="147"/>
      <c r="DR29" s="42"/>
    </row>
    <row r="30" spans="1:122" x14ac:dyDescent="0.25">
      <c r="A30" s="53">
        <f t="shared" si="58"/>
        <v>23</v>
      </c>
      <c r="B30" s="247"/>
      <c r="C30" s="248">
        <v>23</v>
      </c>
      <c r="D30" s="242" t="s">
        <v>37</v>
      </c>
      <c r="E30" s="243">
        <v>45828.708333333336</v>
      </c>
      <c r="F30" s="244" t="str">
        <f>I13</f>
        <v>Los Angeles</v>
      </c>
      <c r="G30" s="44">
        <v>0</v>
      </c>
      <c r="H30" s="44">
        <v>1</v>
      </c>
      <c r="I30" s="245" t="str">
        <f>I15</f>
        <v>Espérance Sportive de Tunis</v>
      </c>
      <c r="J30" s="246"/>
      <c r="K30" s="246"/>
      <c r="L30" s="286"/>
      <c r="N30" s="40" t="str">
        <f t="shared" si="28"/>
        <v>Los Angeles</v>
      </c>
      <c r="O30" s="45">
        <v>0</v>
      </c>
      <c r="P30" s="45">
        <v>0</v>
      </c>
      <c r="Q30" s="41" t="str">
        <f t="shared" si="29"/>
        <v>Espérance Sportive de Tunis</v>
      </c>
      <c r="R30" s="147"/>
      <c r="S30" s="147"/>
      <c r="U30" s="283">
        <f t="shared" si="30"/>
        <v>0</v>
      </c>
      <c r="V30" s="147"/>
      <c r="W30" s="42"/>
      <c r="X30" s="46"/>
      <c r="Y30" s="40" t="str">
        <f t="shared" si="31"/>
        <v>Los Angeles</v>
      </c>
      <c r="Z30" s="45">
        <v>3</v>
      </c>
      <c r="AA30" s="45">
        <v>0</v>
      </c>
      <c r="AB30" s="41" t="str">
        <f t="shared" si="32"/>
        <v>Espérance Sportive de Tunis</v>
      </c>
      <c r="AF30" s="47">
        <f t="shared" si="33"/>
        <v>0</v>
      </c>
      <c r="AG30" s="147"/>
      <c r="AH30" s="42"/>
      <c r="AI30" s="46"/>
      <c r="AJ30" s="40" t="str">
        <f t="shared" si="34"/>
        <v>Los Angeles</v>
      </c>
      <c r="AK30" s="45">
        <v>0</v>
      </c>
      <c r="AL30" s="45">
        <v>2</v>
      </c>
      <c r="AM30" s="41" t="str">
        <f t="shared" si="35"/>
        <v>Espérance Sportive de Tunis</v>
      </c>
      <c r="AQ30" s="47">
        <f t="shared" si="36"/>
        <v>2</v>
      </c>
      <c r="AR30" s="147"/>
      <c r="AS30" s="42"/>
      <c r="AT30" s="46"/>
      <c r="AU30" s="40" t="str">
        <f t="shared" si="37"/>
        <v>Los Angeles</v>
      </c>
      <c r="AV30" s="45"/>
      <c r="AW30" s="45"/>
      <c r="AX30" s="41" t="str">
        <f t="shared" si="38"/>
        <v>Espérance Sportive de Tunis</v>
      </c>
      <c r="BB30" s="47">
        <f t="shared" si="39"/>
        <v>0</v>
      </c>
      <c r="BC30" s="147"/>
      <c r="BD30" s="42"/>
      <c r="BE30" s="46"/>
      <c r="BF30" s="40" t="str">
        <f t="shared" si="40"/>
        <v>Los Angeles</v>
      </c>
      <c r="BG30" s="45"/>
      <c r="BH30" s="45"/>
      <c r="BI30" s="41" t="str">
        <f t="shared" si="41"/>
        <v>Espérance Sportive de Tunis</v>
      </c>
      <c r="BM30" s="47">
        <f t="shared" si="42"/>
        <v>0</v>
      </c>
      <c r="BN30" s="147"/>
      <c r="BO30" s="42"/>
      <c r="BP30" s="46"/>
      <c r="BQ30" s="40" t="str">
        <f t="shared" si="43"/>
        <v>Los Angeles</v>
      </c>
      <c r="BR30" s="45"/>
      <c r="BS30" s="45"/>
      <c r="BT30" s="41" t="str">
        <f t="shared" si="44"/>
        <v>Espérance Sportive de Tunis</v>
      </c>
      <c r="BX30" s="47">
        <f t="shared" si="45"/>
        <v>0</v>
      </c>
      <c r="BY30" s="147"/>
      <c r="BZ30" s="42"/>
      <c r="CA30" s="46"/>
      <c r="CB30" s="40" t="str">
        <f t="shared" si="46"/>
        <v>Los Angeles</v>
      </c>
      <c r="CC30" s="45"/>
      <c r="CD30" s="45"/>
      <c r="CE30" s="41" t="str">
        <f t="shared" si="47"/>
        <v>Espérance Sportive de Tunis</v>
      </c>
      <c r="CI30" s="47">
        <f t="shared" si="48"/>
        <v>0</v>
      </c>
      <c r="CJ30" s="147"/>
      <c r="CK30" s="42"/>
      <c r="CL30" s="46"/>
      <c r="CM30" s="40" t="str">
        <f t="shared" si="49"/>
        <v>Los Angeles</v>
      </c>
      <c r="CN30" s="45"/>
      <c r="CO30" s="45"/>
      <c r="CP30" s="41" t="str">
        <f t="shared" si="50"/>
        <v>Espérance Sportive de Tunis</v>
      </c>
      <c r="CT30" s="47">
        <f t="shared" si="51"/>
        <v>0</v>
      </c>
      <c r="CU30" s="147"/>
      <c r="CV30" s="42"/>
      <c r="CW30" s="46"/>
      <c r="CX30" s="40" t="str">
        <f t="shared" si="52"/>
        <v>Los Angeles</v>
      </c>
      <c r="CY30" s="45"/>
      <c r="CZ30" s="45"/>
      <c r="DA30" s="41" t="str">
        <f t="shared" si="53"/>
        <v>Espérance Sportive de Tunis</v>
      </c>
      <c r="DE30" s="47">
        <f t="shared" si="54"/>
        <v>0</v>
      </c>
      <c r="DF30" s="147"/>
      <c r="DG30" s="42"/>
      <c r="DH30" s="46"/>
      <c r="DI30" s="40" t="str">
        <f t="shared" si="55"/>
        <v>Los Angeles</v>
      </c>
      <c r="DJ30" s="45"/>
      <c r="DK30" s="45"/>
      <c r="DL30" s="41" t="str">
        <f t="shared" si="56"/>
        <v>Espérance Sportive de Tunis</v>
      </c>
      <c r="DP30" s="47">
        <f t="shared" si="57"/>
        <v>0</v>
      </c>
      <c r="DQ30" s="147"/>
      <c r="DR30" s="42"/>
    </row>
    <row r="31" spans="1:122" x14ac:dyDescent="0.25">
      <c r="A31" s="53">
        <f t="shared" si="58"/>
        <v>24</v>
      </c>
      <c r="B31" s="247"/>
      <c r="C31" s="248">
        <v>24</v>
      </c>
      <c r="D31" s="242" t="s">
        <v>36</v>
      </c>
      <c r="E31" s="243">
        <v>45828.875</v>
      </c>
      <c r="F31" s="244" t="str">
        <f>F9</f>
        <v>Bayern Munich</v>
      </c>
      <c r="G31" s="44">
        <v>2</v>
      </c>
      <c r="H31" s="44">
        <v>1</v>
      </c>
      <c r="I31" s="245" t="str">
        <f>F14</f>
        <v>Boca Juniors</v>
      </c>
      <c r="J31" s="246"/>
      <c r="K31" s="246"/>
      <c r="L31" s="286"/>
      <c r="N31" s="40" t="str">
        <f t="shared" si="28"/>
        <v>Bayern Munich</v>
      </c>
      <c r="O31" s="45">
        <v>2</v>
      </c>
      <c r="P31" s="45">
        <v>2</v>
      </c>
      <c r="Q31" s="41" t="str">
        <f t="shared" si="29"/>
        <v>Boca Juniors</v>
      </c>
      <c r="R31" s="147"/>
      <c r="S31" s="147"/>
      <c r="U31" s="283">
        <f t="shared" si="30"/>
        <v>0</v>
      </c>
      <c r="V31" s="147"/>
      <c r="W31" s="42"/>
      <c r="X31" s="46"/>
      <c r="Y31" s="40" t="str">
        <f t="shared" si="31"/>
        <v>Bayern Munich</v>
      </c>
      <c r="Z31" s="45">
        <v>2</v>
      </c>
      <c r="AA31" s="45">
        <v>2</v>
      </c>
      <c r="AB31" s="41" t="str">
        <f t="shared" si="32"/>
        <v>Boca Juniors</v>
      </c>
      <c r="AF31" s="47">
        <f t="shared" si="33"/>
        <v>0</v>
      </c>
      <c r="AG31" s="147"/>
      <c r="AH31" s="42"/>
      <c r="AI31" s="46"/>
      <c r="AJ31" s="40" t="str">
        <f t="shared" si="34"/>
        <v>Bayern Munich</v>
      </c>
      <c r="AK31" s="45">
        <v>1</v>
      </c>
      <c r="AL31" s="45">
        <v>3</v>
      </c>
      <c r="AM31" s="41" t="str">
        <f t="shared" si="35"/>
        <v>Boca Juniors</v>
      </c>
      <c r="AQ31" s="47">
        <f t="shared" si="36"/>
        <v>0</v>
      </c>
      <c r="AR31" s="147"/>
      <c r="AS31" s="42"/>
      <c r="AT31" s="46"/>
      <c r="AU31" s="40" t="str">
        <f t="shared" si="37"/>
        <v>Bayern Munich</v>
      </c>
      <c r="AV31" s="45"/>
      <c r="AW31" s="45"/>
      <c r="AX31" s="41" t="str">
        <f t="shared" si="38"/>
        <v>Boca Juniors</v>
      </c>
      <c r="BB31" s="47">
        <f t="shared" si="39"/>
        <v>0</v>
      </c>
      <c r="BC31" s="147"/>
      <c r="BD31" s="42"/>
      <c r="BE31" s="46"/>
      <c r="BF31" s="40" t="str">
        <f t="shared" si="40"/>
        <v>Bayern Munich</v>
      </c>
      <c r="BG31" s="45"/>
      <c r="BH31" s="45"/>
      <c r="BI31" s="41" t="str">
        <f t="shared" si="41"/>
        <v>Boca Juniors</v>
      </c>
      <c r="BM31" s="47">
        <f t="shared" si="42"/>
        <v>0</v>
      </c>
      <c r="BN31" s="147"/>
      <c r="BO31" s="42"/>
      <c r="BP31" s="46"/>
      <c r="BQ31" s="40" t="str">
        <f t="shared" si="43"/>
        <v>Bayern Munich</v>
      </c>
      <c r="BR31" s="45"/>
      <c r="BS31" s="45"/>
      <c r="BT31" s="41" t="str">
        <f t="shared" si="44"/>
        <v>Boca Juniors</v>
      </c>
      <c r="BX31" s="47">
        <f t="shared" si="45"/>
        <v>0</v>
      </c>
      <c r="BY31" s="147"/>
      <c r="BZ31" s="42"/>
      <c r="CA31" s="46"/>
      <c r="CB31" s="40" t="str">
        <f t="shared" si="46"/>
        <v>Bayern Munich</v>
      </c>
      <c r="CC31" s="45"/>
      <c r="CD31" s="45"/>
      <c r="CE31" s="41" t="str">
        <f t="shared" si="47"/>
        <v>Boca Juniors</v>
      </c>
      <c r="CI31" s="47">
        <f t="shared" si="48"/>
        <v>0</v>
      </c>
      <c r="CJ31" s="147"/>
      <c r="CK31" s="42"/>
      <c r="CL31" s="46"/>
      <c r="CM31" s="40" t="str">
        <f t="shared" si="49"/>
        <v>Bayern Munich</v>
      </c>
      <c r="CN31" s="45"/>
      <c r="CO31" s="45"/>
      <c r="CP31" s="41" t="str">
        <f t="shared" si="50"/>
        <v>Boca Juniors</v>
      </c>
      <c r="CT31" s="47">
        <f t="shared" si="51"/>
        <v>0</v>
      </c>
      <c r="CU31" s="147"/>
      <c r="CV31" s="42"/>
      <c r="CW31" s="46"/>
      <c r="CX31" s="40" t="str">
        <f t="shared" si="52"/>
        <v>Bayern Munich</v>
      </c>
      <c r="CY31" s="45"/>
      <c r="CZ31" s="45"/>
      <c r="DA31" s="41" t="str">
        <f t="shared" si="53"/>
        <v>Boca Juniors</v>
      </c>
      <c r="DE31" s="47">
        <f t="shared" si="54"/>
        <v>0</v>
      </c>
      <c r="DF31" s="147"/>
      <c r="DG31" s="42"/>
      <c r="DH31" s="46"/>
      <c r="DI31" s="40" t="str">
        <f t="shared" si="55"/>
        <v>Bayern Munich</v>
      </c>
      <c r="DJ31" s="45"/>
      <c r="DK31" s="45"/>
      <c r="DL31" s="41" t="str">
        <f t="shared" si="56"/>
        <v>Boca Juniors</v>
      </c>
      <c r="DP31" s="47">
        <f t="shared" si="57"/>
        <v>0</v>
      </c>
      <c r="DQ31" s="147"/>
      <c r="DR31" s="42"/>
    </row>
    <row r="32" spans="1:122" x14ac:dyDescent="0.25">
      <c r="A32" s="53">
        <f t="shared" si="58"/>
        <v>25</v>
      </c>
      <c r="B32" s="247"/>
      <c r="C32" s="248">
        <v>25</v>
      </c>
      <c r="D32" s="242" t="s">
        <v>39</v>
      </c>
      <c r="E32" s="243">
        <v>45829.5</v>
      </c>
      <c r="F32" s="244" t="str">
        <f>I18</f>
        <v>Mamelodi Sundowns</v>
      </c>
      <c r="G32" s="44">
        <v>0</v>
      </c>
      <c r="H32" s="44">
        <v>0</v>
      </c>
      <c r="I32" s="245" t="str">
        <f>I16</f>
        <v>Borussia Dortmund</v>
      </c>
      <c r="J32" s="246"/>
      <c r="K32" s="246"/>
      <c r="L32" s="286"/>
      <c r="N32" s="40" t="str">
        <f t="shared" si="28"/>
        <v>Mamelodi Sundowns</v>
      </c>
      <c r="O32" s="45">
        <v>0</v>
      </c>
      <c r="P32" s="45">
        <v>2</v>
      </c>
      <c r="Q32" s="41" t="str">
        <f t="shared" si="29"/>
        <v>Borussia Dortmund</v>
      </c>
      <c r="R32" s="147"/>
      <c r="S32" s="147"/>
      <c r="U32" s="283">
        <f t="shared" si="30"/>
        <v>0</v>
      </c>
      <c r="V32" s="147"/>
      <c r="W32" s="42"/>
      <c r="X32" s="46"/>
      <c r="Y32" s="40" t="str">
        <f t="shared" si="31"/>
        <v>Mamelodi Sundowns</v>
      </c>
      <c r="Z32" s="45">
        <v>3</v>
      </c>
      <c r="AA32" s="45">
        <v>2</v>
      </c>
      <c r="AB32" s="41" t="str">
        <f t="shared" si="32"/>
        <v>Borussia Dortmund</v>
      </c>
      <c r="AF32" s="47">
        <f t="shared" si="33"/>
        <v>0</v>
      </c>
      <c r="AG32" s="147"/>
      <c r="AH32" s="42"/>
      <c r="AI32" s="46"/>
      <c r="AJ32" s="40" t="str">
        <f t="shared" si="34"/>
        <v>Mamelodi Sundowns</v>
      </c>
      <c r="AK32" s="45">
        <v>0</v>
      </c>
      <c r="AL32" s="45">
        <v>1</v>
      </c>
      <c r="AM32" s="41" t="str">
        <f t="shared" si="35"/>
        <v>Borussia Dortmund</v>
      </c>
      <c r="AQ32" s="47">
        <f t="shared" si="36"/>
        <v>0</v>
      </c>
      <c r="AR32" s="147"/>
      <c r="AS32" s="42"/>
      <c r="AT32" s="46"/>
      <c r="AU32" s="40" t="str">
        <f t="shared" si="37"/>
        <v>Mamelodi Sundowns</v>
      </c>
      <c r="AV32" s="45"/>
      <c r="AW32" s="45"/>
      <c r="AX32" s="41" t="str">
        <f t="shared" si="38"/>
        <v>Borussia Dortmund</v>
      </c>
      <c r="BB32" s="47">
        <f t="shared" si="39"/>
        <v>0</v>
      </c>
      <c r="BC32" s="147"/>
      <c r="BD32" s="42"/>
      <c r="BE32" s="46"/>
      <c r="BF32" s="40" t="str">
        <f t="shared" si="40"/>
        <v>Mamelodi Sundowns</v>
      </c>
      <c r="BG32" s="45"/>
      <c r="BH32" s="45"/>
      <c r="BI32" s="41" t="str">
        <f t="shared" si="41"/>
        <v>Borussia Dortmund</v>
      </c>
      <c r="BM32" s="47">
        <f t="shared" si="42"/>
        <v>0</v>
      </c>
      <c r="BN32" s="147"/>
      <c r="BO32" s="42"/>
      <c r="BP32" s="46"/>
      <c r="BQ32" s="40" t="str">
        <f t="shared" si="43"/>
        <v>Mamelodi Sundowns</v>
      </c>
      <c r="BR32" s="45"/>
      <c r="BS32" s="45"/>
      <c r="BT32" s="41" t="str">
        <f t="shared" si="44"/>
        <v>Borussia Dortmund</v>
      </c>
      <c r="BX32" s="47">
        <f t="shared" si="45"/>
        <v>0</v>
      </c>
      <c r="BY32" s="147"/>
      <c r="BZ32" s="42"/>
      <c r="CA32" s="46"/>
      <c r="CB32" s="40" t="str">
        <f t="shared" si="46"/>
        <v>Mamelodi Sundowns</v>
      </c>
      <c r="CC32" s="45"/>
      <c r="CD32" s="45"/>
      <c r="CE32" s="41" t="str">
        <f t="shared" si="47"/>
        <v>Borussia Dortmund</v>
      </c>
      <c r="CI32" s="47">
        <f t="shared" si="48"/>
        <v>0</v>
      </c>
      <c r="CJ32" s="147"/>
      <c r="CK32" s="42"/>
      <c r="CL32" s="46"/>
      <c r="CM32" s="40" t="str">
        <f t="shared" si="49"/>
        <v>Mamelodi Sundowns</v>
      </c>
      <c r="CN32" s="45"/>
      <c r="CO32" s="45"/>
      <c r="CP32" s="41" t="str">
        <f t="shared" si="50"/>
        <v>Borussia Dortmund</v>
      </c>
      <c r="CT32" s="47">
        <f t="shared" si="51"/>
        <v>0</v>
      </c>
      <c r="CU32" s="147"/>
      <c r="CV32" s="42"/>
      <c r="CW32" s="46"/>
      <c r="CX32" s="40" t="str">
        <f t="shared" si="52"/>
        <v>Mamelodi Sundowns</v>
      </c>
      <c r="CY32" s="45"/>
      <c r="CZ32" s="45"/>
      <c r="DA32" s="41" t="str">
        <f t="shared" si="53"/>
        <v>Borussia Dortmund</v>
      </c>
      <c r="DE32" s="47">
        <f t="shared" si="54"/>
        <v>0</v>
      </c>
      <c r="DF32" s="147"/>
      <c r="DG32" s="42"/>
      <c r="DH32" s="46"/>
      <c r="DI32" s="40" t="str">
        <f t="shared" si="55"/>
        <v>Mamelodi Sundowns</v>
      </c>
      <c r="DJ32" s="45"/>
      <c r="DK32" s="45"/>
      <c r="DL32" s="41" t="str">
        <f t="shared" si="56"/>
        <v>Borussia Dortmund</v>
      </c>
      <c r="DP32" s="47">
        <f t="shared" si="57"/>
        <v>0</v>
      </c>
      <c r="DQ32" s="147"/>
      <c r="DR32" s="42"/>
    </row>
    <row r="33" spans="1:122" x14ac:dyDescent="0.25">
      <c r="A33" s="53">
        <f t="shared" si="58"/>
        <v>26</v>
      </c>
      <c r="B33" s="247"/>
      <c r="C33" s="248">
        <v>26</v>
      </c>
      <c r="D33" s="242" t="s">
        <v>38</v>
      </c>
      <c r="E33" s="243">
        <v>45829.5</v>
      </c>
      <c r="F33" s="244" t="str">
        <f>I19</f>
        <v>Internazionale</v>
      </c>
      <c r="G33" s="44">
        <v>2</v>
      </c>
      <c r="H33" s="44">
        <v>2</v>
      </c>
      <c r="I33" s="245" t="str">
        <f>I17</f>
        <v>Urawa Red Diamonds</v>
      </c>
      <c r="J33" s="246"/>
      <c r="K33" s="246"/>
      <c r="L33" s="286"/>
      <c r="N33" s="40" t="str">
        <f t="shared" si="28"/>
        <v>Internazionale</v>
      </c>
      <c r="O33" s="45">
        <v>3</v>
      </c>
      <c r="P33" s="45">
        <v>1</v>
      </c>
      <c r="Q33" s="41" t="str">
        <f t="shared" si="29"/>
        <v>Urawa Red Diamonds</v>
      </c>
      <c r="R33" s="147"/>
      <c r="S33" s="147"/>
      <c r="U33" s="283">
        <f t="shared" si="30"/>
        <v>0</v>
      </c>
      <c r="V33" s="147"/>
      <c r="W33" s="42"/>
      <c r="X33" s="46"/>
      <c r="Y33" s="40" t="str">
        <f t="shared" si="31"/>
        <v>Internazionale</v>
      </c>
      <c r="Z33" s="45">
        <v>1</v>
      </c>
      <c r="AA33" s="45">
        <v>1</v>
      </c>
      <c r="AB33" s="41" t="str">
        <f t="shared" si="32"/>
        <v>Urawa Red Diamonds</v>
      </c>
      <c r="AF33" s="47">
        <f t="shared" si="33"/>
        <v>4</v>
      </c>
      <c r="AG33" s="147"/>
      <c r="AH33" s="42"/>
      <c r="AI33" s="46"/>
      <c r="AJ33" s="40" t="str">
        <f t="shared" si="34"/>
        <v>Internazionale</v>
      </c>
      <c r="AK33" s="45">
        <v>3</v>
      </c>
      <c r="AL33" s="45">
        <v>3</v>
      </c>
      <c r="AM33" s="41" t="str">
        <f t="shared" si="35"/>
        <v>Urawa Red Diamonds</v>
      </c>
      <c r="AQ33" s="47">
        <f t="shared" si="36"/>
        <v>4</v>
      </c>
      <c r="AR33" s="147"/>
      <c r="AS33" s="42"/>
      <c r="AT33" s="46"/>
      <c r="AU33" s="40" t="str">
        <f t="shared" si="37"/>
        <v>Internazionale</v>
      </c>
      <c r="AV33" s="45"/>
      <c r="AW33" s="45"/>
      <c r="AX33" s="41" t="str">
        <f t="shared" si="38"/>
        <v>Urawa Red Diamonds</v>
      </c>
      <c r="BB33" s="47">
        <f t="shared" si="39"/>
        <v>0</v>
      </c>
      <c r="BC33" s="147"/>
      <c r="BD33" s="42"/>
      <c r="BE33" s="46"/>
      <c r="BF33" s="40" t="str">
        <f t="shared" si="40"/>
        <v>Internazionale</v>
      </c>
      <c r="BG33" s="45"/>
      <c r="BH33" s="45"/>
      <c r="BI33" s="41" t="str">
        <f t="shared" si="41"/>
        <v>Urawa Red Diamonds</v>
      </c>
      <c r="BM33" s="47">
        <f t="shared" si="42"/>
        <v>0</v>
      </c>
      <c r="BN33" s="147"/>
      <c r="BO33" s="42"/>
      <c r="BP33" s="46"/>
      <c r="BQ33" s="40" t="str">
        <f t="shared" si="43"/>
        <v>Internazionale</v>
      </c>
      <c r="BR33" s="45"/>
      <c r="BS33" s="45"/>
      <c r="BT33" s="41" t="str">
        <f t="shared" si="44"/>
        <v>Urawa Red Diamonds</v>
      </c>
      <c r="BX33" s="47">
        <f t="shared" si="45"/>
        <v>0</v>
      </c>
      <c r="BY33" s="147"/>
      <c r="BZ33" s="42"/>
      <c r="CA33" s="46"/>
      <c r="CB33" s="40" t="str">
        <f t="shared" si="46"/>
        <v>Internazionale</v>
      </c>
      <c r="CC33" s="45"/>
      <c r="CD33" s="45"/>
      <c r="CE33" s="41" t="str">
        <f t="shared" si="47"/>
        <v>Urawa Red Diamonds</v>
      </c>
      <c r="CI33" s="47">
        <f t="shared" si="48"/>
        <v>0</v>
      </c>
      <c r="CJ33" s="147"/>
      <c r="CK33" s="42"/>
      <c r="CL33" s="46"/>
      <c r="CM33" s="40" t="str">
        <f t="shared" si="49"/>
        <v>Internazionale</v>
      </c>
      <c r="CN33" s="45"/>
      <c r="CO33" s="45"/>
      <c r="CP33" s="41" t="str">
        <f t="shared" si="50"/>
        <v>Urawa Red Diamonds</v>
      </c>
      <c r="CT33" s="47">
        <f t="shared" si="51"/>
        <v>0</v>
      </c>
      <c r="CU33" s="147"/>
      <c r="CV33" s="42"/>
      <c r="CW33" s="46"/>
      <c r="CX33" s="40" t="str">
        <f t="shared" si="52"/>
        <v>Internazionale</v>
      </c>
      <c r="CY33" s="45"/>
      <c r="CZ33" s="45"/>
      <c r="DA33" s="41" t="str">
        <f t="shared" si="53"/>
        <v>Urawa Red Diamonds</v>
      </c>
      <c r="DE33" s="47">
        <f t="shared" si="54"/>
        <v>0</v>
      </c>
      <c r="DF33" s="147"/>
      <c r="DG33" s="42"/>
      <c r="DH33" s="46"/>
      <c r="DI33" s="40" t="str">
        <f t="shared" si="55"/>
        <v>Internazionale</v>
      </c>
      <c r="DJ33" s="45"/>
      <c r="DK33" s="45"/>
      <c r="DL33" s="41" t="str">
        <f t="shared" si="56"/>
        <v>Urawa Red Diamonds</v>
      </c>
      <c r="DP33" s="47">
        <f t="shared" si="57"/>
        <v>0</v>
      </c>
      <c r="DQ33" s="147"/>
      <c r="DR33" s="42"/>
    </row>
    <row r="34" spans="1:122" x14ac:dyDescent="0.25">
      <c r="A34" s="53">
        <f t="shared" si="58"/>
        <v>27</v>
      </c>
      <c r="B34" s="247"/>
      <c r="C34" s="248">
        <v>27</v>
      </c>
      <c r="D34" s="242" t="s">
        <v>39</v>
      </c>
      <c r="E34" s="243">
        <v>45829.75</v>
      </c>
      <c r="F34" s="244" t="str">
        <f>F16</f>
        <v>Fluminense</v>
      </c>
      <c r="G34" s="44">
        <v>3</v>
      </c>
      <c r="H34" s="44">
        <v>1</v>
      </c>
      <c r="I34" s="245" t="str">
        <f>F18</f>
        <v>Ulsan HD</v>
      </c>
      <c r="J34" s="246"/>
      <c r="K34" s="246"/>
      <c r="L34" s="286"/>
      <c r="N34" s="40" t="str">
        <f t="shared" si="28"/>
        <v>Fluminense</v>
      </c>
      <c r="O34" s="45">
        <v>2</v>
      </c>
      <c r="P34" s="45">
        <v>1</v>
      </c>
      <c r="Q34" s="41" t="str">
        <f t="shared" si="29"/>
        <v>Ulsan HD</v>
      </c>
      <c r="R34" s="147"/>
      <c r="S34" s="147"/>
      <c r="U34" s="283">
        <f t="shared" si="30"/>
        <v>2</v>
      </c>
      <c r="V34" s="147"/>
      <c r="W34" s="42"/>
      <c r="X34" s="46"/>
      <c r="Y34" s="40" t="str">
        <f t="shared" si="31"/>
        <v>Fluminense</v>
      </c>
      <c r="Z34" s="45">
        <v>2</v>
      </c>
      <c r="AA34" s="45">
        <v>1</v>
      </c>
      <c r="AB34" s="41" t="str">
        <f t="shared" si="32"/>
        <v>Ulsan HD</v>
      </c>
      <c r="AF34" s="47">
        <f t="shared" si="33"/>
        <v>2</v>
      </c>
      <c r="AG34" s="147"/>
      <c r="AH34" s="42"/>
      <c r="AI34" s="46"/>
      <c r="AJ34" s="40" t="str">
        <f t="shared" si="34"/>
        <v>Fluminense</v>
      </c>
      <c r="AK34" s="45">
        <v>2</v>
      </c>
      <c r="AL34" s="45">
        <v>2</v>
      </c>
      <c r="AM34" s="41" t="str">
        <f t="shared" si="35"/>
        <v>Ulsan HD</v>
      </c>
      <c r="AQ34" s="47">
        <f t="shared" si="36"/>
        <v>0</v>
      </c>
      <c r="AR34" s="147"/>
      <c r="AS34" s="42"/>
      <c r="AT34" s="46"/>
      <c r="AU34" s="40" t="str">
        <f t="shared" si="37"/>
        <v>Fluminense</v>
      </c>
      <c r="AV34" s="45"/>
      <c r="AW34" s="45"/>
      <c r="AX34" s="41" t="str">
        <f t="shared" si="38"/>
        <v>Ulsan HD</v>
      </c>
      <c r="BB34" s="47">
        <f t="shared" si="39"/>
        <v>0</v>
      </c>
      <c r="BC34" s="147"/>
      <c r="BD34" s="42"/>
      <c r="BE34" s="46"/>
      <c r="BF34" s="40" t="str">
        <f t="shared" si="40"/>
        <v>Fluminense</v>
      </c>
      <c r="BG34" s="45"/>
      <c r="BH34" s="45"/>
      <c r="BI34" s="41" t="str">
        <f t="shared" si="41"/>
        <v>Ulsan HD</v>
      </c>
      <c r="BM34" s="47">
        <f t="shared" si="42"/>
        <v>0</v>
      </c>
      <c r="BN34" s="147"/>
      <c r="BO34" s="42"/>
      <c r="BP34" s="46"/>
      <c r="BQ34" s="40" t="str">
        <f t="shared" si="43"/>
        <v>Fluminense</v>
      </c>
      <c r="BR34" s="45"/>
      <c r="BS34" s="45"/>
      <c r="BT34" s="41" t="str">
        <f t="shared" si="44"/>
        <v>Ulsan HD</v>
      </c>
      <c r="BX34" s="47">
        <f t="shared" si="45"/>
        <v>0</v>
      </c>
      <c r="BY34" s="147"/>
      <c r="BZ34" s="42"/>
      <c r="CA34" s="46"/>
      <c r="CB34" s="40" t="str">
        <f t="shared" si="46"/>
        <v>Fluminense</v>
      </c>
      <c r="CC34" s="45"/>
      <c r="CD34" s="45"/>
      <c r="CE34" s="41" t="str">
        <f t="shared" si="47"/>
        <v>Ulsan HD</v>
      </c>
      <c r="CI34" s="47">
        <f t="shared" si="48"/>
        <v>0</v>
      </c>
      <c r="CJ34" s="147"/>
      <c r="CK34" s="42"/>
      <c r="CL34" s="46"/>
      <c r="CM34" s="40" t="str">
        <f t="shared" si="49"/>
        <v>Fluminense</v>
      </c>
      <c r="CN34" s="45"/>
      <c r="CO34" s="45"/>
      <c r="CP34" s="41" t="str">
        <f t="shared" si="50"/>
        <v>Ulsan HD</v>
      </c>
      <c r="CT34" s="47">
        <f t="shared" si="51"/>
        <v>0</v>
      </c>
      <c r="CU34" s="147"/>
      <c r="CV34" s="42"/>
      <c r="CW34" s="46"/>
      <c r="CX34" s="40" t="str">
        <f t="shared" si="52"/>
        <v>Fluminense</v>
      </c>
      <c r="CY34" s="45"/>
      <c r="CZ34" s="45"/>
      <c r="DA34" s="41" t="str">
        <f t="shared" si="53"/>
        <v>Ulsan HD</v>
      </c>
      <c r="DE34" s="47">
        <f t="shared" si="54"/>
        <v>0</v>
      </c>
      <c r="DF34" s="147"/>
      <c r="DG34" s="42"/>
      <c r="DH34" s="46"/>
      <c r="DI34" s="40" t="str">
        <f t="shared" si="55"/>
        <v>Fluminense</v>
      </c>
      <c r="DJ34" s="45"/>
      <c r="DK34" s="45"/>
      <c r="DL34" s="41" t="str">
        <f t="shared" si="56"/>
        <v>Ulsan HD</v>
      </c>
      <c r="DP34" s="47">
        <f t="shared" si="57"/>
        <v>0</v>
      </c>
      <c r="DQ34" s="147"/>
      <c r="DR34" s="42"/>
    </row>
    <row r="35" spans="1:122" x14ac:dyDescent="0.25">
      <c r="A35" s="53">
        <f t="shared" si="58"/>
        <v>28</v>
      </c>
      <c r="B35" s="247"/>
      <c r="C35" s="248">
        <v>28</v>
      </c>
      <c r="D35" s="242" t="s">
        <v>38</v>
      </c>
      <c r="E35" s="243">
        <v>45829.75</v>
      </c>
      <c r="F35" s="244" t="str">
        <f>F17</f>
        <v>River Plate</v>
      </c>
      <c r="G35" s="44">
        <v>2</v>
      </c>
      <c r="H35" s="44">
        <v>1</v>
      </c>
      <c r="I35" s="245" t="str">
        <f>F19</f>
        <v>Monterrey</v>
      </c>
      <c r="J35" s="246"/>
      <c r="K35" s="246"/>
      <c r="L35" s="286"/>
      <c r="N35" s="40" t="str">
        <f t="shared" si="28"/>
        <v>River Plate</v>
      </c>
      <c r="O35" s="45">
        <v>1</v>
      </c>
      <c r="P35" s="45">
        <v>0</v>
      </c>
      <c r="Q35" s="41" t="str">
        <f t="shared" si="29"/>
        <v>Monterrey</v>
      </c>
      <c r="R35" s="147"/>
      <c r="S35" s="147"/>
      <c r="U35" s="283">
        <f t="shared" si="30"/>
        <v>4</v>
      </c>
      <c r="V35" s="147"/>
      <c r="W35" s="42"/>
      <c r="X35" s="46"/>
      <c r="Y35" s="40" t="str">
        <f t="shared" si="31"/>
        <v>River Plate</v>
      </c>
      <c r="Z35" s="45">
        <v>0</v>
      </c>
      <c r="AA35" s="45">
        <v>3</v>
      </c>
      <c r="AB35" s="41" t="str">
        <f t="shared" si="32"/>
        <v>Monterrey</v>
      </c>
      <c r="AF35" s="47">
        <f t="shared" si="33"/>
        <v>0</v>
      </c>
      <c r="AG35" s="147"/>
      <c r="AH35" s="42"/>
      <c r="AI35" s="46"/>
      <c r="AJ35" s="40" t="str">
        <f t="shared" si="34"/>
        <v>River Plate</v>
      </c>
      <c r="AK35" s="45">
        <v>0</v>
      </c>
      <c r="AL35" s="45">
        <v>0</v>
      </c>
      <c r="AM35" s="41" t="str">
        <f t="shared" si="35"/>
        <v>Monterrey</v>
      </c>
      <c r="AQ35" s="47">
        <f t="shared" si="36"/>
        <v>0</v>
      </c>
      <c r="AR35" s="147"/>
      <c r="AS35" s="42"/>
      <c r="AT35" s="46"/>
      <c r="AU35" s="40" t="str">
        <f t="shared" si="37"/>
        <v>River Plate</v>
      </c>
      <c r="AV35" s="45"/>
      <c r="AW35" s="45"/>
      <c r="AX35" s="41" t="str">
        <f t="shared" si="38"/>
        <v>Monterrey</v>
      </c>
      <c r="BB35" s="47">
        <f t="shared" si="39"/>
        <v>0</v>
      </c>
      <c r="BC35" s="147"/>
      <c r="BD35" s="42"/>
      <c r="BE35" s="46"/>
      <c r="BF35" s="40" t="str">
        <f t="shared" si="40"/>
        <v>River Plate</v>
      </c>
      <c r="BG35" s="45"/>
      <c r="BH35" s="45"/>
      <c r="BI35" s="41" t="str">
        <f t="shared" si="41"/>
        <v>Monterrey</v>
      </c>
      <c r="BM35" s="47">
        <f t="shared" si="42"/>
        <v>0</v>
      </c>
      <c r="BN35" s="147"/>
      <c r="BO35" s="42"/>
      <c r="BP35" s="46"/>
      <c r="BQ35" s="40" t="str">
        <f t="shared" si="43"/>
        <v>River Plate</v>
      </c>
      <c r="BR35" s="45"/>
      <c r="BS35" s="45"/>
      <c r="BT35" s="41" t="str">
        <f t="shared" si="44"/>
        <v>Monterrey</v>
      </c>
      <c r="BX35" s="47">
        <f t="shared" si="45"/>
        <v>0</v>
      </c>
      <c r="BY35" s="147"/>
      <c r="BZ35" s="42"/>
      <c r="CA35" s="46"/>
      <c r="CB35" s="40" t="str">
        <f t="shared" si="46"/>
        <v>River Plate</v>
      </c>
      <c r="CC35" s="45"/>
      <c r="CD35" s="45"/>
      <c r="CE35" s="41" t="str">
        <f t="shared" si="47"/>
        <v>Monterrey</v>
      </c>
      <c r="CI35" s="47">
        <f t="shared" si="48"/>
        <v>0</v>
      </c>
      <c r="CJ35" s="147"/>
      <c r="CK35" s="42"/>
      <c r="CL35" s="46"/>
      <c r="CM35" s="40" t="str">
        <f t="shared" si="49"/>
        <v>River Plate</v>
      </c>
      <c r="CN35" s="45"/>
      <c r="CO35" s="45"/>
      <c r="CP35" s="41" t="str">
        <f t="shared" si="50"/>
        <v>Monterrey</v>
      </c>
      <c r="CT35" s="47">
        <f t="shared" si="51"/>
        <v>0</v>
      </c>
      <c r="CU35" s="147"/>
      <c r="CV35" s="42"/>
      <c r="CW35" s="46"/>
      <c r="CX35" s="40" t="str">
        <f t="shared" si="52"/>
        <v>River Plate</v>
      </c>
      <c r="CY35" s="45"/>
      <c r="CZ35" s="45"/>
      <c r="DA35" s="41" t="str">
        <f t="shared" si="53"/>
        <v>Monterrey</v>
      </c>
      <c r="DE35" s="47">
        <f t="shared" si="54"/>
        <v>0</v>
      </c>
      <c r="DF35" s="147"/>
      <c r="DG35" s="42"/>
      <c r="DH35" s="46"/>
      <c r="DI35" s="40" t="str">
        <f t="shared" si="55"/>
        <v>River Plate</v>
      </c>
      <c r="DJ35" s="45"/>
      <c r="DK35" s="45"/>
      <c r="DL35" s="41" t="str">
        <f t="shared" si="56"/>
        <v>Monterrey</v>
      </c>
      <c r="DP35" s="47">
        <f t="shared" si="57"/>
        <v>0</v>
      </c>
      <c r="DQ35" s="147"/>
      <c r="DR35" s="42"/>
    </row>
    <row r="36" spans="1:122" x14ac:dyDescent="0.25">
      <c r="A36" s="53">
        <f t="shared" si="58"/>
        <v>29</v>
      </c>
      <c r="B36" s="247"/>
      <c r="C36" s="248">
        <v>29</v>
      </c>
      <c r="D36" s="242" t="s">
        <v>31</v>
      </c>
      <c r="E36" s="243">
        <v>45830.5</v>
      </c>
      <c r="F36" s="244" t="str">
        <f>I23</f>
        <v>Juventus</v>
      </c>
      <c r="G36" s="44">
        <v>2</v>
      </c>
      <c r="H36" s="44">
        <v>1</v>
      </c>
      <c r="I36" s="245" t="str">
        <f>I20</f>
        <v>Wydad AC</v>
      </c>
      <c r="J36" s="246"/>
      <c r="K36" s="246"/>
      <c r="L36" s="286"/>
      <c r="N36" s="40" t="str">
        <f t="shared" si="28"/>
        <v>Juventus</v>
      </c>
      <c r="O36" s="45">
        <v>2</v>
      </c>
      <c r="P36" s="45">
        <v>1</v>
      </c>
      <c r="Q36" s="41" t="str">
        <f t="shared" si="29"/>
        <v>Wydad AC</v>
      </c>
      <c r="R36" s="147"/>
      <c r="S36" s="147"/>
      <c r="U36" s="283">
        <f t="shared" si="30"/>
        <v>6</v>
      </c>
      <c r="V36" s="147"/>
      <c r="W36" s="42"/>
      <c r="X36" s="46"/>
      <c r="Y36" s="40" t="str">
        <f t="shared" si="31"/>
        <v>Juventus</v>
      </c>
      <c r="Z36" s="45">
        <v>2</v>
      </c>
      <c r="AA36" s="45">
        <v>3</v>
      </c>
      <c r="AB36" s="41" t="str">
        <f t="shared" si="32"/>
        <v>Wydad AC</v>
      </c>
      <c r="AF36" s="47">
        <f t="shared" si="33"/>
        <v>0</v>
      </c>
      <c r="AG36" s="147"/>
      <c r="AH36" s="42"/>
      <c r="AI36" s="46"/>
      <c r="AJ36" s="40" t="str">
        <f t="shared" si="34"/>
        <v>Juventus</v>
      </c>
      <c r="AK36" s="45">
        <v>3</v>
      </c>
      <c r="AL36" s="45">
        <v>3</v>
      </c>
      <c r="AM36" s="41" t="str">
        <f t="shared" si="35"/>
        <v>Wydad AC</v>
      </c>
      <c r="AQ36" s="47">
        <f t="shared" si="36"/>
        <v>0</v>
      </c>
      <c r="AR36" s="147"/>
      <c r="AS36" s="42"/>
      <c r="AT36" s="46"/>
      <c r="AU36" s="40" t="str">
        <f t="shared" si="37"/>
        <v>Juventus</v>
      </c>
      <c r="AV36" s="45"/>
      <c r="AW36" s="45"/>
      <c r="AX36" s="41" t="str">
        <f t="shared" si="38"/>
        <v>Wydad AC</v>
      </c>
      <c r="BB36" s="47">
        <f t="shared" si="39"/>
        <v>0</v>
      </c>
      <c r="BC36" s="147"/>
      <c r="BD36" s="42"/>
      <c r="BE36" s="46"/>
      <c r="BF36" s="40" t="str">
        <f t="shared" si="40"/>
        <v>Juventus</v>
      </c>
      <c r="BG36" s="45"/>
      <c r="BH36" s="45"/>
      <c r="BI36" s="41" t="str">
        <f t="shared" si="41"/>
        <v>Wydad AC</v>
      </c>
      <c r="BM36" s="47">
        <f t="shared" si="42"/>
        <v>0</v>
      </c>
      <c r="BN36" s="147"/>
      <c r="BO36" s="42"/>
      <c r="BP36" s="46"/>
      <c r="BQ36" s="40" t="str">
        <f t="shared" si="43"/>
        <v>Juventus</v>
      </c>
      <c r="BR36" s="45"/>
      <c r="BS36" s="45"/>
      <c r="BT36" s="41" t="str">
        <f t="shared" si="44"/>
        <v>Wydad AC</v>
      </c>
      <c r="BX36" s="47">
        <f t="shared" si="45"/>
        <v>0</v>
      </c>
      <c r="BY36" s="147"/>
      <c r="BZ36" s="42"/>
      <c r="CA36" s="46"/>
      <c r="CB36" s="40" t="str">
        <f t="shared" si="46"/>
        <v>Juventus</v>
      </c>
      <c r="CC36" s="45"/>
      <c r="CD36" s="45"/>
      <c r="CE36" s="41" t="str">
        <f t="shared" si="47"/>
        <v>Wydad AC</v>
      </c>
      <c r="CI36" s="47">
        <f t="shared" si="48"/>
        <v>0</v>
      </c>
      <c r="CJ36" s="147"/>
      <c r="CK36" s="42"/>
      <c r="CL36" s="46"/>
      <c r="CM36" s="40" t="str">
        <f t="shared" si="49"/>
        <v>Juventus</v>
      </c>
      <c r="CN36" s="45"/>
      <c r="CO36" s="45"/>
      <c r="CP36" s="41" t="str">
        <f t="shared" si="50"/>
        <v>Wydad AC</v>
      </c>
      <c r="CT36" s="47">
        <f t="shared" si="51"/>
        <v>0</v>
      </c>
      <c r="CU36" s="147"/>
      <c r="CV36" s="42"/>
      <c r="CW36" s="46"/>
      <c r="CX36" s="40" t="str">
        <f t="shared" si="52"/>
        <v>Juventus</v>
      </c>
      <c r="CY36" s="45"/>
      <c r="CZ36" s="45"/>
      <c r="DA36" s="41" t="str">
        <f t="shared" si="53"/>
        <v>Wydad AC</v>
      </c>
      <c r="DE36" s="47">
        <f t="shared" si="54"/>
        <v>0</v>
      </c>
      <c r="DF36" s="147"/>
      <c r="DG36" s="42"/>
      <c r="DH36" s="46"/>
      <c r="DI36" s="40" t="str">
        <f t="shared" si="55"/>
        <v>Juventus</v>
      </c>
      <c r="DJ36" s="45"/>
      <c r="DK36" s="45"/>
      <c r="DL36" s="41" t="str">
        <f t="shared" si="56"/>
        <v>Wydad AC</v>
      </c>
      <c r="DP36" s="47">
        <f t="shared" si="57"/>
        <v>0</v>
      </c>
      <c r="DQ36" s="147"/>
      <c r="DR36" s="42"/>
    </row>
    <row r="37" spans="1:122" x14ac:dyDescent="0.25">
      <c r="A37" s="53">
        <f t="shared" si="58"/>
        <v>30</v>
      </c>
      <c r="B37" s="247"/>
      <c r="C37" s="248">
        <v>30</v>
      </c>
      <c r="D37" s="242" t="s">
        <v>40</v>
      </c>
      <c r="E37" s="243">
        <v>45830.625</v>
      </c>
      <c r="F37" s="244" t="str">
        <f>F21</f>
        <v>Real Madrid</v>
      </c>
      <c r="G37" s="44">
        <v>3</v>
      </c>
      <c r="H37" s="44">
        <v>1</v>
      </c>
      <c r="I37" s="245" t="str">
        <f>F22</f>
        <v>Pachuca</v>
      </c>
      <c r="J37" s="246"/>
      <c r="K37" s="246"/>
      <c r="L37" s="286"/>
      <c r="N37" s="40" t="str">
        <f t="shared" si="28"/>
        <v>Real Madrid</v>
      </c>
      <c r="O37" s="45">
        <v>3</v>
      </c>
      <c r="P37" s="45">
        <v>1</v>
      </c>
      <c r="Q37" s="41" t="str">
        <f t="shared" si="29"/>
        <v>Pachuca</v>
      </c>
      <c r="R37" s="147"/>
      <c r="S37" s="147"/>
      <c r="U37" s="283">
        <f t="shared" si="30"/>
        <v>6</v>
      </c>
      <c r="V37" s="147"/>
      <c r="W37" s="42"/>
      <c r="X37" s="46"/>
      <c r="Y37" s="40" t="str">
        <f t="shared" si="31"/>
        <v>Real Madrid</v>
      </c>
      <c r="Z37" s="45">
        <v>1</v>
      </c>
      <c r="AA37" s="45">
        <v>2</v>
      </c>
      <c r="AB37" s="41" t="str">
        <f t="shared" si="32"/>
        <v>Pachuca</v>
      </c>
      <c r="AF37" s="47">
        <f t="shared" si="33"/>
        <v>0</v>
      </c>
      <c r="AG37" s="147"/>
      <c r="AH37" s="42"/>
      <c r="AI37" s="46"/>
      <c r="AJ37" s="40" t="str">
        <f t="shared" si="34"/>
        <v>Real Madrid</v>
      </c>
      <c r="AK37" s="45">
        <v>1</v>
      </c>
      <c r="AL37" s="45">
        <v>0</v>
      </c>
      <c r="AM37" s="41" t="str">
        <f t="shared" si="35"/>
        <v>Pachuca</v>
      </c>
      <c r="AQ37" s="47">
        <f t="shared" si="36"/>
        <v>2</v>
      </c>
      <c r="AR37" s="147"/>
      <c r="AS37" s="42"/>
      <c r="AT37" s="46"/>
      <c r="AU37" s="40" t="str">
        <f t="shared" si="37"/>
        <v>Real Madrid</v>
      </c>
      <c r="AV37" s="45"/>
      <c r="AW37" s="45"/>
      <c r="AX37" s="41" t="str">
        <f t="shared" si="38"/>
        <v>Pachuca</v>
      </c>
      <c r="BB37" s="47">
        <f t="shared" si="39"/>
        <v>0</v>
      </c>
      <c r="BC37" s="147"/>
      <c r="BD37" s="42"/>
      <c r="BE37" s="46"/>
      <c r="BF37" s="40" t="str">
        <f t="shared" si="40"/>
        <v>Real Madrid</v>
      </c>
      <c r="BG37" s="45"/>
      <c r="BH37" s="45"/>
      <c r="BI37" s="41" t="str">
        <f t="shared" si="41"/>
        <v>Pachuca</v>
      </c>
      <c r="BM37" s="47">
        <f t="shared" si="42"/>
        <v>0</v>
      </c>
      <c r="BN37" s="147"/>
      <c r="BO37" s="42"/>
      <c r="BP37" s="46"/>
      <c r="BQ37" s="40" t="str">
        <f t="shared" si="43"/>
        <v>Real Madrid</v>
      </c>
      <c r="BR37" s="45"/>
      <c r="BS37" s="45"/>
      <c r="BT37" s="41" t="str">
        <f t="shared" si="44"/>
        <v>Pachuca</v>
      </c>
      <c r="BX37" s="47">
        <f t="shared" si="45"/>
        <v>0</v>
      </c>
      <c r="BY37" s="147"/>
      <c r="BZ37" s="42"/>
      <c r="CA37" s="46"/>
      <c r="CB37" s="40" t="str">
        <f t="shared" si="46"/>
        <v>Real Madrid</v>
      </c>
      <c r="CC37" s="45"/>
      <c r="CD37" s="45"/>
      <c r="CE37" s="41" t="str">
        <f t="shared" si="47"/>
        <v>Pachuca</v>
      </c>
      <c r="CI37" s="47">
        <f t="shared" si="48"/>
        <v>0</v>
      </c>
      <c r="CJ37" s="147"/>
      <c r="CK37" s="42"/>
      <c r="CL37" s="46"/>
      <c r="CM37" s="40" t="str">
        <f t="shared" si="49"/>
        <v>Real Madrid</v>
      </c>
      <c r="CN37" s="45"/>
      <c r="CO37" s="45"/>
      <c r="CP37" s="41" t="str">
        <f t="shared" si="50"/>
        <v>Pachuca</v>
      </c>
      <c r="CT37" s="47">
        <f t="shared" si="51"/>
        <v>0</v>
      </c>
      <c r="CU37" s="147"/>
      <c r="CV37" s="42"/>
      <c r="CW37" s="46"/>
      <c r="CX37" s="40" t="str">
        <f t="shared" si="52"/>
        <v>Real Madrid</v>
      </c>
      <c r="CY37" s="45"/>
      <c r="CZ37" s="45"/>
      <c r="DA37" s="41" t="str">
        <f t="shared" si="53"/>
        <v>Pachuca</v>
      </c>
      <c r="DE37" s="47">
        <f t="shared" si="54"/>
        <v>0</v>
      </c>
      <c r="DF37" s="147"/>
      <c r="DG37" s="42"/>
      <c r="DH37" s="46"/>
      <c r="DI37" s="40" t="str">
        <f t="shared" si="55"/>
        <v>Real Madrid</v>
      </c>
      <c r="DJ37" s="45"/>
      <c r="DK37" s="45"/>
      <c r="DL37" s="41" t="str">
        <f t="shared" si="56"/>
        <v>Pachuca</v>
      </c>
      <c r="DP37" s="47">
        <f t="shared" si="57"/>
        <v>0</v>
      </c>
      <c r="DQ37" s="147"/>
      <c r="DR37" s="42"/>
    </row>
    <row r="38" spans="1:122" x14ac:dyDescent="0.25">
      <c r="A38" s="53">
        <f t="shared" si="58"/>
        <v>31</v>
      </c>
      <c r="B38" s="247"/>
      <c r="C38" s="248">
        <v>31</v>
      </c>
      <c r="D38" s="242" t="s">
        <v>40</v>
      </c>
      <c r="E38" s="243">
        <v>45830.75</v>
      </c>
      <c r="F38" s="244" t="str">
        <f>I22</f>
        <v>Salzburg</v>
      </c>
      <c r="G38" s="44">
        <v>2</v>
      </c>
      <c r="H38" s="44">
        <v>2</v>
      </c>
      <c r="I38" s="245" t="str">
        <f>I21</f>
        <v>Al Hilal</v>
      </c>
      <c r="J38" s="246"/>
      <c r="K38" s="246"/>
      <c r="L38" s="286"/>
      <c r="N38" s="40" t="str">
        <f t="shared" si="28"/>
        <v>Salzburg</v>
      </c>
      <c r="O38" s="45">
        <v>2</v>
      </c>
      <c r="P38" s="45">
        <v>1</v>
      </c>
      <c r="Q38" s="41" t="str">
        <f t="shared" si="29"/>
        <v>Al Hilal</v>
      </c>
      <c r="R38" s="147"/>
      <c r="S38" s="147"/>
      <c r="U38" s="283">
        <f t="shared" si="30"/>
        <v>0</v>
      </c>
      <c r="V38" s="147"/>
      <c r="W38" s="42"/>
      <c r="X38" s="46"/>
      <c r="Y38" s="40" t="str">
        <f t="shared" si="31"/>
        <v>Salzburg</v>
      </c>
      <c r="Z38" s="45">
        <v>2</v>
      </c>
      <c r="AA38" s="45">
        <v>2</v>
      </c>
      <c r="AB38" s="41" t="str">
        <f t="shared" si="32"/>
        <v>Al Hilal</v>
      </c>
      <c r="AF38" s="47">
        <f t="shared" si="33"/>
        <v>6</v>
      </c>
      <c r="AG38" s="147"/>
      <c r="AH38" s="42"/>
      <c r="AI38" s="46"/>
      <c r="AJ38" s="40" t="str">
        <f t="shared" si="34"/>
        <v>Salzburg</v>
      </c>
      <c r="AK38" s="45">
        <v>0</v>
      </c>
      <c r="AL38" s="45">
        <v>1</v>
      </c>
      <c r="AM38" s="41" t="str">
        <f t="shared" si="35"/>
        <v>Al Hilal</v>
      </c>
      <c r="AQ38" s="47">
        <f t="shared" si="36"/>
        <v>0</v>
      </c>
      <c r="AR38" s="147"/>
      <c r="AS38" s="42"/>
      <c r="AT38" s="46"/>
      <c r="AU38" s="40" t="str">
        <f t="shared" si="37"/>
        <v>Salzburg</v>
      </c>
      <c r="AV38" s="45"/>
      <c r="AW38" s="45"/>
      <c r="AX38" s="41" t="str">
        <f t="shared" si="38"/>
        <v>Al Hilal</v>
      </c>
      <c r="BB38" s="47">
        <f t="shared" si="39"/>
        <v>0</v>
      </c>
      <c r="BC38" s="147"/>
      <c r="BD38" s="42"/>
      <c r="BE38" s="46"/>
      <c r="BF38" s="40" t="str">
        <f t="shared" si="40"/>
        <v>Salzburg</v>
      </c>
      <c r="BG38" s="45"/>
      <c r="BH38" s="45"/>
      <c r="BI38" s="41" t="str">
        <f t="shared" si="41"/>
        <v>Al Hilal</v>
      </c>
      <c r="BM38" s="47">
        <f t="shared" si="42"/>
        <v>0</v>
      </c>
      <c r="BN38" s="147"/>
      <c r="BO38" s="42"/>
      <c r="BP38" s="46"/>
      <c r="BQ38" s="40" t="str">
        <f t="shared" si="43"/>
        <v>Salzburg</v>
      </c>
      <c r="BR38" s="45"/>
      <c r="BS38" s="45"/>
      <c r="BT38" s="41" t="str">
        <f t="shared" si="44"/>
        <v>Al Hilal</v>
      </c>
      <c r="BX38" s="47">
        <f t="shared" si="45"/>
        <v>0</v>
      </c>
      <c r="BY38" s="147"/>
      <c r="BZ38" s="42"/>
      <c r="CA38" s="46"/>
      <c r="CB38" s="40" t="str">
        <f t="shared" si="46"/>
        <v>Salzburg</v>
      </c>
      <c r="CC38" s="45"/>
      <c r="CD38" s="45"/>
      <c r="CE38" s="41" t="str">
        <f t="shared" si="47"/>
        <v>Al Hilal</v>
      </c>
      <c r="CI38" s="47">
        <f t="shared" si="48"/>
        <v>0</v>
      </c>
      <c r="CJ38" s="147"/>
      <c r="CK38" s="42"/>
      <c r="CL38" s="46"/>
      <c r="CM38" s="40" t="str">
        <f t="shared" si="49"/>
        <v>Salzburg</v>
      </c>
      <c r="CN38" s="45"/>
      <c r="CO38" s="45"/>
      <c r="CP38" s="41" t="str">
        <f t="shared" si="50"/>
        <v>Al Hilal</v>
      </c>
      <c r="CT38" s="47">
        <f t="shared" si="51"/>
        <v>0</v>
      </c>
      <c r="CU38" s="147"/>
      <c r="CV38" s="42"/>
      <c r="CW38" s="46"/>
      <c r="CX38" s="40" t="str">
        <f t="shared" si="52"/>
        <v>Salzburg</v>
      </c>
      <c r="CY38" s="45"/>
      <c r="CZ38" s="45"/>
      <c r="DA38" s="41" t="str">
        <f t="shared" si="53"/>
        <v>Al Hilal</v>
      </c>
      <c r="DE38" s="47">
        <f t="shared" si="54"/>
        <v>0</v>
      </c>
      <c r="DF38" s="147"/>
      <c r="DG38" s="42"/>
      <c r="DH38" s="46"/>
      <c r="DI38" s="40" t="str">
        <f t="shared" si="55"/>
        <v>Salzburg</v>
      </c>
      <c r="DJ38" s="45"/>
      <c r="DK38" s="45"/>
      <c r="DL38" s="41" t="str">
        <f t="shared" si="56"/>
        <v>Al Hilal</v>
      </c>
      <c r="DP38" s="47">
        <f t="shared" si="57"/>
        <v>0</v>
      </c>
      <c r="DQ38" s="147"/>
      <c r="DR38" s="42"/>
    </row>
    <row r="39" spans="1:122" x14ac:dyDescent="0.25">
      <c r="A39" s="53">
        <f t="shared" si="58"/>
        <v>32</v>
      </c>
      <c r="B39" s="247"/>
      <c r="C39" s="248">
        <v>32</v>
      </c>
      <c r="D39" s="242" t="s">
        <v>31</v>
      </c>
      <c r="E39" s="243">
        <v>45830.875</v>
      </c>
      <c r="F39" s="244" t="str">
        <f>F20</f>
        <v>Manchester City</v>
      </c>
      <c r="G39" s="44">
        <v>3</v>
      </c>
      <c r="H39" s="44">
        <v>2</v>
      </c>
      <c r="I39" s="245" t="str">
        <f>F23</f>
        <v>Al Ain</v>
      </c>
      <c r="J39" s="246"/>
      <c r="K39" s="246"/>
      <c r="L39" s="286"/>
      <c r="N39" s="40" t="str">
        <f t="shared" si="28"/>
        <v>Manchester City</v>
      </c>
      <c r="O39" s="45">
        <v>2</v>
      </c>
      <c r="P39" s="45">
        <v>0</v>
      </c>
      <c r="Q39" s="41" t="str">
        <f t="shared" si="29"/>
        <v>Al Ain</v>
      </c>
      <c r="R39" s="147"/>
      <c r="S39" s="147"/>
      <c r="U39" s="283">
        <f t="shared" si="30"/>
        <v>2</v>
      </c>
      <c r="V39" s="147"/>
      <c r="W39" s="42"/>
      <c r="X39" s="46"/>
      <c r="Y39" s="40" t="str">
        <f t="shared" si="31"/>
        <v>Manchester City</v>
      </c>
      <c r="Z39" s="45">
        <v>2</v>
      </c>
      <c r="AA39" s="45">
        <v>3</v>
      </c>
      <c r="AB39" s="41" t="str">
        <f t="shared" si="32"/>
        <v>Al Ain</v>
      </c>
      <c r="AF39" s="47">
        <f t="shared" si="33"/>
        <v>0</v>
      </c>
      <c r="AG39" s="147"/>
      <c r="AH39" s="42"/>
      <c r="AI39" s="46"/>
      <c r="AJ39" s="40" t="str">
        <f t="shared" si="34"/>
        <v>Manchester City</v>
      </c>
      <c r="AK39" s="45">
        <v>2</v>
      </c>
      <c r="AL39" s="45">
        <v>3</v>
      </c>
      <c r="AM39" s="41" t="str">
        <f t="shared" si="35"/>
        <v>Al Ain</v>
      </c>
      <c r="AQ39" s="47">
        <f t="shared" si="36"/>
        <v>0</v>
      </c>
      <c r="AR39" s="147"/>
      <c r="AS39" s="42"/>
      <c r="AT39" s="46"/>
      <c r="AU39" s="40" t="str">
        <f t="shared" si="37"/>
        <v>Manchester City</v>
      </c>
      <c r="AV39" s="45"/>
      <c r="AW39" s="45"/>
      <c r="AX39" s="41" t="str">
        <f t="shared" si="38"/>
        <v>Al Ain</v>
      </c>
      <c r="BB39" s="47">
        <f t="shared" si="39"/>
        <v>0</v>
      </c>
      <c r="BC39" s="147"/>
      <c r="BD39" s="42"/>
      <c r="BE39" s="46"/>
      <c r="BF39" s="40" t="str">
        <f t="shared" si="40"/>
        <v>Manchester City</v>
      </c>
      <c r="BG39" s="45"/>
      <c r="BH39" s="45"/>
      <c r="BI39" s="41" t="str">
        <f t="shared" si="41"/>
        <v>Al Ain</v>
      </c>
      <c r="BM39" s="47">
        <f t="shared" si="42"/>
        <v>0</v>
      </c>
      <c r="BN39" s="147"/>
      <c r="BO39" s="42"/>
      <c r="BP39" s="46"/>
      <c r="BQ39" s="40" t="str">
        <f t="shared" si="43"/>
        <v>Manchester City</v>
      </c>
      <c r="BR39" s="45"/>
      <c r="BS39" s="45"/>
      <c r="BT39" s="41" t="str">
        <f t="shared" si="44"/>
        <v>Al Ain</v>
      </c>
      <c r="BX39" s="47">
        <f t="shared" si="45"/>
        <v>0</v>
      </c>
      <c r="BY39" s="147"/>
      <c r="BZ39" s="42"/>
      <c r="CA39" s="46"/>
      <c r="CB39" s="40" t="str">
        <f t="shared" si="46"/>
        <v>Manchester City</v>
      </c>
      <c r="CC39" s="45"/>
      <c r="CD39" s="45"/>
      <c r="CE39" s="41" t="str">
        <f t="shared" si="47"/>
        <v>Al Ain</v>
      </c>
      <c r="CI39" s="47">
        <f t="shared" si="48"/>
        <v>0</v>
      </c>
      <c r="CJ39" s="147"/>
      <c r="CK39" s="42"/>
      <c r="CL39" s="46"/>
      <c r="CM39" s="40" t="str">
        <f t="shared" si="49"/>
        <v>Manchester City</v>
      </c>
      <c r="CN39" s="45"/>
      <c r="CO39" s="45"/>
      <c r="CP39" s="41" t="str">
        <f t="shared" si="50"/>
        <v>Al Ain</v>
      </c>
      <c r="CT39" s="47">
        <f t="shared" si="51"/>
        <v>0</v>
      </c>
      <c r="CU39" s="147"/>
      <c r="CV39" s="42"/>
      <c r="CW39" s="46"/>
      <c r="CX39" s="40" t="str">
        <f t="shared" si="52"/>
        <v>Manchester City</v>
      </c>
      <c r="CY39" s="45"/>
      <c r="CZ39" s="45"/>
      <c r="DA39" s="41" t="str">
        <f t="shared" si="53"/>
        <v>Al Ain</v>
      </c>
      <c r="DE39" s="47">
        <f t="shared" si="54"/>
        <v>0</v>
      </c>
      <c r="DF39" s="147"/>
      <c r="DG39" s="42"/>
      <c r="DH39" s="46"/>
      <c r="DI39" s="40" t="str">
        <f t="shared" si="55"/>
        <v>Manchester City</v>
      </c>
      <c r="DJ39" s="45"/>
      <c r="DK39" s="45"/>
      <c r="DL39" s="41" t="str">
        <f t="shared" si="56"/>
        <v>Al Ain</v>
      </c>
      <c r="DP39" s="47">
        <f t="shared" si="57"/>
        <v>0</v>
      </c>
      <c r="DQ39" s="147"/>
      <c r="DR39" s="42"/>
    </row>
    <row r="40" spans="1:122" x14ac:dyDescent="0.25">
      <c r="A40" s="53">
        <f t="shared" si="58"/>
        <v>33</v>
      </c>
      <c r="B40" s="247"/>
      <c r="C40" s="248">
        <v>33</v>
      </c>
      <c r="D40" s="242" t="s">
        <v>35</v>
      </c>
      <c r="E40" s="243">
        <v>45831.5</v>
      </c>
      <c r="F40" s="244" t="str">
        <f>I12</f>
        <v>Seattle Sounders</v>
      </c>
      <c r="G40" s="44">
        <v>2</v>
      </c>
      <c r="H40" s="44">
        <v>3</v>
      </c>
      <c r="I40" s="245" t="str">
        <f>F10</f>
        <v>Paris Saint-Germain</v>
      </c>
      <c r="J40" s="246"/>
      <c r="K40" s="246"/>
      <c r="L40" s="286"/>
      <c r="N40" s="40" t="str">
        <f t="shared" si="28"/>
        <v>Seattle Sounders</v>
      </c>
      <c r="O40" s="45">
        <v>1</v>
      </c>
      <c r="P40" s="45">
        <v>2</v>
      </c>
      <c r="Q40" s="41" t="str">
        <f t="shared" si="29"/>
        <v>Paris Saint-Germain</v>
      </c>
      <c r="R40" s="147"/>
      <c r="S40" s="147"/>
      <c r="U40" s="283">
        <f t="shared" si="30"/>
        <v>4</v>
      </c>
      <c r="V40" s="147"/>
      <c r="W40" s="42"/>
      <c r="X40" s="46"/>
      <c r="Y40" s="40" t="str">
        <f t="shared" si="31"/>
        <v>Seattle Sounders</v>
      </c>
      <c r="Z40" s="45">
        <v>3</v>
      </c>
      <c r="AA40" s="45">
        <v>1</v>
      </c>
      <c r="AB40" s="41" t="str">
        <f t="shared" si="32"/>
        <v>Paris Saint-Germain</v>
      </c>
      <c r="AF40" s="47">
        <f t="shared" si="33"/>
        <v>0</v>
      </c>
      <c r="AG40" s="147"/>
      <c r="AH40" s="42"/>
      <c r="AI40" s="46"/>
      <c r="AJ40" s="40" t="str">
        <f t="shared" si="34"/>
        <v>Seattle Sounders</v>
      </c>
      <c r="AK40" s="45">
        <v>3</v>
      </c>
      <c r="AL40" s="45">
        <v>3</v>
      </c>
      <c r="AM40" s="41" t="str">
        <f t="shared" si="35"/>
        <v>Paris Saint-Germain</v>
      </c>
      <c r="AQ40" s="47">
        <f t="shared" si="36"/>
        <v>0</v>
      </c>
      <c r="AR40" s="147"/>
      <c r="AS40" s="42"/>
      <c r="AT40" s="46"/>
      <c r="AU40" s="40" t="str">
        <f t="shared" si="37"/>
        <v>Seattle Sounders</v>
      </c>
      <c r="AV40" s="45"/>
      <c r="AW40" s="45"/>
      <c r="AX40" s="41" t="str">
        <f t="shared" si="38"/>
        <v>Paris Saint-Germain</v>
      </c>
      <c r="BB40" s="47">
        <f t="shared" si="39"/>
        <v>0</v>
      </c>
      <c r="BC40" s="147"/>
      <c r="BD40" s="42"/>
      <c r="BE40" s="46"/>
      <c r="BF40" s="40" t="str">
        <f t="shared" si="40"/>
        <v>Seattle Sounders</v>
      </c>
      <c r="BG40" s="45"/>
      <c r="BH40" s="45"/>
      <c r="BI40" s="41" t="str">
        <f t="shared" si="41"/>
        <v>Paris Saint-Germain</v>
      </c>
      <c r="BM40" s="47">
        <f t="shared" si="42"/>
        <v>0</v>
      </c>
      <c r="BN40" s="147"/>
      <c r="BO40" s="42"/>
      <c r="BP40" s="46"/>
      <c r="BQ40" s="40" t="str">
        <f t="shared" si="43"/>
        <v>Seattle Sounders</v>
      </c>
      <c r="BR40" s="45"/>
      <c r="BS40" s="45"/>
      <c r="BT40" s="41" t="str">
        <f t="shared" si="44"/>
        <v>Paris Saint-Germain</v>
      </c>
      <c r="BX40" s="47">
        <f t="shared" si="45"/>
        <v>0</v>
      </c>
      <c r="BY40" s="147"/>
      <c r="BZ40" s="42"/>
      <c r="CA40" s="46"/>
      <c r="CB40" s="40" t="str">
        <f t="shared" si="46"/>
        <v>Seattle Sounders</v>
      </c>
      <c r="CC40" s="45"/>
      <c r="CD40" s="45"/>
      <c r="CE40" s="41" t="str">
        <f t="shared" si="47"/>
        <v>Paris Saint-Germain</v>
      </c>
      <c r="CI40" s="47">
        <f t="shared" si="48"/>
        <v>0</v>
      </c>
      <c r="CJ40" s="147"/>
      <c r="CK40" s="42"/>
      <c r="CL40" s="46"/>
      <c r="CM40" s="40" t="str">
        <f t="shared" si="49"/>
        <v>Seattle Sounders</v>
      </c>
      <c r="CN40" s="45"/>
      <c r="CO40" s="45"/>
      <c r="CP40" s="41" t="str">
        <f t="shared" si="50"/>
        <v>Paris Saint-Germain</v>
      </c>
      <c r="CT40" s="47">
        <f t="shared" si="51"/>
        <v>0</v>
      </c>
      <c r="CU40" s="147"/>
      <c r="CV40" s="42"/>
      <c r="CW40" s="46"/>
      <c r="CX40" s="40" t="str">
        <f t="shared" si="52"/>
        <v>Seattle Sounders</v>
      </c>
      <c r="CY40" s="45"/>
      <c r="CZ40" s="45"/>
      <c r="DA40" s="41" t="str">
        <f t="shared" si="53"/>
        <v>Paris Saint-Germain</v>
      </c>
      <c r="DE40" s="47">
        <f t="shared" si="54"/>
        <v>0</v>
      </c>
      <c r="DF40" s="147"/>
      <c r="DG40" s="42"/>
      <c r="DH40" s="46"/>
      <c r="DI40" s="40" t="str">
        <f t="shared" si="55"/>
        <v>Seattle Sounders</v>
      </c>
      <c r="DJ40" s="45"/>
      <c r="DK40" s="45"/>
      <c r="DL40" s="41" t="str">
        <f t="shared" si="56"/>
        <v>Paris Saint-Germain</v>
      </c>
      <c r="DP40" s="47">
        <f t="shared" si="57"/>
        <v>0</v>
      </c>
      <c r="DQ40" s="147"/>
      <c r="DR40" s="42"/>
    </row>
    <row r="41" spans="1:122" x14ac:dyDescent="0.25">
      <c r="A41" s="53">
        <f t="shared" si="58"/>
        <v>34</v>
      </c>
      <c r="B41" s="247"/>
      <c r="C41" s="248">
        <v>34</v>
      </c>
      <c r="D41" s="242" t="s">
        <v>35</v>
      </c>
      <c r="E41" s="243">
        <v>45831.5</v>
      </c>
      <c r="F41" s="244" t="str">
        <f>I10</f>
        <v>Atletico Madrid</v>
      </c>
      <c r="G41" s="44">
        <v>2</v>
      </c>
      <c r="H41" s="44">
        <v>3</v>
      </c>
      <c r="I41" s="245" t="str">
        <f>F12</f>
        <v>Botafogo</v>
      </c>
      <c r="J41" s="246"/>
      <c r="K41" s="246"/>
      <c r="L41" s="286"/>
      <c r="N41" s="40" t="str">
        <f t="shared" si="28"/>
        <v>Atletico Madrid</v>
      </c>
      <c r="O41" s="45">
        <v>1</v>
      </c>
      <c r="P41" s="45">
        <v>2</v>
      </c>
      <c r="Q41" s="41" t="str">
        <f t="shared" si="29"/>
        <v>Botafogo</v>
      </c>
      <c r="R41" s="147"/>
      <c r="S41" s="147"/>
      <c r="U41" s="283">
        <f t="shared" si="30"/>
        <v>4</v>
      </c>
      <c r="V41" s="147"/>
      <c r="W41" s="42"/>
      <c r="X41" s="46"/>
      <c r="Y41" s="40" t="str">
        <f t="shared" si="31"/>
        <v>Atletico Madrid</v>
      </c>
      <c r="Z41" s="45">
        <v>3</v>
      </c>
      <c r="AA41" s="45">
        <v>3</v>
      </c>
      <c r="AB41" s="41" t="str">
        <f t="shared" si="32"/>
        <v>Botafogo</v>
      </c>
      <c r="AF41" s="47">
        <f t="shared" si="33"/>
        <v>0</v>
      </c>
      <c r="AG41" s="147"/>
      <c r="AH41" s="42"/>
      <c r="AI41" s="46"/>
      <c r="AJ41" s="40" t="str">
        <f t="shared" si="34"/>
        <v>Atletico Madrid</v>
      </c>
      <c r="AK41" s="45">
        <v>3</v>
      </c>
      <c r="AL41" s="45">
        <v>3</v>
      </c>
      <c r="AM41" s="41" t="str">
        <f t="shared" si="35"/>
        <v>Botafogo</v>
      </c>
      <c r="AQ41" s="47">
        <f t="shared" si="36"/>
        <v>0</v>
      </c>
      <c r="AR41" s="147"/>
      <c r="AS41" s="42"/>
      <c r="AT41" s="46"/>
      <c r="AU41" s="40" t="str">
        <f t="shared" si="37"/>
        <v>Atletico Madrid</v>
      </c>
      <c r="AV41" s="45"/>
      <c r="AW41" s="45"/>
      <c r="AX41" s="41" t="str">
        <f t="shared" si="38"/>
        <v>Botafogo</v>
      </c>
      <c r="BB41" s="47">
        <f t="shared" si="39"/>
        <v>0</v>
      </c>
      <c r="BC41" s="147"/>
      <c r="BD41" s="42"/>
      <c r="BE41" s="46"/>
      <c r="BF41" s="40" t="str">
        <f t="shared" si="40"/>
        <v>Atletico Madrid</v>
      </c>
      <c r="BG41" s="45"/>
      <c r="BH41" s="45"/>
      <c r="BI41" s="41" t="str">
        <f t="shared" si="41"/>
        <v>Botafogo</v>
      </c>
      <c r="BM41" s="47">
        <f t="shared" si="42"/>
        <v>0</v>
      </c>
      <c r="BN41" s="147"/>
      <c r="BO41" s="42"/>
      <c r="BP41" s="46"/>
      <c r="BQ41" s="40" t="str">
        <f t="shared" si="43"/>
        <v>Atletico Madrid</v>
      </c>
      <c r="BR41" s="45"/>
      <c r="BS41" s="45"/>
      <c r="BT41" s="41" t="str">
        <f t="shared" si="44"/>
        <v>Botafogo</v>
      </c>
      <c r="BX41" s="47">
        <f t="shared" si="45"/>
        <v>0</v>
      </c>
      <c r="BY41" s="147"/>
      <c r="BZ41" s="42"/>
      <c r="CA41" s="46"/>
      <c r="CB41" s="40" t="str">
        <f t="shared" si="46"/>
        <v>Atletico Madrid</v>
      </c>
      <c r="CC41" s="45"/>
      <c r="CD41" s="45"/>
      <c r="CE41" s="41" t="str">
        <f t="shared" si="47"/>
        <v>Botafogo</v>
      </c>
      <c r="CI41" s="47">
        <f t="shared" si="48"/>
        <v>0</v>
      </c>
      <c r="CJ41" s="147"/>
      <c r="CK41" s="42"/>
      <c r="CL41" s="46"/>
      <c r="CM41" s="40" t="str">
        <f t="shared" si="49"/>
        <v>Atletico Madrid</v>
      </c>
      <c r="CN41" s="45"/>
      <c r="CO41" s="45"/>
      <c r="CP41" s="41" t="str">
        <f t="shared" si="50"/>
        <v>Botafogo</v>
      </c>
      <c r="CT41" s="47">
        <f t="shared" si="51"/>
        <v>0</v>
      </c>
      <c r="CU41" s="147"/>
      <c r="CV41" s="42"/>
      <c r="CW41" s="46"/>
      <c r="CX41" s="40" t="str">
        <f t="shared" si="52"/>
        <v>Atletico Madrid</v>
      </c>
      <c r="CY41" s="45"/>
      <c r="CZ41" s="45"/>
      <c r="DA41" s="41" t="str">
        <f t="shared" si="53"/>
        <v>Botafogo</v>
      </c>
      <c r="DE41" s="47">
        <f t="shared" si="54"/>
        <v>0</v>
      </c>
      <c r="DF41" s="147"/>
      <c r="DG41" s="42"/>
      <c r="DH41" s="46"/>
      <c r="DI41" s="40" t="str">
        <f t="shared" si="55"/>
        <v>Atletico Madrid</v>
      </c>
      <c r="DJ41" s="45"/>
      <c r="DK41" s="45"/>
      <c r="DL41" s="41" t="str">
        <f t="shared" si="56"/>
        <v>Botafogo</v>
      </c>
      <c r="DP41" s="47">
        <f t="shared" si="57"/>
        <v>0</v>
      </c>
      <c r="DQ41" s="147"/>
      <c r="DR41" s="42"/>
    </row>
    <row r="42" spans="1:122" x14ac:dyDescent="0.25">
      <c r="A42" s="53">
        <f t="shared" si="58"/>
        <v>35</v>
      </c>
      <c r="B42" s="247"/>
      <c r="C42" s="248">
        <v>35</v>
      </c>
      <c r="D42" s="242" t="s">
        <v>34</v>
      </c>
      <c r="E42" s="243">
        <v>45831.875</v>
      </c>
      <c r="F42" s="244" t="str">
        <f>I8</f>
        <v>Inter Miami</v>
      </c>
      <c r="G42" s="44">
        <v>2</v>
      </c>
      <c r="H42" s="44">
        <v>1</v>
      </c>
      <c r="I42" s="245" t="str">
        <f>F11</f>
        <v>Palmeiras</v>
      </c>
      <c r="J42" s="246"/>
      <c r="K42" s="246"/>
      <c r="L42" s="286"/>
      <c r="N42" s="40" t="str">
        <f t="shared" si="28"/>
        <v>Inter Miami</v>
      </c>
      <c r="O42" s="45">
        <v>3</v>
      </c>
      <c r="P42" s="45">
        <v>1</v>
      </c>
      <c r="Q42" s="41" t="str">
        <f t="shared" si="29"/>
        <v>Palmeiras</v>
      </c>
      <c r="R42" s="147"/>
      <c r="S42" s="147"/>
      <c r="U42" s="283">
        <f t="shared" si="30"/>
        <v>2</v>
      </c>
      <c r="V42" s="147"/>
      <c r="W42" s="42"/>
      <c r="X42" s="46"/>
      <c r="Y42" s="40" t="str">
        <f t="shared" si="31"/>
        <v>Inter Miami</v>
      </c>
      <c r="Z42" s="45">
        <v>0</v>
      </c>
      <c r="AA42" s="45">
        <v>1</v>
      </c>
      <c r="AB42" s="41" t="str">
        <f t="shared" si="32"/>
        <v>Palmeiras</v>
      </c>
      <c r="AF42" s="47">
        <f t="shared" si="33"/>
        <v>0</v>
      </c>
      <c r="AG42" s="147"/>
      <c r="AH42" s="42"/>
      <c r="AI42" s="46"/>
      <c r="AJ42" s="40" t="str">
        <f t="shared" si="34"/>
        <v>Inter Miami</v>
      </c>
      <c r="AK42" s="45">
        <v>3</v>
      </c>
      <c r="AL42" s="45">
        <v>1</v>
      </c>
      <c r="AM42" s="41" t="str">
        <f t="shared" si="35"/>
        <v>Palmeiras</v>
      </c>
      <c r="AQ42" s="47">
        <f t="shared" si="36"/>
        <v>2</v>
      </c>
      <c r="AR42" s="147"/>
      <c r="AS42" s="42"/>
      <c r="AT42" s="46"/>
      <c r="AU42" s="40" t="str">
        <f t="shared" si="37"/>
        <v>Inter Miami</v>
      </c>
      <c r="AV42" s="45"/>
      <c r="AW42" s="45"/>
      <c r="AX42" s="41" t="str">
        <f t="shared" si="38"/>
        <v>Palmeiras</v>
      </c>
      <c r="BB42" s="47">
        <f t="shared" si="39"/>
        <v>0</v>
      </c>
      <c r="BC42" s="147"/>
      <c r="BD42" s="42"/>
      <c r="BE42" s="46"/>
      <c r="BF42" s="40" t="str">
        <f t="shared" si="40"/>
        <v>Inter Miami</v>
      </c>
      <c r="BG42" s="45"/>
      <c r="BH42" s="45"/>
      <c r="BI42" s="41" t="str">
        <f t="shared" si="41"/>
        <v>Palmeiras</v>
      </c>
      <c r="BM42" s="47">
        <f t="shared" si="42"/>
        <v>0</v>
      </c>
      <c r="BN42" s="147"/>
      <c r="BO42" s="42"/>
      <c r="BP42" s="46"/>
      <c r="BQ42" s="40" t="str">
        <f t="shared" si="43"/>
        <v>Inter Miami</v>
      </c>
      <c r="BR42" s="45"/>
      <c r="BS42" s="45"/>
      <c r="BT42" s="41" t="str">
        <f t="shared" si="44"/>
        <v>Palmeiras</v>
      </c>
      <c r="BX42" s="47">
        <f t="shared" si="45"/>
        <v>0</v>
      </c>
      <c r="BY42" s="147"/>
      <c r="BZ42" s="42"/>
      <c r="CA42" s="46"/>
      <c r="CB42" s="40" t="str">
        <f t="shared" si="46"/>
        <v>Inter Miami</v>
      </c>
      <c r="CC42" s="45"/>
      <c r="CD42" s="45"/>
      <c r="CE42" s="41" t="str">
        <f t="shared" si="47"/>
        <v>Palmeiras</v>
      </c>
      <c r="CI42" s="47">
        <f t="shared" si="48"/>
        <v>0</v>
      </c>
      <c r="CJ42" s="147"/>
      <c r="CK42" s="42"/>
      <c r="CL42" s="46"/>
      <c r="CM42" s="40" t="str">
        <f t="shared" si="49"/>
        <v>Inter Miami</v>
      </c>
      <c r="CN42" s="45"/>
      <c r="CO42" s="45"/>
      <c r="CP42" s="41" t="str">
        <f t="shared" si="50"/>
        <v>Palmeiras</v>
      </c>
      <c r="CT42" s="47">
        <f t="shared" si="51"/>
        <v>0</v>
      </c>
      <c r="CU42" s="147"/>
      <c r="CV42" s="42"/>
      <c r="CW42" s="46"/>
      <c r="CX42" s="40" t="str">
        <f t="shared" si="52"/>
        <v>Inter Miami</v>
      </c>
      <c r="CY42" s="45"/>
      <c r="CZ42" s="45"/>
      <c r="DA42" s="41" t="str">
        <f t="shared" si="53"/>
        <v>Palmeiras</v>
      </c>
      <c r="DE42" s="47">
        <f t="shared" si="54"/>
        <v>0</v>
      </c>
      <c r="DF42" s="147"/>
      <c r="DG42" s="42"/>
      <c r="DH42" s="46"/>
      <c r="DI42" s="40" t="str">
        <f t="shared" si="55"/>
        <v>Inter Miami</v>
      </c>
      <c r="DJ42" s="45"/>
      <c r="DK42" s="45"/>
      <c r="DL42" s="41" t="str">
        <f t="shared" si="56"/>
        <v>Palmeiras</v>
      </c>
      <c r="DP42" s="47">
        <f t="shared" si="57"/>
        <v>0</v>
      </c>
      <c r="DQ42" s="147"/>
      <c r="DR42" s="42"/>
    </row>
    <row r="43" spans="1:122" x14ac:dyDescent="0.25">
      <c r="A43" s="53">
        <f t="shared" si="58"/>
        <v>36</v>
      </c>
      <c r="B43" s="247"/>
      <c r="C43" s="248">
        <v>36</v>
      </c>
      <c r="D43" s="242" t="s">
        <v>34</v>
      </c>
      <c r="E43" s="243">
        <v>45831.875</v>
      </c>
      <c r="F43" s="244" t="str">
        <f>I11</f>
        <v>Porto</v>
      </c>
      <c r="G43" s="44">
        <v>2</v>
      </c>
      <c r="H43" s="44">
        <v>1</v>
      </c>
      <c r="I43" s="245" t="str">
        <f>I24</f>
        <v>Al Ahly</v>
      </c>
      <c r="J43" s="246"/>
      <c r="K43" s="246"/>
      <c r="L43" s="286"/>
      <c r="N43" s="40" t="str">
        <f t="shared" si="28"/>
        <v>Porto</v>
      </c>
      <c r="O43" s="45">
        <v>1</v>
      </c>
      <c r="P43" s="45">
        <v>0</v>
      </c>
      <c r="Q43" s="41" t="str">
        <f t="shared" si="29"/>
        <v>Al Ahly</v>
      </c>
      <c r="R43" s="147"/>
      <c r="S43" s="147"/>
      <c r="U43" s="283">
        <f t="shared" si="30"/>
        <v>4</v>
      </c>
      <c r="V43" s="147"/>
      <c r="W43" s="42"/>
      <c r="X43" s="46"/>
      <c r="Y43" s="40" t="str">
        <f t="shared" si="31"/>
        <v>Porto</v>
      </c>
      <c r="Z43" s="45">
        <v>1</v>
      </c>
      <c r="AA43" s="45">
        <v>2</v>
      </c>
      <c r="AB43" s="41" t="str">
        <f t="shared" si="32"/>
        <v>Al Ahly</v>
      </c>
      <c r="AF43" s="47">
        <f t="shared" si="33"/>
        <v>0</v>
      </c>
      <c r="AG43" s="147"/>
      <c r="AH43" s="42"/>
      <c r="AI43" s="46"/>
      <c r="AJ43" s="40" t="str">
        <f t="shared" si="34"/>
        <v>Porto</v>
      </c>
      <c r="AK43" s="45">
        <v>0</v>
      </c>
      <c r="AL43" s="45">
        <v>0</v>
      </c>
      <c r="AM43" s="41" t="str">
        <f t="shared" si="35"/>
        <v>Al Ahly</v>
      </c>
      <c r="AQ43" s="47">
        <f t="shared" si="36"/>
        <v>0</v>
      </c>
      <c r="AR43" s="147"/>
      <c r="AS43" s="42"/>
      <c r="AT43" s="46"/>
      <c r="AU43" s="40" t="str">
        <f t="shared" si="37"/>
        <v>Porto</v>
      </c>
      <c r="AV43" s="45"/>
      <c r="AW43" s="45"/>
      <c r="AX43" s="41" t="str">
        <f t="shared" si="38"/>
        <v>Al Ahly</v>
      </c>
      <c r="BB43" s="47">
        <f t="shared" si="39"/>
        <v>0</v>
      </c>
      <c r="BC43" s="147"/>
      <c r="BD43" s="42"/>
      <c r="BE43" s="46"/>
      <c r="BF43" s="40" t="str">
        <f t="shared" si="40"/>
        <v>Porto</v>
      </c>
      <c r="BG43" s="45"/>
      <c r="BH43" s="45"/>
      <c r="BI43" s="41" t="str">
        <f t="shared" si="41"/>
        <v>Al Ahly</v>
      </c>
      <c r="BM43" s="47">
        <f t="shared" si="42"/>
        <v>0</v>
      </c>
      <c r="BN43" s="147"/>
      <c r="BO43" s="42"/>
      <c r="BP43" s="46"/>
      <c r="BQ43" s="40" t="str">
        <f t="shared" si="43"/>
        <v>Porto</v>
      </c>
      <c r="BR43" s="45"/>
      <c r="BS43" s="45"/>
      <c r="BT43" s="41" t="str">
        <f t="shared" si="44"/>
        <v>Al Ahly</v>
      </c>
      <c r="BX43" s="47">
        <f t="shared" si="45"/>
        <v>0</v>
      </c>
      <c r="BY43" s="147"/>
      <c r="BZ43" s="42"/>
      <c r="CA43" s="46"/>
      <c r="CB43" s="40" t="str">
        <f t="shared" si="46"/>
        <v>Porto</v>
      </c>
      <c r="CC43" s="45"/>
      <c r="CD43" s="45"/>
      <c r="CE43" s="41" t="str">
        <f t="shared" si="47"/>
        <v>Al Ahly</v>
      </c>
      <c r="CI43" s="47">
        <f t="shared" si="48"/>
        <v>0</v>
      </c>
      <c r="CJ43" s="147"/>
      <c r="CK43" s="42"/>
      <c r="CL43" s="46"/>
      <c r="CM43" s="40" t="str">
        <f t="shared" si="49"/>
        <v>Porto</v>
      </c>
      <c r="CN43" s="45"/>
      <c r="CO43" s="45"/>
      <c r="CP43" s="41" t="str">
        <f t="shared" si="50"/>
        <v>Al Ahly</v>
      </c>
      <c r="CT43" s="47">
        <f t="shared" si="51"/>
        <v>0</v>
      </c>
      <c r="CU43" s="147"/>
      <c r="CV43" s="42"/>
      <c r="CW43" s="46"/>
      <c r="CX43" s="40" t="str">
        <f t="shared" si="52"/>
        <v>Porto</v>
      </c>
      <c r="CY43" s="45"/>
      <c r="CZ43" s="45"/>
      <c r="DA43" s="41" t="str">
        <f t="shared" si="53"/>
        <v>Al Ahly</v>
      </c>
      <c r="DE43" s="47">
        <f t="shared" si="54"/>
        <v>0</v>
      </c>
      <c r="DF43" s="147"/>
      <c r="DG43" s="42"/>
      <c r="DH43" s="46"/>
      <c r="DI43" s="40" t="str">
        <f t="shared" si="55"/>
        <v>Porto</v>
      </c>
      <c r="DJ43" s="45"/>
      <c r="DK43" s="45"/>
      <c r="DL43" s="41" t="str">
        <f t="shared" si="56"/>
        <v>Al Ahly</v>
      </c>
      <c r="DP43" s="47">
        <f t="shared" si="57"/>
        <v>0</v>
      </c>
      <c r="DQ43" s="147"/>
      <c r="DR43" s="42"/>
    </row>
    <row r="44" spans="1:122" x14ac:dyDescent="0.25">
      <c r="A44" s="53">
        <f t="shared" si="58"/>
        <v>37</v>
      </c>
      <c r="B44" s="247"/>
      <c r="C44" s="248">
        <v>37</v>
      </c>
      <c r="D44" s="242" t="s">
        <v>36</v>
      </c>
      <c r="E44" s="243">
        <v>45832.583333333336</v>
      </c>
      <c r="F44" s="244" t="str">
        <f>I9</f>
        <v>Auckland City</v>
      </c>
      <c r="G44" s="44">
        <v>0</v>
      </c>
      <c r="H44" s="44">
        <v>1</v>
      </c>
      <c r="I44" s="245" t="str">
        <f>I31</f>
        <v>Boca Juniors</v>
      </c>
      <c r="J44" s="246"/>
      <c r="K44" s="246"/>
      <c r="L44" s="286"/>
      <c r="N44" s="40" t="str">
        <f t="shared" si="28"/>
        <v>Auckland City</v>
      </c>
      <c r="O44" s="45">
        <v>1</v>
      </c>
      <c r="P44" s="45">
        <v>2</v>
      </c>
      <c r="Q44" s="41" t="str">
        <f t="shared" si="29"/>
        <v>Boca Juniors</v>
      </c>
      <c r="R44" s="147"/>
      <c r="S44" s="147"/>
      <c r="U44" s="283">
        <f t="shared" si="30"/>
        <v>4</v>
      </c>
      <c r="V44" s="147"/>
      <c r="W44" s="42"/>
      <c r="X44" s="46"/>
      <c r="Y44" s="40" t="str">
        <f t="shared" si="31"/>
        <v>Auckland City</v>
      </c>
      <c r="Z44" s="45">
        <v>2</v>
      </c>
      <c r="AA44" s="45">
        <v>1</v>
      </c>
      <c r="AB44" s="41" t="str">
        <f t="shared" si="32"/>
        <v>Boca Juniors</v>
      </c>
      <c r="AF44" s="47">
        <f t="shared" si="33"/>
        <v>0</v>
      </c>
      <c r="AG44" s="147"/>
      <c r="AH44" s="42"/>
      <c r="AI44" s="46"/>
      <c r="AJ44" s="40" t="str">
        <f t="shared" si="34"/>
        <v>Auckland City</v>
      </c>
      <c r="AK44" s="45">
        <v>2</v>
      </c>
      <c r="AL44" s="45">
        <v>0</v>
      </c>
      <c r="AM44" s="41" t="str">
        <f t="shared" si="35"/>
        <v>Boca Juniors</v>
      </c>
      <c r="AQ44" s="47">
        <f t="shared" si="36"/>
        <v>0</v>
      </c>
      <c r="AR44" s="147"/>
      <c r="AS44" s="42"/>
      <c r="AT44" s="46"/>
      <c r="AU44" s="40" t="str">
        <f t="shared" si="37"/>
        <v>Auckland City</v>
      </c>
      <c r="AV44" s="45"/>
      <c r="AW44" s="45"/>
      <c r="AX44" s="41" t="str">
        <f t="shared" si="38"/>
        <v>Boca Juniors</v>
      </c>
      <c r="BB44" s="47">
        <f t="shared" si="39"/>
        <v>0</v>
      </c>
      <c r="BC44" s="147"/>
      <c r="BD44" s="42"/>
      <c r="BE44" s="46"/>
      <c r="BF44" s="40" t="str">
        <f t="shared" si="40"/>
        <v>Auckland City</v>
      </c>
      <c r="BG44" s="45"/>
      <c r="BH44" s="45"/>
      <c r="BI44" s="41" t="str">
        <f t="shared" si="41"/>
        <v>Boca Juniors</v>
      </c>
      <c r="BM44" s="47">
        <f t="shared" si="42"/>
        <v>0</v>
      </c>
      <c r="BN44" s="147"/>
      <c r="BO44" s="42"/>
      <c r="BP44" s="46"/>
      <c r="BQ44" s="40" t="str">
        <f t="shared" si="43"/>
        <v>Auckland City</v>
      </c>
      <c r="BR44" s="45"/>
      <c r="BS44" s="45"/>
      <c r="BT44" s="41" t="str">
        <f t="shared" si="44"/>
        <v>Boca Juniors</v>
      </c>
      <c r="BX44" s="47">
        <f t="shared" si="45"/>
        <v>0</v>
      </c>
      <c r="BY44" s="147"/>
      <c r="BZ44" s="42"/>
      <c r="CA44" s="46"/>
      <c r="CB44" s="40" t="str">
        <f t="shared" si="46"/>
        <v>Auckland City</v>
      </c>
      <c r="CC44" s="45"/>
      <c r="CD44" s="45"/>
      <c r="CE44" s="41" t="str">
        <f t="shared" si="47"/>
        <v>Boca Juniors</v>
      </c>
      <c r="CI44" s="47">
        <f t="shared" si="48"/>
        <v>0</v>
      </c>
      <c r="CJ44" s="147"/>
      <c r="CK44" s="42"/>
      <c r="CL44" s="46"/>
      <c r="CM44" s="40" t="str">
        <f t="shared" si="49"/>
        <v>Auckland City</v>
      </c>
      <c r="CN44" s="45"/>
      <c r="CO44" s="45"/>
      <c r="CP44" s="41" t="str">
        <f t="shared" si="50"/>
        <v>Boca Juniors</v>
      </c>
      <c r="CT44" s="47">
        <f t="shared" si="51"/>
        <v>0</v>
      </c>
      <c r="CU44" s="147"/>
      <c r="CV44" s="42"/>
      <c r="CW44" s="46"/>
      <c r="CX44" s="40" t="str">
        <f t="shared" si="52"/>
        <v>Auckland City</v>
      </c>
      <c r="CY44" s="45"/>
      <c r="CZ44" s="45"/>
      <c r="DA44" s="41" t="str">
        <f t="shared" si="53"/>
        <v>Boca Juniors</v>
      </c>
      <c r="DE44" s="47">
        <f t="shared" si="54"/>
        <v>0</v>
      </c>
      <c r="DF44" s="147"/>
      <c r="DG44" s="42"/>
      <c r="DH44" s="46"/>
      <c r="DI44" s="40" t="str">
        <f t="shared" si="55"/>
        <v>Auckland City</v>
      </c>
      <c r="DJ44" s="45"/>
      <c r="DK44" s="45"/>
      <c r="DL44" s="41" t="str">
        <f t="shared" si="56"/>
        <v>Boca Juniors</v>
      </c>
      <c r="DP44" s="47">
        <f t="shared" si="57"/>
        <v>0</v>
      </c>
      <c r="DQ44" s="147"/>
      <c r="DR44" s="42"/>
    </row>
    <row r="45" spans="1:122" x14ac:dyDescent="0.25">
      <c r="A45" s="53">
        <f t="shared" si="58"/>
        <v>38</v>
      </c>
      <c r="B45" s="247"/>
      <c r="C45" s="248">
        <v>38</v>
      </c>
      <c r="D45" s="242" t="s">
        <v>36</v>
      </c>
      <c r="E45" s="243">
        <v>45832.625</v>
      </c>
      <c r="F45" s="244" t="str">
        <f>I14</f>
        <v>Benfica</v>
      </c>
      <c r="G45" s="44">
        <v>1</v>
      </c>
      <c r="H45" s="44">
        <v>1</v>
      </c>
      <c r="I45" s="245" t="str">
        <f>F9</f>
        <v>Bayern Munich</v>
      </c>
      <c r="J45" s="246"/>
      <c r="K45" s="246"/>
      <c r="L45" s="286"/>
      <c r="N45" s="40" t="str">
        <f t="shared" si="28"/>
        <v>Benfica</v>
      </c>
      <c r="O45" s="45">
        <v>3</v>
      </c>
      <c r="P45" s="45">
        <v>2</v>
      </c>
      <c r="Q45" s="41" t="str">
        <f t="shared" si="29"/>
        <v>Bayern Munich</v>
      </c>
      <c r="R45" s="147"/>
      <c r="S45" s="147"/>
      <c r="U45" s="283">
        <f t="shared" si="30"/>
        <v>0</v>
      </c>
      <c r="V45" s="147"/>
      <c r="W45" s="42"/>
      <c r="X45" s="46"/>
      <c r="Y45" s="40" t="str">
        <f t="shared" si="31"/>
        <v>Benfica</v>
      </c>
      <c r="Z45" s="45">
        <v>3</v>
      </c>
      <c r="AA45" s="45">
        <v>0</v>
      </c>
      <c r="AB45" s="41" t="str">
        <f t="shared" si="32"/>
        <v>Bayern Munich</v>
      </c>
      <c r="AF45" s="47">
        <f t="shared" si="33"/>
        <v>0</v>
      </c>
      <c r="AG45" s="147"/>
      <c r="AH45" s="42"/>
      <c r="AI45" s="46"/>
      <c r="AJ45" s="40" t="str">
        <f t="shared" si="34"/>
        <v>Benfica</v>
      </c>
      <c r="AK45" s="45">
        <v>3</v>
      </c>
      <c r="AL45" s="45">
        <v>3</v>
      </c>
      <c r="AM45" s="41" t="str">
        <f t="shared" si="35"/>
        <v>Bayern Munich</v>
      </c>
      <c r="AQ45" s="47">
        <f t="shared" si="36"/>
        <v>4</v>
      </c>
      <c r="AR45" s="147"/>
      <c r="AS45" s="42"/>
      <c r="AT45" s="46"/>
      <c r="AU45" s="40" t="str">
        <f t="shared" si="37"/>
        <v>Benfica</v>
      </c>
      <c r="AV45" s="45"/>
      <c r="AW45" s="45"/>
      <c r="AX45" s="41" t="str">
        <f t="shared" si="38"/>
        <v>Bayern Munich</v>
      </c>
      <c r="BB45" s="47">
        <f t="shared" si="39"/>
        <v>0</v>
      </c>
      <c r="BC45" s="147"/>
      <c r="BD45" s="42"/>
      <c r="BE45" s="46"/>
      <c r="BF45" s="40" t="str">
        <f t="shared" si="40"/>
        <v>Benfica</v>
      </c>
      <c r="BG45" s="45"/>
      <c r="BH45" s="45"/>
      <c r="BI45" s="41" t="str">
        <f t="shared" si="41"/>
        <v>Bayern Munich</v>
      </c>
      <c r="BM45" s="47">
        <f t="shared" si="42"/>
        <v>0</v>
      </c>
      <c r="BN45" s="147"/>
      <c r="BO45" s="42"/>
      <c r="BP45" s="46"/>
      <c r="BQ45" s="40" t="str">
        <f t="shared" si="43"/>
        <v>Benfica</v>
      </c>
      <c r="BR45" s="45"/>
      <c r="BS45" s="45"/>
      <c r="BT45" s="41" t="str">
        <f t="shared" si="44"/>
        <v>Bayern Munich</v>
      </c>
      <c r="BX45" s="47">
        <f t="shared" si="45"/>
        <v>0</v>
      </c>
      <c r="BY45" s="147"/>
      <c r="BZ45" s="42"/>
      <c r="CA45" s="46"/>
      <c r="CB45" s="40" t="str">
        <f t="shared" si="46"/>
        <v>Benfica</v>
      </c>
      <c r="CC45" s="45"/>
      <c r="CD45" s="45"/>
      <c r="CE45" s="41" t="str">
        <f t="shared" si="47"/>
        <v>Bayern Munich</v>
      </c>
      <c r="CI45" s="47">
        <f t="shared" si="48"/>
        <v>0</v>
      </c>
      <c r="CJ45" s="147"/>
      <c r="CK45" s="42"/>
      <c r="CL45" s="46"/>
      <c r="CM45" s="40" t="str">
        <f t="shared" si="49"/>
        <v>Benfica</v>
      </c>
      <c r="CN45" s="45"/>
      <c r="CO45" s="45"/>
      <c r="CP45" s="41" t="str">
        <f t="shared" si="50"/>
        <v>Bayern Munich</v>
      </c>
      <c r="CT45" s="47">
        <f t="shared" si="51"/>
        <v>0</v>
      </c>
      <c r="CU45" s="147"/>
      <c r="CV45" s="42"/>
      <c r="CW45" s="46"/>
      <c r="CX45" s="40" t="str">
        <f t="shared" si="52"/>
        <v>Benfica</v>
      </c>
      <c r="CY45" s="45"/>
      <c r="CZ45" s="45"/>
      <c r="DA45" s="41" t="str">
        <f t="shared" si="53"/>
        <v>Bayern Munich</v>
      </c>
      <c r="DE45" s="47">
        <f t="shared" si="54"/>
        <v>0</v>
      </c>
      <c r="DF45" s="147"/>
      <c r="DG45" s="42"/>
      <c r="DH45" s="46"/>
      <c r="DI45" s="40" t="str">
        <f t="shared" si="55"/>
        <v>Benfica</v>
      </c>
      <c r="DJ45" s="45"/>
      <c r="DK45" s="45"/>
      <c r="DL45" s="41" t="str">
        <f t="shared" si="56"/>
        <v>Bayern Munich</v>
      </c>
      <c r="DP45" s="47">
        <f t="shared" si="57"/>
        <v>0</v>
      </c>
      <c r="DQ45" s="147"/>
      <c r="DR45" s="42"/>
    </row>
    <row r="46" spans="1:122" x14ac:dyDescent="0.25">
      <c r="A46" s="53">
        <f t="shared" si="58"/>
        <v>39</v>
      </c>
      <c r="B46" s="247"/>
      <c r="C46" s="248">
        <v>39</v>
      </c>
      <c r="D46" s="242" t="s">
        <v>37</v>
      </c>
      <c r="E46" s="243">
        <v>45832.875</v>
      </c>
      <c r="F46" s="244" t="str">
        <f>I13</f>
        <v>Los Angeles</v>
      </c>
      <c r="G46" s="44">
        <v>0</v>
      </c>
      <c r="H46" s="44">
        <v>2</v>
      </c>
      <c r="I46" s="245" t="str">
        <f>F15</f>
        <v>Flamengo</v>
      </c>
      <c r="J46" s="246"/>
      <c r="K46" s="246"/>
      <c r="L46" s="286"/>
      <c r="N46" s="40" t="str">
        <f t="shared" si="28"/>
        <v>Los Angeles</v>
      </c>
      <c r="O46" s="45">
        <v>0</v>
      </c>
      <c r="P46" s="45">
        <v>1</v>
      </c>
      <c r="Q46" s="41" t="str">
        <f t="shared" si="29"/>
        <v>Flamengo</v>
      </c>
      <c r="R46" s="147"/>
      <c r="S46" s="147"/>
      <c r="U46" s="283">
        <f t="shared" si="30"/>
        <v>2</v>
      </c>
      <c r="V46" s="147"/>
      <c r="W46" s="42"/>
      <c r="X46" s="46"/>
      <c r="Y46" s="40" t="str">
        <f t="shared" si="31"/>
        <v>Los Angeles</v>
      </c>
      <c r="Z46" s="45">
        <v>0</v>
      </c>
      <c r="AA46" s="45">
        <v>1</v>
      </c>
      <c r="AB46" s="41" t="str">
        <f t="shared" si="32"/>
        <v>Flamengo</v>
      </c>
      <c r="AF46" s="47">
        <f t="shared" si="33"/>
        <v>2</v>
      </c>
      <c r="AG46" s="147"/>
      <c r="AH46" s="42"/>
      <c r="AI46" s="46"/>
      <c r="AJ46" s="40" t="str">
        <f t="shared" si="34"/>
        <v>Los Angeles</v>
      </c>
      <c r="AK46" s="45">
        <v>3</v>
      </c>
      <c r="AL46" s="45">
        <v>0</v>
      </c>
      <c r="AM46" s="41" t="str">
        <f t="shared" si="35"/>
        <v>Flamengo</v>
      </c>
      <c r="AQ46" s="47">
        <f t="shared" si="36"/>
        <v>0</v>
      </c>
      <c r="AR46" s="147"/>
      <c r="AS46" s="42"/>
      <c r="AT46" s="46"/>
      <c r="AU46" s="40" t="str">
        <f t="shared" si="37"/>
        <v>Los Angeles</v>
      </c>
      <c r="AV46" s="45"/>
      <c r="AW46" s="45"/>
      <c r="AX46" s="41" t="str">
        <f t="shared" si="38"/>
        <v>Flamengo</v>
      </c>
      <c r="BB46" s="47">
        <f t="shared" si="39"/>
        <v>0</v>
      </c>
      <c r="BC46" s="147"/>
      <c r="BD46" s="42"/>
      <c r="BE46" s="46"/>
      <c r="BF46" s="40" t="str">
        <f t="shared" si="40"/>
        <v>Los Angeles</v>
      </c>
      <c r="BG46" s="45"/>
      <c r="BH46" s="45"/>
      <c r="BI46" s="41" t="str">
        <f t="shared" si="41"/>
        <v>Flamengo</v>
      </c>
      <c r="BM46" s="47">
        <f t="shared" si="42"/>
        <v>0</v>
      </c>
      <c r="BN46" s="147"/>
      <c r="BO46" s="42"/>
      <c r="BP46" s="46"/>
      <c r="BQ46" s="40" t="str">
        <f t="shared" si="43"/>
        <v>Los Angeles</v>
      </c>
      <c r="BR46" s="45"/>
      <c r="BS46" s="45"/>
      <c r="BT46" s="41" t="str">
        <f t="shared" si="44"/>
        <v>Flamengo</v>
      </c>
      <c r="BX46" s="47">
        <f t="shared" si="45"/>
        <v>0</v>
      </c>
      <c r="BY46" s="147"/>
      <c r="BZ46" s="42"/>
      <c r="CA46" s="46"/>
      <c r="CB46" s="40" t="str">
        <f t="shared" si="46"/>
        <v>Los Angeles</v>
      </c>
      <c r="CC46" s="45"/>
      <c r="CD46" s="45"/>
      <c r="CE46" s="41" t="str">
        <f t="shared" si="47"/>
        <v>Flamengo</v>
      </c>
      <c r="CI46" s="47">
        <f t="shared" si="48"/>
        <v>0</v>
      </c>
      <c r="CJ46" s="147"/>
      <c r="CK46" s="42"/>
      <c r="CL46" s="46"/>
      <c r="CM46" s="40" t="str">
        <f t="shared" si="49"/>
        <v>Los Angeles</v>
      </c>
      <c r="CN46" s="45"/>
      <c r="CO46" s="45"/>
      <c r="CP46" s="41" t="str">
        <f t="shared" si="50"/>
        <v>Flamengo</v>
      </c>
      <c r="CT46" s="47">
        <f t="shared" si="51"/>
        <v>0</v>
      </c>
      <c r="CU46" s="147"/>
      <c r="CV46" s="42"/>
      <c r="CW46" s="46"/>
      <c r="CX46" s="40" t="str">
        <f t="shared" si="52"/>
        <v>Los Angeles</v>
      </c>
      <c r="CY46" s="45"/>
      <c r="CZ46" s="45"/>
      <c r="DA46" s="41" t="str">
        <f t="shared" si="53"/>
        <v>Flamengo</v>
      </c>
      <c r="DE46" s="47">
        <f t="shared" si="54"/>
        <v>0</v>
      </c>
      <c r="DF46" s="147"/>
      <c r="DG46" s="42"/>
      <c r="DH46" s="46"/>
      <c r="DI46" s="40" t="str">
        <f t="shared" si="55"/>
        <v>Los Angeles</v>
      </c>
      <c r="DJ46" s="45"/>
      <c r="DK46" s="45"/>
      <c r="DL46" s="41" t="str">
        <f t="shared" si="56"/>
        <v>Flamengo</v>
      </c>
      <c r="DP46" s="47">
        <f t="shared" si="57"/>
        <v>0</v>
      </c>
      <c r="DQ46" s="147"/>
      <c r="DR46" s="42"/>
    </row>
    <row r="47" spans="1:122" x14ac:dyDescent="0.25">
      <c r="A47" s="53">
        <f t="shared" si="58"/>
        <v>40</v>
      </c>
      <c r="B47" s="247"/>
      <c r="C47" s="248">
        <v>40</v>
      </c>
      <c r="D47" s="242" t="s">
        <v>37</v>
      </c>
      <c r="E47" s="243">
        <v>45832.875</v>
      </c>
      <c r="F47" s="244" t="str">
        <f>I15</f>
        <v>Espérance Sportive de Tunis</v>
      </c>
      <c r="G47" s="44">
        <v>0</v>
      </c>
      <c r="H47" s="44">
        <v>1</v>
      </c>
      <c r="I47" s="245" t="str">
        <f>F13</f>
        <v>Chelsea</v>
      </c>
      <c r="J47" s="246"/>
      <c r="K47" s="246"/>
      <c r="L47" s="286"/>
      <c r="N47" s="40" t="str">
        <f t="shared" si="28"/>
        <v>Espérance Sportive de Tunis</v>
      </c>
      <c r="O47" s="45">
        <v>0</v>
      </c>
      <c r="P47" s="45">
        <v>2</v>
      </c>
      <c r="Q47" s="41" t="str">
        <f t="shared" si="29"/>
        <v>Chelsea</v>
      </c>
      <c r="R47" s="147"/>
      <c r="S47" s="147"/>
      <c r="U47" s="283">
        <f t="shared" si="30"/>
        <v>2</v>
      </c>
      <c r="V47" s="147"/>
      <c r="W47" s="42"/>
      <c r="X47" s="46"/>
      <c r="Y47" s="40" t="str">
        <f t="shared" si="31"/>
        <v>Espérance Sportive de Tunis</v>
      </c>
      <c r="Z47" s="45">
        <v>3</v>
      </c>
      <c r="AA47" s="45">
        <v>3</v>
      </c>
      <c r="AB47" s="41" t="str">
        <f t="shared" si="32"/>
        <v>Chelsea</v>
      </c>
      <c r="AF47" s="47">
        <f t="shared" si="33"/>
        <v>0</v>
      </c>
      <c r="AG47" s="147"/>
      <c r="AH47" s="42"/>
      <c r="AI47" s="46"/>
      <c r="AJ47" s="40" t="str">
        <f t="shared" si="34"/>
        <v>Espérance Sportive de Tunis</v>
      </c>
      <c r="AK47" s="45">
        <v>3</v>
      </c>
      <c r="AL47" s="45">
        <v>2</v>
      </c>
      <c r="AM47" s="41" t="str">
        <f t="shared" si="35"/>
        <v>Chelsea</v>
      </c>
      <c r="AQ47" s="47">
        <f t="shared" si="36"/>
        <v>0</v>
      </c>
      <c r="AR47" s="147"/>
      <c r="AS47" s="42"/>
      <c r="AT47" s="46"/>
      <c r="AU47" s="40" t="str">
        <f t="shared" si="37"/>
        <v>Espérance Sportive de Tunis</v>
      </c>
      <c r="AV47" s="45"/>
      <c r="AW47" s="45"/>
      <c r="AX47" s="41" t="str">
        <f t="shared" si="38"/>
        <v>Chelsea</v>
      </c>
      <c r="BB47" s="47">
        <f t="shared" si="39"/>
        <v>0</v>
      </c>
      <c r="BC47" s="147"/>
      <c r="BD47" s="42"/>
      <c r="BE47" s="46"/>
      <c r="BF47" s="40" t="str">
        <f t="shared" si="40"/>
        <v>Espérance Sportive de Tunis</v>
      </c>
      <c r="BG47" s="45"/>
      <c r="BH47" s="45"/>
      <c r="BI47" s="41" t="str">
        <f t="shared" si="41"/>
        <v>Chelsea</v>
      </c>
      <c r="BM47" s="47">
        <f t="shared" si="42"/>
        <v>0</v>
      </c>
      <c r="BN47" s="147"/>
      <c r="BO47" s="42"/>
      <c r="BP47" s="46"/>
      <c r="BQ47" s="40" t="str">
        <f t="shared" si="43"/>
        <v>Espérance Sportive de Tunis</v>
      </c>
      <c r="BR47" s="45"/>
      <c r="BS47" s="45"/>
      <c r="BT47" s="41" t="str">
        <f t="shared" si="44"/>
        <v>Chelsea</v>
      </c>
      <c r="BX47" s="47">
        <f t="shared" si="45"/>
        <v>0</v>
      </c>
      <c r="BY47" s="147"/>
      <c r="BZ47" s="42"/>
      <c r="CA47" s="46"/>
      <c r="CB47" s="40" t="str">
        <f t="shared" si="46"/>
        <v>Espérance Sportive de Tunis</v>
      </c>
      <c r="CC47" s="45"/>
      <c r="CD47" s="45"/>
      <c r="CE47" s="41" t="str">
        <f t="shared" si="47"/>
        <v>Chelsea</v>
      </c>
      <c r="CI47" s="47">
        <f t="shared" si="48"/>
        <v>0</v>
      </c>
      <c r="CJ47" s="147"/>
      <c r="CK47" s="42"/>
      <c r="CL47" s="46"/>
      <c r="CM47" s="40" t="str">
        <f t="shared" si="49"/>
        <v>Espérance Sportive de Tunis</v>
      </c>
      <c r="CN47" s="45"/>
      <c r="CO47" s="45"/>
      <c r="CP47" s="41" t="str">
        <f t="shared" si="50"/>
        <v>Chelsea</v>
      </c>
      <c r="CT47" s="47">
        <f t="shared" si="51"/>
        <v>0</v>
      </c>
      <c r="CU47" s="147"/>
      <c r="CV47" s="42"/>
      <c r="CW47" s="46"/>
      <c r="CX47" s="40" t="str">
        <f t="shared" si="52"/>
        <v>Espérance Sportive de Tunis</v>
      </c>
      <c r="CY47" s="45"/>
      <c r="CZ47" s="45"/>
      <c r="DA47" s="41" t="str">
        <f t="shared" si="53"/>
        <v>Chelsea</v>
      </c>
      <c r="DE47" s="47">
        <f t="shared" si="54"/>
        <v>0</v>
      </c>
      <c r="DF47" s="147"/>
      <c r="DG47" s="42"/>
      <c r="DH47" s="46"/>
      <c r="DI47" s="40" t="str">
        <f t="shared" si="55"/>
        <v>Espérance Sportive de Tunis</v>
      </c>
      <c r="DJ47" s="45"/>
      <c r="DK47" s="45"/>
      <c r="DL47" s="41" t="str">
        <f t="shared" si="56"/>
        <v>Chelsea</v>
      </c>
      <c r="DP47" s="47">
        <f t="shared" si="57"/>
        <v>0</v>
      </c>
      <c r="DQ47" s="147"/>
      <c r="DR47" s="42"/>
    </row>
    <row r="48" spans="1:122" x14ac:dyDescent="0.25">
      <c r="A48" s="53">
        <f t="shared" si="58"/>
        <v>41</v>
      </c>
      <c r="B48" s="247"/>
      <c r="C48" s="248">
        <v>41</v>
      </c>
      <c r="D48" s="242" t="s">
        <v>39</v>
      </c>
      <c r="E48" s="243">
        <v>45833.625</v>
      </c>
      <c r="F48" s="244" t="str">
        <f>I16</f>
        <v>Borussia Dortmund</v>
      </c>
      <c r="G48" s="44">
        <v>2</v>
      </c>
      <c r="H48" s="44">
        <v>1</v>
      </c>
      <c r="I48" s="245" t="str">
        <f>F18</f>
        <v>Ulsan HD</v>
      </c>
      <c r="J48" s="246"/>
      <c r="K48" s="246"/>
      <c r="L48" s="286"/>
      <c r="N48" s="40" t="str">
        <f t="shared" si="28"/>
        <v>Borussia Dortmund</v>
      </c>
      <c r="O48" s="45">
        <v>3</v>
      </c>
      <c r="P48" s="45">
        <v>1</v>
      </c>
      <c r="Q48" s="41" t="str">
        <f t="shared" si="29"/>
        <v>Ulsan HD</v>
      </c>
      <c r="R48" s="147"/>
      <c r="S48" s="147"/>
      <c r="U48" s="283">
        <f t="shared" si="30"/>
        <v>2</v>
      </c>
      <c r="V48" s="147"/>
      <c r="W48" s="42"/>
      <c r="X48" s="46"/>
      <c r="Y48" s="40" t="str">
        <f t="shared" si="31"/>
        <v>Borussia Dortmund</v>
      </c>
      <c r="Z48" s="45">
        <v>0</v>
      </c>
      <c r="AA48" s="45">
        <v>3</v>
      </c>
      <c r="AB48" s="41" t="str">
        <f t="shared" si="32"/>
        <v>Ulsan HD</v>
      </c>
      <c r="AF48" s="47">
        <f t="shared" si="33"/>
        <v>0</v>
      </c>
      <c r="AG48" s="147"/>
      <c r="AH48" s="42"/>
      <c r="AI48" s="46"/>
      <c r="AJ48" s="40" t="str">
        <f t="shared" si="34"/>
        <v>Borussia Dortmund</v>
      </c>
      <c r="AK48" s="45">
        <v>2</v>
      </c>
      <c r="AL48" s="45">
        <v>2</v>
      </c>
      <c r="AM48" s="41" t="str">
        <f t="shared" si="35"/>
        <v>Ulsan HD</v>
      </c>
      <c r="AQ48" s="47">
        <f t="shared" si="36"/>
        <v>0</v>
      </c>
      <c r="AR48" s="147"/>
      <c r="AS48" s="42"/>
      <c r="AT48" s="46"/>
      <c r="AU48" s="40" t="str">
        <f t="shared" si="37"/>
        <v>Borussia Dortmund</v>
      </c>
      <c r="AV48" s="45"/>
      <c r="AW48" s="45"/>
      <c r="AX48" s="41" t="str">
        <f t="shared" si="38"/>
        <v>Ulsan HD</v>
      </c>
      <c r="BB48" s="47">
        <f t="shared" si="39"/>
        <v>0</v>
      </c>
      <c r="BC48" s="147"/>
      <c r="BD48" s="42"/>
      <c r="BE48" s="46"/>
      <c r="BF48" s="40" t="str">
        <f t="shared" si="40"/>
        <v>Borussia Dortmund</v>
      </c>
      <c r="BG48" s="45"/>
      <c r="BH48" s="45"/>
      <c r="BI48" s="41" t="str">
        <f t="shared" si="41"/>
        <v>Ulsan HD</v>
      </c>
      <c r="BM48" s="47">
        <f t="shared" si="42"/>
        <v>0</v>
      </c>
      <c r="BN48" s="147"/>
      <c r="BO48" s="42"/>
      <c r="BP48" s="46"/>
      <c r="BQ48" s="40" t="str">
        <f t="shared" si="43"/>
        <v>Borussia Dortmund</v>
      </c>
      <c r="BR48" s="45"/>
      <c r="BS48" s="45"/>
      <c r="BT48" s="41" t="str">
        <f t="shared" si="44"/>
        <v>Ulsan HD</v>
      </c>
      <c r="BX48" s="47">
        <f t="shared" si="45"/>
        <v>0</v>
      </c>
      <c r="BY48" s="147"/>
      <c r="BZ48" s="42"/>
      <c r="CA48" s="46"/>
      <c r="CB48" s="40" t="str">
        <f t="shared" si="46"/>
        <v>Borussia Dortmund</v>
      </c>
      <c r="CC48" s="45"/>
      <c r="CD48" s="45"/>
      <c r="CE48" s="41" t="str">
        <f t="shared" si="47"/>
        <v>Ulsan HD</v>
      </c>
      <c r="CI48" s="47">
        <f t="shared" si="48"/>
        <v>0</v>
      </c>
      <c r="CJ48" s="147"/>
      <c r="CK48" s="42"/>
      <c r="CL48" s="46"/>
      <c r="CM48" s="40" t="str">
        <f t="shared" si="49"/>
        <v>Borussia Dortmund</v>
      </c>
      <c r="CN48" s="45"/>
      <c r="CO48" s="45"/>
      <c r="CP48" s="41" t="str">
        <f t="shared" si="50"/>
        <v>Ulsan HD</v>
      </c>
      <c r="CT48" s="47">
        <f t="shared" si="51"/>
        <v>0</v>
      </c>
      <c r="CU48" s="147"/>
      <c r="CV48" s="42"/>
      <c r="CW48" s="46"/>
      <c r="CX48" s="40" t="str">
        <f t="shared" si="52"/>
        <v>Borussia Dortmund</v>
      </c>
      <c r="CY48" s="45"/>
      <c r="CZ48" s="45"/>
      <c r="DA48" s="41" t="str">
        <f t="shared" si="53"/>
        <v>Ulsan HD</v>
      </c>
      <c r="DE48" s="47">
        <f t="shared" si="54"/>
        <v>0</v>
      </c>
      <c r="DF48" s="147"/>
      <c r="DG48" s="42"/>
      <c r="DH48" s="46"/>
      <c r="DI48" s="40" t="str">
        <f t="shared" si="55"/>
        <v>Borussia Dortmund</v>
      </c>
      <c r="DJ48" s="45"/>
      <c r="DK48" s="45"/>
      <c r="DL48" s="41" t="str">
        <f t="shared" si="56"/>
        <v>Ulsan HD</v>
      </c>
      <c r="DP48" s="47">
        <f t="shared" si="57"/>
        <v>0</v>
      </c>
      <c r="DQ48" s="147"/>
      <c r="DR48" s="42"/>
    </row>
    <row r="49" spans="1:122" x14ac:dyDescent="0.25">
      <c r="A49" s="53">
        <f t="shared" si="58"/>
        <v>42</v>
      </c>
      <c r="B49" s="247"/>
      <c r="C49" s="248">
        <v>42</v>
      </c>
      <c r="D49" s="242" t="s">
        <v>39</v>
      </c>
      <c r="E49" s="243">
        <v>45833.625</v>
      </c>
      <c r="F49" s="244" t="str">
        <f>I18</f>
        <v>Mamelodi Sundowns</v>
      </c>
      <c r="G49" s="44">
        <v>0</v>
      </c>
      <c r="H49" s="44">
        <v>1</v>
      </c>
      <c r="I49" s="245" t="str">
        <f>F16</f>
        <v>Fluminense</v>
      </c>
      <c r="J49" s="246"/>
      <c r="K49" s="246"/>
      <c r="L49" s="286"/>
      <c r="N49" s="40" t="str">
        <f t="shared" si="28"/>
        <v>Mamelodi Sundowns</v>
      </c>
      <c r="O49" s="45">
        <v>0</v>
      </c>
      <c r="P49" s="45">
        <v>2</v>
      </c>
      <c r="Q49" s="41" t="str">
        <f t="shared" si="29"/>
        <v>Fluminense</v>
      </c>
      <c r="R49" s="147"/>
      <c r="S49" s="147"/>
      <c r="U49" s="283">
        <f t="shared" si="30"/>
        <v>2</v>
      </c>
      <c r="V49" s="147"/>
      <c r="W49" s="42"/>
      <c r="X49" s="46"/>
      <c r="Y49" s="40" t="str">
        <f t="shared" si="31"/>
        <v>Mamelodi Sundowns</v>
      </c>
      <c r="Z49" s="45">
        <v>2</v>
      </c>
      <c r="AA49" s="45">
        <v>0</v>
      </c>
      <c r="AB49" s="41" t="str">
        <f t="shared" si="32"/>
        <v>Fluminense</v>
      </c>
      <c r="AF49" s="47">
        <f t="shared" si="33"/>
        <v>0</v>
      </c>
      <c r="AG49" s="147"/>
      <c r="AH49" s="42"/>
      <c r="AI49" s="46"/>
      <c r="AJ49" s="40" t="str">
        <f t="shared" si="34"/>
        <v>Mamelodi Sundowns</v>
      </c>
      <c r="AK49" s="45">
        <v>2</v>
      </c>
      <c r="AL49" s="45">
        <v>1</v>
      </c>
      <c r="AM49" s="41" t="str">
        <f t="shared" si="35"/>
        <v>Fluminense</v>
      </c>
      <c r="AQ49" s="47">
        <f t="shared" si="36"/>
        <v>0</v>
      </c>
      <c r="AR49" s="147"/>
      <c r="AS49" s="42"/>
      <c r="AT49" s="46"/>
      <c r="AU49" s="40" t="str">
        <f t="shared" si="37"/>
        <v>Mamelodi Sundowns</v>
      </c>
      <c r="AV49" s="45"/>
      <c r="AW49" s="45"/>
      <c r="AX49" s="41" t="str">
        <f t="shared" si="38"/>
        <v>Fluminense</v>
      </c>
      <c r="BB49" s="47">
        <f t="shared" si="39"/>
        <v>0</v>
      </c>
      <c r="BC49" s="147"/>
      <c r="BD49" s="42"/>
      <c r="BE49" s="46"/>
      <c r="BF49" s="40" t="str">
        <f t="shared" si="40"/>
        <v>Mamelodi Sundowns</v>
      </c>
      <c r="BG49" s="45"/>
      <c r="BH49" s="45"/>
      <c r="BI49" s="41" t="str">
        <f t="shared" si="41"/>
        <v>Fluminense</v>
      </c>
      <c r="BM49" s="47">
        <f t="shared" si="42"/>
        <v>0</v>
      </c>
      <c r="BN49" s="147"/>
      <c r="BO49" s="42"/>
      <c r="BP49" s="46"/>
      <c r="BQ49" s="40" t="str">
        <f t="shared" si="43"/>
        <v>Mamelodi Sundowns</v>
      </c>
      <c r="BR49" s="45"/>
      <c r="BS49" s="45"/>
      <c r="BT49" s="41" t="str">
        <f t="shared" si="44"/>
        <v>Fluminense</v>
      </c>
      <c r="BX49" s="47">
        <f t="shared" si="45"/>
        <v>0</v>
      </c>
      <c r="BY49" s="147"/>
      <c r="BZ49" s="42"/>
      <c r="CA49" s="46"/>
      <c r="CB49" s="40" t="str">
        <f t="shared" si="46"/>
        <v>Mamelodi Sundowns</v>
      </c>
      <c r="CC49" s="45"/>
      <c r="CD49" s="45"/>
      <c r="CE49" s="41" t="str">
        <f t="shared" si="47"/>
        <v>Fluminense</v>
      </c>
      <c r="CI49" s="47">
        <f t="shared" si="48"/>
        <v>0</v>
      </c>
      <c r="CJ49" s="147"/>
      <c r="CK49" s="42"/>
      <c r="CL49" s="46"/>
      <c r="CM49" s="40" t="str">
        <f t="shared" si="49"/>
        <v>Mamelodi Sundowns</v>
      </c>
      <c r="CN49" s="45"/>
      <c r="CO49" s="45"/>
      <c r="CP49" s="41" t="str">
        <f t="shared" si="50"/>
        <v>Fluminense</v>
      </c>
      <c r="CT49" s="47">
        <f t="shared" si="51"/>
        <v>0</v>
      </c>
      <c r="CU49" s="147"/>
      <c r="CV49" s="42"/>
      <c r="CW49" s="46"/>
      <c r="CX49" s="40" t="str">
        <f t="shared" si="52"/>
        <v>Mamelodi Sundowns</v>
      </c>
      <c r="CY49" s="45"/>
      <c r="CZ49" s="45"/>
      <c r="DA49" s="41" t="str">
        <f t="shared" si="53"/>
        <v>Fluminense</v>
      </c>
      <c r="DE49" s="47">
        <f t="shared" si="54"/>
        <v>0</v>
      </c>
      <c r="DF49" s="147"/>
      <c r="DG49" s="42"/>
      <c r="DH49" s="46"/>
      <c r="DI49" s="40" t="str">
        <f t="shared" si="55"/>
        <v>Mamelodi Sundowns</v>
      </c>
      <c r="DJ49" s="45"/>
      <c r="DK49" s="45"/>
      <c r="DL49" s="41" t="str">
        <f t="shared" si="56"/>
        <v>Fluminense</v>
      </c>
      <c r="DP49" s="47">
        <f t="shared" si="57"/>
        <v>0</v>
      </c>
      <c r="DQ49" s="147"/>
      <c r="DR49" s="42"/>
    </row>
    <row r="50" spans="1:122" x14ac:dyDescent="0.25">
      <c r="A50" s="53">
        <f t="shared" si="58"/>
        <v>43</v>
      </c>
      <c r="B50" s="247"/>
      <c r="C50" s="248">
        <v>43</v>
      </c>
      <c r="D50" s="242" t="s">
        <v>38</v>
      </c>
      <c r="E50" s="243">
        <v>45833.75</v>
      </c>
      <c r="F50" s="244" t="str">
        <f>I19</f>
        <v>Internazionale</v>
      </c>
      <c r="G50" s="44">
        <v>2</v>
      </c>
      <c r="H50" s="44">
        <v>2</v>
      </c>
      <c r="I50" s="245" t="str">
        <f>F17</f>
        <v>River Plate</v>
      </c>
      <c r="J50" s="246"/>
      <c r="K50" s="246"/>
      <c r="L50" s="286"/>
      <c r="N50" s="40" t="str">
        <f t="shared" si="28"/>
        <v>Internazionale</v>
      </c>
      <c r="O50" s="45">
        <v>3</v>
      </c>
      <c r="P50" s="45">
        <v>2</v>
      </c>
      <c r="Q50" s="41" t="str">
        <f t="shared" si="29"/>
        <v>River Plate</v>
      </c>
      <c r="R50" s="147"/>
      <c r="S50" s="147"/>
      <c r="U50" s="283">
        <f t="shared" si="30"/>
        <v>0</v>
      </c>
      <c r="V50" s="147"/>
      <c r="W50" s="42"/>
      <c r="X50" s="46"/>
      <c r="Y50" s="40" t="str">
        <f t="shared" si="31"/>
        <v>Internazionale</v>
      </c>
      <c r="Z50" s="45">
        <v>1</v>
      </c>
      <c r="AA50" s="45">
        <v>0</v>
      </c>
      <c r="AB50" s="41" t="str">
        <f t="shared" si="32"/>
        <v>River Plate</v>
      </c>
      <c r="AF50" s="47">
        <f t="shared" si="33"/>
        <v>0</v>
      </c>
      <c r="AG50" s="147"/>
      <c r="AH50" s="42"/>
      <c r="AI50" s="46"/>
      <c r="AJ50" s="40" t="str">
        <f t="shared" si="34"/>
        <v>Internazionale</v>
      </c>
      <c r="AK50" s="45">
        <v>1</v>
      </c>
      <c r="AL50" s="45">
        <v>3</v>
      </c>
      <c r="AM50" s="41" t="str">
        <f t="shared" si="35"/>
        <v>River Plate</v>
      </c>
      <c r="AQ50" s="47">
        <f t="shared" si="36"/>
        <v>0</v>
      </c>
      <c r="AR50" s="147"/>
      <c r="AS50" s="42"/>
      <c r="AT50" s="46"/>
      <c r="AU50" s="40" t="str">
        <f t="shared" si="37"/>
        <v>Internazionale</v>
      </c>
      <c r="AV50" s="45"/>
      <c r="AW50" s="45"/>
      <c r="AX50" s="41" t="str">
        <f t="shared" si="38"/>
        <v>River Plate</v>
      </c>
      <c r="BB50" s="47">
        <f t="shared" si="39"/>
        <v>0</v>
      </c>
      <c r="BC50" s="147"/>
      <c r="BD50" s="42"/>
      <c r="BE50" s="46"/>
      <c r="BF50" s="40" t="str">
        <f t="shared" si="40"/>
        <v>Internazionale</v>
      </c>
      <c r="BG50" s="45"/>
      <c r="BH50" s="45"/>
      <c r="BI50" s="41" t="str">
        <f t="shared" si="41"/>
        <v>River Plate</v>
      </c>
      <c r="BM50" s="47">
        <f t="shared" si="42"/>
        <v>0</v>
      </c>
      <c r="BN50" s="147"/>
      <c r="BO50" s="42"/>
      <c r="BP50" s="46"/>
      <c r="BQ50" s="40" t="str">
        <f t="shared" si="43"/>
        <v>Internazionale</v>
      </c>
      <c r="BR50" s="45"/>
      <c r="BS50" s="45"/>
      <c r="BT50" s="41" t="str">
        <f t="shared" si="44"/>
        <v>River Plate</v>
      </c>
      <c r="BX50" s="47">
        <f t="shared" si="45"/>
        <v>0</v>
      </c>
      <c r="BY50" s="147"/>
      <c r="BZ50" s="42"/>
      <c r="CA50" s="46"/>
      <c r="CB50" s="40" t="str">
        <f t="shared" si="46"/>
        <v>Internazionale</v>
      </c>
      <c r="CC50" s="45"/>
      <c r="CD50" s="45"/>
      <c r="CE50" s="41" t="str">
        <f t="shared" si="47"/>
        <v>River Plate</v>
      </c>
      <c r="CI50" s="47">
        <f t="shared" si="48"/>
        <v>0</v>
      </c>
      <c r="CJ50" s="147"/>
      <c r="CK50" s="42"/>
      <c r="CL50" s="46"/>
      <c r="CM50" s="40" t="str">
        <f t="shared" si="49"/>
        <v>Internazionale</v>
      </c>
      <c r="CN50" s="45"/>
      <c r="CO50" s="45"/>
      <c r="CP50" s="41" t="str">
        <f t="shared" si="50"/>
        <v>River Plate</v>
      </c>
      <c r="CT50" s="47">
        <f t="shared" si="51"/>
        <v>0</v>
      </c>
      <c r="CU50" s="147"/>
      <c r="CV50" s="42"/>
      <c r="CW50" s="46"/>
      <c r="CX50" s="40" t="str">
        <f t="shared" si="52"/>
        <v>Internazionale</v>
      </c>
      <c r="CY50" s="45"/>
      <c r="CZ50" s="45"/>
      <c r="DA50" s="41" t="str">
        <f t="shared" si="53"/>
        <v>River Plate</v>
      </c>
      <c r="DE50" s="47">
        <f t="shared" si="54"/>
        <v>0</v>
      </c>
      <c r="DF50" s="147"/>
      <c r="DG50" s="42"/>
      <c r="DH50" s="46"/>
      <c r="DI50" s="40" t="str">
        <f t="shared" si="55"/>
        <v>Internazionale</v>
      </c>
      <c r="DJ50" s="45"/>
      <c r="DK50" s="45"/>
      <c r="DL50" s="41" t="str">
        <f t="shared" si="56"/>
        <v>River Plate</v>
      </c>
      <c r="DP50" s="47">
        <f t="shared" si="57"/>
        <v>0</v>
      </c>
      <c r="DQ50" s="147"/>
      <c r="DR50" s="42"/>
    </row>
    <row r="51" spans="1:122" x14ac:dyDescent="0.25">
      <c r="A51" s="53">
        <f t="shared" si="58"/>
        <v>44</v>
      </c>
      <c r="B51" s="247"/>
      <c r="C51" s="248">
        <v>44</v>
      </c>
      <c r="D51" s="242" t="s">
        <v>38</v>
      </c>
      <c r="E51" s="243">
        <v>45833.75</v>
      </c>
      <c r="F51" s="244" t="str">
        <f>I17</f>
        <v>Urawa Red Diamonds</v>
      </c>
      <c r="G51" s="44">
        <v>1</v>
      </c>
      <c r="H51" s="44">
        <v>1</v>
      </c>
      <c r="I51" s="245" t="str">
        <f>I35</f>
        <v>Monterrey</v>
      </c>
      <c r="J51" s="246"/>
      <c r="K51" s="246"/>
      <c r="L51" s="286"/>
      <c r="N51" s="40" t="str">
        <f t="shared" si="28"/>
        <v>Urawa Red Diamonds</v>
      </c>
      <c r="O51" s="45">
        <v>2</v>
      </c>
      <c r="P51" s="45">
        <v>1</v>
      </c>
      <c r="Q51" s="41" t="str">
        <f t="shared" si="29"/>
        <v>Monterrey</v>
      </c>
      <c r="R51" s="147"/>
      <c r="S51" s="147"/>
      <c r="U51" s="283">
        <f t="shared" si="30"/>
        <v>0</v>
      </c>
      <c r="V51" s="147"/>
      <c r="W51" s="42"/>
      <c r="X51" s="46"/>
      <c r="Y51" s="40" t="str">
        <f t="shared" si="31"/>
        <v>Urawa Red Diamonds</v>
      </c>
      <c r="Z51" s="45">
        <v>3</v>
      </c>
      <c r="AA51" s="45">
        <v>3</v>
      </c>
      <c r="AB51" s="41" t="str">
        <f t="shared" si="32"/>
        <v>Monterrey</v>
      </c>
      <c r="AF51" s="47">
        <f t="shared" si="33"/>
        <v>4</v>
      </c>
      <c r="AG51" s="147"/>
      <c r="AH51" s="42"/>
      <c r="AI51" s="46"/>
      <c r="AJ51" s="40" t="str">
        <f t="shared" si="34"/>
        <v>Urawa Red Diamonds</v>
      </c>
      <c r="AK51" s="45">
        <v>3</v>
      </c>
      <c r="AL51" s="45">
        <v>2</v>
      </c>
      <c r="AM51" s="41" t="str">
        <f t="shared" si="35"/>
        <v>Monterrey</v>
      </c>
      <c r="AQ51" s="47">
        <f t="shared" si="36"/>
        <v>0</v>
      </c>
      <c r="AR51" s="147"/>
      <c r="AS51" s="42"/>
      <c r="AT51" s="46"/>
      <c r="AU51" s="40" t="str">
        <f t="shared" si="37"/>
        <v>Urawa Red Diamonds</v>
      </c>
      <c r="AV51" s="45"/>
      <c r="AW51" s="45"/>
      <c r="AX51" s="41" t="str">
        <f t="shared" si="38"/>
        <v>Monterrey</v>
      </c>
      <c r="BB51" s="47">
        <f t="shared" si="39"/>
        <v>0</v>
      </c>
      <c r="BC51" s="147"/>
      <c r="BD51" s="42"/>
      <c r="BE51" s="46"/>
      <c r="BF51" s="40" t="str">
        <f t="shared" si="40"/>
        <v>Urawa Red Diamonds</v>
      </c>
      <c r="BG51" s="45"/>
      <c r="BH51" s="45"/>
      <c r="BI51" s="41" t="str">
        <f t="shared" si="41"/>
        <v>Monterrey</v>
      </c>
      <c r="BM51" s="47">
        <f t="shared" si="42"/>
        <v>0</v>
      </c>
      <c r="BN51" s="147"/>
      <c r="BO51" s="42"/>
      <c r="BP51" s="46"/>
      <c r="BQ51" s="40" t="str">
        <f t="shared" si="43"/>
        <v>Urawa Red Diamonds</v>
      </c>
      <c r="BR51" s="45"/>
      <c r="BS51" s="45"/>
      <c r="BT51" s="41" t="str">
        <f t="shared" si="44"/>
        <v>Monterrey</v>
      </c>
      <c r="BX51" s="47">
        <f t="shared" si="45"/>
        <v>0</v>
      </c>
      <c r="BY51" s="147"/>
      <c r="BZ51" s="42"/>
      <c r="CA51" s="46"/>
      <c r="CB51" s="40" t="str">
        <f t="shared" si="46"/>
        <v>Urawa Red Diamonds</v>
      </c>
      <c r="CC51" s="45"/>
      <c r="CD51" s="45"/>
      <c r="CE51" s="41" t="str">
        <f t="shared" si="47"/>
        <v>Monterrey</v>
      </c>
      <c r="CI51" s="47">
        <f t="shared" si="48"/>
        <v>0</v>
      </c>
      <c r="CJ51" s="147"/>
      <c r="CK51" s="42"/>
      <c r="CL51" s="46"/>
      <c r="CM51" s="40" t="str">
        <f t="shared" si="49"/>
        <v>Urawa Red Diamonds</v>
      </c>
      <c r="CN51" s="45"/>
      <c r="CO51" s="45"/>
      <c r="CP51" s="41" t="str">
        <f t="shared" si="50"/>
        <v>Monterrey</v>
      </c>
      <c r="CT51" s="47">
        <f t="shared" si="51"/>
        <v>0</v>
      </c>
      <c r="CU51" s="147"/>
      <c r="CV51" s="42"/>
      <c r="CW51" s="46"/>
      <c r="CX51" s="40" t="str">
        <f t="shared" si="52"/>
        <v>Urawa Red Diamonds</v>
      </c>
      <c r="CY51" s="45"/>
      <c r="CZ51" s="45"/>
      <c r="DA51" s="41" t="str">
        <f t="shared" si="53"/>
        <v>Monterrey</v>
      </c>
      <c r="DE51" s="47">
        <f t="shared" si="54"/>
        <v>0</v>
      </c>
      <c r="DF51" s="147"/>
      <c r="DG51" s="42"/>
      <c r="DH51" s="46"/>
      <c r="DI51" s="40" t="str">
        <f t="shared" si="55"/>
        <v>Urawa Red Diamonds</v>
      </c>
      <c r="DJ51" s="45"/>
      <c r="DK51" s="45"/>
      <c r="DL51" s="41" t="str">
        <f t="shared" si="56"/>
        <v>Monterrey</v>
      </c>
      <c r="DP51" s="47">
        <f t="shared" si="57"/>
        <v>0</v>
      </c>
      <c r="DQ51" s="147"/>
      <c r="DR51" s="42"/>
    </row>
    <row r="52" spans="1:122" x14ac:dyDescent="0.25">
      <c r="A52" s="53">
        <f t="shared" si="58"/>
        <v>45</v>
      </c>
      <c r="B52" s="247"/>
      <c r="C52" s="248">
        <v>45</v>
      </c>
      <c r="D52" s="242" t="s">
        <v>31</v>
      </c>
      <c r="E52" s="243">
        <v>45834.625</v>
      </c>
      <c r="F52" s="244" t="str">
        <f>I23</f>
        <v>Juventus</v>
      </c>
      <c r="G52" s="44">
        <v>1</v>
      </c>
      <c r="H52" s="44">
        <v>1</v>
      </c>
      <c r="I52" s="245" t="str">
        <f>F20</f>
        <v>Manchester City</v>
      </c>
      <c r="J52" s="246"/>
      <c r="K52" s="246"/>
      <c r="L52" s="286"/>
      <c r="N52" s="40" t="str">
        <f t="shared" si="28"/>
        <v>Juventus</v>
      </c>
      <c r="O52" s="45">
        <v>3</v>
      </c>
      <c r="P52" s="45">
        <v>2</v>
      </c>
      <c r="Q52" s="41" t="str">
        <f t="shared" si="29"/>
        <v>Manchester City</v>
      </c>
      <c r="R52" s="147"/>
      <c r="S52" s="147"/>
      <c r="U52" s="283">
        <f t="shared" si="30"/>
        <v>0</v>
      </c>
      <c r="V52" s="147"/>
      <c r="W52" s="42"/>
      <c r="X52" s="46"/>
      <c r="Y52" s="40" t="str">
        <f t="shared" si="31"/>
        <v>Juventus</v>
      </c>
      <c r="Z52" s="45">
        <v>2</v>
      </c>
      <c r="AA52" s="45">
        <v>1</v>
      </c>
      <c r="AB52" s="41" t="str">
        <f t="shared" si="32"/>
        <v>Manchester City</v>
      </c>
      <c r="AF52" s="47">
        <f t="shared" si="33"/>
        <v>0</v>
      </c>
      <c r="AG52" s="147"/>
      <c r="AH52" s="42"/>
      <c r="AI52" s="46"/>
      <c r="AJ52" s="40" t="str">
        <f t="shared" si="34"/>
        <v>Juventus</v>
      </c>
      <c r="AK52" s="45">
        <v>0</v>
      </c>
      <c r="AL52" s="45">
        <v>3</v>
      </c>
      <c r="AM52" s="41" t="str">
        <f t="shared" si="35"/>
        <v>Manchester City</v>
      </c>
      <c r="AQ52" s="47">
        <f t="shared" si="36"/>
        <v>0</v>
      </c>
      <c r="AR52" s="147"/>
      <c r="AS52" s="42"/>
      <c r="AT52" s="46"/>
      <c r="AU52" s="40" t="str">
        <f t="shared" si="37"/>
        <v>Juventus</v>
      </c>
      <c r="AV52" s="45"/>
      <c r="AW52" s="45"/>
      <c r="AX52" s="41" t="str">
        <f t="shared" si="38"/>
        <v>Manchester City</v>
      </c>
      <c r="BB52" s="47">
        <f t="shared" si="39"/>
        <v>0</v>
      </c>
      <c r="BC52" s="147"/>
      <c r="BD52" s="42"/>
      <c r="BE52" s="46"/>
      <c r="BF52" s="40" t="str">
        <f t="shared" si="40"/>
        <v>Juventus</v>
      </c>
      <c r="BG52" s="45"/>
      <c r="BH52" s="45"/>
      <c r="BI52" s="41" t="str">
        <f t="shared" si="41"/>
        <v>Manchester City</v>
      </c>
      <c r="BM52" s="47">
        <f t="shared" si="42"/>
        <v>0</v>
      </c>
      <c r="BN52" s="147"/>
      <c r="BO52" s="42"/>
      <c r="BP52" s="46"/>
      <c r="BQ52" s="40" t="str">
        <f t="shared" si="43"/>
        <v>Juventus</v>
      </c>
      <c r="BR52" s="45"/>
      <c r="BS52" s="45"/>
      <c r="BT52" s="41" t="str">
        <f t="shared" si="44"/>
        <v>Manchester City</v>
      </c>
      <c r="BX52" s="47">
        <f t="shared" si="45"/>
        <v>0</v>
      </c>
      <c r="BY52" s="147"/>
      <c r="BZ52" s="42"/>
      <c r="CA52" s="46"/>
      <c r="CB52" s="40" t="str">
        <f t="shared" si="46"/>
        <v>Juventus</v>
      </c>
      <c r="CC52" s="45"/>
      <c r="CD52" s="45"/>
      <c r="CE52" s="41" t="str">
        <f t="shared" si="47"/>
        <v>Manchester City</v>
      </c>
      <c r="CI52" s="47">
        <f t="shared" si="48"/>
        <v>0</v>
      </c>
      <c r="CJ52" s="147"/>
      <c r="CK52" s="42"/>
      <c r="CL52" s="46"/>
      <c r="CM52" s="40" t="str">
        <f t="shared" si="49"/>
        <v>Juventus</v>
      </c>
      <c r="CN52" s="45"/>
      <c r="CO52" s="45"/>
      <c r="CP52" s="41" t="str">
        <f t="shared" si="50"/>
        <v>Manchester City</v>
      </c>
      <c r="CT52" s="47">
        <f t="shared" si="51"/>
        <v>0</v>
      </c>
      <c r="CU52" s="147"/>
      <c r="CV52" s="42"/>
      <c r="CW52" s="46"/>
      <c r="CX52" s="40" t="str">
        <f t="shared" si="52"/>
        <v>Juventus</v>
      </c>
      <c r="CY52" s="45"/>
      <c r="CZ52" s="45"/>
      <c r="DA52" s="41" t="str">
        <f t="shared" si="53"/>
        <v>Manchester City</v>
      </c>
      <c r="DE52" s="47">
        <f t="shared" si="54"/>
        <v>0</v>
      </c>
      <c r="DF52" s="147"/>
      <c r="DG52" s="42"/>
      <c r="DH52" s="46"/>
      <c r="DI52" s="40" t="str">
        <f t="shared" si="55"/>
        <v>Juventus</v>
      </c>
      <c r="DJ52" s="45"/>
      <c r="DK52" s="45"/>
      <c r="DL52" s="41" t="str">
        <f t="shared" si="56"/>
        <v>Manchester City</v>
      </c>
      <c r="DP52" s="47">
        <f t="shared" si="57"/>
        <v>0</v>
      </c>
      <c r="DQ52" s="147"/>
      <c r="DR52" s="42"/>
    </row>
    <row r="53" spans="1:122" x14ac:dyDescent="0.25">
      <c r="A53" s="53">
        <f t="shared" si="58"/>
        <v>46</v>
      </c>
      <c r="B53" s="247"/>
      <c r="C53" s="248">
        <v>46</v>
      </c>
      <c r="D53" s="242" t="s">
        <v>31</v>
      </c>
      <c r="E53" s="243">
        <v>45834.625</v>
      </c>
      <c r="F53" s="244" t="str">
        <f>I20</f>
        <v>Wydad AC</v>
      </c>
      <c r="G53" s="44">
        <v>2</v>
      </c>
      <c r="H53" s="44">
        <v>1</v>
      </c>
      <c r="I53" s="245" t="str">
        <f>F23</f>
        <v>Al Ain</v>
      </c>
      <c r="J53" s="246"/>
      <c r="K53" s="246"/>
      <c r="L53" s="286"/>
      <c r="N53" s="40" t="str">
        <f t="shared" si="28"/>
        <v>Wydad AC</v>
      </c>
      <c r="O53" s="45">
        <v>2</v>
      </c>
      <c r="P53" s="45">
        <v>1</v>
      </c>
      <c r="Q53" s="41" t="str">
        <f t="shared" si="29"/>
        <v>Al Ain</v>
      </c>
      <c r="R53" s="147"/>
      <c r="S53" s="147"/>
      <c r="U53" s="283">
        <f t="shared" si="30"/>
        <v>6</v>
      </c>
      <c r="V53" s="147"/>
      <c r="W53" s="42"/>
      <c r="X53" s="46"/>
      <c r="Y53" s="40" t="str">
        <f t="shared" si="31"/>
        <v>Wydad AC</v>
      </c>
      <c r="Z53" s="45">
        <v>2</v>
      </c>
      <c r="AA53" s="45">
        <v>1</v>
      </c>
      <c r="AB53" s="41" t="str">
        <f t="shared" si="32"/>
        <v>Al Ain</v>
      </c>
      <c r="AF53" s="47">
        <f t="shared" si="33"/>
        <v>6</v>
      </c>
      <c r="AG53" s="147"/>
      <c r="AH53" s="42"/>
      <c r="AI53" s="46"/>
      <c r="AJ53" s="40" t="str">
        <f t="shared" si="34"/>
        <v>Wydad AC</v>
      </c>
      <c r="AK53" s="45">
        <v>1</v>
      </c>
      <c r="AL53" s="45">
        <v>2</v>
      </c>
      <c r="AM53" s="41" t="str">
        <f t="shared" si="35"/>
        <v>Al Ain</v>
      </c>
      <c r="AQ53" s="47">
        <f t="shared" si="36"/>
        <v>0</v>
      </c>
      <c r="AR53" s="147"/>
      <c r="AS53" s="42"/>
      <c r="AT53" s="46"/>
      <c r="AU53" s="40" t="str">
        <f t="shared" si="37"/>
        <v>Wydad AC</v>
      </c>
      <c r="AV53" s="45"/>
      <c r="AW53" s="45"/>
      <c r="AX53" s="41" t="str">
        <f t="shared" si="38"/>
        <v>Al Ain</v>
      </c>
      <c r="BB53" s="47">
        <f t="shared" si="39"/>
        <v>0</v>
      </c>
      <c r="BC53" s="147"/>
      <c r="BD53" s="42"/>
      <c r="BE53" s="46"/>
      <c r="BF53" s="40" t="str">
        <f t="shared" si="40"/>
        <v>Wydad AC</v>
      </c>
      <c r="BG53" s="45"/>
      <c r="BH53" s="45"/>
      <c r="BI53" s="41" t="str">
        <f t="shared" si="41"/>
        <v>Al Ain</v>
      </c>
      <c r="BM53" s="47">
        <f t="shared" si="42"/>
        <v>0</v>
      </c>
      <c r="BN53" s="147"/>
      <c r="BO53" s="42"/>
      <c r="BP53" s="46"/>
      <c r="BQ53" s="40" t="str">
        <f t="shared" si="43"/>
        <v>Wydad AC</v>
      </c>
      <c r="BR53" s="45"/>
      <c r="BS53" s="45"/>
      <c r="BT53" s="41" t="str">
        <f t="shared" si="44"/>
        <v>Al Ain</v>
      </c>
      <c r="BX53" s="47">
        <f t="shared" si="45"/>
        <v>0</v>
      </c>
      <c r="BY53" s="147"/>
      <c r="BZ53" s="42"/>
      <c r="CA53" s="46"/>
      <c r="CB53" s="40" t="str">
        <f t="shared" si="46"/>
        <v>Wydad AC</v>
      </c>
      <c r="CC53" s="45"/>
      <c r="CD53" s="45"/>
      <c r="CE53" s="41" t="str">
        <f t="shared" si="47"/>
        <v>Al Ain</v>
      </c>
      <c r="CI53" s="47">
        <f t="shared" si="48"/>
        <v>0</v>
      </c>
      <c r="CJ53" s="147"/>
      <c r="CK53" s="42"/>
      <c r="CL53" s="46"/>
      <c r="CM53" s="40" t="str">
        <f t="shared" si="49"/>
        <v>Wydad AC</v>
      </c>
      <c r="CN53" s="45"/>
      <c r="CO53" s="45"/>
      <c r="CP53" s="41" t="str">
        <f t="shared" si="50"/>
        <v>Al Ain</v>
      </c>
      <c r="CT53" s="47">
        <f t="shared" si="51"/>
        <v>0</v>
      </c>
      <c r="CU53" s="147"/>
      <c r="CV53" s="42"/>
      <c r="CW53" s="46"/>
      <c r="CX53" s="40" t="str">
        <f t="shared" si="52"/>
        <v>Wydad AC</v>
      </c>
      <c r="CY53" s="45"/>
      <c r="CZ53" s="45"/>
      <c r="DA53" s="41" t="str">
        <f t="shared" si="53"/>
        <v>Al Ain</v>
      </c>
      <c r="DE53" s="47">
        <f t="shared" si="54"/>
        <v>0</v>
      </c>
      <c r="DF53" s="147"/>
      <c r="DG53" s="42"/>
      <c r="DH53" s="46"/>
      <c r="DI53" s="40" t="str">
        <f t="shared" si="55"/>
        <v>Wydad AC</v>
      </c>
      <c r="DJ53" s="45"/>
      <c r="DK53" s="45"/>
      <c r="DL53" s="41" t="str">
        <f t="shared" si="56"/>
        <v>Al Ain</v>
      </c>
      <c r="DP53" s="47">
        <f t="shared" si="57"/>
        <v>0</v>
      </c>
      <c r="DQ53" s="147"/>
      <c r="DR53" s="42"/>
    </row>
    <row r="54" spans="1:122" x14ac:dyDescent="0.25">
      <c r="A54" s="53">
        <f t="shared" si="58"/>
        <v>47</v>
      </c>
      <c r="B54" s="247"/>
      <c r="C54" s="248">
        <v>47</v>
      </c>
      <c r="D54" s="242" t="s">
        <v>40</v>
      </c>
      <c r="E54" s="243">
        <v>45834.833333333336</v>
      </c>
      <c r="F54" s="244" t="str">
        <f>I21</f>
        <v>Al Hilal</v>
      </c>
      <c r="G54" s="44">
        <v>2</v>
      </c>
      <c r="H54" s="44">
        <v>1</v>
      </c>
      <c r="I54" s="245" t="str">
        <f>F22</f>
        <v>Pachuca</v>
      </c>
      <c r="J54" s="246"/>
      <c r="K54" s="246"/>
      <c r="L54" s="286"/>
      <c r="N54" s="40" t="str">
        <f t="shared" si="28"/>
        <v>Al Hilal</v>
      </c>
      <c r="O54" s="45">
        <v>2</v>
      </c>
      <c r="P54" s="45">
        <v>1</v>
      </c>
      <c r="Q54" s="41" t="str">
        <f t="shared" si="29"/>
        <v>Pachuca</v>
      </c>
      <c r="R54" s="147"/>
      <c r="S54" s="147"/>
      <c r="U54" s="283">
        <f t="shared" si="30"/>
        <v>6</v>
      </c>
      <c r="V54" s="147"/>
      <c r="W54" s="42"/>
      <c r="X54" s="46"/>
      <c r="Y54" s="40" t="str">
        <f t="shared" si="31"/>
        <v>Al Hilal</v>
      </c>
      <c r="Z54" s="45">
        <v>0</v>
      </c>
      <c r="AA54" s="45">
        <v>0</v>
      </c>
      <c r="AB54" s="41" t="str">
        <f t="shared" si="32"/>
        <v>Pachuca</v>
      </c>
      <c r="AF54" s="47">
        <f t="shared" si="33"/>
        <v>0</v>
      </c>
      <c r="AG54" s="147"/>
      <c r="AH54" s="42"/>
      <c r="AI54" s="46"/>
      <c r="AJ54" s="40" t="str">
        <f t="shared" si="34"/>
        <v>Al Hilal</v>
      </c>
      <c r="AK54" s="45">
        <v>3</v>
      </c>
      <c r="AL54" s="45">
        <v>2</v>
      </c>
      <c r="AM54" s="41" t="str">
        <f t="shared" si="35"/>
        <v>Pachuca</v>
      </c>
      <c r="AQ54" s="47">
        <f t="shared" si="36"/>
        <v>4</v>
      </c>
      <c r="AR54" s="147"/>
      <c r="AS54" s="42"/>
      <c r="AT54" s="46"/>
      <c r="AU54" s="40" t="str">
        <f t="shared" si="37"/>
        <v>Al Hilal</v>
      </c>
      <c r="AV54" s="45"/>
      <c r="AW54" s="45"/>
      <c r="AX54" s="41" t="str">
        <f t="shared" si="38"/>
        <v>Pachuca</v>
      </c>
      <c r="BB54" s="47">
        <f t="shared" si="39"/>
        <v>0</v>
      </c>
      <c r="BC54" s="147"/>
      <c r="BD54" s="42"/>
      <c r="BE54" s="46"/>
      <c r="BF54" s="40" t="str">
        <f t="shared" si="40"/>
        <v>Al Hilal</v>
      </c>
      <c r="BG54" s="45"/>
      <c r="BH54" s="45"/>
      <c r="BI54" s="41" t="str">
        <f t="shared" si="41"/>
        <v>Pachuca</v>
      </c>
      <c r="BM54" s="47">
        <f t="shared" si="42"/>
        <v>0</v>
      </c>
      <c r="BN54" s="147"/>
      <c r="BO54" s="42"/>
      <c r="BP54" s="46"/>
      <c r="BQ54" s="40" t="str">
        <f t="shared" si="43"/>
        <v>Al Hilal</v>
      </c>
      <c r="BR54" s="45"/>
      <c r="BS54" s="45"/>
      <c r="BT54" s="41" t="str">
        <f t="shared" si="44"/>
        <v>Pachuca</v>
      </c>
      <c r="BX54" s="47">
        <f t="shared" si="45"/>
        <v>0</v>
      </c>
      <c r="BY54" s="147"/>
      <c r="BZ54" s="42"/>
      <c r="CA54" s="46"/>
      <c r="CB54" s="40" t="str">
        <f t="shared" si="46"/>
        <v>Al Hilal</v>
      </c>
      <c r="CC54" s="45"/>
      <c r="CD54" s="45"/>
      <c r="CE54" s="41" t="str">
        <f t="shared" si="47"/>
        <v>Pachuca</v>
      </c>
      <c r="CI54" s="47">
        <f t="shared" si="48"/>
        <v>0</v>
      </c>
      <c r="CJ54" s="147"/>
      <c r="CK54" s="42"/>
      <c r="CL54" s="46"/>
      <c r="CM54" s="40" t="str">
        <f t="shared" si="49"/>
        <v>Al Hilal</v>
      </c>
      <c r="CN54" s="45"/>
      <c r="CO54" s="45"/>
      <c r="CP54" s="41" t="str">
        <f t="shared" si="50"/>
        <v>Pachuca</v>
      </c>
      <c r="CT54" s="47">
        <f t="shared" si="51"/>
        <v>0</v>
      </c>
      <c r="CU54" s="147"/>
      <c r="CV54" s="42"/>
      <c r="CW54" s="46"/>
      <c r="CX54" s="40" t="str">
        <f t="shared" si="52"/>
        <v>Al Hilal</v>
      </c>
      <c r="CY54" s="45"/>
      <c r="CZ54" s="45"/>
      <c r="DA54" s="41" t="str">
        <f t="shared" si="53"/>
        <v>Pachuca</v>
      </c>
      <c r="DE54" s="47">
        <f t="shared" si="54"/>
        <v>0</v>
      </c>
      <c r="DF54" s="147"/>
      <c r="DG54" s="42"/>
      <c r="DH54" s="46"/>
      <c r="DI54" s="40" t="str">
        <f t="shared" si="55"/>
        <v>Al Hilal</v>
      </c>
      <c r="DJ54" s="45"/>
      <c r="DK54" s="45"/>
      <c r="DL54" s="41" t="str">
        <f t="shared" si="56"/>
        <v>Pachuca</v>
      </c>
      <c r="DP54" s="47">
        <f t="shared" si="57"/>
        <v>0</v>
      </c>
      <c r="DQ54" s="147"/>
      <c r="DR54" s="42"/>
    </row>
    <row r="55" spans="1:122" x14ac:dyDescent="0.25">
      <c r="A55" s="53">
        <f t="shared" si="58"/>
        <v>48</v>
      </c>
      <c r="B55" s="247"/>
      <c r="C55" s="248">
        <v>48</v>
      </c>
      <c r="D55" s="242" t="s">
        <v>40</v>
      </c>
      <c r="E55" s="243">
        <v>45834.875</v>
      </c>
      <c r="F55" s="244" t="str">
        <f>I22</f>
        <v>Salzburg</v>
      </c>
      <c r="G55" s="44">
        <v>2</v>
      </c>
      <c r="H55" s="44">
        <v>2</v>
      </c>
      <c r="I55" s="245" t="str">
        <f>F21</f>
        <v>Real Madrid</v>
      </c>
      <c r="J55" s="246"/>
      <c r="K55" s="246"/>
      <c r="L55" s="286"/>
      <c r="N55" s="40" t="str">
        <f t="shared" si="28"/>
        <v>Salzburg</v>
      </c>
      <c r="O55" s="45">
        <v>1</v>
      </c>
      <c r="P55" s="45">
        <v>2</v>
      </c>
      <c r="Q55" s="41" t="str">
        <f t="shared" si="29"/>
        <v>Real Madrid</v>
      </c>
      <c r="R55" s="147"/>
      <c r="S55" s="147"/>
      <c r="U55" s="284">
        <f t="shared" si="30"/>
        <v>0</v>
      </c>
      <c r="V55" s="147"/>
      <c r="W55" s="42"/>
      <c r="X55" s="46"/>
      <c r="Y55" s="40" t="str">
        <f t="shared" si="31"/>
        <v>Salzburg</v>
      </c>
      <c r="Z55" s="45">
        <v>1</v>
      </c>
      <c r="AA55" s="45">
        <v>3</v>
      </c>
      <c r="AB55" s="41" t="str">
        <f t="shared" si="32"/>
        <v>Real Madrid</v>
      </c>
      <c r="AF55" s="47">
        <f t="shared" si="33"/>
        <v>0</v>
      </c>
      <c r="AG55" s="147"/>
      <c r="AH55" s="42"/>
      <c r="AI55" s="46"/>
      <c r="AJ55" s="40" t="str">
        <f t="shared" si="34"/>
        <v>Salzburg</v>
      </c>
      <c r="AK55" s="45">
        <v>1</v>
      </c>
      <c r="AL55" s="45">
        <v>1</v>
      </c>
      <c r="AM55" s="41" t="str">
        <f t="shared" si="35"/>
        <v>Real Madrid</v>
      </c>
      <c r="AQ55" s="47">
        <f t="shared" si="36"/>
        <v>4</v>
      </c>
      <c r="AR55" s="147"/>
      <c r="AS55" s="42"/>
      <c r="AT55" s="46"/>
      <c r="AU55" s="40" t="str">
        <f t="shared" si="37"/>
        <v>Salzburg</v>
      </c>
      <c r="AV55" s="45"/>
      <c r="AW55" s="45"/>
      <c r="AX55" s="41" t="str">
        <f t="shared" si="38"/>
        <v>Real Madrid</v>
      </c>
      <c r="BB55" s="47">
        <f t="shared" si="39"/>
        <v>0</v>
      </c>
      <c r="BC55" s="147"/>
      <c r="BD55" s="42"/>
      <c r="BE55" s="46"/>
      <c r="BF55" s="40" t="str">
        <f t="shared" si="40"/>
        <v>Salzburg</v>
      </c>
      <c r="BG55" s="45"/>
      <c r="BH55" s="45"/>
      <c r="BI55" s="41" t="str">
        <f t="shared" si="41"/>
        <v>Real Madrid</v>
      </c>
      <c r="BM55" s="47">
        <f t="shared" si="42"/>
        <v>0</v>
      </c>
      <c r="BN55" s="147"/>
      <c r="BO55" s="42"/>
      <c r="BP55" s="46"/>
      <c r="BQ55" s="40" t="str">
        <f t="shared" si="43"/>
        <v>Salzburg</v>
      </c>
      <c r="BR55" s="45"/>
      <c r="BS55" s="45"/>
      <c r="BT55" s="41" t="str">
        <f t="shared" si="44"/>
        <v>Real Madrid</v>
      </c>
      <c r="BX55" s="47">
        <f t="shared" si="45"/>
        <v>0</v>
      </c>
      <c r="BY55" s="147"/>
      <c r="BZ55" s="42"/>
      <c r="CA55" s="46"/>
      <c r="CB55" s="40" t="str">
        <f t="shared" si="46"/>
        <v>Salzburg</v>
      </c>
      <c r="CC55" s="45"/>
      <c r="CD55" s="45"/>
      <c r="CE55" s="41" t="str">
        <f t="shared" si="47"/>
        <v>Real Madrid</v>
      </c>
      <c r="CI55" s="47">
        <f t="shared" si="48"/>
        <v>0</v>
      </c>
      <c r="CJ55" s="147"/>
      <c r="CK55" s="42"/>
      <c r="CL55" s="46"/>
      <c r="CM55" s="40" t="str">
        <f t="shared" si="49"/>
        <v>Salzburg</v>
      </c>
      <c r="CN55" s="45"/>
      <c r="CO55" s="45"/>
      <c r="CP55" s="41" t="str">
        <f t="shared" si="50"/>
        <v>Real Madrid</v>
      </c>
      <c r="CT55" s="47">
        <f t="shared" si="51"/>
        <v>0</v>
      </c>
      <c r="CU55" s="147"/>
      <c r="CV55" s="42"/>
      <c r="CW55" s="46"/>
      <c r="CX55" s="40" t="str">
        <f t="shared" si="52"/>
        <v>Salzburg</v>
      </c>
      <c r="CY55" s="45"/>
      <c r="CZ55" s="45"/>
      <c r="DA55" s="41" t="str">
        <f t="shared" si="53"/>
        <v>Real Madrid</v>
      </c>
      <c r="DE55" s="47">
        <f t="shared" si="54"/>
        <v>0</v>
      </c>
      <c r="DF55" s="147"/>
      <c r="DG55" s="42"/>
      <c r="DH55" s="46"/>
      <c r="DI55" s="40" t="str">
        <f t="shared" si="55"/>
        <v>Salzburg</v>
      </c>
      <c r="DJ55" s="45"/>
      <c r="DK55" s="45"/>
      <c r="DL55" s="41" t="str">
        <f t="shared" si="56"/>
        <v>Real Madrid</v>
      </c>
      <c r="DP55" s="47">
        <f t="shared" si="57"/>
        <v>0</v>
      </c>
      <c r="DQ55" s="147"/>
      <c r="DR55" s="42"/>
    </row>
    <row r="56" spans="1:122" x14ac:dyDescent="0.25">
      <c r="B56" s="247"/>
      <c r="C56" s="396">
        <v>65</v>
      </c>
      <c r="D56" s="237"/>
      <c r="E56" s="243"/>
      <c r="F56" s="239"/>
      <c r="G56" s="241"/>
      <c r="H56" s="241"/>
      <c r="I56" s="240"/>
      <c r="J56" s="241"/>
      <c r="K56" s="241"/>
      <c r="L56" s="286"/>
      <c r="N56" s="40"/>
      <c r="Q56" s="41"/>
      <c r="W56" s="42"/>
      <c r="X56" s="46"/>
      <c r="Y56" s="40"/>
      <c r="AB56" s="41"/>
      <c r="AH56" s="42"/>
      <c r="AI56" s="46"/>
      <c r="AJ56" s="40"/>
      <c r="AM56" s="41"/>
      <c r="AS56" s="42"/>
      <c r="AT56" s="46"/>
      <c r="AU56" s="40"/>
      <c r="AX56" s="41"/>
      <c r="BD56" s="42"/>
      <c r="BE56" s="46"/>
      <c r="BF56" s="40"/>
      <c r="BI56" s="41"/>
      <c r="BO56" s="42"/>
      <c r="BP56" s="46"/>
      <c r="BQ56" s="40"/>
      <c r="BT56" s="41"/>
      <c r="BZ56" s="42"/>
      <c r="CA56" s="46"/>
      <c r="CB56" s="40"/>
      <c r="CE56" s="41"/>
      <c r="CK56" s="42"/>
      <c r="CL56" s="46"/>
      <c r="CM56" s="40"/>
      <c r="CP56" s="41"/>
      <c r="CV56" s="42"/>
      <c r="CW56" s="46"/>
      <c r="CX56" s="40"/>
      <c r="DA56" s="41"/>
      <c r="DG56" s="42"/>
      <c r="DH56" s="46"/>
      <c r="DI56" s="40"/>
      <c r="DL56" s="41"/>
      <c r="DR56" s="42"/>
    </row>
    <row r="57" spans="1:122" x14ac:dyDescent="0.25">
      <c r="B57" s="455" t="s">
        <v>53</v>
      </c>
      <c r="C57" s="453"/>
      <c r="D57" s="453"/>
      <c r="E57" s="453"/>
      <c r="F57" s="453"/>
      <c r="G57" s="453"/>
      <c r="H57" s="453"/>
      <c r="I57" s="453"/>
      <c r="J57" s="453"/>
      <c r="K57" s="453"/>
      <c r="L57" s="456"/>
      <c r="M57" s="441" t="str">
        <f>IF(O55="","Bonus Point Will be Calculated after Match #48 is completed","")</f>
        <v/>
      </c>
      <c r="N57" s="441"/>
      <c r="O57" s="441"/>
      <c r="P57" s="441"/>
      <c r="Q57" s="441"/>
      <c r="R57" s="441"/>
      <c r="S57" s="441"/>
      <c r="T57" s="441"/>
      <c r="U57" s="441"/>
      <c r="V57" s="441"/>
      <c r="W57" s="442"/>
      <c r="X57" s="441" t="str">
        <f>IF(Z55="","Bonus Point Will be Calculated after Match #48 is completed","")</f>
        <v/>
      </c>
      <c r="Y57" s="441"/>
      <c r="Z57" s="441"/>
      <c r="AA57" s="441"/>
      <c r="AB57" s="441"/>
      <c r="AC57" s="441"/>
      <c r="AD57" s="441"/>
      <c r="AE57" s="441"/>
      <c r="AF57" s="441"/>
      <c r="AG57" s="441"/>
      <c r="AH57" s="442"/>
      <c r="AI57" s="441" t="str">
        <f t="shared" ref="AI57" si="59">IF(AK55="","Bonus Point Will be Calculated after Match #48 is completed","")</f>
        <v/>
      </c>
      <c r="AJ57" s="441"/>
      <c r="AK57" s="441"/>
      <c r="AL57" s="441"/>
      <c r="AM57" s="441"/>
      <c r="AN57" s="441"/>
      <c r="AO57" s="441"/>
      <c r="AP57" s="441"/>
      <c r="AQ57" s="441"/>
      <c r="AR57" s="441"/>
      <c r="AS57" s="442"/>
      <c r="AT57" s="441" t="str">
        <f t="shared" ref="AT57" si="60">IF(AV55="","Bonus Point Will be Calculated after Match #48 is completed","")</f>
        <v>Bonus Point Will be Calculated after Match #48 is completed</v>
      </c>
      <c r="AU57" s="441"/>
      <c r="AV57" s="441"/>
      <c r="AW57" s="441"/>
      <c r="AX57" s="441"/>
      <c r="AY57" s="441"/>
      <c r="AZ57" s="441"/>
      <c r="BA57" s="441"/>
      <c r="BB57" s="441"/>
      <c r="BC57" s="441"/>
      <c r="BD57" s="442"/>
      <c r="BE57" s="441" t="str">
        <f t="shared" ref="BE57" si="61">IF(BG55="","Bonus Point Will be Calculated after Match #48 is completed","")</f>
        <v>Bonus Point Will be Calculated after Match #48 is completed</v>
      </c>
      <c r="BF57" s="441"/>
      <c r="BG57" s="441"/>
      <c r="BH57" s="441"/>
      <c r="BI57" s="441"/>
      <c r="BJ57" s="441"/>
      <c r="BK57" s="441"/>
      <c r="BL57" s="441"/>
      <c r="BM57" s="441"/>
      <c r="BN57" s="441"/>
      <c r="BO57" s="442"/>
      <c r="BP57" s="441" t="str">
        <f t="shared" ref="BP57" si="62">IF(BR55="","Bonus Point Will be Calculated after Match #48 is completed","")</f>
        <v>Bonus Point Will be Calculated after Match #48 is completed</v>
      </c>
      <c r="BQ57" s="441"/>
      <c r="BR57" s="441"/>
      <c r="BS57" s="441"/>
      <c r="BT57" s="441"/>
      <c r="BU57" s="441"/>
      <c r="BV57" s="441"/>
      <c r="BW57" s="441"/>
      <c r="BX57" s="441"/>
      <c r="BY57" s="441"/>
      <c r="BZ57" s="442"/>
      <c r="CA57" s="441" t="str">
        <f t="shared" ref="CA57" si="63">IF(CC55="","Bonus Point Will be Calculated after Match #48 is completed","")</f>
        <v>Bonus Point Will be Calculated after Match #48 is completed</v>
      </c>
      <c r="CB57" s="441"/>
      <c r="CC57" s="441"/>
      <c r="CD57" s="441"/>
      <c r="CE57" s="441"/>
      <c r="CF57" s="441"/>
      <c r="CG57" s="441"/>
      <c r="CH57" s="441"/>
      <c r="CI57" s="441"/>
      <c r="CJ57" s="441"/>
      <c r="CK57" s="442"/>
      <c r="CL57" s="441" t="str">
        <f t="shared" ref="CL57" si="64">IF(CN55="","Bonus Point Will be Calculated after Match #48 is completed","")</f>
        <v>Bonus Point Will be Calculated after Match #48 is completed</v>
      </c>
      <c r="CM57" s="441"/>
      <c r="CN57" s="441"/>
      <c r="CO57" s="441"/>
      <c r="CP57" s="441"/>
      <c r="CQ57" s="441"/>
      <c r="CR57" s="441"/>
      <c r="CS57" s="441"/>
      <c r="CT57" s="441"/>
      <c r="CU57" s="441"/>
      <c r="CV57" s="442"/>
      <c r="CW57" s="441" t="str">
        <f t="shared" ref="CW57" si="65">IF(CY55="","Bonus Point Will be Calculated after Match #48 is completed","")</f>
        <v>Bonus Point Will be Calculated after Match #48 is completed</v>
      </c>
      <c r="CX57" s="441"/>
      <c r="CY57" s="441"/>
      <c r="CZ57" s="441"/>
      <c r="DA57" s="441"/>
      <c r="DB57" s="441"/>
      <c r="DC57" s="441"/>
      <c r="DD57" s="441"/>
      <c r="DE57" s="441"/>
      <c r="DF57" s="441"/>
      <c r="DG57" s="442"/>
      <c r="DH57" s="441" t="str">
        <f t="shared" ref="DH57" si="66">IF(DJ55="","Bonus Point Will be Calculated after Match #48 is completed","")</f>
        <v>Bonus Point Will be Calculated after Match #48 is completed</v>
      </c>
      <c r="DI57" s="441"/>
      <c r="DJ57" s="441"/>
      <c r="DK57" s="441"/>
      <c r="DL57" s="441"/>
      <c r="DM57" s="441"/>
      <c r="DN57" s="441"/>
      <c r="DO57" s="441"/>
      <c r="DP57" s="441"/>
      <c r="DQ57" s="441"/>
      <c r="DR57" s="442"/>
    </row>
    <row r="58" spans="1:122" x14ac:dyDescent="0.25">
      <c r="B58" s="249"/>
      <c r="C58" s="237"/>
      <c r="D58" s="237"/>
      <c r="E58" s="238"/>
      <c r="F58" s="239"/>
      <c r="G58" s="241"/>
      <c r="H58" s="241"/>
      <c r="I58" s="240"/>
      <c r="J58" s="246"/>
      <c r="K58" s="246"/>
      <c r="L58" s="251"/>
      <c r="N58" s="40"/>
      <c r="Q58" s="41"/>
      <c r="R58" s="146" t="str">
        <f ca="1">N72</f>
        <v>Inter Miami</v>
      </c>
      <c r="S58" s="146" t="str">
        <f ca="1">Q72</f>
        <v>Botafogo</v>
      </c>
      <c r="W58" s="42"/>
      <c r="X58" s="46"/>
      <c r="Y58" s="40"/>
      <c r="AB58" s="41"/>
      <c r="AC58" s="146" t="str">
        <f ca="1">Y72</f>
        <v>Al Ahly</v>
      </c>
      <c r="AD58" s="146" t="str">
        <f ca="1">AB72</f>
        <v>Seattle Sounders</v>
      </c>
      <c r="AH58" s="42"/>
      <c r="AI58" s="46"/>
      <c r="AJ58" s="40"/>
      <c r="AM58" s="41"/>
      <c r="AN58" s="146" t="str">
        <f t="shared" ref="AN58:AN69" ca="1" si="67">AJ72</f>
        <v>Inter Miami</v>
      </c>
      <c r="AO58" s="146" t="str">
        <f t="shared" ref="AO58:AO69" ca="1" si="68">AM72</f>
        <v>Seattle Sounders</v>
      </c>
      <c r="AS58" s="42"/>
      <c r="AT58" s="46"/>
      <c r="AU58" s="40"/>
      <c r="AX58" s="41"/>
      <c r="AY58" s="146" t="str">
        <f t="shared" ref="AY58:AY69" ca="1" si="69">AU72</f>
        <v>Palmeiras</v>
      </c>
      <c r="AZ58" s="146" t="str">
        <f t="shared" ref="AZ58:AZ69" ca="1" si="70">AX72</f>
        <v>Atletico Madrid</v>
      </c>
      <c r="BD58" s="42"/>
      <c r="BE58" s="46"/>
      <c r="BF58" s="40"/>
      <c r="BI58" s="41"/>
      <c r="BJ58" s="146" t="str">
        <f t="shared" ref="BJ58:BJ69" ca="1" si="71">BF72</f>
        <v>Palmeiras</v>
      </c>
      <c r="BK58" s="146" t="str">
        <f t="shared" ref="BK58:BK69" ca="1" si="72">BI72</f>
        <v>Atletico Madrid</v>
      </c>
      <c r="BO58" s="42"/>
      <c r="BP58" s="46"/>
      <c r="BQ58" s="40"/>
      <c r="BT58" s="41"/>
      <c r="BU58" s="146" t="str">
        <f t="shared" ref="BU58:BU69" ca="1" si="73">BQ72</f>
        <v>Palmeiras</v>
      </c>
      <c r="BV58" s="146" t="str">
        <f t="shared" ref="BV58:BV69" ca="1" si="74">BT72</f>
        <v>Atletico Madrid</v>
      </c>
      <c r="BZ58" s="42"/>
      <c r="CA58" s="46"/>
      <c r="CB58" s="40"/>
      <c r="CE58" s="41"/>
      <c r="CF58" s="146" t="str">
        <f t="shared" ref="CF58:CF69" ca="1" si="75">CB72</f>
        <v>Palmeiras</v>
      </c>
      <c r="CG58" s="146" t="str">
        <f t="shared" ref="CG58:CG69" ca="1" si="76">CE72</f>
        <v>Atletico Madrid</v>
      </c>
      <c r="CK58" s="42"/>
      <c r="CL58" s="46"/>
      <c r="CM58" s="40"/>
      <c r="CP58" s="41"/>
      <c r="CQ58" s="146" t="str">
        <f t="shared" ref="CQ58:CQ69" ca="1" si="77">CM72</f>
        <v>Palmeiras</v>
      </c>
      <c r="CR58" s="146" t="str">
        <f t="shared" ref="CR58:CR69" ca="1" si="78">CP72</f>
        <v>Atletico Madrid</v>
      </c>
      <c r="CV58" s="42"/>
      <c r="CW58" s="46"/>
      <c r="CX58" s="40"/>
      <c r="DA58" s="41"/>
      <c r="DB58" s="146" t="str">
        <f t="shared" ref="DB58:DB69" ca="1" si="79">CX72</f>
        <v>Palmeiras</v>
      </c>
      <c r="DC58" s="146" t="str">
        <f t="shared" ref="DC58:DC69" ca="1" si="80">DA72</f>
        <v>Atletico Madrid</v>
      </c>
      <c r="DG58" s="42"/>
      <c r="DH58" s="46"/>
      <c r="DI58" s="40"/>
      <c r="DL58" s="41"/>
      <c r="DM58" s="146" t="str">
        <f t="shared" ref="DM58:DM69" ca="1" si="81">DI72</f>
        <v>Palmeiras</v>
      </c>
      <c r="DN58" s="146" t="str">
        <f t="shared" ref="DN58:DN69" ca="1" si="82">DL72</f>
        <v>Atletico Madrid</v>
      </c>
      <c r="DR58" s="42"/>
    </row>
    <row r="59" spans="1:122" x14ac:dyDescent="0.25">
      <c r="B59" s="249"/>
      <c r="C59" s="237"/>
      <c r="D59" s="237"/>
      <c r="E59" s="238"/>
      <c r="F59" s="267" t="s">
        <v>54</v>
      </c>
      <c r="G59" s="448" t="s">
        <v>46</v>
      </c>
      <c r="H59" s="448"/>
      <c r="I59" s="268" t="s">
        <v>55</v>
      </c>
      <c r="J59" s="246"/>
      <c r="K59" s="246"/>
      <c r="L59" s="251"/>
      <c r="N59" s="48" t="s">
        <v>54</v>
      </c>
      <c r="O59" s="425" t="s">
        <v>46</v>
      </c>
      <c r="P59" s="425"/>
      <c r="Q59" s="49" t="s">
        <v>55</v>
      </c>
      <c r="R59" s="146" t="str">
        <f t="shared" ref="R59:R69" ca="1" si="83">N73</f>
        <v>Boca Juniors</v>
      </c>
      <c r="S59" s="146" t="str">
        <f t="shared" ref="S59:S69" ca="1" si="84">Q73</f>
        <v>Chelsea</v>
      </c>
      <c r="V59" s="37" t="s">
        <v>44</v>
      </c>
      <c r="W59" s="42"/>
      <c r="X59" s="46"/>
      <c r="Y59" s="48" t="s">
        <v>54</v>
      </c>
      <c r="Z59" s="425" t="s">
        <v>46</v>
      </c>
      <c r="AA59" s="425"/>
      <c r="AB59" s="49" t="s">
        <v>55</v>
      </c>
      <c r="AC59" s="146" t="str">
        <f t="shared" ref="AC59:AC69" ca="1" si="85">Y73</f>
        <v>Benfica</v>
      </c>
      <c r="AD59" s="146" t="str">
        <f t="shared" ref="AD59:AD69" ca="1" si="86">AB73</f>
        <v>Espérance Sportive de Tunis</v>
      </c>
      <c r="AG59" s="50" t="s">
        <v>44</v>
      </c>
      <c r="AH59" s="42"/>
      <c r="AI59" s="46"/>
      <c r="AJ59" s="48" t="s">
        <v>54</v>
      </c>
      <c r="AK59" s="425" t="s">
        <v>46</v>
      </c>
      <c r="AL59" s="425"/>
      <c r="AM59" s="49" t="s">
        <v>55</v>
      </c>
      <c r="AN59" s="146" t="str">
        <f t="shared" ca="1" si="67"/>
        <v>Auckland City</v>
      </c>
      <c r="AO59" s="146" t="str">
        <f t="shared" ca="1" si="68"/>
        <v>Chelsea</v>
      </c>
      <c r="AR59" s="50" t="s">
        <v>44</v>
      </c>
      <c r="AS59" s="42"/>
      <c r="AT59" s="46"/>
      <c r="AU59" s="48" t="s">
        <v>54</v>
      </c>
      <c r="AV59" s="425" t="s">
        <v>46</v>
      </c>
      <c r="AW59" s="425"/>
      <c r="AX59" s="49" t="s">
        <v>55</v>
      </c>
      <c r="AY59" s="146" t="str">
        <f t="shared" ca="1" si="69"/>
        <v>Bayern Munich</v>
      </c>
      <c r="AZ59" s="146" t="str">
        <f t="shared" ca="1" si="70"/>
        <v>Chelsea</v>
      </c>
      <c r="BC59" s="50" t="s">
        <v>44</v>
      </c>
      <c r="BD59" s="42"/>
      <c r="BE59" s="46"/>
      <c r="BF59" s="48" t="s">
        <v>54</v>
      </c>
      <c r="BG59" s="425" t="s">
        <v>46</v>
      </c>
      <c r="BH59" s="425"/>
      <c r="BI59" s="49" t="s">
        <v>55</v>
      </c>
      <c r="BJ59" s="146" t="str">
        <f t="shared" ca="1" si="71"/>
        <v>Bayern Munich</v>
      </c>
      <c r="BK59" s="146" t="str">
        <f t="shared" ca="1" si="72"/>
        <v>Chelsea</v>
      </c>
      <c r="BN59" s="50" t="s">
        <v>44</v>
      </c>
      <c r="BO59" s="42"/>
      <c r="BP59" s="46"/>
      <c r="BQ59" s="48" t="s">
        <v>54</v>
      </c>
      <c r="BR59" s="425" t="s">
        <v>46</v>
      </c>
      <c r="BS59" s="425"/>
      <c r="BT59" s="49" t="s">
        <v>55</v>
      </c>
      <c r="BU59" s="146" t="str">
        <f t="shared" ca="1" si="73"/>
        <v>Bayern Munich</v>
      </c>
      <c r="BV59" s="146" t="str">
        <f t="shared" ca="1" si="74"/>
        <v>Chelsea</v>
      </c>
      <c r="BY59" s="50" t="s">
        <v>44</v>
      </c>
      <c r="BZ59" s="42"/>
      <c r="CA59" s="46"/>
      <c r="CB59" s="48" t="s">
        <v>54</v>
      </c>
      <c r="CC59" s="425" t="s">
        <v>46</v>
      </c>
      <c r="CD59" s="425"/>
      <c r="CE59" s="49" t="s">
        <v>55</v>
      </c>
      <c r="CF59" s="146" t="str">
        <f t="shared" ca="1" si="75"/>
        <v>Bayern Munich</v>
      </c>
      <c r="CG59" s="146" t="str">
        <f t="shared" ca="1" si="76"/>
        <v>Chelsea</v>
      </c>
      <c r="CJ59" s="50" t="s">
        <v>44</v>
      </c>
      <c r="CK59" s="42"/>
      <c r="CL59" s="46"/>
      <c r="CM59" s="48" t="s">
        <v>54</v>
      </c>
      <c r="CN59" s="425" t="s">
        <v>46</v>
      </c>
      <c r="CO59" s="425"/>
      <c r="CP59" s="49" t="s">
        <v>55</v>
      </c>
      <c r="CQ59" s="146" t="str">
        <f t="shared" ca="1" si="77"/>
        <v>Bayern Munich</v>
      </c>
      <c r="CR59" s="146" t="str">
        <f t="shared" ca="1" si="78"/>
        <v>Chelsea</v>
      </c>
      <c r="CU59" s="50" t="s">
        <v>44</v>
      </c>
      <c r="CV59" s="42"/>
      <c r="CW59" s="46"/>
      <c r="CX59" s="48" t="s">
        <v>54</v>
      </c>
      <c r="CY59" s="425" t="s">
        <v>46</v>
      </c>
      <c r="CZ59" s="425"/>
      <c r="DA59" s="49" t="s">
        <v>55</v>
      </c>
      <c r="DB59" s="146" t="str">
        <f t="shared" ca="1" si="79"/>
        <v>Bayern Munich</v>
      </c>
      <c r="DC59" s="146" t="str">
        <f t="shared" ca="1" si="80"/>
        <v>Chelsea</v>
      </c>
      <c r="DF59" s="50" t="s">
        <v>44</v>
      </c>
      <c r="DG59" s="42"/>
      <c r="DH59" s="46"/>
      <c r="DI59" s="48" t="s">
        <v>54</v>
      </c>
      <c r="DJ59" s="425" t="s">
        <v>46</v>
      </c>
      <c r="DK59" s="425"/>
      <c r="DL59" s="49" t="s">
        <v>55</v>
      </c>
      <c r="DM59" s="146" t="str">
        <f t="shared" ca="1" si="81"/>
        <v>Bayern Munich</v>
      </c>
      <c r="DN59" s="146" t="str">
        <f t="shared" ca="1" si="82"/>
        <v>Chelsea</v>
      </c>
      <c r="DQ59" s="50" t="s">
        <v>44</v>
      </c>
      <c r="DR59" s="42"/>
    </row>
    <row r="60" spans="1:122" x14ac:dyDescent="0.25">
      <c r="B60" s="287"/>
      <c r="C60" s="288" t="str">
        <f>F80</f>
        <v>River Plate</v>
      </c>
      <c r="D60" s="288" t="str">
        <f>F84</f>
        <v>River Plate</v>
      </c>
      <c r="E60" s="289"/>
      <c r="F60" s="111" t="str">
        <f>INDEX(Dummy!C4:C7,MATCH(1,Dummy!B4:B7,0),0)</f>
        <v>Porto</v>
      </c>
      <c r="G60" s="448" t="s">
        <v>34</v>
      </c>
      <c r="H60" s="448"/>
      <c r="I60" s="112" t="str">
        <f>INDEX(Dummy!C4:C7,MATCH(2,Dummy!B4:B7,0),0)</f>
        <v>Inter Miami</v>
      </c>
      <c r="J60" s="246"/>
      <c r="K60" s="246"/>
      <c r="L60" s="251"/>
      <c r="N60" s="51" t="str">
        <f ca="1">IF(O4&lt;&gt;"",INDEX(OFFSET(Dummy!C4:C7,0,M71),MATCH(1,OFFSET(Dummy!B4:B7,0,M71),0),0),"")</f>
        <v>Inter Miami</v>
      </c>
      <c r="O60" s="425" t="s">
        <v>34</v>
      </c>
      <c r="P60" s="425"/>
      <c r="Q60" s="52" t="str">
        <f ca="1">IF(O4&lt;&gt;"",INDEX(OFFSET(Dummy!C4:C7,0,P71),MATCH(2,OFFSET(Dummy!B4:B7,0,M71),0),0),"")</f>
        <v>Porto</v>
      </c>
      <c r="R60" s="146" t="str">
        <f t="shared" ca="1" si="83"/>
        <v>Paris Saint-Germain</v>
      </c>
      <c r="S60" s="146" t="str">
        <f t="shared" ca="1" si="84"/>
        <v>Porto</v>
      </c>
      <c r="V60" s="47">
        <f ca="1">IF(O55&lt;&gt;"",IF(AND(G41&lt;&gt;"",O41&lt;&gt;""),IF(AND(N60=F60,Q60=I60),Bonu1,IF(AND(N60=F60,Q60&lt;&gt;I60),Bonu2,IF(AND(N60&lt;&gt;I60,Q60=I60),Bonu3,IF(AND(Q60=F60,N60=I60),Bonu4,IF(OR(Q60=F60,N60=I60),Bonu5,0))))),0),0)</f>
        <v>8</v>
      </c>
      <c r="W60" s="42"/>
      <c r="X60" s="46"/>
      <c r="Y60" s="51" t="str">
        <f ca="1">IF(Z4&lt;&gt;"",INDEX(OFFSET(Dummy!C4:C7,0,X71),MATCH(1,OFFSET(Dummy!B4:B7,0,X71),0),0),"")</f>
        <v>Al Ahly</v>
      </c>
      <c r="Z60" s="425" t="s">
        <v>34</v>
      </c>
      <c r="AA60" s="425"/>
      <c r="AB60" s="52" t="str">
        <f ca="1">IF(Z4&lt;&gt;"",INDEX(OFFSET(Dummy!C4:C7,0,AA71),MATCH(2,OFFSET(Dummy!B4:B7,0,X71),0),0),"")</f>
        <v>Porto</v>
      </c>
      <c r="AC60" s="146" t="str">
        <f t="shared" ca="1" si="85"/>
        <v>Atletico Madrid</v>
      </c>
      <c r="AD60" s="146" t="str">
        <f t="shared" ca="1" si="86"/>
        <v>Porto</v>
      </c>
      <c r="AG60" s="47">
        <f ca="1">IF(Z55&lt;&gt;"",IF(AND(G41&lt;&gt;"",Z41&lt;&gt;""),IF(AND(Y60=F60,AB60=I60),Bonu1,IF(AND(Y60=F60,AB60&lt;&gt;I60),Bonu2,IF(AND(Y60&lt;&gt;I60,AB60=I60),Bonu3,IF(AND(AB60=F60,Y60=I60),Bonu4,IF(OR(AB60=F60,Y60=I60),Bonu5,0))))),0),0)</f>
        <v>6</v>
      </c>
      <c r="AH60" s="42"/>
      <c r="AI60" s="46"/>
      <c r="AJ60" s="51" t="str">
        <f ca="1">IF(AK4&lt;&gt;"",INDEX(OFFSET(Dummy!C4:C7,0,AI71),MATCH(1,OFFSET(Dummy!B4:B7,0,AI71),0),0),"")</f>
        <v>Inter Miami</v>
      </c>
      <c r="AK60" s="425" t="s">
        <v>34</v>
      </c>
      <c r="AL60" s="425"/>
      <c r="AM60" s="52" t="str">
        <f ca="1">IF(AK4&lt;&gt;"",INDEX(OFFSET(Dummy!C4:C7,0,AL71),MATCH(2,OFFSET(Dummy!B4:B7,0,AI71),0),0),"")</f>
        <v>Al Ahly</v>
      </c>
      <c r="AN60" s="146" t="str">
        <f t="shared" ca="1" si="67"/>
        <v>Atletico Madrid</v>
      </c>
      <c r="AO60" s="146" t="str">
        <f t="shared" ca="1" si="68"/>
        <v>Al Ahly</v>
      </c>
      <c r="AR60" s="47">
        <f ca="1">IF(AK55&lt;&gt;"",IF(AND(G41&lt;&gt;"",AK41&lt;&gt;""),IF(AND(AJ60=F60,AM60=I60),Bonu1,IF(AND(AJ60=F60,AM60&lt;&gt;I60),Bonu2,IF(AND(AJ60&lt;&gt;I60,AM60=I60),Bonu3,IF(AND(AM60=F60,AJ60=I60),Bonu4,IF(OR(AM60=F60,AJ60=I60),Bonu5,0))))),0),0)</f>
        <v>6</v>
      </c>
      <c r="AS60" s="42"/>
      <c r="AT60" s="46"/>
      <c r="AU60" s="51" t="str">
        <f ca="1">IF(AV4&lt;&gt;"",INDEX(OFFSET(Dummy!C4:C7,0,AT71),MATCH(1,OFFSET(Dummy!B4:B7,0,AT71),0),0),"")</f>
        <v>Palmeiras</v>
      </c>
      <c r="AV60" s="425" t="s">
        <v>34</v>
      </c>
      <c r="AW60" s="425"/>
      <c r="AX60" s="52" t="str">
        <f ca="1">IF(AV4&lt;&gt;"",INDEX(OFFSET(Dummy!C4:C7,0,AW71),MATCH(2,OFFSET(Dummy!B4:B7,0,AT71),0),0),"")</f>
        <v>Porto</v>
      </c>
      <c r="AY60" s="146" t="str">
        <f t="shared" ca="1" si="69"/>
        <v>Paris Saint-Germain</v>
      </c>
      <c r="AZ60" s="146" t="str">
        <f t="shared" ca="1" si="70"/>
        <v>Porto</v>
      </c>
      <c r="BC60" s="47">
        <f>IF(AV55&lt;&gt;"",IF(AND(G41&lt;&gt;"",AV41&lt;&gt;""),IF(AND(AU60=F60,AX60=I60),Bonu1,IF(AND(AU60=F60,AX60&lt;&gt;I60),Bonu2,IF(AND(AU60&lt;&gt;I60,AX60=I60),Bonu3,IF(AND(AX60=F60,AU60=I60),Bonu4,IF(OR(AX60=F60,AU60=I60),Bonu5,0))))),0),0)</f>
        <v>0</v>
      </c>
      <c r="BD60" s="42"/>
      <c r="BE60" s="46"/>
      <c r="BF60" s="51" t="str">
        <f ca="1">IF(BG4&lt;&gt;"",INDEX(OFFSET(Dummy!C4:C7,0,BE71),MATCH(1,OFFSET(Dummy!B4:B7,0,BE71),0),0),"")</f>
        <v>Palmeiras</v>
      </c>
      <c r="BG60" s="425" t="s">
        <v>34</v>
      </c>
      <c r="BH60" s="425"/>
      <c r="BI60" s="52" t="str">
        <f ca="1">IF(BG4&lt;&gt;"",INDEX(OFFSET(Dummy!C4:C7,0,BH71),MATCH(2,OFFSET(Dummy!B4:B7,0,BE71),0),0),"")</f>
        <v>Porto</v>
      </c>
      <c r="BJ60" s="146" t="str">
        <f t="shared" ca="1" si="71"/>
        <v>Paris Saint-Germain</v>
      </c>
      <c r="BK60" s="146" t="str">
        <f t="shared" ca="1" si="72"/>
        <v>Porto</v>
      </c>
      <c r="BN60" s="47">
        <f>IF(BG55&lt;&gt;"",IF(AND(G41&lt;&gt;"",BG41&lt;&gt;""),IF(AND(BF60=F60,BI60=I60),Bonu1,IF(AND(BF60=F60,BI60&lt;&gt;I60),Bonu2,IF(AND(BF60&lt;&gt;I60,BI60=I60),Bonu3,IF(AND(BI60=F60,BF60=I60),Bonu4,IF(OR(BI60=F60,BF60=I60),Bonu5,0))))),0),0)</f>
        <v>0</v>
      </c>
      <c r="BO60" s="42"/>
      <c r="BP60" s="46"/>
      <c r="BQ60" s="51" t="str">
        <f ca="1">IF(BR4&lt;&gt;"",INDEX(OFFSET(Dummy!C4:C7,0,BP71),MATCH(1,OFFSET(Dummy!B4:B7,0,BP71),0),0),"")</f>
        <v>Palmeiras</v>
      </c>
      <c r="BR60" s="425" t="s">
        <v>34</v>
      </c>
      <c r="BS60" s="425"/>
      <c r="BT60" s="52" t="str">
        <f ca="1">IF(BR4&lt;&gt;"",INDEX(OFFSET(Dummy!C4:C7,0,BS71),MATCH(2,OFFSET(Dummy!B4:B7,0,BP71),0),0),"")</f>
        <v>Porto</v>
      </c>
      <c r="BU60" s="146" t="str">
        <f t="shared" ca="1" si="73"/>
        <v>Paris Saint-Germain</v>
      </c>
      <c r="BV60" s="146" t="str">
        <f t="shared" ca="1" si="74"/>
        <v>Porto</v>
      </c>
      <c r="BY60" s="47">
        <f>IF(BR55&lt;&gt;"",IF(AND(G41&lt;&gt;"",BR41&lt;&gt;""),IF(AND(BQ60=F60,BT60=I60),Bonu1,IF(AND(BQ60=F60,BT60&lt;&gt;I60),Bonu2,IF(AND(BQ60&lt;&gt;I60,BT60=I60),Bonu3,IF(AND(BT60=F60,BQ60=I60),Bonu4,IF(OR(BT60=F60,BQ60=I60),Bonu5,0))))),0),0)</f>
        <v>0</v>
      </c>
      <c r="BZ60" s="42"/>
      <c r="CA60" s="46"/>
      <c r="CB60" s="51" t="str">
        <f ca="1">IF(CC4&lt;&gt;"",INDEX(OFFSET(Dummy!C4:C7,0,CA71),MATCH(1,OFFSET(Dummy!B4:B7,0,CA71),0),0),"")</f>
        <v>Palmeiras</v>
      </c>
      <c r="CC60" s="425" t="s">
        <v>34</v>
      </c>
      <c r="CD60" s="425"/>
      <c r="CE60" s="52" t="str">
        <f ca="1">IF(CC4&lt;&gt;"",INDEX(OFFSET(Dummy!C4:C7,0,CD71),MATCH(2,OFFSET(Dummy!B4:B7,0,CA71),0),0),"")</f>
        <v>Porto</v>
      </c>
      <c r="CF60" s="146" t="str">
        <f t="shared" ca="1" si="75"/>
        <v>Paris Saint-Germain</v>
      </c>
      <c r="CG60" s="146" t="str">
        <f t="shared" ca="1" si="76"/>
        <v>Porto</v>
      </c>
      <c r="CJ60" s="47">
        <f>IF(CC55&lt;&gt;"",IF(AND(G41&lt;&gt;"",CC41&lt;&gt;""),IF(AND(CB60=F60,CE60=I60),Bonu1,IF(AND(CB60=F60,CE60&lt;&gt;I60),Bonu2,IF(AND(CB60&lt;&gt;I60,CE60=I60),Bonu3,IF(AND(CE60=F60,CB60=I60),Bonu4,IF(OR(CE60=F60,CB60=I60),Bonu5,0))))),0),0)</f>
        <v>0</v>
      </c>
      <c r="CK60" s="42"/>
      <c r="CL60" s="46"/>
      <c r="CM60" s="51" t="str">
        <f ca="1">IF(CN4&lt;&gt;"",INDEX(OFFSET(Dummy!C4:C7,0,CL71),MATCH(1,OFFSET(Dummy!B4:B7,0,CL71),0),0),"")</f>
        <v>Palmeiras</v>
      </c>
      <c r="CN60" s="425" t="s">
        <v>34</v>
      </c>
      <c r="CO60" s="425"/>
      <c r="CP60" s="52" t="str">
        <f ca="1">IF(CN4&lt;&gt;"",INDEX(OFFSET(Dummy!C4:C7,0,CO71),MATCH(2,OFFSET(Dummy!B4:B7,0,CL71),0),0),"")</f>
        <v>Porto</v>
      </c>
      <c r="CQ60" s="146" t="str">
        <f t="shared" ca="1" si="77"/>
        <v>Paris Saint-Germain</v>
      </c>
      <c r="CR60" s="146" t="str">
        <f t="shared" ca="1" si="78"/>
        <v>Porto</v>
      </c>
      <c r="CU60" s="47">
        <f>IF(CN55&lt;&gt;"",IF(AND(G41&lt;&gt;"",CN41&lt;&gt;""),IF(AND(CM60=F60,CP60=I60),Bonu1,IF(AND(CM60=F60,CP60&lt;&gt;I60),Bonu2,IF(AND(CM60&lt;&gt;I60,CP60=I60),Bonu3,IF(AND(CP60=F60,CM60=I60),Bonu4,IF(OR(CP60=F60,CM60=I60),Bonu5,0))))),0),0)</f>
        <v>0</v>
      </c>
      <c r="CV60" s="42"/>
      <c r="CW60" s="46"/>
      <c r="CX60" s="51" t="str">
        <f ca="1">IF(CY4&lt;&gt;"",INDEX(OFFSET(Dummy!C4:C7,0,CW71),MATCH(1,OFFSET(Dummy!B4:B7,0,CW71),0),0),"")</f>
        <v>Palmeiras</v>
      </c>
      <c r="CY60" s="425" t="s">
        <v>34</v>
      </c>
      <c r="CZ60" s="425"/>
      <c r="DA60" s="52" t="str">
        <f ca="1">IF(CY4&lt;&gt;"",INDEX(OFFSET(Dummy!C4:C7,0,CZ71),MATCH(2,OFFSET(Dummy!B4:B7,0,CW71),0),0),"")</f>
        <v>Porto</v>
      </c>
      <c r="DB60" s="146" t="str">
        <f t="shared" ca="1" si="79"/>
        <v>Paris Saint-Germain</v>
      </c>
      <c r="DC60" s="146" t="str">
        <f t="shared" ca="1" si="80"/>
        <v>Porto</v>
      </c>
      <c r="DF60" s="47">
        <f>IF(CY55&lt;&gt;"",IF(AND(G41&lt;&gt;"",CY41&lt;&gt;""),IF(AND(CX60=F60,DA60=I60),Bonu1,IF(AND(CX60=F60,DA60&lt;&gt;I60),Bonu2,IF(AND(CX60&lt;&gt;I60,DA60=I60),Bonu3,IF(AND(DA60=F60,CX60=I60),Bonu4,IF(OR(DA60=F60,CX60=I60),Bonu5,0))))),0),0)</f>
        <v>0</v>
      </c>
      <c r="DG60" s="42"/>
      <c r="DH60" s="46"/>
      <c r="DI60" s="51" t="str">
        <f ca="1">IF(DJ4&lt;&gt;"",INDEX(OFFSET(Dummy!C4:C7,0,DH71),MATCH(1,OFFSET(Dummy!B4:B7,0,DH71),0),0),"")</f>
        <v>Palmeiras</v>
      </c>
      <c r="DJ60" s="425" t="s">
        <v>34</v>
      </c>
      <c r="DK60" s="425"/>
      <c r="DL60" s="52" t="str">
        <f ca="1">IF(DJ4&lt;&gt;"",INDEX(OFFSET(Dummy!C4:C7,0,DK71),MATCH(2,OFFSET(Dummy!B4:B7,0,DH71),0),0),"")</f>
        <v>Porto</v>
      </c>
      <c r="DM60" s="146" t="str">
        <f t="shared" ca="1" si="81"/>
        <v>Paris Saint-Germain</v>
      </c>
      <c r="DN60" s="146" t="str">
        <f t="shared" ca="1" si="82"/>
        <v>Porto</v>
      </c>
      <c r="DQ60" s="47">
        <f>IF(DJ55&lt;&gt;"",IF(AND(G41&lt;&gt;"",DJ41&lt;&gt;""),IF(AND(DI60=F60,DL60=I60),Bonu1,IF(AND(DI60=F60,DL60&lt;&gt;I60),Bonu2,IF(AND(DI60&lt;&gt;I60,DL60=I60),Bonu3,IF(AND(DL60=F60,DI60=I60),Bonu4,IF(OR(DL60=F60,DI60=I60),Bonu5,0))))),0),0)</f>
        <v>0</v>
      </c>
      <c r="DR60" s="42"/>
    </row>
    <row r="61" spans="1:122" x14ac:dyDescent="0.25">
      <c r="B61" s="287"/>
      <c r="C61" s="288" t="str">
        <f t="shared" ref="C61:C63" si="87">F81</f>
        <v>Porto</v>
      </c>
      <c r="D61" s="288" t="str">
        <f>F85</f>
        <v>Paris Saint-Germain</v>
      </c>
      <c r="E61" s="289"/>
      <c r="F61" s="111" t="str">
        <f>INDEX(Dummy!C11:C14,MATCH(1,Dummy!B11:B14,0),0)</f>
        <v>Paris Saint-Germain</v>
      </c>
      <c r="G61" s="448" t="s">
        <v>35</v>
      </c>
      <c r="H61" s="448"/>
      <c r="I61" s="112" t="str">
        <f>INDEX(Dummy!C11:C14,MATCH(2,Dummy!B11:B14,0),0)</f>
        <v>Botafogo</v>
      </c>
      <c r="J61" s="246"/>
      <c r="K61" s="246"/>
      <c r="L61" s="251"/>
      <c r="N61" s="51" t="str">
        <f ca="1">IF(O4&lt;&gt;"",INDEX(OFFSET(Dummy!C11:C14,0,M71),MATCH(1,OFFSET(Dummy!B11:B14,0,M71),0),0),"")</f>
        <v>Paris Saint-Germain</v>
      </c>
      <c r="O61" s="425" t="s">
        <v>35</v>
      </c>
      <c r="P61" s="425"/>
      <c r="Q61" s="52" t="str">
        <f ca="1">IF(O4&lt;&gt;"",INDEX(OFFSET(Dummy!C11:C14,0,M71),MATCH(2,OFFSET(Dummy!B11:B14,0,M71),0),0),"")</f>
        <v>Botafogo</v>
      </c>
      <c r="R61" s="146" t="str">
        <f t="shared" ca="1" si="83"/>
        <v>Flamengo</v>
      </c>
      <c r="S61" s="146" t="str">
        <f t="shared" ca="1" si="84"/>
        <v>Benfica</v>
      </c>
      <c r="V61" s="47">
        <f ca="1">IF(O55&lt;&gt;"",IF(AND(G42&lt;&gt;"",O42&lt;&gt;""),IF(AND(N61=F61,Q61=I61),Bonu1,IF(AND(N61=F61,Q61&lt;&gt;I61),Bonu2,IF(AND(N61&lt;&gt;I61,Q61=I61),Bonu3,IF(AND(Q61=F61,N61=I61),Bonu4,IF(OR(Q61=F61,N61=I61),Bonu5,0))))),0),0)</f>
        <v>24</v>
      </c>
      <c r="W61" s="42"/>
      <c r="X61" s="46"/>
      <c r="Y61" s="51" t="str">
        <f ca="1">IF(Z4&lt;&gt;"",INDEX(OFFSET(Dummy!C11:C14,0,X71),MATCH(1,OFFSET(Dummy!B11:B14,0,X71),0),0),"")</f>
        <v>Atletico Madrid</v>
      </c>
      <c r="Z61" s="425" t="s">
        <v>35</v>
      </c>
      <c r="AA61" s="425"/>
      <c r="AB61" s="52" t="str">
        <f ca="1">IF(Z4&lt;&gt;"",INDEX(OFFSET(Dummy!C11:C14,0,X71),MATCH(2,OFFSET(Dummy!B11:B14,0,X71),0),0),"")</f>
        <v>Seattle Sounders</v>
      </c>
      <c r="AC61" s="146" t="str">
        <f t="shared" ca="1" si="85"/>
        <v>Los Angeles</v>
      </c>
      <c r="AD61" s="146" t="str">
        <f t="shared" ca="1" si="86"/>
        <v>Boca Juniors</v>
      </c>
      <c r="AG61" s="47">
        <f ca="1">IF(Z55&lt;&gt;"",IF(AND(G42&lt;&gt;"",Z42&lt;&gt;""),IF(AND(Y61=F61,AB61=I61),Bonu1,IF(AND(Y61=F61,AB61&lt;&gt;I61),Bonu2,IF(AND(Y61&lt;&gt;I61,AB61=I61),Bonu3,IF(AND(AB61=F61,Y61=I61),Bonu4,IF(OR(AB61=F61,Y61=I61),Bonu5,0))))),0),0)</f>
        <v>0</v>
      </c>
      <c r="AH61" s="42"/>
      <c r="AI61" s="46"/>
      <c r="AJ61" s="51" t="str">
        <f ca="1">IF(AK4&lt;&gt;"",INDEX(OFFSET(Dummy!C11:C14,0,AI71),MATCH(1,OFFSET(Dummy!B11:B14,0,AI71),0),0),"")</f>
        <v>Atletico Madrid</v>
      </c>
      <c r="AK61" s="425" t="s">
        <v>35</v>
      </c>
      <c r="AL61" s="425"/>
      <c r="AM61" s="52" t="str">
        <f ca="1">IF(AK4&lt;&gt;"",INDEX(OFFSET(Dummy!C11:C14,0,AI71),MATCH(2,OFFSET(Dummy!B11:B14,0,AI71),0),0),"")</f>
        <v>Seattle Sounders</v>
      </c>
      <c r="AN61" s="146" t="str">
        <f t="shared" ca="1" si="67"/>
        <v>Espérance Sportive de Tunis</v>
      </c>
      <c r="AO61" s="146" t="str">
        <f t="shared" ca="1" si="68"/>
        <v>Benfica</v>
      </c>
      <c r="AR61" s="47">
        <f ca="1">IF(AK55&lt;&gt;"",IF(AND(G42&lt;&gt;"",AK42&lt;&gt;""),IF(AND(AJ61=F61,AM61=I61),Bonu1,IF(AND(AJ61=F61,AM61&lt;&gt;I61),Bonu2,IF(AND(AJ61&lt;&gt;I61,AM61=I61),Bonu3,IF(AND(AM61=F61,AJ61=I61),Bonu4,IF(OR(AM61=F61,AJ61=I61),Bonu5,0))))),0),0)</f>
        <v>0</v>
      </c>
      <c r="AS61" s="42"/>
      <c r="AT61" s="46"/>
      <c r="AU61" s="51" t="str">
        <f ca="1">IF(AV4&lt;&gt;"",INDEX(OFFSET(Dummy!C11:C14,0,AT71),MATCH(1,OFFSET(Dummy!B11:B14,0,AT71),0),0),"")</f>
        <v>Paris Saint-Germain</v>
      </c>
      <c r="AV61" s="425" t="s">
        <v>35</v>
      </c>
      <c r="AW61" s="425"/>
      <c r="AX61" s="52" t="str">
        <f ca="1">IF(AV4&lt;&gt;"",INDEX(OFFSET(Dummy!C11:C14,0,AT71),MATCH(2,OFFSET(Dummy!B11:B14,0,AT71),0),0),"")</f>
        <v>Atletico Madrid</v>
      </c>
      <c r="AY61" s="146" t="str">
        <f t="shared" ca="1" si="69"/>
        <v>Flamengo</v>
      </c>
      <c r="AZ61" s="146" t="str">
        <f t="shared" ca="1" si="70"/>
        <v>Benfica</v>
      </c>
      <c r="BC61" s="47">
        <f>IF(AV55&lt;&gt;"",IF(AND(G42&lt;&gt;"",AV42&lt;&gt;""),IF(AND(AU61=F61,AX61=I61),Bonu1,IF(AND(AU61=F61,AX61&lt;&gt;I61),Bonu2,IF(AND(AU61&lt;&gt;I61,AX61=I61),Bonu3,IF(AND(AX61=F61,AU61=I61),Bonu4,IF(OR(AX61=F61,AU61=I61),Bonu5,0))))),0),0)</f>
        <v>0</v>
      </c>
      <c r="BD61" s="42"/>
      <c r="BE61" s="46"/>
      <c r="BF61" s="51" t="str">
        <f ca="1">IF(BG4&lt;&gt;"",INDEX(OFFSET(Dummy!C11:C14,0,BE71),MATCH(1,OFFSET(Dummy!B11:B14,0,BE71),0),0),"")</f>
        <v>Paris Saint-Germain</v>
      </c>
      <c r="BG61" s="425" t="s">
        <v>35</v>
      </c>
      <c r="BH61" s="425"/>
      <c r="BI61" s="52" t="str">
        <f ca="1">IF(BG4&lt;&gt;"",INDEX(OFFSET(Dummy!C11:C14,0,BE71),MATCH(2,OFFSET(Dummy!B11:B14,0,BE71),0),0),"")</f>
        <v>Atletico Madrid</v>
      </c>
      <c r="BJ61" s="146" t="str">
        <f t="shared" ca="1" si="71"/>
        <v>Flamengo</v>
      </c>
      <c r="BK61" s="146" t="str">
        <f t="shared" ca="1" si="72"/>
        <v>Benfica</v>
      </c>
      <c r="BN61" s="47">
        <f>IF(BG55&lt;&gt;"",IF(AND(G42&lt;&gt;"",BG42&lt;&gt;""),IF(AND(BF61=F61,BI61=I61),Bonu1,IF(AND(BF61=F61,BI61&lt;&gt;I61),Bonu2,IF(AND(BF61&lt;&gt;I61,BI61=I61),Bonu3,IF(AND(BI61=F61,BF61=I61),Bonu4,IF(OR(BI61=F61,BF61=I61),Bonu5,0))))),0),0)</f>
        <v>0</v>
      </c>
      <c r="BO61" s="42"/>
      <c r="BP61" s="46"/>
      <c r="BQ61" s="51" t="str">
        <f ca="1">IF(BR4&lt;&gt;"",INDEX(OFFSET(Dummy!C11:C14,0,BP71),MATCH(1,OFFSET(Dummy!B11:B14,0,BP71),0),0),"")</f>
        <v>Paris Saint-Germain</v>
      </c>
      <c r="BR61" s="425" t="s">
        <v>35</v>
      </c>
      <c r="BS61" s="425"/>
      <c r="BT61" s="52" t="str">
        <f ca="1">IF(BR4&lt;&gt;"",INDEX(OFFSET(Dummy!C11:C14,0,BP71),MATCH(2,OFFSET(Dummy!B11:B14,0,BP71),0),0),"")</f>
        <v>Atletico Madrid</v>
      </c>
      <c r="BU61" s="146" t="str">
        <f t="shared" ca="1" si="73"/>
        <v>Flamengo</v>
      </c>
      <c r="BV61" s="146" t="str">
        <f t="shared" ca="1" si="74"/>
        <v>Benfica</v>
      </c>
      <c r="BY61" s="47">
        <f>IF(BR55&lt;&gt;"",IF(AND(G42&lt;&gt;"",BR42&lt;&gt;""),IF(AND(BQ61=F61,BT61=I61),Bonu1,IF(AND(BQ61=F61,BT61&lt;&gt;I61),Bonu2,IF(AND(BQ61&lt;&gt;I61,BT61=I61),Bonu3,IF(AND(BT61=F61,BQ61=I61),Bonu4,IF(OR(BT61=F61,BQ61=I61),Bonu5,0))))),0),0)</f>
        <v>0</v>
      </c>
      <c r="BZ61" s="42"/>
      <c r="CA61" s="46"/>
      <c r="CB61" s="51" t="str">
        <f ca="1">IF(CC4&lt;&gt;"",INDEX(OFFSET(Dummy!C11:C14,0,CA71),MATCH(1,OFFSET(Dummy!B11:B14,0,CA71),0),0),"")</f>
        <v>Paris Saint-Germain</v>
      </c>
      <c r="CC61" s="425" t="s">
        <v>35</v>
      </c>
      <c r="CD61" s="425"/>
      <c r="CE61" s="52" t="str">
        <f ca="1">IF(CC4&lt;&gt;"",INDEX(OFFSET(Dummy!C11:C14,0,CA71),MATCH(2,OFFSET(Dummy!B11:B14,0,CA71),0),0),"")</f>
        <v>Atletico Madrid</v>
      </c>
      <c r="CF61" s="146" t="str">
        <f t="shared" ca="1" si="75"/>
        <v>Flamengo</v>
      </c>
      <c r="CG61" s="146" t="str">
        <f t="shared" ca="1" si="76"/>
        <v>Benfica</v>
      </c>
      <c r="CJ61" s="47">
        <f>IF(CC55&lt;&gt;"",IF(AND(G42&lt;&gt;"",CC42&lt;&gt;""),IF(AND(CB61=F61,CE61=I61),Bonu1,IF(AND(CB61=F61,CE61&lt;&gt;I61),Bonu2,IF(AND(CB61&lt;&gt;I61,CE61=I61),Bonu3,IF(AND(CE61=F61,CB61=I61),Bonu4,IF(OR(CE61=F61,CB61=I61),Bonu5,0))))),0),0)</f>
        <v>0</v>
      </c>
      <c r="CK61" s="42"/>
      <c r="CL61" s="46"/>
      <c r="CM61" s="51" t="str">
        <f ca="1">IF(CN4&lt;&gt;"",INDEX(OFFSET(Dummy!C11:C14,0,CL71),MATCH(1,OFFSET(Dummy!B11:B14,0,CL71),0),0),"")</f>
        <v>Paris Saint-Germain</v>
      </c>
      <c r="CN61" s="425" t="s">
        <v>35</v>
      </c>
      <c r="CO61" s="425"/>
      <c r="CP61" s="52" t="str">
        <f ca="1">IF(CN4&lt;&gt;"",INDEX(OFFSET(Dummy!C11:C14,0,CL71),MATCH(2,OFFSET(Dummy!B11:B14,0,CL71),0),0),"")</f>
        <v>Atletico Madrid</v>
      </c>
      <c r="CQ61" s="146" t="str">
        <f t="shared" ca="1" si="77"/>
        <v>Flamengo</v>
      </c>
      <c r="CR61" s="146" t="str">
        <f t="shared" ca="1" si="78"/>
        <v>Benfica</v>
      </c>
      <c r="CU61" s="47">
        <f>IF(CN55&lt;&gt;"",IF(AND(G42&lt;&gt;"",CN42&lt;&gt;""),IF(AND(CM61=F61,CP61=I61),Bonu1,IF(AND(CM61=F61,CP61&lt;&gt;I61),Bonu2,IF(AND(CM61&lt;&gt;I61,CP61=I61),Bonu3,IF(AND(CP61=F61,CM61=I61),Bonu4,IF(OR(CP61=F61,CM61=I61),Bonu5,0))))),0),0)</f>
        <v>0</v>
      </c>
      <c r="CV61" s="42"/>
      <c r="CW61" s="46"/>
      <c r="CX61" s="51" t="str">
        <f ca="1">IF(CY4&lt;&gt;"",INDEX(OFFSET(Dummy!C11:C14,0,CW71),MATCH(1,OFFSET(Dummy!B11:B14,0,CW71),0),0),"")</f>
        <v>Paris Saint-Germain</v>
      </c>
      <c r="CY61" s="425" t="s">
        <v>35</v>
      </c>
      <c r="CZ61" s="425"/>
      <c r="DA61" s="52" t="str">
        <f ca="1">IF(CY4&lt;&gt;"",INDEX(OFFSET(Dummy!C11:C14,0,CW71),MATCH(2,OFFSET(Dummy!B11:B14,0,CW71),0),0),"")</f>
        <v>Atletico Madrid</v>
      </c>
      <c r="DB61" s="146" t="str">
        <f t="shared" ca="1" si="79"/>
        <v>Flamengo</v>
      </c>
      <c r="DC61" s="146" t="str">
        <f t="shared" ca="1" si="80"/>
        <v>Benfica</v>
      </c>
      <c r="DF61" s="47">
        <f>IF(CY55&lt;&gt;"",IF(AND(G42&lt;&gt;"",CY42&lt;&gt;""),IF(AND(CX61=F61,DA61=I61),Bonu1,IF(AND(CX61=F61,DA61&lt;&gt;I61),Bonu2,IF(AND(CX61&lt;&gt;I61,DA61=I61),Bonu3,IF(AND(DA61=F61,CX61=I61),Bonu4,IF(OR(DA61=F61,CX61=I61),Bonu5,0))))),0),0)</f>
        <v>0</v>
      </c>
      <c r="DG61" s="42"/>
      <c r="DH61" s="46"/>
      <c r="DI61" s="51" t="str">
        <f ca="1">IF(DJ4&lt;&gt;"",INDEX(OFFSET(Dummy!C11:C14,0,DH71),MATCH(1,OFFSET(Dummy!B11:B14,0,DH71),0),0),"")</f>
        <v>Paris Saint-Germain</v>
      </c>
      <c r="DJ61" s="425" t="s">
        <v>35</v>
      </c>
      <c r="DK61" s="425"/>
      <c r="DL61" s="52" t="str">
        <f ca="1">IF(DJ4&lt;&gt;"",INDEX(OFFSET(Dummy!C11:C14,0,DH71),MATCH(2,OFFSET(Dummy!B11:B14,0,DH71),0),0),"")</f>
        <v>Atletico Madrid</v>
      </c>
      <c r="DM61" s="146" t="str">
        <f t="shared" ca="1" si="81"/>
        <v>Flamengo</v>
      </c>
      <c r="DN61" s="146" t="str">
        <f t="shared" ca="1" si="82"/>
        <v>Benfica</v>
      </c>
      <c r="DQ61" s="47">
        <f>IF(DJ55&lt;&gt;"",IF(AND(G42&lt;&gt;"",DJ42&lt;&gt;""),IF(AND(DI61=F61,DL61=I61),Bonu1,IF(AND(DI61=F61,DL61&lt;&gt;I61),Bonu2,IF(AND(DI61&lt;&gt;I61,DL61=I61),Bonu3,IF(AND(DL61=F61,DI61=I61),Bonu4,IF(OR(DL61=F61,DI61=I61),Bonu5,0))))),0),0)</f>
        <v>0</v>
      </c>
      <c r="DR61" s="42"/>
    </row>
    <row r="62" spans="1:122" ht="14.45" customHeight="1" x14ac:dyDescent="0.25">
      <c r="B62" s="287"/>
      <c r="C62" s="288" t="str">
        <f t="shared" si="87"/>
        <v>Paris Saint-Germain</v>
      </c>
      <c r="D62" s="288" t="str">
        <f>I84</f>
        <v>Bayern Munich</v>
      </c>
      <c r="E62" s="289"/>
      <c r="F62" s="111" t="str">
        <f>INDEX(Dummy!C18:C21,MATCH(1,Dummy!B18:B21,0),0)</f>
        <v>Bayern Munich</v>
      </c>
      <c r="G62" s="448" t="s">
        <v>36</v>
      </c>
      <c r="H62" s="448"/>
      <c r="I62" s="112" t="str">
        <f>INDEX(Dummy!C18:C21,MATCH(2,Dummy!B18:B21,0),0)</f>
        <v>Benfica</v>
      </c>
      <c r="J62" s="246"/>
      <c r="K62" s="246"/>
      <c r="L62" s="251"/>
      <c r="N62" s="51" t="str">
        <f ca="1">IF(O4&lt;&gt;"",INDEX(OFFSET(Dummy!C18:C21,0,M71),MATCH(1,OFFSET(Dummy!B18:B21,0,M71),0),0),"")</f>
        <v>Boca Juniors</v>
      </c>
      <c r="O62" s="425" t="s">
        <v>36</v>
      </c>
      <c r="P62" s="425"/>
      <c r="Q62" s="52" t="str">
        <f ca="1">IF(O4&lt;&gt;"",INDEX(OFFSET(Dummy!C18:C21,0,M71),MATCH(2,OFFSET(Dummy!B18:B21,0,M71),0),0),"")</f>
        <v>Benfica</v>
      </c>
      <c r="R62" s="146" t="str">
        <f t="shared" ca="1" si="83"/>
        <v>Internazionale</v>
      </c>
      <c r="S62" s="146" t="str">
        <f t="shared" ca="1" si="84"/>
        <v>Borussia Dortmund</v>
      </c>
      <c r="V62" s="47">
        <f ca="1">IF(O55&lt;&gt;"",IF(AND(G43&lt;&gt;"",O43&lt;&gt;""),IF(AND(N62=F62,Q62=I62),Bonu1,IF(AND(N62=F62,Q62&lt;&gt;I62),Bonu2,IF(AND(N62&lt;&gt;I62,Q62=I62),Bonu3,IF(AND(Q62=F62,N62=I62),Bonu4,IF(OR(Q62=F62,N62=I62),Bonu5,0))))),0),0)</f>
        <v>12</v>
      </c>
      <c r="W62" s="42"/>
      <c r="X62" s="46"/>
      <c r="Y62" s="51" t="str">
        <f ca="1">IF(Z4&lt;&gt;"",INDEX(OFFSET(Dummy!C18:C21,0,X71),MATCH(1,OFFSET(Dummy!B18:B21,0,X71),0),0),"")</f>
        <v>Benfica</v>
      </c>
      <c r="Z62" s="425" t="s">
        <v>36</v>
      </c>
      <c r="AA62" s="425"/>
      <c r="AB62" s="52" t="str">
        <f ca="1">IF(Z4&lt;&gt;"",INDEX(OFFSET(Dummy!C18:C21,0,X71),MATCH(2,OFFSET(Dummy!B18:B21,0,X71),0),0),"")</f>
        <v>Boca Juniors</v>
      </c>
      <c r="AC62" s="146" t="str">
        <f t="shared" ca="1" si="85"/>
        <v>Monterrey</v>
      </c>
      <c r="AD62" s="146" t="str">
        <f t="shared" ca="1" si="86"/>
        <v>Mamelodi Sundowns</v>
      </c>
      <c r="AG62" s="47">
        <f ca="1">IF(Z55&lt;&gt;"",IF(AND(G43&lt;&gt;"",Z43&lt;&gt;""),IF(AND(Y62=F62,AB62=I62),Bonu1,IF(AND(Y62=F62,AB62&lt;&gt;I62),Bonu2,IF(AND(Y62&lt;&gt;I62,AB62=I62),Bonu3,IF(AND(AB62=F62,Y62=I62),Bonu4,IF(OR(AB62=F62,Y62=I62),Bonu5,0))))),0),0)</f>
        <v>6</v>
      </c>
      <c r="AH62" s="42"/>
      <c r="AI62" s="46"/>
      <c r="AJ62" s="51" t="str">
        <f ca="1">IF(AK4&lt;&gt;"",INDEX(OFFSET(Dummy!C18:C21,0,AI71),MATCH(1,OFFSET(Dummy!B18:B21,0,AI71),0),0),"")</f>
        <v>Auckland City</v>
      </c>
      <c r="AK62" s="425" t="s">
        <v>36</v>
      </c>
      <c r="AL62" s="425"/>
      <c r="AM62" s="52" t="str">
        <f ca="1">IF(AK4&lt;&gt;"",INDEX(OFFSET(Dummy!C18:C21,0,AI71),MATCH(2,OFFSET(Dummy!B18:B21,0,AI71),0),0),"")</f>
        <v>Benfica</v>
      </c>
      <c r="AN62" s="146" t="str">
        <f t="shared" ca="1" si="67"/>
        <v>Urawa Red Diamonds</v>
      </c>
      <c r="AO62" s="146" t="str">
        <f t="shared" ca="1" si="68"/>
        <v>Mamelodi Sundowns</v>
      </c>
      <c r="AR62" s="47">
        <f ca="1">IF(AK55&lt;&gt;"",IF(AND(G43&lt;&gt;"",AK43&lt;&gt;""),IF(AND(AJ62=F62,AM62=I62),Bonu1,IF(AND(AJ62=F62,AM62&lt;&gt;I62),Bonu2,IF(AND(AJ62&lt;&gt;I62,AM62=I62),Bonu3,IF(AND(AM62=F62,AJ62=I62),Bonu4,IF(OR(AM62=F62,AJ62=I62),Bonu5,0))))),0),0)</f>
        <v>12</v>
      </c>
      <c r="AS62" s="42"/>
      <c r="AT62" s="46"/>
      <c r="AU62" s="51" t="str">
        <f ca="1">IF(AV4&lt;&gt;"",INDEX(OFFSET(Dummy!C18:C21,0,AT71),MATCH(1,OFFSET(Dummy!B18:B21,0,AT71),0),0),"")</f>
        <v>Bayern Munich</v>
      </c>
      <c r="AV62" s="425" t="s">
        <v>36</v>
      </c>
      <c r="AW62" s="425"/>
      <c r="AX62" s="52" t="str">
        <f ca="1">IF(AV4&lt;&gt;"",INDEX(OFFSET(Dummy!C18:C21,0,AT71),MATCH(2,OFFSET(Dummy!B18:B21,0,AT71),0),0),"")</f>
        <v>Benfica</v>
      </c>
      <c r="AY62" s="146" t="str">
        <f t="shared" ca="1" si="69"/>
        <v>River Plate</v>
      </c>
      <c r="AZ62" s="146" t="str">
        <f t="shared" ca="1" si="70"/>
        <v>Borussia Dortmund</v>
      </c>
      <c r="BC62" s="47">
        <f>IF(AV55&lt;&gt;"",IF(AND(G43&lt;&gt;"",AV43&lt;&gt;""),IF(AND(AU62=F62,AX62=I62),Bonu1,IF(AND(AU62=F62,AX62&lt;&gt;I62),Bonu2,IF(AND(AU62&lt;&gt;I62,AX62=I62),Bonu3,IF(AND(AX62=F62,AU62=I62),Bonu4,IF(OR(AX62=F62,AU62=I62),Bonu5,0))))),0),0)</f>
        <v>0</v>
      </c>
      <c r="BD62" s="42"/>
      <c r="BE62" s="46"/>
      <c r="BF62" s="51" t="str">
        <f ca="1">IF(BG4&lt;&gt;"",INDEX(OFFSET(Dummy!C18:C21,0,BE71),MATCH(1,OFFSET(Dummy!B18:B21,0,BE71),0),0),"")</f>
        <v>Bayern Munich</v>
      </c>
      <c r="BG62" s="425" t="s">
        <v>36</v>
      </c>
      <c r="BH62" s="425"/>
      <c r="BI62" s="52" t="str">
        <f ca="1">IF(BG4&lt;&gt;"",INDEX(OFFSET(Dummy!C18:C21,0,BE71),MATCH(2,OFFSET(Dummy!B18:B21,0,BE71),0),0),"")</f>
        <v>Benfica</v>
      </c>
      <c r="BJ62" s="146" t="str">
        <f t="shared" ca="1" si="71"/>
        <v>River Plate</v>
      </c>
      <c r="BK62" s="146" t="str">
        <f t="shared" ca="1" si="72"/>
        <v>Borussia Dortmund</v>
      </c>
      <c r="BN62" s="47">
        <f>IF(BG55&lt;&gt;"",IF(AND(G43&lt;&gt;"",BG43&lt;&gt;""),IF(AND(BF62=F62,BI62=I62),Bonu1,IF(AND(BF62=F62,BI62&lt;&gt;I62),Bonu2,IF(AND(BF62&lt;&gt;I62,BI62=I62),Bonu3,IF(AND(BI62=F62,BF62=I62),Bonu4,IF(OR(BI62=F62,BF62=I62),Bonu5,0))))),0),0)</f>
        <v>0</v>
      </c>
      <c r="BO62" s="42"/>
      <c r="BP62" s="46"/>
      <c r="BQ62" s="51" t="str">
        <f ca="1">IF(BR4&lt;&gt;"",INDEX(OFFSET(Dummy!C18:C21,0,BP71),MATCH(1,OFFSET(Dummy!B18:B21,0,BP71),0),0),"")</f>
        <v>Bayern Munich</v>
      </c>
      <c r="BR62" s="425" t="s">
        <v>36</v>
      </c>
      <c r="BS62" s="425"/>
      <c r="BT62" s="52" t="str">
        <f ca="1">IF(BR4&lt;&gt;"",INDEX(OFFSET(Dummy!C18:C21,0,BP71),MATCH(2,OFFSET(Dummy!B18:B21,0,BP71),0),0),"")</f>
        <v>Benfica</v>
      </c>
      <c r="BU62" s="146" t="str">
        <f t="shared" ca="1" si="73"/>
        <v>River Plate</v>
      </c>
      <c r="BV62" s="146" t="str">
        <f t="shared" ca="1" si="74"/>
        <v>Borussia Dortmund</v>
      </c>
      <c r="BY62" s="47">
        <f>IF(BR55&lt;&gt;"",IF(AND(G43&lt;&gt;"",BR43&lt;&gt;""),IF(AND(BQ62=F62,BT62=I62),Bonu1,IF(AND(BQ62=F62,BT62&lt;&gt;I62),Bonu2,IF(AND(BQ62&lt;&gt;I62,BT62=I62),Bonu3,IF(AND(BT62=F62,BQ62=I62),Bonu4,IF(OR(BT62=F62,BQ62=I62),Bonu5,0))))),0),0)</f>
        <v>0</v>
      </c>
      <c r="BZ62" s="42"/>
      <c r="CA62" s="46"/>
      <c r="CB62" s="51" t="str">
        <f ca="1">IF(CC4&lt;&gt;"",INDEX(OFFSET(Dummy!C18:C21,0,CA71),MATCH(1,OFFSET(Dummy!B18:B21,0,CA71),0),0),"")</f>
        <v>Bayern Munich</v>
      </c>
      <c r="CC62" s="425" t="s">
        <v>36</v>
      </c>
      <c r="CD62" s="425"/>
      <c r="CE62" s="52" t="str">
        <f ca="1">IF(CC4&lt;&gt;"",INDEX(OFFSET(Dummy!C18:C21,0,CA71),MATCH(2,OFFSET(Dummy!B18:B21,0,CA71),0),0),"")</f>
        <v>Benfica</v>
      </c>
      <c r="CF62" s="146" t="str">
        <f t="shared" ca="1" si="75"/>
        <v>River Plate</v>
      </c>
      <c r="CG62" s="146" t="str">
        <f t="shared" ca="1" si="76"/>
        <v>Borussia Dortmund</v>
      </c>
      <c r="CJ62" s="47">
        <f>IF(CC55&lt;&gt;"",IF(AND(G43&lt;&gt;"",CC43&lt;&gt;""),IF(AND(CB62=F62,CE62=I62),Bonu1,IF(AND(CB62=F62,CE62&lt;&gt;I62),Bonu2,IF(AND(CB62&lt;&gt;I62,CE62=I62),Bonu3,IF(AND(CE62=F62,CB62=I62),Bonu4,IF(OR(CE62=F62,CB62=I62),Bonu5,0))))),0),0)</f>
        <v>0</v>
      </c>
      <c r="CK62" s="42"/>
      <c r="CL62" s="46"/>
      <c r="CM62" s="51" t="str">
        <f ca="1">IF(CN4&lt;&gt;"",INDEX(OFFSET(Dummy!C18:C21,0,CL71),MATCH(1,OFFSET(Dummy!B18:B21,0,CL71),0),0),"")</f>
        <v>Bayern Munich</v>
      </c>
      <c r="CN62" s="425" t="s">
        <v>36</v>
      </c>
      <c r="CO62" s="425"/>
      <c r="CP62" s="52" t="str">
        <f ca="1">IF(CN4&lt;&gt;"",INDEX(OFFSET(Dummy!C18:C21,0,CL71),MATCH(2,OFFSET(Dummy!B18:B21,0,CL71),0),0),"")</f>
        <v>Benfica</v>
      </c>
      <c r="CQ62" s="146" t="str">
        <f t="shared" ca="1" si="77"/>
        <v>River Plate</v>
      </c>
      <c r="CR62" s="146" t="str">
        <f t="shared" ca="1" si="78"/>
        <v>Borussia Dortmund</v>
      </c>
      <c r="CU62" s="47">
        <f>IF(CN55&lt;&gt;"",IF(AND(G43&lt;&gt;"",CN43&lt;&gt;""),IF(AND(CM62=F62,CP62=I62),Bonu1,IF(AND(CM62=F62,CP62&lt;&gt;I62),Bonu2,IF(AND(CM62&lt;&gt;I62,CP62=I62),Bonu3,IF(AND(CP62=F62,CM62=I62),Bonu4,IF(OR(CP62=F62,CM62=I62),Bonu5,0))))),0),0)</f>
        <v>0</v>
      </c>
      <c r="CV62" s="42"/>
      <c r="CW62" s="46"/>
      <c r="CX62" s="51" t="str">
        <f ca="1">IF(CY4&lt;&gt;"",INDEX(OFFSET(Dummy!C18:C21,0,CW71),MATCH(1,OFFSET(Dummy!B18:B21,0,CW71),0),0),"")</f>
        <v>Bayern Munich</v>
      </c>
      <c r="CY62" s="425" t="s">
        <v>36</v>
      </c>
      <c r="CZ62" s="425"/>
      <c r="DA62" s="52" t="str">
        <f ca="1">IF(CY4&lt;&gt;"",INDEX(OFFSET(Dummy!C18:C21,0,CW71),MATCH(2,OFFSET(Dummy!B18:B21,0,CW71),0),0),"")</f>
        <v>Benfica</v>
      </c>
      <c r="DB62" s="146" t="str">
        <f t="shared" ca="1" si="79"/>
        <v>River Plate</v>
      </c>
      <c r="DC62" s="146" t="str">
        <f t="shared" ca="1" si="80"/>
        <v>Borussia Dortmund</v>
      </c>
      <c r="DF62" s="47">
        <f>IF(CY55&lt;&gt;"",IF(AND(G43&lt;&gt;"",CY43&lt;&gt;""),IF(AND(CX62=F62,DA62=I62),Bonu1,IF(AND(CX62=F62,DA62&lt;&gt;I62),Bonu2,IF(AND(CX62&lt;&gt;I62,DA62=I62),Bonu3,IF(AND(DA62=F62,CX62=I62),Bonu4,IF(OR(DA62=F62,CX62=I62),Bonu5,0))))),0),0)</f>
        <v>0</v>
      </c>
      <c r="DG62" s="42"/>
      <c r="DH62" s="46"/>
      <c r="DI62" s="51" t="str">
        <f ca="1">IF(DJ4&lt;&gt;"",INDEX(OFFSET(Dummy!C18:C21,0,DH71),MATCH(1,OFFSET(Dummy!B18:B21,0,DH71),0),0),"")</f>
        <v>Bayern Munich</v>
      </c>
      <c r="DJ62" s="425" t="s">
        <v>36</v>
      </c>
      <c r="DK62" s="425"/>
      <c r="DL62" s="52" t="str">
        <f ca="1">IF(DJ4&lt;&gt;"",INDEX(OFFSET(Dummy!C18:C21,0,DH71),MATCH(2,OFFSET(Dummy!B18:B21,0,DH71),0),0),"")</f>
        <v>Benfica</v>
      </c>
      <c r="DM62" s="146" t="str">
        <f t="shared" ca="1" si="81"/>
        <v>River Plate</v>
      </c>
      <c r="DN62" s="146" t="str">
        <f t="shared" ca="1" si="82"/>
        <v>Borussia Dortmund</v>
      </c>
      <c r="DQ62" s="47">
        <f>IF(DJ55&lt;&gt;"",IF(AND(G43&lt;&gt;"",DJ43&lt;&gt;""),IF(AND(DI62=F62,DL62=I62),Bonu1,IF(AND(DI62=F62,DL62&lt;&gt;I62),Bonu2,IF(AND(DI62&lt;&gt;I62,DL62=I62),Bonu3,IF(AND(DL62=F62,DI62=I62),Bonu4,IF(OR(DL62=F62,DI62=I62),Bonu5,0))))),0),0)</f>
        <v>0</v>
      </c>
      <c r="DR62" s="42"/>
    </row>
    <row r="63" spans="1:122" ht="14.45" customHeight="1" x14ac:dyDescent="0.25">
      <c r="B63" s="287"/>
      <c r="C63" s="288" t="str">
        <f t="shared" si="87"/>
        <v>Real Madrid</v>
      </c>
      <c r="D63" s="288" t="str">
        <f>I85</f>
        <v>Real Madrid</v>
      </c>
      <c r="E63" s="289"/>
      <c r="F63" s="111" t="str">
        <f>INDEX(Dummy!C25:C28,MATCH(1,Dummy!B25:B28,0),0)</f>
        <v>Flamengo</v>
      </c>
      <c r="G63" s="448" t="s">
        <v>37</v>
      </c>
      <c r="H63" s="448"/>
      <c r="I63" s="112" t="str">
        <f>INDEX(Dummy!C25:C28,MATCH(2,Dummy!B25:B28,0),0)</f>
        <v>Chelsea</v>
      </c>
      <c r="J63" s="246"/>
      <c r="K63" s="246"/>
      <c r="L63" s="251"/>
      <c r="N63" s="51" t="str">
        <f ca="1">IF(O4&lt;&gt;"",INDEX(OFFSET(Dummy!C25:C28,0,M71),MATCH(1,OFFSET(Dummy!B25:B28,0,M71),0),0),"")</f>
        <v>Flamengo</v>
      </c>
      <c r="O63" s="425" t="s">
        <v>37</v>
      </c>
      <c r="P63" s="425"/>
      <c r="Q63" s="52" t="str">
        <f ca="1">IF(O4&lt;&gt;"",INDEX(OFFSET(Dummy!C25:C28,0,M71),MATCH(2,OFFSET(Dummy!B25:B28,0,M71),0),0),"")</f>
        <v>Chelsea</v>
      </c>
      <c r="R63" s="146" t="str">
        <f t="shared" ca="1" si="83"/>
        <v>Juventus</v>
      </c>
      <c r="S63" s="146" t="str">
        <f t="shared" ca="1" si="84"/>
        <v>Al Hilal</v>
      </c>
      <c r="V63" s="47">
        <f ca="1">IF(O55&lt;&gt;"",IF(AND(G44&lt;&gt;"",O44&lt;&gt;""),IF(AND(N63=F63,Q63=I63),Bonu1,IF(AND(N63=F63,Q63&lt;&gt;I63),Bonu2,IF(AND(N63&lt;&gt;I63,Q63=I63),Bonu3,IF(AND(Q63=F63,N63=I63),Bonu4,IF(OR(Q63=F63,N63=I63),Bonu5,0))))),0),0)</f>
        <v>24</v>
      </c>
      <c r="W63" s="42"/>
      <c r="X63" s="46"/>
      <c r="Y63" s="51" t="str">
        <f ca="1">IF(Z4&lt;&gt;"",INDEX(OFFSET(Dummy!C25:C28,0,X71),MATCH(1,OFFSET(Dummy!B25:B28,0,X71),0),0),"")</f>
        <v>Los Angeles</v>
      </c>
      <c r="Z63" s="425" t="s">
        <v>37</v>
      </c>
      <c r="AA63" s="425"/>
      <c r="AB63" s="52" t="str">
        <f ca="1">IF(Z4&lt;&gt;"",INDEX(OFFSET(Dummy!C25:C28,0,X71),MATCH(2,OFFSET(Dummy!B25:B28,0,X71),0),0),"")</f>
        <v>Espérance Sportive de Tunis</v>
      </c>
      <c r="AC63" s="146" t="str">
        <f t="shared" ca="1" si="85"/>
        <v>Wydad AC</v>
      </c>
      <c r="AD63" s="146" t="str">
        <f t="shared" ca="1" si="86"/>
        <v>Pachuca</v>
      </c>
      <c r="AG63" s="47">
        <f ca="1">IF(Z55&lt;&gt;"",IF(AND(G44&lt;&gt;"",Z44&lt;&gt;""),IF(AND(Y63=F63,AB63=I63),Bonu1,IF(AND(Y63=F63,AB63&lt;&gt;I63),Bonu2,IF(AND(Y63&lt;&gt;I63,AB63=I63),Bonu3,IF(AND(AB63=F63,Y63=I63),Bonu4,IF(OR(AB63=F63,Y63=I63),Bonu5,0))))),0),0)</f>
        <v>0</v>
      </c>
      <c r="AH63" s="42"/>
      <c r="AI63" s="46"/>
      <c r="AJ63" s="51" t="str">
        <f ca="1">IF(AK4&lt;&gt;"",INDEX(OFFSET(Dummy!C25:C28,0,AI71),MATCH(1,OFFSET(Dummy!B25:B28,0,AI71),0),0),"")</f>
        <v>Espérance Sportive de Tunis</v>
      </c>
      <c r="AK63" s="425" t="s">
        <v>37</v>
      </c>
      <c r="AL63" s="425"/>
      <c r="AM63" s="52" t="str">
        <f ca="1">IF(AK4&lt;&gt;"",INDEX(OFFSET(Dummy!C25:C28,0,AI71),MATCH(2,OFFSET(Dummy!B25:B28,0,AI71),0),0),"")</f>
        <v>Chelsea</v>
      </c>
      <c r="AN63" s="146" t="str">
        <f t="shared" ca="1" si="67"/>
        <v>Al Ain</v>
      </c>
      <c r="AO63" s="146" t="str">
        <f t="shared" ca="1" si="68"/>
        <v>Real Madrid</v>
      </c>
      <c r="AR63" s="47">
        <f ca="1">IF(AK55&lt;&gt;"",IF(AND(G44&lt;&gt;"",AK44&lt;&gt;""),IF(AND(AJ63=F63,AM63=I63),Bonu1,IF(AND(AJ63=F63,AM63&lt;&gt;I63),Bonu2,IF(AND(AJ63&lt;&gt;I63,AM63=I63),Bonu3,IF(AND(AM63=F63,AJ63=I63),Bonu4,IF(OR(AM63=F63,AJ63=I63),Bonu5,0))))),0),0)</f>
        <v>12</v>
      </c>
      <c r="AS63" s="42"/>
      <c r="AT63" s="46"/>
      <c r="AU63" s="51" t="str">
        <f ca="1">IF(AV4&lt;&gt;"",INDEX(OFFSET(Dummy!C25:C28,0,AT71),MATCH(1,OFFSET(Dummy!B25:B28,0,AT71),0),0),"")</f>
        <v>Flamengo</v>
      </c>
      <c r="AV63" s="425" t="s">
        <v>37</v>
      </c>
      <c r="AW63" s="425"/>
      <c r="AX63" s="52" t="str">
        <f ca="1">IF(AV4&lt;&gt;"",INDEX(OFFSET(Dummy!C25:C28,0,AT71),MATCH(2,OFFSET(Dummy!B25:B28,0,AT71),0),0),"")</f>
        <v>Chelsea</v>
      </c>
      <c r="AY63" s="146" t="str">
        <f t="shared" ca="1" si="69"/>
        <v>Manchester City</v>
      </c>
      <c r="AZ63" s="146" t="str">
        <f t="shared" ca="1" si="70"/>
        <v>Salzburg</v>
      </c>
      <c r="BC63" s="47">
        <f>IF(AV55&lt;&gt;"",IF(AND(G44&lt;&gt;"",AV44&lt;&gt;""),IF(AND(AU63=F63,AX63=I63),Bonu1,IF(AND(AU63=F63,AX63&lt;&gt;I63),Bonu2,IF(AND(AU63&lt;&gt;I63,AX63=I63),Bonu3,IF(AND(AX63=F63,AU63=I63),Bonu4,IF(OR(AX63=F63,AU63=I63),Bonu5,0))))),0),0)</f>
        <v>0</v>
      </c>
      <c r="BD63" s="42"/>
      <c r="BE63" s="46"/>
      <c r="BF63" s="51" t="str">
        <f ca="1">IF(BG4&lt;&gt;"",INDEX(OFFSET(Dummy!C25:C28,0,BE71),MATCH(1,OFFSET(Dummy!B25:B28,0,BE71),0),0),"")</f>
        <v>Flamengo</v>
      </c>
      <c r="BG63" s="425" t="s">
        <v>37</v>
      </c>
      <c r="BH63" s="425"/>
      <c r="BI63" s="52" t="str">
        <f ca="1">IF(BG4&lt;&gt;"",INDEX(OFFSET(Dummy!C25:C28,0,BE71),MATCH(2,OFFSET(Dummy!B25:B28,0,BE71),0),0),"")</f>
        <v>Chelsea</v>
      </c>
      <c r="BJ63" s="146" t="str">
        <f t="shared" ca="1" si="71"/>
        <v>Manchester City</v>
      </c>
      <c r="BK63" s="146" t="str">
        <f t="shared" ca="1" si="72"/>
        <v>Salzburg</v>
      </c>
      <c r="BN63" s="47">
        <f>IF(BG55&lt;&gt;"",IF(AND(G44&lt;&gt;"",BG44&lt;&gt;""),IF(AND(BF63=F63,BI63=I63),Bonu1,IF(AND(BF63=F63,BI63&lt;&gt;I63),Bonu2,IF(AND(BF63&lt;&gt;I63,BI63=I63),Bonu3,IF(AND(BI63=F63,BF63=I63),Bonu4,IF(OR(BI63=F63,BF63=I63),Bonu5,0))))),0),0)</f>
        <v>0</v>
      </c>
      <c r="BO63" s="42"/>
      <c r="BP63" s="46"/>
      <c r="BQ63" s="51" t="str">
        <f ca="1">IF(BR4&lt;&gt;"",INDEX(OFFSET(Dummy!C25:C28,0,BP71),MATCH(1,OFFSET(Dummy!B25:B28,0,BP71),0),0),"")</f>
        <v>Flamengo</v>
      </c>
      <c r="BR63" s="425" t="s">
        <v>37</v>
      </c>
      <c r="BS63" s="425"/>
      <c r="BT63" s="52" t="str">
        <f ca="1">IF(BR4&lt;&gt;"",INDEX(OFFSET(Dummy!C25:C28,0,BP71),MATCH(2,OFFSET(Dummy!B25:B28,0,BP71),0),0),"")</f>
        <v>Chelsea</v>
      </c>
      <c r="BU63" s="146" t="str">
        <f t="shared" ca="1" si="73"/>
        <v>Manchester City</v>
      </c>
      <c r="BV63" s="146" t="str">
        <f t="shared" ca="1" si="74"/>
        <v>Salzburg</v>
      </c>
      <c r="BY63" s="47">
        <f>IF(BR55&lt;&gt;"",IF(AND(G44&lt;&gt;"",BR44&lt;&gt;""),IF(AND(BQ63=F63,BT63=I63),Bonu1,IF(AND(BQ63=F63,BT63&lt;&gt;I63),Bonu2,IF(AND(BQ63&lt;&gt;I63,BT63=I63),Bonu3,IF(AND(BT63=F63,BQ63=I63),Bonu4,IF(OR(BT63=F63,BQ63=I63),Bonu5,0))))),0),0)</f>
        <v>0</v>
      </c>
      <c r="BZ63" s="42"/>
      <c r="CA63" s="46"/>
      <c r="CB63" s="51" t="str">
        <f ca="1">IF(CC4&lt;&gt;"",INDEX(OFFSET(Dummy!C25:C28,0,CA71),MATCH(1,OFFSET(Dummy!B25:B28,0,CA71),0),0),"")</f>
        <v>Flamengo</v>
      </c>
      <c r="CC63" s="425" t="s">
        <v>37</v>
      </c>
      <c r="CD63" s="425"/>
      <c r="CE63" s="52" t="str">
        <f ca="1">IF(CC4&lt;&gt;"",INDEX(OFFSET(Dummy!C25:C28,0,CA71),MATCH(2,OFFSET(Dummy!B25:B28,0,CA71),0),0),"")</f>
        <v>Chelsea</v>
      </c>
      <c r="CF63" s="146" t="str">
        <f t="shared" ca="1" si="75"/>
        <v>Manchester City</v>
      </c>
      <c r="CG63" s="146" t="str">
        <f t="shared" ca="1" si="76"/>
        <v>Salzburg</v>
      </c>
      <c r="CJ63" s="47">
        <f>IF(CC55&lt;&gt;"",IF(AND(G44&lt;&gt;"",CC44&lt;&gt;""),IF(AND(CB63=F63,CE63=I63),Bonu1,IF(AND(CB63=F63,CE63&lt;&gt;I63),Bonu2,IF(AND(CB63&lt;&gt;I63,CE63=I63),Bonu3,IF(AND(CE63=F63,CB63=I63),Bonu4,IF(OR(CE63=F63,CB63=I63),Bonu5,0))))),0),0)</f>
        <v>0</v>
      </c>
      <c r="CK63" s="42"/>
      <c r="CL63" s="46"/>
      <c r="CM63" s="51" t="str">
        <f ca="1">IF(CN4&lt;&gt;"",INDEX(OFFSET(Dummy!C25:C28,0,CL71),MATCH(1,OFFSET(Dummy!B25:B28,0,CL71),0),0),"")</f>
        <v>Flamengo</v>
      </c>
      <c r="CN63" s="425" t="s">
        <v>37</v>
      </c>
      <c r="CO63" s="425"/>
      <c r="CP63" s="52" t="str">
        <f ca="1">IF(CN4&lt;&gt;"",INDEX(OFFSET(Dummy!C25:C28,0,CL71),MATCH(2,OFFSET(Dummy!B25:B28,0,CL71),0),0),"")</f>
        <v>Chelsea</v>
      </c>
      <c r="CQ63" s="146" t="str">
        <f t="shared" ca="1" si="77"/>
        <v>Manchester City</v>
      </c>
      <c r="CR63" s="146" t="str">
        <f t="shared" ca="1" si="78"/>
        <v>Salzburg</v>
      </c>
      <c r="CU63" s="47">
        <f>IF(CN55&lt;&gt;"",IF(AND(G44&lt;&gt;"",CN44&lt;&gt;""),IF(AND(CM63=F63,CP63=I63),Bonu1,IF(AND(CM63=F63,CP63&lt;&gt;I63),Bonu2,IF(AND(CM63&lt;&gt;I63,CP63=I63),Bonu3,IF(AND(CP63=F63,CM63=I63),Bonu4,IF(OR(CP63=F63,CM63=I63),Bonu5,0))))),0),0)</f>
        <v>0</v>
      </c>
      <c r="CV63" s="42"/>
      <c r="CW63" s="46"/>
      <c r="CX63" s="51" t="str">
        <f ca="1">IF(CY4&lt;&gt;"",INDEX(OFFSET(Dummy!C25:C28,0,CW71),MATCH(1,OFFSET(Dummy!B25:B28,0,CW71),0),0),"")</f>
        <v>Flamengo</v>
      </c>
      <c r="CY63" s="425" t="s">
        <v>37</v>
      </c>
      <c r="CZ63" s="425"/>
      <c r="DA63" s="52" t="str">
        <f ca="1">IF(CY4&lt;&gt;"",INDEX(OFFSET(Dummy!C25:C28,0,CW71),MATCH(2,OFFSET(Dummy!B25:B28,0,CW71),0),0),"")</f>
        <v>Chelsea</v>
      </c>
      <c r="DB63" s="146" t="str">
        <f t="shared" ca="1" si="79"/>
        <v>Manchester City</v>
      </c>
      <c r="DC63" s="146" t="str">
        <f t="shared" ca="1" si="80"/>
        <v>Salzburg</v>
      </c>
      <c r="DF63" s="47">
        <f>IF(CY55&lt;&gt;"",IF(AND(G44&lt;&gt;"",CY44&lt;&gt;""),IF(AND(CX63=F63,DA63=I63),Bonu1,IF(AND(CX63=F63,DA63&lt;&gt;I63),Bonu2,IF(AND(CX63&lt;&gt;I63,DA63=I63),Bonu3,IF(AND(DA63=F63,CX63=I63),Bonu4,IF(OR(DA63=F63,CX63=I63),Bonu5,0))))),0),0)</f>
        <v>0</v>
      </c>
      <c r="DG63" s="42"/>
      <c r="DH63" s="46"/>
      <c r="DI63" s="51" t="str">
        <f ca="1">IF(DJ4&lt;&gt;"",INDEX(OFFSET(Dummy!C25:C28,0,DH71),MATCH(1,OFFSET(Dummy!B25:B28,0,DH71),0),0),"")</f>
        <v>Flamengo</v>
      </c>
      <c r="DJ63" s="425" t="s">
        <v>37</v>
      </c>
      <c r="DK63" s="425"/>
      <c r="DL63" s="52" t="str">
        <f ca="1">IF(DJ4&lt;&gt;"",INDEX(OFFSET(Dummy!C25:C28,0,DH71),MATCH(2,OFFSET(Dummy!B25:B28,0,DH71),0),0),"")</f>
        <v>Chelsea</v>
      </c>
      <c r="DM63" s="146" t="str">
        <f t="shared" ca="1" si="81"/>
        <v>Manchester City</v>
      </c>
      <c r="DN63" s="146" t="str">
        <f t="shared" ca="1" si="82"/>
        <v>Salzburg</v>
      </c>
      <c r="DQ63" s="47">
        <f>IF(DJ55&lt;&gt;"",IF(AND(G44&lt;&gt;"",DJ44&lt;&gt;""),IF(AND(DI63=F63,DL63=I63),Bonu1,IF(AND(DI63=F63,DL63&lt;&gt;I63),Bonu2,IF(AND(DI63&lt;&gt;I63,DL63=I63),Bonu3,IF(AND(DL63=F63,DI63=I63),Bonu4,IF(OR(DL63=F63,DI63=I63),Bonu5,0))))),0),0)</f>
        <v>0</v>
      </c>
      <c r="DR63" s="42"/>
    </row>
    <row r="64" spans="1:122" x14ac:dyDescent="0.25">
      <c r="B64" s="287"/>
      <c r="C64" s="288" t="str">
        <f>I80</f>
        <v>Manchester City</v>
      </c>
      <c r="D64" s="288" t="str">
        <f>F86</f>
        <v>River Plate</v>
      </c>
      <c r="E64" s="289"/>
      <c r="F64" s="111" t="str">
        <f>INDEX(Dummy!C31:C34,MATCH(1,Dummy!B31:B34,0),0)</f>
        <v>River Plate</v>
      </c>
      <c r="G64" s="448" t="s">
        <v>38</v>
      </c>
      <c r="H64" s="448"/>
      <c r="I64" s="112" t="str">
        <f>INDEX(Dummy!C31:C34,MATCH(2,Dummy!B31:B34,0),0)</f>
        <v>Internazionale</v>
      </c>
      <c r="J64" s="246"/>
      <c r="K64" s="246"/>
      <c r="L64" s="251"/>
      <c r="N64" s="51" t="str">
        <f ca="1">IF(O4&lt;&gt;"",INDEX(OFFSET(Dummy!C31:C34,0,M71),MATCH(1,OFFSET(Dummy!B31:B34,0,M71),0),0),"")</f>
        <v>Internazionale</v>
      </c>
      <c r="O64" s="425" t="s">
        <v>38</v>
      </c>
      <c r="P64" s="425"/>
      <c r="Q64" s="52" t="str">
        <f ca="1">IF(O4&lt;&gt;"",INDEX(OFFSET(Dummy!C31:C34,0,M71),MATCH(2,OFFSET(Dummy!B31:B34,0,M71),0),0),"")</f>
        <v>River Plate</v>
      </c>
      <c r="R64" s="146" t="str">
        <f t="shared" ca="1" si="83"/>
        <v>Real Madrid</v>
      </c>
      <c r="S64" s="146" t="str">
        <f t="shared" ca="1" si="84"/>
        <v>Manchester City</v>
      </c>
      <c r="V64" s="47">
        <f ca="1">IF(O55&lt;&gt;"",IF(AND(G45&lt;&gt;"",O45&lt;&gt;""),IF(AND(N64=F64,Q64=I64),Bonu1,IF(AND(N64=F64,Q64&lt;&gt;I64),Bonu2,IF(AND(N64&lt;&gt;I64,Q64=I64),Bonu3,IF(AND(Q64=F64,N64=I64),Bonu4,IF(OR(Q64=F64,N64=I64),Bonu5,0))))),0),0)</f>
        <v>8</v>
      </c>
      <c r="W64" s="42"/>
      <c r="X64" s="46"/>
      <c r="Y64" s="51" t="str">
        <f ca="1">IF(Z4&lt;&gt;"",INDEX(OFFSET(Dummy!C31:C34,0,X71),MATCH(1,OFFSET(Dummy!B31:B34,0,X71),0),0),"")</f>
        <v>Monterrey</v>
      </c>
      <c r="Z64" s="425" t="s">
        <v>38</v>
      </c>
      <c r="AA64" s="425"/>
      <c r="AB64" s="52" t="str">
        <f ca="1">IF(Z4&lt;&gt;"",INDEX(OFFSET(Dummy!C31:C34,0,X71),MATCH(2,OFFSET(Dummy!B31:B34,0,X71),0),0),"")</f>
        <v>Internazionale</v>
      </c>
      <c r="AC64" s="146" t="str">
        <f t="shared" ca="1" si="85"/>
        <v>Al Hilal</v>
      </c>
      <c r="AD64" s="146" t="str">
        <f t="shared" ca="1" si="86"/>
        <v>Juventus</v>
      </c>
      <c r="AG64" s="47">
        <f ca="1">IF(Z55&lt;&gt;"",IF(AND(G45&lt;&gt;"",Z45&lt;&gt;""),IF(AND(Y64=F64,AB64=I64),Bonu1,IF(AND(Y64=F64,AB64&lt;&gt;I64),Bonu2,IF(AND(Y64&lt;&gt;I64,AB64=I64),Bonu3,IF(AND(AB64=F64,Y64=I64),Bonu4,IF(OR(AB64=F64,Y64=I64),Bonu5,0))))),0),0)</f>
        <v>12</v>
      </c>
      <c r="AH64" s="42"/>
      <c r="AI64" s="46"/>
      <c r="AJ64" s="51" t="str">
        <f ca="1">IF(AK4&lt;&gt;"",INDEX(OFFSET(Dummy!C31:C34,0,AI71),MATCH(1,OFFSET(Dummy!B31:B34,0,AI71),0),0),"")</f>
        <v>Urawa Red Diamonds</v>
      </c>
      <c r="AK64" s="425" t="s">
        <v>38</v>
      </c>
      <c r="AL64" s="425"/>
      <c r="AM64" s="52" t="str">
        <f ca="1">IF(AK4&lt;&gt;"",INDEX(OFFSET(Dummy!C31:C34,0,AI71),MATCH(2,OFFSET(Dummy!B31:B34,0,AI71),0),0),"")</f>
        <v>River Plate</v>
      </c>
      <c r="AN64" s="146" t="str">
        <f t="shared" ca="1" si="67"/>
        <v>Al Hilal</v>
      </c>
      <c r="AO64" s="146" t="str">
        <f t="shared" ca="1" si="68"/>
        <v>Manchester City</v>
      </c>
      <c r="AR64" s="47">
        <f ca="1">IF(AK55&lt;&gt;"",IF(AND(G45&lt;&gt;"",AK45&lt;&gt;""),IF(AND(AJ64=F64,AM64=I64),Bonu1,IF(AND(AJ64=F64,AM64&lt;&gt;I64),Bonu2,IF(AND(AJ64&lt;&gt;I64,AM64=I64),Bonu3,IF(AND(AM64=F64,AJ64=I64),Bonu4,IF(OR(AM64=F64,AJ64=I64),Bonu5,0))))),0),0)</f>
        <v>6</v>
      </c>
      <c r="AS64" s="42"/>
      <c r="AT64" s="46"/>
      <c r="AU64" s="51" t="str">
        <f ca="1">IF(AV4&lt;&gt;"",INDEX(OFFSET(Dummy!C31:C34,0,AT71),MATCH(1,OFFSET(Dummy!B31:B34,0,AT71),0),0),"")</f>
        <v>River Plate</v>
      </c>
      <c r="AV64" s="425" t="s">
        <v>38</v>
      </c>
      <c r="AW64" s="425"/>
      <c r="AX64" s="52" t="str">
        <f ca="1">IF(AV4&lt;&gt;"",INDEX(OFFSET(Dummy!C31:C34,0,AT71),MATCH(2,OFFSET(Dummy!B31:B34,0,AT71),0),0),"")</f>
        <v>Internazionale</v>
      </c>
      <c r="AY64" s="146" t="str">
        <f t="shared" ca="1" si="69"/>
        <v>Real Madrid</v>
      </c>
      <c r="AZ64" s="146" t="str">
        <f t="shared" ca="1" si="70"/>
        <v>Juventus</v>
      </c>
      <c r="BC64" s="47">
        <f>IF(AV55&lt;&gt;"",IF(AND(G45&lt;&gt;"",AV45&lt;&gt;""),IF(AND(AU64=F64,AX64=I64),Bonu1,IF(AND(AU64=F64,AX64&lt;&gt;I64),Bonu2,IF(AND(AU64&lt;&gt;I64,AX64=I64),Bonu3,IF(AND(AX64=F64,AU64=I64),Bonu4,IF(OR(AX64=F64,AU64=I64),Bonu5,0))))),0),0)</f>
        <v>0</v>
      </c>
      <c r="BD64" s="42"/>
      <c r="BE64" s="46"/>
      <c r="BF64" s="51" t="str">
        <f ca="1">IF(BG4&lt;&gt;"",INDEX(OFFSET(Dummy!C31:C34,0,BE71),MATCH(1,OFFSET(Dummy!B31:B34,0,BE71),0),0),"")</f>
        <v>River Plate</v>
      </c>
      <c r="BG64" s="425" t="s">
        <v>38</v>
      </c>
      <c r="BH64" s="425"/>
      <c r="BI64" s="52" t="str">
        <f ca="1">IF(BG4&lt;&gt;"",INDEX(OFFSET(Dummy!C31:C34,0,BE71),MATCH(2,OFFSET(Dummy!B31:B34,0,BE71),0),0),"")</f>
        <v>Internazionale</v>
      </c>
      <c r="BJ64" s="146" t="str">
        <f t="shared" ca="1" si="71"/>
        <v>Real Madrid</v>
      </c>
      <c r="BK64" s="146" t="str">
        <f t="shared" ca="1" si="72"/>
        <v>Juventus</v>
      </c>
      <c r="BN64" s="47">
        <f>IF(BG55&lt;&gt;"",IF(AND(G45&lt;&gt;"",BG45&lt;&gt;""),IF(AND(BF64=F64,BI64=I64),Bonu1,IF(AND(BF64=F64,BI64&lt;&gt;I64),Bonu2,IF(AND(BF64&lt;&gt;I64,BI64=I64),Bonu3,IF(AND(BI64=F64,BF64=I64),Bonu4,IF(OR(BI64=F64,BF64=I64),Bonu5,0))))),0),0)</f>
        <v>0</v>
      </c>
      <c r="BO64" s="42"/>
      <c r="BP64" s="46"/>
      <c r="BQ64" s="51" t="str">
        <f ca="1">IF(BR4&lt;&gt;"",INDEX(OFFSET(Dummy!C31:C34,0,BP71),MATCH(1,OFFSET(Dummy!B31:B34,0,BP71),0),0),"")</f>
        <v>River Plate</v>
      </c>
      <c r="BR64" s="425" t="s">
        <v>38</v>
      </c>
      <c r="BS64" s="425"/>
      <c r="BT64" s="52" t="str">
        <f ca="1">IF(BR4&lt;&gt;"",INDEX(OFFSET(Dummy!C31:C34,0,BP71),MATCH(2,OFFSET(Dummy!B31:B34,0,BP71),0),0),"")</f>
        <v>Internazionale</v>
      </c>
      <c r="BU64" s="146" t="str">
        <f t="shared" ca="1" si="73"/>
        <v>Real Madrid</v>
      </c>
      <c r="BV64" s="146" t="str">
        <f t="shared" ca="1" si="74"/>
        <v>Juventus</v>
      </c>
      <c r="BY64" s="47">
        <f>IF(BR55&lt;&gt;"",IF(AND(G45&lt;&gt;"",BR45&lt;&gt;""),IF(AND(BQ64=F64,BT64=I64),Bonu1,IF(AND(BQ64=F64,BT64&lt;&gt;I64),Bonu2,IF(AND(BQ64&lt;&gt;I64,BT64=I64),Bonu3,IF(AND(BT64=F64,BQ64=I64),Bonu4,IF(OR(BT64=F64,BQ64=I64),Bonu5,0))))),0),0)</f>
        <v>0</v>
      </c>
      <c r="BZ64" s="42"/>
      <c r="CA64" s="46"/>
      <c r="CB64" s="51" t="str">
        <f ca="1">IF(CC4&lt;&gt;"",INDEX(OFFSET(Dummy!C31:C34,0,CA71),MATCH(1,OFFSET(Dummy!B31:B34,0,CA71),0),0),"")</f>
        <v>River Plate</v>
      </c>
      <c r="CC64" s="425" t="s">
        <v>38</v>
      </c>
      <c r="CD64" s="425"/>
      <c r="CE64" s="52" t="str">
        <f ca="1">IF(CC4&lt;&gt;"",INDEX(OFFSET(Dummy!C31:C34,0,CA71),MATCH(2,OFFSET(Dummy!B31:B34,0,CA71),0),0),"")</f>
        <v>Internazionale</v>
      </c>
      <c r="CF64" s="146" t="str">
        <f t="shared" ca="1" si="75"/>
        <v>Real Madrid</v>
      </c>
      <c r="CG64" s="146" t="str">
        <f t="shared" ca="1" si="76"/>
        <v>Juventus</v>
      </c>
      <c r="CJ64" s="47">
        <f>IF(CC55&lt;&gt;"",IF(AND(G45&lt;&gt;"",CC45&lt;&gt;""),IF(AND(CB64=F64,CE64=I64),Bonu1,IF(AND(CB64=F64,CE64&lt;&gt;I64),Bonu2,IF(AND(CB64&lt;&gt;I64,CE64=I64),Bonu3,IF(AND(CE64=F64,CB64=I64),Bonu4,IF(OR(CE64=F64,CB64=I64),Bonu5,0))))),0),0)</f>
        <v>0</v>
      </c>
      <c r="CK64" s="42"/>
      <c r="CL64" s="46"/>
      <c r="CM64" s="51" t="str">
        <f ca="1">IF(CN4&lt;&gt;"",INDEX(OFFSET(Dummy!C31:C34,0,CL71),MATCH(1,OFFSET(Dummy!B31:B34,0,CL71),0),0),"")</f>
        <v>River Plate</v>
      </c>
      <c r="CN64" s="425" t="s">
        <v>38</v>
      </c>
      <c r="CO64" s="425"/>
      <c r="CP64" s="52" t="str">
        <f ca="1">IF(CN4&lt;&gt;"",INDEX(OFFSET(Dummy!C31:C34,0,CL71),MATCH(2,OFFSET(Dummy!B31:B34,0,CL71),0),0),"")</f>
        <v>Internazionale</v>
      </c>
      <c r="CQ64" s="146" t="str">
        <f t="shared" ca="1" si="77"/>
        <v>Real Madrid</v>
      </c>
      <c r="CR64" s="146" t="str">
        <f t="shared" ca="1" si="78"/>
        <v>Juventus</v>
      </c>
      <c r="CU64" s="47">
        <f>IF(CN55&lt;&gt;"",IF(AND(G45&lt;&gt;"",CN45&lt;&gt;""),IF(AND(CM64=F64,CP64=I64),Bonu1,IF(AND(CM64=F64,CP64&lt;&gt;I64),Bonu2,IF(AND(CM64&lt;&gt;I64,CP64=I64),Bonu3,IF(AND(CP64=F64,CM64=I64),Bonu4,IF(OR(CP64=F64,CM64=I64),Bonu5,0))))),0),0)</f>
        <v>0</v>
      </c>
      <c r="CV64" s="42"/>
      <c r="CW64" s="46"/>
      <c r="CX64" s="51" t="str">
        <f ca="1">IF(CY4&lt;&gt;"",INDEX(OFFSET(Dummy!C31:C34,0,CW71),MATCH(1,OFFSET(Dummy!B31:B34,0,CW71),0),0),"")</f>
        <v>River Plate</v>
      </c>
      <c r="CY64" s="425" t="s">
        <v>38</v>
      </c>
      <c r="CZ64" s="425"/>
      <c r="DA64" s="52" t="str">
        <f ca="1">IF(CY4&lt;&gt;"",INDEX(OFFSET(Dummy!C31:C34,0,CW71),MATCH(2,OFFSET(Dummy!B31:B34,0,CW71),0),0),"")</f>
        <v>Internazionale</v>
      </c>
      <c r="DB64" s="146" t="str">
        <f t="shared" ca="1" si="79"/>
        <v>Real Madrid</v>
      </c>
      <c r="DC64" s="146" t="str">
        <f t="shared" ca="1" si="80"/>
        <v>Juventus</v>
      </c>
      <c r="DF64" s="47">
        <f>IF(CY55&lt;&gt;"",IF(AND(G45&lt;&gt;"",CY45&lt;&gt;""),IF(AND(CX64=F64,DA64=I64),Bonu1,IF(AND(CX64=F64,DA64&lt;&gt;I64),Bonu2,IF(AND(CX64&lt;&gt;I64,DA64=I64),Bonu3,IF(AND(DA64=F64,CX64=I64),Bonu4,IF(OR(DA64=F64,CX64=I64),Bonu5,0))))),0),0)</f>
        <v>0</v>
      </c>
      <c r="DG64" s="42"/>
      <c r="DH64" s="46"/>
      <c r="DI64" s="51" t="str">
        <f ca="1">IF(DJ4&lt;&gt;"",INDEX(OFFSET(Dummy!C31:C34,0,DH71),MATCH(1,OFFSET(Dummy!B31:B34,0,DH71),0),0),"")</f>
        <v>River Plate</v>
      </c>
      <c r="DJ64" s="425" t="s">
        <v>38</v>
      </c>
      <c r="DK64" s="425"/>
      <c r="DL64" s="52" t="str">
        <f ca="1">IF(DJ4&lt;&gt;"",INDEX(OFFSET(Dummy!C31:C34,0,DH71),MATCH(2,OFFSET(Dummy!B31:B34,0,DH71),0),0),"")</f>
        <v>Internazionale</v>
      </c>
      <c r="DM64" s="146" t="str">
        <f t="shared" ca="1" si="81"/>
        <v>Real Madrid</v>
      </c>
      <c r="DN64" s="146" t="str">
        <f t="shared" ca="1" si="82"/>
        <v>Juventus</v>
      </c>
      <c r="DQ64" s="47">
        <f>IF(DJ55&lt;&gt;"",IF(AND(G45&lt;&gt;"",DJ45&lt;&gt;""),IF(AND(DI64=F64,DL64=I64),Bonu1,IF(AND(DI64=F64,DL64&lt;&gt;I64),Bonu2,IF(AND(DI64&lt;&gt;I64,DL64=I64),Bonu3,IF(AND(DL64=F64,DI64=I64),Bonu4,IF(OR(DL64=F64,DI64=I64),Bonu5,0))))),0),0)</f>
        <v>0</v>
      </c>
      <c r="DR64" s="42"/>
    </row>
    <row r="65" spans="1:122" x14ac:dyDescent="0.25">
      <c r="B65" s="287"/>
      <c r="C65" s="288" t="str">
        <f t="shared" ref="C65:C67" si="88">I81</f>
        <v>Bayern Munich</v>
      </c>
      <c r="D65" s="288" t="str">
        <f>I86</f>
        <v>Real Madrid</v>
      </c>
      <c r="E65" s="289"/>
      <c r="F65" s="111" t="str">
        <f>INDEX(Dummy!C37:C40,MATCH(1,Dummy!B37:B40,0),0)</f>
        <v>Fluminense</v>
      </c>
      <c r="G65" s="448" t="s">
        <v>39</v>
      </c>
      <c r="H65" s="448"/>
      <c r="I65" s="112" t="str">
        <f>INDEX(Dummy!C37:C40,MATCH(2,Dummy!B37:B40,0),0)</f>
        <v>Borussia Dortmund</v>
      </c>
      <c r="J65" s="246"/>
      <c r="K65" s="246"/>
      <c r="L65" s="251"/>
      <c r="N65" s="51" t="str">
        <f ca="1">IF(O4&lt;&gt;"",INDEX(OFFSET(Dummy!C37:C40,0,M71),MATCH(1,OFFSET(Dummy!B37:B40,0,M71),0),0),"")</f>
        <v>Fluminense</v>
      </c>
      <c r="O65" s="425" t="s">
        <v>39</v>
      </c>
      <c r="P65" s="425"/>
      <c r="Q65" s="52" t="str">
        <f ca="1">IF(O4&lt;&gt;"",INDEX(OFFSET(Dummy!C37:C40,0,M71),MATCH(2,OFFSET(Dummy!B37:B40,0,M71),0),0),"")</f>
        <v>Borussia Dortmund</v>
      </c>
      <c r="R65" s="146" t="str">
        <f t="shared" ca="1" si="83"/>
        <v>Fluminense</v>
      </c>
      <c r="S65" s="146" t="str">
        <f t="shared" ca="1" si="84"/>
        <v>River Plate</v>
      </c>
      <c r="V65" s="47">
        <f ca="1">IF(O55&lt;&gt;"",IF(AND(G46&lt;&gt;"",O46&lt;&gt;""),IF(AND(N65=F65,Q65=I65),Bonu1,IF(AND(N65=F65,Q65&lt;&gt;I65),Bonu2,IF(AND(N65&lt;&gt;I65,Q65=I65),Bonu3,IF(AND(Q65=F65,N65=I65),Bonu4,IF(OR(Q65=F65,N65=I65),Bonu5,0))))),0),0)</f>
        <v>24</v>
      </c>
      <c r="W65" s="42"/>
      <c r="X65" s="46"/>
      <c r="Y65" s="51" t="str">
        <f ca="1">IF(Z4&lt;&gt;"",INDEX(OFFSET(Dummy!C37:C40,0,X71),MATCH(1,OFFSET(Dummy!B37:B40,0,X71),0),0),"")</f>
        <v>Ulsan HD</v>
      </c>
      <c r="Z65" s="425" t="s">
        <v>39</v>
      </c>
      <c r="AA65" s="425"/>
      <c r="AB65" s="52" t="str">
        <f ca="1">IF(Z4&lt;&gt;"",INDEX(OFFSET(Dummy!C37:C40,0,X71),MATCH(2,OFFSET(Dummy!B37:B40,0,X71),0),0),"")</f>
        <v>Mamelodi Sundowns</v>
      </c>
      <c r="AC65" s="146" t="str">
        <f t="shared" ca="1" si="85"/>
        <v>Ulsan HD</v>
      </c>
      <c r="AD65" s="146" t="str">
        <f t="shared" ca="1" si="86"/>
        <v>Internazionale</v>
      </c>
      <c r="AG65" s="47">
        <f ca="1">IF(Z55&lt;&gt;"",IF(AND(G46&lt;&gt;"",Z46&lt;&gt;""),IF(AND(Y65=F65,AB65=I65),Bonu1,IF(AND(Y65=F65,AB65&lt;&gt;I65),Bonu2,IF(AND(Y65&lt;&gt;I65,AB65=I65),Bonu3,IF(AND(AB65=F65,Y65=I65),Bonu4,IF(OR(AB65=F65,Y65=I65),Bonu5,0))))),0),0)</f>
        <v>0</v>
      </c>
      <c r="AH65" s="42"/>
      <c r="AI65" s="46"/>
      <c r="AJ65" s="51" t="str">
        <f ca="1">IF(AK4&lt;&gt;"",INDEX(OFFSET(Dummy!C37:C40,0,AI71),MATCH(1,OFFSET(Dummy!B37:B40,0,AI71),0),0),"")</f>
        <v>Borussia Dortmund</v>
      </c>
      <c r="AK65" s="425" t="s">
        <v>39</v>
      </c>
      <c r="AL65" s="425"/>
      <c r="AM65" s="52" t="str">
        <f ca="1">IF(AK4&lt;&gt;"",INDEX(OFFSET(Dummy!C37:C40,0,AI71),MATCH(2,OFFSET(Dummy!B37:B40,0,AI71),0),0),"")</f>
        <v>Mamelodi Sundowns</v>
      </c>
      <c r="AN65" s="146" t="str">
        <f t="shared" ca="1" si="67"/>
        <v>Borussia Dortmund</v>
      </c>
      <c r="AO65" s="146" t="str">
        <f t="shared" ca="1" si="68"/>
        <v>River Plate</v>
      </c>
      <c r="AR65" s="47">
        <f ca="1">IF(AK55&lt;&gt;"",IF(AND(G46&lt;&gt;"",AK46&lt;&gt;""),IF(AND(AJ65=F65,AM65=I65),Bonu1,IF(AND(AJ65=F65,AM65&lt;&gt;I65),Bonu2,IF(AND(AJ65&lt;&gt;I65,AM65=I65),Bonu3,IF(AND(AM65=F65,AJ65=I65),Bonu4,IF(OR(AM65=F65,AJ65=I65),Bonu5,0))))),0),0)</f>
        <v>6</v>
      </c>
      <c r="AS65" s="42"/>
      <c r="AT65" s="46"/>
      <c r="AU65" s="51" t="str">
        <f ca="1">IF(AV4&lt;&gt;"",INDEX(OFFSET(Dummy!C37:C40,0,AT71),MATCH(1,OFFSET(Dummy!B37:B40,0,AT71),0),0),"")</f>
        <v>Fluminense</v>
      </c>
      <c r="AV65" s="425" t="s">
        <v>39</v>
      </c>
      <c r="AW65" s="425"/>
      <c r="AX65" s="52" t="str">
        <f ca="1">IF(AV4&lt;&gt;"",INDEX(OFFSET(Dummy!C37:C40,0,AT71),MATCH(2,OFFSET(Dummy!B37:B40,0,AT71),0),0),"")</f>
        <v>Borussia Dortmund</v>
      </c>
      <c r="AY65" s="146" t="str">
        <f t="shared" ca="1" si="69"/>
        <v>Fluminense</v>
      </c>
      <c r="AZ65" s="146" t="str">
        <f t="shared" ca="1" si="70"/>
        <v>Internazionale</v>
      </c>
      <c r="BC65" s="47">
        <f>IF(AV55&lt;&gt;"",IF(AND(G46&lt;&gt;"",AV46&lt;&gt;""),IF(AND(AU65=F65,AX65=I65),Bonu1,IF(AND(AU65=F65,AX65&lt;&gt;I65),Bonu2,IF(AND(AU65&lt;&gt;I65,AX65=I65),Bonu3,IF(AND(AX65=F65,AU65=I65),Bonu4,IF(OR(AX65=F65,AU65=I65),Bonu5,0))))),0),0)</f>
        <v>0</v>
      </c>
      <c r="BD65" s="42"/>
      <c r="BE65" s="46"/>
      <c r="BF65" s="51" t="str">
        <f ca="1">IF(BG4&lt;&gt;"",INDEX(OFFSET(Dummy!C37:C40,0,BE71),MATCH(1,OFFSET(Dummy!B37:B40,0,BE71),0),0),"")</f>
        <v>Fluminense</v>
      </c>
      <c r="BG65" s="425" t="s">
        <v>39</v>
      </c>
      <c r="BH65" s="425"/>
      <c r="BI65" s="52" t="str">
        <f ca="1">IF(BG4&lt;&gt;"",INDEX(OFFSET(Dummy!C37:C40,0,BE71),MATCH(2,OFFSET(Dummy!B37:B40,0,BE71),0),0),"")</f>
        <v>Borussia Dortmund</v>
      </c>
      <c r="BJ65" s="146" t="str">
        <f t="shared" ca="1" si="71"/>
        <v>Fluminense</v>
      </c>
      <c r="BK65" s="146" t="str">
        <f t="shared" ca="1" si="72"/>
        <v>Internazionale</v>
      </c>
      <c r="BN65" s="47">
        <f>IF(BG55&lt;&gt;"",IF(AND(G46&lt;&gt;"",BG46&lt;&gt;""),IF(AND(BF65=F65,BI65=I65),Bonu1,IF(AND(BF65=F65,BI65&lt;&gt;I65),Bonu2,IF(AND(BF65&lt;&gt;I65,BI65=I65),Bonu3,IF(AND(BI65=F65,BF65=I65),Bonu4,IF(OR(BI65=F65,BF65=I65),Bonu5,0))))),0),0)</f>
        <v>0</v>
      </c>
      <c r="BO65" s="42"/>
      <c r="BP65" s="46"/>
      <c r="BQ65" s="51" t="str">
        <f ca="1">IF(BR4&lt;&gt;"",INDEX(OFFSET(Dummy!C37:C40,0,BP71),MATCH(1,OFFSET(Dummy!B37:B40,0,BP71),0),0),"")</f>
        <v>Fluminense</v>
      </c>
      <c r="BR65" s="425" t="s">
        <v>39</v>
      </c>
      <c r="BS65" s="425"/>
      <c r="BT65" s="52" t="str">
        <f ca="1">IF(BR4&lt;&gt;"",INDEX(OFFSET(Dummy!C37:C40,0,BP71),MATCH(2,OFFSET(Dummy!B37:B40,0,BP71),0),0),"")</f>
        <v>Borussia Dortmund</v>
      </c>
      <c r="BU65" s="146" t="str">
        <f t="shared" ca="1" si="73"/>
        <v>Fluminense</v>
      </c>
      <c r="BV65" s="146" t="str">
        <f t="shared" ca="1" si="74"/>
        <v>Internazionale</v>
      </c>
      <c r="BY65" s="47">
        <f>IF(BR55&lt;&gt;"",IF(AND(G46&lt;&gt;"",BR46&lt;&gt;""),IF(AND(BQ65=F65,BT65=I65),Bonu1,IF(AND(BQ65=F65,BT65&lt;&gt;I65),Bonu2,IF(AND(BQ65&lt;&gt;I65,BT65=I65),Bonu3,IF(AND(BT65=F65,BQ65=I65),Bonu4,IF(OR(BT65=F65,BQ65=I65),Bonu5,0))))),0),0)</f>
        <v>0</v>
      </c>
      <c r="BZ65" s="42"/>
      <c r="CA65" s="46"/>
      <c r="CB65" s="51" t="str">
        <f ca="1">IF(CC4&lt;&gt;"",INDEX(OFFSET(Dummy!C37:C40,0,CA71),MATCH(1,OFFSET(Dummy!B37:B40,0,CA71),0),0),"")</f>
        <v>Fluminense</v>
      </c>
      <c r="CC65" s="425" t="s">
        <v>39</v>
      </c>
      <c r="CD65" s="425"/>
      <c r="CE65" s="52" t="str">
        <f ca="1">IF(CC4&lt;&gt;"",INDEX(OFFSET(Dummy!C37:C40,0,CA71),MATCH(2,OFFSET(Dummy!B37:B40,0,CA71),0),0),"")</f>
        <v>Borussia Dortmund</v>
      </c>
      <c r="CF65" s="146" t="str">
        <f t="shared" ca="1" si="75"/>
        <v>Fluminense</v>
      </c>
      <c r="CG65" s="146" t="str">
        <f t="shared" ca="1" si="76"/>
        <v>Internazionale</v>
      </c>
      <c r="CJ65" s="47">
        <f>IF(CC55&lt;&gt;"",IF(AND(G46&lt;&gt;"",CC46&lt;&gt;""),IF(AND(CB65=F65,CE65=I65),Bonu1,IF(AND(CB65=F65,CE65&lt;&gt;I65),Bonu2,IF(AND(CB65&lt;&gt;I65,CE65=I65),Bonu3,IF(AND(CE65=F65,CB65=I65),Bonu4,IF(OR(CE65=F65,CB65=I65),Bonu5,0))))),0),0)</f>
        <v>0</v>
      </c>
      <c r="CK65" s="42"/>
      <c r="CL65" s="46"/>
      <c r="CM65" s="51" t="str">
        <f ca="1">IF(CN4&lt;&gt;"",INDEX(OFFSET(Dummy!C37:C40,0,CL71),MATCH(1,OFFSET(Dummy!B37:B40,0,CL71),0),0),"")</f>
        <v>Fluminense</v>
      </c>
      <c r="CN65" s="425" t="s">
        <v>39</v>
      </c>
      <c r="CO65" s="425"/>
      <c r="CP65" s="52" t="str">
        <f ca="1">IF(CN4&lt;&gt;"",INDEX(OFFSET(Dummy!C37:C40,0,CL71),MATCH(2,OFFSET(Dummy!B37:B40,0,CL71),0),0),"")</f>
        <v>Borussia Dortmund</v>
      </c>
      <c r="CQ65" s="146" t="str">
        <f t="shared" ca="1" si="77"/>
        <v>Fluminense</v>
      </c>
      <c r="CR65" s="146" t="str">
        <f t="shared" ca="1" si="78"/>
        <v>Internazionale</v>
      </c>
      <c r="CU65" s="47">
        <f>IF(CN55&lt;&gt;"",IF(AND(G46&lt;&gt;"",CN46&lt;&gt;""),IF(AND(CM65=F65,CP65=I65),Bonu1,IF(AND(CM65=F65,CP65&lt;&gt;I65),Bonu2,IF(AND(CM65&lt;&gt;I65,CP65=I65),Bonu3,IF(AND(CP65=F65,CM65=I65),Bonu4,IF(OR(CP65=F65,CM65=I65),Bonu5,0))))),0),0)</f>
        <v>0</v>
      </c>
      <c r="CV65" s="42"/>
      <c r="CW65" s="46"/>
      <c r="CX65" s="51" t="str">
        <f ca="1">IF(CY4&lt;&gt;"",INDEX(OFFSET(Dummy!C37:C40,0,CW71),MATCH(1,OFFSET(Dummy!B37:B40,0,CW71),0),0),"")</f>
        <v>Fluminense</v>
      </c>
      <c r="CY65" s="425" t="s">
        <v>39</v>
      </c>
      <c r="CZ65" s="425"/>
      <c r="DA65" s="52" t="str">
        <f ca="1">IF(CY4&lt;&gt;"",INDEX(OFFSET(Dummy!C37:C40,0,CW71),MATCH(2,OFFSET(Dummy!B37:B40,0,CW71),0),0),"")</f>
        <v>Borussia Dortmund</v>
      </c>
      <c r="DB65" s="146" t="str">
        <f t="shared" ca="1" si="79"/>
        <v>Fluminense</v>
      </c>
      <c r="DC65" s="146" t="str">
        <f t="shared" ca="1" si="80"/>
        <v>Internazionale</v>
      </c>
      <c r="DF65" s="47">
        <f>IF(CY55&lt;&gt;"",IF(AND(G46&lt;&gt;"",CY46&lt;&gt;""),IF(AND(CX65=F65,DA65=I65),Bonu1,IF(AND(CX65=F65,DA65&lt;&gt;I65),Bonu2,IF(AND(CX65&lt;&gt;I65,DA65=I65),Bonu3,IF(AND(DA65=F65,CX65=I65),Bonu4,IF(OR(DA65=F65,CX65=I65),Bonu5,0))))),0),0)</f>
        <v>0</v>
      </c>
      <c r="DG65" s="42"/>
      <c r="DH65" s="46"/>
      <c r="DI65" s="51" t="str">
        <f ca="1">IF(DJ4&lt;&gt;"",INDEX(OFFSET(Dummy!C37:C40,0,DH71),MATCH(1,OFFSET(Dummy!B37:B40,0,DH71),0),0),"")</f>
        <v>Fluminense</v>
      </c>
      <c r="DJ65" s="425" t="s">
        <v>39</v>
      </c>
      <c r="DK65" s="425"/>
      <c r="DL65" s="52" t="str">
        <f ca="1">IF(DJ4&lt;&gt;"",INDEX(OFFSET(Dummy!C37:C40,0,DH71),MATCH(2,OFFSET(Dummy!B37:B40,0,DH71),0),0),"")</f>
        <v>Borussia Dortmund</v>
      </c>
      <c r="DM65" s="146" t="str">
        <f t="shared" ca="1" si="81"/>
        <v>Fluminense</v>
      </c>
      <c r="DN65" s="146" t="str">
        <f t="shared" ca="1" si="82"/>
        <v>Internazionale</v>
      </c>
      <c r="DQ65" s="47">
        <f>IF(DJ55&lt;&gt;"",IF(AND(G46&lt;&gt;"",DJ46&lt;&gt;""),IF(AND(DI65=F65,DL65=I65),Bonu1,IF(AND(DI65=F65,DL65&lt;&gt;I65),Bonu2,IF(AND(DI65&lt;&gt;I65,DL65=I65),Bonu3,IF(AND(DL65=F65,DI65=I65),Bonu4,IF(OR(DL65=F65,DI65=I65),Bonu5,0))))),0),0)</f>
        <v>0</v>
      </c>
      <c r="DR65" s="42"/>
    </row>
    <row r="66" spans="1:122" x14ac:dyDescent="0.25">
      <c r="B66" s="287"/>
      <c r="C66" s="288" t="str">
        <f t="shared" si="88"/>
        <v>Flamengo</v>
      </c>
      <c r="D66" s="288"/>
      <c r="E66" s="289"/>
      <c r="F66" s="111" t="str">
        <f>INDEX(Dummy!C43:C46,MATCH(1,Dummy!B43:B46,0),0)</f>
        <v>Manchester City</v>
      </c>
      <c r="G66" s="448" t="s">
        <v>31</v>
      </c>
      <c r="H66" s="448"/>
      <c r="I66" s="112" t="str">
        <f>INDEX(Dummy!C43:C46,MATCH(2,Dummy!B43:B46,0),0)</f>
        <v>Juventus</v>
      </c>
      <c r="J66" s="246"/>
      <c r="K66" s="246"/>
      <c r="L66" s="251"/>
      <c r="N66" s="51" t="str">
        <f ca="1">IF(O4&lt;&gt;"",INDEX(OFFSET(Dummy!C43:C46,0,M71),MATCH(1,OFFSET(Dummy!B43:B46,0,M71),0),0),"")</f>
        <v>Juventus</v>
      </c>
      <c r="O66" s="425" t="s">
        <v>31</v>
      </c>
      <c r="P66" s="425"/>
      <c r="Q66" s="52" t="str">
        <f ca="1">IF(O4&lt;&gt;"",INDEX(OFFSET(Dummy!C43:C46,0,M71),MATCH(2,OFFSET(Dummy!B43:B46,0,M71),0),0),"")</f>
        <v>Manchester City</v>
      </c>
      <c r="R66" s="146" t="str">
        <f t="shared" ca="1" si="83"/>
        <v>Internazionale</v>
      </c>
      <c r="S66" s="146" t="str">
        <f t="shared" ca="1" si="84"/>
        <v>Juventus</v>
      </c>
      <c r="V66" s="47">
        <f ca="1">IF(O55&lt;&gt;"",IF(AND(G47&lt;&gt;"",O47&lt;&gt;""),IF(AND(N66=F66,Q66=I66),Bonu1,IF(AND(N66=F66,Q66&lt;&gt;I66),Bonu2,IF(AND(N66&lt;&gt;I66,Q66=I66),Bonu3,IF(AND(Q66=F66,N66=I66),Bonu4,IF(OR(Q66=F66,N66=I66),Bonu5,0))))),0),0)</f>
        <v>8</v>
      </c>
      <c r="W66" s="42"/>
      <c r="X66" s="46"/>
      <c r="Y66" s="51" t="str">
        <f ca="1">IF(Z4&lt;&gt;"",INDEX(OFFSET(Dummy!C43:C46,0,X71),MATCH(1,OFFSET(Dummy!B43:B46,0,X71),0),0),"")</f>
        <v>Wydad AC</v>
      </c>
      <c r="Z66" s="425" t="s">
        <v>31</v>
      </c>
      <c r="AA66" s="425"/>
      <c r="AB66" s="52" t="str">
        <f ca="1">IF(Z4&lt;&gt;"",INDEX(OFFSET(Dummy!C43:C46,0,X71),MATCH(2,OFFSET(Dummy!B43:B46,0,X71),0),0),"")</f>
        <v>Juventus</v>
      </c>
      <c r="AC66" s="146" t="str">
        <f t="shared" ca="1" si="85"/>
        <v>Monterrey</v>
      </c>
      <c r="AD66" s="146" t="str">
        <f t="shared" ca="1" si="86"/>
        <v>Wydad AC</v>
      </c>
      <c r="AG66" s="47">
        <f ca="1">IF(Z55&lt;&gt;"",IF(AND(G47&lt;&gt;"",Z47&lt;&gt;""),IF(AND(Y66=F66,AB66=I66),Bonu1,IF(AND(Y66=F66,AB66&lt;&gt;I66),Bonu2,IF(AND(Y66&lt;&gt;I66,AB66=I66),Bonu3,IF(AND(AB66=F66,Y66=I66),Bonu4,IF(OR(AB66=F66,Y66=I66),Bonu5,0))))),0),0)</f>
        <v>12</v>
      </c>
      <c r="AH66" s="42"/>
      <c r="AI66" s="46"/>
      <c r="AJ66" s="51" t="str">
        <f ca="1">IF(AK4&lt;&gt;"",INDEX(OFFSET(Dummy!C43:C46,0,AI71),MATCH(1,OFFSET(Dummy!B43:B46,0,AI71),0),0),"")</f>
        <v>Al Ain</v>
      </c>
      <c r="AK66" s="425" t="s">
        <v>31</v>
      </c>
      <c r="AL66" s="425"/>
      <c r="AM66" s="52" t="str">
        <f ca="1">IF(AK4&lt;&gt;"",INDEX(OFFSET(Dummy!C43:C46,0,AI71),MATCH(2,OFFSET(Dummy!B43:B46,0,AI71),0),0),"")</f>
        <v>Manchester City</v>
      </c>
      <c r="AN66" s="146" t="str">
        <f t="shared" si="67"/>
        <v>Match #53 Winner</v>
      </c>
      <c r="AO66" s="146" t="str">
        <f t="shared" si="68"/>
        <v>Match #54 Winner</v>
      </c>
      <c r="AR66" s="47">
        <f ca="1">IF(AK55&lt;&gt;"",IF(AND(G47&lt;&gt;"",AK47&lt;&gt;""),IF(AND(AJ66=F66,AM66=I66),Bonu1,IF(AND(AJ66=F66,AM66&lt;&gt;I66),Bonu2,IF(AND(AJ66&lt;&gt;I66,AM66=I66),Bonu3,IF(AND(AM66=F66,AJ66=I66),Bonu4,IF(OR(AM66=F66,AJ66=I66),Bonu5,0))))),0),0)</f>
        <v>6</v>
      </c>
      <c r="AS66" s="42"/>
      <c r="AT66" s="46"/>
      <c r="AU66" s="51" t="str">
        <f ca="1">IF(AV4&lt;&gt;"",INDEX(OFFSET(Dummy!C43:C46,0,AT71),MATCH(1,OFFSET(Dummy!B43:B46,0,AT71),0),0),"")</f>
        <v>Manchester City</v>
      </c>
      <c r="AV66" s="425" t="s">
        <v>31</v>
      </c>
      <c r="AW66" s="425"/>
      <c r="AX66" s="52" t="str">
        <f ca="1">IF(AV4&lt;&gt;"",INDEX(OFFSET(Dummy!C43:C46,0,AT71),MATCH(2,OFFSET(Dummy!B43:B46,0,AT71),0),0),"")</f>
        <v>Juventus</v>
      </c>
      <c r="AY66" s="146" t="str">
        <f t="shared" si="69"/>
        <v>Match #53 Winner</v>
      </c>
      <c r="AZ66" s="146" t="str">
        <f t="shared" si="70"/>
        <v>Match #54 Winner</v>
      </c>
      <c r="BC66" s="47">
        <f>IF(AV55&lt;&gt;"",IF(AND(G47&lt;&gt;"",AV47&lt;&gt;""),IF(AND(AU66=F66,AX66=I66),Bonu1,IF(AND(AU66=F66,AX66&lt;&gt;I66),Bonu2,IF(AND(AU66&lt;&gt;I66,AX66=I66),Bonu3,IF(AND(AX66=F66,AU66=I66),Bonu4,IF(OR(AX66=F66,AU66=I66),Bonu5,0))))),0),0)</f>
        <v>0</v>
      </c>
      <c r="BD66" s="42"/>
      <c r="BE66" s="46"/>
      <c r="BF66" s="51" t="str">
        <f ca="1">IF(BG4&lt;&gt;"",INDEX(OFFSET(Dummy!C43:C46,0,BE71),MATCH(1,OFFSET(Dummy!B43:B46,0,BE71),0),0),"")</f>
        <v>Manchester City</v>
      </c>
      <c r="BG66" s="425" t="s">
        <v>31</v>
      </c>
      <c r="BH66" s="425"/>
      <c r="BI66" s="52" t="str">
        <f ca="1">IF(BG4&lt;&gt;"",INDEX(OFFSET(Dummy!C43:C46,0,BE71),MATCH(2,OFFSET(Dummy!B43:B46,0,BE71),0),0),"")</f>
        <v>Juventus</v>
      </c>
      <c r="BJ66" s="146" t="str">
        <f t="shared" si="71"/>
        <v>Match #53 Winner</v>
      </c>
      <c r="BK66" s="146" t="str">
        <f t="shared" si="72"/>
        <v>Match #54 Winner</v>
      </c>
      <c r="BN66" s="47">
        <f>IF(BG55&lt;&gt;"",IF(AND(G47&lt;&gt;"",BG47&lt;&gt;""),IF(AND(BF66=F66,BI66=I66),Bonu1,IF(AND(BF66=F66,BI66&lt;&gt;I66),Bonu2,IF(AND(BF66&lt;&gt;I66,BI66=I66),Bonu3,IF(AND(BI66=F66,BF66=I66),Bonu4,IF(OR(BI66=F66,BF66=I66),Bonu5,0))))),0),0)</f>
        <v>0</v>
      </c>
      <c r="BO66" s="42"/>
      <c r="BP66" s="46"/>
      <c r="BQ66" s="51" t="str">
        <f ca="1">IF(BR4&lt;&gt;"",INDEX(OFFSET(Dummy!C43:C46,0,BP71),MATCH(1,OFFSET(Dummy!B43:B46,0,BP71),0),0),"")</f>
        <v>Manchester City</v>
      </c>
      <c r="BR66" s="425" t="s">
        <v>31</v>
      </c>
      <c r="BS66" s="425"/>
      <c r="BT66" s="52" t="str">
        <f ca="1">IF(BR4&lt;&gt;"",INDEX(OFFSET(Dummy!C43:C46,0,BP71),MATCH(2,OFFSET(Dummy!B43:B46,0,BP71),0),0),"")</f>
        <v>Juventus</v>
      </c>
      <c r="BU66" s="146" t="str">
        <f t="shared" si="73"/>
        <v>Match #53 Winner</v>
      </c>
      <c r="BV66" s="146" t="str">
        <f t="shared" si="74"/>
        <v>Match #54 Winner</v>
      </c>
      <c r="BY66" s="47">
        <f>IF(BR55&lt;&gt;"",IF(AND(G47&lt;&gt;"",BR47&lt;&gt;""),IF(AND(BQ66=F66,BT66=I66),Bonu1,IF(AND(BQ66=F66,BT66&lt;&gt;I66),Bonu2,IF(AND(BQ66&lt;&gt;I66,BT66=I66),Bonu3,IF(AND(BT66=F66,BQ66=I66),Bonu4,IF(OR(BT66=F66,BQ66=I66),Bonu5,0))))),0),0)</f>
        <v>0</v>
      </c>
      <c r="BZ66" s="42"/>
      <c r="CA66" s="46"/>
      <c r="CB66" s="51" t="str">
        <f ca="1">IF(CC4&lt;&gt;"",INDEX(OFFSET(Dummy!C43:C46,0,CA71),MATCH(1,OFFSET(Dummy!B43:B46,0,CA71),0),0),"")</f>
        <v>Manchester City</v>
      </c>
      <c r="CC66" s="425" t="s">
        <v>31</v>
      </c>
      <c r="CD66" s="425"/>
      <c r="CE66" s="52" t="str">
        <f ca="1">IF(CC4&lt;&gt;"",INDEX(OFFSET(Dummy!C43:C46,0,CA71),MATCH(2,OFFSET(Dummy!B43:B46,0,CA71),0),0),"")</f>
        <v>Juventus</v>
      </c>
      <c r="CF66" s="146" t="str">
        <f t="shared" si="75"/>
        <v>Match #53 Winner</v>
      </c>
      <c r="CG66" s="146" t="str">
        <f t="shared" si="76"/>
        <v>Match #54 Winner</v>
      </c>
      <c r="CJ66" s="47">
        <f>IF(CC55&lt;&gt;"",IF(AND(G47&lt;&gt;"",CC47&lt;&gt;""),IF(AND(CB66=F66,CE66=I66),Bonu1,IF(AND(CB66=F66,CE66&lt;&gt;I66),Bonu2,IF(AND(CB66&lt;&gt;I66,CE66=I66),Bonu3,IF(AND(CE66=F66,CB66=I66),Bonu4,IF(OR(CE66=F66,CB66=I66),Bonu5,0))))),0),0)</f>
        <v>0</v>
      </c>
      <c r="CK66" s="42"/>
      <c r="CL66" s="46"/>
      <c r="CM66" s="51" t="str">
        <f ca="1">IF(CN4&lt;&gt;"",INDEX(OFFSET(Dummy!C43:C46,0,CL71),MATCH(1,OFFSET(Dummy!B43:B46,0,CL71),0),0),"")</f>
        <v>Manchester City</v>
      </c>
      <c r="CN66" s="425" t="s">
        <v>31</v>
      </c>
      <c r="CO66" s="425"/>
      <c r="CP66" s="52" t="str">
        <f ca="1">IF(CN4&lt;&gt;"",INDEX(OFFSET(Dummy!C43:C46,0,CL71),MATCH(2,OFFSET(Dummy!B43:B46,0,CL71),0),0),"")</f>
        <v>Juventus</v>
      </c>
      <c r="CQ66" s="146" t="str">
        <f t="shared" si="77"/>
        <v>Match #53 Winner</v>
      </c>
      <c r="CR66" s="146" t="str">
        <f t="shared" si="78"/>
        <v>Match #54 Winner</v>
      </c>
      <c r="CU66" s="47">
        <f>IF(CN55&lt;&gt;"",IF(AND(G47&lt;&gt;"",CN47&lt;&gt;""),IF(AND(CM66=F66,CP66=I66),Bonu1,IF(AND(CM66=F66,CP66&lt;&gt;I66),Bonu2,IF(AND(CM66&lt;&gt;I66,CP66=I66),Bonu3,IF(AND(CP66=F66,CM66=I66),Bonu4,IF(OR(CP66=F66,CM66=I66),Bonu5,0))))),0),0)</f>
        <v>0</v>
      </c>
      <c r="CV66" s="42"/>
      <c r="CW66" s="46"/>
      <c r="CX66" s="51" t="str">
        <f ca="1">IF(CY4&lt;&gt;"",INDEX(OFFSET(Dummy!C43:C46,0,CW71),MATCH(1,OFFSET(Dummy!B43:B46,0,CW71),0),0),"")</f>
        <v>Manchester City</v>
      </c>
      <c r="CY66" s="425" t="s">
        <v>31</v>
      </c>
      <c r="CZ66" s="425"/>
      <c r="DA66" s="52" t="str">
        <f ca="1">IF(CY4&lt;&gt;"",INDEX(OFFSET(Dummy!C43:C46,0,CW71),MATCH(2,OFFSET(Dummy!B43:B46,0,CW71),0),0),"")</f>
        <v>Juventus</v>
      </c>
      <c r="DB66" s="146" t="str">
        <f t="shared" si="79"/>
        <v>Match #53 Winner</v>
      </c>
      <c r="DC66" s="146" t="str">
        <f t="shared" si="80"/>
        <v>Match #54 Winner</v>
      </c>
      <c r="DF66" s="47">
        <f>IF(CY55&lt;&gt;"",IF(AND(G47&lt;&gt;"",CY47&lt;&gt;""),IF(AND(CX66=F66,DA66=I66),Bonu1,IF(AND(CX66=F66,DA66&lt;&gt;I66),Bonu2,IF(AND(CX66&lt;&gt;I66,DA66=I66),Bonu3,IF(AND(DA66=F66,CX66=I66),Bonu4,IF(OR(DA66=F66,CX66=I66),Bonu5,0))))),0),0)</f>
        <v>0</v>
      </c>
      <c r="DG66" s="42"/>
      <c r="DH66" s="46"/>
      <c r="DI66" s="51" t="str">
        <f ca="1">IF(DJ4&lt;&gt;"",INDEX(OFFSET(Dummy!C43:C46,0,DH71),MATCH(1,OFFSET(Dummy!B43:B46,0,DH71),0),0),"")</f>
        <v>Manchester City</v>
      </c>
      <c r="DJ66" s="425" t="s">
        <v>31</v>
      </c>
      <c r="DK66" s="425"/>
      <c r="DL66" s="52" t="str">
        <f ca="1">IF(DJ4&lt;&gt;"",INDEX(OFFSET(Dummy!C43:C46,0,DH71),MATCH(2,OFFSET(Dummy!B43:B46,0,DH71),0),0),"")</f>
        <v>Juventus</v>
      </c>
      <c r="DM66" s="146" t="str">
        <f t="shared" si="81"/>
        <v>Match #53 Winner</v>
      </c>
      <c r="DN66" s="146" t="str">
        <f t="shared" si="82"/>
        <v>Match #54 Winner</v>
      </c>
      <c r="DQ66" s="47">
        <f>IF(DJ55&lt;&gt;"",IF(AND(G47&lt;&gt;"",DJ47&lt;&gt;""),IF(AND(DI66=F66,DL66=I66),Bonu1,IF(AND(DI66=F66,DL66&lt;&gt;I66),Bonu2,IF(AND(DI66&lt;&gt;I66,DL66=I66),Bonu3,IF(AND(DL66=F66,DI66=I66),Bonu4,IF(OR(DL66=F66,DI66=I66),Bonu5,0))))),0),0)</f>
        <v>0</v>
      </c>
      <c r="DR66" s="42"/>
    </row>
    <row r="67" spans="1:122" x14ac:dyDescent="0.25">
      <c r="B67" s="287"/>
      <c r="C67" s="288" t="str">
        <f t="shared" si="88"/>
        <v>Internazionale</v>
      </c>
      <c r="D67" s="288"/>
      <c r="E67" s="289"/>
      <c r="F67" s="111" t="str">
        <f>INDEX(Dummy!C49:C52,MATCH(1,Dummy!B49:B52,0),0)</f>
        <v>Real Madrid</v>
      </c>
      <c r="G67" s="448" t="s">
        <v>40</v>
      </c>
      <c r="H67" s="448"/>
      <c r="I67" s="112" t="str">
        <f>INDEX(Dummy!C49:C52,MATCH(2,Dummy!B49:B52,0),0)</f>
        <v>Al Hilal</v>
      </c>
      <c r="J67" s="246"/>
      <c r="K67" s="246"/>
      <c r="L67" s="251"/>
      <c r="N67" s="51" t="str">
        <f ca="1">IF(O4&lt;&gt;"",INDEX(OFFSET(Dummy!C49:C52,0,M71),MATCH(1,OFFSET(Dummy!B49:B52,0,M71),0),0),"")</f>
        <v>Real Madrid</v>
      </c>
      <c r="O67" s="425" t="s">
        <v>40</v>
      </c>
      <c r="P67" s="425"/>
      <c r="Q67" s="52" t="str">
        <f ca="1">IF(O4&lt;&gt;"",INDEX(OFFSET(Dummy!C49:C52,0,M71),MATCH(2,OFFSET(Dummy!B49:B52,0,M71),0),0),"")</f>
        <v>Al Hilal</v>
      </c>
      <c r="R67" s="146" t="str">
        <f t="shared" ca="1" si="83"/>
        <v>Inter Miami</v>
      </c>
      <c r="S67" s="146" t="str">
        <f t="shared" ca="1" si="84"/>
        <v>Boca Juniors</v>
      </c>
      <c r="V67" s="47">
        <f ca="1">IF(O55&lt;&gt;"",IF(AND(G48&lt;&gt;"",O48&lt;&gt;""),IF(AND(N67=F67,Q67=I67),Bonu1,IF(AND(N67=F67,Q67&lt;&gt;I67),Bonu2,IF(AND(N67&lt;&gt;I67,Q67=I67),Bonu3,IF(AND(Q67=F67,N67=I67),Bonu4,IF(OR(Q67=F67,N67=I67),Bonu5,0))))),0),0)</f>
        <v>24</v>
      </c>
      <c r="W67" s="42"/>
      <c r="X67" s="46"/>
      <c r="Y67" s="51" t="str">
        <f ca="1">IF(Z4&lt;&gt;"",INDEX(OFFSET(Dummy!C49:C52,0,X71),MATCH(1,OFFSET(Dummy!B49:B52,0,X71),0),0),"")</f>
        <v>Al Hilal</v>
      </c>
      <c r="Z67" s="425" t="s">
        <v>40</v>
      </c>
      <c r="AA67" s="425"/>
      <c r="AB67" s="52" t="str">
        <f ca="1">IF(Z4&lt;&gt;"",INDEX(OFFSET(Dummy!C49:C52,0,X71),MATCH(2,OFFSET(Dummy!B49:B52,0,X71),0),0),"")</f>
        <v>Pachuca</v>
      </c>
      <c r="AC67" s="146" t="str">
        <f t="shared" ca="1" si="85"/>
        <v>Al Ahly</v>
      </c>
      <c r="AD67" s="146" t="str">
        <f t="shared" ca="1" si="86"/>
        <v>Benfica</v>
      </c>
      <c r="AG67" s="47">
        <f ca="1">IF(Z55&lt;&gt;"",IF(AND(G48&lt;&gt;"",Z48&lt;&gt;""),IF(AND(Y67=F67,AB67=I67),Bonu1,IF(AND(Y67=F67,AB67&lt;&gt;I67),Bonu2,IF(AND(Y67&lt;&gt;I67,AB67=I67),Bonu3,IF(AND(AB67=F67,Y67=I67),Bonu4,IF(OR(AB67=F67,Y67=I67),Bonu5,0))))),0),0)</f>
        <v>6</v>
      </c>
      <c r="AH67" s="42"/>
      <c r="AI67" s="46"/>
      <c r="AJ67" s="51" t="str">
        <f ca="1">IF(AK4&lt;&gt;"",INDEX(OFFSET(Dummy!C49:C52,0,AI71),MATCH(1,OFFSET(Dummy!B49:B52,0,AI71),0),0),"")</f>
        <v>Al Hilal</v>
      </c>
      <c r="AK67" s="425" t="s">
        <v>40</v>
      </c>
      <c r="AL67" s="425"/>
      <c r="AM67" s="52" t="str">
        <f ca="1">IF(AK4&lt;&gt;"",INDEX(OFFSET(Dummy!C49:C52,0,AI71),MATCH(2,OFFSET(Dummy!B49:B52,0,AI71),0),0),"")</f>
        <v>Real Madrid</v>
      </c>
      <c r="AN67" s="146" t="str">
        <f t="shared" si="67"/>
        <v>Match #49 Winner</v>
      </c>
      <c r="AO67" s="146" t="str">
        <f t="shared" si="68"/>
        <v>Match #50 Winner</v>
      </c>
      <c r="AR67" s="47">
        <f ca="1">IF(AK55&lt;&gt;"",IF(AND(G48&lt;&gt;"",AK48&lt;&gt;""),IF(AND(AJ67=F67,AM67=I67),Bonu1,IF(AND(AJ67=F67,AM67&lt;&gt;I67),Bonu2,IF(AND(AJ67&lt;&gt;I67,AM67=I67),Bonu3,IF(AND(AM67=F67,AJ67=I67),Bonu4,IF(OR(AM67=F67,AJ67=I67),Bonu5,0))))),0),0)</f>
        <v>8</v>
      </c>
      <c r="AS67" s="42"/>
      <c r="AT67" s="46"/>
      <c r="AU67" s="51" t="str">
        <f ca="1">IF(AV4&lt;&gt;"",INDEX(OFFSET(Dummy!C49:C52,0,AT71),MATCH(1,OFFSET(Dummy!B49:B52,0,AT71),0),0),"")</f>
        <v>Real Madrid</v>
      </c>
      <c r="AV67" s="425" t="s">
        <v>40</v>
      </c>
      <c r="AW67" s="425"/>
      <c r="AX67" s="52" t="str">
        <f ca="1">IF(AV4&lt;&gt;"",INDEX(OFFSET(Dummy!C49:C52,0,AT71),MATCH(2,OFFSET(Dummy!B49:B52,0,AT71),0),0),"")</f>
        <v>Salzburg</v>
      </c>
      <c r="AY67" s="146" t="str">
        <f t="shared" si="69"/>
        <v>Match #49 Winner</v>
      </c>
      <c r="AZ67" s="146" t="str">
        <f t="shared" si="70"/>
        <v>Match #50 Winner</v>
      </c>
      <c r="BC67" s="47">
        <f>IF(AV55&lt;&gt;"",IF(AND(G48&lt;&gt;"",AV48&lt;&gt;""),IF(AND(AU67=F67,AX67=I67),Bonu1,IF(AND(AU67=F67,AX67&lt;&gt;I67),Bonu2,IF(AND(AU67&lt;&gt;I67,AX67=I67),Bonu3,IF(AND(AX67=F67,AU67=I67),Bonu4,IF(OR(AX67=F67,AU67=I67),Bonu5,0))))),0),0)</f>
        <v>0</v>
      </c>
      <c r="BD67" s="42"/>
      <c r="BE67" s="46"/>
      <c r="BF67" s="51" t="str">
        <f ca="1">IF(BG4&lt;&gt;"",INDEX(OFFSET(Dummy!C49:C52,0,BE71),MATCH(1,OFFSET(Dummy!B49:B52,0,BE71),0),0),"")</f>
        <v>Real Madrid</v>
      </c>
      <c r="BG67" s="425" t="s">
        <v>40</v>
      </c>
      <c r="BH67" s="425"/>
      <c r="BI67" s="52" t="str">
        <f ca="1">IF(BG4&lt;&gt;"",INDEX(OFFSET(Dummy!C49:C52,0,BE71),MATCH(2,OFFSET(Dummy!B49:B52,0,BE71),0),0),"")</f>
        <v>Salzburg</v>
      </c>
      <c r="BJ67" s="146" t="str">
        <f t="shared" si="71"/>
        <v>Match #49 Winner</v>
      </c>
      <c r="BK67" s="146" t="str">
        <f t="shared" si="72"/>
        <v>Match #50 Winner</v>
      </c>
      <c r="BN67" s="47">
        <f>IF(BG55&lt;&gt;"",IF(AND(G48&lt;&gt;"",BG48&lt;&gt;""),IF(AND(BF67=F67,BI67=I67),Bonu1,IF(AND(BF67=F67,BI67&lt;&gt;I67),Bonu2,IF(AND(BF67&lt;&gt;I67,BI67=I67),Bonu3,IF(AND(BI67=F67,BF67=I67),Bonu4,IF(OR(BI67=F67,BF67=I67),Bonu5,0))))),0),0)</f>
        <v>0</v>
      </c>
      <c r="BO67" s="42"/>
      <c r="BP67" s="46"/>
      <c r="BQ67" s="51" t="str">
        <f ca="1">IF(BR4&lt;&gt;"",INDEX(OFFSET(Dummy!C49:C52,0,BP71),MATCH(1,OFFSET(Dummy!B49:B52,0,BP71),0),0),"")</f>
        <v>Real Madrid</v>
      </c>
      <c r="BR67" s="425" t="s">
        <v>40</v>
      </c>
      <c r="BS67" s="425"/>
      <c r="BT67" s="52" t="str">
        <f ca="1">IF(BR4&lt;&gt;"",INDEX(OFFSET(Dummy!C49:C52,0,BP71),MATCH(2,OFFSET(Dummy!B49:B52,0,BP71),0),0),"")</f>
        <v>Salzburg</v>
      </c>
      <c r="BU67" s="146" t="str">
        <f t="shared" si="73"/>
        <v>Match #49 Winner</v>
      </c>
      <c r="BV67" s="146" t="str">
        <f t="shared" si="74"/>
        <v>Match #50 Winner</v>
      </c>
      <c r="BY67" s="47">
        <f>IF(BR55&lt;&gt;"",IF(AND(G48&lt;&gt;"",BR48&lt;&gt;""),IF(AND(BQ67=F67,BT67=I67),Bonu1,IF(AND(BQ67=F67,BT67&lt;&gt;I67),Bonu2,IF(AND(BQ67&lt;&gt;I67,BT67=I67),Bonu3,IF(AND(BT67=F67,BQ67=I67),Bonu4,IF(OR(BT67=F67,BQ67=I67),Bonu5,0))))),0),0)</f>
        <v>0</v>
      </c>
      <c r="BZ67" s="42"/>
      <c r="CA67" s="46"/>
      <c r="CB67" s="51" t="str">
        <f ca="1">IF(CC4&lt;&gt;"",INDEX(OFFSET(Dummy!C49:C52,0,CA71),MATCH(1,OFFSET(Dummy!B49:B52,0,CA71),0),0),"")</f>
        <v>Real Madrid</v>
      </c>
      <c r="CC67" s="425" t="s">
        <v>40</v>
      </c>
      <c r="CD67" s="425"/>
      <c r="CE67" s="52" t="str">
        <f ca="1">IF(CC4&lt;&gt;"",INDEX(OFFSET(Dummy!C49:C52,0,CA71),MATCH(2,OFFSET(Dummy!B49:B52,0,CA71),0),0),"")</f>
        <v>Salzburg</v>
      </c>
      <c r="CF67" s="146" t="str">
        <f t="shared" si="75"/>
        <v>Match #49 Winner</v>
      </c>
      <c r="CG67" s="146" t="str">
        <f t="shared" si="76"/>
        <v>Match #50 Winner</v>
      </c>
      <c r="CJ67" s="47">
        <f>IF(CC55&lt;&gt;"",IF(AND(G48&lt;&gt;"",CC48&lt;&gt;""),IF(AND(CB67=F67,CE67=I67),Bonu1,IF(AND(CB67=F67,CE67&lt;&gt;I67),Bonu2,IF(AND(CB67&lt;&gt;I67,CE67=I67),Bonu3,IF(AND(CE67=F67,CB67=I67),Bonu4,IF(OR(CE67=F67,CB67=I67),Bonu5,0))))),0),0)</f>
        <v>0</v>
      </c>
      <c r="CK67" s="42"/>
      <c r="CL67" s="46"/>
      <c r="CM67" s="51" t="str">
        <f ca="1">IF(CN4&lt;&gt;"",INDEX(OFFSET(Dummy!C49:C52,0,CL71),MATCH(1,OFFSET(Dummy!B49:B52,0,CL71),0),0),"")</f>
        <v>Real Madrid</v>
      </c>
      <c r="CN67" s="425" t="s">
        <v>40</v>
      </c>
      <c r="CO67" s="425"/>
      <c r="CP67" s="52" t="str">
        <f ca="1">IF(CN4&lt;&gt;"",INDEX(OFFSET(Dummy!C49:C52,0,CL71),MATCH(2,OFFSET(Dummy!B49:B52,0,CL71),0),0),"")</f>
        <v>Salzburg</v>
      </c>
      <c r="CQ67" s="146" t="str">
        <f t="shared" si="77"/>
        <v>Match #49 Winner</v>
      </c>
      <c r="CR67" s="146" t="str">
        <f t="shared" si="78"/>
        <v>Match #50 Winner</v>
      </c>
      <c r="CU67" s="47">
        <f>IF(CN55&lt;&gt;"",IF(AND(G48&lt;&gt;"",CN48&lt;&gt;""),IF(AND(CM67=F67,CP67=I67),Bonu1,IF(AND(CM67=F67,CP67&lt;&gt;I67),Bonu2,IF(AND(CM67&lt;&gt;I67,CP67=I67),Bonu3,IF(AND(CP67=F67,CM67=I67),Bonu4,IF(OR(CP67=F67,CM67=I67),Bonu5,0))))),0),0)</f>
        <v>0</v>
      </c>
      <c r="CV67" s="42"/>
      <c r="CW67" s="46"/>
      <c r="CX67" s="51" t="str">
        <f ca="1">IF(CY4&lt;&gt;"",INDEX(OFFSET(Dummy!C49:C52,0,CW71),MATCH(1,OFFSET(Dummy!B49:B52,0,CW71),0),0),"")</f>
        <v>Real Madrid</v>
      </c>
      <c r="CY67" s="425" t="s">
        <v>40</v>
      </c>
      <c r="CZ67" s="425"/>
      <c r="DA67" s="52" t="str">
        <f ca="1">IF(CY4&lt;&gt;"",INDEX(OFFSET(Dummy!C49:C52,0,CW71),MATCH(2,OFFSET(Dummy!B49:B52,0,CW71),0),0),"")</f>
        <v>Salzburg</v>
      </c>
      <c r="DB67" s="146" t="str">
        <f t="shared" si="79"/>
        <v>Match #49 Winner</v>
      </c>
      <c r="DC67" s="146" t="str">
        <f t="shared" si="80"/>
        <v>Match #50 Winner</v>
      </c>
      <c r="DF67" s="47">
        <f>IF(CY55&lt;&gt;"",IF(AND(G48&lt;&gt;"",CY48&lt;&gt;""),IF(AND(CX67=F67,DA67=I67),Bonu1,IF(AND(CX67=F67,DA67&lt;&gt;I67),Bonu2,IF(AND(CX67&lt;&gt;I67,DA67=I67),Bonu3,IF(AND(DA67=F67,CX67=I67),Bonu4,IF(OR(DA67=F67,CX67=I67),Bonu5,0))))),0),0)</f>
        <v>0</v>
      </c>
      <c r="DG67" s="42"/>
      <c r="DH67" s="46"/>
      <c r="DI67" s="51" t="str">
        <f ca="1">IF(DJ4&lt;&gt;"",INDEX(OFFSET(Dummy!C49:C52,0,DH71),MATCH(1,OFFSET(Dummy!B49:B52,0,DH71),0),0),"")</f>
        <v>Real Madrid</v>
      </c>
      <c r="DJ67" s="425" t="s">
        <v>40</v>
      </c>
      <c r="DK67" s="425"/>
      <c r="DL67" s="52" t="str">
        <f ca="1">IF(DJ4&lt;&gt;"",INDEX(OFFSET(Dummy!C49:C52,0,DH71),MATCH(2,OFFSET(Dummy!B49:B52,0,DH71),0),0),"")</f>
        <v>Salzburg</v>
      </c>
      <c r="DM67" s="146" t="str">
        <f t="shared" si="81"/>
        <v>Match #49 Winner</v>
      </c>
      <c r="DN67" s="146" t="str">
        <f t="shared" si="82"/>
        <v>Match #50 Winner</v>
      </c>
      <c r="DQ67" s="47">
        <f>IF(DJ55&lt;&gt;"",IF(AND(G48&lt;&gt;"",DJ48&lt;&gt;""),IF(AND(DI67=F67,DL67=I67),Bonu1,IF(AND(DI67=F67,DL67&lt;&gt;I67),Bonu2,IF(AND(DI67&lt;&gt;I67,DL67=I67),Bonu3,IF(AND(DL67=F67,DI67=I67),Bonu4,IF(OR(DL67=F67,DI67=I67),Bonu5,0))))),0),0)</f>
        <v>0</v>
      </c>
      <c r="DR67" s="42"/>
    </row>
    <row r="68" spans="1:122" x14ac:dyDescent="0.25">
      <c r="B68" s="287"/>
      <c r="C68" s="288"/>
      <c r="D68" s="288"/>
      <c r="E68" s="289"/>
      <c r="F68" s="223"/>
      <c r="G68" s="207"/>
      <c r="H68" s="207"/>
      <c r="I68" s="224"/>
      <c r="J68" s="246"/>
      <c r="K68" s="246"/>
      <c r="L68" s="251"/>
      <c r="N68" s="49" t="s">
        <v>56</v>
      </c>
      <c r="O68" s="432" t="s">
        <v>57</v>
      </c>
      <c r="P68" s="432"/>
      <c r="Q68" s="104">
        <f ca="1">IF(O4&lt;&gt;"",IF(G55&lt;&gt;"",SUMPRODUCT(COUNTIF(M72:M87,Qualified)),0),"")</f>
        <v>15</v>
      </c>
      <c r="R68" s="146" t="str">
        <f t="shared" ca="1" si="83"/>
        <v>Paris Saint-Germain</v>
      </c>
      <c r="S68" s="146" t="str">
        <f t="shared" ca="1" si="84"/>
        <v>Flamengo</v>
      </c>
      <c r="V68" s="47">
        <f ca="1">IF(AND(G55&lt;&gt;"",O55&lt;&gt;""),IF(Q68=16,Bonu6,IF(Q68&gt;11,Bonu7,IF(Q68&gt;7,Bonu8,0))),0)</f>
        <v>16</v>
      </c>
      <c r="W68" s="42"/>
      <c r="X68" s="46"/>
      <c r="Y68" s="49" t="s">
        <v>56</v>
      </c>
      <c r="Z68" s="432" t="s">
        <v>57</v>
      </c>
      <c r="AA68" s="432"/>
      <c r="AB68" s="104">
        <f ca="1">IF(Z4&lt;&gt;"",IF(G55&lt;&gt;"",SUMPRODUCT(COUNTIF(X72:X87,Qualified)),0),"")</f>
        <v>5</v>
      </c>
      <c r="AC68" s="146" t="str">
        <f t="shared" ca="1" si="85"/>
        <v>Atletico Madrid</v>
      </c>
      <c r="AD68" s="146" t="str">
        <f t="shared" ca="1" si="86"/>
        <v>Boca Juniors</v>
      </c>
      <c r="AG68" s="47">
        <f ca="1">IF(AND(G55&lt;&gt;"",Z55&lt;&gt;""),IF(AB68=16,Bonu6,IF(AB68&gt;11,Bonu7,IF(AB68&gt;7,Bonu8,0))),0)</f>
        <v>0</v>
      </c>
      <c r="AH68" s="42"/>
      <c r="AI68" s="46"/>
      <c r="AJ68" s="49" t="s">
        <v>56</v>
      </c>
      <c r="AK68" s="432" t="s">
        <v>57</v>
      </c>
      <c r="AL68" s="432"/>
      <c r="AM68" s="104">
        <f ca="1">IF(AK4&lt;&gt;"",IF(G55&lt;&gt;"",SUMPRODUCT(COUNTIF(AI72:AI87,Qualified)),0),"")</f>
        <v>8</v>
      </c>
      <c r="AN68" s="146" t="str">
        <f t="shared" si="67"/>
        <v>Match #51 Winner</v>
      </c>
      <c r="AO68" s="146" t="str">
        <f t="shared" si="68"/>
        <v>Match #52 Winner</v>
      </c>
      <c r="AR68" s="47">
        <f ca="1">IF(AND(G55&lt;&gt;"",AK55&lt;&gt;""),IF(AM68=16,Bonu6,IF(AM68&gt;11,Bonu7,IF(AM68&gt;7,Bonu8,0))),0)</f>
        <v>8</v>
      </c>
      <c r="AS68" s="42"/>
      <c r="AT68" s="46"/>
      <c r="AU68" s="49" t="s">
        <v>56</v>
      </c>
      <c r="AV68" s="432" t="s">
        <v>57</v>
      </c>
      <c r="AW68" s="432"/>
      <c r="AX68" s="104">
        <f ca="1">IF(AV4&lt;&gt;"",IF(G55&lt;&gt;"",SUMPRODUCT(COUNTIF(AT72:AT87,Qualified)),0),"")</f>
        <v>13</v>
      </c>
      <c r="AY68" s="146" t="str">
        <f t="shared" si="69"/>
        <v>Match #51 Winner</v>
      </c>
      <c r="AZ68" s="146" t="str">
        <f t="shared" si="70"/>
        <v>Match #52 Winner</v>
      </c>
      <c r="BC68" s="47">
        <f>IF(AND(G55&lt;&gt;"",AV55&lt;&gt;""),IF(AX68=16,Bonu6,IF(AX68&gt;11,Bonu7,IF(AX68&gt;7,Bonu8,0))),0)</f>
        <v>0</v>
      </c>
      <c r="BD68" s="42"/>
      <c r="BE68" s="46"/>
      <c r="BF68" s="49" t="s">
        <v>56</v>
      </c>
      <c r="BG68" s="432" t="s">
        <v>57</v>
      </c>
      <c r="BH68" s="432"/>
      <c r="BI68" s="104">
        <f ca="1">IF(BG4&lt;&gt;"",IF(G55&lt;&gt;"",SUMPRODUCT(COUNTIF(BE72:BE87,Qualified)),0),"")</f>
        <v>13</v>
      </c>
      <c r="BJ68" s="146" t="str">
        <f t="shared" si="71"/>
        <v>Match #51 Winner</v>
      </c>
      <c r="BK68" s="146" t="str">
        <f t="shared" si="72"/>
        <v>Match #52 Winner</v>
      </c>
      <c r="BN68" s="47">
        <f>IF(AND(G55&lt;&gt;"",BG55&lt;&gt;""),IF(BI68=16,Bonu6,IF(BI68&gt;11,Bonu7,IF(BI68&gt;7,Bonu8,0))),0)</f>
        <v>0</v>
      </c>
      <c r="BO68" s="42"/>
      <c r="BP68" s="46"/>
      <c r="BQ68" s="49" t="s">
        <v>56</v>
      </c>
      <c r="BR68" s="432" t="s">
        <v>57</v>
      </c>
      <c r="BS68" s="432"/>
      <c r="BT68" s="104">
        <f ca="1">IF(BR4&lt;&gt;"",IF(G55&lt;&gt;"",SUMPRODUCT(COUNTIF(BP72:BP87,Qualified)),0),"")</f>
        <v>13</v>
      </c>
      <c r="BU68" s="146" t="str">
        <f t="shared" si="73"/>
        <v>Match #51 Winner</v>
      </c>
      <c r="BV68" s="146" t="str">
        <f t="shared" si="74"/>
        <v>Match #52 Winner</v>
      </c>
      <c r="BY68" s="47">
        <f>IF(AND(G55&lt;&gt;"",BR55&lt;&gt;""),IF(BT68=16,Bonu6,IF(BT68&gt;11,Bonu7,IF(BT68&gt;7,Bonu8,0))),0)</f>
        <v>0</v>
      </c>
      <c r="BZ68" s="42"/>
      <c r="CA68" s="46"/>
      <c r="CB68" s="49" t="s">
        <v>56</v>
      </c>
      <c r="CC68" s="432" t="s">
        <v>57</v>
      </c>
      <c r="CD68" s="432"/>
      <c r="CE68" s="104">
        <f ca="1">IF(CC4&lt;&gt;"",IF(G55&lt;&gt;"",SUMPRODUCT(COUNTIF(CA72:CA87,Qualified)),0),"")</f>
        <v>13</v>
      </c>
      <c r="CF68" s="146" t="str">
        <f t="shared" si="75"/>
        <v>Match #51 Winner</v>
      </c>
      <c r="CG68" s="146" t="str">
        <f t="shared" si="76"/>
        <v>Match #52 Winner</v>
      </c>
      <c r="CJ68" s="47">
        <f>IF(AND(G55&lt;&gt;"",CC55&lt;&gt;""),IF(CE68=16,Bonu6,IF(CE68&gt;11,Bonu7,IF(CE68&gt;7,Bonu8,0))),0)</f>
        <v>0</v>
      </c>
      <c r="CK68" s="42"/>
      <c r="CL68" s="46"/>
      <c r="CM68" s="49" t="s">
        <v>56</v>
      </c>
      <c r="CN68" s="432" t="s">
        <v>57</v>
      </c>
      <c r="CO68" s="432"/>
      <c r="CP68" s="104">
        <f ca="1">IF(CN4&lt;&gt;"",IF(G55&lt;&gt;"",SUMPRODUCT(COUNTIF(CL72:CL87,Qualified)),0),"")</f>
        <v>13</v>
      </c>
      <c r="CQ68" s="146" t="str">
        <f t="shared" si="77"/>
        <v>Match #51 Winner</v>
      </c>
      <c r="CR68" s="146" t="str">
        <f t="shared" si="78"/>
        <v>Match #52 Winner</v>
      </c>
      <c r="CU68" s="47">
        <f>IF(AND(G55&lt;&gt;"",CN55&lt;&gt;""),IF(CP68=16,Bonu6,IF(CP68&gt;11,Bonu7,IF(CP68&gt;7,Bonu8,0))),0)</f>
        <v>0</v>
      </c>
      <c r="CV68" s="42"/>
      <c r="CW68" s="46"/>
      <c r="CX68" s="49" t="s">
        <v>56</v>
      </c>
      <c r="CY68" s="432" t="s">
        <v>57</v>
      </c>
      <c r="CZ68" s="432"/>
      <c r="DA68" s="104">
        <f ca="1">IF(CY4&lt;&gt;"",IF(G55&lt;&gt;"",SUMPRODUCT(COUNTIF(CW72:CW87,Qualified)),0),"")</f>
        <v>13</v>
      </c>
      <c r="DB68" s="146" t="str">
        <f t="shared" si="79"/>
        <v>Match #51 Winner</v>
      </c>
      <c r="DC68" s="146" t="str">
        <f t="shared" si="80"/>
        <v>Match #52 Winner</v>
      </c>
      <c r="DF68" s="47">
        <f>IF(AND(G55&lt;&gt;"",CY55&lt;&gt;""),IF(DA68=16,Bonu6,IF(DA68&gt;11,Bonu7,IF(DA68&gt;7,Bonu8,0))),0)</f>
        <v>0</v>
      </c>
      <c r="DG68" s="42"/>
      <c r="DH68" s="46"/>
      <c r="DI68" s="49" t="s">
        <v>56</v>
      </c>
      <c r="DJ68" s="432" t="s">
        <v>57</v>
      </c>
      <c r="DK68" s="432"/>
      <c r="DL68" s="104">
        <f ca="1">IF(DJ4&lt;&gt;"",IF(G55&lt;&gt;"",SUMPRODUCT(COUNTIF(DH72:DH87,Qualified)),0),"")</f>
        <v>13</v>
      </c>
      <c r="DM68" s="146" t="str">
        <f t="shared" si="81"/>
        <v>Match #51 Winner</v>
      </c>
      <c r="DN68" s="146" t="str">
        <f t="shared" si="82"/>
        <v>Match #52 Winner</v>
      </c>
      <c r="DQ68" s="47">
        <f>IF(AND(G55&lt;&gt;"",DJ55&lt;&gt;""),IF(DL68=16,Bonu6,IF(DL68&gt;11,Bonu7,IF(DL68&gt;7,Bonu8,0))),0)</f>
        <v>0</v>
      </c>
      <c r="DR68" s="42"/>
    </row>
    <row r="69" spans="1:122" ht="14.45" hidden="1" customHeight="1" x14ac:dyDescent="0.25">
      <c r="B69" s="249"/>
      <c r="C69" s="237"/>
      <c r="D69" s="237"/>
      <c r="E69" s="238"/>
      <c r="F69" s="252"/>
      <c r="G69" s="246"/>
      <c r="H69" s="246"/>
      <c r="I69" s="253"/>
      <c r="J69" s="246"/>
      <c r="K69" s="246"/>
      <c r="L69" s="251"/>
      <c r="N69" s="148" t="str">
        <f ca="1">N84</f>
        <v>Internazionale</v>
      </c>
      <c r="O69" s="146" t="str">
        <f ca="1">N85</f>
        <v>Paris Saint-Germain</v>
      </c>
      <c r="P69" s="146" t="e">
        <f>#REF!</f>
        <v>#REF!</v>
      </c>
      <c r="Q69" s="149" t="str">
        <f ca="1">N86</f>
        <v>Internazionale</v>
      </c>
      <c r="R69" s="146" t="str">
        <f t="shared" ca="1" si="83"/>
        <v>Real Madrid</v>
      </c>
      <c r="S69" s="146" t="str">
        <f t="shared" ca="1" si="84"/>
        <v>River Plate</v>
      </c>
      <c r="W69" s="42"/>
      <c r="X69" s="46"/>
      <c r="Y69" s="148" t="str">
        <f ca="1">Y84</f>
        <v>Monterrey</v>
      </c>
      <c r="Z69" s="146" t="str">
        <f ca="1">Y85</f>
        <v>Atletico Madrid</v>
      </c>
      <c r="AA69" s="146" t="e">
        <f>#REF!</f>
        <v>#REF!</v>
      </c>
      <c r="AB69" s="149" t="str">
        <f ca="1">Y86</f>
        <v>Monterrey</v>
      </c>
      <c r="AC69" s="146" t="str">
        <f t="shared" ca="1" si="85"/>
        <v>Juventus</v>
      </c>
      <c r="AD69" s="146" t="str">
        <f t="shared" ca="1" si="86"/>
        <v>Internazionale</v>
      </c>
      <c r="AH69" s="42"/>
      <c r="AI69" s="46"/>
      <c r="AJ69" s="148" t="str">
        <f t="shared" ref="AJ69" si="89">AJ84</f>
        <v>Match #57 Winner</v>
      </c>
      <c r="AK69" s="146" t="str">
        <f t="shared" ref="AK69" si="90">AJ85</f>
        <v>Match #59 Winner</v>
      </c>
      <c r="AL69" s="146" t="e">
        <f>#REF!</f>
        <v>#REF!</v>
      </c>
      <c r="AM69" s="149" t="str">
        <f t="shared" ref="AM69" si="91">AJ86</f>
        <v>Match #61 Winner</v>
      </c>
      <c r="AN69" s="146" t="str">
        <f t="shared" si="67"/>
        <v>Match #55 Winner</v>
      </c>
      <c r="AO69" s="146" t="str">
        <f t="shared" si="68"/>
        <v>Match #56 Winner</v>
      </c>
      <c r="AS69" s="42"/>
      <c r="AT69" s="46"/>
      <c r="AU69" s="148" t="str">
        <f t="shared" ref="AU69" si="92">AU84</f>
        <v>Match #57 Winner</v>
      </c>
      <c r="AV69" s="146" t="str">
        <f t="shared" ref="AV69" si="93">AU85</f>
        <v>Match #59 Winner</v>
      </c>
      <c r="AW69" s="146" t="e">
        <f>#REF!</f>
        <v>#REF!</v>
      </c>
      <c r="AX69" s="149" t="str">
        <f t="shared" ref="AX69" si="94">AU86</f>
        <v>Match #61 Winner</v>
      </c>
      <c r="AY69" s="146" t="str">
        <f t="shared" si="69"/>
        <v>Match #55 Winner</v>
      </c>
      <c r="AZ69" s="146" t="str">
        <f t="shared" si="70"/>
        <v>Match #56 Winner</v>
      </c>
      <c r="BD69" s="42"/>
      <c r="BE69" s="46"/>
      <c r="BF69" s="148" t="str">
        <f t="shared" ref="BF69" si="95">BF84</f>
        <v>Match #57 Winner</v>
      </c>
      <c r="BG69" s="146" t="str">
        <f t="shared" ref="BG69" si="96">BF85</f>
        <v>Match #59 Winner</v>
      </c>
      <c r="BH69" s="146" t="e">
        <f>#REF!</f>
        <v>#REF!</v>
      </c>
      <c r="BI69" s="149" t="str">
        <f t="shared" ref="BI69" si="97">BF86</f>
        <v>Match #61 Winner</v>
      </c>
      <c r="BJ69" s="146" t="str">
        <f t="shared" si="71"/>
        <v>Match #55 Winner</v>
      </c>
      <c r="BK69" s="146" t="str">
        <f t="shared" si="72"/>
        <v>Match #56 Winner</v>
      </c>
      <c r="BO69" s="42"/>
      <c r="BP69" s="46"/>
      <c r="BQ69" s="148" t="str">
        <f t="shared" ref="BQ69" si="98">BQ84</f>
        <v>Match #57 Winner</v>
      </c>
      <c r="BR69" s="146" t="str">
        <f t="shared" ref="BR69" si="99">BQ85</f>
        <v>Match #59 Winner</v>
      </c>
      <c r="BS69" s="146" t="e">
        <f>#REF!</f>
        <v>#REF!</v>
      </c>
      <c r="BT69" s="149" t="str">
        <f t="shared" ref="BT69" si="100">BQ86</f>
        <v>Match #61 Winner</v>
      </c>
      <c r="BU69" s="146" t="str">
        <f t="shared" si="73"/>
        <v>Match #55 Winner</v>
      </c>
      <c r="BV69" s="146" t="str">
        <f t="shared" si="74"/>
        <v>Match #56 Winner</v>
      </c>
      <c r="BZ69" s="42"/>
      <c r="CA69" s="46"/>
      <c r="CB69" s="148" t="str">
        <f t="shared" ref="CB69" si="101">CB84</f>
        <v>Match #57 Winner</v>
      </c>
      <c r="CC69" s="146" t="str">
        <f t="shared" ref="CC69" si="102">CB85</f>
        <v>Match #59 Winner</v>
      </c>
      <c r="CD69" s="146" t="e">
        <f>#REF!</f>
        <v>#REF!</v>
      </c>
      <c r="CE69" s="149" t="str">
        <f t="shared" ref="CE69" si="103">CB86</f>
        <v>Match #61 Winner</v>
      </c>
      <c r="CF69" s="146" t="str">
        <f t="shared" si="75"/>
        <v>Match #55 Winner</v>
      </c>
      <c r="CG69" s="146" t="str">
        <f t="shared" si="76"/>
        <v>Match #56 Winner</v>
      </c>
      <c r="CK69" s="42"/>
      <c r="CL69" s="46"/>
      <c r="CM69" s="148" t="str">
        <f t="shared" ref="CM69" si="104">CM84</f>
        <v>Match #57 Winner</v>
      </c>
      <c r="CN69" s="146" t="str">
        <f t="shared" ref="CN69" si="105">CM85</f>
        <v>Match #59 Winner</v>
      </c>
      <c r="CO69" s="146" t="e">
        <f>#REF!</f>
        <v>#REF!</v>
      </c>
      <c r="CP69" s="149" t="str">
        <f t="shared" ref="CP69" si="106">CM86</f>
        <v>Match #61 Winner</v>
      </c>
      <c r="CQ69" s="146" t="str">
        <f t="shared" si="77"/>
        <v>Match #55 Winner</v>
      </c>
      <c r="CR69" s="146" t="str">
        <f t="shared" si="78"/>
        <v>Match #56 Winner</v>
      </c>
      <c r="CV69" s="42"/>
      <c r="CW69" s="46"/>
      <c r="CX69" s="148" t="str">
        <f t="shared" ref="CX69" si="107">CX84</f>
        <v>Match #57 Winner</v>
      </c>
      <c r="CY69" s="146" t="str">
        <f t="shared" ref="CY69" si="108">CX85</f>
        <v>Match #59 Winner</v>
      </c>
      <c r="CZ69" s="146" t="e">
        <f>#REF!</f>
        <v>#REF!</v>
      </c>
      <c r="DA69" s="149" t="str">
        <f t="shared" ref="DA69" si="109">CX86</f>
        <v>Match #61 Winner</v>
      </c>
      <c r="DB69" s="146" t="str">
        <f t="shared" si="79"/>
        <v>Match #55 Winner</v>
      </c>
      <c r="DC69" s="146" t="str">
        <f t="shared" si="80"/>
        <v>Match #56 Winner</v>
      </c>
      <c r="DG69" s="42"/>
      <c r="DH69" s="46"/>
      <c r="DI69" s="148" t="str">
        <f t="shared" ref="DI69" si="110">DI84</f>
        <v>Match #57 Winner</v>
      </c>
      <c r="DJ69" s="146" t="str">
        <f t="shared" ref="DJ69" si="111">DI85</f>
        <v>Match #59 Winner</v>
      </c>
      <c r="DK69" s="146" t="e">
        <f>#REF!</f>
        <v>#REF!</v>
      </c>
      <c r="DL69" s="149" t="str">
        <f t="shared" ref="DL69" si="112">DI86</f>
        <v>Match #61 Winner</v>
      </c>
      <c r="DM69" s="146" t="str">
        <f t="shared" si="81"/>
        <v>Match #55 Winner</v>
      </c>
      <c r="DN69" s="146" t="str">
        <f t="shared" si="82"/>
        <v>Match #56 Winner</v>
      </c>
      <c r="DR69" s="42"/>
    </row>
    <row r="70" spans="1:122" x14ac:dyDescent="0.25">
      <c r="B70" s="249"/>
      <c r="C70" s="237"/>
      <c r="D70" s="237"/>
      <c r="E70" s="238"/>
      <c r="F70" s="252"/>
      <c r="G70" s="246"/>
      <c r="H70" s="246"/>
      <c r="I70" s="253"/>
      <c r="J70" s="241"/>
      <c r="K70" s="241"/>
      <c r="L70" s="251"/>
      <c r="N70" s="148" t="str">
        <f ca="1">Q84</f>
        <v>Boca Juniors</v>
      </c>
      <c r="O70" s="146" t="str">
        <f ca="1">Q85</f>
        <v>Real Madrid</v>
      </c>
      <c r="P70" s="146" t="e">
        <f>#REF!</f>
        <v>#REF!</v>
      </c>
      <c r="Q70" s="149" t="str">
        <f ca="1">Q86</f>
        <v>Real Madrid</v>
      </c>
      <c r="R70" s="3"/>
      <c r="S70" s="3"/>
      <c r="W70" s="42"/>
      <c r="X70" s="46"/>
      <c r="Y70" s="148" t="str">
        <f ca="1">AB84</f>
        <v>Benfica</v>
      </c>
      <c r="Z70" s="146" t="str">
        <f ca="1">AB85</f>
        <v>Internazionale</v>
      </c>
      <c r="AA70" s="146" t="e">
        <f>#REF!</f>
        <v>#REF!</v>
      </c>
      <c r="AB70" s="149" t="str">
        <f ca="1">AB86</f>
        <v>Internazionale</v>
      </c>
      <c r="AC70" s="3"/>
      <c r="AD70" s="3"/>
      <c r="AH70" s="42"/>
      <c r="AI70" s="46"/>
      <c r="AJ70" s="148" t="str">
        <f t="shared" ref="AJ70" si="113">AM84</f>
        <v>Match #58 Winner</v>
      </c>
      <c r="AK70" s="146" t="str">
        <f t="shared" ref="AK70" si="114">AM85</f>
        <v>Match #60 Winner</v>
      </c>
      <c r="AL70" s="146" t="e">
        <f>#REF!</f>
        <v>#REF!</v>
      </c>
      <c r="AM70" s="149" t="str">
        <f t="shared" ref="AM70" si="115">AM86</f>
        <v>Match #62 Winner</v>
      </c>
      <c r="AN70" s="3"/>
      <c r="AO70" s="3"/>
      <c r="AS70" s="42"/>
      <c r="AT70" s="46"/>
      <c r="AU70" s="148" t="str">
        <f t="shared" ref="AU70" si="116">AX84</f>
        <v>Match #58 Winner</v>
      </c>
      <c r="AV70" s="146" t="str">
        <f t="shared" ref="AV70" si="117">AX85</f>
        <v>Match #60 Winner</v>
      </c>
      <c r="AW70" s="146" t="e">
        <f>#REF!</f>
        <v>#REF!</v>
      </c>
      <c r="AX70" s="149" t="str">
        <f t="shared" ref="AX70" si="118">AX86</f>
        <v>Match #62 Winner</v>
      </c>
      <c r="AY70" s="3"/>
      <c r="AZ70" s="3"/>
      <c r="BD70" s="42"/>
      <c r="BE70" s="46"/>
      <c r="BF70" s="148" t="str">
        <f t="shared" ref="BF70" si="119">BI84</f>
        <v>Match #58 Winner</v>
      </c>
      <c r="BG70" s="146" t="str">
        <f t="shared" ref="BG70" si="120">BI85</f>
        <v>Match #60 Winner</v>
      </c>
      <c r="BH70" s="146" t="e">
        <f>#REF!</f>
        <v>#REF!</v>
      </c>
      <c r="BI70" s="149" t="str">
        <f t="shared" ref="BI70" si="121">BI86</f>
        <v>Match #62 Winner</v>
      </c>
      <c r="BJ70" s="3"/>
      <c r="BK70" s="3"/>
      <c r="BO70" s="42"/>
      <c r="BP70" s="46"/>
      <c r="BQ70" s="148" t="str">
        <f t="shared" ref="BQ70" si="122">BT84</f>
        <v>Match #58 Winner</v>
      </c>
      <c r="BR70" s="146" t="str">
        <f t="shared" ref="BR70" si="123">BT85</f>
        <v>Match #60 Winner</v>
      </c>
      <c r="BS70" s="146" t="e">
        <f>#REF!</f>
        <v>#REF!</v>
      </c>
      <c r="BT70" s="149" t="str">
        <f t="shared" ref="BT70" si="124">BT86</f>
        <v>Match #62 Winner</v>
      </c>
      <c r="BU70" s="3"/>
      <c r="BV70" s="3"/>
      <c r="BZ70" s="42"/>
      <c r="CA70" s="46"/>
      <c r="CB70" s="148" t="str">
        <f t="shared" ref="CB70" si="125">CE84</f>
        <v>Match #58 Winner</v>
      </c>
      <c r="CC70" s="146" t="str">
        <f t="shared" ref="CC70" si="126">CE85</f>
        <v>Match #60 Winner</v>
      </c>
      <c r="CD70" s="146" t="e">
        <f>#REF!</f>
        <v>#REF!</v>
      </c>
      <c r="CE70" s="149" t="str">
        <f t="shared" ref="CE70" si="127">CE86</f>
        <v>Match #62 Winner</v>
      </c>
      <c r="CF70" s="3"/>
      <c r="CG70" s="3"/>
      <c r="CK70" s="42"/>
      <c r="CL70" s="46"/>
      <c r="CM70" s="148" t="str">
        <f t="shared" ref="CM70" si="128">CP84</f>
        <v>Match #58 Winner</v>
      </c>
      <c r="CN70" s="146" t="str">
        <f t="shared" ref="CN70" si="129">CP85</f>
        <v>Match #60 Winner</v>
      </c>
      <c r="CO70" s="146" t="e">
        <f>#REF!</f>
        <v>#REF!</v>
      </c>
      <c r="CP70" s="149" t="str">
        <f t="shared" ref="CP70" si="130">CP86</f>
        <v>Match #62 Winner</v>
      </c>
      <c r="CQ70" s="3"/>
      <c r="CR70" s="3"/>
      <c r="CV70" s="42"/>
      <c r="CW70" s="46"/>
      <c r="CX70" s="148" t="str">
        <f t="shared" ref="CX70" si="131">DA84</f>
        <v>Match #58 Winner</v>
      </c>
      <c r="CY70" s="146" t="str">
        <f t="shared" ref="CY70" si="132">DA85</f>
        <v>Match #60 Winner</v>
      </c>
      <c r="CZ70" s="146" t="e">
        <f>#REF!</f>
        <v>#REF!</v>
      </c>
      <c r="DA70" s="149" t="str">
        <f t="shared" ref="DA70" si="133">DA86</f>
        <v>Match #62 Winner</v>
      </c>
      <c r="DB70" s="3"/>
      <c r="DC70" s="3"/>
      <c r="DG70" s="42"/>
      <c r="DH70" s="46"/>
      <c r="DI70" s="148" t="str">
        <f t="shared" ref="DI70" si="134">DL84</f>
        <v>Match #58 Winner</v>
      </c>
      <c r="DJ70" s="146" t="str">
        <f t="shared" ref="DJ70" si="135">DL85</f>
        <v>Match #60 Winner</v>
      </c>
      <c r="DK70" s="146" t="e">
        <f>#REF!</f>
        <v>#REF!</v>
      </c>
      <c r="DL70" s="149" t="str">
        <f t="shared" ref="DL70" si="136">DL86</f>
        <v>Match #62 Winner</v>
      </c>
      <c r="DM70" s="3"/>
      <c r="DN70" s="3"/>
      <c r="DR70" s="42"/>
    </row>
    <row r="71" spans="1:122" ht="14.45" customHeight="1" x14ac:dyDescent="0.25">
      <c r="B71" s="249"/>
      <c r="C71" s="250"/>
      <c r="D71" s="237"/>
      <c r="E71" s="238"/>
      <c r="F71" s="239"/>
      <c r="G71" s="443" t="s">
        <v>58</v>
      </c>
      <c r="H71" s="443"/>
      <c r="I71" s="240"/>
      <c r="J71" s="444" t="s">
        <v>59</v>
      </c>
      <c r="K71" s="444"/>
      <c r="L71" s="251"/>
      <c r="M71" s="53">
        <v>110</v>
      </c>
      <c r="N71" s="54"/>
      <c r="O71" s="431" t="s">
        <v>58</v>
      </c>
      <c r="P71" s="431"/>
      <c r="Q71" s="55"/>
      <c r="R71" s="431" t="s">
        <v>59</v>
      </c>
      <c r="S71" s="431"/>
      <c r="U71" s="37" t="s">
        <v>43</v>
      </c>
      <c r="V71" s="37" t="s">
        <v>44</v>
      </c>
      <c r="W71" s="42"/>
      <c r="X71" s="187">
        <f>M71+110</f>
        <v>220</v>
      </c>
      <c r="Y71" s="54"/>
      <c r="Z71" s="431" t="s">
        <v>58</v>
      </c>
      <c r="AA71" s="431"/>
      <c r="AB71" s="55"/>
      <c r="AC71" s="431" t="s">
        <v>59</v>
      </c>
      <c r="AD71" s="431"/>
      <c r="AF71" s="37" t="s">
        <v>43</v>
      </c>
      <c r="AG71" s="50" t="s">
        <v>44</v>
      </c>
      <c r="AH71" s="42"/>
      <c r="AI71" s="187">
        <f t="shared" ref="AI71" si="137">X71+110</f>
        <v>330</v>
      </c>
      <c r="AJ71" s="54"/>
      <c r="AK71" s="431" t="s">
        <v>58</v>
      </c>
      <c r="AL71" s="431"/>
      <c r="AM71" s="55"/>
      <c r="AN71" s="431" t="s">
        <v>59</v>
      </c>
      <c r="AO71" s="431"/>
      <c r="AQ71" s="37" t="s">
        <v>43</v>
      </c>
      <c r="AR71" s="50" t="s">
        <v>44</v>
      </c>
      <c r="AS71" s="42"/>
      <c r="AT71" s="187">
        <f t="shared" ref="AT71" si="138">AI71+110</f>
        <v>440</v>
      </c>
      <c r="AU71" s="54"/>
      <c r="AV71" s="431" t="s">
        <v>58</v>
      </c>
      <c r="AW71" s="431"/>
      <c r="AX71" s="55"/>
      <c r="AY71" s="431" t="s">
        <v>59</v>
      </c>
      <c r="AZ71" s="431"/>
      <c r="BB71" s="37" t="s">
        <v>43</v>
      </c>
      <c r="BC71" s="50" t="s">
        <v>44</v>
      </c>
      <c r="BD71" s="42"/>
      <c r="BE71" s="187">
        <f t="shared" ref="BE71" si="139">AT71+110</f>
        <v>550</v>
      </c>
      <c r="BF71" s="54"/>
      <c r="BG71" s="431" t="s">
        <v>58</v>
      </c>
      <c r="BH71" s="431"/>
      <c r="BI71" s="55"/>
      <c r="BJ71" s="431" t="s">
        <v>59</v>
      </c>
      <c r="BK71" s="431"/>
      <c r="BM71" s="37" t="s">
        <v>43</v>
      </c>
      <c r="BN71" s="50" t="s">
        <v>44</v>
      </c>
      <c r="BO71" s="42"/>
      <c r="BP71" s="187">
        <f t="shared" ref="BP71" si="140">BE71+110</f>
        <v>660</v>
      </c>
      <c r="BQ71" s="54"/>
      <c r="BR71" s="431" t="s">
        <v>58</v>
      </c>
      <c r="BS71" s="431"/>
      <c r="BT71" s="55"/>
      <c r="BU71" s="431" t="s">
        <v>59</v>
      </c>
      <c r="BV71" s="431"/>
      <c r="BX71" s="37" t="s">
        <v>43</v>
      </c>
      <c r="BY71" s="50" t="s">
        <v>44</v>
      </c>
      <c r="BZ71" s="42"/>
      <c r="CA71" s="187">
        <f t="shared" ref="CA71" si="141">BP71+110</f>
        <v>770</v>
      </c>
      <c r="CB71" s="54"/>
      <c r="CC71" s="431" t="s">
        <v>58</v>
      </c>
      <c r="CD71" s="431"/>
      <c r="CE71" s="55"/>
      <c r="CF71" s="431" t="s">
        <v>59</v>
      </c>
      <c r="CG71" s="431"/>
      <c r="CI71" s="37" t="s">
        <v>43</v>
      </c>
      <c r="CJ71" s="50" t="s">
        <v>44</v>
      </c>
      <c r="CK71" s="42"/>
      <c r="CL71" s="187">
        <f t="shared" ref="CL71" si="142">CA71+110</f>
        <v>880</v>
      </c>
      <c r="CM71" s="54"/>
      <c r="CN71" s="431" t="s">
        <v>58</v>
      </c>
      <c r="CO71" s="431"/>
      <c r="CP71" s="55"/>
      <c r="CQ71" s="431" t="s">
        <v>59</v>
      </c>
      <c r="CR71" s="431"/>
      <c r="CT71" s="37" t="s">
        <v>43</v>
      </c>
      <c r="CU71" s="50" t="s">
        <v>44</v>
      </c>
      <c r="CV71" s="42"/>
      <c r="CW71" s="187">
        <f t="shared" ref="CW71" si="143">CL71+110</f>
        <v>990</v>
      </c>
      <c r="CX71" s="54"/>
      <c r="CY71" s="431" t="s">
        <v>58</v>
      </c>
      <c r="CZ71" s="431"/>
      <c r="DA71" s="55"/>
      <c r="DB71" s="431" t="s">
        <v>59</v>
      </c>
      <c r="DC71" s="431"/>
      <c r="DE71" s="37" t="s">
        <v>43</v>
      </c>
      <c r="DF71" s="50" t="s">
        <v>44</v>
      </c>
      <c r="DG71" s="42"/>
      <c r="DH71" s="187">
        <f t="shared" ref="DH71" si="144">CW71+110</f>
        <v>1100</v>
      </c>
      <c r="DI71" s="54"/>
      <c r="DJ71" s="431" t="s">
        <v>58</v>
      </c>
      <c r="DK71" s="431"/>
      <c r="DL71" s="55"/>
      <c r="DM71" s="431" t="s">
        <v>59</v>
      </c>
      <c r="DN71" s="431"/>
      <c r="DP71" s="37" t="s">
        <v>43</v>
      </c>
      <c r="DQ71" s="50" t="s">
        <v>44</v>
      </c>
      <c r="DR71" s="42"/>
    </row>
    <row r="72" spans="1:122" x14ac:dyDescent="0.25">
      <c r="A72" s="53">
        <f>IF(G72&lt;&gt;"",A55+1,A55)</f>
        <v>49</v>
      </c>
      <c r="B72" s="249" t="str">
        <f>F60</f>
        <v>Porto</v>
      </c>
      <c r="C72" s="242">
        <v>49</v>
      </c>
      <c r="D72" s="254" t="s">
        <v>60</v>
      </c>
      <c r="E72" s="255">
        <v>45836.5</v>
      </c>
      <c r="F72" s="256" t="str">
        <f>F60</f>
        <v>Porto</v>
      </c>
      <c r="G72" s="44">
        <v>2</v>
      </c>
      <c r="H72" s="44">
        <v>2</v>
      </c>
      <c r="I72" s="257" t="str">
        <f>I61</f>
        <v>Botafogo</v>
      </c>
      <c r="J72" s="258">
        <v>4</v>
      </c>
      <c r="K72" s="258">
        <v>3</v>
      </c>
      <c r="L72" s="251"/>
      <c r="M72" s="53" t="str">
        <f ca="1">N60</f>
        <v>Inter Miami</v>
      </c>
      <c r="N72" s="40" t="str">
        <f ca="1">IF(KOMatchRule=1,F72,N60)</f>
        <v>Inter Miami</v>
      </c>
      <c r="O72" s="56">
        <v>2</v>
      </c>
      <c r="P72" s="56">
        <v>1</v>
      </c>
      <c r="Q72" s="41" t="str">
        <f ca="1">IF(KOMatchRule=1,I72,Q61)</f>
        <v>Botafogo</v>
      </c>
      <c r="R72" s="57"/>
      <c r="S72" s="57"/>
      <c r="U72" s="47">
        <f t="shared" ref="U72:U79" ca="1" si="145">IF(KOMatchRule=1,IFERROR(IF(AND(G72&lt;&gt;"",H72&lt;&gt;"",O72&lt;&gt;"",P72&lt;&gt;""),IF(AND(G72=O72,H72=P72),Round1,IF((G72-H72)=(O72-P72),Round2,IF(AND((G72&gt;H72),(O72&gt;P72)),Round3,IF(AND((H72&gt;G72),(P72&gt;O72)),Round3,0)))),0),0)+IFERROR(IF(KOPSO=1,IF(AND(J72&lt;&gt;"",K72&lt;&gt;"",R72&lt;&gt;"",S72&lt;&gt;"",(G72-H72)=(O72-P72)),IF(AND(J72=R72,K72=S72),Pena1,IF((J72-K72)=(R72-S72),Pena2,IF(AND((J72&gt;K72),(R72&gt;S72)),Pena3,IF(AND((J72&lt;K72),(S72&gt;R72)),Pena3,0)))),0),0),0),IFERROR(IF(AND(F72=N72,I72=Q72,G72&lt;&gt;"",H72&lt;&gt;"",O72&lt;&gt;"",P72&lt;&gt;""),IF(AND(G72=O72,H72=P72),Round1,IF((G72-H72)=(O72-P72),Round2,IF(AND((G72&gt;H72),(O72&gt;P72)),Round3,IF(AND((H72&gt;G72),(P72&gt;O72)),Round3,0)))),0),0)+IFERROR(IF(KOPSO=1,IF(AND(F72=N72,I72=Q72,J72&lt;&gt;"",K72&lt;&gt;"",R72&lt;&gt;"",S72&lt;&gt;"",(G72-H72)=(O72-P72)),IF(AND(J72=R72,K72=S72),Pena1,IF((J72-K72)=(R72-S72),Pena2,IF(AND((J72&gt;K72),(R72&gt;S72)),Pena3,IF(AND((J72&lt;K72),(S72&gt;R72)),Pena3,0)))),0),0),0))</f>
        <v>0</v>
      </c>
      <c r="V72" s="47">
        <f ca="1">IF(O55&lt;&gt;"",IF(KOMatchRule=0,IF(AND(G55&lt;&gt;"",N72=F72,Q72=I72),IF(OR(AND((G72+J72)&gt;(H72+K72),(O72+R72)&gt;(P72+S72)),AND((G72+J72)&lt;(H72+K72),(O72+R72)&lt;(P72+S72))),Bonu16+Bonu9,Bonu9),0),IF(OR(AND((G72+J72)&gt;(H72+K72),(O72+R72)&gt;(P72+S72)),AND((G72+J72)&lt;(H72+K72),(O72+R72)&lt;(P72+S72))),Bonu16,0))+IF(T72&lt;&gt;"",IF(AND(F72=N72,I72=Q72,T72=L72),Bonu17,0),0),0)</f>
        <v>0</v>
      </c>
      <c r="W72" s="42"/>
      <c r="X72" s="53" t="str">
        <f t="shared" ref="X72:X79" ca="1" si="146">Y60</f>
        <v>Al Ahly</v>
      </c>
      <c r="Y72" s="40" t="str">
        <f ca="1">IF(KOMatchRule=1,F72,Y60)</f>
        <v>Al Ahly</v>
      </c>
      <c r="Z72" s="56">
        <v>1</v>
      </c>
      <c r="AA72" s="56">
        <v>0</v>
      </c>
      <c r="AB72" s="41" t="str">
        <f ca="1">IF(KOMatchRule=1,I72,AB61)</f>
        <v>Seattle Sounders</v>
      </c>
      <c r="AC72" s="57"/>
      <c r="AD72" s="57"/>
      <c r="AF72" s="47">
        <f t="shared" ref="AF72:AF79" ca="1" si="147">IF(KOMatchRule=1,IFERROR(IF(AND(G72&lt;&gt;"",H72&lt;&gt;"",Z72&lt;&gt;"",AA72&lt;&gt;""),IF(AND(G72=Z72,H72=AA72),Round1,IF((G72-H72)=(Z72-AA72),Round2,IF(AND((G72&gt;H72),(Z72&gt;AA72)),Round3,IF(AND((H72&gt;G72),(AA72&gt;Z72)),Round3,0)))),0),0)+IFERROR(IF(KOPSO=1,IF(AND(J72&lt;&gt;"",K72&lt;&gt;"",AC72&lt;&gt;"",AD72&lt;&gt;"",(G72-H72)=(Z72-AA72)),IF(AND(J72=AC72,K72=AD72),Pena1,IF((J72-K72)=(AC72-AD72),Pena2,IF(AND((J72&gt;K72),(AC72&gt;AD72)),Pena3,IF(AND((J72&lt;K72),(AD72&gt;AC72)),Pena3,0)))),0),0),0),IFERROR(IF(AND(F72=Y72,I72=AB72,G72&lt;&gt;"",H72&lt;&gt;"",Z72&lt;&gt;"",AA72&lt;&gt;""),IF(AND(G72=Z72,H72=AA72),Round1,IF((G72-H72)=(Z72-AA72),Round2,IF(AND((G72&gt;H72),(Z72&gt;AA72)),Round3,IF(AND((H72&gt;G72),(AA72&gt;Z72)),Round3,0)))),0),0)+IFERROR(IF(KOPSO=1,IF(AND(F72=Y72,I72=AB72,J72&lt;&gt;"",K72&lt;&gt;"",AC72&lt;&gt;"",AD72&lt;&gt;"",(G72-H72)=(Z72-AA72)),IF(AND(J72=AC72,K72=AD72),Pena1,IF((J72-K72)=(AC72-AD72),Pena2,IF(AND((J72&gt;K72),(AC72&gt;AD72)),Pena3,IF(AND((J72&lt;K72),(AD72&gt;AC72)),Pena3,0)))),0),0),0))</f>
        <v>0</v>
      </c>
      <c r="AG72" s="47">
        <f ca="1">IF(Z55&lt;&gt;"",IF(KOMatchRule=0,IF(AND(G55&lt;&gt;"",Y72=F72,AB72=I72),IF(OR(AND((G72+J72)&gt;(H72+K72),(Z72+AC72)&gt;(AA72+AD72)),AND((G72+J72)&lt;(H72+K72),(Z72+AC72)&lt;(AA72+AD72))),Bonu16+Bonu9,Bonu9),0),IF(OR(AND((G72+J72)&gt;(H72+K72),(Z72+AC72)&gt;(AA72+AD72)),AND((G72+J72)&lt;(H72+K72),(Z72+AC72)&lt;(AA72+AD72))),Bonu16,0))+IF(AE72&lt;&gt;"",IF(AND(F72=Y72,I72=AB72,AE72=L72),Bonu17,0),0),0)</f>
        <v>0</v>
      </c>
      <c r="AH72" s="42"/>
      <c r="AI72" s="53" t="str">
        <f t="shared" ref="AI72:AI79" ca="1" si="148">AJ60</f>
        <v>Inter Miami</v>
      </c>
      <c r="AJ72" s="40" t="str">
        <f ca="1">IF(KOMatchRule=1,F72,AJ60)</f>
        <v>Inter Miami</v>
      </c>
      <c r="AK72" s="56"/>
      <c r="AL72" s="56"/>
      <c r="AM72" s="41" t="str">
        <f ca="1">IF(KOMatchRule=1,I72,AM61)</f>
        <v>Seattle Sounders</v>
      </c>
      <c r="AN72" s="57"/>
      <c r="AO72" s="57"/>
      <c r="AQ72" s="47">
        <f t="shared" ref="AQ72:AQ79" ca="1" si="149">IF(KOMatchRule=1,IFERROR(IF(AND(G72&lt;&gt;"",H72&lt;&gt;"",AK72&lt;&gt;"",AL72&lt;&gt;""),IF(AND(G72=AK72,H72=AL72),Round1,IF((G72-H72)=(AK72-AL72),Round2,IF(AND((G72&gt;H72),(AK72&gt;AL72)),Round3,IF(AND((H72&gt;G72),(AL72&gt;AK72)),Round3,0)))),0),0)+IFERROR(IF(KOPSO=1,IF(AND(J72&lt;&gt;"",K72&lt;&gt;"",AN72&lt;&gt;"",AO72&lt;&gt;"",(G72-H72)=(AK72-AL72)),IF(AND(J72=AN72,K72=AO72),Pena1,IF((J72-K72)=(AN72-AO72),Pena2,IF(AND((J72&gt;K72),(AN72&gt;AO72)),Pena3,IF(AND((J72&lt;K72),(AO72&gt;AN72)),Pena3,0)))),0),0),0),IFERROR(IF(AND(F72=AJ72,I72=AM72,G72&lt;&gt;"",H72&lt;&gt;"",AK72&lt;&gt;"",AL72&lt;&gt;""),IF(AND(G72=AK72,H72=AL72),Round1,IF((G72-H72)=(AK72-AL72),Round2,IF(AND((G72&gt;H72),(AK72&gt;AL72)),Round3,IF(AND((H72&gt;G72),(AL72&gt;AK72)),Round3,0)))),0),0)+IFERROR(IF(KOPSO=1,IF(AND(F72=AJ72,I72=AM72,J72&lt;&gt;"",K72&lt;&gt;"",AN72&lt;&gt;"",AO72&lt;&gt;"",(G72-H72)=(AK72-AL72)),IF(AND(J72=AN72,K72=AO72),Pena1,IF((J72-K72)=(AN72-AO72),Pena2,IF(AND((J72&gt;K72),(AN72&gt;AO72)),Pena3,IF(AND((J72&lt;K72),(AO72&gt;AN72)),Pena3,0)))),0),0),0))</f>
        <v>0</v>
      </c>
      <c r="AR72" s="47">
        <f ca="1">IF(AK55&lt;&gt;"",IF(KOMatchRule=0,IF(AND(G55&lt;&gt;"",AJ72=F72,AM72=I72),IF(OR(AND((G72+J72)&gt;(H72+K72),(AK72+AN72)&gt;(AL72+AO72)),AND((G72+J72)&lt;(H72+K72),(AK72+AN72)&lt;(AL72+AO72))),Bonu16+Bonu9,Bonu9),0),IF(OR(AND((G72+J72)&gt;(H72+K72),(AK72+AN72)&gt;(AL72+AO72)),AND((G72+J72)&lt;(H72+K72),(AK72+AN72)&lt;(AL72+AO72))),Bonu16,0))+IF(AP72&lt;&gt;"",IF(AND(F72=AJ72,I72=AM72,AP72=L72),Bonu17,0),0),0)</f>
        <v>0</v>
      </c>
      <c r="AS72" s="42"/>
      <c r="AT72" s="53" t="str">
        <f t="shared" ref="AT72:AT79" ca="1" si="150">AU60</f>
        <v>Palmeiras</v>
      </c>
      <c r="AU72" s="40" t="str">
        <f ca="1">IF(KOMatchRule=1,F72,AU60)</f>
        <v>Palmeiras</v>
      </c>
      <c r="AV72" s="56"/>
      <c r="AW72" s="56"/>
      <c r="AX72" s="41" t="str">
        <f ca="1">IF(KOMatchRule=1,I72,AX61)</f>
        <v>Atletico Madrid</v>
      </c>
      <c r="AY72" s="57"/>
      <c r="AZ72" s="57"/>
      <c r="BB72" s="47">
        <f t="shared" ref="BB72:BB79" ca="1" si="151">IF(KOMatchRule=1,IFERROR(IF(AND(G72&lt;&gt;"",H72&lt;&gt;"",AV72&lt;&gt;"",AW72&lt;&gt;""),IF(AND(G72=AV72,H72=AW72),Round1,IF((G72-H72)=(AV72-AW72),Round2,IF(AND((G72&gt;H72),(AV72&gt;AW72)),Round3,IF(AND((H72&gt;G72),(AW72&gt;AV72)),Round3,0)))),0),0)+IFERROR(IF(KOPSO=1,IF(AND(J72&lt;&gt;"",K72&lt;&gt;"",AY72&lt;&gt;"",AZ72&lt;&gt;"",(G72-H72)=(AV72-AW72)),IF(AND(J72=AY72,K72=AZ72),Pena1,IF((J72-K72)=(AY72-AZ72),Pena2,IF(AND((J72&gt;K72),(AY72&gt;AZ72)),Pena3,IF(AND((J72&lt;K72),(AZ72&gt;AY72)),Pena3,0)))),0),0),0),IFERROR(IF(AND(F72=AU72,I72=AX72,G72&lt;&gt;"",H72&lt;&gt;"",AV72&lt;&gt;"",AW72&lt;&gt;""),IF(AND(G72=AV72,H72=AW72),Round1,IF((G72-H72)=(AV72-AW72),Round2,IF(AND((G72&gt;H72),(AV72&gt;AW72)),Round3,IF(AND((H72&gt;G72),(AW72&gt;AV72)),Round3,0)))),0),0)+IFERROR(IF(KOPSO=1,IF(AND(F72=AU72,I72=AX72,J72&lt;&gt;"",K72&lt;&gt;"",AY72&lt;&gt;"",AZ72&lt;&gt;"",(G72-H72)=(AV72-AW72)),IF(AND(J72=AY72,K72=AZ72),Pena1,IF((J72-K72)=(AY72-AZ72),Pena2,IF(AND((J72&gt;K72),(AY72&gt;AZ72)),Pena3,IF(AND((J72&lt;K72),(AZ72&gt;AY72)),Pena3,0)))),0),0),0))</f>
        <v>0</v>
      </c>
      <c r="BC72" s="47">
        <f>IF(AV55&lt;&gt;"",IF(KOMatchRule=0,IF(AND(G55&lt;&gt;"",AU72=F72,AX72=I72),IF(OR(AND((G72+J72)&gt;(H72+K72),(AV72+AY72)&gt;(AW72+AZ72)),AND((G72+J72)&lt;(H72+K72),(AV72+AY72)&lt;(AW72+AZ72))),Bonu16+Bonu9,Bonu9),0),IF(OR(AND((G72+J72)&gt;(H72+K72),(AV72+AY72)&gt;(AW72+AZ72)),AND((G72+J72)&lt;(H72+K72),(AV72+AY72)&lt;(AW72+AZ72))),Bonu16,0))+IF(BA72&lt;&gt;"",IF(AND(F72=AU72,I72=AX72,BA72=L72),Bonu17,0),0),0)</f>
        <v>0</v>
      </c>
      <c r="BD72" s="42"/>
      <c r="BE72" s="53" t="str">
        <f t="shared" ref="BE72:BE79" ca="1" si="152">BF60</f>
        <v>Palmeiras</v>
      </c>
      <c r="BF72" s="40" t="str">
        <f ca="1">IF(KOMatchRule=1,F72,BF60)</f>
        <v>Palmeiras</v>
      </c>
      <c r="BG72" s="56"/>
      <c r="BH72" s="56"/>
      <c r="BI72" s="41" t="str">
        <f ca="1">IF(KOMatchRule=1,I72,BI61)</f>
        <v>Atletico Madrid</v>
      </c>
      <c r="BJ72" s="57"/>
      <c r="BK72" s="57"/>
      <c r="BM72" s="47">
        <f t="shared" ref="BM72:BM79" ca="1" si="153">IF(KOMatchRule=1,IFERROR(IF(AND(G72&lt;&gt;"",H72&lt;&gt;"",BG72&lt;&gt;"",BH72&lt;&gt;""),IF(AND(G72=BG72,H72=BH72),Round1,IF((G72-H72)=(BG72-BH72),Round2,IF(AND((G72&gt;H72),(BG72&gt;BH72)),Round3,IF(AND((H72&gt;G72),(BH72&gt;BG72)),Round3,0)))),0),0)+IFERROR(IF(KOPSO=1,IF(AND(J72&lt;&gt;"",K72&lt;&gt;"",BJ72&lt;&gt;"",BK72&lt;&gt;"",(G72-H72)=(BG72-BH72)),IF(AND(J72=BJ72,K72=BK72),Pena1,IF((J72-K72)=(BJ72-BK72),Pena2,IF(AND((J72&gt;K72),(BJ72&gt;BK72)),Pena3,IF(AND((J72&lt;K72),(BK72&gt;BJ72)),Pena3,0)))),0),0),0),IFERROR(IF(AND(F72=BF72,I72=BI72,G72&lt;&gt;"",H72&lt;&gt;"",BG72&lt;&gt;"",BH72&lt;&gt;""),IF(AND(G72=BG72,H72=BH72),Round1,IF((G72-H72)=(BG72-BH72),Round2,IF(AND((G72&gt;H72),(BG72&gt;BH72)),Round3,IF(AND((H72&gt;G72),(BH72&gt;BG72)),Round3,0)))),0),0)+IFERROR(IF(KOPSO=1,IF(AND(F72=BF72,I72=BI72,J72&lt;&gt;"",K72&lt;&gt;"",BJ72&lt;&gt;"",BK72&lt;&gt;"",(G72-H72)=(BG72-BH72)),IF(AND(J72=BJ72,K72=BK72),Pena1,IF((J72-K72)=(BJ72-BK72),Pena2,IF(AND((J72&gt;K72),(BJ72&gt;BK72)),Pena3,IF(AND((J72&lt;K72),(BK72&gt;BJ72)),Pena3,0)))),0),0),0))</f>
        <v>0</v>
      </c>
      <c r="BN72" s="47">
        <f>IF(BG55&lt;&gt;"",IF(KOMatchRule=0,IF(AND(G55&lt;&gt;"",BF72=F72,BI72=I72),IF(OR(AND((G72+J72)&gt;(H72+K72),(BG72+BJ72)&gt;(BH72+BK72)),AND((G72+J72)&lt;(H72+K72),(BG72+BJ72)&lt;(BH72+BK72))),Bonu16+Bonu9,Bonu9),0),IF(OR(AND((G72+J72)&gt;(H72+K72),(BG72+BJ72)&gt;(BH72+BK72)),AND((G72+J72)&lt;(H72+K72),(BG72+BJ72)&lt;(BH72+BK72))),Bonu16,0))+IF(BL72&lt;&gt;"",IF(AND(F72=BF72,I72=BI72,BL72=L72),Bonu17,0),0),0)</f>
        <v>0</v>
      </c>
      <c r="BO72" s="42"/>
      <c r="BP72" s="53" t="str">
        <f t="shared" ref="BP72:BP79" ca="1" si="154">BQ60</f>
        <v>Palmeiras</v>
      </c>
      <c r="BQ72" s="40" t="str">
        <f ca="1">IF(KOMatchRule=1,F72,BQ60)</f>
        <v>Palmeiras</v>
      </c>
      <c r="BR72" s="56"/>
      <c r="BS72" s="56"/>
      <c r="BT72" s="41" t="str">
        <f ca="1">IF(KOMatchRule=1,I72,BT61)</f>
        <v>Atletico Madrid</v>
      </c>
      <c r="BU72" s="57"/>
      <c r="BV72" s="57"/>
      <c r="BX72" s="47">
        <f t="shared" ref="BX72:BX79" ca="1" si="155">IF(KOMatchRule=1,IFERROR(IF(AND(G72&lt;&gt;"",H72&lt;&gt;"",BR72&lt;&gt;"",BS72&lt;&gt;""),IF(AND(G72=BR72,H72=BS72),Round1,IF((G72-H72)=(BR72-BS72),Round2,IF(AND((G72&gt;H72),(BR72&gt;BS72)),Round3,IF(AND((H72&gt;G72),(BS72&gt;BR72)),Round3,0)))),0),0)+IFERROR(IF(KOPSO=1,IF(AND(J72&lt;&gt;"",K72&lt;&gt;"",BU72&lt;&gt;"",BV72&lt;&gt;"",(G72-H72)=(BR72-BS72)),IF(AND(J72=BU72,K72=BV72),Pena1,IF((J72-K72)=(BU72-BV72),Pena2,IF(AND((J72&gt;K72),(BU72&gt;BV72)),Pena3,IF(AND((J72&lt;K72),(BV72&gt;BU72)),Pena3,0)))),0),0),0),IFERROR(IF(AND(F72=BQ72,I72=BT72,G72&lt;&gt;"",H72&lt;&gt;"",BR72&lt;&gt;"",BS72&lt;&gt;""),IF(AND(G72=BR72,H72=BS72),Round1,IF((G72-H72)=(BR72-BS72),Round2,IF(AND((G72&gt;H72),(BR72&gt;BS72)),Round3,IF(AND((H72&gt;G72),(BS72&gt;BR72)),Round3,0)))),0),0)+IFERROR(IF(KOPSO=1,IF(AND(F72=BQ72,I72=BT72,J72&lt;&gt;"",K72&lt;&gt;"",BU72&lt;&gt;"",BV72&lt;&gt;"",(G72-H72)=(BR72-BS72)),IF(AND(J72=BU72,K72=BV72),Pena1,IF((J72-K72)=(BU72-BV72),Pena2,IF(AND((J72&gt;K72),(BU72&gt;BV72)),Pena3,IF(AND((J72&lt;K72),(BV72&gt;BU72)),Pena3,0)))),0),0),0))</f>
        <v>0</v>
      </c>
      <c r="BY72" s="47">
        <f>IF(BR55&lt;&gt;"",IF(KOMatchRule=0,IF(AND(G55&lt;&gt;"",BQ72=F72,BT72=I72),IF(OR(AND((G72+J72)&gt;(H72+K72),(BR72+BU72)&gt;(BS72+BV72)),AND((G72+J72)&lt;(H72+K72),(BR72+BU72)&lt;(BS72+BV72))),Bonu16+Bonu9,Bonu9),0),IF(OR(AND((G72+J72)&gt;(H72+K72),(BR72+BU72)&gt;(BS72+BV72)),AND((G72+J72)&lt;(H72+K72),(BR72+BU72)&lt;(BS72+BV72))),Bonu16,0))+IF(BW72&lt;&gt;"",IF(AND(F72=BQ72,I72=BT72,BW72=L72),Bonu17,0),0),0)</f>
        <v>0</v>
      </c>
      <c r="BZ72" s="42"/>
      <c r="CA72" s="53" t="str">
        <f t="shared" ref="CA72:CA79" ca="1" si="156">CB60</f>
        <v>Palmeiras</v>
      </c>
      <c r="CB72" s="40" t="str">
        <f ca="1">IF(KOMatchRule=1,F72,CB60)</f>
        <v>Palmeiras</v>
      </c>
      <c r="CC72" s="56"/>
      <c r="CD72" s="56"/>
      <c r="CE72" s="41" t="str">
        <f ca="1">IF(KOMatchRule=1,I72,CE61)</f>
        <v>Atletico Madrid</v>
      </c>
      <c r="CF72" s="57"/>
      <c r="CG72" s="57"/>
      <c r="CI72" s="47">
        <f t="shared" ref="CI72:CI79" ca="1" si="157">IF(KOMatchRule=1,IFERROR(IF(AND(G72&lt;&gt;"",H72&lt;&gt;"",CC72&lt;&gt;"",CD72&lt;&gt;""),IF(AND(G72=CC72,H72=CD72),Round1,IF((G72-H72)=(CC72-CD72),Round2,IF(AND((G72&gt;H72),(CC72&gt;CD72)),Round3,IF(AND((H72&gt;G72),(CD72&gt;CC72)),Round3,0)))),0),0)+IFERROR(IF(KOPSO=1,IF(AND(J72&lt;&gt;"",K72&lt;&gt;"",CF72&lt;&gt;"",CG72&lt;&gt;"",(G72-H72)=(CC72-CD72)),IF(AND(J72=CF72,K72=CG72),Pena1,IF((J72-K72)=(CF72-CG72),Pena2,IF(AND((J72&gt;K72),(CF72&gt;CG72)),Pena3,IF(AND((J72&lt;K72),(CG72&gt;CF72)),Pena3,0)))),0),0),0),IFERROR(IF(AND(F72=CB72,I72=CE72,G72&lt;&gt;"",H72&lt;&gt;"",CC72&lt;&gt;"",CD72&lt;&gt;""),IF(AND(G72=CC72,H72=CD72),Round1,IF((G72-H72)=(CC72-CD72),Round2,IF(AND((G72&gt;H72),(CC72&gt;CD72)),Round3,IF(AND((H72&gt;G72),(CD72&gt;CC72)),Round3,0)))),0),0)+IFERROR(IF(KOPSO=1,IF(AND(F72=CB72,I72=CE72,J72&lt;&gt;"",K72&lt;&gt;"",CF72&lt;&gt;"",CG72&lt;&gt;"",(G72-H72)=(CC72-CD72)),IF(AND(J72=CF72,K72=CG72),Pena1,IF((J72-K72)=(CF72-CG72),Pena2,IF(AND((J72&gt;K72),(CF72&gt;CG72)),Pena3,IF(AND((J72&lt;K72),(CG72&gt;CF72)),Pena3,0)))),0),0),0))</f>
        <v>0</v>
      </c>
      <c r="CJ72" s="47">
        <f>IF(CC55&lt;&gt;"",IF(KOMatchRule=0,IF(AND(G55&lt;&gt;"",CB72=F72,CE72=I72),IF(OR(AND((G72+J72)&gt;(H72+K72),(CC72+CF72)&gt;(CD72+CG72)),AND((G72+J72)&lt;(H72+K72),(CC72+CF72)&lt;(CD72+CG72))),Bonu16+Bonu9,Bonu9),0),IF(OR(AND((G72+J72)&gt;(H72+K72),(CC72+CF72)&gt;(CD72+CG72)),AND((G72+J72)&lt;(H72+K72),(CC72+CF72)&lt;(CD72+CG72))),Bonu16,0))+IF(CH72&lt;&gt;"",IF(AND(F72=CB72,I72=CE72,CH72=L72),Bonu17,0),0),0)</f>
        <v>0</v>
      </c>
      <c r="CK72" s="42"/>
      <c r="CL72" s="53" t="str">
        <f t="shared" ref="CL72:CL79" ca="1" si="158">CM60</f>
        <v>Palmeiras</v>
      </c>
      <c r="CM72" s="40" t="str">
        <f ca="1">IF(KOMatchRule=1,F72,CM60)</f>
        <v>Palmeiras</v>
      </c>
      <c r="CN72" s="56"/>
      <c r="CO72" s="56"/>
      <c r="CP72" s="41" t="str">
        <f ca="1">IF(KOMatchRule=1,I72,CP61)</f>
        <v>Atletico Madrid</v>
      </c>
      <c r="CQ72" s="57"/>
      <c r="CR72" s="57"/>
      <c r="CT72" s="47">
        <f t="shared" ref="CT72:CT79" ca="1" si="159">IF(KOMatchRule=1,IFERROR(IF(AND(G72&lt;&gt;"",H72&lt;&gt;"",CN72&lt;&gt;"",CO72&lt;&gt;""),IF(AND(G72=CN72,H72=CO72),Round1,IF((G72-H72)=(CN72-CO72),Round2,IF(AND((G72&gt;H72),(CN72&gt;CO72)),Round3,IF(AND((H72&gt;G72),(CO72&gt;CN72)),Round3,0)))),0),0)+IFERROR(IF(KOPSO=1,IF(AND(J72&lt;&gt;"",K72&lt;&gt;"",CQ72&lt;&gt;"",CR72&lt;&gt;"",(G72-H72)=(CN72-CO72)),IF(AND(J72=CQ72,K72=CR72),Pena1,IF((J72-K72)=(CQ72-CR72),Pena2,IF(AND((J72&gt;K72),(CQ72&gt;CR72)),Pena3,IF(AND((J72&lt;K72),(CR72&gt;CQ72)),Pena3,0)))),0),0),0),IFERROR(IF(AND(F72=CM72,I72=CP72,G72&lt;&gt;"",H72&lt;&gt;"",CN72&lt;&gt;"",CO72&lt;&gt;""),IF(AND(G72=CN72,H72=CO72),Round1,IF((G72-H72)=(CN72-CO72),Round2,IF(AND((G72&gt;H72),(CN72&gt;CO72)),Round3,IF(AND((H72&gt;G72),(CO72&gt;CN72)),Round3,0)))),0),0)+IFERROR(IF(KOPSO=1,IF(AND(F72=CM72,I72=CP72,J72&lt;&gt;"",K72&lt;&gt;"",CQ72&lt;&gt;"",CR72&lt;&gt;"",(G72-H72)=(CN72-CO72)),IF(AND(J72=CQ72,K72=CR72),Pena1,IF((J72-K72)=(CQ72-CR72),Pena2,IF(AND((J72&gt;K72),(CQ72&gt;CR72)),Pena3,IF(AND((J72&lt;K72),(CR72&gt;CQ72)),Pena3,0)))),0),0),0))</f>
        <v>0</v>
      </c>
      <c r="CU72" s="47">
        <f>IF(CN55&lt;&gt;"",IF(KOMatchRule=0,IF(AND(G55&lt;&gt;"",CM72=F72,CP72=I72),IF(OR(AND((G72+J72)&gt;(H72+K72),(CN72+CQ72)&gt;(CO72+CR72)),AND((G72+J72)&lt;(H72+K72),(CN72+CQ72)&lt;(CO72+CR72))),Bonu16+Bonu9,Bonu9),0),IF(OR(AND((G72+J72)&gt;(H72+K72),(CN72+CQ72)&gt;(CO72+CR72)),AND((G72+J72)&lt;(H72+K72),(CN72+CQ72)&lt;(CO72+CR72))),Bonu16,0))+IF(CS72&lt;&gt;"",IF(AND(F72=CM72,I72=CP72,CS72=L72),Bonu17,0),0),0)</f>
        <v>0</v>
      </c>
      <c r="CV72" s="42"/>
      <c r="CW72" s="53" t="str">
        <f t="shared" ref="CW72:CW79" ca="1" si="160">CX60</f>
        <v>Palmeiras</v>
      </c>
      <c r="CX72" s="40" t="str">
        <f ca="1">IF(KOMatchRule=1,F72,CX60)</f>
        <v>Palmeiras</v>
      </c>
      <c r="CY72" s="56"/>
      <c r="CZ72" s="56"/>
      <c r="DA72" s="41" t="str">
        <f ca="1">IF(KOMatchRule=1,I72,DA61)</f>
        <v>Atletico Madrid</v>
      </c>
      <c r="DB72" s="57"/>
      <c r="DC72" s="57"/>
      <c r="DE72" s="47">
        <f t="shared" ref="DE72:DE79" ca="1" si="161">IF(KOMatchRule=1,IFERROR(IF(AND(G72&lt;&gt;"",H72&lt;&gt;"",CY72&lt;&gt;"",CZ72&lt;&gt;""),IF(AND(G72=CY72,H72=CZ72),Round1,IF((G72-H72)=(CY72-CZ72),Round2,IF(AND((G72&gt;H72),(CY72&gt;CZ72)),Round3,IF(AND((H72&gt;G72),(CZ72&gt;CY72)),Round3,0)))),0),0)+IFERROR(IF(KOPSO=1,IF(AND(J72&lt;&gt;"",K72&lt;&gt;"",DB72&lt;&gt;"",DC72&lt;&gt;"",(G72-H72)=(CY72-CZ72)),IF(AND(J72=DB72,K72=DC72),Pena1,IF((J72-K72)=(DB72-DC72),Pena2,IF(AND((J72&gt;K72),(DB72&gt;DC72)),Pena3,IF(AND((J72&lt;K72),(DC72&gt;DB72)),Pena3,0)))),0),0),0),IFERROR(IF(AND(F72=CX72,I72=DA72,G72&lt;&gt;"",H72&lt;&gt;"",CY72&lt;&gt;"",CZ72&lt;&gt;""),IF(AND(G72=CY72,H72=CZ72),Round1,IF((G72-H72)=(CY72-CZ72),Round2,IF(AND((G72&gt;H72),(CY72&gt;CZ72)),Round3,IF(AND((H72&gt;G72),(CZ72&gt;CY72)),Round3,0)))),0),0)+IFERROR(IF(KOPSO=1,IF(AND(F72=CX72,I72=DA72,J72&lt;&gt;"",K72&lt;&gt;"",DB72&lt;&gt;"",DC72&lt;&gt;"",(G72-H72)=(CY72-CZ72)),IF(AND(J72=DB72,K72=DC72),Pena1,IF((J72-K72)=(DB72-DC72),Pena2,IF(AND((J72&gt;K72),(DB72&gt;DC72)),Pena3,IF(AND((J72&lt;K72),(DC72&gt;DB72)),Pena3,0)))),0),0),0))</f>
        <v>0</v>
      </c>
      <c r="DF72" s="47">
        <f>IF(CY55&lt;&gt;"",IF(KOMatchRule=0,IF(AND(G55&lt;&gt;"",CX72=F72,DA72=I72),IF(OR(AND((G72+J72)&gt;(H72+K72),(CY72+DB72)&gt;(CZ72+DC72)),AND((G72+J72)&lt;(H72+K72),(CY72+DB72)&lt;(CZ72+DC72))),Bonu16+Bonu9,Bonu9),0),IF(OR(AND((G72+J72)&gt;(H72+K72),(CY72+DB72)&gt;(CZ72+DC72)),AND((G72+J72)&lt;(H72+K72),(CY72+DB72)&lt;(CZ72+DC72))),Bonu16,0))+IF(DD72&lt;&gt;"",IF(AND(F72=CX72,I72=DA72,DD72=L72),Bonu17,0),0),0)</f>
        <v>0</v>
      </c>
      <c r="DG72" s="42"/>
      <c r="DH72" s="53" t="str">
        <f t="shared" ref="DH72:DH79" ca="1" si="162">DI60</f>
        <v>Palmeiras</v>
      </c>
      <c r="DI72" s="40" t="str">
        <f ca="1">IF(KOMatchRule=1,F72,DI60)</f>
        <v>Palmeiras</v>
      </c>
      <c r="DJ72" s="56"/>
      <c r="DK72" s="56"/>
      <c r="DL72" s="41" t="str">
        <f ca="1">IF(KOMatchRule=1,I72,DL61)</f>
        <v>Atletico Madrid</v>
      </c>
      <c r="DM72" s="57"/>
      <c r="DN72" s="57"/>
      <c r="DP72" s="47">
        <f t="shared" ref="DP72:DP79" ca="1" si="163">IF(KOMatchRule=1,IFERROR(IF(AND(G72&lt;&gt;"",H72&lt;&gt;"",DJ72&lt;&gt;"",DK72&lt;&gt;""),IF(AND(G72=DJ72,H72=DK72),Round1,IF((G72-H72)=(DJ72-DK72),Round2,IF(AND((G72&gt;H72),(DJ72&gt;DK72)),Round3,IF(AND((H72&gt;G72),(DK72&gt;DJ72)),Round3,0)))),0),0)+IFERROR(IF(KOPSO=1,IF(AND(J72&lt;&gt;"",K72&lt;&gt;"",DM72&lt;&gt;"",DN72&lt;&gt;"",(G72-H72)=(DJ72-DK72)),IF(AND(J72=DM72,K72=DN72),Pena1,IF((J72-K72)=(DM72-DN72),Pena2,IF(AND((J72&gt;K72),(DM72&gt;DN72)),Pena3,IF(AND((J72&lt;K72),(DN72&gt;DM72)),Pena3,0)))),0),0),0),IFERROR(IF(AND(F72=DI72,I72=DL72,G72&lt;&gt;"",H72&lt;&gt;"",DJ72&lt;&gt;"",DK72&lt;&gt;""),IF(AND(G72=DJ72,H72=DK72),Round1,IF((G72-H72)=(DJ72-DK72),Round2,IF(AND((G72&gt;H72),(DJ72&gt;DK72)),Round3,IF(AND((H72&gt;G72),(DK72&gt;DJ72)),Round3,0)))),0),0)+IFERROR(IF(KOPSO=1,IF(AND(F72=DI72,I72=DL72,J72&lt;&gt;"",K72&lt;&gt;"",DM72&lt;&gt;"",DN72&lt;&gt;"",(G72-H72)=(DJ72-DK72)),IF(AND(J72=DM72,K72=DN72),Pena1,IF((J72-K72)=(DM72-DN72),Pena2,IF(AND((J72&gt;K72),(DM72&gt;DN72)),Pena3,IF(AND((J72&lt;K72),(DN72&gt;DM72)),Pena3,0)))),0),0),0))</f>
        <v>0</v>
      </c>
      <c r="DQ72" s="47">
        <f>IF(DJ55&lt;&gt;"",IF(KOMatchRule=0,IF(AND(G55&lt;&gt;"",DI72=F72,DL72=I72),IF(OR(AND((G72+J72)&gt;(H72+K72),(DJ72+DM72)&gt;(DK72+DN72)),AND((G72+J72)&lt;(H72+K72),(DJ72+DM72)&lt;(DK72+DN72))),Bonu16+Bonu9,Bonu9),0),IF(OR(AND((G72+J72)&gt;(H72+K72),(DJ72+DM72)&gt;(DK72+DN72)),AND((G72+J72)&lt;(H72+K72),(DJ72+DM72)&lt;(DK72+DN72))),Bonu16,0))+IF(DO72&lt;&gt;"",IF(AND(F72=DI72,I72=DL72,DO72=L72),Bonu17,0),0),0)</f>
        <v>0</v>
      </c>
      <c r="DR72" s="42"/>
    </row>
    <row r="73" spans="1:122" x14ac:dyDescent="0.25">
      <c r="A73" s="53">
        <f t="shared" ref="A73:A86" si="164">IF(G73&lt;&gt;"",A72+1,A72)</f>
        <v>50</v>
      </c>
      <c r="B73" s="249" t="str">
        <f t="shared" ref="B73:B79" si="165">F61</f>
        <v>Paris Saint-Germain</v>
      </c>
      <c r="C73" s="242">
        <v>50</v>
      </c>
      <c r="D73" s="242" t="s">
        <v>60</v>
      </c>
      <c r="E73" s="243">
        <v>45836.666666666664</v>
      </c>
      <c r="F73" s="244" t="str">
        <f>F62</f>
        <v>Bayern Munich</v>
      </c>
      <c r="G73" s="44">
        <v>1</v>
      </c>
      <c r="H73" s="44">
        <v>1</v>
      </c>
      <c r="I73" s="245" t="str">
        <f>I63</f>
        <v>Chelsea</v>
      </c>
      <c r="J73" s="258">
        <v>4</v>
      </c>
      <c r="K73" s="258">
        <v>3</v>
      </c>
      <c r="L73" s="251"/>
      <c r="M73" s="53" t="str">
        <f t="shared" ref="M73:M79" ca="1" si="166">N61</f>
        <v>Paris Saint-Germain</v>
      </c>
      <c r="N73" s="40" t="str">
        <f ca="1">IF(KOMatchRule=1,F73,N62)</f>
        <v>Boca Juniors</v>
      </c>
      <c r="O73" s="45">
        <v>2</v>
      </c>
      <c r="P73" s="45">
        <v>1</v>
      </c>
      <c r="Q73" s="41" t="str">
        <f ca="1">IF(KOMatchRule=1,I73,Q63)</f>
        <v>Chelsea</v>
      </c>
      <c r="R73" s="57"/>
      <c r="S73" s="57"/>
      <c r="U73" s="47">
        <f t="shared" ca="1" si="145"/>
        <v>0</v>
      </c>
      <c r="V73" s="47">
        <f ca="1">IF(O55&lt;&gt;"",IF(KOMatchRule=0,IF(AND(G55&lt;&gt;"",N73=F73,Q73=I73),IF(OR(AND((G73+J73)&gt;(H73+K73),(O73+R73)&gt;(P73+S73)),AND((G73+J73)&lt;(H73+K73),(O73+R73)&lt;(P73+S73))),Bonu16+Bonu9,Bonu9),0),IF(OR(AND((G73+J73)&gt;(H73+K73),(O73+R73)&gt;(P73+S73)),AND((G73+J73)&lt;(H73+K73),(O73+R73)&lt;(P73+S73))),Bonu16,0))+IF(T73&lt;&gt;"",IF(AND(F73=N73,I73=Q73,T73=L73),Bonu17,0),0),0)</f>
        <v>0</v>
      </c>
      <c r="W73" s="42"/>
      <c r="X73" s="53" t="str">
        <f t="shared" ca="1" si="146"/>
        <v>Atletico Madrid</v>
      </c>
      <c r="Y73" s="40" t="str">
        <f ca="1">IF(KOMatchRule=1,F73,Y62)</f>
        <v>Benfica</v>
      </c>
      <c r="Z73" s="45">
        <v>2</v>
      </c>
      <c r="AA73" s="45">
        <v>1</v>
      </c>
      <c r="AB73" s="41" t="str">
        <f ca="1">IF(KOMatchRule=1,I73,AB63)</f>
        <v>Espérance Sportive de Tunis</v>
      </c>
      <c r="AC73" s="57"/>
      <c r="AD73" s="57"/>
      <c r="AF73" s="47">
        <f t="shared" ca="1" si="147"/>
        <v>0</v>
      </c>
      <c r="AG73" s="47">
        <f ca="1">IF(Z55&lt;&gt;"",IF(KOMatchRule=0,IF(AND(G55&lt;&gt;"",Y73=F73,AB73=I73),IF(OR(AND((G73+J73)&gt;(H73+K73),(Z73+AC73)&gt;(AA73+AD73)),AND((G73+J73)&lt;(H73+K73),(Z73+AC73)&lt;(AA73+AD73))),Bonu16+Bonu9,Bonu9),0),IF(OR(AND((G73+J73)&gt;(H73+K73),(Z73+AC73)&gt;(AA73+AD73)),AND((G73+J73)&lt;(H73+K73),(Z73+AC73)&lt;(AA73+AD73))),Bonu16,0))+IF(AE73&lt;&gt;"",IF(AND(F73=Y73,I73=AB73,AE73=L73),Bonu17,0),0),0)</f>
        <v>0</v>
      </c>
      <c r="AH73" s="42"/>
      <c r="AI73" s="53" t="str">
        <f t="shared" ca="1" si="148"/>
        <v>Atletico Madrid</v>
      </c>
      <c r="AJ73" s="40" t="str">
        <f ca="1">IF(KOMatchRule=1,F73,AJ62)</f>
        <v>Auckland City</v>
      </c>
      <c r="AK73" s="45"/>
      <c r="AL73" s="45"/>
      <c r="AM73" s="41" t="str">
        <f ca="1">IF(KOMatchRule=1,I73,AM63)</f>
        <v>Chelsea</v>
      </c>
      <c r="AN73" s="57"/>
      <c r="AO73" s="57"/>
      <c r="AQ73" s="47">
        <f t="shared" ca="1" si="149"/>
        <v>0</v>
      </c>
      <c r="AR73" s="47">
        <f ca="1">IF(AK55&lt;&gt;"",IF(KOMatchRule=0,IF(AND(G55&lt;&gt;"",AJ73=F73,AM73=I73),IF(OR(AND((G73+J73)&gt;(H73+K73),(AK73+AN73)&gt;(AL73+AO73)),AND((G73+J73)&lt;(H73+K73),(AK73+AN73)&lt;(AL73+AO73))),Bonu16+Bonu9,Bonu9),0),IF(OR(AND((G73+J73)&gt;(H73+K73),(AK73+AN73)&gt;(AL73+AO73)),AND((G73+J73)&lt;(H73+K73),(AK73+AN73)&lt;(AL73+AO73))),Bonu16,0))+IF(AP73&lt;&gt;"",IF(AND(F73=AJ73,I73=AM73,AP73=L73),Bonu17,0),0),0)</f>
        <v>0</v>
      </c>
      <c r="AS73" s="42"/>
      <c r="AT73" s="53" t="str">
        <f t="shared" ca="1" si="150"/>
        <v>Paris Saint-Germain</v>
      </c>
      <c r="AU73" s="40" t="str">
        <f ca="1">IF(KOMatchRule=1,F73,AU62)</f>
        <v>Bayern Munich</v>
      </c>
      <c r="AV73" s="45"/>
      <c r="AW73" s="45"/>
      <c r="AX73" s="41" t="str">
        <f ca="1">IF(KOMatchRule=1,I73,AX63)</f>
        <v>Chelsea</v>
      </c>
      <c r="AY73" s="57"/>
      <c r="AZ73" s="57"/>
      <c r="BB73" s="47">
        <f t="shared" ca="1" si="151"/>
        <v>0</v>
      </c>
      <c r="BC73" s="47">
        <f>IF(AV55&lt;&gt;"",IF(KOMatchRule=0,IF(AND(G55&lt;&gt;"",AU73=F73,AX73=I73),IF(OR(AND((G73+J73)&gt;(H73+K73),(AV73+AY73)&gt;(AW73+AZ73)),AND((G73+J73)&lt;(H73+K73),(AV73+AY73)&lt;(AW73+AZ73))),Bonu16+Bonu9,Bonu9),0),IF(OR(AND((G73+J73)&gt;(H73+K73),(AV73+AY73)&gt;(AW73+AZ73)),AND((G73+J73)&lt;(H73+K73),(AV73+AY73)&lt;(AW73+AZ73))),Bonu16,0))+IF(BA73&lt;&gt;"",IF(AND(F73=AU73,I73=AX73,BA73=L73),Bonu17,0),0),0)</f>
        <v>0</v>
      </c>
      <c r="BD73" s="42"/>
      <c r="BE73" s="53" t="str">
        <f t="shared" ca="1" si="152"/>
        <v>Paris Saint-Germain</v>
      </c>
      <c r="BF73" s="40" t="str">
        <f ca="1">IF(KOMatchRule=1,F73,BF62)</f>
        <v>Bayern Munich</v>
      </c>
      <c r="BG73" s="45"/>
      <c r="BH73" s="45"/>
      <c r="BI73" s="41" t="str">
        <f ca="1">IF(KOMatchRule=1,I73,BI63)</f>
        <v>Chelsea</v>
      </c>
      <c r="BJ73" s="57"/>
      <c r="BK73" s="57"/>
      <c r="BM73" s="47">
        <f t="shared" ca="1" si="153"/>
        <v>0</v>
      </c>
      <c r="BN73" s="47">
        <f>IF(BG55&lt;&gt;"",IF(KOMatchRule=0,IF(AND(G55&lt;&gt;"",BF73=F73,BI73=I73),IF(OR(AND((G73+J73)&gt;(H73+K73),(BG73+BJ73)&gt;(BH73+BK73)),AND((G73+J73)&lt;(H73+K73),(BG73+BJ73)&lt;(BH73+BK73))),Bonu16+Bonu9,Bonu9),0),IF(OR(AND((G73+J73)&gt;(H73+K73),(BG73+BJ73)&gt;(BH73+BK73)),AND((G73+J73)&lt;(H73+K73),(BG73+BJ73)&lt;(BH73+BK73))),Bonu16,0))+IF(BL73&lt;&gt;"",IF(AND(F73=BF73,I73=BI73,BL73=L73),Bonu17,0),0),0)</f>
        <v>0</v>
      </c>
      <c r="BO73" s="42"/>
      <c r="BP73" s="53" t="str">
        <f t="shared" ca="1" si="154"/>
        <v>Paris Saint-Germain</v>
      </c>
      <c r="BQ73" s="40" t="str">
        <f ca="1">IF(KOMatchRule=1,F73,BQ62)</f>
        <v>Bayern Munich</v>
      </c>
      <c r="BR73" s="45"/>
      <c r="BS73" s="45"/>
      <c r="BT73" s="41" t="str">
        <f ca="1">IF(KOMatchRule=1,I73,BT63)</f>
        <v>Chelsea</v>
      </c>
      <c r="BU73" s="57"/>
      <c r="BV73" s="57"/>
      <c r="BX73" s="47">
        <f t="shared" ca="1" si="155"/>
        <v>0</v>
      </c>
      <c r="BY73" s="47">
        <f>IF(BR55&lt;&gt;"",IF(KOMatchRule=0,IF(AND(G55&lt;&gt;"",BQ73=F73,BT73=I73),IF(OR(AND((G73+J73)&gt;(H73+K73),(BR73+BU73)&gt;(BS73+BV73)),AND((G73+J73)&lt;(H73+K73),(BR73+BU73)&lt;(BS73+BV73))),Bonu16+Bonu9,Bonu9),0),IF(OR(AND((G73+J73)&gt;(H73+K73),(BR73+BU73)&gt;(BS73+BV73)),AND((G73+J73)&lt;(H73+K73),(BR73+BU73)&lt;(BS73+BV73))),Bonu16,0))+IF(BW73&lt;&gt;"",IF(AND(F73=BQ73,I73=BT73,BW73=L73),Bonu17,0),0),0)</f>
        <v>0</v>
      </c>
      <c r="BZ73" s="42"/>
      <c r="CA73" s="53" t="str">
        <f t="shared" ca="1" si="156"/>
        <v>Paris Saint-Germain</v>
      </c>
      <c r="CB73" s="40" t="str">
        <f ca="1">IF(KOMatchRule=1,F73,CB62)</f>
        <v>Bayern Munich</v>
      </c>
      <c r="CC73" s="45"/>
      <c r="CD73" s="45"/>
      <c r="CE73" s="41" t="str">
        <f ca="1">IF(KOMatchRule=1,I73,CE63)</f>
        <v>Chelsea</v>
      </c>
      <c r="CF73" s="57"/>
      <c r="CG73" s="57"/>
      <c r="CI73" s="47">
        <f t="shared" ca="1" si="157"/>
        <v>0</v>
      </c>
      <c r="CJ73" s="47">
        <f>IF(CC55&lt;&gt;"",IF(KOMatchRule=0,IF(AND(G55&lt;&gt;"",CB73=F73,CE73=I73),IF(OR(AND((G73+J73)&gt;(H73+K73),(CC73+CF73)&gt;(CD73+CG73)),AND((G73+J73)&lt;(H73+K73),(CC73+CF73)&lt;(CD73+CG73))),Bonu16+Bonu9,Bonu9),0),IF(OR(AND((G73+J73)&gt;(H73+K73),(CC73+CF73)&gt;(CD73+CG73)),AND((G73+J73)&lt;(H73+K73),(CC73+CF73)&lt;(CD73+CG73))),Bonu16,0))+IF(CH73&lt;&gt;"",IF(AND(F73=CB73,I73=CE73,CH73=L73),Bonu17,0),0),0)</f>
        <v>0</v>
      </c>
      <c r="CK73" s="42"/>
      <c r="CL73" s="53" t="str">
        <f t="shared" ca="1" si="158"/>
        <v>Paris Saint-Germain</v>
      </c>
      <c r="CM73" s="40" t="str">
        <f ca="1">IF(KOMatchRule=1,F73,CM62)</f>
        <v>Bayern Munich</v>
      </c>
      <c r="CN73" s="45"/>
      <c r="CO73" s="45"/>
      <c r="CP73" s="41" t="str">
        <f ca="1">IF(KOMatchRule=1,I73,CP63)</f>
        <v>Chelsea</v>
      </c>
      <c r="CQ73" s="57"/>
      <c r="CR73" s="57"/>
      <c r="CT73" s="47">
        <f t="shared" ca="1" si="159"/>
        <v>0</v>
      </c>
      <c r="CU73" s="47">
        <f>IF(CN55&lt;&gt;"",IF(KOMatchRule=0,IF(AND(G55&lt;&gt;"",CM73=F73,CP73=I73),IF(OR(AND((G73+J73)&gt;(H73+K73),(CN73+CQ73)&gt;(CO73+CR73)),AND((G73+J73)&lt;(H73+K73),(CN73+CQ73)&lt;(CO73+CR73))),Bonu16+Bonu9,Bonu9),0),IF(OR(AND((G73+J73)&gt;(H73+K73),(CN73+CQ73)&gt;(CO73+CR73)),AND((G73+J73)&lt;(H73+K73),(CN73+CQ73)&lt;(CO73+CR73))),Bonu16,0))+IF(CS73&lt;&gt;"",IF(AND(F73=CM73,I73=CP73,CS73=L73),Bonu17,0),0),0)</f>
        <v>0</v>
      </c>
      <c r="CV73" s="42"/>
      <c r="CW73" s="53" t="str">
        <f t="shared" ca="1" si="160"/>
        <v>Paris Saint-Germain</v>
      </c>
      <c r="CX73" s="40" t="str">
        <f ca="1">IF(KOMatchRule=1,F73,CX62)</f>
        <v>Bayern Munich</v>
      </c>
      <c r="CY73" s="45"/>
      <c r="CZ73" s="45"/>
      <c r="DA73" s="41" t="str">
        <f ca="1">IF(KOMatchRule=1,I73,DA63)</f>
        <v>Chelsea</v>
      </c>
      <c r="DB73" s="57"/>
      <c r="DC73" s="57"/>
      <c r="DE73" s="47">
        <f t="shared" ca="1" si="161"/>
        <v>0</v>
      </c>
      <c r="DF73" s="47">
        <f>IF(CY55&lt;&gt;"",IF(KOMatchRule=0,IF(AND(G55&lt;&gt;"",CX73=F73,DA73=I73),IF(OR(AND((G73+J73)&gt;(H73+K73),(CY73+DB73)&gt;(CZ73+DC73)),AND((G73+J73)&lt;(H73+K73),(CY73+DB73)&lt;(CZ73+DC73))),Bonu16+Bonu9,Bonu9),0),IF(OR(AND((G73+J73)&gt;(H73+K73),(CY73+DB73)&gt;(CZ73+DC73)),AND((G73+J73)&lt;(H73+K73),(CY73+DB73)&lt;(CZ73+DC73))),Bonu16,0))+IF(DD73&lt;&gt;"",IF(AND(F73=CX73,I73=DA73,DD73=L73),Bonu17,0),0),0)</f>
        <v>0</v>
      </c>
      <c r="DG73" s="42"/>
      <c r="DH73" s="53" t="str">
        <f t="shared" ca="1" si="162"/>
        <v>Paris Saint-Germain</v>
      </c>
      <c r="DI73" s="40" t="str">
        <f ca="1">IF(KOMatchRule=1,F73,DI62)</f>
        <v>Bayern Munich</v>
      </c>
      <c r="DJ73" s="45"/>
      <c r="DK73" s="45"/>
      <c r="DL73" s="41" t="str">
        <f ca="1">IF(KOMatchRule=1,I73,DL63)</f>
        <v>Chelsea</v>
      </c>
      <c r="DM73" s="57"/>
      <c r="DN73" s="57"/>
      <c r="DP73" s="47">
        <f t="shared" ca="1" si="163"/>
        <v>0</v>
      </c>
      <c r="DQ73" s="47">
        <f>IF(DJ55&lt;&gt;"",IF(KOMatchRule=0,IF(AND(G55&lt;&gt;"",DI73=F73,DL73=I73),IF(OR(AND((G73+J73)&gt;(H73+K73),(DJ73+DM73)&gt;(DK73+DN73)),AND((G73+J73)&lt;(H73+K73),(DJ73+DM73)&lt;(DK73+DN73))),Bonu16+Bonu9,Bonu9),0),IF(OR(AND((G73+J73)&gt;(H73+K73),(DJ73+DM73)&gt;(DK73+DN73)),AND((G73+J73)&lt;(H73+K73),(DJ73+DM73)&lt;(DK73+DN73))),Bonu16,0))+IF(DO73&lt;&gt;"",IF(AND(F73=DI73,I73=DL73,DO73=L73),Bonu17,0),0),0)</f>
        <v>0</v>
      </c>
      <c r="DR73" s="42"/>
    </row>
    <row r="74" spans="1:122" x14ac:dyDescent="0.25">
      <c r="A74" s="53">
        <f t="shared" si="164"/>
        <v>51</v>
      </c>
      <c r="B74" s="249" t="str">
        <f t="shared" si="165"/>
        <v>Bayern Munich</v>
      </c>
      <c r="C74" s="242">
        <v>51</v>
      </c>
      <c r="D74" s="242" t="s">
        <v>60</v>
      </c>
      <c r="E74" s="243">
        <v>45837.5</v>
      </c>
      <c r="F74" s="244" t="str">
        <f>F61</f>
        <v>Paris Saint-Germain</v>
      </c>
      <c r="G74" s="44">
        <v>2</v>
      </c>
      <c r="H74" s="44">
        <v>1</v>
      </c>
      <c r="I74" s="245" t="str">
        <f>I60</f>
        <v>Inter Miami</v>
      </c>
      <c r="J74" s="258"/>
      <c r="K74" s="258"/>
      <c r="L74" s="251"/>
      <c r="M74" s="53" t="str">
        <f t="shared" ca="1" si="166"/>
        <v>Boca Juniors</v>
      </c>
      <c r="N74" s="40" t="str">
        <f ca="1">IF(KOMatchRule=1,F74,N61)</f>
        <v>Paris Saint-Germain</v>
      </c>
      <c r="O74" s="45">
        <v>2</v>
      </c>
      <c r="P74" s="45">
        <v>2</v>
      </c>
      <c r="Q74" s="41" t="str">
        <f ca="1">IF(KOMatchRule=1,I74,Q60)</f>
        <v>Porto</v>
      </c>
      <c r="R74" s="57">
        <v>4</v>
      </c>
      <c r="S74" s="57">
        <v>3</v>
      </c>
      <c r="U74" s="47">
        <f t="shared" ca="1" si="145"/>
        <v>0</v>
      </c>
      <c r="V74" s="47">
        <f ca="1">IF(O55&lt;&gt;"",IF(KOMatchRule=0,IF(AND(G55&lt;&gt;"",N74=F74,Q74=I74),IF(OR(AND((G74+J74)&gt;(H74+K74),(O74+R74)&gt;(P74+S74)),AND((G74+J74)&lt;(H74+K74),(O74+R74)&lt;(P74+S74))),Bonu16+Bonu9,Bonu9),0),IF(OR(AND((G74+J74)&gt;(H74+K74),(O74+R74)&gt;(P74+S74)),AND((G74+J74)&lt;(H74+K74),(O74+R74)&lt;(P74+S74))),Bonu16,0))+IF(T74&lt;&gt;"",IF(AND(F74=N74,I74=Q74,T74=L74),Bonu17,0),0),0)</f>
        <v>0</v>
      </c>
      <c r="W74" s="42"/>
      <c r="X74" s="53" t="str">
        <f t="shared" ca="1" si="146"/>
        <v>Benfica</v>
      </c>
      <c r="Y74" s="40" t="str">
        <f ca="1">IF(KOMatchRule=1,F74,Y61)</f>
        <v>Atletico Madrid</v>
      </c>
      <c r="Z74" s="45">
        <v>3</v>
      </c>
      <c r="AA74" s="45">
        <v>2</v>
      </c>
      <c r="AB74" s="41" t="str">
        <f ca="1">IF(KOMatchRule=1,I74,AB60)</f>
        <v>Porto</v>
      </c>
      <c r="AC74" s="57"/>
      <c r="AD74" s="57"/>
      <c r="AF74" s="47">
        <f t="shared" ca="1" si="147"/>
        <v>0</v>
      </c>
      <c r="AG74" s="47">
        <f ca="1">IF(Z55&lt;&gt;"",IF(KOMatchRule=0,IF(AND(G55&lt;&gt;"",Y74=F74,AB74=I74),IF(OR(AND((G74+J74)&gt;(H74+K74),(Z74+AC74)&gt;(AA74+AD74)),AND((G74+J74)&lt;(H74+K74),(Z74+AC74)&lt;(AA74+AD74))),Bonu16+Bonu9,Bonu9),0),IF(OR(AND((G74+J74)&gt;(H74+K74),(Z74+AC74)&gt;(AA74+AD74)),AND((G74+J74)&lt;(H74+K74),(Z74+AC74)&lt;(AA74+AD74))),Bonu16,0))+IF(AE74&lt;&gt;"",IF(AND(F74=Y74,I74=AB74,AE74=L74),Bonu17,0),0),0)</f>
        <v>0</v>
      </c>
      <c r="AH74" s="42"/>
      <c r="AI74" s="53" t="str">
        <f t="shared" ca="1" si="148"/>
        <v>Auckland City</v>
      </c>
      <c r="AJ74" s="40" t="str">
        <f ca="1">IF(KOMatchRule=1,F74,AJ61)</f>
        <v>Atletico Madrid</v>
      </c>
      <c r="AK74" s="45"/>
      <c r="AL74" s="45"/>
      <c r="AM74" s="41" t="str">
        <f ca="1">IF(KOMatchRule=1,I74,AM60)</f>
        <v>Al Ahly</v>
      </c>
      <c r="AN74" s="57"/>
      <c r="AO74" s="57"/>
      <c r="AQ74" s="47">
        <f t="shared" ca="1" si="149"/>
        <v>0</v>
      </c>
      <c r="AR74" s="47">
        <f ca="1">IF(AK55&lt;&gt;"",IF(KOMatchRule=0,IF(AND(G55&lt;&gt;"",AJ74=F74,AM74=I74),IF(OR(AND((G74+J74)&gt;(H74+K74),(AK74+AN74)&gt;(AL74+AO74)),AND((G74+J74)&lt;(H74+K74),(AK74+AN74)&lt;(AL74+AO74))),Bonu16+Bonu9,Bonu9),0),IF(OR(AND((G74+J74)&gt;(H74+K74),(AK74+AN74)&gt;(AL74+AO74)),AND((G74+J74)&lt;(H74+K74),(AK74+AN74)&lt;(AL74+AO74))),Bonu16,0))+IF(AP74&lt;&gt;"",IF(AND(F74=AJ74,I74=AM74,AP74=L74),Bonu17,0),0),0)</f>
        <v>0</v>
      </c>
      <c r="AS74" s="42"/>
      <c r="AT74" s="53" t="str">
        <f t="shared" ca="1" si="150"/>
        <v>Bayern Munich</v>
      </c>
      <c r="AU74" s="40" t="str">
        <f ca="1">IF(KOMatchRule=1,F74,AU61)</f>
        <v>Paris Saint-Germain</v>
      </c>
      <c r="AV74" s="45"/>
      <c r="AW74" s="45"/>
      <c r="AX74" s="41" t="str">
        <f ca="1">IF(KOMatchRule=1,I74,AX60)</f>
        <v>Porto</v>
      </c>
      <c r="AY74" s="57"/>
      <c r="AZ74" s="57"/>
      <c r="BB74" s="47">
        <f t="shared" ca="1" si="151"/>
        <v>0</v>
      </c>
      <c r="BC74" s="47">
        <f>IF(AV55&lt;&gt;"",IF(KOMatchRule=0,IF(AND(G55&lt;&gt;"",AU74=F74,AX74=I74),IF(OR(AND((G74+J74)&gt;(H74+K74),(AV74+AY74)&gt;(AW74+AZ74)),AND((G74+J74)&lt;(H74+K74),(AV74+AY74)&lt;(AW74+AZ74))),Bonu16+Bonu9,Bonu9),0),IF(OR(AND((G74+J74)&gt;(H74+K74),(AV74+AY74)&gt;(AW74+AZ74)),AND((G74+J74)&lt;(H74+K74),(AV74+AY74)&lt;(AW74+AZ74))),Bonu16,0))+IF(BA74&lt;&gt;"",IF(AND(F74=AU74,I74=AX74,BA74=L74),Bonu17,0),0),0)</f>
        <v>0</v>
      </c>
      <c r="BD74" s="42"/>
      <c r="BE74" s="53" t="str">
        <f t="shared" ca="1" si="152"/>
        <v>Bayern Munich</v>
      </c>
      <c r="BF74" s="40" t="str">
        <f ca="1">IF(KOMatchRule=1,F74,BF61)</f>
        <v>Paris Saint-Germain</v>
      </c>
      <c r="BG74" s="45"/>
      <c r="BH74" s="45"/>
      <c r="BI74" s="41" t="str">
        <f ca="1">IF(KOMatchRule=1,I74,BI60)</f>
        <v>Porto</v>
      </c>
      <c r="BJ74" s="57"/>
      <c r="BK74" s="57"/>
      <c r="BM74" s="47">
        <f t="shared" ca="1" si="153"/>
        <v>0</v>
      </c>
      <c r="BN74" s="47">
        <f>IF(BG55&lt;&gt;"",IF(KOMatchRule=0,IF(AND(G55&lt;&gt;"",BF74=F74,BI74=I74),IF(OR(AND((G74+J74)&gt;(H74+K74),(BG74+BJ74)&gt;(BH74+BK74)),AND((G74+J74)&lt;(H74+K74),(BG74+BJ74)&lt;(BH74+BK74))),Bonu16+Bonu9,Bonu9),0),IF(OR(AND((G74+J74)&gt;(H74+K74),(BG74+BJ74)&gt;(BH74+BK74)),AND((G74+J74)&lt;(H74+K74),(BG74+BJ74)&lt;(BH74+BK74))),Bonu16,0))+IF(BL74&lt;&gt;"",IF(AND(F74=BF74,I74=BI74,BL74=L74),Bonu17,0),0),0)</f>
        <v>0</v>
      </c>
      <c r="BO74" s="42"/>
      <c r="BP74" s="53" t="str">
        <f t="shared" ca="1" si="154"/>
        <v>Bayern Munich</v>
      </c>
      <c r="BQ74" s="40" t="str">
        <f ca="1">IF(KOMatchRule=1,F74,BQ61)</f>
        <v>Paris Saint-Germain</v>
      </c>
      <c r="BR74" s="45"/>
      <c r="BS74" s="45"/>
      <c r="BT74" s="41" t="str">
        <f ca="1">IF(KOMatchRule=1,I74,BT60)</f>
        <v>Porto</v>
      </c>
      <c r="BU74" s="57"/>
      <c r="BV74" s="57"/>
      <c r="BX74" s="47">
        <f t="shared" ca="1" si="155"/>
        <v>0</v>
      </c>
      <c r="BY74" s="47">
        <f>IF(BR55&lt;&gt;"",IF(KOMatchRule=0,IF(AND(G55&lt;&gt;"",BQ74=F74,BT74=I74),IF(OR(AND((G74+J74)&gt;(H74+K74),(BR74+BU74)&gt;(BS74+BV74)),AND((G74+J74)&lt;(H74+K74),(BR74+BU74)&lt;(BS74+BV74))),Bonu16+Bonu9,Bonu9),0),IF(OR(AND((G74+J74)&gt;(H74+K74),(BR74+BU74)&gt;(BS74+BV74)),AND((G74+J74)&lt;(H74+K74),(BR74+BU74)&lt;(BS74+BV74))),Bonu16,0))+IF(BW74&lt;&gt;"",IF(AND(F74=BQ74,I74=BT74,BW74=L74),Bonu17,0),0),0)</f>
        <v>0</v>
      </c>
      <c r="BZ74" s="42"/>
      <c r="CA74" s="53" t="str">
        <f t="shared" ca="1" si="156"/>
        <v>Bayern Munich</v>
      </c>
      <c r="CB74" s="40" t="str">
        <f ca="1">IF(KOMatchRule=1,F74,CB61)</f>
        <v>Paris Saint-Germain</v>
      </c>
      <c r="CC74" s="45"/>
      <c r="CD74" s="45"/>
      <c r="CE74" s="41" t="str">
        <f ca="1">IF(KOMatchRule=1,I74,CE60)</f>
        <v>Porto</v>
      </c>
      <c r="CF74" s="57"/>
      <c r="CG74" s="57"/>
      <c r="CI74" s="47">
        <f t="shared" ca="1" si="157"/>
        <v>0</v>
      </c>
      <c r="CJ74" s="47">
        <f>IF(CC55&lt;&gt;"",IF(KOMatchRule=0,IF(AND(G55&lt;&gt;"",CB74=F74,CE74=I74),IF(OR(AND((G74+J74)&gt;(H74+K74),(CC74+CF74)&gt;(CD74+CG74)),AND((G74+J74)&lt;(H74+K74),(CC74+CF74)&lt;(CD74+CG74))),Bonu16+Bonu9,Bonu9),0),IF(OR(AND((G74+J74)&gt;(H74+K74),(CC74+CF74)&gt;(CD74+CG74)),AND((G74+J74)&lt;(H74+K74),(CC74+CF74)&lt;(CD74+CG74))),Bonu16,0))+IF(CH74&lt;&gt;"",IF(AND(F74=CB74,I74=CE74,CH74=L74),Bonu17,0),0),0)</f>
        <v>0</v>
      </c>
      <c r="CK74" s="42"/>
      <c r="CL74" s="53" t="str">
        <f t="shared" ca="1" si="158"/>
        <v>Bayern Munich</v>
      </c>
      <c r="CM74" s="40" t="str">
        <f ca="1">IF(KOMatchRule=1,F74,CM61)</f>
        <v>Paris Saint-Germain</v>
      </c>
      <c r="CN74" s="45"/>
      <c r="CO74" s="45"/>
      <c r="CP74" s="41" t="str">
        <f ca="1">IF(KOMatchRule=1,I74,CP60)</f>
        <v>Porto</v>
      </c>
      <c r="CQ74" s="57"/>
      <c r="CR74" s="57"/>
      <c r="CT74" s="47">
        <f t="shared" ca="1" si="159"/>
        <v>0</v>
      </c>
      <c r="CU74" s="47">
        <f>IF(CN55&lt;&gt;"",IF(KOMatchRule=0,IF(AND(G55&lt;&gt;"",CM74=F74,CP74=I74),IF(OR(AND((G74+J74)&gt;(H74+K74),(CN74+CQ74)&gt;(CO74+CR74)),AND((G74+J74)&lt;(H74+K74),(CN74+CQ74)&lt;(CO74+CR74))),Bonu16+Bonu9,Bonu9),0),IF(OR(AND((G74+J74)&gt;(H74+K74),(CN74+CQ74)&gt;(CO74+CR74)),AND((G74+J74)&lt;(H74+K74),(CN74+CQ74)&lt;(CO74+CR74))),Bonu16,0))+IF(CS74&lt;&gt;"",IF(AND(F74=CM74,I74=CP74,CS74=L74),Bonu17,0),0),0)</f>
        <v>0</v>
      </c>
      <c r="CV74" s="42"/>
      <c r="CW74" s="53" t="str">
        <f t="shared" ca="1" si="160"/>
        <v>Bayern Munich</v>
      </c>
      <c r="CX74" s="40" t="str">
        <f ca="1">IF(KOMatchRule=1,F74,CX61)</f>
        <v>Paris Saint-Germain</v>
      </c>
      <c r="CY74" s="45"/>
      <c r="CZ74" s="45"/>
      <c r="DA74" s="41" t="str">
        <f ca="1">IF(KOMatchRule=1,I74,DA60)</f>
        <v>Porto</v>
      </c>
      <c r="DB74" s="57"/>
      <c r="DC74" s="57"/>
      <c r="DE74" s="47">
        <f t="shared" ca="1" si="161"/>
        <v>0</v>
      </c>
      <c r="DF74" s="47">
        <f>IF(CY55&lt;&gt;"",IF(KOMatchRule=0,IF(AND(G55&lt;&gt;"",CX74=F74,DA74=I74),IF(OR(AND((G74+J74)&gt;(H74+K74),(CY74+DB74)&gt;(CZ74+DC74)),AND((G74+J74)&lt;(H74+K74),(CY74+DB74)&lt;(CZ74+DC74))),Bonu16+Bonu9,Bonu9),0),IF(OR(AND((G74+J74)&gt;(H74+K74),(CY74+DB74)&gt;(CZ74+DC74)),AND((G74+J74)&lt;(H74+K74),(CY74+DB74)&lt;(CZ74+DC74))),Bonu16,0))+IF(DD74&lt;&gt;"",IF(AND(F74=CX74,I74=DA74,DD74=L74),Bonu17,0),0),0)</f>
        <v>0</v>
      </c>
      <c r="DG74" s="42"/>
      <c r="DH74" s="53" t="str">
        <f t="shared" ca="1" si="162"/>
        <v>Bayern Munich</v>
      </c>
      <c r="DI74" s="40" t="str">
        <f ca="1">IF(KOMatchRule=1,F74,DI61)</f>
        <v>Paris Saint-Germain</v>
      </c>
      <c r="DJ74" s="45"/>
      <c r="DK74" s="45"/>
      <c r="DL74" s="41" t="str">
        <f ca="1">IF(KOMatchRule=1,I74,DL60)</f>
        <v>Porto</v>
      </c>
      <c r="DM74" s="57"/>
      <c r="DN74" s="57"/>
      <c r="DP74" s="47">
        <f t="shared" ca="1" si="163"/>
        <v>0</v>
      </c>
      <c r="DQ74" s="47">
        <f>IF(DJ55&lt;&gt;"",IF(KOMatchRule=0,IF(AND(G55&lt;&gt;"",DI74=F74,DL74=I74),IF(OR(AND((G74+J74)&gt;(H74+K74),(DJ74+DM74)&gt;(DK74+DN74)),AND((G74+J74)&lt;(H74+K74),(DJ74+DM74)&lt;(DK74+DN74))),Bonu16+Bonu9,Bonu9),0),IF(OR(AND((G74+J74)&gt;(H74+K74),(DJ74+DM74)&gt;(DK74+DN74)),AND((G74+J74)&lt;(H74+K74),(DJ74+DM74)&lt;(DK74+DN74))),Bonu16,0))+IF(DO74&lt;&gt;"",IF(AND(F74=DI74,I74=DL74,DO74=L74),Bonu17,0),0),0)</f>
        <v>0</v>
      </c>
      <c r="DR74" s="42"/>
    </row>
    <row r="75" spans="1:122" x14ac:dyDescent="0.25">
      <c r="A75" s="53">
        <f t="shared" si="164"/>
        <v>52</v>
      </c>
      <c r="B75" s="249" t="str">
        <f t="shared" si="165"/>
        <v>Flamengo</v>
      </c>
      <c r="C75" s="242">
        <v>52</v>
      </c>
      <c r="D75" s="242" t="s">
        <v>60</v>
      </c>
      <c r="E75" s="243">
        <v>45837.666666666664</v>
      </c>
      <c r="F75" s="244" t="str">
        <f>F63</f>
        <v>Flamengo</v>
      </c>
      <c r="G75" s="44">
        <v>1</v>
      </c>
      <c r="H75" s="44">
        <v>0</v>
      </c>
      <c r="I75" s="245" t="str">
        <f>I62</f>
        <v>Benfica</v>
      </c>
      <c r="J75" s="258"/>
      <c r="K75" s="258"/>
      <c r="L75" s="251"/>
      <c r="M75" s="53" t="str">
        <f t="shared" ca="1" si="166"/>
        <v>Flamengo</v>
      </c>
      <c r="N75" s="40" t="str">
        <f ca="1">IF(KOMatchRule=1,F75,N63)</f>
        <v>Flamengo</v>
      </c>
      <c r="O75" s="45">
        <v>2</v>
      </c>
      <c r="P75" s="45">
        <v>0</v>
      </c>
      <c r="Q75" s="41" t="str">
        <f ca="1">IF(KOMatchRule=1,I75,Q62)</f>
        <v>Benfica</v>
      </c>
      <c r="R75" s="57"/>
      <c r="S75" s="57"/>
      <c r="U75" s="47">
        <f t="shared" ca="1" si="145"/>
        <v>6</v>
      </c>
      <c r="V75" s="47">
        <f ca="1">IF(O55&lt;&gt;"",IF(KOMatchRule=0,IF(AND(G55&lt;&gt;"",N75=F75,Q75=I75),IF(OR(AND((G75+J75)&gt;(H75+K75),(O75+R75)&gt;(P75+S75)),AND((G75+J75)&lt;(H75+K75),(O75+R75)&lt;(P75+S75))),Bonu16+Bonu9,Bonu9),0),IF(OR(AND((G75+J75)&gt;(H75+K75),(O75+R75)&gt;(P75+S75)),AND((G75+J75)&lt;(H75+K75),(O75+R75)&lt;(P75+S75))),Bonu16,0))+IF(T75&lt;&gt;"",IF(AND(F75=N75,I75=Q75,T75=L75),Bonu17,0),0),0)</f>
        <v>22</v>
      </c>
      <c r="W75" s="42"/>
      <c r="X75" s="53" t="str">
        <f t="shared" ca="1" si="146"/>
        <v>Los Angeles</v>
      </c>
      <c r="Y75" s="40" t="str">
        <f ca="1">IF(KOMatchRule=1,F75,Y63)</f>
        <v>Los Angeles</v>
      </c>
      <c r="Z75" s="45">
        <v>1</v>
      </c>
      <c r="AA75" s="45">
        <v>3</v>
      </c>
      <c r="AB75" s="41" t="str">
        <f ca="1">IF(KOMatchRule=1,I75,AB62)</f>
        <v>Boca Juniors</v>
      </c>
      <c r="AC75" s="57"/>
      <c r="AD75" s="57"/>
      <c r="AF75" s="47">
        <f t="shared" ca="1" si="147"/>
        <v>0</v>
      </c>
      <c r="AG75" s="47">
        <f ca="1">IF(Z55&lt;&gt;"",IF(KOMatchRule=0,IF(AND(G55&lt;&gt;"",Y75=F75,AB75=I75),IF(OR(AND((G75+J75)&gt;(H75+K75),(Z75+AC75)&gt;(AA75+AD75)),AND((G75+J75)&lt;(H75+K75),(Z75+AC75)&lt;(AA75+AD75))),Bonu16+Bonu9,Bonu9),0),IF(OR(AND((G75+J75)&gt;(H75+K75),(Z75+AC75)&gt;(AA75+AD75)),AND((G75+J75)&lt;(H75+K75),(Z75+AC75)&lt;(AA75+AD75))),Bonu16,0))+IF(AE75&lt;&gt;"",IF(AND(F75=Y75,I75=AB75,AE75=L75),Bonu17,0),0),0)</f>
        <v>0</v>
      </c>
      <c r="AH75" s="42"/>
      <c r="AI75" s="53" t="str">
        <f t="shared" ca="1" si="148"/>
        <v>Espérance Sportive de Tunis</v>
      </c>
      <c r="AJ75" s="40" t="str">
        <f ca="1">IF(KOMatchRule=1,F75,AJ63)</f>
        <v>Espérance Sportive de Tunis</v>
      </c>
      <c r="AK75" s="45"/>
      <c r="AL75" s="45"/>
      <c r="AM75" s="41" t="str">
        <f ca="1">IF(KOMatchRule=1,I75,AM62)</f>
        <v>Benfica</v>
      </c>
      <c r="AN75" s="57"/>
      <c r="AO75" s="57"/>
      <c r="AQ75" s="47">
        <f t="shared" ca="1" si="149"/>
        <v>0</v>
      </c>
      <c r="AR75" s="47">
        <f ca="1">IF(AK55&lt;&gt;"",IF(KOMatchRule=0,IF(AND(G55&lt;&gt;"",AJ75=F75,AM75=I75),IF(OR(AND((G75+J75)&gt;(H75+K75),(AK75+AN75)&gt;(AL75+AO75)),AND((G75+J75)&lt;(H75+K75),(AK75+AN75)&lt;(AL75+AO75))),Bonu16+Bonu9,Bonu9),0),IF(OR(AND((G75+J75)&gt;(H75+K75),(AK75+AN75)&gt;(AL75+AO75)),AND((G75+J75)&lt;(H75+K75),(AK75+AN75)&lt;(AL75+AO75))),Bonu16,0))+IF(AP75&lt;&gt;"",IF(AND(F75=AJ75,I75=AM75,AP75=L75),Bonu17,0),0),0)</f>
        <v>0</v>
      </c>
      <c r="AS75" s="42"/>
      <c r="AT75" s="53" t="str">
        <f t="shared" ca="1" si="150"/>
        <v>Flamengo</v>
      </c>
      <c r="AU75" s="40" t="str">
        <f ca="1">IF(KOMatchRule=1,F75,AU63)</f>
        <v>Flamengo</v>
      </c>
      <c r="AV75" s="45"/>
      <c r="AW75" s="45"/>
      <c r="AX75" s="41" t="str">
        <f ca="1">IF(KOMatchRule=1,I75,AX62)</f>
        <v>Benfica</v>
      </c>
      <c r="AY75" s="57"/>
      <c r="AZ75" s="57"/>
      <c r="BB75" s="47">
        <f t="shared" ca="1" si="151"/>
        <v>0</v>
      </c>
      <c r="BC75" s="47">
        <f>IF(AV55&lt;&gt;"",IF(KOMatchRule=0,IF(AND(G55&lt;&gt;"",AU75=F75,AX75=I75),IF(OR(AND((G75+J75)&gt;(H75+K75),(AV75+AY75)&gt;(AW75+AZ75)),AND((G75+J75)&lt;(H75+K75),(AV75+AY75)&lt;(AW75+AZ75))),Bonu16+Bonu9,Bonu9),0),IF(OR(AND((G75+J75)&gt;(H75+K75),(AV75+AY75)&gt;(AW75+AZ75)),AND((G75+J75)&lt;(H75+K75),(AV75+AY75)&lt;(AW75+AZ75))),Bonu16,0))+IF(BA75&lt;&gt;"",IF(AND(F75=AU75,I75=AX75,BA75=L75),Bonu17,0),0),0)</f>
        <v>0</v>
      </c>
      <c r="BD75" s="42"/>
      <c r="BE75" s="53" t="str">
        <f t="shared" ca="1" si="152"/>
        <v>Flamengo</v>
      </c>
      <c r="BF75" s="40" t="str">
        <f ca="1">IF(KOMatchRule=1,F75,BF63)</f>
        <v>Flamengo</v>
      </c>
      <c r="BG75" s="45"/>
      <c r="BH75" s="45"/>
      <c r="BI75" s="41" t="str">
        <f ca="1">IF(KOMatchRule=1,I75,BI62)</f>
        <v>Benfica</v>
      </c>
      <c r="BJ75" s="57"/>
      <c r="BK75" s="57"/>
      <c r="BM75" s="47">
        <f t="shared" ca="1" si="153"/>
        <v>0</v>
      </c>
      <c r="BN75" s="47">
        <f>IF(BG55&lt;&gt;"",IF(KOMatchRule=0,IF(AND(G55&lt;&gt;"",BF75=F75,BI75=I75),IF(OR(AND((G75+J75)&gt;(H75+K75),(BG75+BJ75)&gt;(BH75+BK75)),AND((G75+J75)&lt;(H75+K75),(BG75+BJ75)&lt;(BH75+BK75))),Bonu16+Bonu9,Bonu9),0),IF(OR(AND((G75+J75)&gt;(H75+K75),(BG75+BJ75)&gt;(BH75+BK75)),AND((G75+J75)&lt;(H75+K75),(BG75+BJ75)&lt;(BH75+BK75))),Bonu16,0))+IF(BL75&lt;&gt;"",IF(AND(F75=BF75,I75=BI75,BL75=L75),Bonu17,0),0),0)</f>
        <v>0</v>
      </c>
      <c r="BO75" s="42"/>
      <c r="BP75" s="53" t="str">
        <f t="shared" ca="1" si="154"/>
        <v>Flamengo</v>
      </c>
      <c r="BQ75" s="40" t="str">
        <f ca="1">IF(KOMatchRule=1,F75,BQ63)</f>
        <v>Flamengo</v>
      </c>
      <c r="BR75" s="45"/>
      <c r="BS75" s="45"/>
      <c r="BT75" s="41" t="str">
        <f ca="1">IF(KOMatchRule=1,I75,BT62)</f>
        <v>Benfica</v>
      </c>
      <c r="BU75" s="57"/>
      <c r="BV75" s="57"/>
      <c r="BX75" s="47">
        <f t="shared" ca="1" si="155"/>
        <v>0</v>
      </c>
      <c r="BY75" s="47">
        <f>IF(BR55&lt;&gt;"",IF(KOMatchRule=0,IF(AND(G55&lt;&gt;"",BQ75=F75,BT75=I75),IF(OR(AND((G75+J75)&gt;(H75+K75),(BR75+BU75)&gt;(BS75+BV75)),AND((G75+J75)&lt;(H75+K75),(BR75+BU75)&lt;(BS75+BV75))),Bonu16+Bonu9,Bonu9),0),IF(OR(AND((G75+J75)&gt;(H75+K75),(BR75+BU75)&gt;(BS75+BV75)),AND((G75+J75)&lt;(H75+K75),(BR75+BU75)&lt;(BS75+BV75))),Bonu16,0))+IF(BW75&lt;&gt;"",IF(AND(F75=BQ75,I75=BT75,BW75=L75),Bonu17,0),0),0)</f>
        <v>0</v>
      </c>
      <c r="BZ75" s="42"/>
      <c r="CA75" s="53" t="str">
        <f t="shared" ca="1" si="156"/>
        <v>Flamengo</v>
      </c>
      <c r="CB75" s="40" t="str">
        <f ca="1">IF(KOMatchRule=1,F75,CB63)</f>
        <v>Flamengo</v>
      </c>
      <c r="CC75" s="45"/>
      <c r="CD75" s="45"/>
      <c r="CE75" s="41" t="str">
        <f ca="1">IF(KOMatchRule=1,I75,CE62)</f>
        <v>Benfica</v>
      </c>
      <c r="CF75" s="57"/>
      <c r="CG75" s="57"/>
      <c r="CI75" s="47">
        <f t="shared" ca="1" si="157"/>
        <v>0</v>
      </c>
      <c r="CJ75" s="47">
        <f>IF(CC55&lt;&gt;"",IF(KOMatchRule=0,IF(AND(G55&lt;&gt;"",CB75=F75,CE75=I75),IF(OR(AND((G75+J75)&gt;(H75+K75),(CC75+CF75)&gt;(CD75+CG75)),AND((G75+J75)&lt;(H75+K75),(CC75+CF75)&lt;(CD75+CG75))),Bonu16+Bonu9,Bonu9),0),IF(OR(AND((G75+J75)&gt;(H75+K75),(CC75+CF75)&gt;(CD75+CG75)),AND((G75+J75)&lt;(H75+K75),(CC75+CF75)&lt;(CD75+CG75))),Bonu16,0))+IF(CH75&lt;&gt;"",IF(AND(F75=CB75,I75=CE75,CH75=L75),Bonu17,0),0),0)</f>
        <v>0</v>
      </c>
      <c r="CK75" s="42"/>
      <c r="CL75" s="53" t="str">
        <f t="shared" ca="1" si="158"/>
        <v>Flamengo</v>
      </c>
      <c r="CM75" s="40" t="str">
        <f ca="1">IF(KOMatchRule=1,F75,CM63)</f>
        <v>Flamengo</v>
      </c>
      <c r="CN75" s="45"/>
      <c r="CO75" s="45"/>
      <c r="CP75" s="41" t="str">
        <f ca="1">IF(KOMatchRule=1,I75,CP62)</f>
        <v>Benfica</v>
      </c>
      <c r="CQ75" s="57"/>
      <c r="CR75" s="57"/>
      <c r="CT75" s="47">
        <f t="shared" ca="1" si="159"/>
        <v>0</v>
      </c>
      <c r="CU75" s="47">
        <f>IF(CN55&lt;&gt;"",IF(KOMatchRule=0,IF(AND(G55&lt;&gt;"",CM75=F75,CP75=I75),IF(OR(AND((G75+J75)&gt;(H75+K75),(CN75+CQ75)&gt;(CO75+CR75)),AND((G75+J75)&lt;(H75+K75),(CN75+CQ75)&lt;(CO75+CR75))),Bonu16+Bonu9,Bonu9),0),IF(OR(AND((G75+J75)&gt;(H75+K75),(CN75+CQ75)&gt;(CO75+CR75)),AND((G75+J75)&lt;(H75+K75),(CN75+CQ75)&lt;(CO75+CR75))),Bonu16,0))+IF(CS75&lt;&gt;"",IF(AND(F75=CM75,I75=CP75,CS75=L75),Bonu17,0),0),0)</f>
        <v>0</v>
      </c>
      <c r="CV75" s="42"/>
      <c r="CW75" s="53" t="str">
        <f t="shared" ca="1" si="160"/>
        <v>Flamengo</v>
      </c>
      <c r="CX75" s="40" t="str">
        <f ca="1">IF(KOMatchRule=1,F75,CX63)</f>
        <v>Flamengo</v>
      </c>
      <c r="CY75" s="45"/>
      <c r="CZ75" s="45"/>
      <c r="DA75" s="41" t="str">
        <f ca="1">IF(KOMatchRule=1,I75,DA62)</f>
        <v>Benfica</v>
      </c>
      <c r="DB75" s="57"/>
      <c r="DC75" s="57"/>
      <c r="DE75" s="47">
        <f t="shared" ca="1" si="161"/>
        <v>0</v>
      </c>
      <c r="DF75" s="47">
        <f>IF(CY55&lt;&gt;"",IF(KOMatchRule=0,IF(AND(G55&lt;&gt;"",CX75=F75,DA75=I75),IF(OR(AND((G75+J75)&gt;(H75+K75),(CY75+DB75)&gt;(CZ75+DC75)),AND((G75+J75)&lt;(H75+K75),(CY75+DB75)&lt;(CZ75+DC75))),Bonu16+Bonu9,Bonu9),0),IF(OR(AND((G75+J75)&gt;(H75+K75),(CY75+DB75)&gt;(CZ75+DC75)),AND((G75+J75)&lt;(H75+K75),(CY75+DB75)&lt;(CZ75+DC75))),Bonu16,0))+IF(DD75&lt;&gt;"",IF(AND(F75=CX75,I75=DA75,DD75=L75),Bonu17,0),0),0)</f>
        <v>0</v>
      </c>
      <c r="DG75" s="42"/>
      <c r="DH75" s="53" t="str">
        <f t="shared" ca="1" si="162"/>
        <v>Flamengo</v>
      </c>
      <c r="DI75" s="40" t="str">
        <f ca="1">IF(KOMatchRule=1,F75,DI63)</f>
        <v>Flamengo</v>
      </c>
      <c r="DJ75" s="45"/>
      <c r="DK75" s="45"/>
      <c r="DL75" s="41" t="str">
        <f ca="1">IF(KOMatchRule=1,I75,DL62)</f>
        <v>Benfica</v>
      </c>
      <c r="DM75" s="57"/>
      <c r="DN75" s="57"/>
      <c r="DP75" s="47">
        <f t="shared" ca="1" si="163"/>
        <v>0</v>
      </c>
      <c r="DQ75" s="47">
        <f>IF(DJ55&lt;&gt;"",IF(KOMatchRule=0,IF(AND(G55&lt;&gt;"",DI75=F75,DL75=I75),IF(OR(AND((G75+J75)&gt;(H75+K75),(DJ75+DM75)&gt;(DK75+DN75)),AND((G75+J75)&lt;(H75+K75),(DJ75+DM75)&lt;(DK75+DN75))),Bonu16+Bonu9,Bonu9),0),IF(OR(AND((G75+J75)&gt;(H75+K75),(DJ75+DM75)&gt;(DK75+DN75)),AND((G75+J75)&lt;(H75+K75),(DJ75+DM75)&lt;(DK75+DN75))),Bonu16,0))+IF(DO75&lt;&gt;"",IF(AND(F75=DI75,I75=DL75,DO75=L75),Bonu17,0),0),0)</f>
        <v>0</v>
      </c>
      <c r="DR75" s="42"/>
    </row>
    <row r="76" spans="1:122" x14ac:dyDescent="0.25">
      <c r="A76" s="53">
        <f t="shared" si="164"/>
        <v>53</v>
      </c>
      <c r="B76" s="249" t="str">
        <f t="shared" si="165"/>
        <v>River Plate</v>
      </c>
      <c r="C76" s="242">
        <v>53</v>
      </c>
      <c r="D76" s="242" t="s">
        <v>60</v>
      </c>
      <c r="E76" s="243">
        <v>45838.625</v>
      </c>
      <c r="F76" s="244" t="str">
        <f>F64</f>
        <v>River Plate</v>
      </c>
      <c r="G76" s="44">
        <v>3</v>
      </c>
      <c r="H76" s="44">
        <v>3</v>
      </c>
      <c r="I76" s="245" t="str">
        <f>I65</f>
        <v>Borussia Dortmund</v>
      </c>
      <c r="J76" s="258">
        <v>5</v>
      </c>
      <c r="K76" s="258">
        <v>4</v>
      </c>
      <c r="L76" s="251"/>
      <c r="M76" s="53" t="str">
        <f t="shared" ca="1" si="166"/>
        <v>Internazionale</v>
      </c>
      <c r="N76" s="40" t="str">
        <f ca="1">IF(KOMatchRule=1,F76,N64)</f>
        <v>Internazionale</v>
      </c>
      <c r="O76" s="45">
        <v>1</v>
      </c>
      <c r="P76" s="45">
        <v>0</v>
      </c>
      <c r="Q76" s="41" t="str">
        <f ca="1">IF(KOMatchRule=1,I76,Q65)</f>
        <v>Borussia Dortmund</v>
      </c>
      <c r="R76" s="57"/>
      <c r="S76" s="57"/>
      <c r="U76" s="47">
        <f t="shared" ca="1" si="145"/>
        <v>0</v>
      </c>
      <c r="V76" s="47">
        <f ca="1">IF(O55&lt;&gt;"",IF(KOMatchRule=0,IF(AND(G55&lt;&gt;"",N76=F76,Q76=I76),IF(OR(AND((G76+J76)&gt;(H76+K76),(O76+R76)&gt;(P76+S76)),AND((G76+J76)&lt;(H76+K76),(O76+R76)&lt;(P76+S76))),Bonu16+Bonu9,Bonu9),0),IF(OR(AND((G76+J76)&gt;(H76+K76),(O76+R76)&gt;(P76+S76)),AND((G76+J76)&lt;(H76+K76),(O76+R76)&lt;(P76+S76))),Bonu16,0))+IF(T76&lt;&gt;"",IF(AND(F76=N76,I76=Q76,T76=L76),Bonu17,0),0),0)</f>
        <v>0</v>
      </c>
      <c r="W76" s="42"/>
      <c r="X76" s="53" t="str">
        <f t="shared" ca="1" si="146"/>
        <v>Monterrey</v>
      </c>
      <c r="Y76" s="40" t="str">
        <f ca="1">IF(KOMatchRule=1,F76,Y64)</f>
        <v>Monterrey</v>
      </c>
      <c r="Z76" s="45">
        <v>2</v>
      </c>
      <c r="AA76" s="45">
        <v>2</v>
      </c>
      <c r="AB76" s="41" t="str">
        <f ca="1">IF(KOMatchRule=1,I76,AB65)</f>
        <v>Mamelodi Sundowns</v>
      </c>
      <c r="AC76" s="57">
        <v>4</v>
      </c>
      <c r="AD76" s="57">
        <v>3</v>
      </c>
      <c r="AF76" s="47">
        <f t="shared" ca="1" si="147"/>
        <v>0</v>
      </c>
      <c r="AG76" s="47">
        <f ca="1">IF(Z55&lt;&gt;"",IF(KOMatchRule=0,IF(AND(G55&lt;&gt;"",Y76=F76,AB76=I76),IF(OR(AND((G76+J76)&gt;(H76+K76),(Z76+AC76)&gt;(AA76+AD76)),AND((G76+J76)&lt;(H76+K76),(Z76+AC76)&lt;(AA76+AD76))),Bonu16+Bonu9,Bonu9),0),IF(OR(AND((G76+J76)&gt;(H76+K76),(Z76+AC76)&gt;(AA76+AD76)),AND((G76+J76)&lt;(H76+K76),(Z76+AC76)&lt;(AA76+AD76))),Bonu16,0))+IF(AE76&lt;&gt;"",IF(AND(F76=Y76,I76=AB76,AE76=L76),Bonu17,0),0),0)</f>
        <v>0</v>
      </c>
      <c r="AH76" s="42"/>
      <c r="AI76" s="53" t="str">
        <f t="shared" ca="1" si="148"/>
        <v>Urawa Red Diamonds</v>
      </c>
      <c r="AJ76" s="40" t="str">
        <f ca="1">IF(KOMatchRule=1,F76,AJ64)</f>
        <v>Urawa Red Diamonds</v>
      </c>
      <c r="AK76" s="45"/>
      <c r="AL76" s="45"/>
      <c r="AM76" s="41" t="str">
        <f ca="1">IF(KOMatchRule=1,I76,AM65)</f>
        <v>Mamelodi Sundowns</v>
      </c>
      <c r="AN76" s="57"/>
      <c r="AO76" s="57"/>
      <c r="AQ76" s="47">
        <f t="shared" ca="1" si="149"/>
        <v>0</v>
      </c>
      <c r="AR76" s="47">
        <f ca="1">IF(AK55&lt;&gt;"",IF(KOMatchRule=0,IF(AND(G55&lt;&gt;"",AJ76=F76,AM76=I76),IF(OR(AND((G76+J76)&gt;(H76+K76),(AK76+AN76)&gt;(AL76+AO76)),AND((G76+J76)&lt;(H76+K76),(AK76+AN76)&lt;(AL76+AO76))),Bonu16+Bonu9,Bonu9),0),IF(OR(AND((G76+J76)&gt;(H76+K76),(AK76+AN76)&gt;(AL76+AO76)),AND((G76+J76)&lt;(H76+K76),(AK76+AN76)&lt;(AL76+AO76))),Bonu16,0))+IF(AP76&lt;&gt;"",IF(AND(F76=AJ76,I76=AM76,AP76=L76),Bonu17,0),0),0)</f>
        <v>0</v>
      </c>
      <c r="AS76" s="42"/>
      <c r="AT76" s="53" t="str">
        <f t="shared" ca="1" si="150"/>
        <v>River Plate</v>
      </c>
      <c r="AU76" s="40" t="str">
        <f ca="1">IF(KOMatchRule=1,F76,AU64)</f>
        <v>River Plate</v>
      </c>
      <c r="AV76" s="45"/>
      <c r="AW76" s="45"/>
      <c r="AX76" s="41" t="str">
        <f ca="1">IF(KOMatchRule=1,I76,AX65)</f>
        <v>Borussia Dortmund</v>
      </c>
      <c r="AY76" s="57"/>
      <c r="AZ76" s="57"/>
      <c r="BB76" s="47">
        <f t="shared" ca="1" si="151"/>
        <v>0</v>
      </c>
      <c r="BC76" s="47">
        <f>IF(AV55&lt;&gt;"",IF(KOMatchRule=0,IF(AND(G55&lt;&gt;"",AU76=F76,AX76=I76),IF(OR(AND((G76+J76)&gt;(H76+K76),(AV76+AY76)&gt;(AW76+AZ76)),AND((G76+J76)&lt;(H76+K76),(AV76+AY76)&lt;(AW76+AZ76))),Bonu16+Bonu9,Bonu9),0),IF(OR(AND((G76+J76)&gt;(H76+K76),(AV76+AY76)&gt;(AW76+AZ76)),AND((G76+J76)&lt;(H76+K76),(AV76+AY76)&lt;(AW76+AZ76))),Bonu16,0))+IF(BA76&lt;&gt;"",IF(AND(F76=AU76,I76=AX76,BA76=L76),Bonu17,0),0),0)</f>
        <v>0</v>
      </c>
      <c r="BD76" s="42"/>
      <c r="BE76" s="53" t="str">
        <f t="shared" ca="1" si="152"/>
        <v>River Plate</v>
      </c>
      <c r="BF76" s="40" t="str">
        <f ca="1">IF(KOMatchRule=1,F76,BF64)</f>
        <v>River Plate</v>
      </c>
      <c r="BG76" s="45"/>
      <c r="BH76" s="45"/>
      <c r="BI76" s="41" t="str">
        <f ca="1">IF(KOMatchRule=1,I76,BI65)</f>
        <v>Borussia Dortmund</v>
      </c>
      <c r="BJ76" s="57"/>
      <c r="BK76" s="57"/>
      <c r="BM76" s="47">
        <f t="shared" ca="1" si="153"/>
        <v>0</v>
      </c>
      <c r="BN76" s="47">
        <f>IF(BG55&lt;&gt;"",IF(KOMatchRule=0,IF(AND(G55&lt;&gt;"",BF76=F76,BI76=I76),IF(OR(AND((G76+J76)&gt;(H76+K76),(BG76+BJ76)&gt;(BH76+BK76)),AND((G76+J76)&lt;(H76+K76),(BG76+BJ76)&lt;(BH76+BK76))),Bonu16+Bonu9,Bonu9),0),IF(OR(AND((G76+J76)&gt;(H76+K76),(BG76+BJ76)&gt;(BH76+BK76)),AND((G76+J76)&lt;(H76+K76),(BG76+BJ76)&lt;(BH76+BK76))),Bonu16,0))+IF(BL76&lt;&gt;"",IF(AND(F76=BF76,I76=BI76,BL76=L76),Bonu17,0),0),0)</f>
        <v>0</v>
      </c>
      <c r="BO76" s="42"/>
      <c r="BP76" s="53" t="str">
        <f t="shared" ca="1" si="154"/>
        <v>River Plate</v>
      </c>
      <c r="BQ76" s="40" t="str">
        <f ca="1">IF(KOMatchRule=1,F76,BQ64)</f>
        <v>River Plate</v>
      </c>
      <c r="BR76" s="45"/>
      <c r="BS76" s="45"/>
      <c r="BT76" s="41" t="str">
        <f ca="1">IF(KOMatchRule=1,I76,BT65)</f>
        <v>Borussia Dortmund</v>
      </c>
      <c r="BU76" s="57"/>
      <c r="BV76" s="57"/>
      <c r="BX76" s="47">
        <f t="shared" ca="1" si="155"/>
        <v>0</v>
      </c>
      <c r="BY76" s="47">
        <f>IF(BR55&lt;&gt;"",IF(KOMatchRule=0,IF(AND(G55&lt;&gt;"",BQ76=F76,BT76=I76),IF(OR(AND((G76+J76)&gt;(H76+K76),(BR76+BU76)&gt;(BS76+BV76)),AND((G76+J76)&lt;(H76+K76),(BR76+BU76)&lt;(BS76+BV76))),Bonu16+Bonu9,Bonu9),0),IF(OR(AND((G76+J76)&gt;(H76+K76),(BR76+BU76)&gt;(BS76+BV76)),AND((G76+J76)&lt;(H76+K76),(BR76+BU76)&lt;(BS76+BV76))),Bonu16,0))+IF(BW76&lt;&gt;"",IF(AND(F76=BQ76,I76=BT76,BW76=L76),Bonu17,0),0),0)</f>
        <v>0</v>
      </c>
      <c r="BZ76" s="42"/>
      <c r="CA76" s="53" t="str">
        <f t="shared" ca="1" si="156"/>
        <v>River Plate</v>
      </c>
      <c r="CB76" s="40" t="str">
        <f ca="1">IF(KOMatchRule=1,F76,CB64)</f>
        <v>River Plate</v>
      </c>
      <c r="CC76" s="45"/>
      <c r="CD76" s="45"/>
      <c r="CE76" s="41" t="str">
        <f ca="1">IF(KOMatchRule=1,I76,CE65)</f>
        <v>Borussia Dortmund</v>
      </c>
      <c r="CF76" s="57"/>
      <c r="CG76" s="57"/>
      <c r="CI76" s="47">
        <f t="shared" ca="1" si="157"/>
        <v>0</v>
      </c>
      <c r="CJ76" s="47">
        <f>IF(CC55&lt;&gt;"",IF(KOMatchRule=0,IF(AND(G55&lt;&gt;"",CB76=F76,CE76=I76),IF(OR(AND((G76+J76)&gt;(H76+K76),(CC76+CF76)&gt;(CD76+CG76)),AND((G76+J76)&lt;(H76+K76),(CC76+CF76)&lt;(CD76+CG76))),Bonu16+Bonu9,Bonu9),0),IF(OR(AND((G76+J76)&gt;(H76+K76),(CC76+CF76)&gt;(CD76+CG76)),AND((G76+J76)&lt;(H76+K76),(CC76+CF76)&lt;(CD76+CG76))),Bonu16,0))+IF(CH76&lt;&gt;"",IF(AND(F76=CB76,I76=CE76,CH76=L76),Bonu17,0),0),0)</f>
        <v>0</v>
      </c>
      <c r="CK76" s="42"/>
      <c r="CL76" s="53" t="str">
        <f t="shared" ca="1" si="158"/>
        <v>River Plate</v>
      </c>
      <c r="CM76" s="40" t="str">
        <f ca="1">IF(KOMatchRule=1,F76,CM64)</f>
        <v>River Plate</v>
      </c>
      <c r="CN76" s="45"/>
      <c r="CO76" s="45"/>
      <c r="CP76" s="41" t="str">
        <f ca="1">IF(KOMatchRule=1,I76,CP65)</f>
        <v>Borussia Dortmund</v>
      </c>
      <c r="CQ76" s="57"/>
      <c r="CR76" s="57"/>
      <c r="CT76" s="47">
        <f t="shared" ca="1" si="159"/>
        <v>0</v>
      </c>
      <c r="CU76" s="47">
        <f>IF(CN55&lt;&gt;"",IF(KOMatchRule=0,IF(AND(G55&lt;&gt;"",CM76=F76,CP76=I76),IF(OR(AND((G76+J76)&gt;(H76+K76),(CN76+CQ76)&gt;(CO76+CR76)),AND((G76+J76)&lt;(H76+K76),(CN76+CQ76)&lt;(CO76+CR76))),Bonu16+Bonu9,Bonu9),0),IF(OR(AND((G76+J76)&gt;(H76+K76),(CN76+CQ76)&gt;(CO76+CR76)),AND((G76+J76)&lt;(H76+K76),(CN76+CQ76)&lt;(CO76+CR76))),Bonu16,0))+IF(CS76&lt;&gt;"",IF(AND(F76=CM76,I76=CP76,CS76=L76),Bonu17,0),0),0)</f>
        <v>0</v>
      </c>
      <c r="CV76" s="42"/>
      <c r="CW76" s="53" t="str">
        <f t="shared" ca="1" si="160"/>
        <v>River Plate</v>
      </c>
      <c r="CX76" s="40" t="str">
        <f ca="1">IF(KOMatchRule=1,F76,CX64)</f>
        <v>River Plate</v>
      </c>
      <c r="CY76" s="45"/>
      <c r="CZ76" s="45"/>
      <c r="DA76" s="41" t="str">
        <f ca="1">IF(KOMatchRule=1,I76,DA65)</f>
        <v>Borussia Dortmund</v>
      </c>
      <c r="DB76" s="57"/>
      <c r="DC76" s="57"/>
      <c r="DE76" s="47">
        <f t="shared" ca="1" si="161"/>
        <v>0</v>
      </c>
      <c r="DF76" s="47">
        <f>IF(CY55&lt;&gt;"",IF(KOMatchRule=0,IF(AND(G55&lt;&gt;"",CX76=F76,DA76=I76),IF(OR(AND((G76+J76)&gt;(H76+K76),(CY76+DB76)&gt;(CZ76+DC76)),AND((G76+J76)&lt;(H76+K76),(CY76+DB76)&lt;(CZ76+DC76))),Bonu16+Bonu9,Bonu9),0),IF(OR(AND((G76+J76)&gt;(H76+K76),(CY76+DB76)&gt;(CZ76+DC76)),AND((G76+J76)&lt;(H76+K76),(CY76+DB76)&lt;(CZ76+DC76))),Bonu16,0))+IF(DD76&lt;&gt;"",IF(AND(F76=CX76,I76=DA76,DD76=L76),Bonu17,0),0),0)</f>
        <v>0</v>
      </c>
      <c r="DG76" s="42"/>
      <c r="DH76" s="53" t="str">
        <f t="shared" ca="1" si="162"/>
        <v>River Plate</v>
      </c>
      <c r="DI76" s="40" t="str">
        <f ca="1">IF(KOMatchRule=1,F76,DI64)</f>
        <v>River Plate</v>
      </c>
      <c r="DJ76" s="45"/>
      <c r="DK76" s="45"/>
      <c r="DL76" s="41" t="str">
        <f ca="1">IF(KOMatchRule=1,I76,DL65)</f>
        <v>Borussia Dortmund</v>
      </c>
      <c r="DM76" s="57"/>
      <c r="DN76" s="57"/>
      <c r="DP76" s="47">
        <f t="shared" ca="1" si="163"/>
        <v>0</v>
      </c>
      <c r="DQ76" s="47">
        <f>IF(DJ55&lt;&gt;"",IF(KOMatchRule=0,IF(AND(G55&lt;&gt;"",DI76=F76,DL76=I76),IF(OR(AND((G76+J76)&gt;(H76+K76),(DJ76+DM76)&gt;(DK76+DN76)),AND((G76+J76)&lt;(H76+K76),(DJ76+DM76)&lt;(DK76+DN76))),Bonu16+Bonu9,Bonu9),0),IF(OR(AND((G76+J76)&gt;(H76+K76),(DJ76+DM76)&gt;(DK76+DN76)),AND((G76+J76)&lt;(H76+K76),(DJ76+DM76)&lt;(DK76+DN76))),Bonu16,0))+IF(DO76&lt;&gt;"",IF(AND(F76=DI76,I76=DL76,DO76=L76),Bonu17,0),0),0)</f>
        <v>0</v>
      </c>
      <c r="DR76" s="42"/>
    </row>
    <row r="77" spans="1:122" x14ac:dyDescent="0.25">
      <c r="A77" s="53">
        <f t="shared" si="164"/>
        <v>54</v>
      </c>
      <c r="B77" s="249" t="str">
        <f t="shared" si="165"/>
        <v>Fluminense</v>
      </c>
      <c r="C77" s="242">
        <v>54</v>
      </c>
      <c r="D77" s="242" t="s">
        <v>60</v>
      </c>
      <c r="E77" s="243">
        <v>45838.875</v>
      </c>
      <c r="F77" s="244" t="str">
        <f>F66</f>
        <v>Manchester City</v>
      </c>
      <c r="G77" s="44">
        <v>2</v>
      </c>
      <c r="H77" s="44">
        <v>0</v>
      </c>
      <c r="I77" s="245" t="str">
        <f>I67</f>
        <v>Al Hilal</v>
      </c>
      <c r="J77" s="258"/>
      <c r="K77" s="258"/>
      <c r="L77" s="251"/>
      <c r="M77" s="53" t="str">
        <f t="shared" ca="1" si="166"/>
        <v>Fluminense</v>
      </c>
      <c r="N77" s="40" t="str">
        <f ca="1">IF(KOMatchRule=1,F77,N66)</f>
        <v>Juventus</v>
      </c>
      <c r="O77" s="45">
        <v>2</v>
      </c>
      <c r="P77" s="45">
        <v>1</v>
      </c>
      <c r="Q77" s="41" t="str">
        <f ca="1">IF(KOMatchRule=1,I77,Q67)</f>
        <v>Al Hilal</v>
      </c>
      <c r="R77" s="57"/>
      <c r="S77" s="57"/>
      <c r="U77" s="47">
        <f t="shared" ca="1" si="145"/>
        <v>0</v>
      </c>
      <c r="V77" s="47">
        <f ca="1">IF(O55&lt;&gt;"",IF(KOMatchRule=0,IF(AND(G55&lt;&gt;"",N77=F77,Q77=I77),IF(OR(AND((G77+J77)&gt;(H77+K77),(O77+R77)&gt;(P77+S77)),AND((G77+J77)&lt;(H77+K77),(O77+R77)&lt;(P77+S77))),Bonu16+Bonu9,Bonu9),0),IF(OR(AND((G77+J77)&gt;(H77+K77),(O77+R77)&gt;(P77+S77)),AND((G77+J77)&lt;(H77+K77),(O77+R77)&lt;(P77+S77))),Bonu16,0))+IF(T77&lt;&gt;"",IF(AND(F77=N77,I77=Q77,T77=L77),Bonu17,0),0),0)</f>
        <v>0</v>
      </c>
      <c r="W77" s="42"/>
      <c r="X77" s="53" t="str">
        <f t="shared" ca="1" si="146"/>
        <v>Ulsan HD</v>
      </c>
      <c r="Y77" s="40" t="str">
        <f ca="1">IF(KOMatchRule=1,F77,Y66)</f>
        <v>Wydad AC</v>
      </c>
      <c r="Z77" s="45">
        <v>1</v>
      </c>
      <c r="AA77" s="45">
        <v>0</v>
      </c>
      <c r="AB77" s="41" t="str">
        <f ca="1">IF(KOMatchRule=1,I77,AB67)</f>
        <v>Pachuca</v>
      </c>
      <c r="AC77" s="57"/>
      <c r="AD77" s="57"/>
      <c r="AF77" s="47">
        <f t="shared" ca="1" si="147"/>
        <v>0</v>
      </c>
      <c r="AG77" s="47">
        <f ca="1">IF(Z55&lt;&gt;"",IF(KOMatchRule=0,IF(AND(G55&lt;&gt;"",Y77=F77,AB77=I77),IF(OR(AND((G77+J77)&gt;(H77+K77),(Z77+AC77)&gt;(AA77+AD77)),AND((G77+J77)&lt;(H77+K77),(Z77+AC77)&lt;(AA77+AD77))),Bonu16+Bonu9,Bonu9),0),IF(OR(AND((G77+J77)&gt;(H77+K77),(Z77+AC77)&gt;(AA77+AD77)),AND((G77+J77)&lt;(H77+K77),(Z77+AC77)&lt;(AA77+AD77))),Bonu16,0))+IF(AE77&lt;&gt;"",IF(AND(F77=Y77,I77=AB77,AE77=L77),Bonu17,0),0),0)</f>
        <v>0</v>
      </c>
      <c r="AH77" s="42"/>
      <c r="AI77" s="53" t="str">
        <f t="shared" ca="1" si="148"/>
        <v>Borussia Dortmund</v>
      </c>
      <c r="AJ77" s="40" t="str">
        <f ca="1">IF(KOMatchRule=1,F77,AJ66)</f>
        <v>Al Ain</v>
      </c>
      <c r="AK77" s="45"/>
      <c r="AL77" s="45"/>
      <c r="AM77" s="41" t="str">
        <f ca="1">IF(KOMatchRule=1,I77,AM67)</f>
        <v>Real Madrid</v>
      </c>
      <c r="AN77" s="57"/>
      <c r="AO77" s="57"/>
      <c r="AQ77" s="47">
        <f t="shared" ca="1" si="149"/>
        <v>0</v>
      </c>
      <c r="AR77" s="47">
        <f ca="1">IF(AK55&lt;&gt;"",IF(KOMatchRule=0,IF(AND(G55&lt;&gt;"",AJ77=F77,AM77=I77),IF(OR(AND((G77+J77)&gt;(H77+K77),(AK77+AN77)&gt;(AL77+AO77)),AND((G77+J77)&lt;(H77+K77),(AK77+AN77)&lt;(AL77+AO77))),Bonu16+Bonu9,Bonu9),0),IF(OR(AND((G77+J77)&gt;(H77+K77),(AK77+AN77)&gt;(AL77+AO77)),AND((G77+J77)&lt;(H77+K77),(AK77+AN77)&lt;(AL77+AO77))),Bonu16,0))+IF(AP77&lt;&gt;"",IF(AND(F77=AJ77,I77=AM77,AP77=L77),Bonu17,0),0),0)</f>
        <v>0</v>
      </c>
      <c r="AS77" s="42"/>
      <c r="AT77" s="53" t="str">
        <f t="shared" ca="1" si="150"/>
        <v>Fluminense</v>
      </c>
      <c r="AU77" s="40" t="str">
        <f ca="1">IF(KOMatchRule=1,F77,AU66)</f>
        <v>Manchester City</v>
      </c>
      <c r="AV77" s="45"/>
      <c r="AW77" s="45"/>
      <c r="AX77" s="41" t="str">
        <f ca="1">IF(KOMatchRule=1,I77,AX67)</f>
        <v>Salzburg</v>
      </c>
      <c r="AY77" s="57"/>
      <c r="AZ77" s="57"/>
      <c r="BB77" s="47">
        <f t="shared" ca="1" si="151"/>
        <v>0</v>
      </c>
      <c r="BC77" s="47">
        <f>IF(AV55&lt;&gt;"",IF(KOMatchRule=0,IF(AND(G55&lt;&gt;"",AU77=F77,AX77=I77),IF(OR(AND((G77+J77)&gt;(H77+K77),(AV77+AY77)&gt;(AW77+AZ77)),AND((G77+J77)&lt;(H77+K77),(AV77+AY77)&lt;(AW77+AZ77))),Bonu16+Bonu9,Bonu9),0),IF(OR(AND((G77+J77)&gt;(H77+K77),(AV77+AY77)&gt;(AW77+AZ77)),AND((G77+J77)&lt;(H77+K77),(AV77+AY77)&lt;(AW77+AZ77))),Bonu16,0))+IF(BA77&lt;&gt;"",IF(AND(F77=AU77,I77=AX77,BA77=L77),Bonu17,0),0),0)</f>
        <v>0</v>
      </c>
      <c r="BD77" s="42"/>
      <c r="BE77" s="53" t="str">
        <f t="shared" ca="1" si="152"/>
        <v>Fluminense</v>
      </c>
      <c r="BF77" s="40" t="str">
        <f ca="1">IF(KOMatchRule=1,F77,BF66)</f>
        <v>Manchester City</v>
      </c>
      <c r="BG77" s="45"/>
      <c r="BH77" s="45"/>
      <c r="BI77" s="41" t="str">
        <f ca="1">IF(KOMatchRule=1,I77,BI67)</f>
        <v>Salzburg</v>
      </c>
      <c r="BJ77" s="57"/>
      <c r="BK77" s="57"/>
      <c r="BM77" s="47">
        <f t="shared" ca="1" si="153"/>
        <v>0</v>
      </c>
      <c r="BN77" s="47">
        <f>IF(BG55&lt;&gt;"",IF(KOMatchRule=0,IF(AND(G55&lt;&gt;"",BF77=F77,BI77=I77),IF(OR(AND((G77+J77)&gt;(H77+K77),(BG77+BJ77)&gt;(BH77+BK77)),AND((G77+J77)&lt;(H77+K77),(BG77+BJ77)&lt;(BH77+BK77))),Bonu16+Bonu9,Bonu9),0),IF(OR(AND((G77+J77)&gt;(H77+K77),(BG77+BJ77)&gt;(BH77+BK77)),AND((G77+J77)&lt;(H77+K77),(BG77+BJ77)&lt;(BH77+BK77))),Bonu16,0))+IF(BL77&lt;&gt;"",IF(AND(F77=BF77,I77=BI77,BL77=L77),Bonu17,0),0),0)</f>
        <v>0</v>
      </c>
      <c r="BO77" s="42"/>
      <c r="BP77" s="53" t="str">
        <f t="shared" ca="1" si="154"/>
        <v>Fluminense</v>
      </c>
      <c r="BQ77" s="40" t="str">
        <f ca="1">IF(KOMatchRule=1,F77,BQ66)</f>
        <v>Manchester City</v>
      </c>
      <c r="BR77" s="45"/>
      <c r="BS77" s="45"/>
      <c r="BT77" s="41" t="str">
        <f ca="1">IF(KOMatchRule=1,I77,BT67)</f>
        <v>Salzburg</v>
      </c>
      <c r="BU77" s="57"/>
      <c r="BV77" s="57"/>
      <c r="BX77" s="47">
        <f t="shared" ca="1" si="155"/>
        <v>0</v>
      </c>
      <c r="BY77" s="47">
        <f>IF(BR55&lt;&gt;"",IF(KOMatchRule=0,IF(AND(G55&lt;&gt;"",BQ77=F77,BT77=I77),IF(OR(AND((G77+J77)&gt;(H77+K77),(BR77+BU77)&gt;(BS77+BV77)),AND((G77+J77)&lt;(H77+K77),(BR77+BU77)&lt;(BS77+BV77))),Bonu16+Bonu9,Bonu9),0),IF(OR(AND((G77+J77)&gt;(H77+K77),(BR77+BU77)&gt;(BS77+BV77)),AND((G77+J77)&lt;(H77+K77),(BR77+BU77)&lt;(BS77+BV77))),Bonu16,0))+IF(BW77&lt;&gt;"",IF(AND(F77=BQ77,I77=BT77,BW77=L77),Bonu17,0),0),0)</f>
        <v>0</v>
      </c>
      <c r="BZ77" s="42"/>
      <c r="CA77" s="53" t="str">
        <f t="shared" ca="1" si="156"/>
        <v>Fluminense</v>
      </c>
      <c r="CB77" s="40" t="str">
        <f ca="1">IF(KOMatchRule=1,F77,CB66)</f>
        <v>Manchester City</v>
      </c>
      <c r="CC77" s="45"/>
      <c r="CD77" s="45"/>
      <c r="CE77" s="41" t="str">
        <f ca="1">IF(KOMatchRule=1,I77,CE67)</f>
        <v>Salzburg</v>
      </c>
      <c r="CF77" s="57"/>
      <c r="CG77" s="57"/>
      <c r="CI77" s="47">
        <f t="shared" ca="1" si="157"/>
        <v>0</v>
      </c>
      <c r="CJ77" s="47">
        <f>IF(CC55&lt;&gt;"",IF(KOMatchRule=0,IF(AND(G55&lt;&gt;"",CB77=F77,CE77=I77),IF(OR(AND((G77+J77)&gt;(H77+K77),(CC77+CF77)&gt;(CD77+CG77)),AND((G77+J77)&lt;(H77+K77),(CC77+CF77)&lt;(CD77+CG77))),Bonu16+Bonu9,Bonu9),0),IF(OR(AND((G77+J77)&gt;(H77+K77),(CC77+CF77)&gt;(CD77+CG77)),AND((G77+J77)&lt;(H77+K77),(CC77+CF77)&lt;(CD77+CG77))),Bonu16,0))+IF(CH77&lt;&gt;"",IF(AND(F77=CB77,I77=CE77,CH77=L77),Bonu17,0),0),0)</f>
        <v>0</v>
      </c>
      <c r="CK77" s="42"/>
      <c r="CL77" s="53" t="str">
        <f t="shared" ca="1" si="158"/>
        <v>Fluminense</v>
      </c>
      <c r="CM77" s="40" t="str">
        <f ca="1">IF(KOMatchRule=1,F77,CM66)</f>
        <v>Manchester City</v>
      </c>
      <c r="CN77" s="45"/>
      <c r="CO77" s="45"/>
      <c r="CP77" s="41" t="str">
        <f ca="1">IF(KOMatchRule=1,I77,CP67)</f>
        <v>Salzburg</v>
      </c>
      <c r="CQ77" s="57"/>
      <c r="CR77" s="57"/>
      <c r="CT77" s="47">
        <f t="shared" ca="1" si="159"/>
        <v>0</v>
      </c>
      <c r="CU77" s="47">
        <f>IF(CN55&lt;&gt;"",IF(KOMatchRule=0,IF(AND(G55&lt;&gt;"",CM77=F77,CP77=I77),IF(OR(AND((G77+J77)&gt;(H77+K77),(CN77+CQ77)&gt;(CO77+CR77)),AND((G77+J77)&lt;(H77+K77),(CN77+CQ77)&lt;(CO77+CR77))),Bonu16+Bonu9,Bonu9),0),IF(OR(AND((G77+J77)&gt;(H77+K77),(CN77+CQ77)&gt;(CO77+CR77)),AND((G77+J77)&lt;(H77+K77),(CN77+CQ77)&lt;(CO77+CR77))),Bonu16,0))+IF(CS77&lt;&gt;"",IF(AND(F77=CM77,I77=CP77,CS77=L77),Bonu17,0),0),0)</f>
        <v>0</v>
      </c>
      <c r="CV77" s="42"/>
      <c r="CW77" s="53" t="str">
        <f t="shared" ca="1" si="160"/>
        <v>Fluminense</v>
      </c>
      <c r="CX77" s="40" t="str">
        <f ca="1">IF(KOMatchRule=1,F77,CX66)</f>
        <v>Manchester City</v>
      </c>
      <c r="CY77" s="45"/>
      <c r="CZ77" s="45"/>
      <c r="DA77" s="41" t="str">
        <f ca="1">IF(KOMatchRule=1,I77,DA67)</f>
        <v>Salzburg</v>
      </c>
      <c r="DB77" s="57"/>
      <c r="DC77" s="57"/>
      <c r="DE77" s="47">
        <f t="shared" ca="1" si="161"/>
        <v>0</v>
      </c>
      <c r="DF77" s="47">
        <f>IF(CY55&lt;&gt;"",IF(KOMatchRule=0,IF(AND(G55&lt;&gt;"",CX77=F77,DA77=I77),IF(OR(AND((G77+J77)&gt;(H77+K77),(CY77+DB77)&gt;(CZ77+DC77)),AND((G77+J77)&lt;(H77+K77),(CY77+DB77)&lt;(CZ77+DC77))),Bonu16+Bonu9,Bonu9),0),IF(OR(AND((G77+J77)&gt;(H77+K77),(CY77+DB77)&gt;(CZ77+DC77)),AND((G77+J77)&lt;(H77+K77),(CY77+DB77)&lt;(CZ77+DC77))),Bonu16,0))+IF(DD77&lt;&gt;"",IF(AND(F77=CX77,I77=DA77,DD77=L77),Bonu17,0),0),0)</f>
        <v>0</v>
      </c>
      <c r="DG77" s="42"/>
      <c r="DH77" s="53" t="str">
        <f t="shared" ca="1" si="162"/>
        <v>Fluminense</v>
      </c>
      <c r="DI77" s="40" t="str">
        <f ca="1">IF(KOMatchRule=1,F77,DI66)</f>
        <v>Manchester City</v>
      </c>
      <c r="DJ77" s="45"/>
      <c r="DK77" s="45"/>
      <c r="DL77" s="41" t="str">
        <f ca="1">IF(KOMatchRule=1,I77,DL67)</f>
        <v>Salzburg</v>
      </c>
      <c r="DM77" s="57"/>
      <c r="DN77" s="57"/>
      <c r="DP77" s="47">
        <f t="shared" ca="1" si="163"/>
        <v>0</v>
      </c>
      <c r="DQ77" s="47">
        <f>IF(DJ55&lt;&gt;"",IF(KOMatchRule=0,IF(AND(G55&lt;&gt;"",DI77=F77,DL77=I77),IF(OR(AND((G77+J77)&gt;(H77+K77),(DJ77+DM77)&gt;(DK77+DN77)),AND((G77+J77)&lt;(H77+K77),(DJ77+DM77)&lt;(DK77+DN77))),Bonu16+Bonu9,Bonu9),0),IF(OR(AND((G77+J77)&gt;(H77+K77),(DJ77+DM77)&gt;(DK77+DN77)),AND((G77+J77)&lt;(H77+K77),(DJ77+DM77)&lt;(DK77+DN77))),Bonu16,0))+IF(DO77&lt;&gt;"",IF(AND(F77=DI77,I77=DL77,DO77=L77),Bonu17,0),0),0)</f>
        <v>0</v>
      </c>
      <c r="DR77" s="42"/>
    </row>
    <row r="78" spans="1:122" x14ac:dyDescent="0.25">
      <c r="A78" s="53">
        <f t="shared" si="164"/>
        <v>55</v>
      </c>
      <c r="B78" s="249" t="str">
        <f t="shared" si="165"/>
        <v>Manchester City</v>
      </c>
      <c r="C78" s="242">
        <v>55</v>
      </c>
      <c r="D78" s="242" t="s">
        <v>60</v>
      </c>
      <c r="E78" s="243">
        <v>45839.625</v>
      </c>
      <c r="F78" s="244" t="str">
        <f>F67</f>
        <v>Real Madrid</v>
      </c>
      <c r="G78" s="44">
        <v>2</v>
      </c>
      <c r="H78" s="44">
        <v>1</v>
      </c>
      <c r="I78" s="245" t="str">
        <f>I66</f>
        <v>Juventus</v>
      </c>
      <c r="J78" s="258"/>
      <c r="K78" s="258"/>
      <c r="L78" s="251"/>
      <c r="M78" s="53" t="str">
        <f t="shared" ca="1" si="166"/>
        <v>Juventus</v>
      </c>
      <c r="N78" s="40" t="str">
        <f ca="1">IF(KOMatchRule=1,F78,N67)</f>
        <v>Real Madrid</v>
      </c>
      <c r="O78" s="45">
        <v>3</v>
      </c>
      <c r="P78" s="45">
        <v>2</v>
      </c>
      <c r="Q78" s="41" t="str">
        <f ca="1">IF(KOMatchRule=1,I78,Q66)</f>
        <v>Manchester City</v>
      </c>
      <c r="R78" s="57"/>
      <c r="S78" s="57"/>
      <c r="U78" s="47">
        <f t="shared" ca="1" si="145"/>
        <v>0</v>
      </c>
      <c r="V78" s="47">
        <f ca="1">IF(O55&lt;&gt;"",IF(KOMatchRule=0,IF(AND(G55&lt;&gt;"",N78=F78,Q78=I78),IF(OR(AND((G78+J78)&gt;(H78+K78),(O78+R78)&gt;(P78+S78)),AND((G78+J78)&lt;(H78+K78),(O78+R78)&lt;(P78+S78))),Bonu16+Bonu9,Bonu9),0),IF(OR(AND((G78+J78)&gt;(H78+K78),(O78+R78)&gt;(P78+S78)),AND((G78+J78)&lt;(H78+K78),(O78+R78)&lt;(P78+S78))),Bonu16,0))+IF(T78&lt;&gt;"",IF(AND(F78=N78,I78=Q78,T78=L78),Bonu17,0),0),0)</f>
        <v>0</v>
      </c>
      <c r="W78" s="42"/>
      <c r="X78" s="53" t="str">
        <f t="shared" ca="1" si="146"/>
        <v>Wydad AC</v>
      </c>
      <c r="Y78" s="40" t="str">
        <f ca="1">IF(KOMatchRule=1,F78,Y67)</f>
        <v>Al Hilal</v>
      </c>
      <c r="Z78" s="45">
        <v>2</v>
      </c>
      <c r="AA78" s="45">
        <v>3</v>
      </c>
      <c r="AB78" s="41" t="str">
        <f ca="1">IF(KOMatchRule=1,I78,AB66)</f>
        <v>Juventus</v>
      </c>
      <c r="AC78" s="57"/>
      <c r="AD78" s="57"/>
      <c r="AF78" s="47">
        <f t="shared" ca="1" si="147"/>
        <v>0</v>
      </c>
      <c r="AG78" s="47">
        <f ca="1">IF(Z55&lt;&gt;"",IF(KOMatchRule=0,IF(AND(G55&lt;&gt;"",Y78=F78,AB78=I78),IF(OR(AND((G78+J78)&gt;(H78+K78),(Z78+AC78)&gt;(AA78+AD78)),AND((G78+J78)&lt;(H78+K78),(Z78+AC78)&lt;(AA78+AD78))),Bonu16+Bonu9,Bonu9),0),IF(OR(AND((G78+J78)&gt;(H78+K78),(Z78+AC78)&gt;(AA78+AD78)),AND((G78+J78)&lt;(H78+K78),(Z78+AC78)&lt;(AA78+AD78))),Bonu16,0))+IF(AE78&lt;&gt;"",IF(AND(F78=Y78,I78=AB78,AE78=L78),Bonu17,0),0),0)</f>
        <v>0</v>
      </c>
      <c r="AH78" s="42"/>
      <c r="AI78" s="53" t="str">
        <f t="shared" ca="1" si="148"/>
        <v>Al Ain</v>
      </c>
      <c r="AJ78" s="40" t="str">
        <f ca="1">IF(KOMatchRule=1,F78,AJ67)</f>
        <v>Al Hilal</v>
      </c>
      <c r="AK78" s="45"/>
      <c r="AL78" s="45"/>
      <c r="AM78" s="41" t="str">
        <f ca="1">IF(KOMatchRule=1,I78,AM66)</f>
        <v>Manchester City</v>
      </c>
      <c r="AN78" s="57"/>
      <c r="AO78" s="57"/>
      <c r="AQ78" s="47">
        <f t="shared" ca="1" si="149"/>
        <v>0</v>
      </c>
      <c r="AR78" s="47">
        <f ca="1">IF(AK55&lt;&gt;"",IF(KOMatchRule=0,IF(AND(G55&lt;&gt;"",AJ78=F78,AM78=I78),IF(OR(AND((G78+J78)&gt;(H78+K78),(AK78+AN78)&gt;(AL78+AO78)),AND((G78+J78)&lt;(H78+K78),(AK78+AN78)&lt;(AL78+AO78))),Bonu16+Bonu9,Bonu9),0),IF(OR(AND((G78+J78)&gt;(H78+K78),(AK78+AN78)&gt;(AL78+AO78)),AND((G78+J78)&lt;(H78+K78),(AK78+AN78)&lt;(AL78+AO78))),Bonu16,0))+IF(AP78&lt;&gt;"",IF(AND(F78=AJ78,I78=AM78,AP78=L78),Bonu17,0),0),0)</f>
        <v>0</v>
      </c>
      <c r="AS78" s="42"/>
      <c r="AT78" s="53" t="str">
        <f t="shared" ca="1" si="150"/>
        <v>Manchester City</v>
      </c>
      <c r="AU78" s="40" t="str">
        <f ca="1">IF(KOMatchRule=1,F78,AU67)</f>
        <v>Real Madrid</v>
      </c>
      <c r="AV78" s="45"/>
      <c r="AW78" s="45"/>
      <c r="AX78" s="41" t="str">
        <f ca="1">IF(KOMatchRule=1,I78,AX66)</f>
        <v>Juventus</v>
      </c>
      <c r="AY78" s="57"/>
      <c r="AZ78" s="57"/>
      <c r="BB78" s="47">
        <f t="shared" ca="1" si="151"/>
        <v>0</v>
      </c>
      <c r="BC78" s="47">
        <f>IF(AV55&lt;&gt;"",IF(KOMatchRule=0,IF(AND(G55&lt;&gt;"",AU78=F78,AX78=I78),IF(OR(AND((G78+J78)&gt;(H78+K78),(AV78+AY78)&gt;(AW78+AZ78)),AND((G78+J78)&lt;(H78+K78),(AV78+AY78)&lt;(AW78+AZ78))),Bonu16+Bonu9,Bonu9),0),IF(OR(AND((G78+J78)&gt;(H78+K78),(AV78+AY78)&gt;(AW78+AZ78)),AND((G78+J78)&lt;(H78+K78),(AV78+AY78)&lt;(AW78+AZ78))),Bonu16,0))+IF(BA78&lt;&gt;"",IF(AND(F78=AU78,I78=AX78,BA78=L78),Bonu17,0),0),0)</f>
        <v>0</v>
      </c>
      <c r="BD78" s="42"/>
      <c r="BE78" s="53" t="str">
        <f t="shared" ca="1" si="152"/>
        <v>Manchester City</v>
      </c>
      <c r="BF78" s="40" t="str">
        <f ca="1">IF(KOMatchRule=1,F78,BF67)</f>
        <v>Real Madrid</v>
      </c>
      <c r="BG78" s="45"/>
      <c r="BH78" s="45"/>
      <c r="BI78" s="41" t="str">
        <f ca="1">IF(KOMatchRule=1,I78,BI66)</f>
        <v>Juventus</v>
      </c>
      <c r="BJ78" s="57"/>
      <c r="BK78" s="57"/>
      <c r="BM78" s="47">
        <f t="shared" ca="1" si="153"/>
        <v>0</v>
      </c>
      <c r="BN78" s="47">
        <f>IF(BG55&lt;&gt;"",IF(KOMatchRule=0,IF(AND(G55&lt;&gt;"",BF78=F78,BI78=I78),IF(OR(AND((G78+J78)&gt;(H78+K78),(BG78+BJ78)&gt;(BH78+BK78)),AND((G78+J78)&lt;(H78+K78),(BG78+BJ78)&lt;(BH78+BK78))),Bonu16+Bonu9,Bonu9),0),IF(OR(AND((G78+J78)&gt;(H78+K78),(BG78+BJ78)&gt;(BH78+BK78)),AND((G78+J78)&lt;(H78+K78),(BG78+BJ78)&lt;(BH78+BK78))),Bonu16,0))+IF(BL78&lt;&gt;"",IF(AND(F78=BF78,I78=BI78,BL78=L78),Bonu17,0),0),0)</f>
        <v>0</v>
      </c>
      <c r="BO78" s="42"/>
      <c r="BP78" s="53" t="str">
        <f t="shared" ca="1" si="154"/>
        <v>Manchester City</v>
      </c>
      <c r="BQ78" s="40" t="str">
        <f ca="1">IF(KOMatchRule=1,F78,BQ67)</f>
        <v>Real Madrid</v>
      </c>
      <c r="BR78" s="45"/>
      <c r="BS78" s="45"/>
      <c r="BT78" s="41" t="str">
        <f ca="1">IF(KOMatchRule=1,I78,BT66)</f>
        <v>Juventus</v>
      </c>
      <c r="BU78" s="57"/>
      <c r="BV78" s="57"/>
      <c r="BX78" s="47">
        <f t="shared" ca="1" si="155"/>
        <v>0</v>
      </c>
      <c r="BY78" s="47">
        <f>IF(BR55&lt;&gt;"",IF(KOMatchRule=0,IF(AND(G55&lt;&gt;"",BQ78=F78,BT78=I78),IF(OR(AND((G78+J78)&gt;(H78+K78),(BR78+BU78)&gt;(BS78+BV78)),AND((G78+J78)&lt;(H78+K78),(BR78+BU78)&lt;(BS78+BV78))),Bonu16+Bonu9,Bonu9),0),IF(OR(AND((G78+J78)&gt;(H78+K78),(BR78+BU78)&gt;(BS78+BV78)),AND((G78+J78)&lt;(H78+K78),(BR78+BU78)&lt;(BS78+BV78))),Bonu16,0))+IF(BW78&lt;&gt;"",IF(AND(F78=BQ78,I78=BT78,BW78=L78),Bonu17,0),0),0)</f>
        <v>0</v>
      </c>
      <c r="BZ78" s="42"/>
      <c r="CA78" s="53" t="str">
        <f t="shared" ca="1" si="156"/>
        <v>Manchester City</v>
      </c>
      <c r="CB78" s="40" t="str">
        <f ca="1">IF(KOMatchRule=1,F78,CB67)</f>
        <v>Real Madrid</v>
      </c>
      <c r="CC78" s="45"/>
      <c r="CD78" s="45"/>
      <c r="CE78" s="41" t="str">
        <f ca="1">IF(KOMatchRule=1,I78,CE66)</f>
        <v>Juventus</v>
      </c>
      <c r="CF78" s="57"/>
      <c r="CG78" s="57"/>
      <c r="CI78" s="47">
        <f t="shared" ca="1" si="157"/>
        <v>0</v>
      </c>
      <c r="CJ78" s="47">
        <f>IF(CC55&lt;&gt;"",IF(KOMatchRule=0,IF(AND(G55&lt;&gt;"",CB78=F78,CE78=I78),IF(OR(AND((G78+J78)&gt;(H78+K78),(CC78+CF78)&gt;(CD78+CG78)),AND((G78+J78)&lt;(H78+K78),(CC78+CF78)&lt;(CD78+CG78))),Bonu16+Bonu9,Bonu9),0),IF(OR(AND((G78+J78)&gt;(H78+K78),(CC78+CF78)&gt;(CD78+CG78)),AND((G78+J78)&lt;(H78+K78),(CC78+CF78)&lt;(CD78+CG78))),Bonu16,0))+IF(CH78&lt;&gt;"",IF(AND(F78=CB78,I78=CE78,CH78=L78),Bonu17,0),0),0)</f>
        <v>0</v>
      </c>
      <c r="CK78" s="42"/>
      <c r="CL78" s="53" t="str">
        <f t="shared" ca="1" si="158"/>
        <v>Manchester City</v>
      </c>
      <c r="CM78" s="40" t="str">
        <f ca="1">IF(KOMatchRule=1,F78,CM67)</f>
        <v>Real Madrid</v>
      </c>
      <c r="CN78" s="45"/>
      <c r="CO78" s="45"/>
      <c r="CP78" s="41" t="str">
        <f ca="1">IF(KOMatchRule=1,I78,CP66)</f>
        <v>Juventus</v>
      </c>
      <c r="CQ78" s="57"/>
      <c r="CR78" s="57"/>
      <c r="CT78" s="47">
        <f t="shared" ca="1" si="159"/>
        <v>0</v>
      </c>
      <c r="CU78" s="47">
        <f>IF(CN55&lt;&gt;"",IF(KOMatchRule=0,IF(AND(G55&lt;&gt;"",CM78=F78,CP78=I78),IF(OR(AND((G78+J78)&gt;(H78+K78),(CN78+CQ78)&gt;(CO78+CR78)),AND((G78+J78)&lt;(H78+K78),(CN78+CQ78)&lt;(CO78+CR78))),Bonu16+Bonu9,Bonu9),0),IF(OR(AND((G78+J78)&gt;(H78+K78),(CN78+CQ78)&gt;(CO78+CR78)),AND((G78+J78)&lt;(H78+K78),(CN78+CQ78)&lt;(CO78+CR78))),Bonu16,0))+IF(CS78&lt;&gt;"",IF(AND(F78=CM78,I78=CP78,CS78=L78),Bonu17,0),0),0)</f>
        <v>0</v>
      </c>
      <c r="CV78" s="42"/>
      <c r="CW78" s="53" t="str">
        <f t="shared" ca="1" si="160"/>
        <v>Manchester City</v>
      </c>
      <c r="CX78" s="40" t="str">
        <f ca="1">IF(KOMatchRule=1,F78,CX67)</f>
        <v>Real Madrid</v>
      </c>
      <c r="CY78" s="45"/>
      <c r="CZ78" s="45"/>
      <c r="DA78" s="41" t="str">
        <f ca="1">IF(KOMatchRule=1,I78,DA66)</f>
        <v>Juventus</v>
      </c>
      <c r="DB78" s="57"/>
      <c r="DC78" s="57"/>
      <c r="DE78" s="47">
        <f t="shared" ca="1" si="161"/>
        <v>0</v>
      </c>
      <c r="DF78" s="47">
        <f>IF(CY55&lt;&gt;"",IF(KOMatchRule=0,IF(AND(G55&lt;&gt;"",CX78=F78,DA78=I78),IF(OR(AND((G78+J78)&gt;(H78+K78),(CY78+DB78)&gt;(CZ78+DC78)),AND((G78+J78)&lt;(H78+K78),(CY78+DB78)&lt;(CZ78+DC78))),Bonu16+Bonu9,Bonu9),0),IF(OR(AND((G78+J78)&gt;(H78+K78),(CY78+DB78)&gt;(CZ78+DC78)),AND((G78+J78)&lt;(H78+K78),(CY78+DB78)&lt;(CZ78+DC78))),Bonu16,0))+IF(DD78&lt;&gt;"",IF(AND(F78=CX78,I78=DA78,DD78=L78),Bonu17,0),0),0)</f>
        <v>0</v>
      </c>
      <c r="DG78" s="42"/>
      <c r="DH78" s="53" t="str">
        <f t="shared" ca="1" si="162"/>
        <v>Manchester City</v>
      </c>
      <c r="DI78" s="40" t="str">
        <f ca="1">IF(KOMatchRule=1,F78,DI67)</f>
        <v>Real Madrid</v>
      </c>
      <c r="DJ78" s="45"/>
      <c r="DK78" s="45"/>
      <c r="DL78" s="41" t="str">
        <f ca="1">IF(KOMatchRule=1,I78,DL66)</f>
        <v>Juventus</v>
      </c>
      <c r="DM78" s="57"/>
      <c r="DN78" s="57"/>
      <c r="DP78" s="47">
        <f t="shared" ca="1" si="163"/>
        <v>0</v>
      </c>
      <c r="DQ78" s="47">
        <f>IF(DJ55&lt;&gt;"",IF(KOMatchRule=0,IF(AND(G55&lt;&gt;"",DI78=F78,DL78=I78),IF(OR(AND((G78+J78)&gt;(H78+K78),(DJ78+DM78)&gt;(DK78+DN78)),AND((G78+J78)&lt;(H78+K78),(DJ78+DM78)&lt;(DK78+DN78))),Bonu16+Bonu9,Bonu9),0),IF(OR(AND((G78+J78)&gt;(H78+K78),(DJ78+DM78)&gt;(DK78+DN78)),AND((G78+J78)&lt;(H78+K78),(DJ78+DM78)&lt;(DK78+DN78))),Bonu16,0))+IF(DO78&lt;&gt;"",IF(AND(F78=DI78,I78=DL78,DO78=L78),Bonu17,0),0),0)</f>
        <v>0</v>
      </c>
      <c r="DR78" s="42"/>
    </row>
    <row r="79" spans="1:122" x14ac:dyDescent="0.25">
      <c r="A79" s="53">
        <f t="shared" si="164"/>
        <v>56</v>
      </c>
      <c r="B79" s="249" t="str">
        <f t="shared" si="165"/>
        <v>Real Madrid</v>
      </c>
      <c r="C79" s="259">
        <v>56</v>
      </c>
      <c r="D79" s="259" t="s">
        <v>60</v>
      </c>
      <c r="E79" s="260">
        <v>45839.875</v>
      </c>
      <c r="F79" s="261" t="str">
        <f>F65</f>
        <v>Fluminense</v>
      </c>
      <c r="G79" s="44">
        <v>2</v>
      </c>
      <c r="H79" s="44">
        <v>2</v>
      </c>
      <c r="I79" s="262" t="str">
        <f>I64</f>
        <v>Internazionale</v>
      </c>
      <c r="J79" s="258">
        <v>3</v>
      </c>
      <c r="K79" s="258">
        <v>4</v>
      </c>
      <c r="L79" s="251"/>
      <c r="M79" s="53" t="str">
        <f t="shared" ca="1" si="166"/>
        <v>Real Madrid</v>
      </c>
      <c r="N79" s="54" t="str">
        <f ca="1">IF(KOMatchRule=1,F79,N65)</f>
        <v>Fluminense</v>
      </c>
      <c r="O79" s="45">
        <v>2</v>
      </c>
      <c r="P79" s="45">
        <v>2</v>
      </c>
      <c r="Q79" s="55" t="str">
        <f ca="1">IF(KOMatchRule=1,I79,Q64)</f>
        <v>River Plate</v>
      </c>
      <c r="R79" s="57">
        <v>2</v>
      </c>
      <c r="S79" s="57">
        <v>3</v>
      </c>
      <c r="U79" s="47">
        <f t="shared" ca="1" si="145"/>
        <v>0</v>
      </c>
      <c r="V79" s="47">
        <f ca="1">IF(O55&lt;&gt;"",IF(KOMatchRule=0,IF(AND(G55&lt;&gt;"",N79=F79,Q79=I79),IF(OR(AND((G79+J79)&gt;(H79+K79),(O79+R79)&gt;(P79+S79)),AND((G79+J79)&lt;(H79+K79),(O79+R79)&lt;(P79+S79))),Bonu16+Bonu9,Bonu9),0),IF(OR(AND((G79+J79)&gt;(H79+K79),(O79+R79)&gt;(P79+S79)),AND((G79+J79)&lt;(H79+K79),(O79+R79)&lt;(P79+S79))),Bonu16,0))+IF(T79&lt;&gt;"",IF(AND(F79=N79,I79=Q79,T79=L79),Bonu17,0),0),0)</f>
        <v>0</v>
      </c>
      <c r="W79" s="42"/>
      <c r="X79" s="53" t="str">
        <f t="shared" ca="1" si="146"/>
        <v>Al Hilal</v>
      </c>
      <c r="Y79" s="54" t="str">
        <f ca="1">IF(KOMatchRule=1,F79,Y65)</f>
        <v>Ulsan HD</v>
      </c>
      <c r="Z79" s="45">
        <v>2</v>
      </c>
      <c r="AA79" s="45">
        <v>3</v>
      </c>
      <c r="AB79" s="55" t="str">
        <f ca="1">IF(KOMatchRule=1,I79,AB64)</f>
        <v>Internazionale</v>
      </c>
      <c r="AC79" s="57"/>
      <c r="AD79" s="57"/>
      <c r="AF79" s="47">
        <f t="shared" ca="1" si="147"/>
        <v>0</v>
      </c>
      <c r="AG79" s="47">
        <f ca="1">IF(Z55&lt;&gt;"",IF(KOMatchRule=0,IF(AND(G55&lt;&gt;"",Y79=F79,AB79=I79),IF(OR(AND((G79+J79)&gt;(H79+K79),(Z79+AC79)&gt;(AA79+AD79)),AND((G79+J79)&lt;(H79+K79),(Z79+AC79)&lt;(AA79+AD79))),Bonu16+Bonu9,Bonu9),0),IF(OR(AND((G79+J79)&gt;(H79+K79),(Z79+AC79)&gt;(AA79+AD79)),AND((G79+J79)&lt;(H79+K79),(Z79+AC79)&lt;(AA79+AD79))),Bonu16,0))+IF(AE79&lt;&gt;"",IF(AND(F79=Y79,I79=AB79,AE79=L79),Bonu17,0),0),0)</f>
        <v>0</v>
      </c>
      <c r="AH79" s="42"/>
      <c r="AI79" s="53" t="str">
        <f t="shared" ca="1" si="148"/>
        <v>Al Hilal</v>
      </c>
      <c r="AJ79" s="54" t="str">
        <f ca="1">IF(KOMatchRule=1,F79,AJ65)</f>
        <v>Borussia Dortmund</v>
      </c>
      <c r="AK79" s="45"/>
      <c r="AL79" s="45"/>
      <c r="AM79" s="55" t="str">
        <f ca="1">IF(KOMatchRule=1,I79,AM64)</f>
        <v>River Plate</v>
      </c>
      <c r="AN79" s="57"/>
      <c r="AO79" s="57"/>
      <c r="AQ79" s="47">
        <f t="shared" ca="1" si="149"/>
        <v>0</v>
      </c>
      <c r="AR79" s="47">
        <f ca="1">IF(AK55&lt;&gt;"",IF(KOMatchRule=0,IF(AND(G55&lt;&gt;"",AJ79=F79,AM79=I79),IF(OR(AND((G79+J79)&gt;(H79+K79),(AK79+AN79)&gt;(AL79+AO79)),AND((G79+J79)&lt;(H79+K79),(AK79+AN79)&lt;(AL79+AO79))),Bonu16+Bonu9,Bonu9),0),IF(OR(AND((G79+J79)&gt;(H79+K79),(AK79+AN79)&gt;(AL79+AO79)),AND((G79+J79)&lt;(H79+K79),(AK79+AN79)&lt;(AL79+AO79))),Bonu16,0))+IF(AP79&lt;&gt;"",IF(AND(F79=AJ79,I79=AM79,AP79=L79),Bonu17,0),0),0)</f>
        <v>0</v>
      </c>
      <c r="AS79" s="42"/>
      <c r="AT79" s="53" t="str">
        <f t="shared" ca="1" si="150"/>
        <v>Real Madrid</v>
      </c>
      <c r="AU79" s="54" t="str">
        <f ca="1">IF(KOMatchRule=1,F79,AU65)</f>
        <v>Fluminense</v>
      </c>
      <c r="AV79" s="45"/>
      <c r="AW79" s="45"/>
      <c r="AX79" s="55" t="str">
        <f ca="1">IF(KOMatchRule=1,I79,AX64)</f>
        <v>Internazionale</v>
      </c>
      <c r="AY79" s="57"/>
      <c r="AZ79" s="57"/>
      <c r="BB79" s="47">
        <f t="shared" ca="1" si="151"/>
        <v>0</v>
      </c>
      <c r="BC79" s="47">
        <f>IF(AV55&lt;&gt;"",IF(KOMatchRule=0,IF(AND(G55&lt;&gt;"",AU79=F79,AX79=I79),IF(OR(AND((G79+J79)&gt;(H79+K79),(AV79+AY79)&gt;(AW79+AZ79)),AND((G79+J79)&lt;(H79+K79),(AV79+AY79)&lt;(AW79+AZ79))),Bonu16+Bonu9,Bonu9),0),IF(OR(AND((G79+J79)&gt;(H79+K79),(AV79+AY79)&gt;(AW79+AZ79)),AND((G79+J79)&lt;(H79+K79),(AV79+AY79)&lt;(AW79+AZ79))),Bonu16,0))+IF(BA79&lt;&gt;"",IF(AND(F79=AU79,I79=AX79,BA79=L79),Bonu17,0),0),0)</f>
        <v>0</v>
      </c>
      <c r="BD79" s="42"/>
      <c r="BE79" s="53" t="str">
        <f t="shared" ca="1" si="152"/>
        <v>Real Madrid</v>
      </c>
      <c r="BF79" s="54" t="str">
        <f ca="1">IF(KOMatchRule=1,F79,BF65)</f>
        <v>Fluminense</v>
      </c>
      <c r="BG79" s="45"/>
      <c r="BH79" s="45"/>
      <c r="BI79" s="55" t="str">
        <f ca="1">IF(KOMatchRule=1,I79,BI64)</f>
        <v>Internazionale</v>
      </c>
      <c r="BJ79" s="57"/>
      <c r="BK79" s="57"/>
      <c r="BM79" s="47">
        <f t="shared" ca="1" si="153"/>
        <v>0</v>
      </c>
      <c r="BN79" s="47">
        <f>IF(BG55&lt;&gt;"",IF(KOMatchRule=0,IF(AND(G55&lt;&gt;"",BF79=F79,BI79=I79),IF(OR(AND((G79+J79)&gt;(H79+K79),(BG79+BJ79)&gt;(BH79+BK79)),AND((G79+J79)&lt;(H79+K79),(BG79+BJ79)&lt;(BH79+BK79))),Bonu16+Bonu9,Bonu9),0),IF(OR(AND((G79+J79)&gt;(H79+K79),(BG79+BJ79)&gt;(BH79+BK79)),AND((G79+J79)&lt;(H79+K79),(BG79+BJ79)&lt;(BH79+BK79))),Bonu16,0))+IF(BL79&lt;&gt;"",IF(AND(F79=BF79,I79=BI79,BL79=L79),Bonu17,0),0),0)</f>
        <v>0</v>
      </c>
      <c r="BO79" s="42"/>
      <c r="BP79" s="53" t="str">
        <f t="shared" ca="1" si="154"/>
        <v>Real Madrid</v>
      </c>
      <c r="BQ79" s="54" t="str">
        <f ca="1">IF(KOMatchRule=1,F79,BQ65)</f>
        <v>Fluminense</v>
      </c>
      <c r="BR79" s="45"/>
      <c r="BS79" s="45"/>
      <c r="BT79" s="55" t="str">
        <f ca="1">IF(KOMatchRule=1,I79,BT64)</f>
        <v>Internazionale</v>
      </c>
      <c r="BU79" s="57"/>
      <c r="BV79" s="57"/>
      <c r="BX79" s="47">
        <f t="shared" ca="1" si="155"/>
        <v>0</v>
      </c>
      <c r="BY79" s="47">
        <f>IF(BR55&lt;&gt;"",IF(KOMatchRule=0,IF(AND(G55&lt;&gt;"",BQ79=F79,BT79=I79),IF(OR(AND((G79+J79)&gt;(H79+K79),(BR79+BU79)&gt;(BS79+BV79)),AND((G79+J79)&lt;(H79+K79),(BR79+BU79)&lt;(BS79+BV79))),Bonu16+Bonu9,Bonu9),0),IF(OR(AND((G79+J79)&gt;(H79+K79),(BR79+BU79)&gt;(BS79+BV79)),AND((G79+J79)&lt;(H79+K79),(BR79+BU79)&lt;(BS79+BV79))),Bonu16,0))+IF(BW79&lt;&gt;"",IF(AND(F79=BQ79,I79=BT79,BW79=L79),Bonu17,0),0),0)</f>
        <v>0</v>
      </c>
      <c r="BZ79" s="42"/>
      <c r="CA79" s="53" t="str">
        <f t="shared" ca="1" si="156"/>
        <v>Real Madrid</v>
      </c>
      <c r="CB79" s="54" t="str">
        <f ca="1">IF(KOMatchRule=1,F79,CB65)</f>
        <v>Fluminense</v>
      </c>
      <c r="CC79" s="45"/>
      <c r="CD79" s="45"/>
      <c r="CE79" s="55" t="str">
        <f ca="1">IF(KOMatchRule=1,I79,CE64)</f>
        <v>Internazionale</v>
      </c>
      <c r="CF79" s="57"/>
      <c r="CG79" s="57"/>
      <c r="CI79" s="47">
        <f t="shared" ca="1" si="157"/>
        <v>0</v>
      </c>
      <c r="CJ79" s="47">
        <f>IF(CC55&lt;&gt;"",IF(KOMatchRule=0,IF(AND(G55&lt;&gt;"",CB79=F79,CE79=I79),IF(OR(AND((G79+J79)&gt;(H79+K79),(CC79+CF79)&gt;(CD79+CG79)),AND((G79+J79)&lt;(H79+K79),(CC79+CF79)&lt;(CD79+CG79))),Bonu16+Bonu9,Bonu9),0),IF(OR(AND((G79+J79)&gt;(H79+K79),(CC79+CF79)&gt;(CD79+CG79)),AND((G79+J79)&lt;(H79+K79),(CC79+CF79)&lt;(CD79+CG79))),Bonu16,0))+IF(CH79&lt;&gt;"",IF(AND(F79=CB79,I79=CE79,CH79=L79),Bonu17,0),0),0)</f>
        <v>0</v>
      </c>
      <c r="CK79" s="42"/>
      <c r="CL79" s="53" t="str">
        <f t="shared" ca="1" si="158"/>
        <v>Real Madrid</v>
      </c>
      <c r="CM79" s="54" t="str">
        <f ca="1">IF(KOMatchRule=1,F79,CM65)</f>
        <v>Fluminense</v>
      </c>
      <c r="CN79" s="45"/>
      <c r="CO79" s="45"/>
      <c r="CP79" s="55" t="str">
        <f ca="1">IF(KOMatchRule=1,I79,CP64)</f>
        <v>Internazionale</v>
      </c>
      <c r="CQ79" s="57"/>
      <c r="CR79" s="57"/>
      <c r="CT79" s="47">
        <f t="shared" ca="1" si="159"/>
        <v>0</v>
      </c>
      <c r="CU79" s="47">
        <f>IF(CN55&lt;&gt;"",IF(KOMatchRule=0,IF(AND(G55&lt;&gt;"",CM79=F79,CP79=I79),IF(OR(AND((G79+J79)&gt;(H79+K79),(CN79+CQ79)&gt;(CO79+CR79)),AND((G79+J79)&lt;(H79+K79),(CN79+CQ79)&lt;(CO79+CR79))),Bonu16+Bonu9,Bonu9),0),IF(OR(AND((G79+J79)&gt;(H79+K79),(CN79+CQ79)&gt;(CO79+CR79)),AND((G79+J79)&lt;(H79+K79),(CN79+CQ79)&lt;(CO79+CR79))),Bonu16,0))+IF(CS79&lt;&gt;"",IF(AND(F79=CM79,I79=CP79,CS79=L79),Bonu17,0),0),0)</f>
        <v>0</v>
      </c>
      <c r="CV79" s="42"/>
      <c r="CW79" s="53" t="str">
        <f t="shared" ca="1" si="160"/>
        <v>Real Madrid</v>
      </c>
      <c r="CX79" s="54" t="str">
        <f ca="1">IF(KOMatchRule=1,F79,CX65)</f>
        <v>Fluminense</v>
      </c>
      <c r="CY79" s="45"/>
      <c r="CZ79" s="45"/>
      <c r="DA79" s="55" t="str">
        <f ca="1">IF(KOMatchRule=1,I79,DA64)</f>
        <v>Internazionale</v>
      </c>
      <c r="DB79" s="57"/>
      <c r="DC79" s="57"/>
      <c r="DE79" s="47">
        <f t="shared" ca="1" si="161"/>
        <v>0</v>
      </c>
      <c r="DF79" s="47">
        <f>IF(CY55&lt;&gt;"",IF(KOMatchRule=0,IF(AND(G55&lt;&gt;"",CX79=F79,DA79=I79),IF(OR(AND((G79+J79)&gt;(H79+K79),(CY79+DB79)&gt;(CZ79+DC79)),AND((G79+J79)&lt;(H79+K79),(CY79+DB79)&lt;(CZ79+DC79))),Bonu16+Bonu9,Bonu9),0),IF(OR(AND((G79+J79)&gt;(H79+K79),(CY79+DB79)&gt;(CZ79+DC79)),AND((G79+J79)&lt;(H79+K79),(CY79+DB79)&lt;(CZ79+DC79))),Bonu16,0))+IF(DD79&lt;&gt;"",IF(AND(F79=CX79,I79=DA79,DD79=L79),Bonu17,0),0),0)</f>
        <v>0</v>
      </c>
      <c r="DG79" s="42"/>
      <c r="DH79" s="53" t="str">
        <f t="shared" ca="1" si="162"/>
        <v>Real Madrid</v>
      </c>
      <c r="DI79" s="54" t="str">
        <f ca="1">IF(KOMatchRule=1,F79,DI65)</f>
        <v>Fluminense</v>
      </c>
      <c r="DJ79" s="45"/>
      <c r="DK79" s="45"/>
      <c r="DL79" s="55" t="str">
        <f ca="1">IF(KOMatchRule=1,I79,DL64)</f>
        <v>Internazionale</v>
      </c>
      <c r="DM79" s="57"/>
      <c r="DN79" s="57"/>
      <c r="DP79" s="47">
        <f t="shared" ca="1" si="163"/>
        <v>0</v>
      </c>
      <c r="DQ79" s="47">
        <f>IF(DJ55&lt;&gt;"",IF(KOMatchRule=0,IF(AND(G55&lt;&gt;"",DI79=F79,DL79=I79),IF(OR(AND((G79+J79)&gt;(H79+K79),(DJ79+DM79)&gt;(DK79+DN79)),AND((G79+J79)&lt;(H79+K79),(DJ79+DM79)&lt;(DK79+DN79))),Bonu16+Bonu9,Bonu9),0),IF(OR(AND((G79+J79)&gt;(H79+K79),(DJ79+DM79)&gt;(DK79+DN79)),AND((G79+J79)&lt;(H79+K79),(DJ79+DM79)&lt;(DK79+DN79))),Bonu16,0))+IF(DO79&lt;&gt;"",IF(AND(F79=DI79,I79=DL79,DO79=L79),Bonu17,0),0),0)</f>
        <v>0</v>
      </c>
      <c r="DR79" s="42"/>
    </row>
    <row r="80" spans="1:122" x14ac:dyDescent="0.25">
      <c r="A80" s="53">
        <f t="shared" si="164"/>
        <v>57</v>
      </c>
      <c r="B80" s="249" t="str">
        <f>I60</f>
        <v>Inter Miami</v>
      </c>
      <c r="C80" s="242">
        <v>57</v>
      </c>
      <c r="D80" s="242" t="s">
        <v>61</v>
      </c>
      <c r="E80" s="243">
        <v>45842.625</v>
      </c>
      <c r="F80" s="244" t="str">
        <f>IF(AND(G76&lt;&gt;"",H76&lt;&gt;""),IF((G76+J76)&gt;(H76+K76),F76,IF((G76+J76)&lt;(H76+K76),I76,"Match #53 Winner")),"Match #53 Winner")</f>
        <v>River Plate</v>
      </c>
      <c r="G80" s="44">
        <v>2</v>
      </c>
      <c r="H80" s="44">
        <v>1</v>
      </c>
      <c r="I80" s="245" t="str">
        <f>IF(AND(G77&lt;&gt;"",H77&lt;&gt;""),IF((G77+J77)&gt;(H77+K77),F77,IF((G77+J77)&lt;(H77+K77),I77,"Match #54 Winner")),"Match #54 Winner")</f>
        <v>Manchester City</v>
      </c>
      <c r="J80" s="258"/>
      <c r="K80" s="258"/>
      <c r="L80" s="251"/>
      <c r="M80" s="53" t="str">
        <f ca="1">Q60</f>
        <v>Porto</v>
      </c>
      <c r="N80" s="40" t="str">
        <f ca="1">IF(KOMatchRule=1,F80,IF(AND(O76&lt;&gt;"",P76&lt;&gt;""),IF((O76+R76)&gt;(P76+S76),N76,IF((O76+R76)&lt;(P76+S76),Q76,"Match #53 Winner")),"Match #53 Winner"))</f>
        <v>Internazionale</v>
      </c>
      <c r="O80" s="56">
        <v>1</v>
      </c>
      <c r="P80" s="56">
        <v>0</v>
      </c>
      <c r="Q80" s="41" t="str">
        <f ca="1">IF(KOMatchRule=1,I80,IF(AND(O77&lt;&gt;"",P77&lt;&gt;""),IF((O77+R77)&gt;(P77+S77),N77,IF((O77+R77)&lt;(P77+S77),Q77,"Match #54 Winner")),"Match #54 Winner"))</f>
        <v>Juventus</v>
      </c>
      <c r="R80" s="57"/>
      <c r="S80" s="57"/>
      <c r="U80" s="47">
        <f ca="1">IF(KOMatchRule=1,IFERROR(IF(AND(G80&lt;&gt;"",H80&lt;&gt;"",O80&lt;&gt;"",P80&lt;&gt;""),IF(AND(G80=O80,H80=P80),Quar1,IF((G80-H80)=(O80-P80),Quar2,IF(AND((G80&gt;H80),(O80&gt;P80)),Quar3,IF(AND((H80&gt;G80),(P80&gt;O80)),Quar3,0)))),0),0)+IFERROR(IF(KOPSO=1,IF(AND(J80&lt;&gt;"",K80&lt;&gt;"",R80&lt;&gt;"",S80&lt;&gt;"",(G80-H80)=(O80-P80)),IF(AND(J80=R80,K80=S80),Pena1,IF((J80-K80)=(R80-S80),Pena2,IF(AND((J80&gt;K80),(R80&gt;S80)),Pena3,IF(AND((J80&lt;K80),(S80&gt;R80)),Pena3,0)))),0),0),0),IFERROR(IF(AND(F80=N80,I80=Q80,G80&lt;&gt;"",H80&lt;&gt;"",O80&lt;&gt;"",P80&lt;&gt;""),IF(AND(G80=O80,H80=P80),Quar1,IF((G80-H80)=(O80-P80),Quar2,IF(AND((G80&gt;H80),(O80&gt;P80)),Quar3,IF(AND((H80&gt;G80),(P80&gt;O80)),Quar3,0)))),0),0)+IFERROR(IF(KOPSO=1,IF(AND(F80=N80,I80=Q80,J80&lt;&gt;"",K80&lt;&gt;"",R80&lt;&gt;"",S80&lt;&gt;"",(G80-H80)=(O80-P80)),IF(AND(J80=R80,K80=S80),Pena1,IF((J80-K80)=(R80-S80),Pena2,IF(AND((J80&gt;K80),(R80&gt;S80)),Pena3,IF(AND((J80&lt;K80),(S80&gt;R80)),Pena3,0)))),0),0),0))</f>
        <v>0</v>
      </c>
      <c r="V80" s="47">
        <f ca="1">IF(O55&lt;&gt;"",IF(KOMatchRule=0,IF(AND(G55&lt;&gt;"",N80=F80,Q80=I80),IF(OR(AND((G80+J80)&gt;(H80+K80),(O80+R80)&gt;(P80+S80)),AND((G80+J80)&lt;(H80+K80),(O80+R80)&lt;(P80+S80))),Bonu16+Bonu9,Bonu9),0),IF(OR(AND((G80+J80)&gt;(H80+K80),(O80+R80)&gt;(P80+S80)),AND((G80+J80)&lt;(H80+K80),(O80+R80)&lt;(P80+S80))),Bonu16,0))+IF(T80&lt;&gt;"",IF(AND(F80=N80,I80=Q80,T80=L80),Bonu17,0),0),0)</f>
        <v>0</v>
      </c>
      <c r="W80" s="42"/>
      <c r="X80" s="53" t="str">
        <f t="shared" ref="X80:X87" ca="1" si="167">AB60</f>
        <v>Porto</v>
      </c>
      <c r="Y80" s="40" t="str">
        <f ca="1">IF(KOMatchRule=1,F80,IF(AND(Z76&lt;&gt;"",AA76&lt;&gt;""),IF((Z76+AC76)&gt;(AA76+AD76),Y76,IF((Z76+AC76)&lt;(AA76+AD76),AB76,"Match #53 Winner")),"Match #53 Winner"))</f>
        <v>Monterrey</v>
      </c>
      <c r="Z80" s="56">
        <v>2</v>
      </c>
      <c r="AA80" s="56">
        <v>0</v>
      </c>
      <c r="AB80" s="41" t="str">
        <f ca="1">IF(KOMatchRule=1,I80,IF(AND(Z77&lt;&gt;"",AA77&lt;&gt;""),IF((Z77+AC77)&gt;(AA77+AD77),Y77,IF((Z77+AC77)&lt;(AA77+AD77),AB77,"Match #54 Winner")),"Match #54 Winner"))</f>
        <v>Wydad AC</v>
      </c>
      <c r="AC80" s="57"/>
      <c r="AD80" s="57"/>
      <c r="AF80" s="47">
        <f ca="1">IF(KOMatchRule=1,IFERROR(IF(AND(G80&lt;&gt;"",H80&lt;&gt;"",Z80&lt;&gt;"",AA80&lt;&gt;""),IF(AND(G80=Z80,H80=AA80),Quar1,IF((G80-H80)=(Z80-AA80),Quar2,IF(AND((G80&gt;H80),(Z80&gt;AA80)),Quar3,IF(AND((H80&gt;G80),(AA80&gt;Z80)),Quar3,0)))),0),0)+IFERROR(IF(KOPSO=1,IF(AND(J80&lt;&gt;"",K80&lt;&gt;"",AC80&lt;&gt;"",AD80&lt;&gt;"",(G80-H80)=(Z80-AA80)),IF(AND(J80=AC80,K80=AD80),Pena1,IF((J80-K80)=(AC80-AD80),Pena2,IF(AND((J80&gt;K80),(AC80&gt;AD80)),Pena3,IF(AND((J80&lt;K80),(AD80&gt;AC80)),Pena3,0)))),0),0),0),IFERROR(IF(AND(F80=Y80,I80=AB80,G80&lt;&gt;"",H80&lt;&gt;"",Z80&lt;&gt;"",AA80&lt;&gt;""),IF(AND(G80=Z80,H80=AA80),Quar1,IF((G80-H80)=(Z80-AA80),Quar2,IF(AND((G80&gt;H80),(Z80&gt;AA80)),Quar3,IF(AND((H80&gt;G80),(AA80&gt;Z80)),Quar3,0)))),0),0)+IFERROR(IF(KOPSO=1,IF(AND(F80=Y80,I80=AB80,J80&lt;&gt;"",K80&lt;&gt;"",AC80&lt;&gt;"",AD80&lt;&gt;"",(G80-H80)=(Z80-AA80)),IF(AND(J80=AC80,K80=AD80),Pena1,IF((J80-K80)=(AC80-AD80),Pena2,IF(AND((J80&gt;K80),(AC80&gt;AD80)),Pena3,IF(AND((J80&lt;K80),(AD80&gt;AC80)),Pena3,0)))),0),0),0))</f>
        <v>0</v>
      </c>
      <c r="AG80" s="47">
        <f ca="1">IF(Z55&lt;&gt;"",IF(KOMatchRule=0,IF(AND(G55&lt;&gt;"",Y80=F80,AB80=I80),IF(OR(AND((G80+J80)&gt;(H80+K80),(Z80+AC80)&gt;(AA80+AD80)),AND((G80+J80)&lt;(H80+K80),(Z80+AC80)&lt;(AA80+AD80))),Bonu16+Bonu9,Bonu9),0),IF(OR(AND((G80+J80)&gt;(H80+K80),(Z80+AC80)&gt;(AA80+AD80)),AND((G80+J80)&lt;(H80+K80),(Z80+AC80)&lt;(AA80+AD80))),Bonu16,0))+IF(AE80&lt;&gt;"",IF(AND(F80=Y80,I80=AB80,AE80=L80),Bonu17,0),0),0)</f>
        <v>0</v>
      </c>
      <c r="AH80" s="42"/>
      <c r="AI80" s="53" t="str">
        <f t="shared" ref="AI80:AI86" ca="1" si="168">AM60</f>
        <v>Al Ahly</v>
      </c>
      <c r="AJ80" s="40" t="str">
        <f>IF(KOMatchRule=1,F80,IF(AND(AK76&lt;&gt;"",AL76&lt;&gt;""),IF((AK76+AN76)&gt;(AL76+AO76),AJ76,IF((AK76+AN76)&lt;(AL76+AO76),AM76,"Match #53 Winner")),"Match #53 Winner"))</f>
        <v>Match #53 Winner</v>
      </c>
      <c r="AK80" s="56"/>
      <c r="AL80" s="56"/>
      <c r="AM80" s="41" t="str">
        <f>IF(KOMatchRule=1,I80,IF(AND(AK77&lt;&gt;"",AL77&lt;&gt;""),IF((AK77+AN77)&gt;(AL77+AO77),AJ77,IF((AK77+AN77)&lt;(AL77+AO77),AM77,"Match #54 Winner")),"Match #54 Winner"))</f>
        <v>Match #54 Winner</v>
      </c>
      <c r="AN80" s="57"/>
      <c r="AO80" s="57"/>
      <c r="AQ80" s="47">
        <f>IF(KOMatchRule=1,IFERROR(IF(AND(G80&lt;&gt;"",H80&lt;&gt;"",AK80&lt;&gt;"",AL80&lt;&gt;""),IF(AND(G80=AK80,H80=AL80),Quar1,IF((G80-H80)=(AK80-AL80),Quar2,IF(AND((G80&gt;H80),(AK80&gt;AL80)),Quar3,IF(AND((H80&gt;G80),(AL80&gt;AK80)),Quar3,0)))),0),0)+IFERROR(IF(KOPSO=1,IF(AND(J80&lt;&gt;"",K80&lt;&gt;"",AN80&lt;&gt;"",AO80&lt;&gt;"",(G80-H80)=(AK80-AL80)),IF(AND(J80=AN80,K80=AO80),Pena1,IF((J80-K80)=(AN80-AO80),Pena2,IF(AND((J80&gt;K80),(AN80&gt;AO80)),Pena3,IF(AND((J80&lt;K80),(AO80&gt;AN80)),Pena3,0)))),0),0),0),IFERROR(IF(AND(F80=AJ80,I80=AM80,G80&lt;&gt;"",H80&lt;&gt;"",AK80&lt;&gt;"",AL80&lt;&gt;""),IF(AND(G80=AK80,H80=AL80),Quar1,IF((G80-H80)=(AK80-AL80),Quar2,IF(AND((G80&gt;H80),(AK80&gt;AL80)),Quar3,IF(AND((H80&gt;G80),(AL80&gt;AK80)),Quar3,0)))),0),0)+IFERROR(IF(KOPSO=1,IF(AND(F80=AJ80,I80=AM80,J80&lt;&gt;"",K80&lt;&gt;"",AN80&lt;&gt;"",AO80&lt;&gt;"",(G80-H80)=(AK80-AL80)),IF(AND(J80=AN80,K80=AO80),Pena1,IF((J80-K80)=(AN80-AO80),Pena2,IF(AND((J80&gt;K80),(AN80&gt;AO80)),Pena3,IF(AND((J80&lt;K80),(AO80&gt;AN80)),Pena3,0)))),0),0),0))</f>
        <v>0</v>
      </c>
      <c r="AR80" s="47">
        <f>IF(AK55&lt;&gt;"",IF(KOMatchRule=0,IF(AND(G55&lt;&gt;"",AJ80=F80,AM80=I80),IF(OR(AND((G80+J80)&gt;(H80+K80),(AK80+AN80)&gt;(AL80+AO80)),AND((G80+J80)&lt;(H80+K80),(AK80+AN80)&lt;(AL80+AO80))),Bonu16+Bonu9,Bonu9),0),IF(OR(AND((G80+J80)&gt;(H80+K80),(AK80+AN80)&gt;(AL80+AO80)),AND((G80+J80)&lt;(H80+K80),(AK80+AN80)&lt;(AL80+AO80))),Bonu16,0))+IF(AP80&lt;&gt;"",IF(AND(F80=AJ80,I80=AM80,AP80=L80),Bonu17,0),0),0)</f>
        <v>0</v>
      </c>
      <c r="AS80" s="42"/>
      <c r="AT80" s="53" t="str">
        <f t="shared" ref="AT80:AT86" ca="1" si="169">AX60</f>
        <v>Porto</v>
      </c>
      <c r="AU80" s="40" t="str">
        <f>IF(KOMatchRule=1,F80,IF(AND(AV76&lt;&gt;"",AW76&lt;&gt;""),IF((AV76+AY76)&gt;(AW76+AZ76),AU76,IF((AV76+AY76)&lt;(AW76+AZ76),AX76,"Match #53 Winner")),"Match #53 Winner"))</f>
        <v>Match #53 Winner</v>
      </c>
      <c r="AV80" s="56"/>
      <c r="AW80" s="56"/>
      <c r="AX80" s="41" t="str">
        <f>IF(KOMatchRule=1,I80,IF(AND(AV77&lt;&gt;"",AW77&lt;&gt;""),IF((AV77+AY77)&gt;(AW77+AZ77),AU77,IF((AV77+AY77)&lt;(AW77+AZ77),AX77,"Match #54 Winner")),"Match #54 Winner"))</f>
        <v>Match #54 Winner</v>
      </c>
      <c r="AY80" s="57"/>
      <c r="AZ80" s="57"/>
      <c r="BB80" s="47">
        <f>IF(KOMatchRule=1,IFERROR(IF(AND(G80&lt;&gt;"",H80&lt;&gt;"",AV80&lt;&gt;"",AW80&lt;&gt;""),IF(AND(G80=AV80,H80=AW80),Quar1,IF((G80-H80)=(AV80-AW80),Quar2,IF(AND((G80&gt;H80),(AV80&gt;AW80)),Quar3,IF(AND((H80&gt;G80),(AW80&gt;AV80)),Quar3,0)))),0),0)+IFERROR(IF(KOPSO=1,IF(AND(J80&lt;&gt;"",K80&lt;&gt;"",AY80&lt;&gt;"",AZ80&lt;&gt;"",(G80-H80)=(AV80-AW80)),IF(AND(J80=AY80,K80=AZ80),Pena1,IF((J80-K80)=(AY80-AZ80),Pena2,IF(AND((J80&gt;K80),(AY80&gt;AZ80)),Pena3,IF(AND((J80&lt;K80),(AZ80&gt;AY80)),Pena3,0)))),0),0),0),IFERROR(IF(AND(F80=AU80,I80=AX80,G80&lt;&gt;"",H80&lt;&gt;"",AV80&lt;&gt;"",AW80&lt;&gt;""),IF(AND(G80=AV80,H80=AW80),Quar1,IF((G80-H80)=(AV80-AW80),Quar2,IF(AND((G80&gt;H80),(AV80&gt;AW80)),Quar3,IF(AND((H80&gt;G80),(AW80&gt;AV80)),Quar3,0)))),0),0)+IFERROR(IF(KOPSO=1,IF(AND(F80=AU80,I80=AX80,J80&lt;&gt;"",K80&lt;&gt;"",AY80&lt;&gt;"",AZ80&lt;&gt;"",(G80-H80)=(AV80-AW80)),IF(AND(J80=AY80,K80=AZ80),Pena1,IF((J80-K80)=(AY80-AZ80),Pena2,IF(AND((J80&gt;K80),(AY80&gt;AZ80)),Pena3,IF(AND((J80&lt;K80),(AZ80&gt;AY80)),Pena3,0)))),0),0),0))</f>
        <v>0</v>
      </c>
      <c r="BC80" s="47">
        <f>IF(AV55&lt;&gt;"",IF(KOMatchRule=0,IF(AND(G55&lt;&gt;"",AU80=F80,AX80=I80),IF(OR(AND((G80+J80)&gt;(H80+K80),(AV80+AY80)&gt;(AW80+AZ80)),AND((G80+J80)&lt;(H80+K80),(AV80+AY80)&lt;(AW80+AZ80))),Bonu16+Bonu9,Bonu9),0),IF(OR(AND((G80+J80)&gt;(H80+K80),(AV80+AY80)&gt;(AW80+AZ80)),AND((G80+J80)&lt;(H80+K80),(AV80+AY80)&lt;(AW80+AZ80))),Bonu16,0))+IF(BA80&lt;&gt;"",IF(AND(F80=AU80,I80=AX80,BA80=L80),Bonu17,0),0),0)</f>
        <v>0</v>
      </c>
      <c r="BD80" s="42"/>
      <c r="BE80" s="53" t="str">
        <f t="shared" ref="BE80:BE86" ca="1" si="170">BI60</f>
        <v>Porto</v>
      </c>
      <c r="BF80" s="40" t="str">
        <f>IF(KOMatchRule=1,F80,IF(AND(BG76&lt;&gt;"",BH76&lt;&gt;""),IF((BG76+BJ76)&gt;(BH76+BK76),BF76,IF((BG76+BJ76)&lt;(BH76+BK76),BI76,"Match #53 Winner")),"Match #53 Winner"))</f>
        <v>Match #53 Winner</v>
      </c>
      <c r="BG80" s="56"/>
      <c r="BH80" s="56"/>
      <c r="BI80" s="41" t="str">
        <f>IF(KOMatchRule=1,I80,IF(AND(BG77&lt;&gt;"",BH77&lt;&gt;""),IF((BG77+BJ77)&gt;(BH77+BK77),BF77,IF((BG77+BJ77)&lt;(BH77+BK77),BI77,"Match #54 Winner")),"Match #54 Winner"))</f>
        <v>Match #54 Winner</v>
      </c>
      <c r="BJ80" s="57"/>
      <c r="BK80" s="57"/>
      <c r="BM80" s="47">
        <f>IF(KOMatchRule=1,IFERROR(IF(AND(G80&lt;&gt;"",H80&lt;&gt;"",BG80&lt;&gt;"",BH80&lt;&gt;""),IF(AND(G80=BG80,H80=BH80),Quar1,IF((G80-H80)=(BG80-BH80),Quar2,IF(AND((G80&gt;H80),(BG80&gt;BH80)),Quar3,IF(AND((H80&gt;G80),(BH80&gt;BG80)),Quar3,0)))),0),0)+IFERROR(IF(KOPSO=1,IF(AND(J80&lt;&gt;"",K80&lt;&gt;"",BJ80&lt;&gt;"",BK80&lt;&gt;"",(G80-H80)=(BG80-BH80)),IF(AND(J80=BJ80,K80=BK80),Pena1,IF((J80-K80)=(BJ80-BK80),Pena2,IF(AND((J80&gt;K80),(BJ80&gt;BK80)),Pena3,IF(AND((J80&lt;K80),(BK80&gt;BJ80)),Pena3,0)))),0),0),0),IFERROR(IF(AND(F80=BF80,I80=BI80,G80&lt;&gt;"",H80&lt;&gt;"",BG80&lt;&gt;"",BH80&lt;&gt;""),IF(AND(G80=BG80,H80=BH80),Quar1,IF((G80-H80)=(BG80-BH80),Quar2,IF(AND((G80&gt;H80),(BG80&gt;BH80)),Quar3,IF(AND((H80&gt;G80),(BH80&gt;BG80)),Quar3,0)))),0),0)+IFERROR(IF(KOPSO=1,IF(AND(F80=BF80,I80=BI80,J80&lt;&gt;"",K80&lt;&gt;"",BJ80&lt;&gt;"",BK80&lt;&gt;"",(G80-H80)=(BG80-BH80)),IF(AND(J80=BJ80,K80=BK80),Pena1,IF((J80-K80)=(BJ80-BK80),Pena2,IF(AND((J80&gt;K80),(BJ80&gt;BK80)),Pena3,IF(AND((J80&lt;K80),(BK80&gt;BJ80)),Pena3,0)))),0),0),0))</f>
        <v>0</v>
      </c>
      <c r="BN80" s="47">
        <f>IF(BG55&lt;&gt;"",IF(KOMatchRule=0,IF(AND(G55&lt;&gt;"",BF80=F80,BI80=I80),IF(OR(AND((G80+J80)&gt;(H80+K80),(BG80+BJ80)&gt;(BH80+BK80)),AND((G80+J80)&lt;(H80+K80),(BG80+BJ80)&lt;(BH80+BK80))),Bonu16+Bonu9,Bonu9),0),IF(OR(AND((G80+J80)&gt;(H80+K80),(BG80+BJ80)&gt;(BH80+BK80)),AND((G80+J80)&lt;(H80+K80),(BG80+BJ80)&lt;(BH80+BK80))),Bonu16,0))+IF(BL80&lt;&gt;"",IF(AND(F80=BF80,I80=BI80,BL80=L80),Bonu17,0),0),0)</f>
        <v>0</v>
      </c>
      <c r="BO80" s="42"/>
      <c r="BP80" s="53" t="str">
        <f t="shared" ref="BP80:BP86" ca="1" si="171">BT60</f>
        <v>Porto</v>
      </c>
      <c r="BQ80" s="40" t="str">
        <f>IF(KOMatchRule=1,F80,IF(AND(BR76&lt;&gt;"",BS76&lt;&gt;""),IF((BR76+BU76)&gt;(BS76+BV76),BQ76,IF((BR76+BU76)&lt;(BS76+BV76),BT76,"Match #53 Winner")),"Match #53 Winner"))</f>
        <v>Match #53 Winner</v>
      </c>
      <c r="BR80" s="56"/>
      <c r="BS80" s="56"/>
      <c r="BT80" s="41" t="str">
        <f>IF(KOMatchRule=1,I80,IF(AND(BR77&lt;&gt;"",BS77&lt;&gt;""),IF((BR77+BU77)&gt;(BS77+BV77),BQ77,IF((BR77+BU77)&lt;(BS77+BV77),BT77,"Match #54 Winner")),"Match #54 Winner"))</f>
        <v>Match #54 Winner</v>
      </c>
      <c r="BU80" s="57"/>
      <c r="BV80" s="57"/>
      <c r="BX80" s="47">
        <f>IF(KOMatchRule=1,IFERROR(IF(AND(G80&lt;&gt;"",H80&lt;&gt;"",BR80&lt;&gt;"",BS80&lt;&gt;""),IF(AND(G80=BR80,H80=BS80),Quar1,IF((G80-H80)=(BR80-BS80),Quar2,IF(AND((G80&gt;H80),(BR80&gt;BS80)),Quar3,IF(AND((H80&gt;G80),(BS80&gt;BR80)),Quar3,0)))),0),0)+IFERROR(IF(KOPSO=1,IF(AND(J80&lt;&gt;"",K80&lt;&gt;"",BU80&lt;&gt;"",BV80&lt;&gt;"",(G80-H80)=(BR80-BS80)),IF(AND(J80=BU80,K80=BV80),Pena1,IF((J80-K80)=(BU80-BV80),Pena2,IF(AND((J80&gt;K80),(BU80&gt;BV80)),Pena3,IF(AND((J80&lt;K80),(BV80&gt;BU80)),Pena3,0)))),0),0),0),IFERROR(IF(AND(F80=BQ80,I80=BT80,G80&lt;&gt;"",H80&lt;&gt;"",BR80&lt;&gt;"",BS80&lt;&gt;""),IF(AND(G80=BR80,H80=BS80),Quar1,IF((G80-H80)=(BR80-BS80),Quar2,IF(AND((G80&gt;H80),(BR80&gt;BS80)),Quar3,IF(AND((H80&gt;G80),(BS80&gt;BR80)),Quar3,0)))),0),0)+IFERROR(IF(KOPSO=1,IF(AND(F80=BQ80,I80=BT80,J80&lt;&gt;"",K80&lt;&gt;"",BU80&lt;&gt;"",BV80&lt;&gt;"",(G80-H80)=(BR80-BS80)),IF(AND(J80=BU80,K80=BV80),Pena1,IF((J80-K80)=(BU80-BV80),Pena2,IF(AND((J80&gt;K80),(BU80&gt;BV80)),Pena3,IF(AND((J80&lt;K80),(BV80&gt;BU80)),Pena3,0)))),0),0),0))</f>
        <v>0</v>
      </c>
      <c r="BY80" s="47">
        <f>IF(BR55&lt;&gt;"",IF(KOMatchRule=0,IF(AND(G55&lt;&gt;"",BQ80=F80,BT80=I80),IF(OR(AND((G80+J80)&gt;(H80+K80),(BR80+BU80)&gt;(BS80+BV80)),AND((G80+J80)&lt;(H80+K80),(BR80+BU80)&lt;(BS80+BV80))),Bonu16+Bonu9,Bonu9),0),IF(OR(AND((G80+J80)&gt;(H80+K80),(BR80+BU80)&gt;(BS80+BV80)),AND((G80+J80)&lt;(H80+K80),(BR80+BU80)&lt;(BS80+BV80))),Bonu16,0))+IF(BW80&lt;&gt;"",IF(AND(F80=BQ80,I80=BT80,BW80=L80),Bonu17,0),0),0)</f>
        <v>0</v>
      </c>
      <c r="BZ80" s="42"/>
      <c r="CA80" s="53" t="str">
        <f t="shared" ref="CA80:CA86" ca="1" si="172">CE60</f>
        <v>Porto</v>
      </c>
      <c r="CB80" s="40" t="str">
        <f>IF(KOMatchRule=1,F80,IF(AND(CC76&lt;&gt;"",CD76&lt;&gt;""),IF((CC76+CF76)&gt;(CD76+CG76),CB76,IF((CC76+CF76)&lt;(CD76+CG76),CE76,"Match #53 Winner")),"Match #53 Winner"))</f>
        <v>Match #53 Winner</v>
      </c>
      <c r="CC80" s="56"/>
      <c r="CD80" s="56"/>
      <c r="CE80" s="41" t="str">
        <f>IF(KOMatchRule=1,I80,IF(AND(CC77&lt;&gt;"",CD77&lt;&gt;""),IF((CC77+CF77)&gt;(CD77+CG77),CB77,IF((CC77+CF77)&lt;(CD77+CG77),CE77,"Match #54 Winner")),"Match #54 Winner"))</f>
        <v>Match #54 Winner</v>
      </c>
      <c r="CF80" s="57"/>
      <c r="CG80" s="57"/>
      <c r="CI80" s="47">
        <f>IF(KOMatchRule=1,IFERROR(IF(AND(G80&lt;&gt;"",H80&lt;&gt;"",CC80&lt;&gt;"",CD80&lt;&gt;""),IF(AND(G80=CC80,H80=CD80),Quar1,IF((G80-H80)=(CC80-CD80),Quar2,IF(AND((G80&gt;H80),(CC80&gt;CD80)),Quar3,IF(AND((H80&gt;G80),(CD80&gt;CC80)),Quar3,0)))),0),0)+IFERROR(IF(KOPSO=1,IF(AND(J80&lt;&gt;"",K80&lt;&gt;"",CF80&lt;&gt;"",CG80&lt;&gt;"",(G80-H80)=(CC80-CD80)),IF(AND(J80=CF80,K80=CG80),Pena1,IF((J80-K80)=(CF80-CG80),Pena2,IF(AND((J80&gt;K80),(CF80&gt;CG80)),Pena3,IF(AND((J80&lt;K80),(CG80&gt;CF80)),Pena3,0)))),0),0),0),IFERROR(IF(AND(F80=CB80,I80=CE80,G80&lt;&gt;"",H80&lt;&gt;"",CC80&lt;&gt;"",CD80&lt;&gt;""),IF(AND(G80=CC80,H80=CD80),Quar1,IF((G80-H80)=(CC80-CD80),Quar2,IF(AND((G80&gt;H80),(CC80&gt;CD80)),Quar3,IF(AND((H80&gt;G80),(CD80&gt;CC80)),Quar3,0)))),0),0)+IFERROR(IF(KOPSO=1,IF(AND(F80=CB80,I80=CE80,J80&lt;&gt;"",K80&lt;&gt;"",CF80&lt;&gt;"",CG80&lt;&gt;"",(G80-H80)=(CC80-CD80)),IF(AND(J80=CF80,K80=CG80),Pena1,IF((J80-K80)=(CF80-CG80),Pena2,IF(AND((J80&gt;K80),(CF80&gt;CG80)),Pena3,IF(AND((J80&lt;K80),(CG80&gt;CF80)),Pena3,0)))),0),0),0))</f>
        <v>0</v>
      </c>
      <c r="CJ80" s="47">
        <f>IF(CC55&lt;&gt;"",IF(KOMatchRule=0,IF(AND(G55&lt;&gt;"",CB80=F80,CE80=I80),IF(OR(AND((G80+J80)&gt;(H80+K80),(CC80+CF80)&gt;(CD80+CG80)),AND((G80+J80)&lt;(H80+K80),(CC80+CF80)&lt;(CD80+CG80))),Bonu16+Bonu9,Bonu9),0),IF(OR(AND((G80+J80)&gt;(H80+K80),(CC80+CF80)&gt;(CD80+CG80)),AND((G80+J80)&lt;(H80+K80),(CC80+CF80)&lt;(CD80+CG80))),Bonu16,0))+IF(CH80&lt;&gt;"",IF(AND(F80=CB80,I80=CE80,CH80=L80),Bonu17,0),0),0)</f>
        <v>0</v>
      </c>
      <c r="CK80" s="42"/>
      <c r="CL80" s="53" t="str">
        <f t="shared" ref="CL80:CL86" ca="1" si="173">CP60</f>
        <v>Porto</v>
      </c>
      <c r="CM80" s="40" t="str">
        <f>IF(KOMatchRule=1,F80,IF(AND(CN76&lt;&gt;"",CO76&lt;&gt;""),IF((CN76+CQ76)&gt;(CO76+CR76),CM76,IF((CN76+CQ76)&lt;(CO76+CR76),CP76,"Match #53 Winner")),"Match #53 Winner"))</f>
        <v>Match #53 Winner</v>
      </c>
      <c r="CN80" s="56"/>
      <c r="CO80" s="56"/>
      <c r="CP80" s="41" t="str">
        <f>IF(KOMatchRule=1,I80,IF(AND(CN77&lt;&gt;"",CO77&lt;&gt;""),IF((CN77+CQ77)&gt;(CO77+CR77),CM77,IF((CN77+CQ77)&lt;(CO77+CR77),CP77,"Match #54 Winner")),"Match #54 Winner"))</f>
        <v>Match #54 Winner</v>
      </c>
      <c r="CQ80" s="57"/>
      <c r="CR80" s="57"/>
      <c r="CT80" s="47">
        <f>IF(KOMatchRule=1,IFERROR(IF(AND(G80&lt;&gt;"",H80&lt;&gt;"",CN80&lt;&gt;"",CO80&lt;&gt;""),IF(AND(G80=CN80,H80=CO80),Quar1,IF((G80-H80)=(CN80-CO80),Quar2,IF(AND((G80&gt;H80),(CN80&gt;CO80)),Quar3,IF(AND((H80&gt;G80),(CO80&gt;CN80)),Quar3,0)))),0),0)+IFERROR(IF(KOPSO=1,IF(AND(J80&lt;&gt;"",K80&lt;&gt;"",CQ80&lt;&gt;"",CR80&lt;&gt;"",(G80-H80)=(CN80-CO80)),IF(AND(J80=CQ80,K80=CR80),Pena1,IF((J80-K80)=(CQ80-CR80),Pena2,IF(AND((J80&gt;K80),(CQ80&gt;CR80)),Pena3,IF(AND((J80&lt;K80),(CR80&gt;CQ80)),Pena3,0)))),0),0),0),IFERROR(IF(AND(F80=CM80,I80=CP80,G80&lt;&gt;"",H80&lt;&gt;"",CN80&lt;&gt;"",CO80&lt;&gt;""),IF(AND(G80=CN80,H80=CO80),Quar1,IF((G80-H80)=(CN80-CO80),Quar2,IF(AND((G80&gt;H80),(CN80&gt;CO80)),Quar3,IF(AND((H80&gt;G80),(CO80&gt;CN80)),Quar3,0)))),0),0)+IFERROR(IF(KOPSO=1,IF(AND(F80=CM80,I80=CP80,J80&lt;&gt;"",K80&lt;&gt;"",CQ80&lt;&gt;"",CR80&lt;&gt;"",(G80-H80)=(CN80-CO80)),IF(AND(J80=CQ80,K80=CR80),Pena1,IF((J80-K80)=(CQ80-CR80),Pena2,IF(AND((J80&gt;K80),(CQ80&gt;CR80)),Pena3,IF(AND((J80&lt;K80),(CR80&gt;CQ80)),Pena3,0)))),0),0),0))</f>
        <v>0</v>
      </c>
      <c r="CU80" s="47">
        <f>IF(CN55&lt;&gt;"",IF(KOMatchRule=0,IF(AND(G55&lt;&gt;"",CM80=F80,CP80=I80),IF(OR(AND((G80+J80)&gt;(H80+K80),(CN80+CQ80)&gt;(CO80+CR80)),AND((G80+J80)&lt;(H80+K80),(CN80+CQ80)&lt;(CO80+CR80))),Bonu16+Bonu9,Bonu9),0),IF(OR(AND((G80+J80)&gt;(H80+K80),(CN80+CQ80)&gt;(CO80+CR80)),AND((G80+J80)&lt;(H80+K80),(CN80+CQ80)&lt;(CO80+CR80))),Bonu16,0))+IF(CS80&lt;&gt;"",IF(AND(F80=CM80,I80=CP80,CS80=L80),Bonu17,0),0),0)</f>
        <v>0</v>
      </c>
      <c r="CV80" s="42"/>
      <c r="CW80" s="53" t="str">
        <f t="shared" ref="CW80:CW86" ca="1" si="174">DA60</f>
        <v>Porto</v>
      </c>
      <c r="CX80" s="40" t="str">
        <f>IF(KOMatchRule=1,F80,IF(AND(CY76&lt;&gt;"",CZ76&lt;&gt;""),IF((CY76+DB76)&gt;(CZ76+DC76),CX76,IF((CY76+DB76)&lt;(CZ76+DC76),DA76,"Match #53 Winner")),"Match #53 Winner"))</f>
        <v>Match #53 Winner</v>
      </c>
      <c r="CY80" s="56"/>
      <c r="CZ80" s="56"/>
      <c r="DA80" s="41" t="str">
        <f>IF(KOMatchRule=1,I80,IF(AND(CY77&lt;&gt;"",CZ77&lt;&gt;""),IF((CY77+DB77)&gt;(CZ77+DC77),CX77,IF((CY77+DB77)&lt;(CZ77+DC77),DA77,"Match #54 Winner")),"Match #54 Winner"))</f>
        <v>Match #54 Winner</v>
      </c>
      <c r="DB80" s="57"/>
      <c r="DC80" s="57"/>
      <c r="DE80" s="47">
        <f>IF(KOMatchRule=1,IFERROR(IF(AND(G80&lt;&gt;"",H80&lt;&gt;"",CY80&lt;&gt;"",CZ80&lt;&gt;""),IF(AND(G80=CY80,H80=CZ80),Quar1,IF((G80-H80)=(CY80-CZ80),Quar2,IF(AND((G80&gt;H80),(CY80&gt;CZ80)),Quar3,IF(AND((H80&gt;G80),(CZ80&gt;CY80)),Quar3,0)))),0),0)+IFERROR(IF(KOPSO=1,IF(AND(J80&lt;&gt;"",K80&lt;&gt;"",DB80&lt;&gt;"",DC80&lt;&gt;"",(G80-H80)=(CY80-CZ80)),IF(AND(J80=DB80,K80=DC80),Pena1,IF((J80-K80)=(DB80-DC80),Pena2,IF(AND((J80&gt;K80),(DB80&gt;DC80)),Pena3,IF(AND((J80&lt;K80),(DC80&gt;DB80)),Pena3,0)))),0),0),0),IFERROR(IF(AND(F80=CX80,I80=DA80,G80&lt;&gt;"",H80&lt;&gt;"",CY80&lt;&gt;"",CZ80&lt;&gt;""),IF(AND(G80=CY80,H80=CZ80),Quar1,IF((G80-H80)=(CY80-CZ80),Quar2,IF(AND((G80&gt;H80),(CY80&gt;CZ80)),Quar3,IF(AND((H80&gt;G80),(CZ80&gt;CY80)),Quar3,0)))),0),0)+IFERROR(IF(KOPSO=1,IF(AND(F80=CX80,I80=DA80,J80&lt;&gt;"",K80&lt;&gt;"",DB80&lt;&gt;"",DC80&lt;&gt;"",(G80-H80)=(CY80-CZ80)),IF(AND(J80=DB80,K80=DC80),Pena1,IF((J80-K80)=(DB80-DC80),Pena2,IF(AND((J80&gt;K80),(DB80&gt;DC80)),Pena3,IF(AND((J80&lt;K80),(DC80&gt;DB80)),Pena3,0)))),0),0),0))</f>
        <v>0</v>
      </c>
      <c r="DF80" s="47">
        <f>IF(CY55&lt;&gt;"",IF(KOMatchRule=0,IF(AND(G55&lt;&gt;"",CX80=F80,DA80=I80),IF(OR(AND((G80+J80)&gt;(H80+K80),(CY80+DB80)&gt;(CZ80+DC80)),AND((G80+J80)&lt;(H80+K80),(CY80+DB80)&lt;(CZ80+DC80))),Bonu16+Bonu9,Bonu9),0),IF(OR(AND((G80+J80)&gt;(H80+K80),(CY80+DB80)&gt;(CZ80+DC80)),AND((G80+J80)&lt;(H80+K80),(CY80+DB80)&lt;(CZ80+DC80))),Bonu16,0))+IF(DD80&lt;&gt;"",IF(AND(F80=CX80,I80=DA80,DD80=L80),Bonu17,0),0),0)</f>
        <v>0</v>
      </c>
      <c r="DG80" s="42"/>
      <c r="DH80" s="53" t="str">
        <f t="shared" ref="DH80:DH86" ca="1" si="175">DL60</f>
        <v>Porto</v>
      </c>
      <c r="DI80" s="40" t="str">
        <f>IF(KOMatchRule=1,F80,IF(AND(DJ76&lt;&gt;"",DK76&lt;&gt;""),IF((DJ76+DM76)&gt;(DK76+DN76),DI76,IF((DJ76+DM76)&lt;(DK76+DN76),DL76,"Match #53 Winner")),"Match #53 Winner"))</f>
        <v>Match #53 Winner</v>
      </c>
      <c r="DJ80" s="56"/>
      <c r="DK80" s="56"/>
      <c r="DL80" s="41" t="str">
        <f>IF(KOMatchRule=1,I80,IF(AND(DJ77&lt;&gt;"",DK77&lt;&gt;""),IF((DJ77+DM77)&gt;(DK77+DN77),DI77,IF((DJ77+DM77)&lt;(DK77+DN77),DL77,"Match #54 Winner")),"Match #54 Winner"))</f>
        <v>Match #54 Winner</v>
      </c>
      <c r="DM80" s="57"/>
      <c r="DN80" s="57"/>
      <c r="DP80" s="47">
        <f>IF(KOMatchRule=1,IFERROR(IF(AND(G80&lt;&gt;"",H80&lt;&gt;"",DJ80&lt;&gt;"",DK80&lt;&gt;""),IF(AND(G80=DJ80,H80=DK80),Quar1,IF((G80-H80)=(DJ80-DK80),Quar2,IF(AND((G80&gt;H80),(DJ80&gt;DK80)),Quar3,IF(AND((H80&gt;G80),(DK80&gt;DJ80)),Quar3,0)))),0),0)+IFERROR(IF(KOPSO=1,IF(AND(J80&lt;&gt;"",K80&lt;&gt;"",DM80&lt;&gt;"",DN80&lt;&gt;"",(G80-H80)=(DJ80-DK80)),IF(AND(J80=DM80,K80=DN80),Pena1,IF((J80-K80)=(DM80-DN80),Pena2,IF(AND((J80&gt;K80),(DM80&gt;DN80)),Pena3,IF(AND((J80&lt;K80),(DN80&gt;DM80)),Pena3,0)))),0),0),0),IFERROR(IF(AND(F80=DI80,I80=DL80,G80&lt;&gt;"",H80&lt;&gt;"",DJ80&lt;&gt;"",DK80&lt;&gt;""),IF(AND(G80=DJ80,H80=DK80),Quar1,IF((G80-H80)=(DJ80-DK80),Quar2,IF(AND((G80&gt;H80),(DJ80&gt;DK80)),Quar3,IF(AND((H80&gt;G80),(DK80&gt;DJ80)),Quar3,0)))),0),0)+IFERROR(IF(KOPSO=1,IF(AND(F80=DI80,I80=DL80,J80&lt;&gt;"",K80&lt;&gt;"",DM80&lt;&gt;"",DN80&lt;&gt;"",(G80-H80)=(DJ80-DK80)),IF(AND(J80=DM80,K80=DN80),Pena1,IF((J80-K80)=(DM80-DN80),Pena2,IF(AND((J80&gt;K80),(DM80&gt;DN80)),Pena3,IF(AND((J80&lt;K80),(DN80&gt;DM80)),Pena3,0)))),0),0),0))</f>
        <v>0</v>
      </c>
      <c r="DQ80" s="47">
        <f>IF(DJ55&lt;&gt;"",IF(KOMatchRule=0,IF(AND(G55&lt;&gt;"",DI80=F80,DL80=I80),IF(OR(AND((G80+J80)&gt;(H80+K80),(DJ80+DM80)&gt;(DK80+DN80)),AND((G80+J80)&lt;(H80+K80),(DJ80+DM80)&lt;(DK80+DN80))),Bonu16+Bonu9,Bonu9),0),IF(OR(AND((G80+J80)&gt;(H80+K80),(DJ80+DM80)&gt;(DK80+DN80)),AND((G80+J80)&lt;(H80+K80),(DJ80+DM80)&lt;(DK80+DN80))),Bonu16,0))+IF(DO80&lt;&gt;"",IF(AND(F80=DI80,I80=DL80,DO80=L80),Bonu17,0),0),0)</f>
        <v>0</v>
      </c>
      <c r="DR80" s="42"/>
    </row>
    <row r="81" spans="1:122" x14ac:dyDescent="0.25">
      <c r="A81" s="53">
        <f t="shared" si="164"/>
        <v>58</v>
      </c>
      <c r="B81" s="249" t="str">
        <f t="shared" ref="B81:B85" si="176">I61</f>
        <v>Botafogo</v>
      </c>
      <c r="C81" s="242">
        <v>58</v>
      </c>
      <c r="D81" s="242" t="s">
        <v>61</v>
      </c>
      <c r="E81" s="243">
        <v>45842.875</v>
      </c>
      <c r="F81" s="244" t="str">
        <f>IF(AND(G72&lt;&gt;"",H72&lt;&gt;""),IF((G72+J72)&gt;(H72+K72),F72,IF((G72+J72)&lt;(H72+K72),I72,"Match #49 Winner")),"Match #49 Winner")</f>
        <v>Porto</v>
      </c>
      <c r="G81" s="44">
        <v>1</v>
      </c>
      <c r="H81" s="44">
        <v>2</v>
      </c>
      <c r="I81" s="245" t="str">
        <f>IF(AND(G73&lt;&gt;"",H73&lt;&gt;""),IF((G73+J73)&gt;(H73+K73),F73,IF((G73+J73)&lt;(H73+K73),I73,"Match #50 Winner")),"Match #50 Winner")</f>
        <v>Bayern Munich</v>
      </c>
      <c r="J81" s="258"/>
      <c r="K81" s="258"/>
      <c r="L81" s="251"/>
      <c r="M81" s="53" t="str">
        <f t="shared" ref="M81:M85" ca="1" si="177">Q61</f>
        <v>Botafogo</v>
      </c>
      <c r="N81" s="40" t="str">
        <f ca="1">IF(KOMatchRule=1,F81,IF(AND(O72&lt;&gt;"",P72&lt;&gt;""),IF((O72+R72)&gt;(P72+S72),N72,IF((O72+R72)&lt;(P72+S72),Q72,"Match #49 Winner")),"Match #49 Winner"))</f>
        <v>Inter Miami</v>
      </c>
      <c r="O81" s="45">
        <v>2</v>
      </c>
      <c r="P81" s="45">
        <v>3</v>
      </c>
      <c r="Q81" s="41" t="str">
        <f ca="1">IF(KOMatchRule=1,I81,IF(AND(O73&lt;&gt;"",P73&lt;&gt;""),IF((O73+R73)&gt;(P73+S73),N73,IF((O73+R73)&lt;(P73+S73),Q73,"Match #50 Winner")),"Match #50 Winner"))</f>
        <v>Boca Juniors</v>
      </c>
      <c r="R81" s="57"/>
      <c r="S81" s="57"/>
      <c r="U81" s="47">
        <f ca="1">IF(KOMatchRule=1,IFERROR(IF(AND(G81&lt;&gt;"",H81&lt;&gt;"",O81&lt;&gt;"",P81&lt;&gt;""),IF(AND(G81=O81,H81=P81),Quar1,IF((G81-H81)=(O81-P81),Quar2,IF(AND((G81&gt;H81),(O81&gt;P81)),Quar3,IF(AND((H81&gt;G81),(P81&gt;O81)),Quar3,0)))),0),0)+IFERROR(IF(KOPSO=1,IF(AND(J81&lt;&gt;"",K81&lt;&gt;"",R81&lt;&gt;"",S81&lt;&gt;"",(G81-H81)=(O81-P81)),IF(AND(J81=R81,K81=S81),Pena1,IF((J81-K81)=(R81-S81),Pena2,IF(AND((J81&gt;K81),(R81&gt;S81)),Pena3,IF(AND((J81&lt;K81),(S81&gt;R81)),Pena3,0)))),0),0),0),IFERROR(IF(AND(F81=N81,I81=Q81,G81&lt;&gt;"",H81&lt;&gt;"",O81&lt;&gt;"",P81&lt;&gt;""),IF(AND(G81=O81,H81=P81),Quar1,IF((G81-H81)=(O81-P81),Quar2,IF(AND((G81&gt;H81),(O81&gt;P81)),Quar3,IF(AND((H81&gt;G81),(P81&gt;O81)),Quar3,0)))),0),0)+IFERROR(IF(KOPSO=1,IF(AND(F81=N81,I81=Q81,J81&lt;&gt;"",K81&lt;&gt;"",R81&lt;&gt;"",S81&lt;&gt;"",(G81-H81)=(O81-P81)),IF(AND(J81=R81,K81=S81),Pena1,IF((J81-K81)=(R81-S81),Pena2,IF(AND((J81&gt;K81),(R81&gt;S81)),Pena3,IF(AND((J81&lt;K81),(S81&gt;R81)),Pena3,0)))),0),0),0))</f>
        <v>0</v>
      </c>
      <c r="V81" s="47">
        <f ca="1">IF(O55&lt;&gt;"",IF(KOMatchRule=0,IF(AND(G55&lt;&gt;"",N81=F81,Q81=I81),IF(OR(AND((G81+J81)&gt;(H81+K81),(O81+R81)&gt;(P81+S81)),AND((G81+J81)&lt;(H81+K81),(O81+R81)&lt;(P81+S81))),Bonu16+Bonu9,Bonu9),0),IF(OR(AND((G81+J81)&gt;(H81+K81),(O81+R81)&gt;(P81+S81)),AND((G81+J81)&lt;(H81+K81),(O81+R81)&lt;(P81+S81))),Bonu16,0))+IF(T81&lt;&gt;"",IF(AND(F81=N81,I81=Q81,T81=L81),Bonu17,0),0),0)</f>
        <v>0</v>
      </c>
      <c r="W81" s="42"/>
      <c r="X81" s="53" t="str">
        <f t="shared" ca="1" si="167"/>
        <v>Seattle Sounders</v>
      </c>
      <c r="Y81" s="40" t="str">
        <f ca="1">IF(KOMatchRule=1,F81,IF(AND(Z72&lt;&gt;"",AA72&lt;&gt;""),IF((Z72+AC72)&gt;(AA72+AD72),Y72,IF((Z72+AC72)&lt;(AA72+AD72),AB72,"Match #49 Winner")),"Match #49 Winner"))</f>
        <v>Al Ahly</v>
      </c>
      <c r="Z81" s="45">
        <v>2</v>
      </c>
      <c r="AA81" s="45">
        <v>2</v>
      </c>
      <c r="AB81" s="41" t="str">
        <f ca="1">IF(KOMatchRule=1,I81,IF(AND(Z73&lt;&gt;"",AA73&lt;&gt;""),IF((Z73+AC73)&gt;(AA73+AD73),Y73,IF((Z73+AC73)&lt;(AA73+AD73),AB73,"Match #50 Winner")),"Match #50 Winner"))</f>
        <v>Benfica</v>
      </c>
      <c r="AC81" s="57">
        <v>3</v>
      </c>
      <c r="AD81" s="57">
        <v>4</v>
      </c>
      <c r="AF81" s="47">
        <f ca="1">IF(KOMatchRule=1,IFERROR(IF(AND(G81&lt;&gt;"",H81&lt;&gt;"",Z81&lt;&gt;"",AA81&lt;&gt;""),IF(AND(G81=Z81,H81=AA81),Quar1,IF((G81-H81)=(Z81-AA81),Quar2,IF(AND((G81&gt;H81),(Z81&gt;AA81)),Quar3,IF(AND((H81&gt;G81),(AA81&gt;Z81)),Quar3,0)))),0),0)+IFERROR(IF(KOPSO=1,IF(AND(J81&lt;&gt;"",K81&lt;&gt;"",AC81&lt;&gt;"",AD81&lt;&gt;"",(G81-H81)=(Z81-AA81)),IF(AND(J81=AC81,K81=AD81),Pena1,IF((J81-K81)=(AC81-AD81),Pena2,IF(AND((J81&gt;K81),(AC81&gt;AD81)),Pena3,IF(AND((J81&lt;K81),(AD81&gt;AC81)),Pena3,0)))),0),0),0),IFERROR(IF(AND(F81=Y81,I81=AB81,G81&lt;&gt;"",H81&lt;&gt;"",Z81&lt;&gt;"",AA81&lt;&gt;""),IF(AND(G81=Z81,H81=AA81),Quar1,IF((G81-H81)=(Z81-AA81),Quar2,IF(AND((G81&gt;H81),(Z81&gt;AA81)),Quar3,IF(AND((H81&gt;G81),(AA81&gt;Z81)),Quar3,0)))),0),0)+IFERROR(IF(KOPSO=1,IF(AND(F81=Y81,I81=AB81,J81&lt;&gt;"",K81&lt;&gt;"",AC81&lt;&gt;"",AD81&lt;&gt;"",(G81-H81)=(Z81-AA81)),IF(AND(J81=AC81,K81=AD81),Pena1,IF((J81-K81)=(AC81-AD81),Pena2,IF(AND((J81&gt;K81),(AC81&gt;AD81)),Pena3,IF(AND((J81&lt;K81),(AD81&gt;AC81)),Pena3,0)))),0),0),0))</f>
        <v>0</v>
      </c>
      <c r="AG81" s="47">
        <f ca="1">IF(Z55&lt;&gt;"",IF(KOMatchRule=0,IF(AND(G55&lt;&gt;"",Y81=F81,AB81=I81),IF(OR(AND((G81+J81)&gt;(H81+K81),(Z81+AC81)&gt;(AA81+AD81)),AND((G81+J81)&lt;(H81+K81),(Z81+AC81)&lt;(AA81+AD81))),Bonu16+Bonu9,Bonu9),0),IF(OR(AND((G81+J81)&gt;(H81+K81),(Z81+AC81)&gt;(AA81+AD81)),AND((G81+J81)&lt;(H81+K81),(Z81+AC81)&lt;(AA81+AD81))),Bonu16,0))+IF(AE81&lt;&gt;"",IF(AND(F81=Y81,I81=AB81,AE81=L81),Bonu17,0),0),0)</f>
        <v>0</v>
      </c>
      <c r="AH81" s="42"/>
      <c r="AI81" s="53" t="str">
        <f t="shared" ca="1" si="168"/>
        <v>Seattle Sounders</v>
      </c>
      <c r="AJ81" s="40" t="str">
        <f>IF(KOMatchRule=1,F81,IF(AND(AK72&lt;&gt;"",AL72&lt;&gt;""),IF((AK72+AN72)&gt;(AL72+AO72),AJ72,IF((AK72+AN72)&lt;(AL72+AO72),AM72,"Match #49 Winner")),"Match #49 Winner"))</f>
        <v>Match #49 Winner</v>
      </c>
      <c r="AK81" s="45"/>
      <c r="AL81" s="45"/>
      <c r="AM81" s="41" t="str">
        <f>IF(KOMatchRule=1,I81,IF(AND(AK73&lt;&gt;"",AL73&lt;&gt;""),IF((AK73+AN73)&gt;(AL73+AO73),AJ73,IF((AK73+AN73)&lt;(AL73+AO73),AM73,"Match #50 Winner")),"Match #50 Winner"))</f>
        <v>Match #50 Winner</v>
      </c>
      <c r="AN81" s="57"/>
      <c r="AO81" s="57"/>
      <c r="AQ81" s="47">
        <f>IF(KOMatchRule=1,IFERROR(IF(AND(G81&lt;&gt;"",H81&lt;&gt;"",AK81&lt;&gt;"",AL81&lt;&gt;""),IF(AND(G81=AK81,H81=AL81),Quar1,IF((G81-H81)=(AK81-AL81),Quar2,IF(AND((G81&gt;H81),(AK81&gt;AL81)),Quar3,IF(AND((H81&gt;G81),(AL81&gt;AK81)),Quar3,0)))),0),0)+IFERROR(IF(KOPSO=1,IF(AND(J81&lt;&gt;"",K81&lt;&gt;"",AN81&lt;&gt;"",AO81&lt;&gt;"",(G81-H81)=(AK81-AL81)),IF(AND(J81=AN81,K81=AO81),Pena1,IF((J81-K81)=(AN81-AO81),Pena2,IF(AND((J81&gt;K81),(AN81&gt;AO81)),Pena3,IF(AND((J81&lt;K81),(AO81&gt;AN81)),Pena3,0)))),0),0),0),IFERROR(IF(AND(F81=AJ81,I81=AM81,G81&lt;&gt;"",H81&lt;&gt;"",AK81&lt;&gt;"",AL81&lt;&gt;""),IF(AND(G81=AK81,H81=AL81),Quar1,IF((G81-H81)=(AK81-AL81),Quar2,IF(AND((G81&gt;H81),(AK81&gt;AL81)),Quar3,IF(AND((H81&gt;G81),(AL81&gt;AK81)),Quar3,0)))),0),0)+IFERROR(IF(KOPSO=1,IF(AND(F81=AJ81,I81=AM81,J81&lt;&gt;"",K81&lt;&gt;"",AN81&lt;&gt;"",AO81&lt;&gt;"",(G81-H81)=(AK81-AL81)),IF(AND(J81=AN81,K81=AO81),Pena1,IF((J81-K81)=(AN81-AO81),Pena2,IF(AND((J81&gt;K81),(AN81&gt;AO81)),Pena3,IF(AND((J81&lt;K81),(AO81&gt;AN81)),Pena3,0)))),0),0),0))</f>
        <v>0</v>
      </c>
      <c r="AR81" s="47">
        <f>IF(AK55&lt;&gt;"",IF(KOMatchRule=0,IF(AND(G55&lt;&gt;"",AJ81=F81,AM81=I81),IF(OR(AND((G81+J81)&gt;(H81+K81),(AK81+AN81)&gt;(AL81+AO81)),AND((G81+J81)&lt;(H81+K81),(AK81+AN81)&lt;(AL81+AO81))),Bonu16+Bonu9,Bonu9),0),IF(OR(AND((G81+J81)&gt;(H81+K81),(AK81+AN81)&gt;(AL81+AO81)),AND((G81+J81)&lt;(H81+K81),(AK81+AN81)&lt;(AL81+AO81))),Bonu16,0))+IF(AP81&lt;&gt;"",IF(AND(F81=AJ81,I81=AM81,AP81=L81),Bonu17,0),0),0)</f>
        <v>0</v>
      </c>
      <c r="AS81" s="42"/>
      <c r="AT81" s="53" t="str">
        <f t="shared" ca="1" si="169"/>
        <v>Atletico Madrid</v>
      </c>
      <c r="AU81" s="40" t="str">
        <f>IF(KOMatchRule=1,F81,IF(AND(AV72&lt;&gt;"",AW72&lt;&gt;""),IF((AV72+AY72)&gt;(AW72+AZ72),AU72,IF((AV72+AY72)&lt;(AW72+AZ72),AX72,"Match #49 Winner")),"Match #49 Winner"))</f>
        <v>Match #49 Winner</v>
      </c>
      <c r="AV81" s="45"/>
      <c r="AW81" s="45"/>
      <c r="AX81" s="41" t="str">
        <f>IF(KOMatchRule=1,I81,IF(AND(AV73&lt;&gt;"",AW73&lt;&gt;""),IF((AV73+AY73)&gt;(AW73+AZ73),AU73,IF((AV73+AY73)&lt;(AW73+AZ73),AX73,"Match #50 Winner")),"Match #50 Winner"))</f>
        <v>Match #50 Winner</v>
      </c>
      <c r="AY81" s="57"/>
      <c r="AZ81" s="57"/>
      <c r="BB81" s="47">
        <f>IF(KOMatchRule=1,IFERROR(IF(AND(G81&lt;&gt;"",H81&lt;&gt;"",AV81&lt;&gt;"",AW81&lt;&gt;""),IF(AND(G81=AV81,H81=AW81),Quar1,IF((G81-H81)=(AV81-AW81),Quar2,IF(AND((G81&gt;H81),(AV81&gt;AW81)),Quar3,IF(AND((H81&gt;G81),(AW81&gt;AV81)),Quar3,0)))),0),0)+IFERROR(IF(KOPSO=1,IF(AND(J81&lt;&gt;"",K81&lt;&gt;"",AY81&lt;&gt;"",AZ81&lt;&gt;"",(G81-H81)=(AV81-AW81)),IF(AND(J81=AY81,K81=AZ81),Pena1,IF((J81-K81)=(AY81-AZ81),Pena2,IF(AND((J81&gt;K81),(AY81&gt;AZ81)),Pena3,IF(AND((J81&lt;K81),(AZ81&gt;AY81)),Pena3,0)))),0),0),0),IFERROR(IF(AND(F81=AU81,I81=AX81,G81&lt;&gt;"",H81&lt;&gt;"",AV81&lt;&gt;"",AW81&lt;&gt;""),IF(AND(G81=AV81,H81=AW81),Quar1,IF((G81-H81)=(AV81-AW81),Quar2,IF(AND((G81&gt;H81),(AV81&gt;AW81)),Quar3,IF(AND((H81&gt;G81),(AW81&gt;AV81)),Quar3,0)))),0),0)+IFERROR(IF(KOPSO=1,IF(AND(F81=AU81,I81=AX81,J81&lt;&gt;"",K81&lt;&gt;"",AY81&lt;&gt;"",AZ81&lt;&gt;"",(G81-H81)=(AV81-AW81)),IF(AND(J81=AY81,K81=AZ81),Pena1,IF((J81-K81)=(AY81-AZ81),Pena2,IF(AND((J81&gt;K81),(AY81&gt;AZ81)),Pena3,IF(AND((J81&lt;K81),(AZ81&gt;AY81)),Pena3,0)))),0),0),0))</f>
        <v>0</v>
      </c>
      <c r="BC81" s="47">
        <f>IF(AV55&lt;&gt;"",IF(KOMatchRule=0,IF(AND(G55&lt;&gt;"",AU81=F81,AX81=I81),IF(OR(AND((G81+J81)&gt;(H81+K81),(AV81+AY81)&gt;(AW81+AZ81)),AND((G81+J81)&lt;(H81+K81),(AV81+AY81)&lt;(AW81+AZ81))),Bonu16+Bonu9,Bonu9),0),IF(OR(AND((G81+J81)&gt;(H81+K81),(AV81+AY81)&gt;(AW81+AZ81)),AND((G81+J81)&lt;(H81+K81),(AV81+AY81)&lt;(AW81+AZ81))),Bonu16,0))+IF(BA81&lt;&gt;"",IF(AND(F81=AU81,I81=AX81,BA81=L81),Bonu17,0),0),0)</f>
        <v>0</v>
      </c>
      <c r="BD81" s="42"/>
      <c r="BE81" s="53" t="str">
        <f t="shared" ca="1" si="170"/>
        <v>Atletico Madrid</v>
      </c>
      <c r="BF81" s="40" t="str">
        <f>IF(KOMatchRule=1,F81,IF(AND(BG72&lt;&gt;"",BH72&lt;&gt;""),IF((BG72+BJ72)&gt;(BH72+BK72),BF72,IF((BG72+BJ72)&lt;(BH72+BK72),BI72,"Match #49 Winner")),"Match #49 Winner"))</f>
        <v>Match #49 Winner</v>
      </c>
      <c r="BG81" s="45"/>
      <c r="BH81" s="45"/>
      <c r="BI81" s="41" t="str">
        <f>IF(KOMatchRule=1,I81,IF(AND(BG73&lt;&gt;"",BH73&lt;&gt;""),IF((BG73+BJ73)&gt;(BH73+BK73),BF73,IF((BG73+BJ73)&lt;(BH73+BK73),BI73,"Match #50 Winner")),"Match #50 Winner"))</f>
        <v>Match #50 Winner</v>
      </c>
      <c r="BJ81" s="57"/>
      <c r="BK81" s="57"/>
      <c r="BM81" s="47">
        <f>IF(KOMatchRule=1,IFERROR(IF(AND(G81&lt;&gt;"",H81&lt;&gt;"",BG81&lt;&gt;"",BH81&lt;&gt;""),IF(AND(G81=BG81,H81=BH81),Quar1,IF((G81-H81)=(BG81-BH81),Quar2,IF(AND((G81&gt;H81),(BG81&gt;BH81)),Quar3,IF(AND((H81&gt;G81),(BH81&gt;BG81)),Quar3,0)))),0),0)+IFERROR(IF(KOPSO=1,IF(AND(J81&lt;&gt;"",K81&lt;&gt;"",BJ81&lt;&gt;"",BK81&lt;&gt;"",(G81-H81)=(BG81-BH81)),IF(AND(J81=BJ81,K81=BK81),Pena1,IF((J81-K81)=(BJ81-BK81),Pena2,IF(AND((J81&gt;K81),(BJ81&gt;BK81)),Pena3,IF(AND((J81&lt;K81),(BK81&gt;BJ81)),Pena3,0)))),0),0),0),IFERROR(IF(AND(F81=BF81,I81=BI81,G81&lt;&gt;"",H81&lt;&gt;"",BG81&lt;&gt;"",BH81&lt;&gt;""),IF(AND(G81=BG81,H81=BH81),Quar1,IF((G81-H81)=(BG81-BH81),Quar2,IF(AND((G81&gt;H81),(BG81&gt;BH81)),Quar3,IF(AND((H81&gt;G81),(BH81&gt;BG81)),Quar3,0)))),0),0)+IFERROR(IF(KOPSO=1,IF(AND(F81=BF81,I81=BI81,J81&lt;&gt;"",K81&lt;&gt;"",BJ81&lt;&gt;"",BK81&lt;&gt;"",(G81-H81)=(BG81-BH81)),IF(AND(J81=BJ81,K81=BK81),Pena1,IF((J81-K81)=(BJ81-BK81),Pena2,IF(AND((J81&gt;K81),(BJ81&gt;BK81)),Pena3,IF(AND((J81&lt;K81),(BK81&gt;BJ81)),Pena3,0)))),0),0),0))</f>
        <v>0</v>
      </c>
      <c r="BN81" s="47">
        <f>IF(BG55&lt;&gt;"",IF(KOMatchRule=0,IF(AND(G55&lt;&gt;"",BF81=F81,BI81=I81),IF(OR(AND((G81+J81)&gt;(H81+K81),(BG81+BJ81)&gt;(BH81+BK81)),AND((G81+J81)&lt;(H81+K81),(BG81+BJ81)&lt;(BH81+BK81))),Bonu16+Bonu9,Bonu9),0),IF(OR(AND((G81+J81)&gt;(H81+K81),(BG81+BJ81)&gt;(BH81+BK81)),AND((G81+J81)&lt;(H81+K81),(BG81+BJ81)&lt;(BH81+BK81))),Bonu16,0))+IF(BL81&lt;&gt;"",IF(AND(F81=BF81,I81=BI81,BL81=L81),Bonu17,0),0),0)</f>
        <v>0</v>
      </c>
      <c r="BO81" s="42"/>
      <c r="BP81" s="53" t="str">
        <f t="shared" ca="1" si="171"/>
        <v>Atletico Madrid</v>
      </c>
      <c r="BQ81" s="40" t="str">
        <f>IF(KOMatchRule=1,F81,IF(AND(BR72&lt;&gt;"",BS72&lt;&gt;""),IF((BR72+BU72)&gt;(BS72+BV72),BQ72,IF((BR72+BU72)&lt;(BS72+BV72),BT72,"Match #49 Winner")),"Match #49 Winner"))</f>
        <v>Match #49 Winner</v>
      </c>
      <c r="BR81" s="45"/>
      <c r="BS81" s="45"/>
      <c r="BT81" s="41" t="str">
        <f>IF(KOMatchRule=1,I81,IF(AND(BR73&lt;&gt;"",BS73&lt;&gt;""),IF((BR73+BU73)&gt;(BS73+BV73),BQ73,IF((BR73+BU73)&lt;(BS73+BV73),BT73,"Match #50 Winner")),"Match #50 Winner"))</f>
        <v>Match #50 Winner</v>
      </c>
      <c r="BU81" s="57"/>
      <c r="BV81" s="57"/>
      <c r="BX81" s="47">
        <f>IF(KOMatchRule=1,IFERROR(IF(AND(G81&lt;&gt;"",H81&lt;&gt;"",BR81&lt;&gt;"",BS81&lt;&gt;""),IF(AND(G81=BR81,H81=BS81),Quar1,IF((G81-H81)=(BR81-BS81),Quar2,IF(AND((G81&gt;H81),(BR81&gt;BS81)),Quar3,IF(AND((H81&gt;G81),(BS81&gt;BR81)),Quar3,0)))),0),0)+IFERROR(IF(KOPSO=1,IF(AND(J81&lt;&gt;"",K81&lt;&gt;"",BU81&lt;&gt;"",BV81&lt;&gt;"",(G81-H81)=(BR81-BS81)),IF(AND(J81=BU81,K81=BV81),Pena1,IF((J81-K81)=(BU81-BV81),Pena2,IF(AND((J81&gt;K81),(BU81&gt;BV81)),Pena3,IF(AND((J81&lt;K81),(BV81&gt;BU81)),Pena3,0)))),0),0),0),IFERROR(IF(AND(F81=BQ81,I81=BT81,G81&lt;&gt;"",H81&lt;&gt;"",BR81&lt;&gt;"",BS81&lt;&gt;""),IF(AND(G81=BR81,H81=BS81),Quar1,IF((G81-H81)=(BR81-BS81),Quar2,IF(AND((G81&gt;H81),(BR81&gt;BS81)),Quar3,IF(AND((H81&gt;G81),(BS81&gt;BR81)),Quar3,0)))),0),0)+IFERROR(IF(KOPSO=1,IF(AND(F81=BQ81,I81=BT81,J81&lt;&gt;"",K81&lt;&gt;"",BU81&lt;&gt;"",BV81&lt;&gt;"",(G81-H81)=(BR81-BS81)),IF(AND(J81=BU81,K81=BV81),Pena1,IF((J81-K81)=(BU81-BV81),Pena2,IF(AND((J81&gt;K81),(BU81&gt;BV81)),Pena3,IF(AND((J81&lt;K81),(BV81&gt;BU81)),Pena3,0)))),0),0),0))</f>
        <v>0</v>
      </c>
      <c r="BY81" s="47">
        <f>IF(BR55&lt;&gt;"",IF(KOMatchRule=0,IF(AND(G55&lt;&gt;"",BQ81=F81,BT81=I81),IF(OR(AND((G81+J81)&gt;(H81+K81),(BR81+BU81)&gt;(BS81+BV81)),AND((G81+J81)&lt;(H81+K81),(BR81+BU81)&lt;(BS81+BV81))),Bonu16+Bonu9,Bonu9),0),IF(OR(AND((G81+J81)&gt;(H81+K81),(BR81+BU81)&gt;(BS81+BV81)),AND((G81+J81)&lt;(H81+K81),(BR81+BU81)&lt;(BS81+BV81))),Bonu16,0))+IF(BW81&lt;&gt;"",IF(AND(F81=BQ81,I81=BT81,BW81=L81),Bonu17,0),0),0)</f>
        <v>0</v>
      </c>
      <c r="BZ81" s="42"/>
      <c r="CA81" s="53" t="str">
        <f t="shared" ca="1" si="172"/>
        <v>Atletico Madrid</v>
      </c>
      <c r="CB81" s="40" t="str">
        <f>IF(KOMatchRule=1,F81,IF(AND(CC72&lt;&gt;"",CD72&lt;&gt;""),IF((CC72+CF72)&gt;(CD72+CG72),CB72,IF((CC72+CF72)&lt;(CD72+CG72),CE72,"Match #49 Winner")),"Match #49 Winner"))</f>
        <v>Match #49 Winner</v>
      </c>
      <c r="CC81" s="45"/>
      <c r="CD81" s="45"/>
      <c r="CE81" s="41" t="str">
        <f>IF(KOMatchRule=1,I81,IF(AND(CC73&lt;&gt;"",CD73&lt;&gt;""),IF((CC73+CF73)&gt;(CD73+CG73),CB73,IF((CC73+CF73)&lt;(CD73+CG73),CE73,"Match #50 Winner")),"Match #50 Winner"))</f>
        <v>Match #50 Winner</v>
      </c>
      <c r="CF81" s="57"/>
      <c r="CG81" s="57"/>
      <c r="CI81" s="47">
        <f>IF(KOMatchRule=1,IFERROR(IF(AND(G81&lt;&gt;"",H81&lt;&gt;"",CC81&lt;&gt;"",CD81&lt;&gt;""),IF(AND(G81=CC81,H81=CD81),Quar1,IF((G81-H81)=(CC81-CD81),Quar2,IF(AND((G81&gt;H81),(CC81&gt;CD81)),Quar3,IF(AND((H81&gt;G81),(CD81&gt;CC81)),Quar3,0)))),0),0)+IFERROR(IF(KOPSO=1,IF(AND(J81&lt;&gt;"",K81&lt;&gt;"",CF81&lt;&gt;"",CG81&lt;&gt;"",(G81-H81)=(CC81-CD81)),IF(AND(J81=CF81,K81=CG81),Pena1,IF((J81-K81)=(CF81-CG81),Pena2,IF(AND((J81&gt;K81),(CF81&gt;CG81)),Pena3,IF(AND((J81&lt;K81),(CG81&gt;CF81)),Pena3,0)))),0),0),0),IFERROR(IF(AND(F81=CB81,I81=CE81,G81&lt;&gt;"",H81&lt;&gt;"",CC81&lt;&gt;"",CD81&lt;&gt;""),IF(AND(G81=CC81,H81=CD81),Quar1,IF((G81-H81)=(CC81-CD81),Quar2,IF(AND((G81&gt;H81),(CC81&gt;CD81)),Quar3,IF(AND((H81&gt;G81),(CD81&gt;CC81)),Quar3,0)))),0),0)+IFERROR(IF(KOPSO=1,IF(AND(F81=CB81,I81=CE81,J81&lt;&gt;"",K81&lt;&gt;"",CF81&lt;&gt;"",CG81&lt;&gt;"",(G81-H81)=(CC81-CD81)),IF(AND(J81=CF81,K81=CG81),Pena1,IF((J81-K81)=(CF81-CG81),Pena2,IF(AND((J81&gt;K81),(CF81&gt;CG81)),Pena3,IF(AND((J81&lt;K81),(CG81&gt;CF81)),Pena3,0)))),0),0),0))</f>
        <v>0</v>
      </c>
      <c r="CJ81" s="47">
        <f>IF(CC55&lt;&gt;"",IF(KOMatchRule=0,IF(AND(G55&lt;&gt;"",CB81=F81,CE81=I81),IF(OR(AND((G81+J81)&gt;(H81+K81),(CC81+CF81)&gt;(CD81+CG81)),AND((G81+J81)&lt;(H81+K81),(CC81+CF81)&lt;(CD81+CG81))),Bonu16+Bonu9,Bonu9),0),IF(OR(AND((G81+J81)&gt;(H81+K81),(CC81+CF81)&gt;(CD81+CG81)),AND((G81+J81)&lt;(H81+K81),(CC81+CF81)&lt;(CD81+CG81))),Bonu16,0))+IF(CH81&lt;&gt;"",IF(AND(F81=CB81,I81=CE81,CH81=L81),Bonu17,0),0),0)</f>
        <v>0</v>
      </c>
      <c r="CK81" s="42"/>
      <c r="CL81" s="53" t="str">
        <f t="shared" ca="1" si="173"/>
        <v>Atletico Madrid</v>
      </c>
      <c r="CM81" s="40" t="str">
        <f>IF(KOMatchRule=1,F81,IF(AND(CN72&lt;&gt;"",CO72&lt;&gt;""),IF((CN72+CQ72)&gt;(CO72+CR72),CM72,IF((CN72+CQ72)&lt;(CO72+CR72),CP72,"Match #49 Winner")),"Match #49 Winner"))</f>
        <v>Match #49 Winner</v>
      </c>
      <c r="CN81" s="45"/>
      <c r="CO81" s="45"/>
      <c r="CP81" s="41" t="str">
        <f>IF(KOMatchRule=1,I81,IF(AND(CN73&lt;&gt;"",CO73&lt;&gt;""),IF((CN73+CQ73)&gt;(CO73+CR73),CM73,IF((CN73+CQ73)&lt;(CO73+CR73),CP73,"Match #50 Winner")),"Match #50 Winner"))</f>
        <v>Match #50 Winner</v>
      </c>
      <c r="CQ81" s="57"/>
      <c r="CR81" s="57"/>
      <c r="CT81" s="47">
        <f>IF(KOMatchRule=1,IFERROR(IF(AND(G81&lt;&gt;"",H81&lt;&gt;"",CN81&lt;&gt;"",CO81&lt;&gt;""),IF(AND(G81=CN81,H81=CO81),Quar1,IF((G81-H81)=(CN81-CO81),Quar2,IF(AND((G81&gt;H81),(CN81&gt;CO81)),Quar3,IF(AND((H81&gt;G81),(CO81&gt;CN81)),Quar3,0)))),0),0)+IFERROR(IF(KOPSO=1,IF(AND(J81&lt;&gt;"",K81&lt;&gt;"",CQ81&lt;&gt;"",CR81&lt;&gt;"",(G81-H81)=(CN81-CO81)),IF(AND(J81=CQ81,K81=CR81),Pena1,IF((J81-K81)=(CQ81-CR81),Pena2,IF(AND((J81&gt;K81),(CQ81&gt;CR81)),Pena3,IF(AND((J81&lt;K81),(CR81&gt;CQ81)),Pena3,0)))),0),0),0),IFERROR(IF(AND(F81=CM81,I81=CP81,G81&lt;&gt;"",H81&lt;&gt;"",CN81&lt;&gt;"",CO81&lt;&gt;""),IF(AND(G81=CN81,H81=CO81),Quar1,IF((G81-H81)=(CN81-CO81),Quar2,IF(AND((G81&gt;H81),(CN81&gt;CO81)),Quar3,IF(AND((H81&gt;G81),(CO81&gt;CN81)),Quar3,0)))),0),0)+IFERROR(IF(KOPSO=1,IF(AND(F81=CM81,I81=CP81,J81&lt;&gt;"",K81&lt;&gt;"",CQ81&lt;&gt;"",CR81&lt;&gt;"",(G81-H81)=(CN81-CO81)),IF(AND(J81=CQ81,K81=CR81),Pena1,IF((J81-K81)=(CQ81-CR81),Pena2,IF(AND((J81&gt;K81),(CQ81&gt;CR81)),Pena3,IF(AND((J81&lt;K81),(CR81&gt;CQ81)),Pena3,0)))),0),0),0))</f>
        <v>0</v>
      </c>
      <c r="CU81" s="47">
        <f>IF(CN55&lt;&gt;"",IF(KOMatchRule=0,IF(AND(G55&lt;&gt;"",CM81=F81,CP81=I81),IF(OR(AND((G81+J81)&gt;(H81+K81),(CN81+CQ81)&gt;(CO81+CR81)),AND((G81+J81)&lt;(H81+K81),(CN81+CQ81)&lt;(CO81+CR81))),Bonu16+Bonu9,Bonu9),0),IF(OR(AND((G81+J81)&gt;(H81+K81),(CN81+CQ81)&gt;(CO81+CR81)),AND((G81+J81)&lt;(H81+K81),(CN81+CQ81)&lt;(CO81+CR81))),Bonu16,0))+IF(CS81&lt;&gt;"",IF(AND(F81=CM81,I81=CP81,CS81=L81),Bonu17,0),0),0)</f>
        <v>0</v>
      </c>
      <c r="CV81" s="42"/>
      <c r="CW81" s="53" t="str">
        <f t="shared" ca="1" si="174"/>
        <v>Atletico Madrid</v>
      </c>
      <c r="CX81" s="40" t="str">
        <f>IF(KOMatchRule=1,F81,IF(AND(CY72&lt;&gt;"",CZ72&lt;&gt;""),IF((CY72+DB72)&gt;(CZ72+DC72),CX72,IF((CY72+DB72)&lt;(CZ72+DC72),DA72,"Match #49 Winner")),"Match #49 Winner"))</f>
        <v>Match #49 Winner</v>
      </c>
      <c r="CY81" s="45"/>
      <c r="CZ81" s="45"/>
      <c r="DA81" s="41" t="str">
        <f>IF(KOMatchRule=1,I81,IF(AND(CY73&lt;&gt;"",CZ73&lt;&gt;""),IF((CY73+DB73)&gt;(CZ73+DC73),CX73,IF((CY73+DB73)&lt;(CZ73+DC73),DA73,"Match #50 Winner")),"Match #50 Winner"))</f>
        <v>Match #50 Winner</v>
      </c>
      <c r="DB81" s="57"/>
      <c r="DC81" s="57"/>
      <c r="DE81" s="47">
        <f>IF(KOMatchRule=1,IFERROR(IF(AND(G81&lt;&gt;"",H81&lt;&gt;"",CY81&lt;&gt;"",CZ81&lt;&gt;""),IF(AND(G81=CY81,H81=CZ81),Quar1,IF((G81-H81)=(CY81-CZ81),Quar2,IF(AND((G81&gt;H81),(CY81&gt;CZ81)),Quar3,IF(AND((H81&gt;G81),(CZ81&gt;CY81)),Quar3,0)))),0),0)+IFERROR(IF(KOPSO=1,IF(AND(J81&lt;&gt;"",K81&lt;&gt;"",DB81&lt;&gt;"",DC81&lt;&gt;"",(G81-H81)=(CY81-CZ81)),IF(AND(J81=DB81,K81=DC81),Pena1,IF((J81-K81)=(DB81-DC81),Pena2,IF(AND((J81&gt;K81),(DB81&gt;DC81)),Pena3,IF(AND((J81&lt;K81),(DC81&gt;DB81)),Pena3,0)))),0),0),0),IFERROR(IF(AND(F81=CX81,I81=DA81,G81&lt;&gt;"",H81&lt;&gt;"",CY81&lt;&gt;"",CZ81&lt;&gt;""),IF(AND(G81=CY81,H81=CZ81),Quar1,IF((G81-H81)=(CY81-CZ81),Quar2,IF(AND((G81&gt;H81),(CY81&gt;CZ81)),Quar3,IF(AND((H81&gt;G81),(CZ81&gt;CY81)),Quar3,0)))),0),0)+IFERROR(IF(KOPSO=1,IF(AND(F81=CX81,I81=DA81,J81&lt;&gt;"",K81&lt;&gt;"",DB81&lt;&gt;"",DC81&lt;&gt;"",(G81-H81)=(CY81-CZ81)),IF(AND(J81=DB81,K81=DC81),Pena1,IF((J81-K81)=(DB81-DC81),Pena2,IF(AND((J81&gt;K81),(DB81&gt;DC81)),Pena3,IF(AND((J81&lt;K81),(DC81&gt;DB81)),Pena3,0)))),0),0),0))</f>
        <v>0</v>
      </c>
      <c r="DF81" s="47">
        <f>IF(CY55&lt;&gt;"",IF(KOMatchRule=0,IF(AND(G55&lt;&gt;"",CX81=F81,DA81=I81),IF(OR(AND((G81+J81)&gt;(H81+K81),(CY81+DB81)&gt;(CZ81+DC81)),AND((G81+J81)&lt;(H81+K81),(CY81+DB81)&lt;(CZ81+DC81))),Bonu16+Bonu9,Bonu9),0),IF(OR(AND((G81+J81)&gt;(H81+K81),(CY81+DB81)&gt;(CZ81+DC81)),AND((G81+J81)&lt;(H81+K81),(CY81+DB81)&lt;(CZ81+DC81))),Bonu16,0))+IF(DD81&lt;&gt;"",IF(AND(F81=CX81,I81=DA81,DD81=L81),Bonu17,0),0),0)</f>
        <v>0</v>
      </c>
      <c r="DG81" s="42"/>
      <c r="DH81" s="53" t="str">
        <f t="shared" ca="1" si="175"/>
        <v>Atletico Madrid</v>
      </c>
      <c r="DI81" s="40" t="str">
        <f>IF(KOMatchRule=1,F81,IF(AND(DJ72&lt;&gt;"",DK72&lt;&gt;""),IF((DJ72+DM72)&gt;(DK72+DN72),DI72,IF((DJ72+DM72)&lt;(DK72+DN72),DL72,"Match #49 Winner")),"Match #49 Winner"))</f>
        <v>Match #49 Winner</v>
      </c>
      <c r="DJ81" s="45"/>
      <c r="DK81" s="45"/>
      <c r="DL81" s="41" t="str">
        <f>IF(KOMatchRule=1,I81,IF(AND(DJ73&lt;&gt;"",DK73&lt;&gt;""),IF((DJ73+DM73)&gt;(DK73+DN73),DI73,IF((DJ73+DM73)&lt;(DK73+DN73),DL73,"Match #50 Winner")),"Match #50 Winner"))</f>
        <v>Match #50 Winner</v>
      </c>
      <c r="DM81" s="57"/>
      <c r="DN81" s="57"/>
      <c r="DP81" s="47">
        <f>IF(KOMatchRule=1,IFERROR(IF(AND(G81&lt;&gt;"",H81&lt;&gt;"",DJ81&lt;&gt;"",DK81&lt;&gt;""),IF(AND(G81=DJ81,H81=DK81),Quar1,IF((G81-H81)=(DJ81-DK81),Quar2,IF(AND((G81&gt;H81),(DJ81&gt;DK81)),Quar3,IF(AND((H81&gt;G81),(DK81&gt;DJ81)),Quar3,0)))),0),0)+IFERROR(IF(KOPSO=1,IF(AND(J81&lt;&gt;"",K81&lt;&gt;"",DM81&lt;&gt;"",DN81&lt;&gt;"",(G81-H81)=(DJ81-DK81)),IF(AND(J81=DM81,K81=DN81),Pena1,IF((J81-K81)=(DM81-DN81),Pena2,IF(AND((J81&gt;K81),(DM81&gt;DN81)),Pena3,IF(AND((J81&lt;K81),(DN81&gt;DM81)),Pena3,0)))),0),0),0),IFERROR(IF(AND(F81=DI81,I81=DL81,G81&lt;&gt;"",H81&lt;&gt;"",DJ81&lt;&gt;"",DK81&lt;&gt;""),IF(AND(G81=DJ81,H81=DK81),Quar1,IF((G81-H81)=(DJ81-DK81),Quar2,IF(AND((G81&gt;H81),(DJ81&gt;DK81)),Quar3,IF(AND((H81&gt;G81),(DK81&gt;DJ81)),Quar3,0)))),0),0)+IFERROR(IF(KOPSO=1,IF(AND(F81=DI81,I81=DL81,J81&lt;&gt;"",K81&lt;&gt;"",DM81&lt;&gt;"",DN81&lt;&gt;"",(G81-H81)=(DJ81-DK81)),IF(AND(J81=DM81,K81=DN81),Pena1,IF((J81-K81)=(DM81-DN81),Pena2,IF(AND((J81&gt;K81),(DM81&gt;DN81)),Pena3,IF(AND((J81&lt;K81),(DN81&gt;DM81)),Pena3,0)))),0),0),0))</f>
        <v>0</v>
      </c>
      <c r="DQ81" s="47">
        <f>IF(DJ55&lt;&gt;"",IF(KOMatchRule=0,IF(AND(G55&lt;&gt;"",DI81=F81,DL81=I81),IF(OR(AND((G81+J81)&gt;(H81+K81),(DJ81+DM81)&gt;(DK81+DN81)),AND((G81+J81)&lt;(H81+K81),(DJ81+DM81)&lt;(DK81+DN81))),Bonu16+Bonu9,Bonu9),0),IF(OR(AND((G81+J81)&gt;(H81+K81),(DJ81+DM81)&gt;(DK81+DN81)),AND((G81+J81)&lt;(H81+K81),(DJ81+DM81)&lt;(DK81+DN81))),Bonu16,0))+IF(DO81&lt;&gt;"",IF(AND(F81=DI81,I81=DL81,DO81=L81),Bonu17,0),0),0)</f>
        <v>0</v>
      </c>
      <c r="DR81" s="42"/>
    </row>
    <row r="82" spans="1:122" x14ac:dyDescent="0.25">
      <c r="A82" s="53">
        <f t="shared" si="164"/>
        <v>59</v>
      </c>
      <c r="B82" s="249" t="str">
        <f t="shared" si="176"/>
        <v>Benfica</v>
      </c>
      <c r="C82" s="242">
        <v>59</v>
      </c>
      <c r="D82" s="242" t="s">
        <v>61</v>
      </c>
      <c r="E82" s="243">
        <v>45843.5</v>
      </c>
      <c r="F82" s="244" t="str">
        <f>IF(AND(G74&lt;&gt;"",H74&lt;&gt;""),IF((G74+J74)&gt;(H74+K74),F74,IF((G74+J74)&lt;(H74+K74),I74,"Match #51 Winner")),"Match #51 Winner")</f>
        <v>Paris Saint-Germain</v>
      </c>
      <c r="G82" s="44">
        <v>2</v>
      </c>
      <c r="H82" s="44">
        <v>2</v>
      </c>
      <c r="I82" s="245" t="str">
        <f>IF(AND(G75&lt;&gt;"",H75&lt;&gt;""),IF((G75+J75)&gt;(H75+K75),F75,IF((G75+J75)&lt;(H75+K75),I75,"Match #52 Winner")),"Match #52 Winner")</f>
        <v>Flamengo</v>
      </c>
      <c r="J82" s="258">
        <v>4</v>
      </c>
      <c r="K82" s="258">
        <v>3</v>
      </c>
      <c r="L82" s="251"/>
      <c r="M82" s="53" t="str">
        <f t="shared" ca="1" si="177"/>
        <v>Benfica</v>
      </c>
      <c r="N82" s="40" t="str">
        <f ca="1">IF(KOMatchRule=1,F82,IF(AND(O74&lt;&gt;"",P74&lt;&gt;""),IF((O74+R74)&gt;(P74+S74),N74,IF((O74+R74)&lt;(P74+S74),Q74,"Match #51 Winner")),"Match #51 Winner"))</f>
        <v>Paris Saint-Germain</v>
      </c>
      <c r="O82" s="45">
        <v>2</v>
      </c>
      <c r="P82" s="45">
        <v>2</v>
      </c>
      <c r="Q82" s="41" t="str">
        <f ca="1">IF(KOMatchRule=1,I82,IF(AND(O75&lt;&gt;"",P75&lt;&gt;""),IF((O75+R75)&gt;(P75+S75),N75,IF((O75+R75)&lt;(P75+S75),Q75,"Match #52 Winner")),"Match #52 Winner"))</f>
        <v>Flamengo</v>
      </c>
      <c r="R82" s="57">
        <v>4</v>
      </c>
      <c r="S82" s="57">
        <v>3</v>
      </c>
      <c r="U82" s="47">
        <f ca="1">IF(KOMatchRule=1,IFERROR(IF(AND(G82&lt;&gt;"",H82&lt;&gt;"",O82&lt;&gt;"",P82&lt;&gt;""),IF(AND(G82=O82,H82=P82),Quar1,IF((G82-H82)=(O82-P82),Quar2,IF(AND((G82&gt;H82),(O82&gt;P82)),Quar3,IF(AND((H82&gt;G82),(P82&gt;O82)),Quar3,0)))),0),0)+IFERROR(IF(KOPSO=1,IF(AND(J82&lt;&gt;"",K82&lt;&gt;"",R82&lt;&gt;"",S82&lt;&gt;"",(G82-H82)=(O82-P82)),IF(AND(J82=R82,K82=S82),Pena1,IF((J82-K82)=(R82-S82),Pena2,IF(AND((J82&gt;K82),(R82&gt;S82)),Pena3,IF(AND((J82&lt;K82),(S82&gt;R82)),Pena3,0)))),0),0),0),IFERROR(IF(AND(F82=N82,I82=Q82,G82&lt;&gt;"",H82&lt;&gt;"",O82&lt;&gt;"",P82&lt;&gt;""),IF(AND(G82=O82,H82=P82),Quar1,IF((G82-H82)=(O82-P82),Quar2,IF(AND((G82&gt;H82),(O82&gt;P82)),Quar3,IF(AND((H82&gt;G82),(P82&gt;O82)),Quar3,0)))),0),0)+IFERROR(IF(KOPSO=1,IF(AND(F82=N82,I82=Q82,J82&lt;&gt;"",K82&lt;&gt;"",R82&lt;&gt;"",S82&lt;&gt;"",(G82-H82)=(O82-P82)),IF(AND(J82=R82,K82=S82),Pena1,IF((J82-K82)=(R82-S82),Pena2,IF(AND((J82&gt;K82),(R82&gt;S82)),Pena3,IF(AND((J82&lt;K82),(S82&gt;R82)),Pena3,0)))),0),0),0))</f>
        <v>30</v>
      </c>
      <c r="V82" s="47">
        <f ca="1">IF(O55&lt;&gt;"",IF(KOMatchRule=0,IF(AND(G55&lt;&gt;"",N82=F82,Q82=I82),IF(OR(AND((G82+J82)&gt;(H82+K82),(O82+R82)&gt;(P82+S82)),AND((G82+J82)&lt;(H82+K82),(O82+R82)&lt;(P82+S82))),Bonu16+Bonu9,Bonu9),0),IF(OR(AND((G82+J82)&gt;(H82+K82),(O82+R82)&gt;(P82+S82)),AND((G82+J82)&lt;(H82+K82),(O82+R82)&lt;(P82+S82))),Bonu16,0))+IF(T82&lt;&gt;"",IF(AND(F82=N82,I82=Q82,T82=L82),Bonu17,0),0),0)</f>
        <v>22</v>
      </c>
      <c r="W82" s="42"/>
      <c r="X82" s="53" t="str">
        <f t="shared" ca="1" si="167"/>
        <v>Boca Juniors</v>
      </c>
      <c r="Y82" s="40" t="str">
        <f ca="1">IF(KOMatchRule=1,F82,IF(AND(Z74&lt;&gt;"",AA74&lt;&gt;""),IF((Z74+AC74)&gt;(AA74+AD74),Y74,IF((Z74+AC74)&lt;(AA74+AD74),AB74,"Match #51 Winner")),"Match #51 Winner"))</f>
        <v>Atletico Madrid</v>
      </c>
      <c r="Z82" s="45">
        <v>2</v>
      </c>
      <c r="AA82" s="45">
        <v>1</v>
      </c>
      <c r="AB82" s="41" t="str">
        <f ca="1">IF(KOMatchRule=1,I82,IF(AND(Z75&lt;&gt;"",AA75&lt;&gt;""),IF((Z75+AC75)&gt;(AA75+AD75),Y75,IF((Z75+AC75)&lt;(AA75+AD75),AB75,"Match #52 Winner")),"Match #52 Winner"))</f>
        <v>Boca Juniors</v>
      </c>
      <c r="AC82" s="57"/>
      <c r="AD82" s="57"/>
      <c r="AF82" s="47">
        <f ca="1">IF(KOMatchRule=1,IFERROR(IF(AND(G82&lt;&gt;"",H82&lt;&gt;"",Z82&lt;&gt;"",AA82&lt;&gt;""),IF(AND(G82=Z82,H82=AA82),Quar1,IF((G82-H82)=(Z82-AA82),Quar2,IF(AND((G82&gt;H82),(Z82&gt;AA82)),Quar3,IF(AND((H82&gt;G82),(AA82&gt;Z82)),Quar3,0)))),0),0)+IFERROR(IF(KOPSO=1,IF(AND(J82&lt;&gt;"",K82&lt;&gt;"",AC82&lt;&gt;"",AD82&lt;&gt;"",(G82-H82)=(Z82-AA82)),IF(AND(J82=AC82,K82=AD82),Pena1,IF((J82-K82)=(AC82-AD82),Pena2,IF(AND((J82&gt;K82),(AC82&gt;AD82)),Pena3,IF(AND((J82&lt;K82),(AD82&gt;AC82)),Pena3,0)))),0),0),0),IFERROR(IF(AND(F82=Y82,I82=AB82,G82&lt;&gt;"",H82&lt;&gt;"",Z82&lt;&gt;"",AA82&lt;&gt;""),IF(AND(G82=Z82,H82=AA82),Quar1,IF((G82-H82)=(Z82-AA82),Quar2,IF(AND((G82&gt;H82),(Z82&gt;AA82)),Quar3,IF(AND((H82&gt;G82),(AA82&gt;Z82)),Quar3,0)))),0),0)+IFERROR(IF(KOPSO=1,IF(AND(F82=Y82,I82=AB82,J82&lt;&gt;"",K82&lt;&gt;"",AC82&lt;&gt;"",AD82&lt;&gt;"",(G82-H82)=(Z82-AA82)),IF(AND(J82=AC82,K82=AD82),Pena1,IF((J82-K82)=(AC82-AD82),Pena2,IF(AND((J82&gt;K82),(AC82&gt;AD82)),Pena3,IF(AND((J82&lt;K82),(AD82&gt;AC82)),Pena3,0)))),0),0),0))</f>
        <v>0</v>
      </c>
      <c r="AG82" s="47">
        <f ca="1">IF(Z55&lt;&gt;"",IF(KOMatchRule=0,IF(AND(G55&lt;&gt;"",Y82=F82,AB82=I82),IF(OR(AND((G82+J82)&gt;(H82+K82),(Z82+AC82)&gt;(AA82+AD82)),AND((G82+J82)&lt;(H82+K82),(Z82+AC82)&lt;(AA82+AD82))),Bonu16+Bonu9,Bonu9),0),IF(OR(AND((G82+J82)&gt;(H82+K82),(Z82+AC82)&gt;(AA82+AD82)),AND((G82+J82)&lt;(H82+K82),(Z82+AC82)&lt;(AA82+AD82))),Bonu16,0))+IF(AE82&lt;&gt;"",IF(AND(F82=Y82,I82=AB82,AE82=L82),Bonu17,0),0),0)</f>
        <v>0</v>
      </c>
      <c r="AH82" s="42"/>
      <c r="AI82" s="53" t="str">
        <f t="shared" ca="1" si="168"/>
        <v>Benfica</v>
      </c>
      <c r="AJ82" s="40" t="str">
        <f>IF(KOMatchRule=1,F82,IF(AND(AK74&lt;&gt;"",AL74&lt;&gt;""),IF((AK74+AN74)&gt;(AL74+AO74),AJ74,IF((AK74+AN74)&lt;(AL74+AO74),AM74,"Match #51 Winner")),"Match #51 Winner"))</f>
        <v>Match #51 Winner</v>
      </c>
      <c r="AK82" s="45"/>
      <c r="AL82" s="45"/>
      <c r="AM82" s="41" t="str">
        <f>IF(KOMatchRule=1,I82,IF(AND(AK75&lt;&gt;"",AL75&lt;&gt;""),IF((AK75+AN75)&gt;(AL75+AO75),AJ75,IF((AK75+AN75)&lt;(AL75+AO75),AM75,"Match #52 Winner")),"Match #52 Winner"))</f>
        <v>Match #52 Winner</v>
      </c>
      <c r="AN82" s="57"/>
      <c r="AO82" s="57"/>
      <c r="AQ82" s="47">
        <f>IF(KOMatchRule=1,IFERROR(IF(AND(G82&lt;&gt;"",H82&lt;&gt;"",AK82&lt;&gt;"",AL82&lt;&gt;""),IF(AND(G82=AK82,H82=AL82),Quar1,IF((G82-H82)=(AK82-AL82),Quar2,IF(AND((G82&gt;H82),(AK82&gt;AL82)),Quar3,IF(AND((H82&gt;G82),(AL82&gt;AK82)),Quar3,0)))),0),0)+IFERROR(IF(KOPSO=1,IF(AND(J82&lt;&gt;"",K82&lt;&gt;"",AN82&lt;&gt;"",AO82&lt;&gt;"",(G82-H82)=(AK82-AL82)),IF(AND(J82=AN82,K82=AO82),Pena1,IF((J82-K82)=(AN82-AO82),Pena2,IF(AND((J82&gt;K82),(AN82&gt;AO82)),Pena3,IF(AND((J82&lt;K82),(AO82&gt;AN82)),Pena3,0)))),0),0),0),IFERROR(IF(AND(F82=AJ82,I82=AM82,G82&lt;&gt;"",H82&lt;&gt;"",AK82&lt;&gt;"",AL82&lt;&gt;""),IF(AND(G82=AK82,H82=AL82),Quar1,IF((G82-H82)=(AK82-AL82),Quar2,IF(AND((G82&gt;H82),(AK82&gt;AL82)),Quar3,IF(AND((H82&gt;G82),(AL82&gt;AK82)),Quar3,0)))),0),0)+IFERROR(IF(KOPSO=1,IF(AND(F82=AJ82,I82=AM82,J82&lt;&gt;"",K82&lt;&gt;"",AN82&lt;&gt;"",AO82&lt;&gt;"",(G82-H82)=(AK82-AL82)),IF(AND(J82=AN82,K82=AO82),Pena1,IF((J82-K82)=(AN82-AO82),Pena2,IF(AND((J82&gt;K82),(AN82&gt;AO82)),Pena3,IF(AND((J82&lt;K82),(AO82&gt;AN82)),Pena3,0)))),0),0),0))</f>
        <v>0</v>
      </c>
      <c r="AR82" s="47">
        <f>IF(AK55&lt;&gt;"",IF(KOMatchRule=0,IF(AND(G55&lt;&gt;"",AJ82=F82,AM82=I82),IF(OR(AND((G82+J82)&gt;(H82+K82),(AK82+AN82)&gt;(AL82+AO82)),AND((G82+J82)&lt;(H82+K82),(AK82+AN82)&lt;(AL82+AO82))),Bonu16+Bonu9,Bonu9),0),IF(OR(AND((G82+J82)&gt;(H82+K82),(AK82+AN82)&gt;(AL82+AO82)),AND((G82+J82)&lt;(H82+K82),(AK82+AN82)&lt;(AL82+AO82))),Bonu16,0))+IF(AP82&lt;&gt;"",IF(AND(F82=AJ82,I82=AM82,AP82=L82),Bonu17,0),0),0)</f>
        <v>0</v>
      </c>
      <c r="AS82" s="42"/>
      <c r="AT82" s="53" t="str">
        <f t="shared" ca="1" si="169"/>
        <v>Benfica</v>
      </c>
      <c r="AU82" s="40" t="str">
        <f>IF(KOMatchRule=1,F82,IF(AND(AV74&lt;&gt;"",AW74&lt;&gt;""),IF((AV74+AY74)&gt;(AW74+AZ74),AU74,IF((AV74+AY74)&lt;(AW74+AZ74),AX74,"Match #51 Winner")),"Match #51 Winner"))</f>
        <v>Match #51 Winner</v>
      </c>
      <c r="AV82" s="45"/>
      <c r="AW82" s="45"/>
      <c r="AX82" s="41" t="str">
        <f>IF(KOMatchRule=1,I82,IF(AND(AV75&lt;&gt;"",AW75&lt;&gt;""),IF((AV75+AY75)&gt;(AW75+AZ75),AU75,IF((AV75+AY75)&lt;(AW75+AZ75),AX75,"Match #52 Winner")),"Match #52 Winner"))</f>
        <v>Match #52 Winner</v>
      </c>
      <c r="AY82" s="57"/>
      <c r="AZ82" s="57"/>
      <c r="BB82" s="47">
        <f>IF(KOMatchRule=1,IFERROR(IF(AND(G82&lt;&gt;"",H82&lt;&gt;"",AV82&lt;&gt;"",AW82&lt;&gt;""),IF(AND(G82=AV82,H82=AW82),Quar1,IF((G82-H82)=(AV82-AW82),Quar2,IF(AND((G82&gt;H82),(AV82&gt;AW82)),Quar3,IF(AND((H82&gt;G82),(AW82&gt;AV82)),Quar3,0)))),0),0)+IFERROR(IF(KOPSO=1,IF(AND(J82&lt;&gt;"",K82&lt;&gt;"",AY82&lt;&gt;"",AZ82&lt;&gt;"",(G82-H82)=(AV82-AW82)),IF(AND(J82=AY82,K82=AZ82),Pena1,IF((J82-K82)=(AY82-AZ82),Pena2,IF(AND((J82&gt;K82),(AY82&gt;AZ82)),Pena3,IF(AND((J82&lt;K82),(AZ82&gt;AY82)),Pena3,0)))),0),0),0),IFERROR(IF(AND(F82=AU82,I82=AX82,G82&lt;&gt;"",H82&lt;&gt;"",AV82&lt;&gt;"",AW82&lt;&gt;""),IF(AND(G82=AV82,H82=AW82),Quar1,IF((G82-H82)=(AV82-AW82),Quar2,IF(AND((G82&gt;H82),(AV82&gt;AW82)),Quar3,IF(AND((H82&gt;G82),(AW82&gt;AV82)),Quar3,0)))),0),0)+IFERROR(IF(KOPSO=1,IF(AND(F82=AU82,I82=AX82,J82&lt;&gt;"",K82&lt;&gt;"",AY82&lt;&gt;"",AZ82&lt;&gt;"",(G82-H82)=(AV82-AW82)),IF(AND(J82=AY82,K82=AZ82),Pena1,IF((J82-K82)=(AY82-AZ82),Pena2,IF(AND((J82&gt;K82),(AY82&gt;AZ82)),Pena3,IF(AND((J82&lt;K82),(AZ82&gt;AY82)),Pena3,0)))),0),0),0))</f>
        <v>0</v>
      </c>
      <c r="BC82" s="47">
        <f>IF(AV55&lt;&gt;"",IF(KOMatchRule=0,IF(AND(G55&lt;&gt;"",AU82=F82,AX82=I82),IF(OR(AND((G82+J82)&gt;(H82+K82),(AV82+AY82)&gt;(AW82+AZ82)),AND((G82+J82)&lt;(H82+K82),(AV82+AY82)&lt;(AW82+AZ82))),Bonu16+Bonu9,Bonu9),0),IF(OR(AND((G82+J82)&gt;(H82+K82),(AV82+AY82)&gt;(AW82+AZ82)),AND((G82+J82)&lt;(H82+K82),(AV82+AY82)&lt;(AW82+AZ82))),Bonu16,0))+IF(BA82&lt;&gt;"",IF(AND(F82=AU82,I82=AX82,BA82=L82),Bonu17,0),0),0)</f>
        <v>0</v>
      </c>
      <c r="BD82" s="42"/>
      <c r="BE82" s="53" t="str">
        <f t="shared" ca="1" si="170"/>
        <v>Benfica</v>
      </c>
      <c r="BF82" s="40" t="str">
        <f>IF(KOMatchRule=1,F82,IF(AND(BG74&lt;&gt;"",BH74&lt;&gt;""),IF((BG74+BJ74)&gt;(BH74+BK74),BF74,IF((BG74+BJ74)&lt;(BH74+BK74),BI74,"Match #51 Winner")),"Match #51 Winner"))</f>
        <v>Match #51 Winner</v>
      </c>
      <c r="BG82" s="45"/>
      <c r="BH82" s="45"/>
      <c r="BI82" s="41" t="str">
        <f>IF(KOMatchRule=1,I82,IF(AND(BG75&lt;&gt;"",BH75&lt;&gt;""),IF((BG75+BJ75)&gt;(BH75+BK75),BF75,IF((BG75+BJ75)&lt;(BH75+BK75),BI75,"Match #52 Winner")),"Match #52 Winner"))</f>
        <v>Match #52 Winner</v>
      </c>
      <c r="BJ82" s="57"/>
      <c r="BK82" s="57"/>
      <c r="BM82" s="47">
        <f>IF(KOMatchRule=1,IFERROR(IF(AND(G82&lt;&gt;"",H82&lt;&gt;"",BG82&lt;&gt;"",BH82&lt;&gt;""),IF(AND(G82=BG82,H82=BH82),Quar1,IF((G82-H82)=(BG82-BH82),Quar2,IF(AND((G82&gt;H82),(BG82&gt;BH82)),Quar3,IF(AND((H82&gt;G82),(BH82&gt;BG82)),Quar3,0)))),0),0)+IFERROR(IF(KOPSO=1,IF(AND(J82&lt;&gt;"",K82&lt;&gt;"",BJ82&lt;&gt;"",BK82&lt;&gt;"",(G82-H82)=(BG82-BH82)),IF(AND(J82=BJ82,K82=BK82),Pena1,IF((J82-K82)=(BJ82-BK82),Pena2,IF(AND((J82&gt;K82),(BJ82&gt;BK82)),Pena3,IF(AND((J82&lt;K82),(BK82&gt;BJ82)),Pena3,0)))),0),0),0),IFERROR(IF(AND(F82=BF82,I82=BI82,G82&lt;&gt;"",H82&lt;&gt;"",BG82&lt;&gt;"",BH82&lt;&gt;""),IF(AND(G82=BG82,H82=BH82),Quar1,IF((G82-H82)=(BG82-BH82),Quar2,IF(AND((G82&gt;H82),(BG82&gt;BH82)),Quar3,IF(AND((H82&gt;G82),(BH82&gt;BG82)),Quar3,0)))),0),0)+IFERROR(IF(KOPSO=1,IF(AND(F82=BF82,I82=BI82,J82&lt;&gt;"",K82&lt;&gt;"",BJ82&lt;&gt;"",BK82&lt;&gt;"",(G82-H82)=(BG82-BH82)),IF(AND(J82=BJ82,K82=BK82),Pena1,IF((J82-K82)=(BJ82-BK82),Pena2,IF(AND((J82&gt;K82),(BJ82&gt;BK82)),Pena3,IF(AND((J82&lt;K82),(BK82&gt;BJ82)),Pena3,0)))),0),0),0))</f>
        <v>0</v>
      </c>
      <c r="BN82" s="47">
        <f>IF(BG55&lt;&gt;"",IF(KOMatchRule=0,IF(AND(G55&lt;&gt;"",BF82=F82,BI82=I82),IF(OR(AND((G82+J82)&gt;(H82+K82),(BG82+BJ82)&gt;(BH82+BK82)),AND((G82+J82)&lt;(H82+K82),(BG82+BJ82)&lt;(BH82+BK82))),Bonu16+Bonu9,Bonu9),0),IF(OR(AND((G82+J82)&gt;(H82+K82),(BG82+BJ82)&gt;(BH82+BK82)),AND((G82+J82)&lt;(H82+K82),(BG82+BJ82)&lt;(BH82+BK82))),Bonu16,0))+IF(BL82&lt;&gt;"",IF(AND(F82=BF82,I82=BI82,BL82=L82),Bonu17,0),0),0)</f>
        <v>0</v>
      </c>
      <c r="BO82" s="42"/>
      <c r="BP82" s="53" t="str">
        <f t="shared" ca="1" si="171"/>
        <v>Benfica</v>
      </c>
      <c r="BQ82" s="40" t="str">
        <f>IF(KOMatchRule=1,F82,IF(AND(BR74&lt;&gt;"",BS74&lt;&gt;""),IF((BR74+BU74)&gt;(BS74+BV74),BQ74,IF((BR74+BU74)&lt;(BS74+BV74),BT74,"Match #51 Winner")),"Match #51 Winner"))</f>
        <v>Match #51 Winner</v>
      </c>
      <c r="BR82" s="45"/>
      <c r="BS82" s="45"/>
      <c r="BT82" s="41" t="str">
        <f>IF(KOMatchRule=1,I82,IF(AND(BR75&lt;&gt;"",BS75&lt;&gt;""),IF((BR75+BU75)&gt;(BS75+BV75),BQ75,IF((BR75+BU75)&lt;(BS75+BV75),BT75,"Match #52 Winner")),"Match #52 Winner"))</f>
        <v>Match #52 Winner</v>
      </c>
      <c r="BU82" s="57"/>
      <c r="BV82" s="57"/>
      <c r="BX82" s="47">
        <f>IF(KOMatchRule=1,IFERROR(IF(AND(G82&lt;&gt;"",H82&lt;&gt;"",BR82&lt;&gt;"",BS82&lt;&gt;""),IF(AND(G82=BR82,H82=BS82),Quar1,IF((G82-H82)=(BR82-BS82),Quar2,IF(AND((G82&gt;H82),(BR82&gt;BS82)),Quar3,IF(AND((H82&gt;G82),(BS82&gt;BR82)),Quar3,0)))),0),0)+IFERROR(IF(KOPSO=1,IF(AND(J82&lt;&gt;"",K82&lt;&gt;"",BU82&lt;&gt;"",BV82&lt;&gt;"",(G82-H82)=(BR82-BS82)),IF(AND(J82=BU82,K82=BV82),Pena1,IF((J82-K82)=(BU82-BV82),Pena2,IF(AND((J82&gt;K82),(BU82&gt;BV82)),Pena3,IF(AND((J82&lt;K82),(BV82&gt;BU82)),Pena3,0)))),0),0),0),IFERROR(IF(AND(F82=BQ82,I82=BT82,G82&lt;&gt;"",H82&lt;&gt;"",BR82&lt;&gt;"",BS82&lt;&gt;""),IF(AND(G82=BR82,H82=BS82),Quar1,IF((G82-H82)=(BR82-BS82),Quar2,IF(AND((G82&gt;H82),(BR82&gt;BS82)),Quar3,IF(AND((H82&gt;G82),(BS82&gt;BR82)),Quar3,0)))),0),0)+IFERROR(IF(KOPSO=1,IF(AND(F82=BQ82,I82=BT82,J82&lt;&gt;"",K82&lt;&gt;"",BU82&lt;&gt;"",BV82&lt;&gt;"",(G82-H82)=(BR82-BS82)),IF(AND(J82=BU82,K82=BV82),Pena1,IF((J82-K82)=(BU82-BV82),Pena2,IF(AND((J82&gt;K82),(BU82&gt;BV82)),Pena3,IF(AND((J82&lt;K82),(BV82&gt;BU82)),Pena3,0)))),0),0),0))</f>
        <v>0</v>
      </c>
      <c r="BY82" s="47">
        <f>IF(BR55&lt;&gt;"",IF(KOMatchRule=0,IF(AND(G55&lt;&gt;"",BQ82=F82,BT82=I82),IF(OR(AND((G82+J82)&gt;(H82+K82),(BR82+BU82)&gt;(BS82+BV82)),AND((G82+J82)&lt;(H82+K82),(BR82+BU82)&lt;(BS82+BV82))),Bonu16+Bonu9,Bonu9),0),IF(OR(AND((G82+J82)&gt;(H82+K82),(BR82+BU82)&gt;(BS82+BV82)),AND((G82+J82)&lt;(H82+K82),(BR82+BU82)&lt;(BS82+BV82))),Bonu16,0))+IF(BW82&lt;&gt;"",IF(AND(F82=BQ82,I82=BT82,BW82=L82),Bonu17,0),0),0)</f>
        <v>0</v>
      </c>
      <c r="BZ82" s="42"/>
      <c r="CA82" s="53" t="str">
        <f t="shared" ca="1" si="172"/>
        <v>Benfica</v>
      </c>
      <c r="CB82" s="40" t="str">
        <f>IF(KOMatchRule=1,F82,IF(AND(CC74&lt;&gt;"",CD74&lt;&gt;""),IF((CC74+CF74)&gt;(CD74+CG74),CB74,IF((CC74+CF74)&lt;(CD74+CG74),CE74,"Match #51 Winner")),"Match #51 Winner"))</f>
        <v>Match #51 Winner</v>
      </c>
      <c r="CC82" s="45"/>
      <c r="CD82" s="45"/>
      <c r="CE82" s="41" t="str">
        <f>IF(KOMatchRule=1,I82,IF(AND(CC75&lt;&gt;"",CD75&lt;&gt;""),IF((CC75+CF75)&gt;(CD75+CG75),CB75,IF((CC75+CF75)&lt;(CD75+CG75),CE75,"Match #52 Winner")),"Match #52 Winner"))</f>
        <v>Match #52 Winner</v>
      </c>
      <c r="CF82" s="57"/>
      <c r="CG82" s="57"/>
      <c r="CI82" s="47">
        <f>IF(KOMatchRule=1,IFERROR(IF(AND(G82&lt;&gt;"",H82&lt;&gt;"",CC82&lt;&gt;"",CD82&lt;&gt;""),IF(AND(G82=CC82,H82=CD82),Quar1,IF((G82-H82)=(CC82-CD82),Quar2,IF(AND((G82&gt;H82),(CC82&gt;CD82)),Quar3,IF(AND((H82&gt;G82),(CD82&gt;CC82)),Quar3,0)))),0),0)+IFERROR(IF(KOPSO=1,IF(AND(J82&lt;&gt;"",K82&lt;&gt;"",CF82&lt;&gt;"",CG82&lt;&gt;"",(G82-H82)=(CC82-CD82)),IF(AND(J82=CF82,K82=CG82),Pena1,IF((J82-K82)=(CF82-CG82),Pena2,IF(AND((J82&gt;K82),(CF82&gt;CG82)),Pena3,IF(AND((J82&lt;K82),(CG82&gt;CF82)),Pena3,0)))),0),0),0),IFERROR(IF(AND(F82=CB82,I82=CE82,G82&lt;&gt;"",H82&lt;&gt;"",CC82&lt;&gt;"",CD82&lt;&gt;""),IF(AND(G82=CC82,H82=CD82),Quar1,IF((G82-H82)=(CC82-CD82),Quar2,IF(AND((G82&gt;H82),(CC82&gt;CD82)),Quar3,IF(AND((H82&gt;G82),(CD82&gt;CC82)),Quar3,0)))),0),0)+IFERROR(IF(KOPSO=1,IF(AND(F82=CB82,I82=CE82,J82&lt;&gt;"",K82&lt;&gt;"",CF82&lt;&gt;"",CG82&lt;&gt;"",(G82-H82)=(CC82-CD82)),IF(AND(J82=CF82,K82=CG82),Pena1,IF((J82-K82)=(CF82-CG82),Pena2,IF(AND((J82&gt;K82),(CF82&gt;CG82)),Pena3,IF(AND((J82&lt;K82),(CG82&gt;CF82)),Pena3,0)))),0),0),0))</f>
        <v>0</v>
      </c>
      <c r="CJ82" s="47">
        <f>IF(CC55&lt;&gt;"",IF(KOMatchRule=0,IF(AND(G55&lt;&gt;"",CB82=F82,CE82=I82),IF(OR(AND((G82+J82)&gt;(H82+K82),(CC82+CF82)&gt;(CD82+CG82)),AND((G82+J82)&lt;(H82+K82),(CC82+CF82)&lt;(CD82+CG82))),Bonu16+Bonu9,Bonu9),0),IF(OR(AND((G82+J82)&gt;(H82+K82),(CC82+CF82)&gt;(CD82+CG82)),AND((G82+J82)&lt;(H82+K82),(CC82+CF82)&lt;(CD82+CG82))),Bonu16,0))+IF(CH82&lt;&gt;"",IF(AND(F82=CB82,I82=CE82,CH82=L82),Bonu17,0),0),0)</f>
        <v>0</v>
      </c>
      <c r="CK82" s="42"/>
      <c r="CL82" s="53" t="str">
        <f t="shared" ca="1" si="173"/>
        <v>Benfica</v>
      </c>
      <c r="CM82" s="40" t="str">
        <f>IF(KOMatchRule=1,F82,IF(AND(CN74&lt;&gt;"",CO74&lt;&gt;""),IF((CN74+CQ74)&gt;(CO74+CR74),CM74,IF((CN74+CQ74)&lt;(CO74+CR74),CP74,"Match #51 Winner")),"Match #51 Winner"))</f>
        <v>Match #51 Winner</v>
      </c>
      <c r="CN82" s="45"/>
      <c r="CO82" s="45"/>
      <c r="CP82" s="41" t="str">
        <f>IF(KOMatchRule=1,I82,IF(AND(CN75&lt;&gt;"",CO75&lt;&gt;""),IF((CN75+CQ75)&gt;(CO75+CR75),CM75,IF((CN75+CQ75)&lt;(CO75+CR75),CP75,"Match #52 Winner")),"Match #52 Winner"))</f>
        <v>Match #52 Winner</v>
      </c>
      <c r="CQ82" s="57"/>
      <c r="CR82" s="57"/>
      <c r="CT82" s="47">
        <f>IF(KOMatchRule=1,IFERROR(IF(AND(G82&lt;&gt;"",H82&lt;&gt;"",CN82&lt;&gt;"",CO82&lt;&gt;""),IF(AND(G82=CN82,H82=CO82),Quar1,IF((G82-H82)=(CN82-CO82),Quar2,IF(AND((G82&gt;H82),(CN82&gt;CO82)),Quar3,IF(AND((H82&gt;G82),(CO82&gt;CN82)),Quar3,0)))),0),0)+IFERROR(IF(KOPSO=1,IF(AND(J82&lt;&gt;"",K82&lt;&gt;"",CQ82&lt;&gt;"",CR82&lt;&gt;"",(G82-H82)=(CN82-CO82)),IF(AND(J82=CQ82,K82=CR82),Pena1,IF((J82-K82)=(CQ82-CR82),Pena2,IF(AND((J82&gt;K82),(CQ82&gt;CR82)),Pena3,IF(AND((J82&lt;K82),(CR82&gt;CQ82)),Pena3,0)))),0),0),0),IFERROR(IF(AND(F82=CM82,I82=CP82,G82&lt;&gt;"",H82&lt;&gt;"",CN82&lt;&gt;"",CO82&lt;&gt;""),IF(AND(G82=CN82,H82=CO82),Quar1,IF((G82-H82)=(CN82-CO82),Quar2,IF(AND((G82&gt;H82),(CN82&gt;CO82)),Quar3,IF(AND((H82&gt;G82),(CO82&gt;CN82)),Quar3,0)))),0),0)+IFERROR(IF(KOPSO=1,IF(AND(F82=CM82,I82=CP82,J82&lt;&gt;"",K82&lt;&gt;"",CQ82&lt;&gt;"",CR82&lt;&gt;"",(G82-H82)=(CN82-CO82)),IF(AND(J82=CQ82,K82=CR82),Pena1,IF((J82-K82)=(CQ82-CR82),Pena2,IF(AND((J82&gt;K82),(CQ82&gt;CR82)),Pena3,IF(AND((J82&lt;K82),(CR82&gt;CQ82)),Pena3,0)))),0),0),0))</f>
        <v>0</v>
      </c>
      <c r="CU82" s="47">
        <f>IF(CN55&lt;&gt;"",IF(KOMatchRule=0,IF(AND(G55&lt;&gt;"",CM82=F82,CP82=I82),IF(OR(AND((G82+J82)&gt;(H82+K82),(CN82+CQ82)&gt;(CO82+CR82)),AND((G82+J82)&lt;(H82+K82),(CN82+CQ82)&lt;(CO82+CR82))),Bonu16+Bonu9,Bonu9),0),IF(OR(AND((G82+J82)&gt;(H82+K82),(CN82+CQ82)&gt;(CO82+CR82)),AND((G82+J82)&lt;(H82+K82),(CN82+CQ82)&lt;(CO82+CR82))),Bonu16,0))+IF(CS82&lt;&gt;"",IF(AND(F82=CM82,I82=CP82,CS82=L82),Bonu17,0),0),0)</f>
        <v>0</v>
      </c>
      <c r="CV82" s="42"/>
      <c r="CW82" s="53" t="str">
        <f t="shared" ca="1" si="174"/>
        <v>Benfica</v>
      </c>
      <c r="CX82" s="40" t="str">
        <f>IF(KOMatchRule=1,F82,IF(AND(CY74&lt;&gt;"",CZ74&lt;&gt;""),IF((CY74+DB74)&gt;(CZ74+DC74),CX74,IF((CY74+DB74)&lt;(CZ74+DC74),DA74,"Match #51 Winner")),"Match #51 Winner"))</f>
        <v>Match #51 Winner</v>
      </c>
      <c r="CY82" s="45"/>
      <c r="CZ82" s="45"/>
      <c r="DA82" s="41" t="str">
        <f>IF(KOMatchRule=1,I82,IF(AND(CY75&lt;&gt;"",CZ75&lt;&gt;""),IF((CY75+DB75)&gt;(CZ75+DC75),CX75,IF((CY75+DB75)&lt;(CZ75+DC75),DA75,"Match #52 Winner")),"Match #52 Winner"))</f>
        <v>Match #52 Winner</v>
      </c>
      <c r="DB82" s="57"/>
      <c r="DC82" s="57"/>
      <c r="DE82" s="47">
        <f>IF(KOMatchRule=1,IFERROR(IF(AND(G82&lt;&gt;"",H82&lt;&gt;"",CY82&lt;&gt;"",CZ82&lt;&gt;""),IF(AND(G82=CY82,H82=CZ82),Quar1,IF((G82-H82)=(CY82-CZ82),Quar2,IF(AND((G82&gt;H82),(CY82&gt;CZ82)),Quar3,IF(AND((H82&gt;G82),(CZ82&gt;CY82)),Quar3,0)))),0),0)+IFERROR(IF(KOPSO=1,IF(AND(J82&lt;&gt;"",K82&lt;&gt;"",DB82&lt;&gt;"",DC82&lt;&gt;"",(G82-H82)=(CY82-CZ82)),IF(AND(J82=DB82,K82=DC82),Pena1,IF((J82-K82)=(DB82-DC82),Pena2,IF(AND((J82&gt;K82),(DB82&gt;DC82)),Pena3,IF(AND((J82&lt;K82),(DC82&gt;DB82)),Pena3,0)))),0),0),0),IFERROR(IF(AND(F82=CX82,I82=DA82,G82&lt;&gt;"",H82&lt;&gt;"",CY82&lt;&gt;"",CZ82&lt;&gt;""),IF(AND(G82=CY82,H82=CZ82),Quar1,IF((G82-H82)=(CY82-CZ82),Quar2,IF(AND((G82&gt;H82),(CY82&gt;CZ82)),Quar3,IF(AND((H82&gt;G82),(CZ82&gt;CY82)),Quar3,0)))),0),0)+IFERROR(IF(KOPSO=1,IF(AND(F82=CX82,I82=DA82,J82&lt;&gt;"",K82&lt;&gt;"",DB82&lt;&gt;"",DC82&lt;&gt;"",(G82-H82)=(CY82-CZ82)),IF(AND(J82=DB82,K82=DC82),Pena1,IF((J82-K82)=(DB82-DC82),Pena2,IF(AND((J82&gt;K82),(DB82&gt;DC82)),Pena3,IF(AND((J82&lt;K82),(DC82&gt;DB82)),Pena3,0)))),0),0),0))</f>
        <v>0</v>
      </c>
      <c r="DF82" s="47">
        <f>IF(CY55&lt;&gt;"",IF(KOMatchRule=0,IF(AND(G55&lt;&gt;"",CX82=F82,DA82=I82),IF(OR(AND((G82+J82)&gt;(H82+K82),(CY82+DB82)&gt;(CZ82+DC82)),AND((G82+J82)&lt;(H82+K82),(CY82+DB82)&lt;(CZ82+DC82))),Bonu16+Bonu9,Bonu9),0),IF(OR(AND((G82+J82)&gt;(H82+K82),(CY82+DB82)&gt;(CZ82+DC82)),AND((G82+J82)&lt;(H82+K82),(CY82+DB82)&lt;(CZ82+DC82))),Bonu16,0))+IF(DD82&lt;&gt;"",IF(AND(F82=CX82,I82=DA82,DD82=L82),Bonu17,0),0),0)</f>
        <v>0</v>
      </c>
      <c r="DG82" s="42"/>
      <c r="DH82" s="53" t="str">
        <f t="shared" ca="1" si="175"/>
        <v>Benfica</v>
      </c>
      <c r="DI82" s="40" t="str">
        <f>IF(KOMatchRule=1,F82,IF(AND(DJ74&lt;&gt;"",DK74&lt;&gt;""),IF((DJ74+DM74)&gt;(DK74+DN74),DI74,IF((DJ74+DM74)&lt;(DK74+DN74),DL74,"Match #51 Winner")),"Match #51 Winner"))</f>
        <v>Match #51 Winner</v>
      </c>
      <c r="DJ82" s="45"/>
      <c r="DK82" s="45"/>
      <c r="DL82" s="41" t="str">
        <f>IF(KOMatchRule=1,I82,IF(AND(DJ75&lt;&gt;"",DK75&lt;&gt;""),IF((DJ75+DM75)&gt;(DK75+DN75),DI75,IF((DJ75+DM75)&lt;(DK75+DN75),DL75,"Match #52 Winner")),"Match #52 Winner"))</f>
        <v>Match #52 Winner</v>
      </c>
      <c r="DM82" s="57"/>
      <c r="DN82" s="57"/>
      <c r="DP82" s="47">
        <f>IF(KOMatchRule=1,IFERROR(IF(AND(G82&lt;&gt;"",H82&lt;&gt;"",DJ82&lt;&gt;"",DK82&lt;&gt;""),IF(AND(G82=DJ82,H82=DK82),Quar1,IF((G82-H82)=(DJ82-DK82),Quar2,IF(AND((G82&gt;H82),(DJ82&gt;DK82)),Quar3,IF(AND((H82&gt;G82),(DK82&gt;DJ82)),Quar3,0)))),0),0)+IFERROR(IF(KOPSO=1,IF(AND(J82&lt;&gt;"",K82&lt;&gt;"",DM82&lt;&gt;"",DN82&lt;&gt;"",(G82-H82)=(DJ82-DK82)),IF(AND(J82=DM82,K82=DN82),Pena1,IF((J82-K82)=(DM82-DN82),Pena2,IF(AND((J82&gt;K82),(DM82&gt;DN82)),Pena3,IF(AND((J82&lt;K82),(DN82&gt;DM82)),Pena3,0)))),0),0),0),IFERROR(IF(AND(F82=DI82,I82=DL82,G82&lt;&gt;"",H82&lt;&gt;"",DJ82&lt;&gt;"",DK82&lt;&gt;""),IF(AND(G82=DJ82,H82=DK82),Quar1,IF((G82-H82)=(DJ82-DK82),Quar2,IF(AND((G82&gt;H82),(DJ82&gt;DK82)),Quar3,IF(AND((H82&gt;G82),(DK82&gt;DJ82)),Quar3,0)))),0),0)+IFERROR(IF(KOPSO=1,IF(AND(F82=DI82,I82=DL82,J82&lt;&gt;"",K82&lt;&gt;"",DM82&lt;&gt;"",DN82&lt;&gt;"",(G82-H82)=(DJ82-DK82)),IF(AND(J82=DM82,K82=DN82),Pena1,IF((J82-K82)=(DM82-DN82),Pena2,IF(AND((J82&gt;K82),(DM82&gt;DN82)),Pena3,IF(AND((J82&lt;K82),(DN82&gt;DM82)),Pena3,0)))),0),0),0))</f>
        <v>0</v>
      </c>
      <c r="DQ82" s="47">
        <f>IF(DJ55&lt;&gt;"",IF(KOMatchRule=0,IF(AND(G55&lt;&gt;"",DI82=F82,DL82=I82),IF(OR(AND((G82+J82)&gt;(H82+K82),(DJ82+DM82)&gt;(DK82+DN82)),AND((G82+J82)&lt;(H82+K82),(DJ82+DM82)&lt;(DK82+DN82))),Bonu16+Bonu9,Bonu9),0),IF(OR(AND((G82+J82)&gt;(H82+K82),(DJ82+DM82)&gt;(DK82+DN82)),AND((G82+J82)&lt;(H82+K82),(DJ82+DM82)&lt;(DK82+DN82))),Bonu16,0))+IF(DO82&lt;&gt;"",IF(AND(F82=DI82,I82=DL82,DO82=L82),Bonu17,0),0),0)</f>
        <v>0</v>
      </c>
      <c r="DR82" s="42"/>
    </row>
    <row r="83" spans="1:122" x14ac:dyDescent="0.25">
      <c r="A83" s="53">
        <f t="shared" si="164"/>
        <v>60</v>
      </c>
      <c r="B83" s="249" t="str">
        <f t="shared" si="176"/>
        <v>Chelsea</v>
      </c>
      <c r="C83" s="259">
        <v>60</v>
      </c>
      <c r="D83" s="259" t="s">
        <v>61</v>
      </c>
      <c r="E83" s="260">
        <v>45843.666666666664</v>
      </c>
      <c r="F83" s="261" t="str">
        <f>IF(AND(G78&lt;&gt;"",H78&lt;&gt;""),IF((G78+J78)&gt;(H78+K78),F78,IF((G78+J78)&lt;(H78+K78),I78,"Match #55 Winner")),"Match #55 Winner")</f>
        <v>Real Madrid</v>
      </c>
      <c r="G83" s="44">
        <v>2</v>
      </c>
      <c r="H83" s="44">
        <v>1</v>
      </c>
      <c r="I83" s="262" t="str">
        <f>IF(AND(G79&lt;&gt;"",H79&lt;&gt;""),IF((G79+J79)&gt;(H79+K79),F79,IF((G79+J79)&lt;(H79+K79),I79,"Match #56 Winner")),"Match #56 Winner")</f>
        <v>Internazionale</v>
      </c>
      <c r="J83" s="258"/>
      <c r="K83" s="258"/>
      <c r="L83" s="251"/>
      <c r="M83" s="53" t="str">
        <f t="shared" ca="1" si="177"/>
        <v>Chelsea</v>
      </c>
      <c r="N83" s="54" t="str">
        <f ca="1">IF(KOMatchRule=1,F83,IF(AND(O78&lt;&gt;"",P78&lt;&gt;""),IF((O78+R78)&gt;(P78+S78),N78,IF((O78+R78)&lt;(P78+S78),Q78,"Match #55 Winner")),"Match #55 Winner"))</f>
        <v>Real Madrid</v>
      </c>
      <c r="O83" s="45">
        <v>1</v>
      </c>
      <c r="P83" s="45">
        <v>0</v>
      </c>
      <c r="Q83" s="55" t="str">
        <f ca="1">IF(KOMatchRule=1,I83,IF(AND(O79&lt;&gt;"",P79&lt;&gt;""),IF((O79+R79)&gt;(P79+S79),N79,IF((O79+R79)&lt;(P79+S79),Q79,"Match #56 Winner")),"Match #56 Winner"))</f>
        <v>River Plate</v>
      </c>
      <c r="R83" s="57"/>
      <c r="S83" s="57"/>
      <c r="U83" s="47">
        <f ca="1">IF(KOMatchRule=1,IFERROR(IF(AND(G83&lt;&gt;"",H83&lt;&gt;"",O83&lt;&gt;"",P83&lt;&gt;""),IF(AND(G83=O83,H83=P83),Quar1,IF((G83-H83)=(O83-P83),Quar2,IF(AND((G83&gt;H83),(O83&gt;P83)),Quar3,IF(AND((H83&gt;G83),(P83&gt;O83)),Quar3,0)))),0),0)+IFERROR(IF(KOPSO=1,IF(AND(J83&lt;&gt;"",K83&lt;&gt;"",R83&lt;&gt;"",S83&lt;&gt;"",(G83-H83)=(O83-P83)),IF(AND(J83=R83,K83=S83),Pena1,IF((J83-K83)=(R83-S83),Pena2,IF(AND((J83&gt;K83),(R83&gt;S83)),Pena3,IF(AND((J83&lt;K83),(S83&gt;R83)),Pena3,0)))),0),0),0),IFERROR(IF(AND(F83=N83,I83=Q83,G83&lt;&gt;"",H83&lt;&gt;"",O83&lt;&gt;"",P83&lt;&gt;""),IF(AND(G83=O83,H83=P83),Quar1,IF((G83-H83)=(O83-P83),Quar2,IF(AND((G83&gt;H83),(O83&gt;P83)),Quar3,IF(AND((H83&gt;G83),(P83&gt;O83)),Quar3,0)))),0),0)+IFERROR(IF(KOPSO=1,IF(AND(F83=N83,I83=Q83,J83&lt;&gt;"",K83&lt;&gt;"",R83&lt;&gt;"",S83&lt;&gt;"",(G83-H83)=(O83-P83)),IF(AND(J83=R83,K83=S83),Pena1,IF((J83-K83)=(R83-S83),Pena2,IF(AND((J83&gt;K83),(R83&gt;S83)),Pena3,IF(AND((J83&lt;K83),(S83&gt;R83)),Pena3,0)))),0),0),0))</f>
        <v>0</v>
      </c>
      <c r="V83" s="47">
        <f ca="1">IF(O55&lt;&gt;"",IF(KOMatchRule=0,IF(AND(G55&lt;&gt;"",N83=F83,Q83=I83),IF(OR(AND((G83+J83)&gt;(H83+K83),(O83+R83)&gt;(P83+S83)),AND((G83+J83)&lt;(H83+K83),(O83+R83)&lt;(P83+S83))),Bonu16+Bonu9,Bonu9),0),IF(OR(AND((G83+J83)&gt;(H83+K83),(O83+R83)&gt;(P83+S83)),AND((G83+J83)&lt;(H83+K83),(O83+R83)&lt;(P83+S83))),Bonu16,0))+IF(T83&lt;&gt;"",IF(AND(F83=N83,I83=Q83,T83=L83),Bonu17,0),0),0)</f>
        <v>0</v>
      </c>
      <c r="W83" s="42"/>
      <c r="X83" s="53" t="str">
        <f t="shared" ca="1" si="167"/>
        <v>Espérance Sportive de Tunis</v>
      </c>
      <c r="Y83" s="54" t="str">
        <f ca="1">IF(KOMatchRule=1,F83,IF(AND(Z78&lt;&gt;"",AA78&lt;&gt;""),IF((Z78+AC78)&gt;(AA78+AD78),Y78,IF((Z78+AC78)&lt;(AA78+AD78),AB78,"Match #55 Winner")),"Match #55 Winner"))</f>
        <v>Juventus</v>
      </c>
      <c r="Z83" s="45">
        <v>2</v>
      </c>
      <c r="AA83" s="45">
        <v>4</v>
      </c>
      <c r="AB83" s="55" t="str">
        <f ca="1">IF(KOMatchRule=1,I83,IF(AND(Z79&lt;&gt;"",AA79&lt;&gt;""),IF((Z79+AC79)&gt;(AA79+AD79),Y79,IF((Z79+AC79)&lt;(AA79+AD79),AB79,"Match #56 Winner")),"Match #56 Winner"))</f>
        <v>Internazionale</v>
      </c>
      <c r="AC83" s="57"/>
      <c r="AD83" s="57"/>
      <c r="AF83" s="47">
        <f ca="1">IF(KOMatchRule=1,IFERROR(IF(AND(G83&lt;&gt;"",H83&lt;&gt;"",Z83&lt;&gt;"",AA83&lt;&gt;""),IF(AND(G83=Z83,H83=AA83),Quar1,IF((G83-H83)=(Z83-AA83),Quar2,IF(AND((G83&gt;H83),(Z83&gt;AA83)),Quar3,IF(AND((H83&gt;G83),(AA83&gt;Z83)),Quar3,0)))),0),0)+IFERROR(IF(KOPSO=1,IF(AND(J83&lt;&gt;"",K83&lt;&gt;"",AC83&lt;&gt;"",AD83&lt;&gt;"",(G83-H83)=(Z83-AA83)),IF(AND(J83=AC83,K83=AD83),Pena1,IF((J83-K83)=(AC83-AD83),Pena2,IF(AND((J83&gt;K83),(AC83&gt;AD83)),Pena3,IF(AND((J83&lt;K83),(AD83&gt;AC83)),Pena3,0)))),0),0),0),IFERROR(IF(AND(F83=Y83,I83=AB83,G83&lt;&gt;"",H83&lt;&gt;"",Z83&lt;&gt;"",AA83&lt;&gt;""),IF(AND(G83=Z83,H83=AA83),Quar1,IF((G83-H83)=(Z83-AA83),Quar2,IF(AND((G83&gt;H83),(Z83&gt;AA83)),Quar3,IF(AND((H83&gt;G83),(AA83&gt;Z83)),Quar3,0)))),0),0)+IFERROR(IF(KOPSO=1,IF(AND(F83=Y83,I83=AB83,J83&lt;&gt;"",K83&lt;&gt;"",AC83&lt;&gt;"",AD83&lt;&gt;"",(G83-H83)=(Z83-AA83)),IF(AND(J83=AC83,K83=AD83),Pena1,IF((J83-K83)=(AC83-AD83),Pena2,IF(AND((J83&gt;K83),(AC83&gt;AD83)),Pena3,IF(AND((J83&lt;K83),(AD83&gt;AC83)),Pena3,0)))),0),0),0))</f>
        <v>0</v>
      </c>
      <c r="AG83" s="47">
        <f ca="1">IF(Z55&lt;&gt;"",IF(KOMatchRule=0,IF(AND(G55&lt;&gt;"",Y83=F83,AB83=I83),IF(OR(AND((G83+J83)&gt;(H83+K83),(Z83+AC83)&gt;(AA83+AD83)),AND((G83+J83)&lt;(H83+K83),(Z83+AC83)&lt;(AA83+AD83))),Bonu16+Bonu9,Bonu9),0),IF(OR(AND((G83+J83)&gt;(H83+K83),(Z83+AC83)&gt;(AA83+AD83)),AND((G83+J83)&lt;(H83+K83),(Z83+AC83)&lt;(AA83+AD83))),Bonu16,0))+IF(AE83&lt;&gt;"",IF(AND(F83=Y83,I83=AB83,AE83=L83),Bonu17,0),0),0)</f>
        <v>0</v>
      </c>
      <c r="AH83" s="42"/>
      <c r="AI83" s="53" t="str">
        <f t="shared" ca="1" si="168"/>
        <v>Chelsea</v>
      </c>
      <c r="AJ83" s="54" t="str">
        <f>IF(KOMatchRule=1,F83,IF(AND(AK78&lt;&gt;"",AL78&lt;&gt;""),IF((AK78+AN78)&gt;(AL78+AO78),AJ78,IF((AK78+AN78)&lt;(AL78+AO78),AM78,"Match #55 Winner")),"Match #55 Winner"))</f>
        <v>Match #55 Winner</v>
      </c>
      <c r="AK83" s="45"/>
      <c r="AL83" s="45"/>
      <c r="AM83" s="55" t="str">
        <f>IF(KOMatchRule=1,I83,IF(AND(AK79&lt;&gt;"",AL79&lt;&gt;""),IF((AK79+AN79)&gt;(AL79+AO79),AJ79,IF((AK79+AN79)&lt;(AL79+AO79),AM79,"Match #56 Winner")),"Match #56 Winner"))</f>
        <v>Match #56 Winner</v>
      </c>
      <c r="AN83" s="57"/>
      <c r="AO83" s="57"/>
      <c r="AQ83" s="47">
        <f>IF(KOMatchRule=1,IFERROR(IF(AND(G83&lt;&gt;"",H83&lt;&gt;"",AK83&lt;&gt;"",AL83&lt;&gt;""),IF(AND(G83=AK83,H83=AL83),Quar1,IF((G83-H83)=(AK83-AL83),Quar2,IF(AND((G83&gt;H83),(AK83&gt;AL83)),Quar3,IF(AND((H83&gt;G83),(AL83&gt;AK83)),Quar3,0)))),0),0)+IFERROR(IF(KOPSO=1,IF(AND(J83&lt;&gt;"",K83&lt;&gt;"",AN83&lt;&gt;"",AO83&lt;&gt;"",(G83-H83)=(AK83-AL83)),IF(AND(J83=AN83,K83=AO83),Pena1,IF((J83-K83)=(AN83-AO83),Pena2,IF(AND((J83&gt;K83),(AN83&gt;AO83)),Pena3,IF(AND((J83&lt;K83),(AO83&gt;AN83)),Pena3,0)))),0),0),0),IFERROR(IF(AND(F83=AJ83,I83=AM83,G83&lt;&gt;"",H83&lt;&gt;"",AK83&lt;&gt;"",AL83&lt;&gt;""),IF(AND(G83=AK83,H83=AL83),Quar1,IF((G83-H83)=(AK83-AL83),Quar2,IF(AND((G83&gt;H83),(AK83&gt;AL83)),Quar3,IF(AND((H83&gt;G83),(AL83&gt;AK83)),Quar3,0)))),0),0)+IFERROR(IF(KOPSO=1,IF(AND(F83=AJ83,I83=AM83,J83&lt;&gt;"",K83&lt;&gt;"",AN83&lt;&gt;"",AO83&lt;&gt;"",(G83-H83)=(AK83-AL83)),IF(AND(J83=AN83,K83=AO83),Pena1,IF((J83-K83)=(AN83-AO83),Pena2,IF(AND((J83&gt;K83),(AN83&gt;AO83)),Pena3,IF(AND((J83&lt;K83),(AO83&gt;AN83)),Pena3,0)))),0),0),0))</f>
        <v>0</v>
      </c>
      <c r="AR83" s="47">
        <f>IF(AK55&lt;&gt;"",IF(KOMatchRule=0,IF(AND(G55&lt;&gt;"",AJ83=F83,AM83=I83),IF(OR(AND((G83+J83)&gt;(H83+K83),(AK83+AN83)&gt;(AL83+AO83)),AND((G83+J83)&lt;(H83+K83),(AK83+AN83)&lt;(AL83+AO83))),Bonu16+Bonu9,Bonu9),0),IF(OR(AND((G83+J83)&gt;(H83+K83),(AK83+AN83)&gt;(AL83+AO83)),AND((G83+J83)&lt;(H83+K83),(AK83+AN83)&lt;(AL83+AO83))),Bonu16,0))+IF(AP83&lt;&gt;"",IF(AND(F83=AJ83,I83=AM83,AP83=L83),Bonu17,0),0),0)</f>
        <v>0</v>
      </c>
      <c r="AS83" s="42"/>
      <c r="AT83" s="53" t="str">
        <f t="shared" ca="1" si="169"/>
        <v>Chelsea</v>
      </c>
      <c r="AU83" s="54" t="str">
        <f>IF(KOMatchRule=1,F83,IF(AND(AV78&lt;&gt;"",AW78&lt;&gt;""),IF((AV78+AY78)&gt;(AW78+AZ78),AU78,IF((AV78+AY78)&lt;(AW78+AZ78),AX78,"Match #55 Winner")),"Match #55 Winner"))</f>
        <v>Match #55 Winner</v>
      </c>
      <c r="AV83" s="45"/>
      <c r="AW83" s="45"/>
      <c r="AX83" s="55" t="str">
        <f>IF(KOMatchRule=1,I83,IF(AND(AV79&lt;&gt;"",AW79&lt;&gt;""),IF((AV79+AY79)&gt;(AW79+AZ79),AU79,IF((AV79+AY79)&lt;(AW79+AZ79),AX79,"Match #56 Winner")),"Match #56 Winner"))</f>
        <v>Match #56 Winner</v>
      </c>
      <c r="AY83" s="57"/>
      <c r="AZ83" s="57"/>
      <c r="BB83" s="47">
        <f>IF(KOMatchRule=1,IFERROR(IF(AND(G83&lt;&gt;"",H83&lt;&gt;"",AV83&lt;&gt;"",AW83&lt;&gt;""),IF(AND(G83=AV83,H83=AW83),Quar1,IF((G83-H83)=(AV83-AW83),Quar2,IF(AND((G83&gt;H83),(AV83&gt;AW83)),Quar3,IF(AND((H83&gt;G83),(AW83&gt;AV83)),Quar3,0)))),0),0)+IFERROR(IF(KOPSO=1,IF(AND(J83&lt;&gt;"",K83&lt;&gt;"",AY83&lt;&gt;"",AZ83&lt;&gt;"",(G83-H83)=(AV83-AW83)),IF(AND(J83=AY83,K83=AZ83),Pena1,IF((J83-K83)=(AY83-AZ83),Pena2,IF(AND((J83&gt;K83),(AY83&gt;AZ83)),Pena3,IF(AND((J83&lt;K83),(AZ83&gt;AY83)),Pena3,0)))),0),0),0),IFERROR(IF(AND(F83=AU83,I83=AX83,G83&lt;&gt;"",H83&lt;&gt;"",AV83&lt;&gt;"",AW83&lt;&gt;""),IF(AND(G83=AV83,H83=AW83),Quar1,IF((G83-H83)=(AV83-AW83),Quar2,IF(AND((G83&gt;H83),(AV83&gt;AW83)),Quar3,IF(AND((H83&gt;G83),(AW83&gt;AV83)),Quar3,0)))),0),0)+IFERROR(IF(KOPSO=1,IF(AND(F83=AU83,I83=AX83,J83&lt;&gt;"",K83&lt;&gt;"",AY83&lt;&gt;"",AZ83&lt;&gt;"",(G83-H83)=(AV83-AW83)),IF(AND(J83=AY83,K83=AZ83),Pena1,IF((J83-K83)=(AY83-AZ83),Pena2,IF(AND((J83&gt;K83),(AY83&gt;AZ83)),Pena3,IF(AND((J83&lt;K83),(AZ83&gt;AY83)),Pena3,0)))),0),0),0))</f>
        <v>0</v>
      </c>
      <c r="BC83" s="47">
        <f>IF(AV55&lt;&gt;"",IF(KOMatchRule=0,IF(AND(G55&lt;&gt;"",AU83=F83,AX83=I83),IF(OR(AND((G83+J83)&gt;(H83+K83),(AV83+AY83)&gt;(AW83+AZ83)),AND((G83+J83)&lt;(H83+K83),(AV83+AY83)&lt;(AW83+AZ83))),Bonu16+Bonu9,Bonu9),0),IF(OR(AND((G83+J83)&gt;(H83+K83),(AV83+AY83)&gt;(AW83+AZ83)),AND((G83+J83)&lt;(H83+K83),(AV83+AY83)&lt;(AW83+AZ83))),Bonu16,0))+IF(BA83&lt;&gt;"",IF(AND(F83=AU83,I83=AX83,BA83=L83),Bonu17,0),0),0)</f>
        <v>0</v>
      </c>
      <c r="BD83" s="42"/>
      <c r="BE83" s="53" t="str">
        <f t="shared" ca="1" si="170"/>
        <v>Chelsea</v>
      </c>
      <c r="BF83" s="54" t="str">
        <f>IF(KOMatchRule=1,F83,IF(AND(BG78&lt;&gt;"",BH78&lt;&gt;""),IF((BG78+BJ78)&gt;(BH78+BK78),BF78,IF((BG78+BJ78)&lt;(BH78+BK78),BI78,"Match #55 Winner")),"Match #55 Winner"))</f>
        <v>Match #55 Winner</v>
      </c>
      <c r="BG83" s="45"/>
      <c r="BH83" s="45"/>
      <c r="BI83" s="55" t="str">
        <f>IF(KOMatchRule=1,I83,IF(AND(BG79&lt;&gt;"",BH79&lt;&gt;""),IF((BG79+BJ79)&gt;(BH79+BK79),BF79,IF((BG79+BJ79)&lt;(BH79+BK79),BI79,"Match #56 Winner")),"Match #56 Winner"))</f>
        <v>Match #56 Winner</v>
      </c>
      <c r="BJ83" s="57"/>
      <c r="BK83" s="57"/>
      <c r="BM83" s="47">
        <f>IF(KOMatchRule=1,IFERROR(IF(AND(G83&lt;&gt;"",H83&lt;&gt;"",BG83&lt;&gt;"",BH83&lt;&gt;""),IF(AND(G83=BG83,H83=BH83),Quar1,IF((G83-H83)=(BG83-BH83),Quar2,IF(AND((G83&gt;H83),(BG83&gt;BH83)),Quar3,IF(AND((H83&gt;G83),(BH83&gt;BG83)),Quar3,0)))),0),0)+IFERROR(IF(KOPSO=1,IF(AND(J83&lt;&gt;"",K83&lt;&gt;"",BJ83&lt;&gt;"",BK83&lt;&gt;"",(G83-H83)=(BG83-BH83)),IF(AND(J83=BJ83,K83=BK83),Pena1,IF((J83-K83)=(BJ83-BK83),Pena2,IF(AND((J83&gt;K83),(BJ83&gt;BK83)),Pena3,IF(AND((J83&lt;K83),(BK83&gt;BJ83)),Pena3,0)))),0),0),0),IFERROR(IF(AND(F83=BF83,I83=BI83,G83&lt;&gt;"",H83&lt;&gt;"",BG83&lt;&gt;"",BH83&lt;&gt;""),IF(AND(G83=BG83,H83=BH83),Quar1,IF((G83-H83)=(BG83-BH83),Quar2,IF(AND((G83&gt;H83),(BG83&gt;BH83)),Quar3,IF(AND((H83&gt;G83),(BH83&gt;BG83)),Quar3,0)))),0),0)+IFERROR(IF(KOPSO=1,IF(AND(F83=BF83,I83=BI83,J83&lt;&gt;"",K83&lt;&gt;"",BJ83&lt;&gt;"",BK83&lt;&gt;"",(G83-H83)=(BG83-BH83)),IF(AND(J83=BJ83,K83=BK83),Pena1,IF((J83-K83)=(BJ83-BK83),Pena2,IF(AND((J83&gt;K83),(BJ83&gt;BK83)),Pena3,IF(AND((J83&lt;K83),(BK83&gt;BJ83)),Pena3,0)))),0),0),0))</f>
        <v>0</v>
      </c>
      <c r="BN83" s="47">
        <f>IF(BG55&lt;&gt;"",IF(KOMatchRule=0,IF(AND(G55&lt;&gt;"",BF83=F83,BI83=I83),IF(OR(AND((G83+J83)&gt;(H83+K83),(BG83+BJ83)&gt;(BH83+BK83)),AND((G83+J83)&lt;(H83+K83),(BG83+BJ83)&lt;(BH83+BK83))),Bonu16+Bonu9,Bonu9),0),IF(OR(AND((G83+J83)&gt;(H83+K83),(BG83+BJ83)&gt;(BH83+BK83)),AND((G83+J83)&lt;(H83+K83),(BG83+BJ83)&lt;(BH83+BK83))),Bonu16,0))+IF(BL83&lt;&gt;"",IF(AND(F83=BF83,I83=BI83,BL83=L83),Bonu17,0),0),0)</f>
        <v>0</v>
      </c>
      <c r="BO83" s="42"/>
      <c r="BP83" s="53" t="str">
        <f t="shared" ca="1" si="171"/>
        <v>Chelsea</v>
      </c>
      <c r="BQ83" s="54" t="str">
        <f>IF(KOMatchRule=1,F83,IF(AND(BR78&lt;&gt;"",BS78&lt;&gt;""),IF((BR78+BU78)&gt;(BS78+BV78),BQ78,IF((BR78+BU78)&lt;(BS78+BV78),BT78,"Match #55 Winner")),"Match #55 Winner"))</f>
        <v>Match #55 Winner</v>
      </c>
      <c r="BR83" s="45"/>
      <c r="BS83" s="45"/>
      <c r="BT83" s="55" t="str">
        <f>IF(KOMatchRule=1,I83,IF(AND(BR79&lt;&gt;"",BS79&lt;&gt;""),IF((BR79+BU79)&gt;(BS79+BV79),BQ79,IF((BR79+BU79)&lt;(BS79+BV79),BT79,"Match #56 Winner")),"Match #56 Winner"))</f>
        <v>Match #56 Winner</v>
      </c>
      <c r="BU83" s="57"/>
      <c r="BV83" s="57"/>
      <c r="BX83" s="47">
        <f>IF(KOMatchRule=1,IFERROR(IF(AND(G83&lt;&gt;"",H83&lt;&gt;"",BR83&lt;&gt;"",BS83&lt;&gt;""),IF(AND(G83=BR83,H83=BS83),Quar1,IF((G83-H83)=(BR83-BS83),Quar2,IF(AND((G83&gt;H83),(BR83&gt;BS83)),Quar3,IF(AND((H83&gt;G83),(BS83&gt;BR83)),Quar3,0)))),0),0)+IFERROR(IF(KOPSO=1,IF(AND(J83&lt;&gt;"",K83&lt;&gt;"",BU83&lt;&gt;"",BV83&lt;&gt;"",(G83-H83)=(BR83-BS83)),IF(AND(J83=BU83,K83=BV83),Pena1,IF((J83-K83)=(BU83-BV83),Pena2,IF(AND((J83&gt;K83),(BU83&gt;BV83)),Pena3,IF(AND((J83&lt;K83),(BV83&gt;BU83)),Pena3,0)))),0),0),0),IFERROR(IF(AND(F83=BQ83,I83=BT83,G83&lt;&gt;"",H83&lt;&gt;"",BR83&lt;&gt;"",BS83&lt;&gt;""),IF(AND(G83=BR83,H83=BS83),Quar1,IF((G83-H83)=(BR83-BS83),Quar2,IF(AND((G83&gt;H83),(BR83&gt;BS83)),Quar3,IF(AND((H83&gt;G83),(BS83&gt;BR83)),Quar3,0)))),0),0)+IFERROR(IF(KOPSO=1,IF(AND(F83=BQ83,I83=BT83,J83&lt;&gt;"",K83&lt;&gt;"",BU83&lt;&gt;"",BV83&lt;&gt;"",(G83-H83)=(BR83-BS83)),IF(AND(J83=BU83,K83=BV83),Pena1,IF((J83-K83)=(BU83-BV83),Pena2,IF(AND((J83&gt;K83),(BU83&gt;BV83)),Pena3,IF(AND((J83&lt;K83),(BV83&gt;BU83)),Pena3,0)))),0),0),0))</f>
        <v>0</v>
      </c>
      <c r="BY83" s="47">
        <f>IF(BR55&lt;&gt;"",IF(KOMatchRule=0,IF(AND(G55&lt;&gt;"",BQ83=F83,BT83=I83),IF(OR(AND((G83+J83)&gt;(H83+K83),(BR83+BU83)&gt;(BS83+BV83)),AND((G83+J83)&lt;(H83+K83),(BR83+BU83)&lt;(BS83+BV83))),Bonu16+Bonu9,Bonu9),0),IF(OR(AND((G83+J83)&gt;(H83+K83),(BR83+BU83)&gt;(BS83+BV83)),AND((G83+J83)&lt;(H83+K83),(BR83+BU83)&lt;(BS83+BV83))),Bonu16,0))+IF(BW83&lt;&gt;"",IF(AND(F83=BQ83,I83=BT83,BW83=L83),Bonu17,0),0),0)</f>
        <v>0</v>
      </c>
      <c r="BZ83" s="42"/>
      <c r="CA83" s="53" t="str">
        <f t="shared" ca="1" si="172"/>
        <v>Chelsea</v>
      </c>
      <c r="CB83" s="54" t="str">
        <f>IF(KOMatchRule=1,F83,IF(AND(CC78&lt;&gt;"",CD78&lt;&gt;""),IF((CC78+CF78)&gt;(CD78+CG78),CB78,IF((CC78+CF78)&lt;(CD78+CG78),CE78,"Match #55 Winner")),"Match #55 Winner"))</f>
        <v>Match #55 Winner</v>
      </c>
      <c r="CC83" s="45"/>
      <c r="CD83" s="45"/>
      <c r="CE83" s="55" t="str">
        <f>IF(KOMatchRule=1,I83,IF(AND(CC79&lt;&gt;"",CD79&lt;&gt;""),IF((CC79+CF79)&gt;(CD79+CG79),CB79,IF((CC79+CF79)&lt;(CD79+CG79),CE79,"Match #56 Winner")),"Match #56 Winner"))</f>
        <v>Match #56 Winner</v>
      </c>
      <c r="CF83" s="57"/>
      <c r="CG83" s="57"/>
      <c r="CI83" s="47">
        <f>IF(KOMatchRule=1,IFERROR(IF(AND(G83&lt;&gt;"",H83&lt;&gt;"",CC83&lt;&gt;"",CD83&lt;&gt;""),IF(AND(G83=CC83,H83=CD83),Quar1,IF((G83-H83)=(CC83-CD83),Quar2,IF(AND((G83&gt;H83),(CC83&gt;CD83)),Quar3,IF(AND((H83&gt;G83),(CD83&gt;CC83)),Quar3,0)))),0),0)+IFERROR(IF(KOPSO=1,IF(AND(J83&lt;&gt;"",K83&lt;&gt;"",CF83&lt;&gt;"",CG83&lt;&gt;"",(G83-H83)=(CC83-CD83)),IF(AND(J83=CF83,K83=CG83),Pena1,IF((J83-K83)=(CF83-CG83),Pena2,IF(AND((J83&gt;K83),(CF83&gt;CG83)),Pena3,IF(AND((J83&lt;K83),(CG83&gt;CF83)),Pena3,0)))),0),0),0),IFERROR(IF(AND(F83=CB83,I83=CE83,G83&lt;&gt;"",H83&lt;&gt;"",CC83&lt;&gt;"",CD83&lt;&gt;""),IF(AND(G83=CC83,H83=CD83),Quar1,IF((G83-H83)=(CC83-CD83),Quar2,IF(AND((G83&gt;H83),(CC83&gt;CD83)),Quar3,IF(AND((H83&gt;G83),(CD83&gt;CC83)),Quar3,0)))),0),0)+IFERROR(IF(KOPSO=1,IF(AND(F83=CB83,I83=CE83,J83&lt;&gt;"",K83&lt;&gt;"",CF83&lt;&gt;"",CG83&lt;&gt;"",(G83-H83)=(CC83-CD83)),IF(AND(J83=CF83,K83=CG83),Pena1,IF((J83-K83)=(CF83-CG83),Pena2,IF(AND((J83&gt;K83),(CF83&gt;CG83)),Pena3,IF(AND((J83&lt;K83),(CG83&gt;CF83)),Pena3,0)))),0),0),0))</f>
        <v>0</v>
      </c>
      <c r="CJ83" s="47">
        <f>IF(CC55&lt;&gt;"",IF(KOMatchRule=0,IF(AND(G55&lt;&gt;"",CB83=F83,CE83=I83),IF(OR(AND((G83+J83)&gt;(H83+K83),(CC83+CF83)&gt;(CD83+CG83)),AND((G83+J83)&lt;(H83+K83),(CC83+CF83)&lt;(CD83+CG83))),Bonu16+Bonu9,Bonu9),0),IF(OR(AND((G83+J83)&gt;(H83+K83),(CC83+CF83)&gt;(CD83+CG83)),AND((G83+J83)&lt;(H83+K83),(CC83+CF83)&lt;(CD83+CG83))),Bonu16,0))+IF(CH83&lt;&gt;"",IF(AND(F83=CB83,I83=CE83,CH83=L83),Bonu17,0),0),0)</f>
        <v>0</v>
      </c>
      <c r="CK83" s="42"/>
      <c r="CL83" s="53" t="str">
        <f t="shared" ca="1" si="173"/>
        <v>Chelsea</v>
      </c>
      <c r="CM83" s="54" t="str">
        <f>IF(KOMatchRule=1,F83,IF(AND(CN78&lt;&gt;"",CO78&lt;&gt;""),IF((CN78+CQ78)&gt;(CO78+CR78),CM78,IF((CN78+CQ78)&lt;(CO78+CR78),CP78,"Match #55 Winner")),"Match #55 Winner"))</f>
        <v>Match #55 Winner</v>
      </c>
      <c r="CN83" s="45"/>
      <c r="CO83" s="45"/>
      <c r="CP83" s="55" t="str">
        <f>IF(KOMatchRule=1,I83,IF(AND(CN79&lt;&gt;"",CO79&lt;&gt;""),IF((CN79+CQ79)&gt;(CO79+CR79),CM79,IF((CN79+CQ79)&lt;(CO79+CR79),CP79,"Match #56 Winner")),"Match #56 Winner"))</f>
        <v>Match #56 Winner</v>
      </c>
      <c r="CQ83" s="57"/>
      <c r="CR83" s="57"/>
      <c r="CT83" s="47">
        <f>IF(KOMatchRule=1,IFERROR(IF(AND(G83&lt;&gt;"",H83&lt;&gt;"",CN83&lt;&gt;"",CO83&lt;&gt;""),IF(AND(G83=CN83,H83=CO83),Quar1,IF((G83-H83)=(CN83-CO83),Quar2,IF(AND((G83&gt;H83),(CN83&gt;CO83)),Quar3,IF(AND((H83&gt;G83),(CO83&gt;CN83)),Quar3,0)))),0),0)+IFERROR(IF(KOPSO=1,IF(AND(J83&lt;&gt;"",K83&lt;&gt;"",CQ83&lt;&gt;"",CR83&lt;&gt;"",(G83-H83)=(CN83-CO83)),IF(AND(J83=CQ83,K83=CR83),Pena1,IF((J83-K83)=(CQ83-CR83),Pena2,IF(AND((J83&gt;K83),(CQ83&gt;CR83)),Pena3,IF(AND((J83&lt;K83),(CR83&gt;CQ83)),Pena3,0)))),0),0),0),IFERROR(IF(AND(F83=CM83,I83=CP83,G83&lt;&gt;"",H83&lt;&gt;"",CN83&lt;&gt;"",CO83&lt;&gt;""),IF(AND(G83=CN83,H83=CO83),Quar1,IF((G83-H83)=(CN83-CO83),Quar2,IF(AND((G83&gt;H83),(CN83&gt;CO83)),Quar3,IF(AND((H83&gt;G83),(CO83&gt;CN83)),Quar3,0)))),0),0)+IFERROR(IF(KOPSO=1,IF(AND(F83=CM83,I83=CP83,J83&lt;&gt;"",K83&lt;&gt;"",CQ83&lt;&gt;"",CR83&lt;&gt;"",(G83-H83)=(CN83-CO83)),IF(AND(J83=CQ83,K83=CR83),Pena1,IF((J83-K83)=(CQ83-CR83),Pena2,IF(AND((J83&gt;K83),(CQ83&gt;CR83)),Pena3,IF(AND((J83&lt;K83),(CR83&gt;CQ83)),Pena3,0)))),0),0),0))</f>
        <v>0</v>
      </c>
      <c r="CU83" s="47">
        <f>IF(CN55&lt;&gt;"",IF(KOMatchRule=0,IF(AND(G55&lt;&gt;"",CM83=F83,CP83=I83),IF(OR(AND((G83+J83)&gt;(H83+K83),(CN83+CQ83)&gt;(CO83+CR83)),AND((G83+J83)&lt;(H83+K83),(CN83+CQ83)&lt;(CO83+CR83))),Bonu16+Bonu9,Bonu9),0),IF(OR(AND((G83+J83)&gt;(H83+K83),(CN83+CQ83)&gt;(CO83+CR83)),AND((G83+J83)&lt;(H83+K83),(CN83+CQ83)&lt;(CO83+CR83))),Bonu16,0))+IF(CS83&lt;&gt;"",IF(AND(F83=CM83,I83=CP83,CS83=L83),Bonu17,0),0),0)</f>
        <v>0</v>
      </c>
      <c r="CV83" s="42"/>
      <c r="CW83" s="53" t="str">
        <f t="shared" ca="1" si="174"/>
        <v>Chelsea</v>
      </c>
      <c r="CX83" s="54" t="str">
        <f>IF(KOMatchRule=1,F83,IF(AND(CY78&lt;&gt;"",CZ78&lt;&gt;""),IF((CY78+DB78)&gt;(CZ78+DC78),CX78,IF((CY78+DB78)&lt;(CZ78+DC78),DA78,"Match #55 Winner")),"Match #55 Winner"))</f>
        <v>Match #55 Winner</v>
      </c>
      <c r="CY83" s="45"/>
      <c r="CZ83" s="45"/>
      <c r="DA83" s="55" t="str">
        <f>IF(KOMatchRule=1,I83,IF(AND(CY79&lt;&gt;"",CZ79&lt;&gt;""),IF((CY79+DB79)&gt;(CZ79+DC79),CX79,IF((CY79+DB79)&lt;(CZ79+DC79),DA79,"Match #56 Winner")),"Match #56 Winner"))</f>
        <v>Match #56 Winner</v>
      </c>
      <c r="DB83" s="57"/>
      <c r="DC83" s="57"/>
      <c r="DE83" s="47">
        <f>IF(KOMatchRule=1,IFERROR(IF(AND(G83&lt;&gt;"",H83&lt;&gt;"",CY83&lt;&gt;"",CZ83&lt;&gt;""),IF(AND(G83=CY83,H83=CZ83),Quar1,IF((G83-H83)=(CY83-CZ83),Quar2,IF(AND((G83&gt;H83),(CY83&gt;CZ83)),Quar3,IF(AND((H83&gt;G83),(CZ83&gt;CY83)),Quar3,0)))),0),0)+IFERROR(IF(KOPSO=1,IF(AND(J83&lt;&gt;"",K83&lt;&gt;"",DB83&lt;&gt;"",DC83&lt;&gt;"",(G83-H83)=(CY83-CZ83)),IF(AND(J83=DB83,K83=DC83),Pena1,IF((J83-K83)=(DB83-DC83),Pena2,IF(AND((J83&gt;K83),(DB83&gt;DC83)),Pena3,IF(AND((J83&lt;K83),(DC83&gt;DB83)),Pena3,0)))),0),0),0),IFERROR(IF(AND(F83=CX83,I83=DA83,G83&lt;&gt;"",H83&lt;&gt;"",CY83&lt;&gt;"",CZ83&lt;&gt;""),IF(AND(G83=CY83,H83=CZ83),Quar1,IF((G83-H83)=(CY83-CZ83),Quar2,IF(AND((G83&gt;H83),(CY83&gt;CZ83)),Quar3,IF(AND((H83&gt;G83),(CZ83&gt;CY83)),Quar3,0)))),0),0)+IFERROR(IF(KOPSO=1,IF(AND(F83=CX83,I83=DA83,J83&lt;&gt;"",K83&lt;&gt;"",DB83&lt;&gt;"",DC83&lt;&gt;"",(G83-H83)=(CY83-CZ83)),IF(AND(J83=DB83,K83=DC83),Pena1,IF((J83-K83)=(DB83-DC83),Pena2,IF(AND((J83&gt;K83),(DB83&gt;DC83)),Pena3,IF(AND((J83&lt;K83),(DC83&gt;DB83)),Pena3,0)))),0),0),0))</f>
        <v>0</v>
      </c>
      <c r="DF83" s="47">
        <f>IF(CY55&lt;&gt;"",IF(KOMatchRule=0,IF(AND(G55&lt;&gt;"",CX83=F83,DA83=I83),IF(OR(AND((G83+J83)&gt;(H83+K83),(CY83+DB83)&gt;(CZ83+DC83)),AND((G83+J83)&lt;(H83+K83),(CY83+DB83)&lt;(CZ83+DC83))),Bonu16+Bonu9,Bonu9),0),IF(OR(AND((G83+J83)&gt;(H83+K83),(CY83+DB83)&gt;(CZ83+DC83)),AND((G83+J83)&lt;(H83+K83),(CY83+DB83)&lt;(CZ83+DC83))),Bonu16,0))+IF(DD83&lt;&gt;"",IF(AND(F83=CX83,I83=DA83,DD83=L83),Bonu17,0),0),0)</f>
        <v>0</v>
      </c>
      <c r="DG83" s="42"/>
      <c r="DH83" s="53" t="str">
        <f t="shared" ca="1" si="175"/>
        <v>Chelsea</v>
      </c>
      <c r="DI83" s="54" t="str">
        <f>IF(KOMatchRule=1,F83,IF(AND(DJ78&lt;&gt;"",DK78&lt;&gt;""),IF((DJ78+DM78)&gt;(DK78+DN78),DI78,IF((DJ78+DM78)&lt;(DK78+DN78),DL78,"Match #55 Winner")),"Match #55 Winner"))</f>
        <v>Match #55 Winner</v>
      </c>
      <c r="DJ83" s="45"/>
      <c r="DK83" s="45"/>
      <c r="DL83" s="55" t="str">
        <f>IF(KOMatchRule=1,I83,IF(AND(DJ79&lt;&gt;"",DK79&lt;&gt;""),IF((DJ79+DM79)&gt;(DK79+DN79),DI79,IF((DJ79+DM79)&lt;(DK79+DN79),DL79,"Match #56 Winner")),"Match #56 Winner"))</f>
        <v>Match #56 Winner</v>
      </c>
      <c r="DM83" s="57"/>
      <c r="DN83" s="57"/>
      <c r="DP83" s="47">
        <f>IF(KOMatchRule=1,IFERROR(IF(AND(G83&lt;&gt;"",H83&lt;&gt;"",DJ83&lt;&gt;"",DK83&lt;&gt;""),IF(AND(G83=DJ83,H83=DK83),Quar1,IF((G83-H83)=(DJ83-DK83),Quar2,IF(AND((G83&gt;H83),(DJ83&gt;DK83)),Quar3,IF(AND((H83&gt;G83),(DK83&gt;DJ83)),Quar3,0)))),0),0)+IFERROR(IF(KOPSO=1,IF(AND(J83&lt;&gt;"",K83&lt;&gt;"",DM83&lt;&gt;"",DN83&lt;&gt;"",(G83-H83)=(DJ83-DK83)),IF(AND(J83=DM83,K83=DN83),Pena1,IF((J83-K83)=(DM83-DN83),Pena2,IF(AND((J83&gt;K83),(DM83&gt;DN83)),Pena3,IF(AND((J83&lt;K83),(DN83&gt;DM83)),Pena3,0)))),0),0),0),IFERROR(IF(AND(F83=DI83,I83=DL83,G83&lt;&gt;"",H83&lt;&gt;"",DJ83&lt;&gt;"",DK83&lt;&gt;""),IF(AND(G83=DJ83,H83=DK83),Quar1,IF((G83-H83)=(DJ83-DK83),Quar2,IF(AND((G83&gt;H83),(DJ83&gt;DK83)),Quar3,IF(AND((H83&gt;G83),(DK83&gt;DJ83)),Quar3,0)))),0),0)+IFERROR(IF(KOPSO=1,IF(AND(F83=DI83,I83=DL83,J83&lt;&gt;"",K83&lt;&gt;"",DM83&lt;&gt;"",DN83&lt;&gt;"",(G83-H83)=(DJ83-DK83)),IF(AND(J83=DM83,K83=DN83),Pena1,IF((J83-K83)=(DM83-DN83),Pena2,IF(AND((J83&gt;K83),(DM83&gt;DN83)),Pena3,IF(AND((J83&lt;K83),(DN83&gt;DM83)),Pena3,0)))),0),0),0))</f>
        <v>0</v>
      </c>
      <c r="DQ83" s="47">
        <f>IF(DJ55&lt;&gt;"",IF(KOMatchRule=0,IF(AND(G55&lt;&gt;"",DI83=F83,DL83=I83),IF(OR(AND((G83+J83)&gt;(H83+K83),(DJ83+DM83)&gt;(DK83+DN83)),AND((G83+J83)&lt;(H83+K83),(DJ83+DM83)&lt;(DK83+DN83))),Bonu16+Bonu9,Bonu9),0),IF(OR(AND((G83+J83)&gt;(H83+K83),(DJ83+DM83)&gt;(DK83+DN83)),AND((G83+J83)&lt;(H83+K83),(DJ83+DM83)&lt;(DK83+DN83))),Bonu16,0))+IF(DO83&lt;&gt;"",IF(AND(F83=DI83,I83=DL83,DO83=L83),Bonu17,0),0),0)</f>
        <v>0</v>
      </c>
      <c r="DR83" s="42"/>
    </row>
    <row r="84" spans="1:122" x14ac:dyDescent="0.25">
      <c r="A84" s="53">
        <f t="shared" si="164"/>
        <v>61</v>
      </c>
      <c r="B84" s="249" t="str">
        <f t="shared" si="176"/>
        <v>Internazionale</v>
      </c>
      <c r="C84" s="242">
        <v>61</v>
      </c>
      <c r="D84" s="242" t="s">
        <v>62</v>
      </c>
      <c r="E84" s="243">
        <v>45846.625</v>
      </c>
      <c r="F84" s="244" t="str">
        <f>IF(AND(G80&lt;&gt;"",H80&lt;&gt;""),IF((G80+J80)&gt;(H80+K80),F80,IF((G80+J80)&lt;(H80+K80),I80,"Match #57 Winner")),"Match #57 Winner")</f>
        <v>River Plate</v>
      </c>
      <c r="G84" s="44">
        <v>2</v>
      </c>
      <c r="H84" s="44">
        <v>1</v>
      </c>
      <c r="I84" s="245" t="str">
        <f>IF(AND(G81&lt;&gt;"",H81&lt;&gt;""),IF((G81+J81)&gt;(H81+K81),F81,IF((G81+J81)&lt;(H81+K81),I81,"Match #58 Winner")),"Match #58 Winner")</f>
        <v>Bayern Munich</v>
      </c>
      <c r="J84" s="258"/>
      <c r="K84" s="258"/>
      <c r="L84" s="251"/>
      <c r="M84" s="53" t="str">
        <f t="shared" ca="1" si="177"/>
        <v>River Plate</v>
      </c>
      <c r="N84" s="40" t="str">
        <f ca="1">IF(KOMatchRule=1,F84,IF(AND(O80&lt;&gt;"",P80&lt;&gt;""),IF((O80+R80)&gt;(P80+S80),N80,IF((O80+R80)&lt;(P80+S80),Q80,"Match #57 Winner")),"Match #57 Winner"))</f>
        <v>Internazionale</v>
      </c>
      <c r="O84" s="56">
        <v>2</v>
      </c>
      <c r="P84" s="56">
        <v>2</v>
      </c>
      <c r="Q84" s="41" t="str">
        <f ca="1">IF(KOMatchRule=1,I84,IF(AND(O81&lt;&gt;"",P81&lt;&gt;""),IF((O81+R81)&gt;(P81+S81),N81,IF((O81+R81)&lt;(P81+S81),Q81,"Match #58 Winner")),"Match #58 Winner"))</f>
        <v>Boca Juniors</v>
      </c>
      <c r="R84" s="57">
        <v>4</v>
      </c>
      <c r="S84" s="57">
        <v>3</v>
      </c>
      <c r="U84" s="47">
        <f ca="1">IF(KOMatchRule=1,IFERROR(IF(AND(G84&lt;&gt;"",H84&lt;&gt;"",O84&lt;&gt;"",P84&lt;&gt;""),IF(AND(G84=O84,H84=P84),Semi1,IF((G84-H84)=(O84-P84),Semi2,IF(AND((G84&gt;H84),(O84&gt;P84)),Semi3,IF(AND((H84&gt;G84),(P84&gt;O84)),Semi3,0)))),0),0)+IFERROR(IF(KOPSO=1,IF(AND(J84&lt;&gt;"",K84&lt;&gt;"",R84&lt;&gt;"",S84&lt;&gt;"",(G84-H84)=(O84-P84)),IF(AND(J84=R84,K84=S84),Pena1,IF((J84-K84)=(R84-S84),Pena2,IF(AND((J84&gt;K84),(R84&gt;S84)),Pena3,IF(AND((J84&lt;K84),(S84&gt;R84)),Pena3,0)))),0),0),0),IFERROR(IF(AND(F84=N84,I84=Q84,G84&lt;&gt;"",H84&lt;&gt;"",O84&lt;&gt;"",P84&lt;&gt;""),IF(AND(G84=O84,H84=P84),Semi1,IF((G84-H84)=(O84-P84),Semi2,IF(AND((G84&gt;H84),(O84&gt;P84)),Semi3,IF(AND((H84&gt;G84),(P84&gt;O84)),Semi3,0)))),0),0)+IFERROR(IF(KOPSO=1,IF(AND(F84=N84,I84=Q84,J84&lt;&gt;"",K84&lt;&gt;"",R84&lt;&gt;"",S84&lt;&gt;"",(G84-H84)=(O84-P84)),IF(AND(J84=R84,K84=S84),Pena1,IF((J84-K84)=(R84-S84),Pena2,IF(AND((J84&gt;K84),(R84&gt;S84)),Pena3,IF(AND((J84&lt;K84),(S84&gt;R84)),Pena3,0)))),0),0),0))</f>
        <v>0</v>
      </c>
      <c r="V84" s="47">
        <f ca="1">IF(O55&lt;&gt;"",IF(KOMatchRule=0,IF(AND(G55&lt;&gt;"",N84=F84,Q84=I84),IF(OR(AND((G84+J84)&gt;(H84+K84),(O84+R84)&gt;(P84+S84)),AND((G84+J84)&lt;(H84+K84),(O84+R84)&lt;(P84+S84))),Bonu16+Bonu9,Bonu9),0),IF(OR(AND((G84+J84)&gt;(H84+K84),(O84+R84)&gt;(P84+S84)),AND((G84+J84)&lt;(H84+K84),(O84+R84)&lt;(P84+S84))),Bonu16,0))+IF(T84&lt;&gt;"",IF(AND(F84=N84,I84=Q84,T84=L84),Bonu17,0),0),0)</f>
        <v>0</v>
      </c>
      <c r="W84" s="42"/>
      <c r="X84" s="53" t="str">
        <f t="shared" ca="1" si="167"/>
        <v>Internazionale</v>
      </c>
      <c r="Y84" s="40" t="str">
        <f ca="1">IF(KOMatchRule=1,F84,IF(AND(Z80&lt;&gt;"",AA80&lt;&gt;""),IF((Z80+AC80)&gt;(AA80+AD80),Y80,IF((Z80+AC80)&lt;(AA80+AD80),AB80,"Match #57 Winner")),"Match #57 Winner"))</f>
        <v>Monterrey</v>
      </c>
      <c r="Z84" s="56">
        <v>3</v>
      </c>
      <c r="AA84" s="56">
        <v>2</v>
      </c>
      <c r="AB84" s="41" t="str">
        <f ca="1">IF(KOMatchRule=1,I84,IF(AND(Z81&lt;&gt;"",AA81&lt;&gt;""),IF((Z81+AC81)&gt;(AA81+AD81),Y81,IF((Z81+AC81)&lt;(AA81+AD81),AB81,"Match #58 Winner")),"Match #58 Winner"))</f>
        <v>Benfica</v>
      </c>
      <c r="AC84" s="57"/>
      <c r="AD84" s="57"/>
      <c r="AF84" s="47">
        <f ca="1">IF(KOMatchRule=1,IFERROR(IF(AND(G84&lt;&gt;"",H84&lt;&gt;"",Z84&lt;&gt;"",AA84&lt;&gt;""),IF(AND(G84=Z84,H84=AA84),Semi1,IF((G84-H84)=(Z84-AA84),Semi2,IF(AND((G84&gt;H84),(Z84&gt;AA84)),Semi3,IF(AND((H84&gt;G84),(AA84&gt;Z84)),Semi3,0)))),0),0)+IFERROR(IF(KOPSO=1,IF(AND(J84&lt;&gt;"",K84&lt;&gt;"",AC84&lt;&gt;"",AD84&lt;&gt;"",(G84-H84)=(Z84-AA84)),IF(AND(J84=AC84,K84=AD84),Pena1,IF((J84-K84)=(AC84-AD84),Pena2,IF(AND((J84&gt;K84),(AC84&gt;AD84)),Pena3,IF(AND((J84&lt;K84),(AD84&gt;AC84)),Pena3,0)))),0),0),0),IFERROR(IF(AND(F84=Y84,I84=AB84,G84&lt;&gt;"",H84&lt;&gt;"",Z84&lt;&gt;"",AA84&lt;&gt;""),IF(AND(G84=Z84,H84=AA84),Semi1,IF((G84-H84)=(Z84-AA84),Semi2,IF(AND((G84&gt;H84),(Z84&gt;AA84)),Semi3,IF(AND((H84&gt;G84),(AA84&gt;Z84)),Semi3,0)))),0),0)+IFERROR(IF(KOPSO=1,IF(AND(F84=Y84,I84=AB84,J84&lt;&gt;"",K84&lt;&gt;"",AC84&lt;&gt;"",AD84&lt;&gt;"",(G84-H84)=(Z84-AA84)),IF(AND(J84=AC84,K84=AD84),Pena1,IF((J84-K84)=(AC84-AD84),Pena2,IF(AND((J84&gt;K84),(AC84&gt;AD84)),Pena3,IF(AND((J84&lt;K84),(AD84&gt;AC84)),Pena3,0)))),0),0),0))</f>
        <v>0</v>
      </c>
      <c r="AG84" s="47">
        <f ca="1">IF(Z55&lt;&gt;"",IF(KOMatchRule=0,IF(AND(G55&lt;&gt;"",Y84=F84,AB84=I84),IF(OR(AND((G84+J84)&gt;(H84+K84),(Z84+AC84)&gt;(AA84+AD84)),AND((G84+J84)&lt;(H84+K84),(Z84+AC84)&lt;(AA84+AD84))),Bonu16+Bonu9,Bonu9),0),IF(OR(AND((G84+J84)&gt;(H84+K84),(Z84+AC84)&gt;(AA84+AD84)),AND((G84+J84)&lt;(H84+K84),(Z84+AC84)&lt;(AA84+AD84))),Bonu16,0))+IF(AE84&lt;&gt;"",IF(AND(F84=Y84,I84=AB84,AE84=L84),Bonu17,0),0),0)</f>
        <v>0</v>
      </c>
      <c r="AH84" s="42"/>
      <c r="AI84" s="53" t="str">
        <f t="shared" ca="1" si="168"/>
        <v>River Plate</v>
      </c>
      <c r="AJ84" s="40" t="str">
        <f>IF(KOMatchRule=1,F84,IF(AND(AK80&lt;&gt;"",AL80&lt;&gt;""),IF((AK80+AN80)&gt;(AL80+AO80),AJ80,IF((AK80+AN80)&lt;(AL80+AO80),AM80,"Match #57 Winner")),"Match #57 Winner"))</f>
        <v>Match #57 Winner</v>
      </c>
      <c r="AK84" s="56"/>
      <c r="AL84" s="56"/>
      <c r="AM84" s="41" t="str">
        <f>IF(KOMatchRule=1,I84,IF(AND(AK81&lt;&gt;"",AL81&lt;&gt;""),IF((AK81+AN81)&gt;(AL81+AO81),AJ81,IF((AK81+AN81)&lt;(AL81+AO81),AM81,"Match #58 Winner")),"Match #58 Winner"))</f>
        <v>Match #58 Winner</v>
      </c>
      <c r="AN84" s="57"/>
      <c r="AO84" s="57"/>
      <c r="AQ84" s="47">
        <f>IF(KOMatchRule=1,IFERROR(IF(AND(G84&lt;&gt;"",H84&lt;&gt;"",AK84&lt;&gt;"",AL84&lt;&gt;""),IF(AND(G84=AK84,H84=AL84),Semi1,IF((G84-H84)=(AK84-AL84),Semi2,IF(AND((G84&gt;H84),(AK84&gt;AL84)),Semi3,IF(AND((H84&gt;G84),(AL84&gt;AK84)),Semi3,0)))),0),0)+IFERROR(IF(KOPSO=1,IF(AND(J84&lt;&gt;"",K84&lt;&gt;"",AN84&lt;&gt;"",AO84&lt;&gt;"",(G84-H84)=(AK84-AL84)),IF(AND(J84=AN84,K84=AO84),Pena1,IF((J84-K84)=(AN84-AO84),Pena2,IF(AND((J84&gt;K84),(AN84&gt;AO84)),Pena3,IF(AND((J84&lt;K84),(AO84&gt;AN84)),Pena3,0)))),0),0),0),IFERROR(IF(AND(F84=AJ84,I84=AM84,G84&lt;&gt;"",H84&lt;&gt;"",AK84&lt;&gt;"",AL84&lt;&gt;""),IF(AND(G84=AK84,H84=AL84),Semi1,IF((G84-H84)=(AK84-AL84),Semi2,IF(AND((G84&gt;H84),(AK84&gt;AL84)),Semi3,IF(AND((H84&gt;G84),(AL84&gt;AK84)),Semi3,0)))),0),0)+IFERROR(IF(KOPSO=1,IF(AND(F84=AJ84,I84=AM84,J84&lt;&gt;"",K84&lt;&gt;"",AN84&lt;&gt;"",AO84&lt;&gt;"",(G84-H84)=(AK84-AL84)),IF(AND(J84=AN84,K84=AO84),Pena1,IF((J84-K84)=(AN84-AO84),Pena2,IF(AND((J84&gt;K84),(AN84&gt;AO84)),Pena3,IF(AND((J84&lt;K84),(AO84&gt;AN84)),Pena3,0)))),0),0),0))</f>
        <v>0</v>
      </c>
      <c r="AR84" s="47">
        <f>IF(AK55&lt;&gt;"",IF(KOMatchRule=0,IF(AND(G55&lt;&gt;"",AJ84=F84,AM84=I84),IF(OR(AND((G84+J84)&gt;(H84+K84),(AK84+AN84)&gt;(AL84+AO84)),AND((G84+J84)&lt;(H84+K84),(AK84+AN84)&lt;(AL84+AO84))),Bonu16+Bonu9,Bonu9),0),IF(OR(AND((G84+J84)&gt;(H84+K84),(AK84+AN84)&gt;(AL84+AO84)),AND((G84+J84)&lt;(H84+K84),(AK84+AN84)&lt;(AL84+AO84))),Bonu16,0))+IF(AP84&lt;&gt;"",IF(AND(F84=AJ84,I84=AM84,AP84=L84),Bonu17,0),0),0)</f>
        <v>0</v>
      </c>
      <c r="AS84" s="42"/>
      <c r="AT84" s="53" t="str">
        <f t="shared" ca="1" si="169"/>
        <v>Internazionale</v>
      </c>
      <c r="AU84" s="40" t="str">
        <f>IF(KOMatchRule=1,F84,IF(AND(AV80&lt;&gt;"",AW80&lt;&gt;""),IF((AV80+AY80)&gt;(AW80+AZ80),AU80,IF((AV80+AY80)&lt;(AW80+AZ80),AX80,"Match #57 Winner")),"Match #57 Winner"))</f>
        <v>Match #57 Winner</v>
      </c>
      <c r="AV84" s="56"/>
      <c r="AW84" s="56"/>
      <c r="AX84" s="41" t="str">
        <f>IF(KOMatchRule=1,I84,IF(AND(AV81&lt;&gt;"",AW81&lt;&gt;""),IF((AV81+AY81)&gt;(AW81+AZ81),AU81,IF((AV81+AY81)&lt;(AW81+AZ81),AX81,"Match #58 Winner")),"Match #58 Winner"))</f>
        <v>Match #58 Winner</v>
      </c>
      <c r="AY84" s="57"/>
      <c r="AZ84" s="57"/>
      <c r="BB84" s="47">
        <f>IF(KOMatchRule=1,IFERROR(IF(AND(G84&lt;&gt;"",H84&lt;&gt;"",AV84&lt;&gt;"",AW84&lt;&gt;""),IF(AND(G84=AV84,H84=AW84),Semi1,IF((G84-H84)=(AV84-AW84),Semi2,IF(AND((G84&gt;H84),(AV84&gt;AW84)),Semi3,IF(AND((H84&gt;G84),(AW84&gt;AV84)),Semi3,0)))),0),0)+IFERROR(IF(KOPSO=1,IF(AND(J84&lt;&gt;"",K84&lt;&gt;"",AY84&lt;&gt;"",AZ84&lt;&gt;"",(G84-H84)=(AV84-AW84)),IF(AND(J84=AY84,K84=AZ84),Pena1,IF((J84-K84)=(AY84-AZ84),Pena2,IF(AND((J84&gt;K84),(AY84&gt;AZ84)),Pena3,IF(AND((J84&lt;K84),(AZ84&gt;AY84)),Pena3,0)))),0),0),0),IFERROR(IF(AND(F84=AU84,I84=AX84,G84&lt;&gt;"",H84&lt;&gt;"",AV84&lt;&gt;"",AW84&lt;&gt;""),IF(AND(G84=AV84,H84=AW84),Semi1,IF((G84-H84)=(AV84-AW84),Semi2,IF(AND((G84&gt;H84),(AV84&gt;AW84)),Semi3,IF(AND((H84&gt;G84),(AW84&gt;AV84)),Semi3,0)))),0),0)+IFERROR(IF(KOPSO=1,IF(AND(F84=AU84,I84=AX84,J84&lt;&gt;"",K84&lt;&gt;"",AY84&lt;&gt;"",AZ84&lt;&gt;"",(G84-H84)=(AV84-AW84)),IF(AND(J84=AY84,K84=AZ84),Pena1,IF((J84-K84)=(AY84-AZ84),Pena2,IF(AND((J84&gt;K84),(AY84&gt;AZ84)),Pena3,IF(AND((J84&lt;K84),(AZ84&gt;AY84)),Pena3,0)))),0),0),0))</f>
        <v>0</v>
      </c>
      <c r="BC84" s="47">
        <f>IF(AV55&lt;&gt;"",IF(KOMatchRule=0,IF(AND(G55&lt;&gt;"",AU84=F84,AX84=I84),IF(OR(AND((G84+J84)&gt;(H84+K84),(AV84+AY84)&gt;(AW84+AZ84)),AND((G84+J84)&lt;(H84+K84),(AV84+AY84)&lt;(AW84+AZ84))),Bonu16+Bonu9,Bonu9),0),IF(OR(AND((G84+J84)&gt;(H84+K84),(AV84+AY84)&gt;(AW84+AZ84)),AND((G84+J84)&lt;(H84+K84),(AV84+AY84)&lt;(AW84+AZ84))),Bonu16,0))+IF(BA84&lt;&gt;"",IF(AND(F84=AU84,I84=AX84,BA84=L84),Bonu17,0),0),0)</f>
        <v>0</v>
      </c>
      <c r="BD84" s="42"/>
      <c r="BE84" s="53" t="str">
        <f t="shared" ca="1" si="170"/>
        <v>Internazionale</v>
      </c>
      <c r="BF84" s="40" t="str">
        <f>IF(KOMatchRule=1,F84,IF(AND(BG80&lt;&gt;"",BH80&lt;&gt;""),IF((BG80+BJ80)&gt;(BH80+BK80),BF80,IF((BG80+BJ80)&lt;(BH80+BK80),BI80,"Match #57 Winner")),"Match #57 Winner"))</f>
        <v>Match #57 Winner</v>
      </c>
      <c r="BG84" s="56"/>
      <c r="BH84" s="56"/>
      <c r="BI84" s="41" t="str">
        <f>IF(KOMatchRule=1,I84,IF(AND(BG81&lt;&gt;"",BH81&lt;&gt;""),IF((BG81+BJ81)&gt;(BH81+BK81),BF81,IF((BG81+BJ81)&lt;(BH81+BK81),BI81,"Match #58 Winner")),"Match #58 Winner"))</f>
        <v>Match #58 Winner</v>
      </c>
      <c r="BJ84" s="57"/>
      <c r="BK84" s="57"/>
      <c r="BM84" s="47">
        <f>IF(KOMatchRule=1,IFERROR(IF(AND(G84&lt;&gt;"",H84&lt;&gt;"",BG84&lt;&gt;"",BH84&lt;&gt;""),IF(AND(G84=BG84,H84=BH84),Semi1,IF((G84-H84)=(BG84-BH84),Semi2,IF(AND((G84&gt;H84),(BG84&gt;BH84)),Semi3,IF(AND((H84&gt;G84),(BH84&gt;BG84)),Semi3,0)))),0),0)+IFERROR(IF(KOPSO=1,IF(AND(J84&lt;&gt;"",K84&lt;&gt;"",BJ84&lt;&gt;"",BK84&lt;&gt;"",(G84-H84)=(BG84-BH84)),IF(AND(J84=BJ84,K84=BK84),Pena1,IF((J84-K84)=(BJ84-BK84),Pena2,IF(AND((J84&gt;K84),(BJ84&gt;BK84)),Pena3,IF(AND((J84&lt;K84),(BK84&gt;BJ84)),Pena3,0)))),0),0),0),IFERROR(IF(AND(F84=BF84,I84=BI84,G84&lt;&gt;"",H84&lt;&gt;"",BG84&lt;&gt;"",BH84&lt;&gt;""),IF(AND(G84=BG84,H84=BH84),Semi1,IF((G84-H84)=(BG84-BH84),Semi2,IF(AND((G84&gt;H84),(BG84&gt;BH84)),Semi3,IF(AND((H84&gt;G84),(BH84&gt;BG84)),Semi3,0)))),0),0)+IFERROR(IF(KOPSO=1,IF(AND(F84=BF84,I84=BI84,J84&lt;&gt;"",K84&lt;&gt;"",BJ84&lt;&gt;"",BK84&lt;&gt;"",(G84-H84)=(BG84-BH84)),IF(AND(J84=BJ84,K84=BK84),Pena1,IF((J84-K84)=(BJ84-BK84),Pena2,IF(AND((J84&gt;K84),(BJ84&gt;BK84)),Pena3,IF(AND((J84&lt;K84),(BK84&gt;BJ84)),Pena3,0)))),0),0),0))</f>
        <v>0</v>
      </c>
      <c r="BN84" s="47">
        <f>IF(BG55&lt;&gt;"",IF(KOMatchRule=0,IF(AND(G55&lt;&gt;"",BF84=F84,BI84=I84),IF(OR(AND((G84+J84)&gt;(H84+K84),(BG84+BJ84)&gt;(BH84+BK84)),AND((G84+J84)&lt;(H84+K84),(BG84+BJ84)&lt;(BH84+BK84))),Bonu16+Bonu9,Bonu9),0),IF(OR(AND((G84+J84)&gt;(H84+K84),(BG84+BJ84)&gt;(BH84+BK84)),AND((G84+J84)&lt;(H84+K84),(BG84+BJ84)&lt;(BH84+BK84))),Bonu16,0))+IF(BL84&lt;&gt;"",IF(AND(F84=BF84,I84=BI84,BL84=L84),Bonu17,0),0),0)</f>
        <v>0</v>
      </c>
      <c r="BO84" s="42"/>
      <c r="BP84" s="53" t="str">
        <f t="shared" ca="1" si="171"/>
        <v>Internazionale</v>
      </c>
      <c r="BQ84" s="40" t="str">
        <f>IF(KOMatchRule=1,F84,IF(AND(BR80&lt;&gt;"",BS80&lt;&gt;""),IF((BR80+BU80)&gt;(BS80+BV80),BQ80,IF((BR80+BU80)&lt;(BS80+BV80),BT80,"Match #57 Winner")),"Match #57 Winner"))</f>
        <v>Match #57 Winner</v>
      </c>
      <c r="BR84" s="56"/>
      <c r="BS84" s="56"/>
      <c r="BT84" s="41" t="str">
        <f>IF(KOMatchRule=1,I84,IF(AND(BR81&lt;&gt;"",BS81&lt;&gt;""),IF((BR81+BU81)&gt;(BS81+BV81),BQ81,IF((BR81+BU81)&lt;(BS81+BV81),BT81,"Match #58 Winner")),"Match #58 Winner"))</f>
        <v>Match #58 Winner</v>
      </c>
      <c r="BU84" s="57"/>
      <c r="BV84" s="57"/>
      <c r="BX84" s="47">
        <f>IF(KOMatchRule=1,IFERROR(IF(AND(G84&lt;&gt;"",H84&lt;&gt;"",BR84&lt;&gt;"",BS84&lt;&gt;""),IF(AND(G84=BR84,H84=BS84),Semi1,IF((G84-H84)=(BR84-BS84),Semi2,IF(AND((G84&gt;H84),(BR84&gt;BS84)),Semi3,IF(AND((H84&gt;G84),(BS84&gt;BR84)),Semi3,0)))),0),0)+IFERROR(IF(KOPSO=1,IF(AND(J84&lt;&gt;"",K84&lt;&gt;"",BU84&lt;&gt;"",BV84&lt;&gt;"",(G84-H84)=(BR84-BS84)),IF(AND(J84=BU84,K84=BV84),Pena1,IF((J84-K84)=(BU84-BV84),Pena2,IF(AND((J84&gt;K84),(BU84&gt;BV84)),Pena3,IF(AND((J84&lt;K84),(BV84&gt;BU84)),Pena3,0)))),0),0),0),IFERROR(IF(AND(F84=BQ84,I84=BT84,G84&lt;&gt;"",H84&lt;&gt;"",BR84&lt;&gt;"",BS84&lt;&gt;""),IF(AND(G84=BR84,H84=BS84),Semi1,IF((G84-H84)=(BR84-BS84),Semi2,IF(AND((G84&gt;H84),(BR84&gt;BS84)),Semi3,IF(AND((H84&gt;G84),(BS84&gt;BR84)),Semi3,0)))),0),0)+IFERROR(IF(KOPSO=1,IF(AND(F84=BQ84,I84=BT84,J84&lt;&gt;"",K84&lt;&gt;"",BU84&lt;&gt;"",BV84&lt;&gt;"",(G84-H84)=(BR84-BS84)),IF(AND(J84=BU84,K84=BV84),Pena1,IF((J84-K84)=(BU84-BV84),Pena2,IF(AND((J84&gt;K84),(BU84&gt;BV84)),Pena3,IF(AND((J84&lt;K84),(BV84&gt;BU84)),Pena3,0)))),0),0),0))</f>
        <v>0</v>
      </c>
      <c r="BY84" s="47">
        <f>IF(BR55&lt;&gt;"",IF(KOMatchRule=0,IF(AND(G55&lt;&gt;"",BQ84=F84,BT84=I84),IF(OR(AND((G84+J84)&gt;(H84+K84),(BR84+BU84)&gt;(BS84+BV84)),AND((G84+J84)&lt;(H84+K84),(BR84+BU84)&lt;(BS84+BV84))),Bonu16+Bonu9,Bonu9),0),IF(OR(AND((G84+J84)&gt;(H84+K84),(BR84+BU84)&gt;(BS84+BV84)),AND((G84+J84)&lt;(H84+K84),(BR84+BU84)&lt;(BS84+BV84))),Bonu16,0))+IF(BW84&lt;&gt;"",IF(AND(F84=BQ84,I84=BT84,BW84=L84),Bonu17,0),0),0)</f>
        <v>0</v>
      </c>
      <c r="BZ84" s="42"/>
      <c r="CA84" s="53" t="str">
        <f t="shared" ca="1" si="172"/>
        <v>Internazionale</v>
      </c>
      <c r="CB84" s="40" t="str">
        <f>IF(KOMatchRule=1,F84,IF(AND(CC80&lt;&gt;"",CD80&lt;&gt;""),IF((CC80+CF80)&gt;(CD80+CG80),CB80,IF((CC80+CF80)&lt;(CD80+CG80),CE80,"Match #57 Winner")),"Match #57 Winner"))</f>
        <v>Match #57 Winner</v>
      </c>
      <c r="CC84" s="56"/>
      <c r="CD84" s="56"/>
      <c r="CE84" s="41" t="str">
        <f>IF(KOMatchRule=1,I84,IF(AND(CC81&lt;&gt;"",CD81&lt;&gt;""),IF((CC81+CF81)&gt;(CD81+CG81),CB81,IF((CC81+CF81)&lt;(CD81+CG81),CE81,"Match #58 Winner")),"Match #58 Winner"))</f>
        <v>Match #58 Winner</v>
      </c>
      <c r="CF84" s="57"/>
      <c r="CG84" s="57"/>
      <c r="CI84" s="47">
        <f>IF(KOMatchRule=1,IFERROR(IF(AND(G84&lt;&gt;"",H84&lt;&gt;"",CC84&lt;&gt;"",CD84&lt;&gt;""),IF(AND(G84=CC84,H84=CD84),Semi1,IF((G84-H84)=(CC84-CD84),Semi2,IF(AND((G84&gt;H84),(CC84&gt;CD84)),Semi3,IF(AND((H84&gt;G84),(CD84&gt;CC84)),Semi3,0)))),0),0)+IFERROR(IF(KOPSO=1,IF(AND(J84&lt;&gt;"",K84&lt;&gt;"",CF84&lt;&gt;"",CG84&lt;&gt;"",(G84-H84)=(CC84-CD84)),IF(AND(J84=CF84,K84=CG84),Pena1,IF((J84-K84)=(CF84-CG84),Pena2,IF(AND((J84&gt;K84),(CF84&gt;CG84)),Pena3,IF(AND((J84&lt;K84),(CG84&gt;CF84)),Pena3,0)))),0),0),0),IFERROR(IF(AND(F84=CB84,I84=CE84,G84&lt;&gt;"",H84&lt;&gt;"",CC84&lt;&gt;"",CD84&lt;&gt;""),IF(AND(G84=CC84,H84=CD84),Semi1,IF((G84-H84)=(CC84-CD84),Semi2,IF(AND((G84&gt;H84),(CC84&gt;CD84)),Semi3,IF(AND((H84&gt;G84),(CD84&gt;CC84)),Semi3,0)))),0),0)+IFERROR(IF(KOPSO=1,IF(AND(F84=CB84,I84=CE84,J84&lt;&gt;"",K84&lt;&gt;"",CF84&lt;&gt;"",CG84&lt;&gt;"",(G84-H84)=(CC84-CD84)),IF(AND(J84=CF84,K84=CG84),Pena1,IF((J84-K84)=(CF84-CG84),Pena2,IF(AND((J84&gt;K84),(CF84&gt;CG84)),Pena3,IF(AND((J84&lt;K84),(CG84&gt;CF84)),Pena3,0)))),0),0),0))</f>
        <v>0</v>
      </c>
      <c r="CJ84" s="47">
        <f>IF(CC55&lt;&gt;"",IF(KOMatchRule=0,IF(AND(G55&lt;&gt;"",CB84=F84,CE84=I84),IF(OR(AND((G84+J84)&gt;(H84+K84),(CC84+CF84)&gt;(CD84+CG84)),AND((G84+J84)&lt;(H84+K84),(CC84+CF84)&lt;(CD84+CG84))),Bonu16+Bonu9,Bonu9),0),IF(OR(AND((G84+J84)&gt;(H84+K84),(CC84+CF84)&gt;(CD84+CG84)),AND((G84+J84)&lt;(H84+K84),(CC84+CF84)&lt;(CD84+CG84))),Bonu16,0))+IF(CH84&lt;&gt;"",IF(AND(F84=CB84,I84=CE84,CH84=L84),Bonu17,0),0),0)</f>
        <v>0</v>
      </c>
      <c r="CK84" s="42"/>
      <c r="CL84" s="53" t="str">
        <f t="shared" ca="1" si="173"/>
        <v>Internazionale</v>
      </c>
      <c r="CM84" s="40" t="str">
        <f>IF(KOMatchRule=1,F84,IF(AND(CN80&lt;&gt;"",CO80&lt;&gt;""),IF((CN80+CQ80)&gt;(CO80+CR80),CM80,IF((CN80+CQ80)&lt;(CO80+CR80),CP80,"Match #57 Winner")),"Match #57 Winner"))</f>
        <v>Match #57 Winner</v>
      </c>
      <c r="CN84" s="56"/>
      <c r="CO84" s="56"/>
      <c r="CP84" s="41" t="str">
        <f>IF(KOMatchRule=1,I84,IF(AND(CN81&lt;&gt;"",CO81&lt;&gt;""),IF((CN81+CQ81)&gt;(CO81+CR81),CM81,IF((CN81+CQ81)&lt;(CO81+CR81),CP81,"Match #58 Winner")),"Match #58 Winner"))</f>
        <v>Match #58 Winner</v>
      </c>
      <c r="CQ84" s="57"/>
      <c r="CR84" s="57"/>
      <c r="CT84" s="47">
        <f>IF(KOMatchRule=1,IFERROR(IF(AND(G84&lt;&gt;"",H84&lt;&gt;"",CN84&lt;&gt;"",CO84&lt;&gt;""),IF(AND(G84=CN84,H84=CO84),Semi1,IF((G84-H84)=(CN84-CO84),Semi2,IF(AND((G84&gt;H84),(CN84&gt;CO84)),Semi3,IF(AND((H84&gt;G84),(CO84&gt;CN84)),Semi3,0)))),0),0)+IFERROR(IF(KOPSO=1,IF(AND(J84&lt;&gt;"",K84&lt;&gt;"",CQ84&lt;&gt;"",CR84&lt;&gt;"",(G84-H84)=(CN84-CO84)),IF(AND(J84=CQ84,K84=CR84),Pena1,IF((J84-K84)=(CQ84-CR84),Pena2,IF(AND((J84&gt;K84),(CQ84&gt;CR84)),Pena3,IF(AND((J84&lt;K84),(CR84&gt;CQ84)),Pena3,0)))),0),0),0),IFERROR(IF(AND(F84=CM84,I84=CP84,G84&lt;&gt;"",H84&lt;&gt;"",CN84&lt;&gt;"",CO84&lt;&gt;""),IF(AND(G84=CN84,H84=CO84),Semi1,IF((G84-H84)=(CN84-CO84),Semi2,IF(AND((G84&gt;H84),(CN84&gt;CO84)),Semi3,IF(AND((H84&gt;G84),(CO84&gt;CN84)),Semi3,0)))),0),0)+IFERROR(IF(KOPSO=1,IF(AND(F84=CM84,I84=CP84,J84&lt;&gt;"",K84&lt;&gt;"",CQ84&lt;&gt;"",CR84&lt;&gt;"",(G84-H84)=(CN84-CO84)),IF(AND(J84=CQ84,K84=CR84),Pena1,IF((J84-K84)=(CQ84-CR84),Pena2,IF(AND((J84&gt;K84),(CQ84&gt;CR84)),Pena3,IF(AND((J84&lt;K84),(CR84&gt;CQ84)),Pena3,0)))),0),0),0))</f>
        <v>0</v>
      </c>
      <c r="CU84" s="47">
        <f>IF(CN55&lt;&gt;"",IF(KOMatchRule=0,IF(AND(G55&lt;&gt;"",CM84=F84,CP84=I84),IF(OR(AND((G84+J84)&gt;(H84+K84),(CN84+CQ84)&gt;(CO84+CR84)),AND((G84+J84)&lt;(H84+K84),(CN84+CQ84)&lt;(CO84+CR84))),Bonu16+Bonu9,Bonu9),0),IF(OR(AND((G84+J84)&gt;(H84+K84),(CN84+CQ84)&gt;(CO84+CR84)),AND((G84+J84)&lt;(H84+K84),(CN84+CQ84)&lt;(CO84+CR84))),Bonu16,0))+IF(CS84&lt;&gt;"",IF(AND(F84=CM84,I84=CP84,CS84=L84),Bonu17,0),0),0)</f>
        <v>0</v>
      </c>
      <c r="CV84" s="42"/>
      <c r="CW84" s="53" t="str">
        <f t="shared" ca="1" si="174"/>
        <v>Internazionale</v>
      </c>
      <c r="CX84" s="40" t="str">
        <f>IF(KOMatchRule=1,F84,IF(AND(CY80&lt;&gt;"",CZ80&lt;&gt;""),IF((CY80+DB80)&gt;(CZ80+DC80),CX80,IF((CY80+DB80)&lt;(CZ80+DC80),DA80,"Match #57 Winner")),"Match #57 Winner"))</f>
        <v>Match #57 Winner</v>
      </c>
      <c r="CY84" s="56"/>
      <c r="CZ84" s="56"/>
      <c r="DA84" s="41" t="str">
        <f>IF(KOMatchRule=1,I84,IF(AND(CY81&lt;&gt;"",CZ81&lt;&gt;""),IF((CY81+DB81)&gt;(CZ81+DC81),CX81,IF((CY81+DB81)&lt;(CZ81+DC81),DA81,"Match #58 Winner")),"Match #58 Winner"))</f>
        <v>Match #58 Winner</v>
      </c>
      <c r="DB84" s="57"/>
      <c r="DC84" s="57"/>
      <c r="DE84" s="47">
        <f>IF(KOMatchRule=1,IFERROR(IF(AND(G84&lt;&gt;"",H84&lt;&gt;"",CY84&lt;&gt;"",CZ84&lt;&gt;""),IF(AND(G84=CY84,H84=CZ84),Semi1,IF((G84-H84)=(CY84-CZ84),Semi2,IF(AND((G84&gt;H84),(CY84&gt;CZ84)),Semi3,IF(AND((H84&gt;G84),(CZ84&gt;CY84)),Semi3,0)))),0),0)+IFERROR(IF(KOPSO=1,IF(AND(J84&lt;&gt;"",K84&lt;&gt;"",DB84&lt;&gt;"",DC84&lt;&gt;"",(G84-H84)=(CY84-CZ84)),IF(AND(J84=DB84,K84=DC84),Pena1,IF((J84-K84)=(DB84-DC84),Pena2,IF(AND((J84&gt;K84),(DB84&gt;DC84)),Pena3,IF(AND((J84&lt;K84),(DC84&gt;DB84)),Pena3,0)))),0),0),0),IFERROR(IF(AND(F84=CX84,I84=DA84,G84&lt;&gt;"",H84&lt;&gt;"",CY84&lt;&gt;"",CZ84&lt;&gt;""),IF(AND(G84=CY84,H84=CZ84),Semi1,IF((G84-H84)=(CY84-CZ84),Semi2,IF(AND((G84&gt;H84),(CY84&gt;CZ84)),Semi3,IF(AND((H84&gt;G84),(CZ84&gt;CY84)),Semi3,0)))),0),0)+IFERROR(IF(KOPSO=1,IF(AND(F84=CX84,I84=DA84,J84&lt;&gt;"",K84&lt;&gt;"",DB84&lt;&gt;"",DC84&lt;&gt;"",(G84-H84)=(CY84-CZ84)),IF(AND(J84=DB84,K84=DC84),Pena1,IF((J84-K84)=(DB84-DC84),Pena2,IF(AND((J84&gt;K84),(DB84&gt;DC84)),Pena3,IF(AND((J84&lt;K84),(DC84&gt;DB84)),Pena3,0)))),0),0),0))</f>
        <v>0</v>
      </c>
      <c r="DF84" s="47">
        <f>IF(CY55&lt;&gt;"",IF(KOMatchRule=0,IF(AND(G55&lt;&gt;"",CX84=F84,DA84=I84),IF(OR(AND((G84+J84)&gt;(H84+K84),(CY84+DB84)&gt;(CZ84+DC84)),AND((G84+J84)&lt;(H84+K84),(CY84+DB84)&lt;(CZ84+DC84))),Bonu16+Bonu9,Bonu9),0),IF(OR(AND((G84+J84)&gt;(H84+K84),(CY84+DB84)&gt;(CZ84+DC84)),AND((G84+J84)&lt;(H84+K84),(CY84+DB84)&lt;(CZ84+DC84))),Bonu16,0))+IF(DD84&lt;&gt;"",IF(AND(F84=CX84,I84=DA84,DD84=L84),Bonu17,0),0),0)</f>
        <v>0</v>
      </c>
      <c r="DG84" s="42"/>
      <c r="DH84" s="53" t="str">
        <f t="shared" ca="1" si="175"/>
        <v>Internazionale</v>
      </c>
      <c r="DI84" s="40" t="str">
        <f>IF(KOMatchRule=1,F84,IF(AND(DJ80&lt;&gt;"",DK80&lt;&gt;""),IF((DJ80+DM80)&gt;(DK80+DN80),DI80,IF((DJ80+DM80)&lt;(DK80+DN80),DL80,"Match #57 Winner")),"Match #57 Winner"))</f>
        <v>Match #57 Winner</v>
      </c>
      <c r="DJ84" s="56"/>
      <c r="DK84" s="56"/>
      <c r="DL84" s="41" t="str">
        <f>IF(KOMatchRule=1,I84,IF(AND(DJ81&lt;&gt;"",DK81&lt;&gt;""),IF((DJ81+DM81)&gt;(DK81+DN81),DI81,IF((DJ81+DM81)&lt;(DK81+DN81),DL81,"Match #58 Winner")),"Match #58 Winner"))</f>
        <v>Match #58 Winner</v>
      </c>
      <c r="DM84" s="57"/>
      <c r="DN84" s="57"/>
      <c r="DP84" s="47">
        <f>IF(KOMatchRule=1,IFERROR(IF(AND(G84&lt;&gt;"",H84&lt;&gt;"",DJ84&lt;&gt;"",DK84&lt;&gt;""),IF(AND(G84=DJ84,H84=DK84),Semi1,IF((G84-H84)=(DJ84-DK84),Semi2,IF(AND((G84&gt;H84),(DJ84&gt;DK84)),Semi3,IF(AND((H84&gt;G84),(DK84&gt;DJ84)),Semi3,0)))),0),0)+IFERROR(IF(KOPSO=1,IF(AND(J84&lt;&gt;"",K84&lt;&gt;"",DM84&lt;&gt;"",DN84&lt;&gt;"",(G84-H84)=(DJ84-DK84)),IF(AND(J84=DM84,K84=DN84),Pena1,IF((J84-K84)=(DM84-DN84),Pena2,IF(AND((J84&gt;K84),(DM84&gt;DN84)),Pena3,IF(AND((J84&lt;K84),(DN84&gt;DM84)),Pena3,0)))),0),0),0),IFERROR(IF(AND(F84=DI84,I84=DL84,G84&lt;&gt;"",H84&lt;&gt;"",DJ84&lt;&gt;"",DK84&lt;&gt;""),IF(AND(G84=DJ84,H84=DK84),Semi1,IF((G84-H84)=(DJ84-DK84),Semi2,IF(AND((G84&gt;H84),(DJ84&gt;DK84)),Semi3,IF(AND((H84&gt;G84),(DK84&gt;DJ84)),Semi3,0)))),0),0)+IFERROR(IF(KOPSO=1,IF(AND(F84=DI84,I84=DL84,J84&lt;&gt;"",K84&lt;&gt;"",DM84&lt;&gt;"",DN84&lt;&gt;"",(G84-H84)=(DJ84-DK84)),IF(AND(J84=DM84,K84=DN84),Pena1,IF((J84-K84)=(DM84-DN84),Pena2,IF(AND((J84&gt;K84),(DM84&gt;DN84)),Pena3,IF(AND((J84&lt;K84),(DN84&gt;DM84)),Pena3,0)))),0),0),0))</f>
        <v>0</v>
      </c>
      <c r="DQ84" s="47">
        <f>IF(DJ55&lt;&gt;"",IF(KOMatchRule=0,IF(AND(G55&lt;&gt;"",DI84=F84,DL84=I84),IF(OR(AND((G84+J84)&gt;(H84+K84),(DJ84+DM84)&gt;(DK84+DN84)),AND((G84+J84)&lt;(H84+K84),(DJ84+DM84)&lt;(DK84+DN84))),Bonu16+Bonu9,Bonu9),0),IF(OR(AND((G84+J84)&gt;(H84+K84),(DJ84+DM84)&gt;(DK84+DN84)),AND((G84+J84)&lt;(H84+K84),(DJ84+DM84)&lt;(DK84+DN84))),Bonu16,0))+IF(DO84&lt;&gt;"",IF(AND(F84=DI84,I84=DL84,DO84=L84),Bonu17,0),0),0)</f>
        <v>0</v>
      </c>
      <c r="DR84" s="42"/>
    </row>
    <row r="85" spans="1:122" x14ac:dyDescent="0.25">
      <c r="A85" s="53">
        <f t="shared" si="164"/>
        <v>62</v>
      </c>
      <c r="B85" s="249" t="str">
        <f t="shared" si="176"/>
        <v>Borussia Dortmund</v>
      </c>
      <c r="C85" s="259">
        <v>62</v>
      </c>
      <c r="D85" s="259" t="s">
        <v>62</v>
      </c>
      <c r="E85" s="260">
        <v>45847.625</v>
      </c>
      <c r="F85" s="261" t="str">
        <f>IF(AND(G82&lt;&gt;"",H82&lt;&gt;""),IF((G82+J82)&gt;(H82+K82),F82,IF((G82+J82)&lt;(H82+K82),I82,"Match #59 Winner")),"Match #59 Winner")</f>
        <v>Paris Saint-Germain</v>
      </c>
      <c r="G85" s="44">
        <v>2</v>
      </c>
      <c r="H85" s="44">
        <v>3</v>
      </c>
      <c r="I85" s="262" t="str">
        <f>IF(AND(G83&lt;&gt;"",H83&lt;&gt;""),IF((G83+J83)&gt;(H83+K83),F83,IF((G83+J83)&lt;(H83+K83),I83,"Match #60 Winner")),"Match #60 Winner")</f>
        <v>Real Madrid</v>
      </c>
      <c r="J85" s="258"/>
      <c r="K85" s="258"/>
      <c r="L85" s="251"/>
      <c r="M85" s="53" t="str">
        <f t="shared" ca="1" si="177"/>
        <v>Borussia Dortmund</v>
      </c>
      <c r="N85" s="54" t="str">
        <f ca="1">IF(KOMatchRule=1,F85,IF(AND(O82&lt;&gt;"",P82&lt;&gt;""),IF((O82+R82)&gt;(P82+S82),N82,IF((O82+R82)&lt;(P82+S82),Q82,"Match #59 Winner")),"Match #59 Winner"))</f>
        <v>Paris Saint-Germain</v>
      </c>
      <c r="O85" s="45">
        <v>1</v>
      </c>
      <c r="P85" s="45">
        <v>2</v>
      </c>
      <c r="Q85" s="55" t="str">
        <f ca="1">IF(KOMatchRule=1,I85,IF(AND(O83&lt;&gt;"",P83&lt;&gt;""),IF((O83+R83)&gt;(P83+S83),N83,IF((O83+R83)&lt;(P83+S83),Q83,"Match #60 Winner")),"Match #60 Winner"))</f>
        <v>Real Madrid</v>
      </c>
      <c r="R85" s="57"/>
      <c r="S85" s="57"/>
      <c r="U85" s="47">
        <f ca="1">IF(KOMatchRule=1,IFERROR(IF(AND(G85&lt;&gt;"",H85&lt;&gt;"",O85&lt;&gt;"",P85&lt;&gt;""),IF(AND(G85=O85,H85=P85),Semi1,IF((G85-H85)=(O85-P85),Semi2,IF(AND((G85&gt;H85),(O85&gt;P85)),Semi3,IF(AND((H85&gt;G85),(P85&gt;O85)),Semi3,0)))),0),0)+IFERROR(IF(KOPSO=1,IF(AND(J85&lt;&gt;"",K85&lt;&gt;"",R85&lt;&gt;"",S85&lt;&gt;"",(G85-H85)=(O85-P85)),IF(AND(J85=R85,K85=S85),Pena1,IF((J85-K85)=(R85-S85),Pena2,IF(AND((J85&gt;K85),(R85&gt;S85)),Pena3,IF(AND((J85&lt;K85),(S85&gt;R85)),Pena3,0)))),0),0),0),IFERROR(IF(AND(F85=N85,I85=Q85,G85&lt;&gt;"",H85&lt;&gt;"",O85&lt;&gt;"",P85&lt;&gt;""),IF(AND(G85=O85,H85=P85),Semi1,IF((G85-H85)=(O85-P85),Semi2,IF(AND((G85&gt;H85),(O85&gt;P85)),Semi3,IF(AND((H85&gt;G85),(P85&gt;O85)),Semi3,0)))),0),0)+IFERROR(IF(KOPSO=1,IF(AND(F85=N85,I85=Q85,J85&lt;&gt;"",K85&lt;&gt;"",R85&lt;&gt;"",S85&lt;&gt;"",(G85-H85)=(O85-P85)),IF(AND(J85=R85,K85=S85),Pena1,IF((J85-K85)=(R85-S85),Pena2,IF(AND((J85&gt;K85),(R85&gt;S85)),Pena3,IF(AND((J85&lt;K85),(S85&gt;R85)),Pena3,0)))),0),0),0))</f>
        <v>32</v>
      </c>
      <c r="V85" s="47">
        <f ca="1">IF(O55&lt;&gt;"",IF(KOMatchRule=0,IF(AND(G55&lt;&gt;"",N85=F85,Q85=I85),IF(OR(AND((G85+J85)&gt;(H85+K85),(O85+R85)&gt;(P85+S85)),AND((G85+J85)&lt;(H85+K85),(O85+R85)&lt;(P85+S85))),Bonu16+Bonu9,Bonu9),0),IF(OR(AND((G85+J85)&gt;(H85+K85),(O85+R85)&gt;(P85+S85)),AND((G85+J85)&lt;(H85+K85),(O85+R85)&lt;(P85+S85))),Bonu16,0))+IF(T85&lt;&gt;"",IF(AND(F85=N85,I85=Q85,T85=L85),Bonu17,0),0),0)</f>
        <v>22</v>
      </c>
      <c r="W85" s="42"/>
      <c r="X85" s="53" t="str">
        <f t="shared" ca="1" si="167"/>
        <v>Mamelodi Sundowns</v>
      </c>
      <c r="Y85" s="54" t="str">
        <f ca="1">IF(KOMatchRule=1,F85,IF(AND(Z82&lt;&gt;"",AA82&lt;&gt;""),IF((Z82+AC82)&gt;(AA82+AD82),Y82,IF((Z82+AC82)&lt;(AA82+AD82),AB82,"Match #59 Winner")),"Match #59 Winner"))</f>
        <v>Atletico Madrid</v>
      </c>
      <c r="Z85" s="45">
        <v>1</v>
      </c>
      <c r="AA85" s="45">
        <v>2</v>
      </c>
      <c r="AB85" s="55" t="str">
        <f ca="1">IF(KOMatchRule=1,I85,IF(AND(Z83&lt;&gt;"",AA83&lt;&gt;""),IF((Z83+AC83)&gt;(AA83+AD83),Y83,IF((Z83+AC83)&lt;(AA83+AD83),AB83,"Match #60 Winner")),"Match #60 Winner"))</f>
        <v>Internazionale</v>
      </c>
      <c r="AC85" s="57"/>
      <c r="AD85" s="57"/>
      <c r="AF85" s="47">
        <f ca="1">IF(KOMatchRule=1,IFERROR(IF(AND(G85&lt;&gt;"",H85&lt;&gt;"",Z85&lt;&gt;"",AA85&lt;&gt;""),IF(AND(G85=Z85,H85=AA85),Semi1,IF((G85-H85)=(Z85-AA85),Semi2,IF(AND((G85&gt;H85),(Z85&gt;AA85)),Semi3,IF(AND((H85&gt;G85),(AA85&gt;Z85)),Semi3,0)))),0),0)+IFERROR(IF(KOPSO=1,IF(AND(J85&lt;&gt;"",K85&lt;&gt;"",AC85&lt;&gt;"",AD85&lt;&gt;"",(G85-H85)=(Z85-AA85)),IF(AND(J85=AC85,K85=AD85),Pena1,IF((J85-K85)=(AC85-AD85),Pena2,IF(AND((J85&gt;K85),(AC85&gt;AD85)),Pena3,IF(AND((J85&lt;K85),(AD85&gt;AC85)),Pena3,0)))),0),0),0),IFERROR(IF(AND(F85=Y85,I85=AB85,G85&lt;&gt;"",H85&lt;&gt;"",Z85&lt;&gt;"",AA85&lt;&gt;""),IF(AND(G85=Z85,H85=AA85),Semi1,IF((G85-H85)=(Z85-AA85),Semi2,IF(AND((G85&gt;H85),(Z85&gt;AA85)),Semi3,IF(AND((H85&gt;G85),(AA85&gt;Z85)),Semi3,0)))),0),0)+IFERROR(IF(KOPSO=1,IF(AND(F85=Y85,I85=AB85,J85&lt;&gt;"",K85&lt;&gt;"",AC85&lt;&gt;"",AD85&lt;&gt;"",(G85-H85)=(Z85-AA85)),IF(AND(J85=AC85,K85=AD85),Pena1,IF((J85-K85)=(AC85-AD85),Pena2,IF(AND((J85&gt;K85),(AC85&gt;AD85)),Pena3,IF(AND((J85&lt;K85),(AD85&gt;AC85)),Pena3,0)))),0),0),0))</f>
        <v>0</v>
      </c>
      <c r="AG85" s="47">
        <f ca="1">IF(Z55&lt;&gt;"",IF(KOMatchRule=0,IF(AND(G55&lt;&gt;"",Y85=F85,AB85=I85),IF(OR(AND((G85+J85)&gt;(H85+K85),(Z85+AC85)&gt;(AA85+AD85)),AND((G85+J85)&lt;(H85+K85),(Z85+AC85)&lt;(AA85+AD85))),Bonu16+Bonu9,Bonu9),0),IF(OR(AND((G85+J85)&gt;(H85+K85),(Z85+AC85)&gt;(AA85+AD85)),AND((G85+J85)&lt;(H85+K85),(Z85+AC85)&lt;(AA85+AD85))),Bonu16,0))+IF(AE85&lt;&gt;"",IF(AND(F85=Y85,I85=AB85,AE85=L85),Bonu17,0),0),0)</f>
        <v>0</v>
      </c>
      <c r="AH85" s="42"/>
      <c r="AI85" s="53" t="str">
        <f t="shared" ca="1" si="168"/>
        <v>Mamelodi Sundowns</v>
      </c>
      <c r="AJ85" s="54" t="str">
        <f>IF(KOMatchRule=1,F85,IF(AND(AK82&lt;&gt;"",AL82&lt;&gt;""),IF((AK82+AN82)&gt;(AL82+AO82),AJ82,IF((AK82+AN82)&lt;(AL82+AO82),AM82,"Match #59 Winner")),"Match #59 Winner"))</f>
        <v>Match #59 Winner</v>
      </c>
      <c r="AK85" s="45"/>
      <c r="AL85" s="45"/>
      <c r="AM85" s="55" t="str">
        <f>IF(KOMatchRule=1,I85,IF(AND(AK83&lt;&gt;"",AL83&lt;&gt;""),IF((AK83+AN83)&gt;(AL83+AO83),AJ83,IF((AK83+AN83)&lt;(AL83+AO83),AM83,"Match #60 Winner")),"Match #60 Winner"))</f>
        <v>Match #60 Winner</v>
      </c>
      <c r="AN85" s="57"/>
      <c r="AO85" s="57"/>
      <c r="AQ85" s="47">
        <f>IF(KOMatchRule=1,IFERROR(IF(AND(G85&lt;&gt;"",H85&lt;&gt;"",AK85&lt;&gt;"",AL85&lt;&gt;""),IF(AND(G85=AK85,H85=AL85),Semi1,IF((G85-H85)=(AK85-AL85),Semi2,IF(AND((G85&gt;H85),(AK85&gt;AL85)),Semi3,IF(AND((H85&gt;G85),(AL85&gt;AK85)),Semi3,0)))),0),0)+IFERROR(IF(KOPSO=1,IF(AND(J85&lt;&gt;"",K85&lt;&gt;"",AN85&lt;&gt;"",AO85&lt;&gt;"",(G85-H85)=(AK85-AL85)),IF(AND(J85=AN85,K85=AO85),Pena1,IF((J85-K85)=(AN85-AO85),Pena2,IF(AND((J85&gt;K85),(AN85&gt;AO85)),Pena3,IF(AND((J85&lt;K85),(AO85&gt;AN85)),Pena3,0)))),0),0),0),IFERROR(IF(AND(F85=AJ85,I85=AM85,G85&lt;&gt;"",H85&lt;&gt;"",AK85&lt;&gt;"",AL85&lt;&gt;""),IF(AND(G85=AK85,H85=AL85),Semi1,IF((G85-H85)=(AK85-AL85),Semi2,IF(AND((G85&gt;H85),(AK85&gt;AL85)),Semi3,IF(AND((H85&gt;G85),(AL85&gt;AK85)),Semi3,0)))),0),0)+IFERROR(IF(KOPSO=1,IF(AND(F85=AJ85,I85=AM85,J85&lt;&gt;"",K85&lt;&gt;"",AN85&lt;&gt;"",AO85&lt;&gt;"",(G85-H85)=(AK85-AL85)),IF(AND(J85=AN85,K85=AO85),Pena1,IF((J85-K85)=(AN85-AO85),Pena2,IF(AND((J85&gt;K85),(AN85&gt;AO85)),Pena3,IF(AND((J85&lt;K85),(AO85&gt;AN85)),Pena3,0)))),0),0),0))</f>
        <v>0</v>
      </c>
      <c r="AR85" s="47">
        <f>IF(AK55&lt;&gt;"",IF(KOMatchRule=0,IF(AND(G55&lt;&gt;"",AJ85=F85,AM85=I85),IF(OR(AND((G85+J85)&gt;(H85+K85),(AK85+AN85)&gt;(AL85+AO85)),AND((G85+J85)&lt;(H85+K85),(AK85+AN85)&lt;(AL85+AO85))),Bonu16+Bonu9,Bonu9),0),IF(OR(AND((G85+J85)&gt;(H85+K85),(AK85+AN85)&gt;(AL85+AO85)),AND((G85+J85)&lt;(H85+K85),(AK85+AN85)&lt;(AL85+AO85))),Bonu16,0))+IF(AP85&lt;&gt;"",IF(AND(F85=AJ85,I85=AM85,AP85=L85),Bonu17,0),0),0)</f>
        <v>0</v>
      </c>
      <c r="AS85" s="42"/>
      <c r="AT85" s="53" t="str">
        <f t="shared" ca="1" si="169"/>
        <v>Borussia Dortmund</v>
      </c>
      <c r="AU85" s="54" t="str">
        <f>IF(KOMatchRule=1,F85,IF(AND(AV82&lt;&gt;"",AW82&lt;&gt;""),IF((AV82+AY82)&gt;(AW82+AZ82),AU82,IF((AV82+AY82)&lt;(AW82+AZ82),AX82,"Match #59 Winner")),"Match #59 Winner"))</f>
        <v>Match #59 Winner</v>
      </c>
      <c r="AV85" s="45"/>
      <c r="AW85" s="45"/>
      <c r="AX85" s="55" t="str">
        <f>IF(KOMatchRule=1,I85,IF(AND(AV83&lt;&gt;"",AW83&lt;&gt;""),IF((AV83+AY83)&gt;(AW83+AZ83),AU83,IF((AV83+AY83)&lt;(AW83+AZ83),AX83,"Match #60 Winner")),"Match #60 Winner"))</f>
        <v>Match #60 Winner</v>
      </c>
      <c r="AY85" s="57"/>
      <c r="AZ85" s="57"/>
      <c r="BB85" s="47">
        <f>IF(KOMatchRule=1,IFERROR(IF(AND(G85&lt;&gt;"",H85&lt;&gt;"",AV85&lt;&gt;"",AW85&lt;&gt;""),IF(AND(G85=AV85,H85=AW85),Semi1,IF((G85-H85)=(AV85-AW85),Semi2,IF(AND((G85&gt;H85),(AV85&gt;AW85)),Semi3,IF(AND((H85&gt;G85),(AW85&gt;AV85)),Semi3,0)))),0),0)+IFERROR(IF(KOPSO=1,IF(AND(J85&lt;&gt;"",K85&lt;&gt;"",AY85&lt;&gt;"",AZ85&lt;&gt;"",(G85-H85)=(AV85-AW85)),IF(AND(J85=AY85,K85=AZ85),Pena1,IF((J85-K85)=(AY85-AZ85),Pena2,IF(AND((J85&gt;K85),(AY85&gt;AZ85)),Pena3,IF(AND((J85&lt;K85),(AZ85&gt;AY85)),Pena3,0)))),0),0),0),IFERROR(IF(AND(F85=AU85,I85=AX85,G85&lt;&gt;"",H85&lt;&gt;"",AV85&lt;&gt;"",AW85&lt;&gt;""),IF(AND(G85=AV85,H85=AW85),Semi1,IF((G85-H85)=(AV85-AW85),Semi2,IF(AND((G85&gt;H85),(AV85&gt;AW85)),Semi3,IF(AND((H85&gt;G85),(AW85&gt;AV85)),Semi3,0)))),0),0)+IFERROR(IF(KOPSO=1,IF(AND(F85=AU85,I85=AX85,J85&lt;&gt;"",K85&lt;&gt;"",AY85&lt;&gt;"",AZ85&lt;&gt;"",(G85-H85)=(AV85-AW85)),IF(AND(J85=AY85,K85=AZ85),Pena1,IF((J85-K85)=(AY85-AZ85),Pena2,IF(AND((J85&gt;K85),(AY85&gt;AZ85)),Pena3,IF(AND((J85&lt;K85),(AZ85&gt;AY85)),Pena3,0)))),0),0),0))</f>
        <v>0</v>
      </c>
      <c r="BC85" s="47">
        <f>IF(AV55&lt;&gt;"",IF(KOMatchRule=0,IF(AND(G55&lt;&gt;"",AU85=F85,AX85=I85),IF(OR(AND((G85+J85)&gt;(H85+K85),(AV85+AY85)&gt;(AW85+AZ85)),AND((G85+J85)&lt;(H85+K85),(AV85+AY85)&lt;(AW85+AZ85))),Bonu16+Bonu9,Bonu9),0),IF(OR(AND((G85+J85)&gt;(H85+K85),(AV85+AY85)&gt;(AW85+AZ85)),AND((G85+J85)&lt;(H85+K85),(AV85+AY85)&lt;(AW85+AZ85))),Bonu16,0))+IF(BA85&lt;&gt;"",IF(AND(F85=AU85,I85=AX85,BA85=L85),Bonu17,0),0),0)</f>
        <v>0</v>
      </c>
      <c r="BD85" s="42"/>
      <c r="BE85" s="53" t="str">
        <f t="shared" ca="1" si="170"/>
        <v>Borussia Dortmund</v>
      </c>
      <c r="BF85" s="54" t="str">
        <f>IF(KOMatchRule=1,F85,IF(AND(BG82&lt;&gt;"",BH82&lt;&gt;""),IF((BG82+BJ82)&gt;(BH82+BK82),BF82,IF((BG82+BJ82)&lt;(BH82+BK82),BI82,"Match #59 Winner")),"Match #59 Winner"))</f>
        <v>Match #59 Winner</v>
      </c>
      <c r="BG85" s="45"/>
      <c r="BH85" s="45"/>
      <c r="BI85" s="55" t="str">
        <f>IF(KOMatchRule=1,I85,IF(AND(BG83&lt;&gt;"",BH83&lt;&gt;""),IF((BG83+BJ83)&gt;(BH83+BK83),BF83,IF((BG83+BJ83)&lt;(BH83+BK83),BI83,"Match #60 Winner")),"Match #60 Winner"))</f>
        <v>Match #60 Winner</v>
      </c>
      <c r="BJ85" s="57"/>
      <c r="BK85" s="57"/>
      <c r="BM85" s="47">
        <f>IF(KOMatchRule=1,IFERROR(IF(AND(G85&lt;&gt;"",H85&lt;&gt;"",BG85&lt;&gt;"",BH85&lt;&gt;""),IF(AND(G85=BG85,H85=BH85),Semi1,IF((G85-H85)=(BG85-BH85),Semi2,IF(AND((G85&gt;H85),(BG85&gt;BH85)),Semi3,IF(AND((H85&gt;G85),(BH85&gt;BG85)),Semi3,0)))),0),0)+IFERROR(IF(KOPSO=1,IF(AND(J85&lt;&gt;"",K85&lt;&gt;"",BJ85&lt;&gt;"",BK85&lt;&gt;"",(G85-H85)=(BG85-BH85)),IF(AND(J85=BJ85,K85=BK85),Pena1,IF((J85-K85)=(BJ85-BK85),Pena2,IF(AND((J85&gt;K85),(BJ85&gt;BK85)),Pena3,IF(AND((J85&lt;K85),(BK85&gt;BJ85)),Pena3,0)))),0),0),0),IFERROR(IF(AND(F85=BF85,I85=BI85,G85&lt;&gt;"",H85&lt;&gt;"",BG85&lt;&gt;"",BH85&lt;&gt;""),IF(AND(G85=BG85,H85=BH85),Semi1,IF((G85-H85)=(BG85-BH85),Semi2,IF(AND((G85&gt;H85),(BG85&gt;BH85)),Semi3,IF(AND((H85&gt;G85),(BH85&gt;BG85)),Semi3,0)))),0),0)+IFERROR(IF(KOPSO=1,IF(AND(F85=BF85,I85=BI85,J85&lt;&gt;"",K85&lt;&gt;"",BJ85&lt;&gt;"",BK85&lt;&gt;"",(G85-H85)=(BG85-BH85)),IF(AND(J85=BJ85,K85=BK85),Pena1,IF((J85-K85)=(BJ85-BK85),Pena2,IF(AND((J85&gt;K85),(BJ85&gt;BK85)),Pena3,IF(AND((J85&lt;K85),(BK85&gt;BJ85)),Pena3,0)))),0),0),0))</f>
        <v>0</v>
      </c>
      <c r="BN85" s="47">
        <f>IF(BG55&lt;&gt;"",IF(KOMatchRule=0,IF(AND(G55&lt;&gt;"",BF85=F85,BI85=I85),IF(OR(AND((G85+J85)&gt;(H85+K85),(BG85+BJ85)&gt;(BH85+BK85)),AND((G85+J85)&lt;(H85+K85),(BG85+BJ85)&lt;(BH85+BK85))),Bonu16+Bonu9,Bonu9),0),IF(OR(AND((G85+J85)&gt;(H85+K85),(BG85+BJ85)&gt;(BH85+BK85)),AND((G85+J85)&lt;(H85+K85),(BG85+BJ85)&lt;(BH85+BK85))),Bonu16,0))+IF(BL85&lt;&gt;"",IF(AND(F85=BF85,I85=BI85,BL85=L85),Bonu17,0),0),0)</f>
        <v>0</v>
      </c>
      <c r="BO85" s="42"/>
      <c r="BP85" s="53" t="str">
        <f t="shared" ca="1" si="171"/>
        <v>Borussia Dortmund</v>
      </c>
      <c r="BQ85" s="54" t="str">
        <f>IF(KOMatchRule=1,F85,IF(AND(BR82&lt;&gt;"",BS82&lt;&gt;""),IF((BR82+BU82)&gt;(BS82+BV82),BQ82,IF((BR82+BU82)&lt;(BS82+BV82),BT82,"Match #59 Winner")),"Match #59 Winner"))</f>
        <v>Match #59 Winner</v>
      </c>
      <c r="BR85" s="45"/>
      <c r="BS85" s="45"/>
      <c r="BT85" s="55" t="str">
        <f>IF(KOMatchRule=1,I85,IF(AND(BR83&lt;&gt;"",BS83&lt;&gt;""),IF((BR83+BU83)&gt;(BS83+BV83),BQ83,IF((BR83+BU83)&lt;(BS83+BV83),BT83,"Match #60 Winner")),"Match #60 Winner"))</f>
        <v>Match #60 Winner</v>
      </c>
      <c r="BU85" s="57"/>
      <c r="BV85" s="57"/>
      <c r="BX85" s="47">
        <f>IF(KOMatchRule=1,IFERROR(IF(AND(G85&lt;&gt;"",H85&lt;&gt;"",BR85&lt;&gt;"",BS85&lt;&gt;""),IF(AND(G85=BR85,H85=BS85),Semi1,IF((G85-H85)=(BR85-BS85),Semi2,IF(AND((G85&gt;H85),(BR85&gt;BS85)),Semi3,IF(AND((H85&gt;G85),(BS85&gt;BR85)),Semi3,0)))),0),0)+IFERROR(IF(KOPSO=1,IF(AND(J85&lt;&gt;"",K85&lt;&gt;"",BU85&lt;&gt;"",BV85&lt;&gt;"",(G85-H85)=(BR85-BS85)),IF(AND(J85=BU85,K85=BV85),Pena1,IF((J85-K85)=(BU85-BV85),Pena2,IF(AND((J85&gt;K85),(BU85&gt;BV85)),Pena3,IF(AND((J85&lt;K85),(BV85&gt;BU85)),Pena3,0)))),0),0),0),IFERROR(IF(AND(F85=BQ85,I85=BT85,G85&lt;&gt;"",H85&lt;&gt;"",BR85&lt;&gt;"",BS85&lt;&gt;""),IF(AND(G85=BR85,H85=BS85),Semi1,IF((G85-H85)=(BR85-BS85),Semi2,IF(AND((G85&gt;H85),(BR85&gt;BS85)),Semi3,IF(AND((H85&gt;G85),(BS85&gt;BR85)),Semi3,0)))),0),0)+IFERROR(IF(KOPSO=1,IF(AND(F85=BQ85,I85=BT85,J85&lt;&gt;"",K85&lt;&gt;"",BU85&lt;&gt;"",BV85&lt;&gt;"",(G85-H85)=(BR85-BS85)),IF(AND(J85=BU85,K85=BV85),Pena1,IF((J85-K85)=(BU85-BV85),Pena2,IF(AND((J85&gt;K85),(BU85&gt;BV85)),Pena3,IF(AND((J85&lt;K85),(BV85&gt;BU85)),Pena3,0)))),0),0),0))</f>
        <v>0</v>
      </c>
      <c r="BY85" s="47">
        <f>IF(BR55&lt;&gt;"",IF(KOMatchRule=0,IF(AND(G55&lt;&gt;"",BQ85=F85,BT85=I85),IF(OR(AND((G85+J85)&gt;(H85+K85),(BR85+BU85)&gt;(BS85+BV85)),AND((G85+J85)&lt;(H85+K85),(BR85+BU85)&lt;(BS85+BV85))),Bonu16+Bonu9,Bonu9),0),IF(OR(AND((G85+J85)&gt;(H85+K85),(BR85+BU85)&gt;(BS85+BV85)),AND((G85+J85)&lt;(H85+K85),(BR85+BU85)&lt;(BS85+BV85))),Bonu16,0))+IF(BW85&lt;&gt;"",IF(AND(F85=BQ85,I85=BT85,BW85=L85),Bonu17,0),0),0)</f>
        <v>0</v>
      </c>
      <c r="BZ85" s="42"/>
      <c r="CA85" s="53" t="str">
        <f t="shared" ca="1" si="172"/>
        <v>Borussia Dortmund</v>
      </c>
      <c r="CB85" s="54" t="str">
        <f>IF(KOMatchRule=1,F85,IF(AND(CC82&lt;&gt;"",CD82&lt;&gt;""),IF((CC82+CF82)&gt;(CD82+CG82),CB82,IF((CC82+CF82)&lt;(CD82+CG82),CE82,"Match #59 Winner")),"Match #59 Winner"))</f>
        <v>Match #59 Winner</v>
      </c>
      <c r="CC85" s="45"/>
      <c r="CD85" s="45"/>
      <c r="CE85" s="55" t="str">
        <f>IF(KOMatchRule=1,I85,IF(AND(CC83&lt;&gt;"",CD83&lt;&gt;""),IF((CC83+CF83)&gt;(CD83+CG83),CB83,IF((CC83+CF83)&lt;(CD83+CG83),CE83,"Match #60 Winner")),"Match #60 Winner"))</f>
        <v>Match #60 Winner</v>
      </c>
      <c r="CF85" s="57"/>
      <c r="CG85" s="57"/>
      <c r="CI85" s="47">
        <f>IF(KOMatchRule=1,IFERROR(IF(AND(G85&lt;&gt;"",H85&lt;&gt;"",CC85&lt;&gt;"",CD85&lt;&gt;""),IF(AND(G85=CC85,H85=CD85),Semi1,IF((G85-H85)=(CC85-CD85),Semi2,IF(AND((G85&gt;H85),(CC85&gt;CD85)),Semi3,IF(AND((H85&gt;G85),(CD85&gt;CC85)),Semi3,0)))),0),0)+IFERROR(IF(KOPSO=1,IF(AND(J85&lt;&gt;"",K85&lt;&gt;"",CF85&lt;&gt;"",CG85&lt;&gt;"",(G85-H85)=(CC85-CD85)),IF(AND(J85=CF85,K85=CG85),Pena1,IF((J85-K85)=(CF85-CG85),Pena2,IF(AND((J85&gt;K85),(CF85&gt;CG85)),Pena3,IF(AND((J85&lt;K85),(CG85&gt;CF85)),Pena3,0)))),0),0),0),IFERROR(IF(AND(F85=CB85,I85=CE85,G85&lt;&gt;"",H85&lt;&gt;"",CC85&lt;&gt;"",CD85&lt;&gt;""),IF(AND(G85=CC85,H85=CD85),Semi1,IF((G85-H85)=(CC85-CD85),Semi2,IF(AND((G85&gt;H85),(CC85&gt;CD85)),Semi3,IF(AND((H85&gt;G85),(CD85&gt;CC85)),Semi3,0)))),0),0)+IFERROR(IF(KOPSO=1,IF(AND(F85=CB85,I85=CE85,J85&lt;&gt;"",K85&lt;&gt;"",CF85&lt;&gt;"",CG85&lt;&gt;"",(G85-H85)=(CC85-CD85)),IF(AND(J85=CF85,K85=CG85),Pena1,IF((J85-K85)=(CF85-CG85),Pena2,IF(AND((J85&gt;K85),(CF85&gt;CG85)),Pena3,IF(AND((J85&lt;K85),(CG85&gt;CF85)),Pena3,0)))),0),0),0))</f>
        <v>0</v>
      </c>
      <c r="CJ85" s="47">
        <f>IF(CC55&lt;&gt;"",IF(KOMatchRule=0,IF(AND(G55&lt;&gt;"",CB85=F85,CE85=I85),IF(OR(AND((G85+J85)&gt;(H85+K85),(CC85+CF85)&gt;(CD85+CG85)),AND((G85+J85)&lt;(H85+K85),(CC85+CF85)&lt;(CD85+CG85))),Bonu16+Bonu9,Bonu9),0),IF(OR(AND((G85+J85)&gt;(H85+K85),(CC85+CF85)&gt;(CD85+CG85)),AND((G85+J85)&lt;(H85+K85),(CC85+CF85)&lt;(CD85+CG85))),Bonu16,0))+IF(CH85&lt;&gt;"",IF(AND(F85=CB85,I85=CE85,CH85=L85),Bonu17,0),0),0)</f>
        <v>0</v>
      </c>
      <c r="CK85" s="42"/>
      <c r="CL85" s="53" t="str">
        <f t="shared" ca="1" si="173"/>
        <v>Borussia Dortmund</v>
      </c>
      <c r="CM85" s="54" t="str">
        <f>IF(KOMatchRule=1,F85,IF(AND(CN82&lt;&gt;"",CO82&lt;&gt;""),IF((CN82+CQ82)&gt;(CO82+CR82),CM82,IF((CN82+CQ82)&lt;(CO82+CR82),CP82,"Match #59 Winner")),"Match #59 Winner"))</f>
        <v>Match #59 Winner</v>
      </c>
      <c r="CN85" s="45"/>
      <c r="CO85" s="45"/>
      <c r="CP85" s="55" t="str">
        <f>IF(KOMatchRule=1,I85,IF(AND(CN83&lt;&gt;"",CO83&lt;&gt;""),IF((CN83+CQ83)&gt;(CO83+CR83),CM83,IF((CN83+CQ83)&lt;(CO83+CR83),CP83,"Match #60 Winner")),"Match #60 Winner"))</f>
        <v>Match #60 Winner</v>
      </c>
      <c r="CQ85" s="57"/>
      <c r="CR85" s="57"/>
      <c r="CT85" s="47">
        <f>IF(KOMatchRule=1,IFERROR(IF(AND(G85&lt;&gt;"",H85&lt;&gt;"",CN85&lt;&gt;"",CO85&lt;&gt;""),IF(AND(G85=CN85,H85=CO85),Semi1,IF((G85-H85)=(CN85-CO85),Semi2,IF(AND((G85&gt;H85),(CN85&gt;CO85)),Semi3,IF(AND((H85&gt;G85),(CO85&gt;CN85)),Semi3,0)))),0),0)+IFERROR(IF(KOPSO=1,IF(AND(J85&lt;&gt;"",K85&lt;&gt;"",CQ85&lt;&gt;"",CR85&lt;&gt;"",(G85-H85)=(CN85-CO85)),IF(AND(J85=CQ85,K85=CR85),Pena1,IF((J85-K85)=(CQ85-CR85),Pena2,IF(AND((J85&gt;K85),(CQ85&gt;CR85)),Pena3,IF(AND((J85&lt;K85),(CR85&gt;CQ85)),Pena3,0)))),0),0),0),IFERROR(IF(AND(F85=CM85,I85=CP85,G85&lt;&gt;"",H85&lt;&gt;"",CN85&lt;&gt;"",CO85&lt;&gt;""),IF(AND(G85=CN85,H85=CO85),Semi1,IF((G85-H85)=(CN85-CO85),Semi2,IF(AND((G85&gt;H85),(CN85&gt;CO85)),Semi3,IF(AND((H85&gt;G85),(CO85&gt;CN85)),Semi3,0)))),0),0)+IFERROR(IF(KOPSO=1,IF(AND(F85=CM85,I85=CP85,J85&lt;&gt;"",K85&lt;&gt;"",CQ85&lt;&gt;"",CR85&lt;&gt;"",(G85-H85)=(CN85-CO85)),IF(AND(J85=CQ85,K85=CR85),Pena1,IF((J85-K85)=(CQ85-CR85),Pena2,IF(AND((J85&gt;K85),(CQ85&gt;CR85)),Pena3,IF(AND((J85&lt;K85),(CR85&gt;CQ85)),Pena3,0)))),0),0),0))</f>
        <v>0</v>
      </c>
      <c r="CU85" s="47">
        <f>IF(CN55&lt;&gt;"",IF(KOMatchRule=0,IF(AND(G55&lt;&gt;"",CM85=F85,CP85=I85),IF(OR(AND((G85+J85)&gt;(H85+K85),(CN85+CQ85)&gt;(CO85+CR85)),AND((G85+J85)&lt;(H85+K85),(CN85+CQ85)&lt;(CO85+CR85))),Bonu16+Bonu9,Bonu9),0),IF(OR(AND((G85+J85)&gt;(H85+K85),(CN85+CQ85)&gt;(CO85+CR85)),AND((G85+J85)&lt;(H85+K85),(CN85+CQ85)&lt;(CO85+CR85))),Bonu16,0))+IF(CS85&lt;&gt;"",IF(AND(F85=CM85,I85=CP85,CS85=L85),Bonu17,0),0),0)</f>
        <v>0</v>
      </c>
      <c r="CV85" s="42"/>
      <c r="CW85" s="53" t="str">
        <f t="shared" ca="1" si="174"/>
        <v>Borussia Dortmund</v>
      </c>
      <c r="CX85" s="54" t="str">
        <f>IF(KOMatchRule=1,F85,IF(AND(CY82&lt;&gt;"",CZ82&lt;&gt;""),IF((CY82+DB82)&gt;(CZ82+DC82),CX82,IF((CY82+DB82)&lt;(CZ82+DC82),DA82,"Match #59 Winner")),"Match #59 Winner"))</f>
        <v>Match #59 Winner</v>
      </c>
      <c r="CY85" s="45"/>
      <c r="CZ85" s="45"/>
      <c r="DA85" s="55" t="str">
        <f>IF(KOMatchRule=1,I85,IF(AND(CY83&lt;&gt;"",CZ83&lt;&gt;""),IF((CY83+DB83)&gt;(CZ83+DC83),CX83,IF((CY83+DB83)&lt;(CZ83+DC83),DA83,"Match #60 Winner")),"Match #60 Winner"))</f>
        <v>Match #60 Winner</v>
      </c>
      <c r="DB85" s="57"/>
      <c r="DC85" s="57"/>
      <c r="DE85" s="47">
        <f>IF(KOMatchRule=1,IFERROR(IF(AND(G85&lt;&gt;"",H85&lt;&gt;"",CY85&lt;&gt;"",CZ85&lt;&gt;""),IF(AND(G85=CY85,H85=CZ85),Semi1,IF((G85-H85)=(CY85-CZ85),Semi2,IF(AND((G85&gt;H85),(CY85&gt;CZ85)),Semi3,IF(AND((H85&gt;G85),(CZ85&gt;CY85)),Semi3,0)))),0),0)+IFERROR(IF(KOPSO=1,IF(AND(J85&lt;&gt;"",K85&lt;&gt;"",DB85&lt;&gt;"",DC85&lt;&gt;"",(G85-H85)=(CY85-CZ85)),IF(AND(J85=DB85,K85=DC85),Pena1,IF((J85-K85)=(DB85-DC85),Pena2,IF(AND((J85&gt;K85),(DB85&gt;DC85)),Pena3,IF(AND((J85&lt;K85),(DC85&gt;DB85)),Pena3,0)))),0),0),0),IFERROR(IF(AND(F85=CX85,I85=DA85,G85&lt;&gt;"",H85&lt;&gt;"",CY85&lt;&gt;"",CZ85&lt;&gt;""),IF(AND(G85=CY85,H85=CZ85),Semi1,IF((G85-H85)=(CY85-CZ85),Semi2,IF(AND((G85&gt;H85),(CY85&gt;CZ85)),Semi3,IF(AND((H85&gt;G85),(CZ85&gt;CY85)),Semi3,0)))),0),0)+IFERROR(IF(KOPSO=1,IF(AND(F85=CX85,I85=DA85,J85&lt;&gt;"",K85&lt;&gt;"",DB85&lt;&gt;"",DC85&lt;&gt;"",(G85-H85)=(CY85-CZ85)),IF(AND(J85=DB85,K85=DC85),Pena1,IF((J85-K85)=(DB85-DC85),Pena2,IF(AND((J85&gt;K85),(DB85&gt;DC85)),Pena3,IF(AND((J85&lt;K85),(DC85&gt;DB85)),Pena3,0)))),0),0),0))</f>
        <v>0</v>
      </c>
      <c r="DF85" s="47">
        <f>IF(CY55&lt;&gt;"",IF(KOMatchRule=0,IF(AND(G55&lt;&gt;"",CX85=F85,DA85=I85),IF(OR(AND((G85+J85)&gt;(H85+K85),(CY85+DB85)&gt;(CZ85+DC85)),AND((G85+J85)&lt;(H85+K85),(CY85+DB85)&lt;(CZ85+DC85))),Bonu16+Bonu9,Bonu9),0),IF(OR(AND((G85+J85)&gt;(H85+K85),(CY85+DB85)&gt;(CZ85+DC85)),AND((G85+J85)&lt;(H85+K85),(CY85+DB85)&lt;(CZ85+DC85))),Bonu16,0))+IF(DD85&lt;&gt;"",IF(AND(F85=CX85,I85=DA85,DD85=L85),Bonu17,0),0),0)</f>
        <v>0</v>
      </c>
      <c r="DG85" s="42"/>
      <c r="DH85" s="53" t="str">
        <f t="shared" ca="1" si="175"/>
        <v>Borussia Dortmund</v>
      </c>
      <c r="DI85" s="54" t="str">
        <f>IF(KOMatchRule=1,F85,IF(AND(DJ82&lt;&gt;"",DK82&lt;&gt;""),IF((DJ82+DM82)&gt;(DK82+DN82),DI82,IF((DJ82+DM82)&lt;(DK82+DN82),DL82,"Match #59 Winner")),"Match #59 Winner"))</f>
        <v>Match #59 Winner</v>
      </c>
      <c r="DJ85" s="45"/>
      <c r="DK85" s="45"/>
      <c r="DL85" s="55" t="str">
        <f>IF(KOMatchRule=1,I85,IF(AND(DJ83&lt;&gt;"",DK83&lt;&gt;""),IF((DJ83+DM83)&gt;(DK83+DN83),DI83,IF((DJ83+DM83)&lt;(DK83+DN83),DL83,"Match #60 Winner")),"Match #60 Winner"))</f>
        <v>Match #60 Winner</v>
      </c>
      <c r="DM85" s="57"/>
      <c r="DN85" s="57"/>
      <c r="DP85" s="47">
        <f>IF(KOMatchRule=1,IFERROR(IF(AND(G85&lt;&gt;"",H85&lt;&gt;"",DJ85&lt;&gt;"",DK85&lt;&gt;""),IF(AND(G85=DJ85,H85=DK85),Semi1,IF((G85-H85)=(DJ85-DK85),Semi2,IF(AND((G85&gt;H85),(DJ85&gt;DK85)),Semi3,IF(AND((H85&gt;G85),(DK85&gt;DJ85)),Semi3,0)))),0),0)+IFERROR(IF(KOPSO=1,IF(AND(J85&lt;&gt;"",K85&lt;&gt;"",DM85&lt;&gt;"",DN85&lt;&gt;"",(G85-H85)=(DJ85-DK85)),IF(AND(J85=DM85,K85=DN85),Pena1,IF((J85-K85)=(DM85-DN85),Pena2,IF(AND((J85&gt;K85),(DM85&gt;DN85)),Pena3,IF(AND((J85&lt;K85),(DN85&gt;DM85)),Pena3,0)))),0),0),0),IFERROR(IF(AND(F85=DI85,I85=DL85,G85&lt;&gt;"",H85&lt;&gt;"",DJ85&lt;&gt;"",DK85&lt;&gt;""),IF(AND(G85=DJ85,H85=DK85),Semi1,IF((G85-H85)=(DJ85-DK85),Semi2,IF(AND((G85&gt;H85),(DJ85&gt;DK85)),Semi3,IF(AND((H85&gt;G85),(DK85&gt;DJ85)),Semi3,0)))),0),0)+IFERROR(IF(KOPSO=1,IF(AND(F85=DI85,I85=DL85,J85&lt;&gt;"",K85&lt;&gt;"",DM85&lt;&gt;"",DN85&lt;&gt;"",(G85-H85)=(DJ85-DK85)),IF(AND(J85=DM85,K85=DN85),Pena1,IF((J85-K85)=(DM85-DN85),Pena2,IF(AND((J85&gt;K85),(DM85&gt;DN85)),Pena3,IF(AND((J85&lt;K85),(DN85&gt;DM85)),Pena3,0)))),0),0),0))</f>
        <v>0</v>
      </c>
      <c r="DQ85" s="47">
        <f>IF(DJ55&lt;&gt;"",IF(KOMatchRule=0,IF(AND(G55&lt;&gt;"",DI85=F85,DL85=I85),IF(OR(AND((G85+J85)&gt;(H85+K85),(DJ85+DM85)&gt;(DK85+DN85)),AND((G85+J85)&lt;(H85+K85),(DJ85+DM85)&lt;(DK85+DN85))),Bonu16+Bonu9,Bonu9),0),IF(OR(AND((G85+J85)&gt;(H85+K85),(DJ85+DM85)&gt;(DK85+DN85)),AND((G85+J85)&lt;(H85+K85),(DJ85+DM85)&lt;(DK85+DN85))),Bonu16,0))+IF(DO85&lt;&gt;"",IF(AND(F85=DI85,I85=DL85,DO85=L85),Bonu17,0),0),0)</f>
        <v>0</v>
      </c>
      <c r="DR85" s="42"/>
    </row>
    <row r="86" spans="1:122" x14ac:dyDescent="0.25">
      <c r="A86" s="53">
        <f t="shared" si="164"/>
        <v>63</v>
      </c>
      <c r="B86" s="249" t="str">
        <f>I66</f>
        <v>Juventus</v>
      </c>
      <c r="C86" s="263">
        <v>63</v>
      </c>
      <c r="D86" s="263" t="s">
        <v>39</v>
      </c>
      <c r="E86" s="264">
        <v>45851.625</v>
      </c>
      <c r="F86" s="265" t="str">
        <f>IF(AND(G84&lt;&gt;"",H84&lt;&gt;""),IF((G84+J84)&gt;(H84+K84),F84,IF((G84+J84)&lt;(H84+K84),I84,"Match #61 Winner")),"Match #61 Winner")</f>
        <v>River Plate</v>
      </c>
      <c r="G86" s="44">
        <v>1</v>
      </c>
      <c r="H86" s="44">
        <v>0</v>
      </c>
      <c r="I86" s="266" t="str">
        <f>IF(AND(G85&lt;&gt;"",H85&lt;&gt;""),IF((G85+J85)&gt;(H85+K85),F85,IF((G85+J85)&lt;(H85+K85),I85,"Match #62 Winner")),"Match #62 Winner")</f>
        <v>Real Madrid</v>
      </c>
      <c r="J86" s="258"/>
      <c r="K86" s="258"/>
      <c r="L86" s="251"/>
      <c r="M86" s="53" t="str">
        <f ca="1">Q66</f>
        <v>Manchester City</v>
      </c>
      <c r="N86" s="97" t="str">
        <f ca="1">IF(KOMatchRule=1,F86,IF(AND(O84&lt;&gt;"",P84&lt;&gt;""),IF((O84+R84)&gt;(P84+S84),N84,IF((O84+R84)&lt;(P84+S84),Q84,"Match #61 Winner")),"Match #61 Winner"))</f>
        <v>Internazionale</v>
      </c>
      <c r="O86" s="45">
        <v>2</v>
      </c>
      <c r="P86" s="45">
        <v>0</v>
      </c>
      <c r="Q86" s="58" t="str">
        <f ca="1">IF(KOMatchRule=1,I86,IF(AND(O85&lt;&gt;"",P85&lt;&gt;""),IF((O85+R85)&gt;(P85+S85),N85,IF((O85+R85)&lt;(P85+S85),Q85,"Match #62 Winner")),"Match #62 Winner"))</f>
        <v>Real Madrid</v>
      </c>
      <c r="R86" s="57"/>
      <c r="S86" s="57"/>
      <c r="U86" s="47">
        <f ca="1">IF(KOMatchRule=1,IFERROR(IF(AND(G86&lt;&gt;"",H86&lt;&gt;"",O86&lt;&gt;"",P86&lt;&gt;""),IF(AND(G86=O86,H86=P86),Fina1,IF((G86-H86)=(O86-P86),Fina2,IF(AND((G86&gt;H86),(O86&gt;P86)),Fina3,IF(AND((H86&gt;G86),(P86&gt;O86)),Fina3,0)))),0),0)+IFERROR(IF(KOPSO=1,IF(AND(J86&lt;&gt;"",K86&lt;&gt;"",R86&lt;&gt;"",S86&lt;&gt;"",(G86-H86)=(O86-P86)),IF(AND(J86=R86,K86=S86),Pena1,IF((J86-K86)=(R86-S86),Pena2,IF(AND((J86&gt;K86),(R86&gt;S86)),Pena3,IF(AND((J86&lt;K86),(S86&gt;R86)),Pena3,0)))),0),0),0),IFERROR(IF(AND(F86=N86,I86=Q86,G86&lt;&gt;"",H86&lt;&gt;"",O86&lt;&gt;"",P86&lt;&gt;""),IF(AND(G86=O86,H86=P86),Fina1,IF((G86-H86)=(O86-P86),Fina2,IF(AND((G86&gt;H86),(O86&gt;P86)),Fina3,IF(AND((H86&gt;G86),(P86&gt;O86)),Fina3,0)))),0),0)+IFERROR(IF(KOPSO=1,IF(AND(F86=N86,I86=Q86,J86&lt;&gt;"",K86&lt;&gt;"",R86&lt;&gt;"",S86&lt;&gt;"",(G86-H86)=(O86-P86)),IF(AND(J86=R86,K86=S86),Pena1,IF((J86-K86)=(R86-S86),Pena2,IF(AND((J86&gt;K86),(R86&gt;S86)),Pena3,IF(AND((J86&lt;K86),(S86&gt;R86)),Pena3,0)))),0),0),0))</f>
        <v>0</v>
      </c>
      <c r="V86" s="47">
        <f ca="1">IF(O55&lt;&gt;"",IF(KOMatchRule=0,IF(AND(G55&lt;&gt;"",N86=F86,Q86=I86),IF(OR(AND((G86+J86)&gt;(H86+K86),(O86+R86)&gt;(P86+S86)),AND((G86+J86)&lt;(H86+K86),(O86+R86)&lt;(P86+S86))),Bonu16+Bonu9,Bonu9),0),IF(OR(AND((G86+J86)&gt;(H86+K86),(O86+R86)&gt;(P86+S86)),AND((G86+J86)&lt;(H86+K86),(O86+R86)&lt;(P86+S86))),Bonu16,0))+IF(T86&lt;&gt;"",IF(AND(F86=N86,I86=Q86,T86=L86),Bonu17,0),0),0)</f>
        <v>0</v>
      </c>
      <c r="W86" s="42"/>
      <c r="X86" s="53" t="str">
        <f t="shared" ca="1" si="167"/>
        <v>Juventus</v>
      </c>
      <c r="Y86" s="97" t="str">
        <f ca="1">IF(KOMatchRule=1,F86,IF(AND(Z84&lt;&gt;"",AA84&lt;&gt;""),IF((Z84+AC84)&gt;(AA84+AD84),Y84,IF((Z84+AC84)&lt;(AA84+AD84),AB84,"Match #61 Winner")),"Match #61 Winner"))</f>
        <v>Monterrey</v>
      </c>
      <c r="Z86" s="45">
        <v>1</v>
      </c>
      <c r="AA86" s="45">
        <v>2</v>
      </c>
      <c r="AB86" s="58" t="str">
        <f ca="1">IF(KOMatchRule=1,I86,IF(AND(Z85&lt;&gt;"",AA85&lt;&gt;""),IF((Z85+AC85)&gt;(AA85+AD85),Y85,IF((Z85+AC85)&lt;(AA85+AD85),AB85,"Match #62 Winner")),"Match #62 Winner"))</f>
        <v>Internazionale</v>
      </c>
      <c r="AC86" s="57"/>
      <c r="AD86" s="57"/>
      <c r="AF86" s="47">
        <f ca="1">IF(KOMatchRule=1,IFERROR(IF(AND(G86&lt;&gt;"",H86&lt;&gt;"",Z86&lt;&gt;"",AA86&lt;&gt;""),IF(AND(G86=Z86,H86=AA86),Fina1,IF((G86-H86)=(Z86-AA86),Fina2,IF(AND((G86&gt;H86),(Z86&gt;AA86)),Fina3,IF(AND((H86&gt;G86),(AA86&gt;Z86)),Fina3,0)))),0),0)+IFERROR(IF(KOPSO=1,IF(AND(J86&lt;&gt;"",K86&lt;&gt;"",AC86&lt;&gt;"",AD86&lt;&gt;"",(G86-H86)=(Z86-AA86)),IF(AND(J86=AC86,K86=AD86),Pena1,IF((J86-K86)=(AC86-AD86),Pena2,IF(AND((J86&gt;K86),(AC86&gt;AD86)),Pena3,IF(AND((J86&lt;K86),(AD86&gt;AC86)),Pena3,0)))),0),0),0),IFERROR(IF(AND(F86=Y86,I86=AB86,G86&lt;&gt;"",H86&lt;&gt;"",Z86&lt;&gt;"",AA86&lt;&gt;""),IF(AND(G86=Z86,H86=AA86),Fina1,IF((G86-H86)=(Z86-AA86),Fina2,IF(AND((G86&gt;H86),(Z86&gt;AA86)),Fina3,IF(AND((H86&gt;G86),(AA86&gt;Z86)),Fina3,0)))),0),0)+IFERROR(IF(KOPSO=1,IF(AND(F86=Y86,I86=AB86,J86&lt;&gt;"",K86&lt;&gt;"",AC86&lt;&gt;"",AD86&lt;&gt;"",(G86-H86)=(Z86-AA86)),IF(AND(J86=AC86,K86=AD86),Pena1,IF((J86-K86)=(AC86-AD86),Pena2,IF(AND((J86&gt;K86),(AC86&gt;AD86)),Pena3,IF(AND((J86&lt;K86),(AD86&gt;AC86)),Pena3,0)))),0),0),0))</f>
        <v>0</v>
      </c>
      <c r="AG86" s="47">
        <f ca="1">IF(Z55&lt;&gt;"",IF(KOMatchRule=0,IF(AND(G55&lt;&gt;"",Y86=F86,AB86=I86),IF(OR(AND((G86+J86)&gt;(H86+K86),(Z86+AC86)&gt;(AA86+AD86)),AND((G86+J86)&lt;(H86+K86),(Z86+AC86)&lt;(AA86+AD86))),Bonu16+Bonu9,Bonu9),0),IF(OR(AND((G86+J86)&gt;(H86+K86),(Z86+AC86)&gt;(AA86+AD86)),AND((G86+J86)&lt;(H86+K86),(Z86+AC86)&lt;(AA86+AD86))),Bonu16,0))+IF(AE86&lt;&gt;"",IF(AND(F86=Y86,I86=AB86,AE86=L86),Bonu17,0),0),0)</f>
        <v>0</v>
      </c>
      <c r="AH86" s="42"/>
      <c r="AI86" s="53" t="str">
        <f t="shared" ca="1" si="168"/>
        <v>Manchester City</v>
      </c>
      <c r="AJ86" s="97" t="str">
        <f>IF(KOMatchRule=1,F86,IF(AND(AK84&lt;&gt;"",AL84&lt;&gt;""),IF((AK84+AN84)&gt;(AL84+AO84),AJ84,IF((AK84+AN84)&lt;(AL84+AO84),AM84,"Match #61 Winner")),"Match #61 Winner"))</f>
        <v>Match #61 Winner</v>
      </c>
      <c r="AK86" s="45"/>
      <c r="AL86" s="45"/>
      <c r="AM86" s="58" t="str">
        <f>IF(KOMatchRule=1,I86,IF(AND(AK85&lt;&gt;"",AL85&lt;&gt;""),IF((AK85+AN85)&gt;(AL85+AO85),AJ85,IF((AK85+AN85)&lt;(AL85+AO85),AM85,"Match #62 Winner")),"Match #62 Winner"))</f>
        <v>Match #62 Winner</v>
      </c>
      <c r="AN86" s="57"/>
      <c r="AO86" s="57"/>
      <c r="AQ86" s="47">
        <f>IF(KOMatchRule=1,IFERROR(IF(AND(G86&lt;&gt;"",H86&lt;&gt;"",AK86&lt;&gt;"",AL86&lt;&gt;""),IF(AND(G86=AK86,H86=AL86),Fina1,IF((G86-H86)=(AK86-AL86),Fina2,IF(AND((G86&gt;H86),(AK86&gt;AL86)),Fina3,IF(AND((H86&gt;G86),(AL86&gt;AK86)),Fina3,0)))),0),0)+IFERROR(IF(KOPSO=1,IF(AND(J86&lt;&gt;"",K86&lt;&gt;"",AN86&lt;&gt;"",AO86&lt;&gt;"",(G86-H86)=(AK86-AL86)),IF(AND(J86=AN86,K86=AO86),Pena1,IF((J86-K86)=(AN86-AO86),Pena2,IF(AND((J86&gt;K86),(AN86&gt;AO86)),Pena3,IF(AND((J86&lt;K86),(AO86&gt;AN86)),Pena3,0)))),0),0),0),IFERROR(IF(AND(F86=AJ86,I86=AM86,G86&lt;&gt;"",H86&lt;&gt;"",AK86&lt;&gt;"",AL86&lt;&gt;""),IF(AND(G86=AK86,H86=AL86),Fina1,IF((G86-H86)=(AK86-AL86),Fina2,IF(AND((G86&gt;H86),(AK86&gt;AL86)),Fina3,IF(AND((H86&gt;G86),(AL86&gt;AK86)),Fina3,0)))),0),0)+IFERROR(IF(KOPSO=1,IF(AND(F86=AJ86,I86=AM86,J86&lt;&gt;"",K86&lt;&gt;"",AN86&lt;&gt;"",AO86&lt;&gt;"",(G86-H86)=(AK86-AL86)),IF(AND(J86=AN86,K86=AO86),Pena1,IF((J86-K86)=(AN86-AO86),Pena2,IF(AND((J86&gt;K86),(AN86&gt;AO86)),Pena3,IF(AND((J86&lt;K86),(AO86&gt;AN86)),Pena3,0)))),0),0),0))</f>
        <v>0</v>
      </c>
      <c r="AR86" s="47">
        <f>IF(AK55&lt;&gt;"",IF(KOMatchRule=0,IF(AND(G55&lt;&gt;"",AJ86=F86,AM86=I86),IF(OR(AND((G86+J86)&gt;(H86+K86),(AK86+AN86)&gt;(AL86+AO86)),AND((G86+J86)&lt;(H86+K86),(AK86+AN86)&lt;(AL86+AO86))),Bonu16+Bonu9,Bonu9),0),IF(OR(AND((G86+J86)&gt;(H86+K86),(AK86+AN86)&gt;(AL86+AO86)),AND((G86+J86)&lt;(H86+K86),(AK86+AN86)&lt;(AL86+AO86))),Bonu16,0))+IF(AP86&lt;&gt;"",IF(AND(F86=AJ86,I86=AM86,AP86=L86),Bonu17,0),0),0)</f>
        <v>0</v>
      </c>
      <c r="AS86" s="42"/>
      <c r="AT86" s="53" t="str">
        <f t="shared" ca="1" si="169"/>
        <v>Juventus</v>
      </c>
      <c r="AU86" s="97" t="str">
        <f>IF(KOMatchRule=1,F86,IF(AND(AV84&lt;&gt;"",AW84&lt;&gt;""),IF((AV84+AY84)&gt;(AW84+AZ84),AU84,IF((AV84+AY84)&lt;(AW84+AZ84),AX84,"Match #61 Winner")),"Match #61 Winner"))</f>
        <v>Match #61 Winner</v>
      </c>
      <c r="AV86" s="45"/>
      <c r="AW86" s="45"/>
      <c r="AX86" s="58" t="str">
        <f>IF(KOMatchRule=1,I86,IF(AND(AV85&lt;&gt;"",AW85&lt;&gt;""),IF((AV85+AY85)&gt;(AW85+AZ85),AU85,IF((AV85+AY85)&lt;(AW85+AZ85),AX85,"Match #62 Winner")),"Match #62 Winner"))</f>
        <v>Match #62 Winner</v>
      </c>
      <c r="AY86" s="57"/>
      <c r="AZ86" s="57"/>
      <c r="BB86" s="47">
        <f>IF(KOMatchRule=1,IFERROR(IF(AND(G86&lt;&gt;"",H86&lt;&gt;"",AV86&lt;&gt;"",AW86&lt;&gt;""),IF(AND(G86=AV86,H86=AW86),Fina1,IF((G86-H86)=(AV86-AW86),Fina2,IF(AND((G86&gt;H86),(AV86&gt;AW86)),Fina3,IF(AND((H86&gt;G86),(AW86&gt;AV86)),Fina3,0)))),0),0)+IFERROR(IF(KOPSO=1,IF(AND(J86&lt;&gt;"",K86&lt;&gt;"",AY86&lt;&gt;"",AZ86&lt;&gt;"",(G86-H86)=(AV86-AW86)),IF(AND(J86=AY86,K86=AZ86),Pena1,IF((J86-K86)=(AY86-AZ86),Pena2,IF(AND((J86&gt;K86),(AY86&gt;AZ86)),Pena3,IF(AND((J86&lt;K86),(AZ86&gt;AY86)),Pena3,0)))),0),0),0),IFERROR(IF(AND(F86=AU86,I86=AX86,G86&lt;&gt;"",H86&lt;&gt;"",AV86&lt;&gt;"",AW86&lt;&gt;""),IF(AND(G86=AV86,H86=AW86),Fina1,IF((G86-H86)=(AV86-AW86),Fina2,IF(AND((G86&gt;H86),(AV86&gt;AW86)),Fina3,IF(AND((H86&gt;G86),(AW86&gt;AV86)),Fina3,0)))),0),0)+IFERROR(IF(KOPSO=1,IF(AND(F86=AU86,I86=AX86,J86&lt;&gt;"",K86&lt;&gt;"",AY86&lt;&gt;"",AZ86&lt;&gt;"",(G86-H86)=(AV86-AW86)),IF(AND(J86=AY86,K86=AZ86),Pena1,IF((J86-K86)=(AY86-AZ86),Pena2,IF(AND((J86&gt;K86),(AY86&gt;AZ86)),Pena3,IF(AND((J86&lt;K86),(AZ86&gt;AY86)),Pena3,0)))),0),0),0))</f>
        <v>0</v>
      </c>
      <c r="BC86" s="47">
        <f>IF(AV55&lt;&gt;"",IF(KOMatchRule=0,IF(AND(G55&lt;&gt;"",AU86=F86,AX86=I86),IF(OR(AND((G86+J86)&gt;(H86+K86),(AV86+AY86)&gt;(AW86+AZ86)),AND((G86+J86)&lt;(H86+K86),(AV86+AY86)&lt;(AW86+AZ86))),Bonu16+Bonu9,Bonu9),0),IF(OR(AND((G86+J86)&gt;(H86+K86),(AV86+AY86)&gt;(AW86+AZ86)),AND((G86+J86)&lt;(H86+K86),(AV86+AY86)&lt;(AW86+AZ86))),Bonu16,0))+IF(BA86&lt;&gt;"",IF(AND(F86=AU86,I86=AX86,BA86=L86),Bonu17,0),0),0)</f>
        <v>0</v>
      </c>
      <c r="BD86" s="42"/>
      <c r="BE86" s="53" t="str">
        <f t="shared" ca="1" si="170"/>
        <v>Juventus</v>
      </c>
      <c r="BF86" s="97" t="str">
        <f>IF(KOMatchRule=1,F86,IF(AND(BG84&lt;&gt;"",BH84&lt;&gt;""),IF((BG84+BJ84)&gt;(BH84+BK84),BF84,IF((BG84+BJ84)&lt;(BH84+BK84),BI84,"Match #61 Winner")),"Match #61 Winner"))</f>
        <v>Match #61 Winner</v>
      </c>
      <c r="BG86" s="45"/>
      <c r="BH86" s="45"/>
      <c r="BI86" s="58" t="str">
        <f>IF(KOMatchRule=1,I86,IF(AND(BG85&lt;&gt;"",BH85&lt;&gt;""),IF((BG85+BJ85)&gt;(BH85+BK85),BF85,IF((BG85+BJ85)&lt;(BH85+BK85),BI85,"Match #62 Winner")),"Match #62 Winner"))</f>
        <v>Match #62 Winner</v>
      </c>
      <c r="BJ86" s="57"/>
      <c r="BK86" s="57"/>
      <c r="BM86" s="47">
        <f>IF(KOMatchRule=1,IFERROR(IF(AND(G86&lt;&gt;"",H86&lt;&gt;"",BG86&lt;&gt;"",BH86&lt;&gt;""),IF(AND(G86=BG86,H86=BH86),Fina1,IF((G86-H86)=(BG86-BH86),Fina2,IF(AND((G86&gt;H86),(BG86&gt;BH86)),Fina3,IF(AND((H86&gt;G86),(BH86&gt;BG86)),Fina3,0)))),0),0)+IFERROR(IF(KOPSO=1,IF(AND(J86&lt;&gt;"",K86&lt;&gt;"",BJ86&lt;&gt;"",BK86&lt;&gt;"",(G86-H86)=(BG86-BH86)),IF(AND(J86=BJ86,K86=BK86),Pena1,IF((J86-K86)=(BJ86-BK86),Pena2,IF(AND((J86&gt;K86),(BJ86&gt;BK86)),Pena3,IF(AND((J86&lt;K86),(BK86&gt;BJ86)),Pena3,0)))),0),0),0),IFERROR(IF(AND(F86=BF86,I86=BI86,G86&lt;&gt;"",H86&lt;&gt;"",BG86&lt;&gt;"",BH86&lt;&gt;""),IF(AND(G86=BG86,H86=BH86),Fina1,IF((G86-H86)=(BG86-BH86),Fina2,IF(AND((G86&gt;H86),(BG86&gt;BH86)),Fina3,IF(AND((H86&gt;G86),(BH86&gt;BG86)),Fina3,0)))),0),0)+IFERROR(IF(KOPSO=1,IF(AND(F86=BF86,I86=BI86,J86&lt;&gt;"",K86&lt;&gt;"",BJ86&lt;&gt;"",BK86&lt;&gt;"",(G86-H86)=(BG86-BH86)),IF(AND(J86=BJ86,K86=BK86),Pena1,IF((J86-K86)=(BJ86-BK86),Pena2,IF(AND((J86&gt;K86),(BJ86&gt;BK86)),Pena3,IF(AND((J86&lt;K86),(BK86&gt;BJ86)),Pena3,0)))),0),0),0))</f>
        <v>0</v>
      </c>
      <c r="BN86" s="47">
        <f>IF(BG55&lt;&gt;"",IF(KOMatchRule=0,IF(AND(G55&lt;&gt;"",BF86=F86,BI86=I86),IF(OR(AND((G86+J86)&gt;(H86+K86),(BG86+BJ86)&gt;(BH86+BK86)),AND((G86+J86)&lt;(H86+K86),(BG86+BJ86)&lt;(BH86+BK86))),Bonu16+Bonu9,Bonu9),0),IF(OR(AND((G86+J86)&gt;(H86+K86),(BG86+BJ86)&gt;(BH86+BK86)),AND((G86+J86)&lt;(H86+K86),(BG86+BJ86)&lt;(BH86+BK86))),Bonu16,0))+IF(BL86&lt;&gt;"",IF(AND(F86=BF86,I86=BI86,BL86=L86),Bonu17,0),0),0)</f>
        <v>0</v>
      </c>
      <c r="BO86" s="42"/>
      <c r="BP86" s="53" t="str">
        <f t="shared" ca="1" si="171"/>
        <v>Juventus</v>
      </c>
      <c r="BQ86" s="97" t="str">
        <f>IF(KOMatchRule=1,F86,IF(AND(BR84&lt;&gt;"",BS84&lt;&gt;""),IF((BR84+BU84)&gt;(BS84+BV84),BQ84,IF((BR84+BU84)&lt;(BS84+BV84),BT84,"Match #61 Winner")),"Match #61 Winner"))</f>
        <v>Match #61 Winner</v>
      </c>
      <c r="BR86" s="45"/>
      <c r="BS86" s="45"/>
      <c r="BT86" s="58" t="str">
        <f>IF(KOMatchRule=1,I86,IF(AND(BR85&lt;&gt;"",BS85&lt;&gt;""),IF((BR85+BU85)&gt;(BS85+BV85),BQ85,IF((BR85+BU85)&lt;(BS85+BV85),BT85,"Match #62 Winner")),"Match #62 Winner"))</f>
        <v>Match #62 Winner</v>
      </c>
      <c r="BU86" s="57"/>
      <c r="BV86" s="57"/>
      <c r="BX86" s="47">
        <f>IF(KOMatchRule=1,IFERROR(IF(AND(G86&lt;&gt;"",H86&lt;&gt;"",BR86&lt;&gt;"",BS86&lt;&gt;""),IF(AND(G86=BR86,H86=BS86),Fina1,IF((G86-H86)=(BR86-BS86),Fina2,IF(AND((G86&gt;H86),(BR86&gt;BS86)),Fina3,IF(AND((H86&gt;G86),(BS86&gt;BR86)),Fina3,0)))),0),0)+IFERROR(IF(KOPSO=1,IF(AND(J86&lt;&gt;"",K86&lt;&gt;"",BU86&lt;&gt;"",BV86&lt;&gt;"",(G86-H86)=(BR86-BS86)),IF(AND(J86=BU86,K86=BV86),Pena1,IF((J86-K86)=(BU86-BV86),Pena2,IF(AND((J86&gt;K86),(BU86&gt;BV86)),Pena3,IF(AND((J86&lt;K86),(BV86&gt;BU86)),Pena3,0)))),0),0),0),IFERROR(IF(AND(F86=BQ86,I86=BT86,G86&lt;&gt;"",H86&lt;&gt;"",BR86&lt;&gt;"",BS86&lt;&gt;""),IF(AND(G86=BR86,H86=BS86),Fina1,IF((G86-H86)=(BR86-BS86),Fina2,IF(AND((G86&gt;H86),(BR86&gt;BS86)),Fina3,IF(AND((H86&gt;G86),(BS86&gt;BR86)),Fina3,0)))),0),0)+IFERROR(IF(KOPSO=1,IF(AND(F86=BQ86,I86=BT86,J86&lt;&gt;"",K86&lt;&gt;"",BU86&lt;&gt;"",BV86&lt;&gt;"",(G86-H86)=(BR86-BS86)),IF(AND(J86=BU86,K86=BV86),Pena1,IF((J86-K86)=(BU86-BV86),Pena2,IF(AND((J86&gt;K86),(BU86&gt;BV86)),Pena3,IF(AND((J86&lt;K86),(BV86&gt;BU86)),Pena3,0)))),0),0),0))</f>
        <v>0</v>
      </c>
      <c r="BY86" s="47">
        <f>IF(BR55&lt;&gt;"",IF(KOMatchRule=0,IF(AND(G55&lt;&gt;"",BQ86=F86,BT86=I86),IF(OR(AND((G86+J86)&gt;(H86+K86),(BR86+BU86)&gt;(BS86+BV86)),AND((G86+J86)&lt;(H86+K86),(BR86+BU86)&lt;(BS86+BV86))),Bonu16+Bonu9,Bonu9),0),IF(OR(AND((G86+J86)&gt;(H86+K86),(BR86+BU86)&gt;(BS86+BV86)),AND((G86+J86)&lt;(H86+K86),(BR86+BU86)&lt;(BS86+BV86))),Bonu16,0))+IF(BW86&lt;&gt;"",IF(AND(F86=BQ86,I86=BT86,BW86=L86),Bonu17,0),0),0)</f>
        <v>0</v>
      </c>
      <c r="BZ86" s="42"/>
      <c r="CA86" s="53" t="str">
        <f t="shared" ca="1" si="172"/>
        <v>Juventus</v>
      </c>
      <c r="CB86" s="97" t="str">
        <f>IF(KOMatchRule=1,F86,IF(AND(CC84&lt;&gt;"",CD84&lt;&gt;""),IF((CC84+CF84)&gt;(CD84+CG84),CB84,IF((CC84+CF84)&lt;(CD84+CG84),CE84,"Match #61 Winner")),"Match #61 Winner"))</f>
        <v>Match #61 Winner</v>
      </c>
      <c r="CC86" s="45"/>
      <c r="CD86" s="45"/>
      <c r="CE86" s="58" t="str">
        <f>IF(KOMatchRule=1,I86,IF(AND(CC85&lt;&gt;"",CD85&lt;&gt;""),IF((CC85+CF85)&gt;(CD85+CG85),CB85,IF((CC85+CF85)&lt;(CD85+CG85),CE85,"Match #62 Winner")),"Match #62 Winner"))</f>
        <v>Match #62 Winner</v>
      </c>
      <c r="CF86" s="57"/>
      <c r="CG86" s="57"/>
      <c r="CI86" s="47">
        <f>IF(KOMatchRule=1,IFERROR(IF(AND(G86&lt;&gt;"",H86&lt;&gt;"",CC86&lt;&gt;"",CD86&lt;&gt;""),IF(AND(G86=CC86,H86=CD86),Fina1,IF((G86-H86)=(CC86-CD86),Fina2,IF(AND((G86&gt;H86),(CC86&gt;CD86)),Fina3,IF(AND((H86&gt;G86),(CD86&gt;CC86)),Fina3,0)))),0),0)+IFERROR(IF(KOPSO=1,IF(AND(J86&lt;&gt;"",K86&lt;&gt;"",CF86&lt;&gt;"",CG86&lt;&gt;"",(G86-H86)=(CC86-CD86)),IF(AND(J86=CF86,K86=CG86),Pena1,IF((J86-K86)=(CF86-CG86),Pena2,IF(AND((J86&gt;K86),(CF86&gt;CG86)),Pena3,IF(AND((J86&lt;K86),(CG86&gt;CF86)),Pena3,0)))),0),0),0),IFERROR(IF(AND(F86=CB86,I86=CE86,G86&lt;&gt;"",H86&lt;&gt;"",CC86&lt;&gt;"",CD86&lt;&gt;""),IF(AND(G86=CC86,H86=CD86),Fina1,IF((G86-H86)=(CC86-CD86),Fina2,IF(AND((G86&gt;H86),(CC86&gt;CD86)),Fina3,IF(AND((H86&gt;G86),(CD86&gt;CC86)),Fina3,0)))),0),0)+IFERROR(IF(KOPSO=1,IF(AND(F86=CB86,I86=CE86,J86&lt;&gt;"",K86&lt;&gt;"",CF86&lt;&gt;"",CG86&lt;&gt;"",(G86-H86)=(CC86-CD86)),IF(AND(J86=CF86,K86=CG86),Pena1,IF((J86-K86)=(CF86-CG86),Pena2,IF(AND((J86&gt;K86),(CF86&gt;CG86)),Pena3,IF(AND((J86&lt;K86),(CG86&gt;CF86)),Pena3,0)))),0),0),0))</f>
        <v>0</v>
      </c>
      <c r="CJ86" s="47">
        <f>IF(CC55&lt;&gt;"",IF(KOMatchRule=0,IF(AND(G55&lt;&gt;"",CB86=F86,CE86=I86),IF(OR(AND((G86+J86)&gt;(H86+K86),(CC86+CF86)&gt;(CD86+CG86)),AND((G86+J86)&lt;(H86+K86),(CC86+CF86)&lt;(CD86+CG86))),Bonu16+Bonu9,Bonu9),0),IF(OR(AND((G86+J86)&gt;(H86+K86),(CC86+CF86)&gt;(CD86+CG86)),AND((G86+J86)&lt;(H86+K86),(CC86+CF86)&lt;(CD86+CG86))),Bonu16,0))+IF(CH86&lt;&gt;"",IF(AND(F86=CB86,I86=CE86,CH86=L86),Bonu17,0),0),0)</f>
        <v>0</v>
      </c>
      <c r="CK86" s="42"/>
      <c r="CL86" s="53" t="str">
        <f t="shared" ca="1" si="173"/>
        <v>Juventus</v>
      </c>
      <c r="CM86" s="97" t="str">
        <f>IF(KOMatchRule=1,F86,IF(AND(CN84&lt;&gt;"",CO84&lt;&gt;""),IF((CN84+CQ84)&gt;(CO84+CR84),CM84,IF((CN84+CQ84)&lt;(CO84+CR84),CP84,"Match #61 Winner")),"Match #61 Winner"))</f>
        <v>Match #61 Winner</v>
      </c>
      <c r="CN86" s="45"/>
      <c r="CO86" s="45"/>
      <c r="CP86" s="58" t="str">
        <f>IF(KOMatchRule=1,I86,IF(AND(CN85&lt;&gt;"",CO85&lt;&gt;""),IF((CN85+CQ85)&gt;(CO85+CR85),CM85,IF((CN85+CQ85)&lt;(CO85+CR85),CP85,"Match #62 Winner")),"Match #62 Winner"))</f>
        <v>Match #62 Winner</v>
      </c>
      <c r="CQ86" s="57"/>
      <c r="CR86" s="57"/>
      <c r="CT86" s="47">
        <f>IF(KOMatchRule=1,IFERROR(IF(AND(G86&lt;&gt;"",H86&lt;&gt;"",CN86&lt;&gt;"",CO86&lt;&gt;""),IF(AND(G86=CN86,H86=CO86),Fina1,IF((G86-H86)=(CN86-CO86),Fina2,IF(AND((G86&gt;H86),(CN86&gt;CO86)),Fina3,IF(AND((H86&gt;G86),(CO86&gt;CN86)),Fina3,0)))),0),0)+IFERROR(IF(KOPSO=1,IF(AND(J86&lt;&gt;"",K86&lt;&gt;"",CQ86&lt;&gt;"",CR86&lt;&gt;"",(G86-H86)=(CN86-CO86)),IF(AND(J86=CQ86,K86=CR86),Pena1,IF((J86-K86)=(CQ86-CR86),Pena2,IF(AND((J86&gt;K86),(CQ86&gt;CR86)),Pena3,IF(AND((J86&lt;K86),(CR86&gt;CQ86)),Pena3,0)))),0),0),0),IFERROR(IF(AND(F86=CM86,I86=CP86,G86&lt;&gt;"",H86&lt;&gt;"",CN86&lt;&gt;"",CO86&lt;&gt;""),IF(AND(G86=CN86,H86=CO86),Fina1,IF((G86-H86)=(CN86-CO86),Fina2,IF(AND((G86&gt;H86),(CN86&gt;CO86)),Fina3,IF(AND((H86&gt;G86),(CO86&gt;CN86)),Fina3,0)))),0),0)+IFERROR(IF(KOPSO=1,IF(AND(F86=CM86,I86=CP86,J86&lt;&gt;"",K86&lt;&gt;"",CQ86&lt;&gt;"",CR86&lt;&gt;"",(G86-H86)=(CN86-CO86)),IF(AND(J86=CQ86,K86=CR86),Pena1,IF((J86-K86)=(CQ86-CR86),Pena2,IF(AND((J86&gt;K86),(CQ86&gt;CR86)),Pena3,IF(AND((J86&lt;K86),(CR86&gt;CQ86)),Pena3,0)))),0),0),0))</f>
        <v>0</v>
      </c>
      <c r="CU86" s="47">
        <f>IF(CN55&lt;&gt;"",IF(KOMatchRule=0,IF(AND(G55&lt;&gt;"",CM86=F86,CP86=I86),IF(OR(AND((G86+J86)&gt;(H86+K86),(CN86+CQ86)&gt;(CO86+CR86)),AND((G86+J86)&lt;(H86+K86),(CN86+CQ86)&lt;(CO86+CR86))),Bonu16+Bonu9,Bonu9),0),IF(OR(AND((G86+J86)&gt;(H86+K86),(CN86+CQ86)&gt;(CO86+CR86)),AND((G86+J86)&lt;(H86+K86),(CN86+CQ86)&lt;(CO86+CR86))),Bonu16,0))+IF(CS86&lt;&gt;"",IF(AND(F86=CM86,I86=CP86,CS86=L86),Bonu17,0),0),0)</f>
        <v>0</v>
      </c>
      <c r="CV86" s="42"/>
      <c r="CW86" s="53" t="str">
        <f t="shared" ca="1" si="174"/>
        <v>Juventus</v>
      </c>
      <c r="CX86" s="97" t="str">
        <f>IF(KOMatchRule=1,F86,IF(AND(CY84&lt;&gt;"",CZ84&lt;&gt;""),IF((CY84+DB84)&gt;(CZ84+DC84),CX84,IF((CY84+DB84)&lt;(CZ84+DC84),DA84,"Match #61 Winner")),"Match #61 Winner"))</f>
        <v>Match #61 Winner</v>
      </c>
      <c r="CY86" s="45"/>
      <c r="CZ86" s="45"/>
      <c r="DA86" s="58" t="str">
        <f>IF(KOMatchRule=1,I86,IF(AND(CY85&lt;&gt;"",CZ85&lt;&gt;""),IF((CY85+DB85)&gt;(CZ85+DC85),CX85,IF((CY85+DB85)&lt;(CZ85+DC85),DA85,"Match #62 Winner")),"Match #62 Winner"))</f>
        <v>Match #62 Winner</v>
      </c>
      <c r="DB86" s="57"/>
      <c r="DC86" s="57"/>
      <c r="DE86" s="47">
        <f>IF(KOMatchRule=1,IFERROR(IF(AND(G86&lt;&gt;"",H86&lt;&gt;"",CY86&lt;&gt;"",CZ86&lt;&gt;""),IF(AND(G86=CY86,H86=CZ86),Fina1,IF((G86-H86)=(CY86-CZ86),Fina2,IF(AND((G86&gt;H86),(CY86&gt;CZ86)),Fina3,IF(AND((H86&gt;G86),(CZ86&gt;CY86)),Fina3,0)))),0),0)+IFERROR(IF(KOPSO=1,IF(AND(J86&lt;&gt;"",K86&lt;&gt;"",DB86&lt;&gt;"",DC86&lt;&gt;"",(G86-H86)=(CY86-CZ86)),IF(AND(J86=DB86,K86=DC86),Pena1,IF((J86-K86)=(DB86-DC86),Pena2,IF(AND((J86&gt;K86),(DB86&gt;DC86)),Pena3,IF(AND((J86&lt;K86),(DC86&gt;DB86)),Pena3,0)))),0),0),0),IFERROR(IF(AND(F86=CX86,I86=DA86,G86&lt;&gt;"",H86&lt;&gt;"",CY86&lt;&gt;"",CZ86&lt;&gt;""),IF(AND(G86=CY86,H86=CZ86),Fina1,IF((G86-H86)=(CY86-CZ86),Fina2,IF(AND((G86&gt;H86),(CY86&gt;CZ86)),Fina3,IF(AND((H86&gt;G86),(CZ86&gt;CY86)),Fina3,0)))),0),0)+IFERROR(IF(KOPSO=1,IF(AND(F86=CX86,I86=DA86,J86&lt;&gt;"",K86&lt;&gt;"",DB86&lt;&gt;"",DC86&lt;&gt;"",(G86-H86)=(CY86-CZ86)),IF(AND(J86=DB86,K86=DC86),Pena1,IF((J86-K86)=(DB86-DC86),Pena2,IF(AND((J86&gt;K86),(DB86&gt;DC86)),Pena3,IF(AND((J86&lt;K86),(DC86&gt;DB86)),Pena3,0)))),0),0),0))</f>
        <v>0</v>
      </c>
      <c r="DF86" s="47">
        <f>IF(CY55&lt;&gt;"",IF(KOMatchRule=0,IF(AND(G55&lt;&gt;"",CX86=F86,DA86=I86),IF(OR(AND((G86+J86)&gt;(H86+K86),(CY86+DB86)&gt;(CZ86+DC86)),AND((G86+J86)&lt;(H86+K86),(CY86+DB86)&lt;(CZ86+DC86))),Bonu16+Bonu9,Bonu9),0),IF(OR(AND((G86+J86)&gt;(H86+K86),(CY86+DB86)&gt;(CZ86+DC86)),AND((G86+J86)&lt;(H86+K86),(CY86+DB86)&lt;(CZ86+DC86))),Bonu16,0))+IF(DD86&lt;&gt;"",IF(AND(F86=CX86,I86=DA86,DD86=L86),Bonu17,0),0),0)</f>
        <v>0</v>
      </c>
      <c r="DG86" s="42"/>
      <c r="DH86" s="53" t="str">
        <f t="shared" ca="1" si="175"/>
        <v>Juventus</v>
      </c>
      <c r="DI86" s="97" t="str">
        <f>IF(KOMatchRule=1,F86,IF(AND(DJ84&lt;&gt;"",DK84&lt;&gt;""),IF((DJ84+DM84)&gt;(DK84+DN84),DI84,IF((DJ84+DM84)&lt;(DK84+DN84),DL84,"Match #61 Winner")),"Match #61 Winner"))</f>
        <v>Match #61 Winner</v>
      </c>
      <c r="DJ86" s="45"/>
      <c r="DK86" s="45"/>
      <c r="DL86" s="58" t="str">
        <f>IF(KOMatchRule=1,I86,IF(AND(DJ85&lt;&gt;"",DK85&lt;&gt;""),IF((DJ85+DM85)&gt;(DK85+DN85),DI85,IF((DJ85+DM85)&lt;(DK85+DN85),DL85,"Match #62 Winner")),"Match #62 Winner"))</f>
        <v>Match #62 Winner</v>
      </c>
      <c r="DM86" s="57"/>
      <c r="DN86" s="57"/>
      <c r="DP86" s="47">
        <f>IF(KOMatchRule=1,IFERROR(IF(AND(G86&lt;&gt;"",H86&lt;&gt;"",DJ86&lt;&gt;"",DK86&lt;&gt;""),IF(AND(G86=DJ86,H86=DK86),Fina1,IF((G86-H86)=(DJ86-DK86),Fina2,IF(AND((G86&gt;H86),(DJ86&gt;DK86)),Fina3,IF(AND((H86&gt;G86),(DK86&gt;DJ86)),Fina3,0)))),0),0)+IFERROR(IF(KOPSO=1,IF(AND(J86&lt;&gt;"",K86&lt;&gt;"",DM86&lt;&gt;"",DN86&lt;&gt;"",(G86-H86)=(DJ86-DK86)),IF(AND(J86=DM86,K86=DN86),Pena1,IF((J86-K86)=(DM86-DN86),Pena2,IF(AND((J86&gt;K86),(DM86&gt;DN86)),Pena3,IF(AND((J86&lt;K86),(DN86&gt;DM86)),Pena3,0)))),0),0),0),IFERROR(IF(AND(F86=DI86,I86=DL86,G86&lt;&gt;"",H86&lt;&gt;"",DJ86&lt;&gt;"",DK86&lt;&gt;""),IF(AND(G86=DJ86,H86=DK86),Fina1,IF((G86-H86)=(DJ86-DK86),Fina2,IF(AND((G86&gt;H86),(DJ86&gt;DK86)),Fina3,IF(AND((H86&gt;G86),(DK86&gt;DJ86)),Fina3,0)))),0),0)+IFERROR(IF(KOPSO=1,IF(AND(F86=DI86,I86=DL86,J86&lt;&gt;"",K86&lt;&gt;"",DM86&lt;&gt;"",DN86&lt;&gt;"",(G86-H86)=(DJ86-DK86)),IF(AND(J86=DM86,K86=DN86),Pena1,IF((J86-K86)=(DM86-DN86),Pena2,IF(AND((J86&gt;K86),(DM86&gt;DN86)),Pena3,IF(AND((J86&lt;K86),(DN86&gt;DM86)),Pena3,0)))),0),0),0))</f>
        <v>0</v>
      </c>
      <c r="DQ86" s="47">
        <f>IF(DJ55&lt;&gt;"",IF(KOMatchRule=0,IF(AND(G55&lt;&gt;"",DI86=F86,DL86=I86),IF(OR(AND((G86+J86)&gt;(H86+K86),(DJ86+DM86)&gt;(DK86+DN86)),AND((G86+J86)&lt;(H86+K86),(DJ86+DM86)&lt;(DK86+DN86))),Bonu16+Bonu9,Bonu9),0),IF(OR(AND((G86+J86)&gt;(H86+K86),(DJ86+DM86)&gt;(DK86+DN86)),AND((G86+J86)&lt;(H86+K86),(DJ86+DM86)&lt;(DK86+DN86))),Bonu16,0))+IF(DO86&lt;&gt;"",IF(AND(F86=DI86,I86=DL86,DO86=L86),Bonu17,0),0),0)</f>
        <v>0</v>
      </c>
      <c r="DR86" s="42"/>
    </row>
    <row r="87" spans="1:122" ht="15.75" thickBot="1" x14ac:dyDescent="0.3">
      <c r="B87" s="249" t="str">
        <f>I67</f>
        <v>Al Hilal</v>
      </c>
      <c r="C87" s="237"/>
      <c r="D87" s="237"/>
      <c r="E87" s="238"/>
      <c r="F87" s="239"/>
      <c r="G87" s="241"/>
      <c r="H87" s="241"/>
      <c r="I87" s="240"/>
      <c r="J87" s="241"/>
      <c r="K87" s="241"/>
      <c r="L87" s="251"/>
      <c r="M87" s="53" t="str">
        <f ca="1">Q67</f>
        <v>Al Hilal</v>
      </c>
      <c r="N87" s="40"/>
      <c r="Q87" s="41"/>
      <c r="V87" s="59" t="s">
        <v>44</v>
      </c>
      <c r="W87" s="42"/>
      <c r="X87" s="53" t="str">
        <f t="shared" ca="1" si="167"/>
        <v>Pachuca</v>
      </c>
      <c r="Y87" s="40"/>
      <c r="AB87" s="41"/>
      <c r="AG87" s="59" t="s">
        <v>44</v>
      </c>
      <c r="AH87" s="42"/>
      <c r="AI87" s="53" t="str">
        <f t="shared" ref="AI87" ca="1" si="178">AM67</f>
        <v>Real Madrid</v>
      </c>
      <c r="AJ87" s="40"/>
      <c r="AM87" s="41"/>
      <c r="AR87" s="59" t="s">
        <v>44</v>
      </c>
      <c r="AS87" s="42"/>
      <c r="AT87" s="53" t="str">
        <f t="shared" ref="AT87" ca="1" si="179">AX67</f>
        <v>Salzburg</v>
      </c>
      <c r="AU87" s="40"/>
      <c r="AX87" s="41"/>
      <c r="BC87" s="59" t="s">
        <v>44</v>
      </c>
      <c r="BD87" s="42"/>
      <c r="BE87" s="53" t="str">
        <f t="shared" ref="BE87" ca="1" si="180">BI67</f>
        <v>Salzburg</v>
      </c>
      <c r="BF87" s="40"/>
      <c r="BI87" s="41"/>
      <c r="BN87" s="59" t="s">
        <v>44</v>
      </c>
      <c r="BO87" s="42"/>
      <c r="BP87" s="53" t="str">
        <f t="shared" ref="BP87" ca="1" si="181">BT67</f>
        <v>Salzburg</v>
      </c>
      <c r="BQ87" s="40"/>
      <c r="BT87" s="41"/>
      <c r="BY87" s="59" t="s">
        <v>44</v>
      </c>
      <c r="BZ87" s="42"/>
      <c r="CA87" s="53" t="str">
        <f t="shared" ref="CA87" ca="1" si="182">CE67</f>
        <v>Salzburg</v>
      </c>
      <c r="CB87" s="40"/>
      <c r="CE87" s="41"/>
      <c r="CJ87" s="59" t="s">
        <v>44</v>
      </c>
      <c r="CK87" s="42"/>
      <c r="CL87" s="53" t="str">
        <f t="shared" ref="CL87" ca="1" si="183">CP67</f>
        <v>Salzburg</v>
      </c>
      <c r="CM87" s="40"/>
      <c r="CP87" s="41"/>
      <c r="CU87" s="59" t="s">
        <v>44</v>
      </c>
      <c r="CV87" s="42"/>
      <c r="CW87" s="53" t="str">
        <f t="shared" ref="CW87" ca="1" si="184">DA67</f>
        <v>Salzburg</v>
      </c>
      <c r="CX87" s="40"/>
      <c r="DA87" s="41"/>
      <c r="DF87" s="59" t="s">
        <v>44</v>
      </c>
      <c r="DG87" s="42"/>
      <c r="DH87" s="53" t="str">
        <f t="shared" ref="DH87" ca="1" si="185">DL67</f>
        <v>Salzburg</v>
      </c>
      <c r="DI87" s="40"/>
      <c r="DL87" s="41"/>
      <c r="DQ87" s="59" t="s">
        <v>44</v>
      </c>
      <c r="DR87" s="42"/>
    </row>
    <row r="88" spans="1:122" ht="15" customHeight="1" x14ac:dyDescent="0.25">
      <c r="B88" s="247"/>
      <c r="C88" s="237"/>
      <c r="D88" s="237"/>
      <c r="E88" s="238"/>
      <c r="F88" s="281" t="s">
        <v>63</v>
      </c>
      <c r="G88" s="423" t="str">
        <f>IF(AND(G86&lt;&gt;"",H86&lt;&gt;""),IF((G86+J86)&gt;(H86+K86),F86,IF((G86+J86)&lt;(H86+K86),I86,"Match #63 Winner")),"Match #63 Winner")</f>
        <v>River Plate</v>
      </c>
      <c r="H88" s="424"/>
      <c r="I88" s="424"/>
      <c r="J88" s="241"/>
      <c r="K88" s="241"/>
      <c r="L88" s="241"/>
      <c r="M88" s="379">
        <f>SUM(V88:V89)</f>
        <v>0</v>
      </c>
      <c r="N88" s="366" t="str">
        <f>F88</f>
        <v>CHAMPION</v>
      </c>
      <c r="O88" s="447"/>
      <c r="P88" s="447"/>
      <c r="Q88" s="447"/>
      <c r="R88" s="386"/>
      <c r="S88" s="433" t="s">
        <v>402</v>
      </c>
      <c r="T88" s="433"/>
      <c r="U88" s="433"/>
      <c r="V88" s="364"/>
      <c r="W88" s="389"/>
      <c r="X88" s="379">
        <f t="shared" ref="X88" si="186">SUM(AG88:AG89)</f>
        <v>0</v>
      </c>
      <c r="Y88" s="366" t="str">
        <f>F88</f>
        <v>CHAMPION</v>
      </c>
      <c r="Z88" s="428"/>
      <c r="AA88" s="429"/>
      <c r="AB88" s="430"/>
      <c r="AC88" s="386"/>
      <c r="AD88" s="433" t="s">
        <v>402</v>
      </c>
      <c r="AE88" s="433"/>
      <c r="AF88" s="433"/>
      <c r="AG88" s="364"/>
      <c r="AH88" s="389"/>
      <c r="AI88" s="379">
        <f t="shared" ref="AI88" si="187">SUM(AR88:AR89)</f>
        <v>0</v>
      </c>
      <c r="AJ88" s="366" t="str">
        <f>F88</f>
        <v>CHAMPION</v>
      </c>
      <c r="AK88" s="428"/>
      <c r="AL88" s="429"/>
      <c r="AM88" s="430"/>
      <c r="AN88" s="386"/>
      <c r="AO88" s="433" t="s">
        <v>402</v>
      </c>
      <c r="AP88" s="433"/>
      <c r="AQ88" s="433"/>
      <c r="AR88" s="364"/>
      <c r="AS88" s="389"/>
      <c r="AT88" s="379">
        <f t="shared" ref="AT88" si="188">SUM(BC88:BC89)</f>
        <v>0</v>
      </c>
      <c r="AU88" s="366" t="str">
        <f>F88</f>
        <v>CHAMPION</v>
      </c>
      <c r="AV88" s="428"/>
      <c r="AW88" s="429"/>
      <c r="AX88" s="430"/>
      <c r="AY88" s="386"/>
      <c r="AZ88" s="433" t="s">
        <v>402</v>
      </c>
      <c r="BA88" s="433"/>
      <c r="BB88" s="433"/>
      <c r="BC88" s="364"/>
      <c r="BD88" s="389"/>
      <c r="BE88" s="379">
        <f t="shared" ref="BE88" si="189">SUM(BN88:BN89)</f>
        <v>0</v>
      </c>
      <c r="BF88" s="366" t="str">
        <f>F88</f>
        <v>CHAMPION</v>
      </c>
      <c r="BG88" s="428"/>
      <c r="BH88" s="429"/>
      <c r="BI88" s="430"/>
      <c r="BJ88" s="386"/>
      <c r="BK88" s="433" t="s">
        <v>402</v>
      </c>
      <c r="BL88" s="433"/>
      <c r="BM88" s="433"/>
      <c r="BN88" s="364"/>
      <c r="BO88" s="389"/>
      <c r="BP88" s="379">
        <f t="shared" ref="BP88" si="190">SUM(BY88:BY89)</f>
        <v>0</v>
      </c>
      <c r="BQ88" s="366" t="str">
        <f>F88</f>
        <v>CHAMPION</v>
      </c>
      <c r="BR88" s="428"/>
      <c r="BS88" s="429"/>
      <c r="BT88" s="430"/>
      <c r="BU88" s="386"/>
      <c r="BV88" s="433" t="s">
        <v>402</v>
      </c>
      <c r="BW88" s="433"/>
      <c r="BX88" s="433"/>
      <c r="BY88" s="364"/>
      <c r="BZ88" s="389"/>
      <c r="CA88" s="379">
        <f t="shared" ref="CA88" si="191">SUM(CJ88:CJ89)</f>
        <v>0</v>
      </c>
      <c r="CB88" s="366" t="str">
        <f>F88</f>
        <v>CHAMPION</v>
      </c>
      <c r="CC88" s="428"/>
      <c r="CD88" s="429"/>
      <c r="CE88" s="430"/>
      <c r="CF88" s="386"/>
      <c r="CG88" s="433" t="s">
        <v>402</v>
      </c>
      <c r="CH88" s="433"/>
      <c r="CI88" s="433"/>
      <c r="CJ88" s="364"/>
      <c r="CK88" s="389"/>
      <c r="CL88" s="379">
        <f t="shared" ref="CL88" si="192">SUM(CU88:CU89)</f>
        <v>0</v>
      </c>
      <c r="CM88" s="366" t="str">
        <f>F88</f>
        <v>CHAMPION</v>
      </c>
      <c r="CN88" s="428"/>
      <c r="CO88" s="429"/>
      <c r="CP88" s="430"/>
      <c r="CQ88" s="386"/>
      <c r="CR88" s="433" t="s">
        <v>402</v>
      </c>
      <c r="CS88" s="433"/>
      <c r="CT88" s="433"/>
      <c r="CU88" s="364"/>
      <c r="CV88" s="389"/>
      <c r="CW88" s="379">
        <f t="shared" ref="CW88" si="193">SUM(DF88:DF89)</f>
        <v>0</v>
      </c>
      <c r="CX88" s="366" t="str">
        <f>F88</f>
        <v>CHAMPION</v>
      </c>
      <c r="CY88" s="428"/>
      <c r="CZ88" s="429"/>
      <c r="DA88" s="430"/>
      <c r="DB88" s="386"/>
      <c r="DC88" s="433" t="s">
        <v>402</v>
      </c>
      <c r="DD88" s="433"/>
      <c r="DE88" s="433"/>
      <c r="DF88" s="364"/>
      <c r="DG88" s="389"/>
      <c r="DH88" s="379">
        <f t="shared" ref="DH88" si="194">SUM(DQ88:DQ89)</f>
        <v>0</v>
      </c>
      <c r="DI88" s="366" t="str">
        <f>F88</f>
        <v>CHAMPION</v>
      </c>
      <c r="DJ88" s="428"/>
      <c r="DK88" s="429"/>
      <c r="DL88" s="430"/>
      <c r="DM88" s="386"/>
      <c r="DN88" s="433" t="s">
        <v>402</v>
      </c>
      <c r="DO88" s="433"/>
      <c r="DP88" s="433"/>
      <c r="DQ88" s="364"/>
      <c r="DR88" s="389"/>
    </row>
    <row r="89" spans="1:122" ht="15" customHeight="1" x14ac:dyDescent="0.25">
      <c r="B89" s="247"/>
      <c r="C89" s="237"/>
      <c r="D89" s="237"/>
      <c r="E89" s="238"/>
      <c r="F89" s="281" t="s">
        <v>331</v>
      </c>
      <c r="G89" s="423" t="str">
        <f>IF(AND(G86&lt;&gt;"",H86&lt;&gt;""),IF((G86+J86)&lt;(H86+K86),F86,IF((G86+J86)&gt;(H86+K86),I86,"Match #63 Loser")),"Match #63 Loser")</f>
        <v>Real Madrid</v>
      </c>
      <c r="H89" s="424"/>
      <c r="I89" s="424"/>
      <c r="J89" s="241"/>
      <c r="K89" s="241"/>
      <c r="L89" s="241"/>
      <c r="M89" s="380">
        <f ca="1">SUM(V72:V86)</f>
        <v>66</v>
      </c>
      <c r="N89" s="367" t="str">
        <f>F89</f>
        <v>RUNNER UP</v>
      </c>
      <c r="O89" s="424"/>
      <c r="P89" s="424"/>
      <c r="Q89" s="424"/>
      <c r="R89" s="38"/>
      <c r="S89" s="434"/>
      <c r="T89" s="434"/>
      <c r="U89" s="434"/>
      <c r="V89" s="60"/>
      <c r="W89" s="385"/>
      <c r="X89" s="380">
        <f t="shared" ref="X89" ca="1" si="195">SUM(AG72:AG86)</f>
        <v>0</v>
      </c>
      <c r="Y89" s="367" t="str">
        <f>F89</f>
        <v>RUNNER UP</v>
      </c>
      <c r="Z89" s="426"/>
      <c r="AA89" s="427"/>
      <c r="AB89" s="423"/>
      <c r="AC89" s="38"/>
      <c r="AD89" s="434"/>
      <c r="AE89" s="434"/>
      <c r="AF89" s="434"/>
      <c r="AG89" s="60"/>
      <c r="AH89" s="385"/>
      <c r="AI89" s="380">
        <f t="shared" ref="AI89" ca="1" si="196">SUM(AR72:AR86)</f>
        <v>0</v>
      </c>
      <c r="AJ89" s="367" t="str">
        <f>F89</f>
        <v>RUNNER UP</v>
      </c>
      <c r="AK89" s="426"/>
      <c r="AL89" s="427"/>
      <c r="AM89" s="423"/>
      <c r="AN89" s="38"/>
      <c r="AO89" s="434"/>
      <c r="AP89" s="434"/>
      <c r="AQ89" s="434"/>
      <c r="AR89" s="60"/>
      <c r="AS89" s="385"/>
      <c r="AT89" s="380">
        <f t="shared" ref="AT89" si="197">SUM(BC72:BC86)</f>
        <v>0</v>
      </c>
      <c r="AU89" s="367" t="str">
        <f>F89</f>
        <v>RUNNER UP</v>
      </c>
      <c r="AV89" s="426"/>
      <c r="AW89" s="427"/>
      <c r="AX89" s="423"/>
      <c r="AY89" s="38"/>
      <c r="AZ89" s="434"/>
      <c r="BA89" s="434"/>
      <c r="BB89" s="434"/>
      <c r="BC89" s="60"/>
      <c r="BD89" s="385"/>
      <c r="BE89" s="380">
        <f t="shared" ref="BE89" si="198">SUM(BN72:BN86)</f>
        <v>0</v>
      </c>
      <c r="BF89" s="367" t="str">
        <f>F89</f>
        <v>RUNNER UP</v>
      </c>
      <c r="BG89" s="426"/>
      <c r="BH89" s="427"/>
      <c r="BI89" s="423"/>
      <c r="BJ89" s="38"/>
      <c r="BK89" s="434"/>
      <c r="BL89" s="434"/>
      <c r="BM89" s="434"/>
      <c r="BN89" s="60"/>
      <c r="BO89" s="385"/>
      <c r="BP89" s="380">
        <f t="shared" ref="BP89" si="199">SUM(BY72:BY86)</f>
        <v>0</v>
      </c>
      <c r="BQ89" s="367" t="str">
        <f>F89</f>
        <v>RUNNER UP</v>
      </c>
      <c r="BR89" s="426"/>
      <c r="BS89" s="427"/>
      <c r="BT89" s="423"/>
      <c r="BU89" s="38"/>
      <c r="BV89" s="434"/>
      <c r="BW89" s="434"/>
      <c r="BX89" s="434"/>
      <c r="BY89" s="60"/>
      <c r="BZ89" s="385"/>
      <c r="CA89" s="380">
        <f t="shared" ref="CA89" si="200">SUM(CJ72:CJ86)</f>
        <v>0</v>
      </c>
      <c r="CB89" s="367" t="str">
        <f>F89</f>
        <v>RUNNER UP</v>
      </c>
      <c r="CC89" s="426"/>
      <c r="CD89" s="427"/>
      <c r="CE89" s="423"/>
      <c r="CF89" s="38"/>
      <c r="CG89" s="434"/>
      <c r="CH89" s="434"/>
      <c r="CI89" s="434"/>
      <c r="CJ89" s="60"/>
      <c r="CK89" s="385"/>
      <c r="CL89" s="380">
        <f t="shared" ref="CL89" si="201">SUM(CU72:CU86)</f>
        <v>0</v>
      </c>
      <c r="CM89" s="367" t="str">
        <f>F89</f>
        <v>RUNNER UP</v>
      </c>
      <c r="CN89" s="426"/>
      <c r="CO89" s="427"/>
      <c r="CP89" s="423"/>
      <c r="CQ89" s="38"/>
      <c r="CR89" s="434"/>
      <c r="CS89" s="434"/>
      <c r="CT89" s="434"/>
      <c r="CU89" s="60"/>
      <c r="CV89" s="385"/>
      <c r="CW89" s="380">
        <f t="shared" ref="CW89" si="202">SUM(DF72:DF86)</f>
        <v>0</v>
      </c>
      <c r="CX89" s="367" t="str">
        <f>F89</f>
        <v>RUNNER UP</v>
      </c>
      <c r="CY89" s="426"/>
      <c r="CZ89" s="427"/>
      <c r="DA89" s="423"/>
      <c r="DB89" s="38"/>
      <c r="DC89" s="434"/>
      <c r="DD89" s="434"/>
      <c r="DE89" s="434"/>
      <c r="DF89" s="60"/>
      <c r="DG89" s="385"/>
      <c r="DH89" s="380">
        <f t="shared" ref="DH89" si="203">SUM(DQ72:DQ86)</f>
        <v>0</v>
      </c>
      <c r="DI89" s="367" t="str">
        <f>F89</f>
        <v>RUNNER UP</v>
      </c>
      <c r="DJ89" s="426"/>
      <c r="DK89" s="427"/>
      <c r="DL89" s="423"/>
      <c r="DM89" s="38"/>
      <c r="DN89" s="434"/>
      <c r="DO89" s="434"/>
      <c r="DP89" s="434"/>
      <c r="DQ89" s="60"/>
      <c r="DR89" s="385"/>
    </row>
    <row r="90" spans="1:122" ht="15" customHeight="1" x14ac:dyDescent="0.25">
      <c r="B90" s="247"/>
      <c r="C90" s="237"/>
      <c r="D90" s="237"/>
      <c r="E90" s="238"/>
      <c r="F90" s="281" t="s">
        <v>328</v>
      </c>
      <c r="G90" s="423" t="str">
        <f>IF(AND(G84&lt;&gt;"",H84&lt;&gt;""),IF((G84+J84)&gt;(H84+K84),I84,IF((G84+J84)&lt;(H84+K84),F84,"Match #61 Loser")),"Match #61 Loser")</f>
        <v>Bayern Munich</v>
      </c>
      <c r="H90" s="424"/>
      <c r="I90" s="424"/>
      <c r="J90" s="241"/>
      <c r="K90" s="241"/>
      <c r="L90" s="241"/>
      <c r="M90" s="381">
        <f ca="1">COUNTIF(U72:U79,"&gt;="&amp;Round1)+COUNTIF(U80:U83,"&gt;="&amp;Quar1)+COUNTIF(U84:U85,"&gt;="&amp;Semi1)+COUNTIF(U86,"&gt;="&amp;Fina1)</f>
        <v>1</v>
      </c>
      <c r="N90" s="367" t="str">
        <f>F90</f>
        <v>SEMIFINALIST 1</v>
      </c>
      <c r="O90" s="424"/>
      <c r="P90" s="424"/>
      <c r="Q90" s="424"/>
      <c r="R90" s="38"/>
      <c r="S90" s="434"/>
      <c r="T90" s="434"/>
      <c r="U90" s="434"/>
      <c r="V90" s="60"/>
      <c r="W90" s="385"/>
      <c r="X90" s="381">
        <f ca="1">COUNTIF(AF72:AF79,"&gt;="&amp;Round1)+COUNTIF(AF80:AF83,"&gt;="&amp;Quar1)+COUNTIF(AF84:AF85,"&gt;="&amp;Semi1)+COUNTIF(AF86,"&gt;="&amp;Fina1)</f>
        <v>0</v>
      </c>
      <c r="Y90" s="367" t="str">
        <f>F90</f>
        <v>SEMIFINALIST 1</v>
      </c>
      <c r="Z90" s="426"/>
      <c r="AA90" s="427"/>
      <c r="AB90" s="423"/>
      <c r="AC90" s="38"/>
      <c r="AD90" s="434"/>
      <c r="AE90" s="434"/>
      <c r="AF90" s="434"/>
      <c r="AG90" s="60"/>
      <c r="AH90" s="385"/>
      <c r="AI90" s="381">
        <f ca="1">COUNTIF(AQ72:AQ79,"&gt;="&amp;Round1)+COUNTIF(AQ80:AQ83,"&gt;="&amp;Quar1)+COUNTIF(AQ84:AQ85,"&gt;="&amp;Semi1)+COUNTIF(AQ86,"&gt;="&amp;Fina1)</f>
        <v>0</v>
      </c>
      <c r="AJ90" s="367" t="str">
        <f>F90</f>
        <v>SEMIFINALIST 1</v>
      </c>
      <c r="AK90" s="426"/>
      <c r="AL90" s="427"/>
      <c r="AM90" s="423"/>
      <c r="AN90" s="38"/>
      <c r="AO90" s="434"/>
      <c r="AP90" s="434"/>
      <c r="AQ90" s="434"/>
      <c r="AR90" s="60"/>
      <c r="AS90" s="385"/>
      <c r="AT90" s="381">
        <f ca="1">COUNTIF(BB72:BB79,"&gt;="&amp;Round1)+COUNTIF(BB80:BB83,"&gt;="&amp;Quar1)+COUNTIF(BB84:BB85,"&gt;="&amp;Semi1)+COUNTIF(BB86,"&gt;="&amp;Fina1)</f>
        <v>0</v>
      </c>
      <c r="AU90" s="367" t="str">
        <f>F90</f>
        <v>SEMIFINALIST 1</v>
      </c>
      <c r="AV90" s="426"/>
      <c r="AW90" s="427"/>
      <c r="AX90" s="423"/>
      <c r="AY90" s="38"/>
      <c r="AZ90" s="434"/>
      <c r="BA90" s="434"/>
      <c r="BB90" s="434"/>
      <c r="BC90" s="60"/>
      <c r="BD90" s="385"/>
      <c r="BE90" s="381">
        <f ca="1">COUNTIF(BM72:BM79,"&gt;="&amp;Round1)+COUNTIF(BM80:BM83,"&gt;="&amp;Quar1)+COUNTIF(BM84:BM85,"&gt;="&amp;Semi1)+COUNTIF(BM86,"&gt;="&amp;Fina1)</f>
        <v>0</v>
      </c>
      <c r="BF90" s="367" t="str">
        <f>F90</f>
        <v>SEMIFINALIST 1</v>
      </c>
      <c r="BG90" s="426"/>
      <c r="BH90" s="427"/>
      <c r="BI90" s="423"/>
      <c r="BJ90" s="38"/>
      <c r="BK90" s="434"/>
      <c r="BL90" s="434"/>
      <c r="BM90" s="434"/>
      <c r="BN90" s="60"/>
      <c r="BO90" s="385"/>
      <c r="BP90" s="381">
        <f ca="1">COUNTIF(BX72:BX79,"&gt;="&amp;Round1)+COUNTIF(BX80:BX83,"&gt;="&amp;Quar1)+COUNTIF(BX84:BX85,"&gt;="&amp;Semi1)+COUNTIF(BX86,"&gt;="&amp;Fina1)</f>
        <v>0</v>
      </c>
      <c r="BQ90" s="367" t="str">
        <f>F90</f>
        <v>SEMIFINALIST 1</v>
      </c>
      <c r="BR90" s="426"/>
      <c r="BS90" s="427"/>
      <c r="BT90" s="423"/>
      <c r="BU90" s="38"/>
      <c r="BV90" s="434"/>
      <c r="BW90" s="434"/>
      <c r="BX90" s="434"/>
      <c r="BY90" s="60"/>
      <c r="BZ90" s="385"/>
      <c r="CA90" s="381">
        <f ca="1">COUNTIF(CI72:CI79,"&gt;="&amp;Round1)+COUNTIF(CI80:CI83,"&gt;="&amp;Quar1)+COUNTIF(CI84:CI85,"&gt;="&amp;Semi1)+COUNTIF(CI86,"&gt;="&amp;Fina1)</f>
        <v>0</v>
      </c>
      <c r="CB90" s="367" t="str">
        <f>F90</f>
        <v>SEMIFINALIST 1</v>
      </c>
      <c r="CC90" s="426"/>
      <c r="CD90" s="427"/>
      <c r="CE90" s="423"/>
      <c r="CF90" s="38"/>
      <c r="CG90" s="434"/>
      <c r="CH90" s="434"/>
      <c r="CI90" s="434"/>
      <c r="CJ90" s="60"/>
      <c r="CK90" s="385"/>
      <c r="CL90" s="381">
        <f ca="1">COUNTIF(CT72:CT79,"&gt;="&amp;Round1)+COUNTIF(CT80:CT83,"&gt;="&amp;Quar1)+COUNTIF(CT84:CT85,"&gt;="&amp;Semi1)+COUNTIF(CT86,"&gt;="&amp;Fina1)</f>
        <v>0</v>
      </c>
      <c r="CM90" s="367" t="str">
        <f>F90</f>
        <v>SEMIFINALIST 1</v>
      </c>
      <c r="CN90" s="426"/>
      <c r="CO90" s="427"/>
      <c r="CP90" s="423"/>
      <c r="CQ90" s="38"/>
      <c r="CR90" s="434"/>
      <c r="CS90" s="434"/>
      <c r="CT90" s="434"/>
      <c r="CU90" s="60"/>
      <c r="CV90" s="385"/>
      <c r="CW90" s="381">
        <f ca="1">COUNTIF(DE72:DE79,"&gt;="&amp;Round1)+COUNTIF(DE80:DE83,"&gt;="&amp;Quar1)+COUNTIF(DE84:DE85,"&gt;="&amp;Semi1)+COUNTIF(DE86,"&gt;="&amp;Fina1)</f>
        <v>0</v>
      </c>
      <c r="CX90" s="367" t="str">
        <f>F90</f>
        <v>SEMIFINALIST 1</v>
      </c>
      <c r="CY90" s="426"/>
      <c r="CZ90" s="427"/>
      <c r="DA90" s="423"/>
      <c r="DB90" s="38"/>
      <c r="DC90" s="434"/>
      <c r="DD90" s="434"/>
      <c r="DE90" s="434"/>
      <c r="DF90" s="60"/>
      <c r="DG90" s="385"/>
      <c r="DH90" s="381">
        <f ca="1">COUNTIF(DP72:DP79,"&gt;="&amp;Round1)+COUNTIF(DP80:DP83,"&gt;="&amp;Quar1)+COUNTIF(DP84:DP85,"&gt;="&amp;Semi1)+COUNTIF(DP86,"&gt;="&amp;Fina1)</f>
        <v>0</v>
      </c>
      <c r="DI90" s="367" t="str">
        <f>F90</f>
        <v>SEMIFINALIST 1</v>
      </c>
      <c r="DJ90" s="426"/>
      <c r="DK90" s="427"/>
      <c r="DL90" s="423"/>
      <c r="DM90" s="38"/>
      <c r="DN90" s="434"/>
      <c r="DO90" s="434"/>
      <c r="DP90" s="434"/>
      <c r="DQ90" s="60"/>
      <c r="DR90" s="385"/>
    </row>
    <row r="91" spans="1:122" ht="15" customHeight="1" x14ac:dyDescent="0.25">
      <c r="B91" s="247"/>
      <c r="C91" s="237"/>
      <c r="D91" s="237"/>
      <c r="E91" s="238"/>
      <c r="F91" s="281" t="s">
        <v>329</v>
      </c>
      <c r="G91" s="423" t="str">
        <f>IF(AND(G85&lt;&gt;"",H85&lt;&gt;""),IF((G85+J85)&gt;(H85+K85),I85,IF((G85+J85)&lt;(H85+K85),F85,"Match #62 Loser")),"Match #62 Loser")</f>
        <v>Paris Saint-Germain</v>
      </c>
      <c r="H91" s="424"/>
      <c r="I91" s="424"/>
      <c r="J91" s="241"/>
      <c r="K91" s="241"/>
      <c r="L91" s="241"/>
      <c r="M91" s="382"/>
      <c r="N91" s="367" t="str">
        <f>F91</f>
        <v>SEMIFINALIST 2</v>
      </c>
      <c r="O91" s="424"/>
      <c r="P91" s="424"/>
      <c r="Q91" s="424"/>
      <c r="R91" s="38"/>
      <c r="S91" s="434"/>
      <c r="T91" s="434"/>
      <c r="U91" s="434"/>
      <c r="V91" s="60"/>
      <c r="W91" s="385"/>
      <c r="X91" s="382"/>
      <c r="Y91" s="367" t="str">
        <f>F91</f>
        <v>SEMIFINALIST 2</v>
      </c>
      <c r="Z91" s="426"/>
      <c r="AA91" s="427"/>
      <c r="AB91" s="423"/>
      <c r="AC91" s="38"/>
      <c r="AD91" s="434"/>
      <c r="AE91" s="434"/>
      <c r="AF91" s="434"/>
      <c r="AG91" s="60"/>
      <c r="AH91" s="385"/>
      <c r="AI91" s="382"/>
      <c r="AJ91" s="367" t="str">
        <f>F91</f>
        <v>SEMIFINALIST 2</v>
      </c>
      <c r="AK91" s="426"/>
      <c r="AL91" s="427"/>
      <c r="AM91" s="423"/>
      <c r="AN91" s="38"/>
      <c r="AO91" s="434"/>
      <c r="AP91" s="434"/>
      <c r="AQ91" s="434"/>
      <c r="AR91" s="60"/>
      <c r="AS91" s="385"/>
      <c r="AT91" s="382"/>
      <c r="AU91" s="367" t="str">
        <f>F91</f>
        <v>SEMIFINALIST 2</v>
      </c>
      <c r="AV91" s="426"/>
      <c r="AW91" s="427"/>
      <c r="AX91" s="423"/>
      <c r="AY91" s="38"/>
      <c r="AZ91" s="434"/>
      <c r="BA91" s="434"/>
      <c r="BB91" s="434"/>
      <c r="BC91" s="60"/>
      <c r="BD91" s="385"/>
      <c r="BE91" s="382"/>
      <c r="BF91" s="367" t="str">
        <f>F91</f>
        <v>SEMIFINALIST 2</v>
      </c>
      <c r="BG91" s="426"/>
      <c r="BH91" s="427"/>
      <c r="BI91" s="423"/>
      <c r="BJ91" s="38"/>
      <c r="BK91" s="434"/>
      <c r="BL91" s="434"/>
      <c r="BM91" s="434"/>
      <c r="BN91" s="60"/>
      <c r="BO91" s="385"/>
      <c r="BP91" s="382"/>
      <c r="BQ91" s="367" t="str">
        <f>F91</f>
        <v>SEMIFINALIST 2</v>
      </c>
      <c r="BR91" s="426"/>
      <c r="BS91" s="427"/>
      <c r="BT91" s="423"/>
      <c r="BU91" s="38"/>
      <c r="BV91" s="434"/>
      <c r="BW91" s="434"/>
      <c r="BX91" s="434"/>
      <c r="BY91" s="60"/>
      <c r="BZ91" s="385"/>
      <c r="CA91" s="382"/>
      <c r="CB91" s="367" t="str">
        <f>F91</f>
        <v>SEMIFINALIST 2</v>
      </c>
      <c r="CC91" s="426"/>
      <c r="CD91" s="427"/>
      <c r="CE91" s="423"/>
      <c r="CF91" s="38"/>
      <c r="CG91" s="434"/>
      <c r="CH91" s="434"/>
      <c r="CI91" s="434"/>
      <c r="CJ91" s="60"/>
      <c r="CK91" s="385"/>
      <c r="CL91" s="382"/>
      <c r="CM91" s="367" t="str">
        <f>F91</f>
        <v>SEMIFINALIST 2</v>
      </c>
      <c r="CN91" s="426"/>
      <c r="CO91" s="427"/>
      <c r="CP91" s="423"/>
      <c r="CQ91" s="38"/>
      <c r="CR91" s="434"/>
      <c r="CS91" s="434"/>
      <c r="CT91" s="434"/>
      <c r="CU91" s="60"/>
      <c r="CV91" s="385"/>
      <c r="CW91" s="382"/>
      <c r="CX91" s="367" t="str">
        <f>F91</f>
        <v>SEMIFINALIST 2</v>
      </c>
      <c r="CY91" s="426"/>
      <c r="CZ91" s="427"/>
      <c r="DA91" s="423"/>
      <c r="DB91" s="38"/>
      <c r="DC91" s="434"/>
      <c r="DD91" s="434"/>
      <c r="DE91" s="434"/>
      <c r="DF91" s="60"/>
      <c r="DG91" s="385"/>
      <c r="DH91" s="382"/>
      <c r="DI91" s="367" t="str">
        <f>F91</f>
        <v>SEMIFINALIST 2</v>
      </c>
      <c r="DJ91" s="426"/>
      <c r="DK91" s="427"/>
      <c r="DL91" s="423"/>
      <c r="DM91" s="38"/>
      <c r="DN91" s="434"/>
      <c r="DO91" s="434"/>
      <c r="DP91" s="434"/>
      <c r="DQ91" s="60"/>
      <c r="DR91" s="385"/>
    </row>
    <row r="92" spans="1:122" ht="15" customHeight="1" x14ac:dyDescent="0.25">
      <c r="B92" s="247"/>
      <c r="C92" s="237"/>
      <c r="D92" s="237"/>
      <c r="E92" s="238"/>
      <c r="F92" s="239"/>
      <c r="G92" s="240"/>
      <c r="H92" s="240"/>
      <c r="I92" s="240"/>
      <c r="J92" s="241"/>
      <c r="K92" s="241"/>
      <c r="L92" s="241"/>
      <c r="M92" s="382"/>
      <c r="N92" s="384"/>
      <c r="O92" s="384"/>
      <c r="P92" s="384"/>
      <c r="Q92" s="384"/>
      <c r="R92" s="384"/>
      <c r="S92" s="434"/>
      <c r="T92" s="434"/>
      <c r="U92" s="434"/>
      <c r="V92" s="384"/>
      <c r="W92" s="385"/>
      <c r="X92" s="382"/>
      <c r="Y92" s="384"/>
      <c r="Z92" s="384"/>
      <c r="AA92" s="384"/>
      <c r="AB92" s="384"/>
      <c r="AC92" s="384"/>
      <c r="AD92" s="434"/>
      <c r="AE92" s="434"/>
      <c r="AF92" s="434"/>
      <c r="AG92" s="384"/>
      <c r="AH92" s="385"/>
      <c r="AI92" s="382"/>
      <c r="AJ92" s="384"/>
      <c r="AK92" s="384"/>
      <c r="AL92" s="384"/>
      <c r="AM92" s="384"/>
      <c r="AN92" s="384"/>
      <c r="AO92" s="434"/>
      <c r="AP92" s="434"/>
      <c r="AQ92" s="434"/>
      <c r="AR92" s="384"/>
      <c r="AS92" s="385"/>
      <c r="AT92" s="382"/>
      <c r="AU92" s="384"/>
      <c r="AV92" s="384"/>
      <c r="AW92" s="384"/>
      <c r="AX92" s="384"/>
      <c r="AY92" s="384"/>
      <c r="AZ92" s="434"/>
      <c r="BA92" s="434"/>
      <c r="BB92" s="434"/>
      <c r="BC92" s="384"/>
      <c r="BD92" s="385"/>
      <c r="BE92" s="382"/>
      <c r="BF92" s="384"/>
      <c r="BG92" s="384"/>
      <c r="BH92" s="384"/>
      <c r="BI92" s="384"/>
      <c r="BJ92" s="384"/>
      <c r="BK92" s="434"/>
      <c r="BL92" s="434"/>
      <c r="BM92" s="434"/>
      <c r="BN92" s="384"/>
      <c r="BO92" s="385"/>
      <c r="BP92" s="382"/>
      <c r="BQ92" s="384"/>
      <c r="BR92" s="384"/>
      <c r="BS92" s="384"/>
      <c r="BT92" s="384"/>
      <c r="BU92" s="384"/>
      <c r="BV92" s="434"/>
      <c r="BW92" s="434"/>
      <c r="BX92" s="434"/>
      <c r="BY92" s="384"/>
      <c r="BZ92" s="385"/>
      <c r="CA92" s="382"/>
      <c r="CB92" s="384"/>
      <c r="CC92" s="384"/>
      <c r="CD92" s="384"/>
      <c r="CE92" s="384"/>
      <c r="CF92" s="384"/>
      <c r="CG92" s="434"/>
      <c r="CH92" s="434"/>
      <c r="CI92" s="434"/>
      <c r="CJ92" s="384"/>
      <c r="CK92" s="385"/>
      <c r="CL92" s="382"/>
      <c r="CM92" s="384"/>
      <c r="CN92" s="384"/>
      <c r="CO92" s="384"/>
      <c r="CP92" s="384"/>
      <c r="CQ92" s="384"/>
      <c r="CR92" s="434"/>
      <c r="CS92" s="434"/>
      <c r="CT92" s="434"/>
      <c r="CU92" s="384"/>
      <c r="CV92" s="385"/>
      <c r="CW92" s="382"/>
      <c r="CX92" s="384"/>
      <c r="CY92" s="384"/>
      <c r="CZ92" s="384"/>
      <c r="DA92" s="384"/>
      <c r="DB92" s="384"/>
      <c r="DC92" s="434"/>
      <c r="DD92" s="434"/>
      <c r="DE92" s="434"/>
      <c r="DF92" s="384"/>
      <c r="DG92" s="385"/>
      <c r="DH92" s="382"/>
      <c r="DI92" s="384"/>
      <c r="DJ92" s="384"/>
      <c r="DK92" s="384"/>
      <c r="DL92" s="384"/>
      <c r="DM92" s="384"/>
      <c r="DN92" s="434"/>
      <c r="DO92" s="434"/>
      <c r="DP92" s="434"/>
      <c r="DQ92" s="384"/>
      <c r="DR92" s="385"/>
    </row>
    <row r="93" spans="1:122" ht="15" customHeight="1" x14ac:dyDescent="0.25">
      <c r="A93" s="53">
        <f>KOMatchRule</f>
        <v>0</v>
      </c>
      <c r="B93" s="247"/>
      <c r="C93" s="237"/>
      <c r="D93" s="237"/>
      <c r="E93" s="238"/>
      <c r="F93" s="239"/>
      <c r="G93" s="240"/>
      <c r="H93" s="240"/>
      <c r="I93" s="240"/>
      <c r="J93" s="241"/>
      <c r="K93" s="241"/>
      <c r="L93" s="241"/>
      <c r="M93" s="382"/>
      <c r="N93" s="370" t="s">
        <v>332</v>
      </c>
      <c r="O93" s="371"/>
      <c r="P93" s="372"/>
      <c r="Q93" s="282"/>
      <c r="R93" s="38"/>
      <c r="S93" s="434"/>
      <c r="T93" s="434"/>
      <c r="U93" s="434"/>
      <c r="V93" s="60"/>
      <c r="W93" s="385"/>
      <c r="X93" s="382"/>
      <c r="Y93" s="370" t="s">
        <v>332</v>
      </c>
      <c r="Z93" s="371"/>
      <c r="AA93" s="372"/>
      <c r="AB93" s="282"/>
      <c r="AC93" s="38"/>
      <c r="AD93" s="434"/>
      <c r="AE93" s="434"/>
      <c r="AF93" s="434"/>
      <c r="AG93" s="60"/>
      <c r="AH93" s="385"/>
      <c r="AI93" s="382"/>
      <c r="AJ93" s="370" t="s">
        <v>332</v>
      </c>
      <c r="AK93" s="371"/>
      <c r="AL93" s="372"/>
      <c r="AM93" s="282"/>
      <c r="AN93" s="38"/>
      <c r="AO93" s="434"/>
      <c r="AP93" s="434"/>
      <c r="AQ93" s="434"/>
      <c r="AR93" s="60"/>
      <c r="AS93" s="385"/>
      <c r="AT93" s="382"/>
      <c r="AU93" s="370" t="s">
        <v>332</v>
      </c>
      <c r="AV93" s="371"/>
      <c r="AW93" s="372"/>
      <c r="AX93" s="282"/>
      <c r="AY93" s="38"/>
      <c r="AZ93" s="434"/>
      <c r="BA93" s="434"/>
      <c r="BB93" s="434"/>
      <c r="BC93" s="60"/>
      <c r="BD93" s="385"/>
      <c r="BE93" s="382"/>
      <c r="BF93" s="370" t="s">
        <v>332</v>
      </c>
      <c r="BG93" s="371"/>
      <c r="BH93" s="372"/>
      <c r="BI93" s="282"/>
      <c r="BJ93" s="38"/>
      <c r="BK93" s="434"/>
      <c r="BL93" s="434"/>
      <c r="BM93" s="434"/>
      <c r="BN93" s="60"/>
      <c r="BO93" s="385"/>
      <c r="BP93" s="382"/>
      <c r="BQ93" s="370" t="s">
        <v>332</v>
      </c>
      <c r="BR93" s="371"/>
      <c r="BS93" s="372"/>
      <c r="BT93" s="282"/>
      <c r="BU93" s="38"/>
      <c r="BV93" s="434"/>
      <c r="BW93" s="434"/>
      <c r="BX93" s="434"/>
      <c r="BY93" s="60"/>
      <c r="BZ93" s="385"/>
      <c r="CA93" s="382"/>
      <c r="CB93" s="370" t="s">
        <v>332</v>
      </c>
      <c r="CC93" s="371"/>
      <c r="CD93" s="372"/>
      <c r="CE93" s="282"/>
      <c r="CF93" s="38"/>
      <c r="CG93" s="434"/>
      <c r="CH93" s="434"/>
      <c r="CI93" s="434"/>
      <c r="CJ93" s="60"/>
      <c r="CK93" s="385"/>
      <c r="CL93" s="382"/>
      <c r="CM93" s="370" t="s">
        <v>332</v>
      </c>
      <c r="CN93" s="371"/>
      <c r="CO93" s="372"/>
      <c r="CP93" s="282"/>
      <c r="CQ93" s="38"/>
      <c r="CR93" s="434"/>
      <c r="CS93" s="434"/>
      <c r="CT93" s="434"/>
      <c r="CU93" s="60"/>
      <c r="CV93" s="385"/>
      <c r="CW93" s="382"/>
      <c r="CX93" s="370" t="s">
        <v>332</v>
      </c>
      <c r="CY93" s="371"/>
      <c r="CZ93" s="372"/>
      <c r="DA93" s="282"/>
      <c r="DB93" s="38"/>
      <c r="DC93" s="434"/>
      <c r="DD93" s="434"/>
      <c r="DE93" s="434"/>
      <c r="DF93" s="60"/>
      <c r="DG93" s="385"/>
      <c r="DH93" s="382"/>
      <c r="DI93" s="370" t="s">
        <v>332</v>
      </c>
      <c r="DJ93" s="371"/>
      <c r="DK93" s="372"/>
      <c r="DL93" s="282"/>
      <c r="DM93" s="38"/>
      <c r="DN93" s="434"/>
      <c r="DO93" s="434"/>
      <c r="DP93" s="434"/>
      <c r="DQ93" s="60"/>
      <c r="DR93" s="385"/>
    </row>
    <row r="94" spans="1:122" ht="15" customHeight="1" x14ac:dyDescent="0.25">
      <c r="B94" s="247"/>
      <c r="C94" s="237"/>
      <c r="D94" s="237"/>
      <c r="E94" s="238"/>
      <c r="F94" s="239"/>
      <c r="G94" s="240"/>
      <c r="H94" s="240"/>
      <c r="I94" s="240"/>
      <c r="J94" s="241"/>
      <c r="K94" s="241"/>
      <c r="L94" s="241"/>
      <c r="M94" s="382"/>
      <c r="N94" s="376" t="s">
        <v>333</v>
      </c>
      <c r="O94" s="377"/>
      <c r="P94" s="378"/>
      <c r="Q94" s="282"/>
      <c r="R94" s="38"/>
      <c r="S94" s="434"/>
      <c r="T94" s="434"/>
      <c r="U94" s="434"/>
      <c r="V94" s="60"/>
      <c r="W94" s="385"/>
      <c r="X94" s="382"/>
      <c r="Y94" s="376" t="s">
        <v>333</v>
      </c>
      <c r="Z94" s="377"/>
      <c r="AA94" s="378"/>
      <c r="AB94" s="282"/>
      <c r="AC94" s="38"/>
      <c r="AD94" s="434"/>
      <c r="AE94" s="434"/>
      <c r="AF94" s="434"/>
      <c r="AG94" s="60"/>
      <c r="AH94" s="385"/>
      <c r="AI94" s="382"/>
      <c r="AJ94" s="376" t="s">
        <v>333</v>
      </c>
      <c r="AK94" s="377"/>
      <c r="AL94" s="378"/>
      <c r="AM94" s="282"/>
      <c r="AN94" s="38"/>
      <c r="AO94" s="434"/>
      <c r="AP94" s="434"/>
      <c r="AQ94" s="434"/>
      <c r="AR94" s="60"/>
      <c r="AS94" s="385"/>
      <c r="AT94" s="382"/>
      <c r="AU94" s="376" t="s">
        <v>333</v>
      </c>
      <c r="AV94" s="377"/>
      <c r="AW94" s="378"/>
      <c r="AX94" s="282"/>
      <c r="AY94" s="38"/>
      <c r="AZ94" s="434"/>
      <c r="BA94" s="434"/>
      <c r="BB94" s="434"/>
      <c r="BC94" s="60"/>
      <c r="BD94" s="385"/>
      <c r="BE94" s="382"/>
      <c r="BF94" s="376" t="s">
        <v>333</v>
      </c>
      <c r="BG94" s="377"/>
      <c r="BH94" s="378"/>
      <c r="BI94" s="282"/>
      <c r="BJ94" s="38"/>
      <c r="BK94" s="434"/>
      <c r="BL94" s="434"/>
      <c r="BM94" s="434"/>
      <c r="BN94" s="60"/>
      <c r="BO94" s="385"/>
      <c r="BP94" s="382"/>
      <c r="BQ94" s="376" t="s">
        <v>333</v>
      </c>
      <c r="BR94" s="377"/>
      <c r="BS94" s="378"/>
      <c r="BT94" s="282"/>
      <c r="BU94" s="38"/>
      <c r="BV94" s="434"/>
      <c r="BW94" s="434"/>
      <c r="BX94" s="434"/>
      <c r="BY94" s="60"/>
      <c r="BZ94" s="385"/>
      <c r="CA94" s="382"/>
      <c r="CB94" s="376" t="s">
        <v>333</v>
      </c>
      <c r="CC94" s="377"/>
      <c r="CD94" s="378"/>
      <c r="CE94" s="282"/>
      <c r="CF94" s="38"/>
      <c r="CG94" s="434"/>
      <c r="CH94" s="434"/>
      <c r="CI94" s="434"/>
      <c r="CJ94" s="60"/>
      <c r="CK94" s="385"/>
      <c r="CL94" s="382"/>
      <c r="CM94" s="376" t="s">
        <v>333</v>
      </c>
      <c r="CN94" s="377"/>
      <c r="CO94" s="378"/>
      <c r="CP94" s="282"/>
      <c r="CQ94" s="38"/>
      <c r="CR94" s="434"/>
      <c r="CS94" s="434"/>
      <c r="CT94" s="434"/>
      <c r="CU94" s="60"/>
      <c r="CV94" s="385"/>
      <c r="CW94" s="382"/>
      <c r="CX94" s="376" t="s">
        <v>333</v>
      </c>
      <c r="CY94" s="377"/>
      <c r="CZ94" s="378"/>
      <c r="DA94" s="282"/>
      <c r="DB94" s="38"/>
      <c r="DC94" s="434"/>
      <c r="DD94" s="434"/>
      <c r="DE94" s="434"/>
      <c r="DF94" s="60"/>
      <c r="DG94" s="385"/>
      <c r="DH94" s="382"/>
      <c r="DI94" s="376" t="s">
        <v>333</v>
      </c>
      <c r="DJ94" s="377"/>
      <c r="DK94" s="378"/>
      <c r="DL94" s="282"/>
      <c r="DM94" s="38"/>
      <c r="DN94" s="434"/>
      <c r="DO94" s="434"/>
      <c r="DP94" s="434"/>
      <c r="DQ94" s="60"/>
      <c r="DR94" s="385"/>
    </row>
    <row r="95" spans="1:122" ht="15" customHeight="1" x14ac:dyDescent="0.25">
      <c r="B95" s="247"/>
      <c r="C95" s="237"/>
      <c r="D95" s="237"/>
      <c r="E95" s="238"/>
      <c r="F95" s="239"/>
      <c r="G95" s="240"/>
      <c r="H95" s="240"/>
      <c r="I95" s="240"/>
      <c r="J95" s="241"/>
      <c r="K95" s="241"/>
      <c r="L95" s="241"/>
      <c r="M95" s="382"/>
      <c r="N95" s="373" t="s">
        <v>330</v>
      </c>
      <c r="O95" s="374"/>
      <c r="P95" s="375"/>
      <c r="Q95" s="282"/>
      <c r="R95" s="38"/>
      <c r="S95" s="434"/>
      <c r="T95" s="434"/>
      <c r="U95" s="434"/>
      <c r="V95" s="60"/>
      <c r="W95" s="385"/>
      <c r="X95" s="382"/>
      <c r="Y95" s="373" t="s">
        <v>330</v>
      </c>
      <c r="Z95" s="374"/>
      <c r="AA95" s="375"/>
      <c r="AB95" s="282"/>
      <c r="AC95" s="38"/>
      <c r="AD95" s="434"/>
      <c r="AE95" s="434"/>
      <c r="AF95" s="434"/>
      <c r="AG95" s="60"/>
      <c r="AH95" s="385"/>
      <c r="AI95" s="382"/>
      <c r="AJ95" s="373" t="s">
        <v>330</v>
      </c>
      <c r="AK95" s="374"/>
      <c r="AL95" s="375"/>
      <c r="AM95" s="282"/>
      <c r="AN95" s="38"/>
      <c r="AO95" s="434"/>
      <c r="AP95" s="434"/>
      <c r="AQ95" s="434"/>
      <c r="AR95" s="60"/>
      <c r="AS95" s="385"/>
      <c r="AT95" s="382"/>
      <c r="AU95" s="373" t="s">
        <v>330</v>
      </c>
      <c r="AV95" s="374"/>
      <c r="AW95" s="375"/>
      <c r="AX95" s="282"/>
      <c r="AY95" s="38"/>
      <c r="AZ95" s="434"/>
      <c r="BA95" s="434"/>
      <c r="BB95" s="434"/>
      <c r="BC95" s="60"/>
      <c r="BD95" s="385"/>
      <c r="BE95" s="382"/>
      <c r="BF95" s="373" t="s">
        <v>330</v>
      </c>
      <c r="BG95" s="374"/>
      <c r="BH95" s="375"/>
      <c r="BI95" s="282"/>
      <c r="BJ95" s="38"/>
      <c r="BK95" s="434"/>
      <c r="BL95" s="434"/>
      <c r="BM95" s="434"/>
      <c r="BN95" s="60"/>
      <c r="BO95" s="385"/>
      <c r="BP95" s="382"/>
      <c r="BQ95" s="373" t="s">
        <v>330</v>
      </c>
      <c r="BR95" s="374"/>
      <c r="BS95" s="375"/>
      <c r="BT95" s="282"/>
      <c r="BU95" s="38"/>
      <c r="BV95" s="434"/>
      <c r="BW95" s="434"/>
      <c r="BX95" s="434"/>
      <c r="BY95" s="60"/>
      <c r="BZ95" s="385"/>
      <c r="CA95" s="382"/>
      <c r="CB95" s="373" t="s">
        <v>330</v>
      </c>
      <c r="CC95" s="374"/>
      <c r="CD95" s="375"/>
      <c r="CE95" s="282"/>
      <c r="CF95" s="38"/>
      <c r="CG95" s="434"/>
      <c r="CH95" s="434"/>
      <c r="CI95" s="434"/>
      <c r="CJ95" s="60"/>
      <c r="CK95" s="385"/>
      <c r="CL95" s="382"/>
      <c r="CM95" s="373" t="s">
        <v>330</v>
      </c>
      <c r="CN95" s="374"/>
      <c r="CO95" s="375"/>
      <c r="CP95" s="282"/>
      <c r="CQ95" s="38"/>
      <c r="CR95" s="434"/>
      <c r="CS95" s="434"/>
      <c r="CT95" s="434"/>
      <c r="CU95" s="60"/>
      <c r="CV95" s="385"/>
      <c r="CW95" s="382"/>
      <c r="CX95" s="373" t="s">
        <v>330</v>
      </c>
      <c r="CY95" s="374"/>
      <c r="CZ95" s="375"/>
      <c r="DA95" s="282"/>
      <c r="DB95" s="38"/>
      <c r="DC95" s="434"/>
      <c r="DD95" s="434"/>
      <c r="DE95" s="434"/>
      <c r="DF95" s="60"/>
      <c r="DG95" s="385"/>
      <c r="DH95" s="382"/>
      <c r="DI95" s="373" t="s">
        <v>330</v>
      </c>
      <c r="DJ95" s="374"/>
      <c r="DK95" s="375"/>
      <c r="DL95" s="282"/>
      <c r="DM95" s="38"/>
      <c r="DN95" s="434"/>
      <c r="DO95" s="434"/>
      <c r="DP95" s="434"/>
      <c r="DQ95" s="60"/>
      <c r="DR95" s="385"/>
    </row>
    <row r="96" spans="1:122" ht="15" customHeight="1" x14ac:dyDescent="0.25">
      <c r="B96" s="247"/>
      <c r="C96" s="237"/>
      <c r="D96" s="237"/>
      <c r="E96" s="238"/>
      <c r="F96" s="239"/>
      <c r="G96" s="240"/>
      <c r="H96" s="240"/>
      <c r="I96" s="240"/>
      <c r="J96" s="241"/>
      <c r="K96" s="241"/>
      <c r="L96" s="241"/>
      <c r="M96" s="382"/>
      <c r="N96" s="38"/>
      <c r="O96" s="388"/>
      <c r="P96" s="388"/>
      <c r="Q96" s="388"/>
      <c r="R96" s="38"/>
      <c r="S96" s="434"/>
      <c r="T96" s="434"/>
      <c r="U96" s="434"/>
      <c r="V96" s="38"/>
      <c r="W96" s="385"/>
      <c r="X96" s="382"/>
      <c r="Y96" s="38"/>
      <c r="Z96" s="388"/>
      <c r="AA96" s="388"/>
      <c r="AB96" s="388"/>
      <c r="AC96" s="38"/>
      <c r="AD96" s="434"/>
      <c r="AE96" s="434"/>
      <c r="AF96" s="434"/>
      <c r="AG96" s="38"/>
      <c r="AH96" s="385"/>
      <c r="AI96" s="382"/>
      <c r="AJ96" s="38"/>
      <c r="AK96" s="388"/>
      <c r="AL96" s="388"/>
      <c r="AM96" s="388"/>
      <c r="AN96" s="38"/>
      <c r="AO96" s="434"/>
      <c r="AP96" s="434"/>
      <c r="AQ96" s="434"/>
      <c r="AR96" s="38"/>
      <c r="AS96" s="385"/>
      <c r="AT96" s="382"/>
      <c r="AU96" s="38"/>
      <c r="AV96" s="388"/>
      <c r="AW96" s="388"/>
      <c r="AX96" s="388"/>
      <c r="AY96" s="38"/>
      <c r="AZ96" s="434"/>
      <c r="BA96" s="434"/>
      <c r="BB96" s="434"/>
      <c r="BC96" s="38"/>
      <c r="BD96" s="385"/>
      <c r="BE96" s="382"/>
      <c r="BF96" s="38"/>
      <c r="BG96" s="388"/>
      <c r="BH96" s="388"/>
      <c r="BI96" s="388"/>
      <c r="BJ96" s="38"/>
      <c r="BK96" s="434"/>
      <c r="BL96" s="434"/>
      <c r="BM96" s="434"/>
      <c r="BN96" s="38"/>
      <c r="BO96" s="385"/>
      <c r="BP96" s="382"/>
      <c r="BQ96" s="38"/>
      <c r="BR96" s="388"/>
      <c r="BS96" s="388"/>
      <c r="BT96" s="388"/>
      <c r="BU96" s="38"/>
      <c r="BV96" s="434"/>
      <c r="BW96" s="434"/>
      <c r="BX96" s="434"/>
      <c r="BY96" s="38"/>
      <c r="BZ96" s="385"/>
      <c r="CA96" s="382"/>
      <c r="CB96" s="38"/>
      <c r="CC96" s="388"/>
      <c r="CD96" s="388"/>
      <c r="CE96" s="388"/>
      <c r="CF96" s="38"/>
      <c r="CG96" s="434"/>
      <c r="CH96" s="434"/>
      <c r="CI96" s="434"/>
      <c r="CJ96" s="38"/>
      <c r="CK96" s="385"/>
      <c r="CL96" s="382"/>
      <c r="CM96" s="38"/>
      <c r="CN96" s="388"/>
      <c r="CO96" s="388"/>
      <c r="CP96" s="388"/>
      <c r="CQ96" s="38"/>
      <c r="CR96" s="434"/>
      <c r="CS96" s="434"/>
      <c r="CT96" s="434"/>
      <c r="CU96" s="38"/>
      <c r="CV96" s="385"/>
      <c r="CW96" s="382"/>
      <c r="CX96" s="38"/>
      <c r="CY96" s="388"/>
      <c r="CZ96" s="388"/>
      <c r="DA96" s="388"/>
      <c r="DB96" s="38"/>
      <c r="DC96" s="434"/>
      <c r="DD96" s="434"/>
      <c r="DE96" s="434"/>
      <c r="DF96" s="38"/>
      <c r="DG96" s="385"/>
      <c r="DH96" s="382"/>
      <c r="DI96" s="38"/>
      <c r="DJ96" s="388"/>
      <c r="DK96" s="388"/>
      <c r="DL96" s="388"/>
      <c r="DM96" s="38"/>
      <c r="DN96" s="434"/>
      <c r="DO96" s="434"/>
      <c r="DP96" s="434"/>
      <c r="DQ96" s="38"/>
      <c r="DR96" s="385"/>
    </row>
    <row r="97" spans="2:122" ht="15" customHeight="1" x14ac:dyDescent="0.25">
      <c r="B97" s="247"/>
      <c r="C97" s="237"/>
      <c r="D97" s="237"/>
      <c r="E97" s="238"/>
      <c r="F97" s="281" t="s">
        <v>22</v>
      </c>
      <c r="G97" s="449" t="s">
        <v>362</v>
      </c>
      <c r="H97" s="450"/>
      <c r="I97" s="450"/>
      <c r="J97" s="241"/>
      <c r="K97" s="241"/>
      <c r="L97" s="241"/>
      <c r="M97" s="382"/>
      <c r="N97" s="368" t="s">
        <v>22</v>
      </c>
      <c r="O97" s="424"/>
      <c r="P97" s="424"/>
      <c r="Q97" s="424"/>
      <c r="R97" s="38"/>
      <c r="S97" s="434"/>
      <c r="T97" s="434"/>
      <c r="U97" s="434"/>
      <c r="V97" s="47"/>
      <c r="W97" s="385"/>
      <c r="X97" s="382"/>
      <c r="Y97" s="368" t="s">
        <v>22</v>
      </c>
      <c r="Z97" s="426"/>
      <c r="AA97" s="427"/>
      <c r="AB97" s="423"/>
      <c r="AC97" s="38"/>
      <c r="AD97" s="434"/>
      <c r="AE97" s="434"/>
      <c r="AF97" s="434"/>
      <c r="AG97" s="47"/>
      <c r="AH97" s="385"/>
      <c r="AI97" s="382"/>
      <c r="AJ97" s="368" t="s">
        <v>22</v>
      </c>
      <c r="AK97" s="426"/>
      <c r="AL97" s="427"/>
      <c r="AM97" s="423"/>
      <c r="AN97" s="38"/>
      <c r="AO97" s="434"/>
      <c r="AP97" s="434"/>
      <c r="AQ97" s="434"/>
      <c r="AR97" s="47"/>
      <c r="AS97" s="385"/>
      <c r="AT97" s="382"/>
      <c r="AU97" s="368" t="s">
        <v>22</v>
      </c>
      <c r="AV97" s="426"/>
      <c r="AW97" s="427"/>
      <c r="AX97" s="423"/>
      <c r="AY97" s="38"/>
      <c r="AZ97" s="434"/>
      <c r="BA97" s="434"/>
      <c r="BB97" s="434"/>
      <c r="BC97" s="47"/>
      <c r="BD97" s="385"/>
      <c r="BE97" s="382"/>
      <c r="BF97" s="368" t="s">
        <v>22</v>
      </c>
      <c r="BG97" s="426"/>
      <c r="BH97" s="427"/>
      <c r="BI97" s="423"/>
      <c r="BJ97" s="38"/>
      <c r="BK97" s="434"/>
      <c r="BL97" s="434"/>
      <c r="BM97" s="434"/>
      <c r="BN97" s="47"/>
      <c r="BO97" s="385"/>
      <c r="BP97" s="382"/>
      <c r="BQ97" s="368" t="s">
        <v>22</v>
      </c>
      <c r="BR97" s="426"/>
      <c r="BS97" s="427"/>
      <c r="BT97" s="423"/>
      <c r="BU97" s="38"/>
      <c r="BV97" s="434"/>
      <c r="BW97" s="434"/>
      <c r="BX97" s="434"/>
      <c r="BY97" s="47"/>
      <c r="BZ97" s="385"/>
      <c r="CA97" s="382"/>
      <c r="CB97" s="368" t="s">
        <v>22</v>
      </c>
      <c r="CC97" s="426"/>
      <c r="CD97" s="427"/>
      <c r="CE97" s="423"/>
      <c r="CF97" s="38"/>
      <c r="CG97" s="434"/>
      <c r="CH97" s="434"/>
      <c r="CI97" s="434"/>
      <c r="CJ97" s="47"/>
      <c r="CK97" s="385"/>
      <c r="CL97" s="382"/>
      <c r="CM97" s="368" t="s">
        <v>22</v>
      </c>
      <c r="CN97" s="426"/>
      <c r="CO97" s="427"/>
      <c r="CP97" s="423"/>
      <c r="CQ97" s="38"/>
      <c r="CR97" s="434"/>
      <c r="CS97" s="434"/>
      <c r="CT97" s="434"/>
      <c r="CU97" s="47"/>
      <c r="CV97" s="385"/>
      <c r="CW97" s="382"/>
      <c r="CX97" s="368" t="s">
        <v>22</v>
      </c>
      <c r="CY97" s="426"/>
      <c r="CZ97" s="427"/>
      <c r="DA97" s="423"/>
      <c r="DB97" s="38"/>
      <c r="DC97" s="434"/>
      <c r="DD97" s="434"/>
      <c r="DE97" s="434"/>
      <c r="DF97" s="47"/>
      <c r="DG97" s="385"/>
      <c r="DH97" s="382"/>
      <c r="DI97" s="368" t="s">
        <v>22</v>
      </c>
      <c r="DJ97" s="426"/>
      <c r="DK97" s="427"/>
      <c r="DL97" s="423"/>
      <c r="DM97" s="38"/>
      <c r="DN97" s="434"/>
      <c r="DO97" s="434"/>
      <c r="DP97" s="434"/>
      <c r="DQ97" s="47"/>
      <c r="DR97" s="385"/>
    </row>
    <row r="98" spans="2:122" ht="15.75" customHeight="1" thickBot="1" x14ac:dyDescent="0.3">
      <c r="B98" s="247"/>
      <c r="C98" s="237"/>
      <c r="D98" s="237"/>
      <c r="E98" s="238"/>
      <c r="F98" s="281" t="s">
        <v>23</v>
      </c>
      <c r="G98" s="449" t="s">
        <v>366</v>
      </c>
      <c r="H98" s="450"/>
      <c r="I98" s="450"/>
      <c r="J98" s="241"/>
      <c r="K98" s="241"/>
      <c r="L98" s="241"/>
      <c r="M98" s="383"/>
      <c r="N98" s="369" t="s">
        <v>23</v>
      </c>
      <c r="O98" s="451"/>
      <c r="P98" s="451"/>
      <c r="Q98" s="451"/>
      <c r="R98" s="387"/>
      <c r="S98" s="435"/>
      <c r="T98" s="435"/>
      <c r="U98" s="435"/>
      <c r="V98" s="365"/>
      <c r="W98" s="390"/>
      <c r="X98" s="383"/>
      <c r="Y98" s="369" t="s">
        <v>23</v>
      </c>
      <c r="Z98" s="420"/>
      <c r="AA98" s="421"/>
      <c r="AB98" s="422"/>
      <c r="AC98" s="387"/>
      <c r="AD98" s="435"/>
      <c r="AE98" s="435"/>
      <c r="AF98" s="435"/>
      <c r="AG98" s="365"/>
      <c r="AH98" s="390"/>
      <c r="AI98" s="383"/>
      <c r="AJ98" s="369" t="s">
        <v>23</v>
      </c>
      <c r="AK98" s="420"/>
      <c r="AL98" s="421"/>
      <c r="AM98" s="422"/>
      <c r="AN98" s="387"/>
      <c r="AO98" s="435"/>
      <c r="AP98" s="435"/>
      <c r="AQ98" s="435"/>
      <c r="AR98" s="365"/>
      <c r="AS98" s="390"/>
      <c r="AT98" s="383"/>
      <c r="AU98" s="369" t="s">
        <v>23</v>
      </c>
      <c r="AV98" s="420"/>
      <c r="AW98" s="421"/>
      <c r="AX98" s="422"/>
      <c r="AY98" s="387"/>
      <c r="AZ98" s="435"/>
      <c r="BA98" s="435"/>
      <c r="BB98" s="435"/>
      <c r="BC98" s="365"/>
      <c r="BD98" s="390"/>
      <c r="BE98" s="383"/>
      <c r="BF98" s="369" t="s">
        <v>23</v>
      </c>
      <c r="BG98" s="420"/>
      <c r="BH98" s="421"/>
      <c r="BI98" s="422"/>
      <c r="BJ98" s="387"/>
      <c r="BK98" s="435"/>
      <c r="BL98" s="435"/>
      <c r="BM98" s="435"/>
      <c r="BN98" s="365"/>
      <c r="BO98" s="390"/>
      <c r="BP98" s="383"/>
      <c r="BQ98" s="369" t="s">
        <v>23</v>
      </c>
      <c r="BR98" s="420"/>
      <c r="BS98" s="421"/>
      <c r="BT98" s="422"/>
      <c r="BU98" s="387"/>
      <c r="BV98" s="435"/>
      <c r="BW98" s="435"/>
      <c r="BX98" s="435"/>
      <c r="BY98" s="365"/>
      <c r="BZ98" s="390"/>
      <c r="CA98" s="383"/>
      <c r="CB98" s="369" t="s">
        <v>23</v>
      </c>
      <c r="CC98" s="420"/>
      <c r="CD98" s="421"/>
      <c r="CE98" s="422"/>
      <c r="CF98" s="387"/>
      <c r="CG98" s="435"/>
      <c r="CH98" s="435"/>
      <c r="CI98" s="435"/>
      <c r="CJ98" s="365"/>
      <c r="CK98" s="390"/>
      <c r="CL98" s="383"/>
      <c r="CM98" s="369" t="s">
        <v>23</v>
      </c>
      <c r="CN98" s="420"/>
      <c r="CO98" s="421"/>
      <c r="CP98" s="422"/>
      <c r="CQ98" s="387"/>
      <c r="CR98" s="435"/>
      <c r="CS98" s="435"/>
      <c r="CT98" s="435"/>
      <c r="CU98" s="365"/>
      <c r="CV98" s="390"/>
      <c r="CW98" s="383"/>
      <c r="CX98" s="369" t="s">
        <v>23</v>
      </c>
      <c r="CY98" s="420"/>
      <c r="CZ98" s="421"/>
      <c r="DA98" s="422"/>
      <c r="DB98" s="387"/>
      <c r="DC98" s="435"/>
      <c r="DD98" s="435"/>
      <c r="DE98" s="435"/>
      <c r="DF98" s="365"/>
      <c r="DG98" s="390"/>
      <c r="DH98" s="383"/>
      <c r="DI98" s="369" t="s">
        <v>23</v>
      </c>
      <c r="DJ98" s="420"/>
      <c r="DK98" s="421"/>
      <c r="DL98" s="422"/>
      <c r="DM98" s="387"/>
      <c r="DN98" s="435"/>
      <c r="DO98" s="435"/>
      <c r="DP98" s="435"/>
      <c r="DQ98" s="365"/>
      <c r="DR98" s="390"/>
    </row>
    <row r="99" spans="2:122" x14ac:dyDescent="0.25">
      <c r="B99" s="247"/>
      <c r="C99" s="237"/>
      <c r="D99" s="237"/>
      <c r="E99" s="238"/>
      <c r="F99" s="239"/>
      <c r="G99" s="241"/>
      <c r="H99" s="241"/>
      <c r="I99" s="240"/>
      <c r="J99" s="241"/>
      <c r="K99" s="241"/>
      <c r="L99" s="251"/>
      <c r="X99" s="46"/>
      <c r="AI99" s="46"/>
      <c r="AS99" s="98"/>
      <c r="AT99" s="46"/>
      <c r="BD99" s="98"/>
      <c r="BE99" s="46"/>
      <c r="BO99" s="98"/>
      <c r="BP99" s="46"/>
      <c r="BZ99" s="98"/>
      <c r="CA99" s="46"/>
      <c r="CK99" s="98"/>
      <c r="CL99" s="46"/>
      <c r="CV99" s="98"/>
      <c r="CW99" s="46"/>
      <c r="DG99" s="98"/>
      <c r="DH99" s="46"/>
      <c r="DR99" s="98"/>
    </row>
    <row r="100" spans="2:122" x14ac:dyDescent="0.25">
      <c r="B100" s="269"/>
      <c r="C100" s="270"/>
      <c r="D100" s="270"/>
      <c r="E100" s="271"/>
      <c r="F100" s="272"/>
      <c r="G100" s="273"/>
      <c r="H100" s="273"/>
      <c r="I100" s="274"/>
      <c r="J100" s="273"/>
      <c r="K100" s="273"/>
      <c r="L100" s="275"/>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99"/>
      <c r="AT100" s="61"/>
      <c r="AU100" s="61"/>
      <c r="AV100" s="61"/>
      <c r="AW100" s="61"/>
      <c r="AX100" s="61"/>
      <c r="AY100" s="61"/>
      <c r="AZ100" s="61"/>
      <c r="BA100" s="61"/>
      <c r="BB100" s="61"/>
      <c r="BC100" s="61"/>
      <c r="BD100" s="99"/>
      <c r="BE100" s="61"/>
      <c r="BF100" s="61"/>
      <c r="BG100" s="61"/>
      <c r="BH100" s="61"/>
      <c r="BI100" s="61"/>
      <c r="BJ100" s="61"/>
      <c r="BK100" s="61"/>
      <c r="BL100" s="61"/>
      <c r="BM100" s="61"/>
      <c r="BN100" s="61"/>
      <c r="BO100" s="99"/>
      <c r="BP100" s="61"/>
      <c r="BQ100" s="61"/>
      <c r="BR100" s="61"/>
      <c r="BS100" s="61"/>
      <c r="BT100" s="61"/>
      <c r="BU100" s="61"/>
      <c r="BV100" s="61"/>
      <c r="BW100" s="61"/>
      <c r="BX100" s="61"/>
      <c r="BY100" s="61"/>
      <c r="BZ100" s="99"/>
      <c r="CA100" s="61"/>
      <c r="CB100" s="61"/>
      <c r="CC100" s="61"/>
      <c r="CD100" s="61"/>
      <c r="CE100" s="61"/>
      <c r="CF100" s="61"/>
      <c r="CG100" s="61"/>
      <c r="CH100" s="61"/>
      <c r="CI100" s="61"/>
      <c r="CJ100" s="61"/>
      <c r="CK100" s="99"/>
      <c r="CL100" s="61"/>
      <c r="CM100" s="61"/>
      <c r="CN100" s="61"/>
      <c r="CO100" s="61"/>
      <c r="CP100" s="61"/>
      <c r="CQ100" s="61"/>
      <c r="CR100" s="61"/>
      <c r="CS100" s="61"/>
      <c r="CT100" s="61"/>
      <c r="CU100" s="61"/>
      <c r="CV100" s="99"/>
      <c r="CW100" s="61"/>
      <c r="CX100" s="61"/>
      <c r="CY100" s="61"/>
      <c r="CZ100" s="61"/>
      <c r="DA100" s="61"/>
      <c r="DB100" s="61"/>
      <c r="DC100" s="61"/>
      <c r="DD100" s="61"/>
      <c r="DE100" s="61"/>
      <c r="DF100" s="61"/>
      <c r="DG100" s="99"/>
      <c r="DH100" s="61"/>
      <c r="DI100" s="61"/>
      <c r="DJ100" s="61"/>
      <c r="DK100" s="61"/>
      <c r="DL100" s="61"/>
      <c r="DM100" s="61"/>
      <c r="DN100" s="61"/>
      <c r="DO100" s="61"/>
      <c r="DP100" s="61"/>
      <c r="DQ100" s="61"/>
      <c r="DR100" s="99"/>
    </row>
    <row r="101" spans="2:122" ht="14.45" customHeight="1" x14ac:dyDescent="0.25">
      <c r="B101" s="131" t="s">
        <v>367</v>
      </c>
    </row>
    <row r="102" spans="2:122" x14ac:dyDescent="0.25">
      <c r="B102" s="105" t="s">
        <v>64</v>
      </c>
      <c r="C102" s="106"/>
      <c r="D102" s="106"/>
      <c r="E102" s="106"/>
      <c r="F102" s="106"/>
      <c r="G102" s="106"/>
      <c r="H102" s="106"/>
      <c r="I102" s="106"/>
      <c r="J102" s="106"/>
      <c r="K102" s="106"/>
      <c r="M102" s="105" t="s">
        <v>109</v>
      </c>
      <c r="N102" s="106"/>
      <c r="O102" s="106"/>
      <c r="P102" s="106"/>
      <c r="Q102" s="106"/>
      <c r="R102" s="106"/>
      <c r="S102" s="106"/>
      <c r="T102" s="106"/>
      <c r="U102" s="106"/>
      <c r="V102" s="107"/>
    </row>
    <row r="103" spans="2:122" ht="14.45" customHeight="1" x14ac:dyDescent="0.25">
      <c r="B103" s="108" t="s">
        <v>118</v>
      </c>
      <c r="C103" s="106" t="s">
        <v>158</v>
      </c>
      <c r="D103" s="106"/>
      <c r="E103" s="106"/>
      <c r="F103" s="106"/>
      <c r="G103" s="106"/>
      <c r="H103" s="106"/>
      <c r="I103" s="106"/>
      <c r="J103" s="106"/>
      <c r="K103" s="106"/>
      <c r="M103" s="276" t="s">
        <v>110</v>
      </c>
      <c r="N103" s="277"/>
      <c r="O103" s="277"/>
      <c r="P103" s="277"/>
      <c r="Q103" s="277"/>
      <c r="R103" s="106"/>
      <c r="S103" s="106"/>
      <c r="T103" s="106"/>
      <c r="U103" s="106"/>
      <c r="V103" s="107"/>
    </row>
    <row r="104" spans="2:122" x14ac:dyDescent="0.25">
      <c r="B104" s="108" t="s">
        <v>118</v>
      </c>
      <c r="C104" s="106" t="s">
        <v>116</v>
      </c>
      <c r="D104" s="106"/>
      <c r="E104" s="106"/>
      <c r="F104" s="106"/>
      <c r="G104" s="106"/>
      <c r="H104" s="106"/>
      <c r="I104" s="106"/>
      <c r="J104" s="106"/>
      <c r="K104" s="106"/>
      <c r="M104" s="108" t="s">
        <v>118</v>
      </c>
      <c r="N104" s="106" t="s">
        <v>156</v>
      </c>
      <c r="O104" s="106"/>
      <c r="P104" s="106"/>
      <c r="Q104" s="106"/>
      <c r="R104" s="107"/>
      <c r="S104" s="107"/>
      <c r="T104" s="107"/>
      <c r="U104" s="107"/>
      <c r="V104" s="107"/>
    </row>
    <row r="105" spans="2:122" x14ac:dyDescent="0.25">
      <c r="B105" s="108" t="s">
        <v>118</v>
      </c>
      <c r="C105" s="106" t="s">
        <v>359</v>
      </c>
      <c r="D105" s="106"/>
      <c r="E105" s="106"/>
      <c r="F105" s="106"/>
      <c r="G105" s="106"/>
      <c r="H105" s="106"/>
      <c r="I105" s="106"/>
      <c r="J105" s="106"/>
      <c r="K105" s="106"/>
      <c r="M105" s="108" t="s">
        <v>118</v>
      </c>
      <c r="N105" s="130" t="s">
        <v>157</v>
      </c>
      <c r="O105" s="117"/>
      <c r="P105" s="117"/>
      <c r="Q105" s="117"/>
      <c r="R105" s="117"/>
      <c r="S105" s="117"/>
      <c r="T105" s="117"/>
      <c r="U105" s="117"/>
      <c r="V105" s="117"/>
    </row>
    <row r="106" spans="2:122" x14ac:dyDescent="0.25">
      <c r="B106" s="106"/>
      <c r="C106" s="63"/>
      <c r="D106" s="106"/>
      <c r="E106" s="106"/>
      <c r="F106" s="106"/>
      <c r="G106" s="106"/>
      <c r="H106" s="106"/>
      <c r="I106" s="106"/>
      <c r="J106" s="106"/>
      <c r="K106" s="106"/>
      <c r="M106" s="108" t="s">
        <v>118</v>
      </c>
      <c r="N106" s="106" t="s">
        <v>360</v>
      </c>
      <c r="O106" s="106"/>
      <c r="P106" s="106"/>
      <c r="Q106" s="106"/>
      <c r="R106" s="117"/>
      <c r="S106" s="117"/>
      <c r="T106" s="117"/>
      <c r="U106" s="117"/>
      <c r="V106" s="117"/>
    </row>
    <row r="107" spans="2:122" ht="14.45" customHeight="1" x14ac:dyDescent="0.25">
      <c r="B107" s="106"/>
      <c r="C107" s="26"/>
      <c r="D107" s="106"/>
      <c r="E107" s="106"/>
      <c r="F107" s="106"/>
      <c r="G107" s="106"/>
      <c r="H107" s="106"/>
      <c r="I107" s="106"/>
      <c r="J107" s="106"/>
      <c r="K107" s="106"/>
      <c r="M107" s="108" t="s">
        <v>118</v>
      </c>
      <c r="N107" s="106" t="s">
        <v>361</v>
      </c>
      <c r="O107" s="106"/>
      <c r="P107" s="106"/>
      <c r="Q107" s="106"/>
      <c r="R107" s="106"/>
      <c r="S107" s="106"/>
      <c r="T107" s="106"/>
      <c r="U107" s="106"/>
      <c r="V107" s="107"/>
    </row>
    <row r="108" spans="2:122" x14ac:dyDescent="0.25">
      <c r="B108" s="108" t="s">
        <v>118</v>
      </c>
      <c r="C108" s="63" t="s">
        <v>160</v>
      </c>
      <c r="R108" s="106"/>
      <c r="S108" s="106"/>
      <c r="T108" s="106"/>
      <c r="U108" s="106"/>
      <c r="V108" s="107"/>
    </row>
    <row r="109" spans="2:122" x14ac:dyDescent="0.25">
      <c r="B109" s="108" t="s">
        <v>118</v>
      </c>
      <c r="C109" s="446" t="s">
        <v>76</v>
      </c>
      <c r="D109" s="446"/>
      <c r="E109" s="446"/>
      <c r="F109" s="446"/>
      <c r="G109" s="446"/>
      <c r="H109" s="446"/>
      <c r="I109" s="446"/>
      <c r="J109" s="446"/>
      <c r="K109" s="446"/>
      <c r="M109" s="109" t="s">
        <v>111</v>
      </c>
      <c r="N109" s="110"/>
      <c r="O109" s="110"/>
      <c r="P109" s="110"/>
      <c r="Q109" s="110"/>
    </row>
    <row r="110" spans="2:122" x14ac:dyDescent="0.25">
      <c r="C110" s="446"/>
      <c r="D110" s="446"/>
      <c r="E110" s="446"/>
      <c r="F110" s="446"/>
      <c r="G110" s="446"/>
      <c r="H110" s="446"/>
      <c r="I110" s="446"/>
      <c r="J110" s="446"/>
      <c r="K110" s="446"/>
      <c r="M110" s="108" t="s">
        <v>118</v>
      </c>
      <c r="N110" s="106" t="s">
        <v>112</v>
      </c>
      <c r="O110" s="106"/>
      <c r="P110" s="106"/>
      <c r="Q110" s="106"/>
      <c r="R110" s="106"/>
      <c r="S110" s="106"/>
      <c r="T110" s="106"/>
      <c r="U110" s="106"/>
      <c r="V110" s="107"/>
    </row>
    <row r="111" spans="2:122" x14ac:dyDescent="0.25">
      <c r="B111" s="108" t="s">
        <v>118</v>
      </c>
      <c r="C111" s="446" t="s">
        <v>79</v>
      </c>
      <c r="D111" s="446"/>
      <c r="E111" s="446"/>
      <c r="F111" s="446"/>
      <c r="G111" s="446"/>
      <c r="H111" s="446"/>
      <c r="I111" s="446"/>
      <c r="J111" s="446"/>
      <c r="K111" s="446"/>
      <c r="M111" s="108" t="s">
        <v>118</v>
      </c>
      <c r="N111" s="130" t="s">
        <v>113</v>
      </c>
      <c r="O111" s="117"/>
      <c r="P111" s="117"/>
      <c r="Q111" s="117"/>
      <c r="R111" s="106"/>
      <c r="S111" s="106"/>
      <c r="T111" s="106"/>
      <c r="U111" s="106"/>
      <c r="V111" s="107"/>
    </row>
    <row r="112" spans="2:122" ht="14.45" customHeight="1" x14ac:dyDescent="0.25">
      <c r="C112" s="446"/>
      <c r="D112" s="446"/>
      <c r="E112" s="446"/>
      <c r="F112" s="446"/>
      <c r="G112" s="446"/>
      <c r="H112" s="446"/>
      <c r="I112" s="446"/>
      <c r="J112" s="446"/>
      <c r="K112" s="446"/>
      <c r="M112" s="108" t="s">
        <v>118</v>
      </c>
      <c r="N112" s="106" t="s">
        <v>114</v>
      </c>
      <c r="O112" s="106"/>
      <c r="P112" s="106"/>
      <c r="Q112" s="106"/>
      <c r="R112" s="117"/>
      <c r="S112" s="117"/>
      <c r="T112" s="117"/>
      <c r="U112" s="117"/>
      <c r="V112" s="117"/>
    </row>
    <row r="113" spans="2:22" ht="14.45" customHeight="1" x14ac:dyDescent="0.25">
      <c r="B113" s="108" t="s">
        <v>118</v>
      </c>
      <c r="C113" s="446" t="s">
        <v>159</v>
      </c>
      <c r="D113" s="446"/>
      <c r="E113" s="446"/>
      <c r="F113" s="446"/>
      <c r="G113" s="446"/>
      <c r="H113" s="446"/>
      <c r="I113" s="446"/>
      <c r="J113" s="446"/>
      <c r="K113" s="446"/>
      <c r="M113" s="108" t="s">
        <v>118</v>
      </c>
      <c r="N113" s="106" t="s">
        <v>115</v>
      </c>
      <c r="O113" s="106"/>
      <c r="P113" s="106"/>
      <c r="Q113" s="106"/>
      <c r="R113" s="117"/>
      <c r="S113" s="117"/>
      <c r="T113" s="117"/>
      <c r="U113" s="117"/>
      <c r="V113" s="117"/>
    </row>
    <row r="114" spans="2:22" ht="14.45" customHeight="1" x14ac:dyDescent="0.25">
      <c r="C114" s="446"/>
      <c r="D114" s="446"/>
      <c r="E114" s="446"/>
      <c r="F114" s="446"/>
      <c r="G114" s="446"/>
      <c r="H114" s="446"/>
      <c r="I114" s="446"/>
      <c r="J114" s="446"/>
      <c r="K114" s="446"/>
      <c r="R114" s="106"/>
      <c r="S114" s="106"/>
      <c r="T114" s="106"/>
      <c r="U114" s="106"/>
      <c r="V114" s="107"/>
    </row>
    <row r="115" spans="2:22" x14ac:dyDescent="0.25">
      <c r="M115" s="24" t="s">
        <v>65</v>
      </c>
      <c r="R115" s="106"/>
      <c r="S115" s="106"/>
      <c r="T115" s="106"/>
      <c r="U115" s="106"/>
      <c r="V115" s="107"/>
    </row>
    <row r="116" spans="2:22" ht="14.1" customHeight="1" x14ac:dyDescent="0.25">
      <c r="B116" s="108" t="s">
        <v>118</v>
      </c>
      <c r="C116" s="445" t="s">
        <v>117</v>
      </c>
      <c r="D116" s="445"/>
      <c r="E116" s="445"/>
      <c r="F116" s="445"/>
      <c r="G116" s="445"/>
      <c r="H116" s="445"/>
      <c r="I116" s="445"/>
      <c r="J116" s="445"/>
      <c r="K116" s="445"/>
      <c r="L116" s="445"/>
      <c r="M116" s="64" t="s">
        <v>67</v>
      </c>
    </row>
    <row r="117" spans="2:22" x14ac:dyDescent="0.25">
      <c r="B117" s="106"/>
      <c r="C117" s="445"/>
      <c r="D117" s="445"/>
      <c r="E117" s="445"/>
      <c r="F117" s="445"/>
      <c r="G117" s="445"/>
      <c r="H117" s="445"/>
      <c r="I117" s="445"/>
      <c r="J117" s="445"/>
      <c r="K117" s="445"/>
      <c r="L117" s="445"/>
      <c r="M117" s="128" t="s">
        <v>68</v>
      </c>
      <c r="N117" s="2" t="s">
        <v>69</v>
      </c>
    </row>
    <row r="118" spans="2:22" ht="14.45" customHeight="1" x14ac:dyDescent="0.25">
      <c r="L118" s="106"/>
      <c r="M118" s="127" t="s">
        <v>68</v>
      </c>
      <c r="N118" s="2" t="s">
        <v>70</v>
      </c>
    </row>
    <row r="119" spans="2:22" x14ac:dyDescent="0.25">
      <c r="L119" s="106"/>
      <c r="M119" s="64" t="s">
        <v>71</v>
      </c>
    </row>
    <row r="120" spans="2:22" ht="15" customHeight="1" x14ac:dyDescent="0.25">
      <c r="L120" s="106"/>
      <c r="M120" s="128" t="s">
        <v>72</v>
      </c>
      <c r="N120" s="2" t="s">
        <v>73</v>
      </c>
    </row>
    <row r="121" spans="2:22" x14ac:dyDescent="0.25">
      <c r="L121" s="106"/>
      <c r="M121" s="129" t="s">
        <v>72</v>
      </c>
      <c r="N121" s="2" t="s">
        <v>74</v>
      </c>
    </row>
    <row r="122" spans="2:22" ht="15" customHeight="1" x14ac:dyDescent="0.25">
      <c r="M122" s="64" t="s">
        <v>75</v>
      </c>
    </row>
    <row r="123" spans="2:22" x14ac:dyDescent="0.25">
      <c r="M123" s="65" t="s">
        <v>77</v>
      </c>
      <c r="N123" s="2" t="s">
        <v>78</v>
      </c>
    </row>
    <row r="124" spans="2:22" ht="14.45" customHeight="1" x14ac:dyDescent="0.25"/>
  </sheetData>
  <sheetProtection algorithmName="SHA-512" hashValue="E/PxvkWP1S87dX/CHKLx6Av40FRDinsBy4ts0UHHDTguNKQFaqtWUHw/IMGQMtxY6TLop9pyhRqIvJhXnsXpsw==" saltValue="o0nYeu9y7wyL//875c+qxA==" spinCount="100000" sheet="1" formatCells="0" formatColumns="0" formatRows="0"/>
  <mergeCells count="254">
    <mergeCell ref="CY90:DA90"/>
    <mergeCell ref="DJ90:DL90"/>
    <mergeCell ref="AO88:AQ98"/>
    <mergeCell ref="AZ88:BB98"/>
    <mergeCell ref="CG88:CI98"/>
    <mergeCell ref="CR88:CT98"/>
    <mergeCell ref="Z91:AB91"/>
    <mergeCell ref="AK91:AM91"/>
    <mergeCell ref="AV91:AX91"/>
    <mergeCell ref="BG91:BI91"/>
    <mergeCell ref="BR91:BT91"/>
    <mergeCell ref="CC91:CE91"/>
    <mergeCell ref="CN91:CP91"/>
    <mergeCell ref="CY91:DA91"/>
    <mergeCell ref="DJ91:DL91"/>
    <mergeCell ref="BK88:BM98"/>
    <mergeCell ref="BV88:BX98"/>
    <mergeCell ref="AK88:AM88"/>
    <mergeCell ref="AK90:AM90"/>
    <mergeCell ref="AV90:AX90"/>
    <mergeCell ref="BG90:BI90"/>
    <mergeCell ref="BR90:BT90"/>
    <mergeCell ref="O5:P5"/>
    <mergeCell ref="Z5:AA5"/>
    <mergeCell ref="AK5:AL5"/>
    <mergeCell ref="B3:L4"/>
    <mergeCell ref="O4:Q4"/>
    <mergeCell ref="Z4:AB4"/>
    <mergeCell ref="AK4:AM4"/>
    <mergeCell ref="Z65:AA65"/>
    <mergeCell ref="AK65:AL65"/>
    <mergeCell ref="AK61:AL61"/>
    <mergeCell ref="G62:H62"/>
    <mergeCell ref="O62:P62"/>
    <mergeCell ref="Z62:AA62"/>
    <mergeCell ref="AK62:AL62"/>
    <mergeCell ref="G59:H59"/>
    <mergeCell ref="O59:P59"/>
    <mergeCell ref="Z59:AA59"/>
    <mergeCell ref="AK59:AL59"/>
    <mergeCell ref="G60:H60"/>
    <mergeCell ref="O60:P60"/>
    <mergeCell ref="Z60:AA60"/>
    <mergeCell ref="AK60:AL60"/>
    <mergeCell ref="O63:P63"/>
    <mergeCell ref="Z63:AA63"/>
    <mergeCell ref="O68:P68"/>
    <mergeCell ref="Z68:AA68"/>
    <mergeCell ref="AK68:AL68"/>
    <mergeCell ref="G65:H65"/>
    <mergeCell ref="O65:P65"/>
    <mergeCell ref="AV66:AW66"/>
    <mergeCell ref="AV67:AW67"/>
    <mergeCell ref="B6:L6"/>
    <mergeCell ref="M6:W6"/>
    <mergeCell ref="X6:AH6"/>
    <mergeCell ref="AI6:AS6"/>
    <mergeCell ref="B57:L57"/>
    <mergeCell ref="M57:W57"/>
    <mergeCell ref="X57:AH57"/>
    <mergeCell ref="AI57:AS57"/>
    <mergeCell ref="G61:H61"/>
    <mergeCell ref="O61:P61"/>
    <mergeCell ref="Z61:AA61"/>
    <mergeCell ref="G66:H66"/>
    <mergeCell ref="G63:H63"/>
    <mergeCell ref="O66:P66"/>
    <mergeCell ref="AK63:AL63"/>
    <mergeCell ref="G64:H64"/>
    <mergeCell ref="O64:P64"/>
    <mergeCell ref="G97:I97"/>
    <mergeCell ref="O97:Q97"/>
    <mergeCell ref="Z97:AB97"/>
    <mergeCell ref="AK97:AM97"/>
    <mergeCell ref="G98:I98"/>
    <mergeCell ref="O98:Q98"/>
    <mergeCell ref="Z98:AB98"/>
    <mergeCell ref="AK98:AM98"/>
    <mergeCell ref="G89:I89"/>
    <mergeCell ref="O89:Q89"/>
    <mergeCell ref="Z89:AB89"/>
    <mergeCell ref="AK89:AM89"/>
    <mergeCell ref="R71:S71"/>
    <mergeCell ref="Z71:AA71"/>
    <mergeCell ref="AC71:AD71"/>
    <mergeCell ref="S88:U98"/>
    <mergeCell ref="AD88:AF98"/>
    <mergeCell ref="Z90:AB90"/>
    <mergeCell ref="AV4:AX4"/>
    <mergeCell ref="AV5:AW5"/>
    <mergeCell ref="AT6:BD6"/>
    <mergeCell ref="AT57:BD57"/>
    <mergeCell ref="AK71:AL71"/>
    <mergeCell ref="AV68:AW68"/>
    <mergeCell ref="AV71:AW71"/>
    <mergeCell ref="AY71:AZ71"/>
    <mergeCell ref="AV59:AW59"/>
    <mergeCell ref="AV60:AW60"/>
    <mergeCell ref="AV61:AW61"/>
    <mergeCell ref="AV62:AW62"/>
    <mergeCell ref="AV63:AW63"/>
    <mergeCell ref="AV64:AW64"/>
    <mergeCell ref="Z67:AA67"/>
    <mergeCell ref="AK67:AL67"/>
    <mergeCell ref="Z66:AA66"/>
    <mergeCell ref="AK66:AL66"/>
    <mergeCell ref="BR64:BS64"/>
    <mergeCell ref="BU71:BV71"/>
    <mergeCell ref="BR88:BT88"/>
    <mergeCell ref="BR89:BT89"/>
    <mergeCell ref="BR97:BT97"/>
    <mergeCell ref="BR98:BT98"/>
    <mergeCell ref="BR65:BS65"/>
    <mergeCell ref="BR66:BS66"/>
    <mergeCell ref="BR67:BS67"/>
    <mergeCell ref="BR68:BS68"/>
    <mergeCell ref="BR71:BS71"/>
    <mergeCell ref="BJ71:BK71"/>
    <mergeCell ref="BG59:BH59"/>
    <mergeCell ref="BG60:BH60"/>
    <mergeCell ref="BG61:BH61"/>
    <mergeCell ref="BG62:BH62"/>
    <mergeCell ref="BG63:BH63"/>
    <mergeCell ref="BG64:BH64"/>
    <mergeCell ref="BG4:BI4"/>
    <mergeCell ref="BG5:BH5"/>
    <mergeCell ref="BE6:BO6"/>
    <mergeCell ref="BE57:BO57"/>
    <mergeCell ref="C116:L117"/>
    <mergeCell ref="BG65:BH65"/>
    <mergeCell ref="BG66:BH66"/>
    <mergeCell ref="BG67:BH67"/>
    <mergeCell ref="BG68:BH68"/>
    <mergeCell ref="BG71:BH71"/>
    <mergeCell ref="AV88:AX88"/>
    <mergeCell ref="AV89:AX89"/>
    <mergeCell ref="AV97:AX97"/>
    <mergeCell ref="AV98:AX98"/>
    <mergeCell ref="BG88:BI88"/>
    <mergeCell ref="BG89:BI89"/>
    <mergeCell ref="BG97:BI97"/>
    <mergeCell ref="AV65:AW65"/>
    <mergeCell ref="C113:K114"/>
    <mergeCell ref="C109:K110"/>
    <mergeCell ref="C111:K112"/>
    <mergeCell ref="AN71:AO71"/>
    <mergeCell ref="G88:I88"/>
    <mergeCell ref="O88:Q88"/>
    <mergeCell ref="BG98:BI98"/>
    <mergeCell ref="Z88:AB88"/>
    <mergeCell ref="G67:H67"/>
    <mergeCell ref="O67:P67"/>
    <mergeCell ref="Z64:AA64"/>
    <mergeCell ref="AK64:AL64"/>
    <mergeCell ref="G71:H71"/>
    <mergeCell ref="J71:K71"/>
    <mergeCell ref="O71:P71"/>
    <mergeCell ref="CY5:CZ5"/>
    <mergeCell ref="DJ5:DK5"/>
    <mergeCell ref="DJ4:DL4"/>
    <mergeCell ref="CC61:CD61"/>
    <mergeCell ref="CN61:CO61"/>
    <mergeCell ref="CC62:CD62"/>
    <mergeCell ref="BR62:BS62"/>
    <mergeCell ref="BR63:BS63"/>
    <mergeCell ref="BR4:BT4"/>
    <mergeCell ref="BR5:BS5"/>
    <mergeCell ref="BP6:BZ6"/>
    <mergeCell ref="BP57:BZ57"/>
    <mergeCell ref="BR59:BS59"/>
    <mergeCell ref="BR60:BS60"/>
    <mergeCell ref="BR61:BS61"/>
    <mergeCell ref="CC4:CE4"/>
    <mergeCell ref="CA6:CK6"/>
    <mergeCell ref="CL6:CV6"/>
    <mergeCell ref="CA57:CK57"/>
    <mergeCell ref="CN89:CP89"/>
    <mergeCell ref="CC97:CE97"/>
    <mergeCell ref="CN97:CP97"/>
    <mergeCell ref="CC65:CD65"/>
    <mergeCell ref="CN65:CO65"/>
    <mergeCell ref="CC66:CD66"/>
    <mergeCell ref="CN66:CO66"/>
    <mergeCell ref="CN62:CO62"/>
    <mergeCell ref="CC63:CD63"/>
    <mergeCell ref="CN63:CO63"/>
    <mergeCell ref="CN88:CP88"/>
    <mergeCell ref="CC90:CE90"/>
    <mergeCell ref="CN90:CP90"/>
    <mergeCell ref="DJ59:DK59"/>
    <mergeCell ref="CY60:CZ60"/>
    <mergeCell ref="DJ60:DK60"/>
    <mergeCell ref="DH6:DR6"/>
    <mergeCell ref="CN4:CP4"/>
    <mergeCell ref="CC5:CD5"/>
    <mergeCell ref="CN5:CO5"/>
    <mergeCell ref="CY4:DA4"/>
    <mergeCell ref="CW6:DG6"/>
    <mergeCell ref="CY59:CZ59"/>
    <mergeCell ref="CW57:DG57"/>
    <mergeCell ref="DH57:DR57"/>
    <mergeCell ref="CL57:CV57"/>
    <mergeCell ref="CC59:CD59"/>
    <mergeCell ref="CN59:CO59"/>
    <mergeCell ref="CC60:CD60"/>
    <mergeCell ref="CN60:CO60"/>
    <mergeCell ref="CY61:CZ61"/>
    <mergeCell ref="CY63:CZ63"/>
    <mergeCell ref="CY65:CZ65"/>
    <mergeCell ref="CY67:CZ67"/>
    <mergeCell ref="CY71:CZ71"/>
    <mergeCell ref="DB71:DC71"/>
    <mergeCell ref="CC67:CD67"/>
    <mergeCell ref="DM71:DN71"/>
    <mergeCell ref="DC88:DE98"/>
    <mergeCell ref="DN88:DP98"/>
    <mergeCell ref="CC88:CE88"/>
    <mergeCell ref="CY68:CZ68"/>
    <mergeCell ref="DJ68:DK68"/>
    <mergeCell ref="DJ65:DK65"/>
    <mergeCell ref="CY66:CZ66"/>
    <mergeCell ref="DJ66:DK66"/>
    <mergeCell ref="DJ63:DK63"/>
    <mergeCell ref="CY64:CZ64"/>
    <mergeCell ref="DJ64:DK64"/>
    <mergeCell ref="DJ61:DK61"/>
    <mergeCell ref="CY62:CZ62"/>
    <mergeCell ref="DJ62:DK62"/>
    <mergeCell ref="CC64:CD64"/>
    <mergeCell ref="CN64:CO64"/>
    <mergeCell ref="CY98:DA98"/>
    <mergeCell ref="G90:I90"/>
    <mergeCell ref="G91:I91"/>
    <mergeCell ref="O90:Q90"/>
    <mergeCell ref="O91:Q91"/>
    <mergeCell ref="DJ98:DL98"/>
    <mergeCell ref="DJ67:DK67"/>
    <mergeCell ref="CY97:DA97"/>
    <mergeCell ref="DJ97:DL97"/>
    <mergeCell ref="CY88:DA88"/>
    <mergeCell ref="DJ88:DL88"/>
    <mergeCell ref="CY89:DA89"/>
    <mergeCell ref="DJ89:DL89"/>
    <mergeCell ref="DJ71:DK71"/>
    <mergeCell ref="CC98:CE98"/>
    <mergeCell ref="CN98:CP98"/>
    <mergeCell ref="CN67:CO67"/>
    <mergeCell ref="CC68:CD68"/>
    <mergeCell ref="CN68:CO68"/>
    <mergeCell ref="CC71:CD71"/>
    <mergeCell ref="CF71:CG71"/>
    <mergeCell ref="CN71:CO71"/>
    <mergeCell ref="CQ71:CR71"/>
    <mergeCell ref="CC89:CE89"/>
  </mergeCells>
  <conditionalFormatting sqref="F8:F55">
    <cfRule type="expression" dxfId="66" priority="2442">
      <formula>$G8&gt;$H8</formula>
    </cfRule>
    <cfRule type="expression" dxfId="65" priority="2441">
      <formula>$G8&lt;$H8</formula>
    </cfRule>
  </conditionalFormatting>
  <conditionalFormatting sqref="F72:F86">
    <cfRule type="expression" dxfId="64" priority="2434">
      <formula>$G72&gt;$H72</formula>
    </cfRule>
    <cfRule type="expression" dxfId="63" priority="2433">
      <formula>$G72&lt;$H72</formula>
    </cfRule>
    <cfRule type="expression" dxfId="62" priority="2432">
      <formula>$J72&lt;$K72</formula>
    </cfRule>
    <cfRule type="expression" dxfId="61" priority="2431">
      <formula>$J72&gt;$K72</formula>
    </cfRule>
  </conditionalFormatting>
  <conditionalFormatting sqref="F88:I91">
    <cfRule type="expression" dxfId="60" priority="20">
      <formula>$A$93=1</formula>
    </cfRule>
  </conditionalFormatting>
  <conditionalFormatting sqref="G8:H55 G72:H86">
    <cfRule type="expression" dxfId="59" priority="2443">
      <formula>ISTEXT(G8)</formula>
    </cfRule>
  </conditionalFormatting>
  <conditionalFormatting sqref="I8:I55">
    <cfRule type="expression" dxfId="58" priority="2440">
      <formula>$G8&lt;$H8</formula>
    </cfRule>
    <cfRule type="expression" dxfId="57" priority="2439">
      <formula>$G8&gt;$H8</formula>
    </cfRule>
  </conditionalFormatting>
  <conditionalFormatting sqref="I72:I86">
    <cfRule type="expression" dxfId="56" priority="2435">
      <formula>$J72&lt;$K72</formula>
    </cfRule>
    <cfRule type="expression" dxfId="55" priority="2437">
      <formula>$G72&gt;$H72</formula>
    </cfRule>
    <cfRule type="expression" dxfId="54" priority="2438">
      <formula>$G72&lt;$H72</formula>
    </cfRule>
    <cfRule type="expression" dxfId="53" priority="2436">
      <formula>$J72&gt;$K72</formula>
    </cfRule>
  </conditionalFormatting>
  <conditionalFormatting sqref="J72:K86">
    <cfRule type="expression" dxfId="52" priority="2459">
      <formula>AND($G72&lt;&gt;"",$H72&lt;&gt;"",$G72=$H72)</formula>
    </cfRule>
    <cfRule type="expression" dxfId="51" priority="2458">
      <formula>ISTEXT(J72)</formula>
    </cfRule>
  </conditionalFormatting>
  <conditionalFormatting sqref="N8:N55">
    <cfRule type="expression" dxfId="50" priority="60">
      <formula>AND(O8&lt;&gt;"",P8&lt;&gt;"",O8&lt;P8)</formula>
    </cfRule>
    <cfRule type="expression" dxfId="49" priority="2470">
      <formula>AND(O8&lt;&gt;"",P8&lt;&gt;"",O8&gt;P8)</formula>
    </cfRule>
  </conditionalFormatting>
  <conditionalFormatting sqref="N60:N67">
    <cfRule type="expression" dxfId="48" priority="2463">
      <formula>N60=$F60</formula>
    </cfRule>
  </conditionalFormatting>
  <conditionalFormatting sqref="N72:N86 Y72:Y86 AJ72:AJ86 AU72:AU86 BF72:BF86 BQ72:BQ86 CB72:CB86 CM72:CM86 CX72:CX86 DI72:DI86">
    <cfRule type="expression" dxfId="47" priority="2466">
      <formula>AND(KOMatchRule=0,N72=$F72,Q72=$I72)</formula>
    </cfRule>
    <cfRule type="expression" dxfId="46" priority="2465">
      <formula>AND(O72&lt;&gt;"",P72&lt;&gt;"",O72+R72&gt;P72+S72)</formula>
    </cfRule>
  </conditionalFormatting>
  <conditionalFormatting sqref="N60:Q67">
    <cfRule type="expression" dxfId="45" priority="2464">
      <formula>MATCH(N60,Qualified,0)</formula>
    </cfRule>
  </conditionalFormatting>
  <conditionalFormatting sqref="Q8:Q55">
    <cfRule type="expression" dxfId="44" priority="61">
      <formula>AND(O8&lt;&gt;"",P8&lt;&gt;"",O8&gt;P8)</formula>
    </cfRule>
    <cfRule type="expression" dxfId="43" priority="2469">
      <formula>AND(O8&lt;&gt;"",P8&lt;&gt;"",O8&lt;P8)</formula>
    </cfRule>
  </conditionalFormatting>
  <conditionalFormatting sqref="Q60:Q67">
    <cfRule type="expression" dxfId="42" priority="2462">
      <formula>Q60=$I60</formula>
    </cfRule>
  </conditionalFormatting>
  <conditionalFormatting sqref="Q72:Q86 AB72:AB86 AM72:AM86 AX72:AX86 BI72:BI86 BT72:BT86 CE72:CE86 CP72:CP86 DA72:DA86 DL72:DL86">
    <cfRule type="expression" dxfId="41" priority="2467">
      <formula>AND(O72&lt;&gt;"",P72&lt;&gt;"",O72+R72&lt;P72+S72)</formula>
    </cfRule>
    <cfRule type="expression" dxfId="40" priority="2468">
      <formula>AND(KOMatchRule=0,N72=$F72,Q72=$I72)</formula>
    </cfRule>
  </conditionalFormatting>
  <conditionalFormatting sqref="R72:R86 AC72:AC86 AN72:AN86 AY72:AY86 BJ72:BJ86 BU72:BU86 CF72:CF86 CQ72:CQ86 DB72:DB86 DM72:DM86">
    <cfRule type="expression" dxfId="39" priority="2457">
      <formula>AND(O72&lt;&gt;"",P72&lt;&gt;"",O72=P72)</formula>
    </cfRule>
  </conditionalFormatting>
  <conditionalFormatting sqref="R72:S86 AC72:AD86 AN72:AO86 AY72:AZ86 BJ72:BK86 BU72:BV86 CF72:CG86 CQ72:CR86 DB72:DC86 DM72:DN86 O8:P55 O72:P86 Z72:AA86 AK72:AL86 AV72:AW86 BG72:BH86 BR72:BS86 CC72:CD86 CN72:CO86 CY72:CZ86 DJ72:DK86">
    <cfRule type="expression" dxfId="38" priority="2461">
      <formula>ISTEXT(O8)</formula>
    </cfRule>
  </conditionalFormatting>
  <conditionalFormatting sqref="S72:S86 AD72:AD86 AO72:AO86 AZ72:AZ86 BK72:BK86 BV72:BV86 CG72:CG86 CR72:CR86 DC72:DC86 DN72:DN86">
    <cfRule type="expression" dxfId="37" priority="2456">
      <formula>AND(O72&lt;&gt;"",P72&lt;&gt;"",O72=P72)</formula>
    </cfRule>
  </conditionalFormatting>
  <conditionalFormatting sqref="Y8:Y55">
    <cfRule type="expression" dxfId="36" priority="59">
      <formula>AND(Z8&lt;&gt;"",AA8&lt;&gt;"",Z8&gt;AA8)</formula>
    </cfRule>
    <cfRule type="expression" dxfId="35" priority="55">
      <formula>AND(Z8&lt;&gt;"",AA8&lt;&gt;"",Z8&lt;AA8)</formula>
    </cfRule>
  </conditionalFormatting>
  <conditionalFormatting sqref="Y60:Y67">
    <cfRule type="expression" dxfId="34" priority="110">
      <formula>Y60=$F60</formula>
    </cfRule>
  </conditionalFormatting>
  <conditionalFormatting sqref="Y60:AB67">
    <cfRule type="expression" dxfId="33" priority="111">
      <formula>MATCH(Y60,Qualified,0)</formula>
    </cfRule>
  </conditionalFormatting>
  <conditionalFormatting sqref="Z8:AA55">
    <cfRule type="expression" dxfId="32" priority="1">
      <formula>ISTEXT(Z8)</formula>
    </cfRule>
  </conditionalFormatting>
  <conditionalFormatting sqref="AB8:AB55">
    <cfRule type="expression" dxfId="31" priority="58">
      <formula>AND(Z8&lt;&gt;"",AA8&lt;&gt;"",Z8&lt;AA8)</formula>
    </cfRule>
    <cfRule type="expression" dxfId="30" priority="56">
      <formula>AND(Z8&lt;&gt;"",AA8&lt;&gt;"",Z8&gt;AA8)</formula>
    </cfRule>
  </conditionalFormatting>
  <conditionalFormatting sqref="AB60:AB67">
    <cfRule type="expression" dxfId="29" priority="109">
      <formula>AB60=$I60</formula>
    </cfRule>
  </conditionalFormatting>
  <conditionalFormatting sqref="AJ8:AJ55 AU8:AU55 BF8:BF55 BQ8:BQ55 CB8:CB55 CM8:CM55 CX8:CX55 DI8:DI55">
    <cfRule type="expression" dxfId="28" priority="29">
      <formula>AND(AK8&lt;&gt;"",AL8&lt;&gt;"",AK8&gt;AL8)</formula>
    </cfRule>
    <cfRule type="expression" dxfId="27" priority="25">
      <formula>AND(AK8&lt;&gt;"",AL8&lt;&gt;"",AK8&lt;AL8)</formula>
    </cfRule>
  </conditionalFormatting>
  <conditionalFormatting sqref="AJ60:AJ67 AU60:AU67 BF60:BF67 BQ60:BQ67 CB60:CB67 CM60:CM67 CX60:CX67 DI60:DI67">
    <cfRule type="expression" dxfId="26" priority="31">
      <formula>AJ60=$F60</formula>
    </cfRule>
  </conditionalFormatting>
  <conditionalFormatting sqref="AJ60:AM67 AU60:AX67 BF60:BI67 BQ60:BT67 CB60:CE67 CM60:CP67 CX60:DA67 DI60:DL67">
    <cfRule type="expression" dxfId="25" priority="32">
      <formula>MATCH(AJ60,Qualified,0)</formula>
    </cfRule>
  </conditionalFormatting>
  <conditionalFormatting sqref="AK8:AL55">
    <cfRule type="expression" dxfId="24" priority="2">
      <formula>ISTEXT(AK8)</formula>
    </cfRule>
  </conditionalFormatting>
  <conditionalFormatting sqref="AM8:AM55 AX8:AX55 BI8:BI55 BT8:BT55 CE8:CE55 CP8:CP55 DA8:DA55 DL8:DL55">
    <cfRule type="expression" dxfId="23" priority="26">
      <formula>AND(AK8&lt;&gt;"",AL8&lt;&gt;"",AK8&gt;AL8)</formula>
    </cfRule>
    <cfRule type="expression" dxfId="22" priority="28">
      <formula>AND(AK8&lt;&gt;"",AL8&lt;&gt;"",AK8&lt;AL8)</formula>
    </cfRule>
  </conditionalFormatting>
  <conditionalFormatting sqref="AM60:AM67 AX60:AX67 BI60:BI67 BT60:BT67 CE60:CE67 CP60:CP67 DA60:DA67 DL60:DL67">
    <cfRule type="expression" dxfId="21" priority="30">
      <formula>AM60=$I60</formula>
    </cfRule>
  </conditionalFormatting>
  <conditionalFormatting sqref="AV8:AW55">
    <cfRule type="expression" dxfId="20" priority="3">
      <formula>ISTEXT(AV8)</formula>
    </cfRule>
  </conditionalFormatting>
  <conditionalFormatting sqref="BG8:BH55">
    <cfRule type="expression" dxfId="19" priority="4">
      <formula>ISTEXT(BG8)</formula>
    </cfRule>
  </conditionalFormatting>
  <conditionalFormatting sqref="BR8:BS55">
    <cfRule type="expression" dxfId="18" priority="5">
      <formula>ISTEXT(BR8)</formula>
    </cfRule>
  </conditionalFormatting>
  <conditionalFormatting sqref="CC8:CD55">
    <cfRule type="expression" dxfId="17" priority="6">
      <formula>ISTEXT(CC8)</formula>
    </cfRule>
  </conditionalFormatting>
  <conditionalFormatting sqref="CN8:CO55">
    <cfRule type="expression" dxfId="16" priority="7">
      <formula>ISTEXT(CN8)</formula>
    </cfRule>
  </conditionalFormatting>
  <conditionalFormatting sqref="CY8:CZ55">
    <cfRule type="expression" dxfId="15" priority="8">
      <formula>ISTEXT(CY8)</formula>
    </cfRule>
  </conditionalFormatting>
  <conditionalFormatting sqref="DJ8:DK55">
    <cfRule type="expression" dxfId="14" priority="9">
      <formula>ISTEXT(DJ8)</formula>
    </cfRule>
  </conditionalFormatting>
  <dataValidations count="2">
    <dataValidation type="list" allowBlank="1" showInputMessage="1" showErrorMessage="1" sqref="G98:I98 O98:Q98 Z98:AB98 AK98:AM98 AV98:AX98 BG98:BI98 BR98:BT98 CC98:CE98 CN98:CP98 CY98:DA98 DJ98:DL98" xr:uid="{00000000-0002-0000-0300-000000000000}">
      <formula1>TopScorer</formula1>
    </dataValidation>
    <dataValidation type="list" allowBlank="1" showInputMessage="1" showErrorMessage="1" sqref="G97:I97 O97:Q97 Z97:AB97 AK97:AM97 AV97:AX97 BG97:BI97 BR97:BT97 CC97:CE97 CN97:CP97 CY97:DA97 DJ97:DL97" xr:uid="{00000000-0002-0000-0300-000001000000}">
      <formula1>BestPlayer</formula1>
    </dataValidation>
  </dataValidations>
  <pageMargins left="0.2" right="0.2" top="0.25" bottom="0.25" header="0.3" footer="0.3"/>
  <pageSetup scale="40" orientation="landscape" r:id="rId1"/>
  <headerFooter>
    <oddFooter xml:space="preserve">&amp;R
&amp;"-,Italic"&amp;10(c) 2022 | journalSHEET.com&amp;"-,Regular"&amp;11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K19"/>
  <sheetViews>
    <sheetView showGridLines="0" zoomScaleNormal="100" workbookViewId="0">
      <pane xSplit="3" ySplit="7" topLeftCell="D8" activePane="bottomRight" state="frozen"/>
      <selection activeCell="C9" sqref="C9"/>
      <selection pane="topRight" activeCell="C9" sqref="C9"/>
      <selection pane="bottomLeft" activeCell="C9" sqref="C9"/>
      <selection pane="bottomRight" activeCell="M8" sqref="M8"/>
    </sheetView>
  </sheetViews>
  <sheetFormatPr defaultColWidth="8.7109375" defaultRowHeight="15" x14ac:dyDescent="0.25"/>
  <cols>
    <col min="1" max="1" width="1.5703125" style="78" customWidth="1"/>
    <col min="2" max="2" width="4.5703125" style="17" customWidth="1"/>
    <col min="3" max="3" width="25.5703125" style="79" customWidth="1"/>
    <col min="4" max="7" width="9.5703125" style="79" customWidth="1"/>
    <col min="8" max="8" width="10.5703125" style="79" customWidth="1"/>
    <col min="9" max="9" width="9.5703125" style="79" customWidth="1"/>
    <col min="10" max="10" width="11.140625" style="79" customWidth="1"/>
    <col min="11" max="12" width="9.5703125" style="79" customWidth="1"/>
    <col min="13" max="13" width="10.5703125" style="79" customWidth="1"/>
    <col min="14" max="76" width="9.140625" style="79" customWidth="1"/>
    <col min="77" max="77" width="2.140625" style="79" customWidth="1"/>
    <col min="78" max="92" width="8.7109375" style="79" customWidth="1"/>
    <col min="93" max="16384" width="8.7109375" style="79"/>
  </cols>
  <sheetData>
    <row r="1" spans="1:89" s="303" customFormat="1" ht="5.0999999999999996" customHeight="1" x14ac:dyDescent="0.25">
      <c r="A1" s="301"/>
      <c r="B1" s="302"/>
      <c r="N1" s="304" t="str">
        <f ca="1">N2&amp;N6</f>
        <v>1Al  - Int</v>
      </c>
      <c r="O1" s="304" t="str">
        <f t="shared" ref="O1:BX1" ca="1" si="0">O2&amp;O6</f>
        <v>3Bay - Auc</v>
      </c>
      <c r="P1" s="304" t="str">
        <f t="shared" ca="1" si="0"/>
        <v>2Par - Atl</v>
      </c>
      <c r="Q1" s="304" t="str">
        <f t="shared" ca="1" si="0"/>
        <v>4Pal - Por</v>
      </c>
      <c r="R1" s="304" t="str">
        <f t="shared" ca="1" si="0"/>
        <v>8Bot - Sea</v>
      </c>
      <c r="S1" s="304" t="str">
        <f t="shared" ca="1" si="0"/>
        <v>6Che - Los</v>
      </c>
      <c r="T1" s="304" t="str">
        <f t="shared" ca="1" si="0"/>
        <v>7Boc - Ben</v>
      </c>
      <c r="U1" s="304" t="str">
        <f t="shared" ca="1" si="0"/>
        <v>5Fla - Esp</v>
      </c>
      <c r="V1" s="304" t="str">
        <f t="shared" ca="1" si="0"/>
        <v>12Flu - Bor</v>
      </c>
      <c r="W1" s="304" t="str">
        <f t="shared" ca="1" si="0"/>
        <v>11Riv - Ura</v>
      </c>
      <c r="X1" s="304" t="str">
        <f t="shared" ca="1" si="0"/>
        <v>10Uls - Mam</v>
      </c>
      <c r="Y1" s="304" t="str">
        <f t="shared" ca="1" si="0"/>
        <v>9Mon - Int</v>
      </c>
      <c r="Z1" s="304" t="str">
        <f t="shared" ca="1" si="0"/>
        <v>13Man - Wyd</v>
      </c>
      <c r="AA1" s="304" t="str">
        <f t="shared" ca="1" si="0"/>
        <v xml:space="preserve">14Rea - Al </v>
      </c>
      <c r="AB1" s="304" t="str">
        <f t="shared" ca="1" si="0"/>
        <v>15Pac - Sal</v>
      </c>
      <c r="AC1" s="304" t="str">
        <f t="shared" ca="1" si="0"/>
        <v>16Al  - Juv</v>
      </c>
      <c r="AD1" s="304" t="str">
        <f t="shared" ca="1" si="0"/>
        <v xml:space="preserve">17Pal - Al </v>
      </c>
      <c r="AE1" s="304" t="str">
        <f t="shared" ca="1" si="0"/>
        <v>18Int - Por</v>
      </c>
      <c r="AF1" s="304" t="str">
        <f t="shared" ca="1" si="0"/>
        <v>19Sea - Atl</v>
      </c>
      <c r="AG1" s="304" t="str">
        <f t="shared" ca="1" si="0"/>
        <v>20Par - Bot</v>
      </c>
      <c r="AH1" s="304" t="str">
        <f t="shared" ca="1" si="0"/>
        <v>21Ben - Auc</v>
      </c>
      <c r="AI1" s="304" t="str">
        <f t="shared" ca="1" si="0"/>
        <v>22Fla - Che</v>
      </c>
      <c r="AJ1" s="304" t="str">
        <f t="shared" ca="1" si="0"/>
        <v>23Los - Esp</v>
      </c>
      <c r="AK1" s="304" t="str">
        <f t="shared" ca="1" si="0"/>
        <v>24Bay - Boc</v>
      </c>
      <c r="AL1" s="304" t="str">
        <f t="shared" ca="1" si="0"/>
        <v>25Mam - Bor</v>
      </c>
      <c r="AM1" s="304" t="str">
        <f t="shared" ca="1" si="0"/>
        <v>26Int - Ura</v>
      </c>
      <c r="AN1" s="304" t="str">
        <f t="shared" ca="1" si="0"/>
        <v>27Flu - Uls</v>
      </c>
      <c r="AO1" s="304" t="str">
        <f t="shared" ca="1" si="0"/>
        <v>28Riv - Mon</v>
      </c>
      <c r="AP1" s="304" t="str">
        <f t="shared" ca="1" si="0"/>
        <v>29Juv - Wyd</v>
      </c>
      <c r="AQ1" s="304" t="str">
        <f t="shared" ca="1" si="0"/>
        <v>30Rea - Pac</v>
      </c>
      <c r="AR1" s="304" t="str">
        <f t="shared" ca="1" si="0"/>
        <v xml:space="preserve">31Sal - Al </v>
      </c>
      <c r="AS1" s="304" t="str">
        <f t="shared" ca="1" si="0"/>
        <v xml:space="preserve">32Man - Al </v>
      </c>
      <c r="AT1" s="304" t="str">
        <f t="shared" ca="1" si="0"/>
        <v>35Sea - Par</v>
      </c>
      <c r="AU1" s="304" t="str">
        <f t="shared" ca="1" si="0"/>
        <v>36Atl - Bot</v>
      </c>
      <c r="AV1" s="304" t="str">
        <f t="shared" ca="1" si="0"/>
        <v>33Int - Pal</v>
      </c>
      <c r="AW1" s="304" t="str">
        <f t="shared" ca="1" si="0"/>
        <v xml:space="preserve">34Por - Al </v>
      </c>
      <c r="AX1" s="304" t="str">
        <f t="shared" ca="1" si="0"/>
        <v>37Auc - Boc</v>
      </c>
      <c r="AY1" s="304" t="str">
        <f t="shared" ca="1" si="0"/>
        <v>38Ben - Bay</v>
      </c>
      <c r="AZ1" s="304" t="str">
        <f t="shared" ca="1" si="0"/>
        <v>39Los - Fla</v>
      </c>
      <c r="BA1" s="304" t="str">
        <f t="shared" ca="1" si="0"/>
        <v>40Esp - Che</v>
      </c>
      <c r="BB1" s="304" t="str">
        <f t="shared" ca="1" si="0"/>
        <v>41Bor - Uls</v>
      </c>
      <c r="BC1" s="304" t="str">
        <f t="shared" ca="1" si="0"/>
        <v>42Mam - Flu</v>
      </c>
      <c r="BD1" s="304" t="str">
        <f t="shared" ca="1" si="0"/>
        <v>43Int - Riv</v>
      </c>
      <c r="BE1" s="304" t="str">
        <f t="shared" ca="1" si="0"/>
        <v>44Ura - Mon</v>
      </c>
      <c r="BF1" s="304" t="str">
        <f t="shared" ca="1" si="0"/>
        <v>45Juv - Man</v>
      </c>
      <c r="BG1" s="304" t="str">
        <f t="shared" ca="1" si="0"/>
        <v xml:space="preserve">46Wyd - Al </v>
      </c>
      <c r="BH1" s="304" t="str">
        <f t="shared" ca="1" si="0"/>
        <v>47Al  - Pac</v>
      </c>
      <c r="BI1" s="304" t="str">
        <f t="shared" ca="1" si="0"/>
        <v>48Sal - Rea</v>
      </c>
      <c r="BJ1" s="304" t="str">
        <f t="shared" ca="1" si="0"/>
        <v>49Por - Bot</v>
      </c>
      <c r="BK1" s="304" t="str">
        <f t="shared" ca="1" si="0"/>
        <v>50Bay - Che</v>
      </c>
      <c r="BL1" s="304" t="str">
        <f t="shared" ca="1" si="0"/>
        <v>52Par - Int</v>
      </c>
      <c r="BM1" s="304" t="str">
        <f t="shared" ca="1" si="0"/>
        <v>51Fla - Ben</v>
      </c>
      <c r="BN1" s="304" t="str">
        <f t="shared" ca="1" si="0"/>
        <v>53Riv - Bor</v>
      </c>
      <c r="BO1" s="304" t="str">
        <f t="shared" ca="1" si="0"/>
        <v xml:space="preserve">54Man - Al </v>
      </c>
      <c r="BP1" s="304" t="str">
        <f t="shared" ca="1" si="0"/>
        <v>55Rea - Juv</v>
      </c>
      <c r="BQ1" s="304" t="str">
        <f t="shared" ca="1" si="0"/>
        <v>56Flu - Int</v>
      </c>
      <c r="BR1" s="304" t="str">
        <f t="shared" ca="1" si="0"/>
        <v>58Riv - Man</v>
      </c>
      <c r="BS1" s="304" t="str">
        <f t="shared" ca="1" si="0"/>
        <v>57Por - Bay</v>
      </c>
      <c r="BT1" s="304" t="str">
        <f t="shared" ca="1" si="0"/>
        <v>60Par - Fla</v>
      </c>
      <c r="BU1" s="304" t="str">
        <f t="shared" ca="1" si="0"/>
        <v>59Rea - Int</v>
      </c>
      <c r="BV1" s="304" t="str">
        <f t="shared" ca="1" si="0"/>
        <v>61Riv - Bay</v>
      </c>
      <c r="BW1" s="304" t="str">
        <f t="shared" ca="1" si="0"/>
        <v>62Par - Rea</v>
      </c>
      <c r="BX1" s="304" t="str">
        <f t="shared" ca="1" si="0"/>
        <v>63Riv - Rea</v>
      </c>
    </row>
    <row r="2" spans="1:89" s="2" customFormat="1" ht="5.0999999999999996" customHeight="1" x14ac:dyDescent="0.25">
      <c r="A2" s="53"/>
      <c r="B2" s="66"/>
      <c r="C2" s="67"/>
      <c r="D2" s="67"/>
      <c r="E2" s="67"/>
      <c r="F2" s="67"/>
      <c r="G2" s="67"/>
      <c r="H2" s="67"/>
      <c r="I2" s="67"/>
      <c r="J2" s="67"/>
      <c r="K2" s="67"/>
      <c r="L2" s="67"/>
      <c r="M2" s="67"/>
      <c r="N2" s="27">
        <v>1</v>
      </c>
      <c r="O2" s="27">
        <v>3</v>
      </c>
      <c r="P2" s="27">
        <v>2</v>
      </c>
      <c r="Q2" s="27">
        <v>4</v>
      </c>
      <c r="R2" s="27">
        <v>8</v>
      </c>
      <c r="S2" s="27">
        <v>6</v>
      </c>
      <c r="T2" s="27">
        <v>7</v>
      </c>
      <c r="U2" s="27">
        <v>5</v>
      </c>
      <c r="V2" s="27">
        <v>12</v>
      </c>
      <c r="W2" s="27">
        <v>11</v>
      </c>
      <c r="X2" s="27">
        <v>10</v>
      </c>
      <c r="Y2" s="27">
        <v>9</v>
      </c>
      <c r="Z2" s="27">
        <v>13</v>
      </c>
      <c r="AA2" s="27">
        <v>14</v>
      </c>
      <c r="AB2" s="27">
        <v>15</v>
      </c>
      <c r="AC2" s="27">
        <v>16</v>
      </c>
      <c r="AD2" s="27">
        <v>17</v>
      </c>
      <c r="AE2" s="27">
        <v>18</v>
      </c>
      <c r="AF2" s="27">
        <v>19</v>
      </c>
      <c r="AG2" s="27">
        <v>20</v>
      </c>
      <c r="AH2" s="27">
        <v>21</v>
      </c>
      <c r="AI2" s="27">
        <v>22</v>
      </c>
      <c r="AJ2" s="27">
        <v>23</v>
      </c>
      <c r="AK2" s="27">
        <v>24</v>
      </c>
      <c r="AL2" s="27">
        <v>25</v>
      </c>
      <c r="AM2" s="27">
        <v>26</v>
      </c>
      <c r="AN2" s="27">
        <v>27</v>
      </c>
      <c r="AO2" s="27">
        <v>28</v>
      </c>
      <c r="AP2" s="27">
        <v>29</v>
      </c>
      <c r="AQ2" s="27">
        <v>30</v>
      </c>
      <c r="AR2" s="27">
        <v>31</v>
      </c>
      <c r="AS2" s="27">
        <v>32</v>
      </c>
      <c r="AT2" s="27">
        <v>35</v>
      </c>
      <c r="AU2" s="27">
        <v>36</v>
      </c>
      <c r="AV2" s="27">
        <v>33</v>
      </c>
      <c r="AW2" s="27">
        <v>34</v>
      </c>
      <c r="AX2" s="27">
        <v>37</v>
      </c>
      <c r="AY2" s="27">
        <v>38</v>
      </c>
      <c r="AZ2" s="27">
        <v>39</v>
      </c>
      <c r="BA2" s="27">
        <v>40</v>
      </c>
      <c r="BB2" s="27">
        <v>41</v>
      </c>
      <c r="BC2" s="27">
        <v>42</v>
      </c>
      <c r="BD2" s="27">
        <v>43</v>
      </c>
      <c r="BE2" s="27">
        <v>44</v>
      </c>
      <c r="BF2" s="27">
        <v>45</v>
      </c>
      <c r="BG2" s="27">
        <v>46</v>
      </c>
      <c r="BH2" s="27">
        <v>47</v>
      </c>
      <c r="BI2" s="27">
        <v>48</v>
      </c>
      <c r="BJ2" s="27">
        <v>49</v>
      </c>
      <c r="BK2" s="27">
        <v>50</v>
      </c>
      <c r="BL2" s="27">
        <v>52</v>
      </c>
      <c r="BM2" s="27">
        <v>51</v>
      </c>
      <c r="BN2" s="27">
        <v>53</v>
      </c>
      <c r="BO2" s="27">
        <v>54</v>
      </c>
      <c r="BP2" s="27">
        <v>55</v>
      </c>
      <c r="BQ2" s="27">
        <v>56</v>
      </c>
      <c r="BR2" s="27">
        <v>58</v>
      </c>
      <c r="BS2" s="27">
        <v>57</v>
      </c>
      <c r="BT2" s="27">
        <v>60</v>
      </c>
      <c r="BU2" s="27">
        <v>59</v>
      </c>
      <c r="BV2" s="27">
        <v>61</v>
      </c>
      <c r="BW2" s="27">
        <v>62</v>
      </c>
      <c r="BX2" s="27">
        <v>63</v>
      </c>
      <c r="BY2" s="68"/>
      <c r="BZ2" s="68"/>
      <c r="CA2" s="68"/>
      <c r="CB2" s="68"/>
      <c r="CC2" s="68"/>
      <c r="CD2" s="68"/>
      <c r="CE2" s="68"/>
      <c r="CF2" s="68"/>
      <c r="CG2" s="68"/>
      <c r="CH2" s="68"/>
      <c r="CI2" s="68"/>
      <c r="CJ2" s="68"/>
      <c r="CK2" s="68"/>
    </row>
    <row r="3" spans="1:89" s="2" customFormat="1" ht="30" customHeight="1" x14ac:dyDescent="0.25">
      <c r="B3" s="69" t="s">
        <v>80</v>
      </c>
      <c r="C3" s="4"/>
      <c r="D3" s="4"/>
      <c r="E3" s="4"/>
      <c r="F3" s="4"/>
      <c r="G3" s="4"/>
      <c r="H3" s="4"/>
      <c r="I3" s="4"/>
      <c r="J3" s="4"/>
      <c r="K3" s="4"/>
      <c r="L3" s="4"/>
      <c r="M3" s="4"/>
      <c r="N3" s="190" t="s">
        <v>81</v>
      </c>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0" t="s">
        <v>82</v>
      </c>
      <c r="BK3" s="191"/>
      <c r="BL3" s="191"/>
      <c r="BM3" s="191"/>
      <c r="BN3" s="191"/>
      <c r="BO3" s="191"/>
      <c r="BP3" s="191"/>
      <c r="BQ3" s="191"/>
      <c r="BR3" s="190" t="s">
        <v>83</v>
      </c>
      <c r="BS3" s="191"/>
      <c r="BT3" s="191"/>
      <c r="BU3" s="191"/>
      <c r="BV3" s="190" t="s">
        <v>84</v>
      </c>
      <c r="BW3" s="191"/>
      <c r="BX3" s="192" t="s">
        <v>7</v>
      </c>
      <c r="BY3" s="68"/>
      <c r="BZ3" s="68"/>
      <c r="CA3" s="68"/>
      <c r="CB3" s="68"/>
      <c r="CC3" s="68"/>
      <c r="CD3" s="68"/>
      <c r="CE3" s="68"/>
      <c r="CF3" s="68"/>
      <c r="CG3" s="68"/>
      <c r="CH3" s="68"/>
      <c r="CI3" s="68"/>
      <c r="CJ3" s="68"/>
      <c r="CK3" s="68"/>
    </row>
    <row r="4" spans="1:89" s="68" customFormat="1" ht="15" customHeight="1" x14ac:dyDescent="0.25">
      <c r="A4" s="76"/>
      <c r="B4" s="460" t="s">
        <v>32</v>
      </c>
      <c r="C4" s="464" t="s">
        <v>85</v>
      </c>
      <c r="D4" s="460" t="s">
        <v>86</v>
      </c>
      <c r="E4" s="460" t="s">
        <v>87</v>
      </c>
      <c r="F4" s="460" t="s">
        <v>88</v>
      </c>
      <c r="G4" s="460" t="s">
        <v>213</v>
      </c>
      <c r="H4" s="460" t="s">
        <v>89</v>
      </c>
      <c r="I4" s="460" t="s">
        <v>52</v>
      </c>
      <c r="J4" s="460"/>
      <c r="K4" s="460" t="s">
        <v>53</v>
      </c>
      <c r="L4" s="460"/>
      <c r="M4" s="460"/>
      <c r="N4" s="188">
        <v>1</v>
      </c>
      <c r="O4" s="188">
        <v>2</v>
      </c>
      <c r="P4" s="188">
        <v>3</v>
      </c>
      <c r="Q4" s="188">
        <v>4</v>
      </c>
      <c r="R4" s="188">
        <v>5</v>
      </c>
      <c r="S4" s="188">
        <v>6</v>
      </c>
      <c r="T4" s="188">
        <v>7</v>
      </c>
      <c r="U4" s="188">
        <v>8</v>
      </c>
      <c r="V4" s="188">
        <v>9</v>
      </c>
      <c r="W4" s="188">
        <v>10</v>
      </c>
      <c r="X4" s="188">
        <v>11</v>
      </c>
      <c r="Y4" s="188">
        <v>12</v>
      </c>
      <c r="Z4" s="188">
        <v>13</v>
      </c>
      <c r="AA4" s="188">
        <v>14</v>
      </c>
      <c r="AB4" s="188">
        <v>15</v>
      </c>
      <c r="AC4" s="188">
        <v>16</v>
      </c>
      <c r="AD4" s="188">
        <v>17</v>
      </c>
      <c r="AE4" s="188">
        <v>18</v>
      </c>
      <c r="AF4" s="188">
        <v>19</v>
      </c>
      <c r="AG4" s="188">
        <v>20</v>
      </c>
      <c r="AH4" s="188">
        <v>21</v>
      </c>
      <c r="AI4" s="188">
        <v>22</v>
      </c>
      <c r="AJ4" s="188">
        <v>23</v>
      </c>
      <c r="AK4" s="188">
        <v>24</v>
      </c>
      <c r="AL4" s="188">
        <v>25</v>
      </c>
      <c r="AM4" s="188">
        <v>26</v>
      </c>
      <c r="AN4" s="188">
        <v>27</v>
      </c>
      <c r="AO4" s="188">
        <v>28</v>
      </c>
      <c r="AP4" s="188">
        <v>29</v>
      </c>
      <c r="AQ4" s="188">
        <v>30</v>
      </c>
      <c r="AR4" s="188">
        <v>31</v>
      </c>
      <c r="AS4" s="188">
        <v>32</v>
      </c>
      <c r="AT4" s="188">
        <v>33</v>
      </c>
      <c r="AU4" s="188">
        <v>34</v>
      </c>
      <c r="AV4" s="188">
        <v>35</v>
      </c>
      <c r="AW4" s="188">
        <v>36</v>
      </c>
      <c r="AX4" s="188">
        <v>37</v>
      </c>
      <c r="AY4" s="188">
        <v>38</v>
      </c>
      <c r="AZ4" s="188">
        <v>39</v>
      </c>
      <c r="BA4" s="188">
        <v>40</v>
      </c>
      <c r="BB4" s="188">
        <v>41</v>
      </c>
      <c r="BC4" s="188">
        <v>42</v>
      </c>
      <c r="BD4" s="188">
        <v>43</v>
      </c>
      <c r="BE4" s="188">
        <v>44</v>
      </c>
      <c r="BF4" s="188">
        <v>45</v>
      </c>
      <c r="BG4" s="188">
        <v>46</v>
      </c>
      <c r="BH4" s="188">
        <v>47</v>
      </c>
      <c r="BI4" s="188">
        <v>48</v>
      </c>
      <c r="BJ4" s="188">
        <v>49</v>
      </c>
      <c r="BK4" s="188">
        <v>50</v>
      </c>
      <c r="BL4" s="188">
        <v>51</v>
      </c>
      <c r="BM4" s="188">
        <v>52</v>
      </c>
      <c r="BN4" s="188">
        <v>53</v>
      </c>
      <c r="BO4" s="188">
        <v>54</v>
      </c>
      <c r="BP4" s="188">
        <v>55</v>
      </c>
      <c r="BQ4" s="188">
        <v>56</v>
      </c>
      <c r="BR4" s="188">
        <v>57</v>
      </c>
      <c r="BS4" s="188">
        <v>58</v>
      </c>
      <c r="BT4" s="188">
        <v>59</v>
      </c>
      <c r="BU4" s="188">
        <v>60</v>
      </c>
      <c r="BV4" s="188">
        <v>61</v>
      </c>
      <c r="BW4" s="188">
        <v>62</v>
      </c>
      <c r="BX4" s="188">
        <v>63</v>
      </c>
    </row>
    <row r="5" spans="1:89" s="68" customFormat="1" ht="15" customHeight="1" x14ac:dyDescent="0.25">
      <c r="A5" s="76"/>
      <c r="B5" s="460"/>
      <c r="C5" s="464"/>
      <c r="D5" s="460"/>
      <c r="E5" s="460"/>
      <c r="F5" s="460"/>
      <c r="G5" s="460"/>
      <c r="H5" s="460"/>
      <c r="I5" s="460" t="s">
        <v>90</v>
      </c>
      <c r="J5" s="462" t="s">
        <v>91</v>
      </c>
      <c r="K5" s="460" t="str">
        <f>'Game Setup'!E15</f>
        <v>Player's Prediction Matches</v>
      </c>
      <c r="L5" s="460"/>
      <c r="M5" s="460"/>
      <c r="N5" s="189">
        <f t="shared" ref="N5:BI5" si="1">Pool1</f>
        <v>6</v>
      </c>
      <c r="O5" s="189">
        <f t="shared" si="1"/>
        <v>6</v>
      </c>
      <c r="P5" s="189">
        <f t="shared" si="1"/>
        <v>6</v>
      </c>
      <c r="Q5" s="189">
        <f t="shared" si="1"/>
        <v>6</v>
      </c>
      <c r="R5" s="189">
        <f t="shared" si="1"/>
        <v>6</v>
      </c>
      <c r="S5" s="189">
        <f t="shared" si="1"/>
        <v>6</v>
      </c>
      <c r="T5" s="189">
        <f t="shared" si="1"/>
        <v>6</v>
      </c>
      <c r="U5" s="189">
        <f t="shared" si="1"/>
        <v>6</v>
      </c>
      <c r="V5" s="189">
        <f t="shared" si="1"/>
        <v>6</v>
      </c>
      <c r="W5" s="189">
        <f t="shared" si="1"/>
        <v>6</v>
      </c>
      <c r="X5" s="189">
        <f t="shared" si="1"/>
        <v>6</v>
      </c>
      <c r="Y5" s="189">
        <f t="shared" si="1"/>
        <v>6</v>
      </c>
      <c r="Z5" s="189">
        <f t="shared" si="1"/>
        <v>6</v>
      </c>
      <c r="AA5" s="189">
        <f t="shared" si="1"/>
        <v>6</v>
      </c>
      <c r="AB5" s="189">
        <f t="shared" si="1"/>
        <v>6</v>
      </c>
      <c r="AC5" s="189">
        <f t="shared" si="1"/>
        <v>6</v>
      </c>
      <c r="AD5" s="189">
        <f t="shared" si="1"/>
        <v>6</v>
      </c>
      <c r="AE5" s="189">
        <f t="shared" si="1"/>
        <v>6</v>
      </c>
      <c r="AF5" s="189">
        <f t="shared" si="1"/>
        <v>6</v>
      </c>
      <c r="AG5" s="189">
        <f t="shared" si="1"/>
        <v>6</v>
      </c>
      <c r="AH5" s="189">
        <f t="shared" si="1"/>
        <v>6</v>
      </c>
      <c r="AI5" s="189">
        <f t="shared" si="1"/>
        <v>6</v>
      </c>
      <c r="AJ5" s="189">
        <f t="shared" si="1"/>
        <v>6</v>
      </c>
      <c r="AK5" s="189">
        <f t="shared" si="1"/>
        <v>6</v>
      </c>
      <c r="AL5" s="189">
        <f t="shared" si="1"/>
        <v>6</v>
      </c>
      <c r="AM5" s="189">
        <f t="shared" si="1"/>
        <v>6</v>
      </c>
      <c r="AN5" s="189">
        <f t="shared" si="1"/>
        <v>6</v>
      </c>
      <c r="AO5" s="189">
        <f t="shared" si="1"/>
        <v>6</v>
      </c>
      <c r="AP5" s="189">
        <f t="shared" si="1"/>
        <v>6</v>
      </c>
      <c r="AQ5" s="189">
        <f t="shared" si="1"/>
        <v>6</v>
      </c>
      <c r="AR5" s="189">
        <f t="shared" si="1"/>
        <v>6</v>
      </c>
      <c r="AS5" s="189">
        <f t="shared" si="1"/>
        <v>6</v>
      </c>
      <c r="AT5" s="189">
        <f t="shared" si="1"/>
        <v>6</v>
      </c>
      <c r="AU5" s="189">
        <f t="shared" si="1"/>
        <v>6</v>
      </c>
      <c r="AV5" s="189">
        <f t="shared" si="1"/>
        <v>6</v>
      </c>
      <c r="AW5" s="189">
        <f t="shared" si="1"/>
        <v>6</v>
      </c>
      <c r="AX5" s="189">
        <f t="shared" si="1"/>
        <v>6</v>
      </c>
      <c r="AY5" s="189">
        <f t="shared" si="1"/>
        <v>6</v>
      </c>
      <c r="AZ5" s="189">
        <f t="shared" si="1"/>
        <v>6</v>
      </c>
      <c r="BA5" s="189">
        <f t="shared" si="1"/>
        <v>6</v>
      </c>
      <c r="BB5" s="189">
        <f t="shared" si="1"/>
        <v>6</v>
      </c>
      <c r="BC5" s="189">
        <f t="shared" si="1"/>
        <v>6</v>
      </c>
      <c r="BD5" s="189">
        <f t="shared" si="1"/>
        <v>6</v>
      </c>
      <c r="BE5" s="189">
        <f t="shared" si="1"/>
        <v>6</v>
      </c>
      <c r="BF5" s="189">
        <f t="shared" si="1"/>
        <v>6</v>
      </c>
      <c r="BG5" s="189">
        <f t="shared" si="1"/>
        <v>6</v>
      </c>
      <c r="BH5" s="189">
        <f t="shared" si="1"/>
        <v>6</v>
      </c>
      <c r="BI5" s="189">
        <f t="shared" si="1"/>
        <v>6</v>
      </c>
      <c r="BJ5" s="189">
        <f t="shared" ref="BJ5:BQ5" si="2">Round1</f>
        <v>12</v>
      </c>
      <c r="BK5" s="189">
        <f t="shared" si="2"/>
        <v>12</v>
      </c>
      <c r="BL5" s="189">
        <f t="shared" si="2"/>
        <v>12</v>
      </c>
      <c r="BM5" s="189">
        <f t="shared" si="2"/>
        <v>12</v>
      </c>
      <c r="BN5" s="189">
        <f t="shared" si="2"/>
        <v>12</v>
      </c>
      <c r="BO5" s="189">
        <f t="shared" si="2"/>
        <v>12</v>
      </c>
      <c r="BP5" s="189">
        <f t="shared" si="2"/>
        <v>12</v>
      </c>
      <c r="BQ5" s="189">
        <f t="shared" si="2"/>
        <v>12</v>
      </c>
      <c r="BR5" s="189">
        <f>Quar1</f>
        <v>24</v>
      </c>
      <c r="BS5" s="189">
        <f>Quar1</f>
        <v>24</v>
      </c>
      <c r="BT5" s="189">
        <f>Quar1</f>
        <v>24</v>
      </c>
      <c r="BU5" s="189">
        <f>Quar1</f>
        <v>24</v>
      </c>
      <c r="BV5" s="189">
        <f>Semi1</f>
        <v>48</v>
      </c>
      <c r="BW5" s="189">
        <f>Semi1</f>
        <v>48</v>
      </c>
      <c r="BX5" s="189">
        <f>Fina1</f>
        <v>96</v>
      </c>
    </row>
    <row r="6" spans="1:89" s="68" customFormat="1" ht="15" customHeight="1" x14ac:dyDescent="0.25">
      <c r="A6" s="76"/>
      <c r="B6" s="460"/>
      <c r="C6" s="464"/>
      <c r="D6" s="460"/>
      <c r="E6" s="460"/>
      <c r="F6" s="460"/>
      <c r="G6" s="460"/>
      <c r="H6" s="460"/>
      <c r="I6" s="460"/>
      <c r="J6" s="462"/>
      <c r="K6" s="460" t="s">
        <v>90</v>
      </c>
      <c r="L6" s="460" t="s">
        <v>92</v>
      </c>
      <c r="M6" s="460" t="s">
        <v>91</v>
      </c>
      <c r="N6" s="188" t="str">
        <f ca="1">LEFT(OFFSET('Game Board'!F8,N4-1,0),3)&amp;" - "&amp;LEFT(OFFSET('Game Board'!I8,N4-1,0),3)</f>
        <v>Al  - Int</v>
      </c>
      <c r="O6" s="188" t="str">
        <f ca="1">LEFT(OFFSET('Game Board'!F8,O4-1,0),3)&amp;" - "&amp;LEFT(OFFSET('Game Board'!I8,O4-1,0),3)</f>
        <v>Bay - Auc</v>
      </c>
      <c r="P6" s="188" t="str">
        <f ca="1">LEFT(OFFSET('Game Board'!F8,P4-1,0),3)&amp;" - "&amp;LEFT(OFFSET('Game Board'!I8,P4-1,0),3)</f>
        <v>Par - Atl</v>
      </c>
      <c r="Q6" s="188" t="str">
        <f ca="1">LEFT(OFFSET('Game Board'!F8,Q4-1,0),3)&amp;" - "&amp;LEFT(OFFSET('Game Board'!I8,Q4-1,0),3)</f>
        <v>Pal - Por</v>
      </c>
      <c r="R6" s="188" t="str">
        <f ca="1">LEFT(OFFSET('Game Board'!F8,R4-1,0),3)&amp;" - "&amp;LEFT(OFFSET('Game Board'!I8,R4-1,0),3)</f>
        <v>Bot - Sea</v>
      </c>
      <c r="S6" s="188" t="str">
        <f ca="1">LEFT(OFFSET('Game Board'!F8,S4-1,0),3)&amp;" - "&amp;LEFT(OFFSET('Game Board'!I8,S4-1,0),3)</f>
        <v>Che - Los</v>
      </c>
      <c r="T6" s="188" t="str">
        <f ca="1">LEFT(OFFSET('Game Board'!F8,T4-1,0),3)&amp;" - "&amp;LEFT(OFFSET('Game Board'!I8,T4-1,0),3)</f>
        <v>Boc - Ben</v>
      </c>
      <c r="U6" s="188" t="str">
        <f ca="1">LEFT(OFFSET('Game Board'!F8,U4-1,0),3)&amp;" - "&amp;LEFT(OFFSET('Game Board'!I8,U4-1,0),3)</f>
        <v>Fla - Esp</v>
      </c>
      <c r="V6" s="188" t="str">
        <f ca="1">LEFT(OFFSET('Game Board'!F8,V4-1,0),3)&amp;" - "&amp;LEFT(OFFSET('Game Board'!I8,V4-1,0),3)</f>
        <v>Flu - Bor</v>
      </c>
      <c r="W6" s="188" t="str">
        <f ca="1">LEFT(OFFSET('Game Board'!F8,W4-1,0),3)&amp;" - "&amp;LEFT(OFFSET('Game Board'!I8,W4-1,0),3)</f>
        <v>Riv - Ura</v>
      </c>
      <c r="X6" s="188" t="str">
        <f ca="1">LEFT(OFFSET('Game Board'!F8,X4-1,0),3)&amp;" - "&amp;LEFT(OFFSET('Game Board'!I8,X4-1,0),3)</f>
        <v>Uls - Mam</v>
      </c>
      <c r="Y6" s="188" t="str">
        <f ca="1">LEFT(OFFSET('Game Board'!F8,Y4-1,0),3)&amp;" - "&amp;LEFT(OFFSET('Game Board'!I8,Y4-1,0),3)</f>
        <v>Mon - Int</v>
      </c>
      <c r="Z6" s="188" t="str">
        <f ca="1">LEFT(OFFSET('Game Board'!F8,Z4-1,0),3)&amp;" - "&amp;LEFT(OFFSET('Game Board'!I8,Z4-1,0),3)</f>
        <v>Man - Wyd</v>
      </c>
      <c r="AA6" s="188" t="str">
        <f ca="1">LEFT(OFFSET('Game Board'!F8,AA4-1,0),3)&amp;" - "&amp;LEFT(OFFSET('Game Board'!I8,AA4-1,0),3)</f>
        <v xml:space="preserve">Rea - Al </v>
      </c>
      <c r="AB6" s="188" t="str">
        <f ca="1">LEFT(OFFSET('Game Board'!F8,AB4-1,0),3)&amp;" - "&amp;LEFT(OFFSET('Game Board'!I8,AB4-1,0),3)</f>
        <v>Pac - Sal</v>
      </c>
      <c r="AC6" s="188" t="str">
        <f ca="1">LEFT(OFFSET('Game Board'!F8,AC4-1,0),3)&amp;" - "&amp;LEFT(OFFSET('Game Board'!I8,AC4-1,0),3)</f>
        <v>Al  - Juv</v>
      </c>
      <c r="AD6" s="188" t="str">
        <f ca="1">LEFT(OFFSET('Game Board'!F8,AD4-1,0),3)&amp;" - "&amp;LEFT(OFFSET('Game Board'!I8,AD4-1,0),3)</f>
        <v xml:space="preserve">Pal - Al </v>
      </c>
      <c r="AE6" s="188" t="str">
        <f ca="1">LEFT(OFFSET('Game Board'!F8,AE4-1,0),3)&amp;" - "&amp;LEFT(OFFSET('Game Board'!I8,AE4-1,0),3)</f>
        <v>Int - Por</v>
      </c>
      <c r="AF6" s="188" t="str">
        <f ca="1">LEFT(OFFSET('Game Board'!F8,AF4-1,0),3)&amp;" - "&amp;LEFT(OFFSET('Game Board'!I8,AF4-1,0),3)</f>
        <v>Sea - Atl</v>
      </c>
      <c r="AG6" s="188" t="str">
        <f ca="1">LEFT(OFFSET('Game Board'!F8,AG4-1,0),3)&amp;" - "&amp;LEFT(OFFSET('Game Board'!I8,AG4-1,0),3)</f>
        <v>Par - Bot</v>
      </c>
      <c r="AH6" s="188" t="str">
        <f ca="1">LEFT(OFFSET('Game Board'!F8,AH4-1,0),3)&amp;" - "&amp;LEFT(OFFSET('Game Board'!I8,AH4-1,0),3)</f>
        <v>Ben - Auc</v>
      </c>
      <c r="AI6" s="188" t="str">
        <f ca="1">LEFT(OFFSET('Game Board'!F8,AI4-1,0),3)&amp;" - "&amp;LEFT(OFFSET('Game Board'!I8,AI4-1,0),3)</f>
        <v>Fla - Che</v>
      </c>
      <c r="AJ6" s="188" t="str">
        <f ca="1">LEFT(OFFSET('Game Board'!F8,AJ4-1,0),3)&amp;" - "&amp;LEFT(OFFSET('Game Board'!I8,AJ4-1,0),3)</f>
        <v>Los - Esp</v>
      </c>
      <c r="AK6" s="188" t="str">
        <f ca="1">LEFT(OFFSET('Game Board'!F8,AK4-1,0),3)&amp;" - "&amp;LEFT(OFFSET('Game Board'!I8,AK4-1,0),3)</f>
        <v>Bay - Boc</v>
      </c>
      <c r="AL6" s="188" t="str">
        <f ca="1">LEFT(OFFSET('Game Board'!F8,AL4-1,0),3)&amp;" - "&amp;LEFT(OFFSET('Game Board'!I8,AL4-1,0),3)</f>
        <v>Mam - Bor</v>
      </c>
      <c r="AM6" s="188" t="str">
        <f ca="1">LEFT(OFFSET('Game Board'!F8,AM4-1,0),3)&amp;" - "&amp;LEFT(OFFSET('Game Board'!I8,AM4-1,0),3)</f>
        <v>Int - Ura</v>
      </c>
      <c r="AN6" s="188" t="str">
        <f ca="1">LEFT(OFFSET('Game Board'!F8,AN4-1,0),3)&amp;" - "&amp;LEFT(OFFSET('Game Board'!I8,AN4-1,0),3)</f>
        <v>Flu - Uls</v>
      </c>
      <c r="AO6" s="188" t="str">
        <f ca="1">LEFT(OFFSET('Game Board'!F8,AO4-1,0),3)&amp;" - "&amp;LEFT(OFFSET('Game Board'!I8,AO4-1,0),3)</f>
        <v>Riv - Mon</v>
      </c>
      <c r="AP6" s="188" t="str">
        <f ca="1">LEFT(OFFSET('Game Board'!F8,AP4-1,0),3)&amp;" - "&amp;LEFT(OFFSET('Game Board'!I8,AP4-1,0),3)</f>
        <v>Juv - Wyd</v>
      </c>
      <c r="AQ6" s="188" t="str">
        <f ca="1">LEFT(OFFSET('Game Board'!F8,AQ4-1,0),3)&amp;" - "&amp;LEFT(OFFSET('Game Board'!I8,AQ4-1,0),3)</f>
        <v>Rea - Pac</v>
      </c>
      <c r="AR6" s="188" t="str">
        <f ca="1">LEFT(OFFSET('Game Board'!F8,AR4-1,0),3)&amp;" - "&amp;LEFT(OFFSET('Game Board'!I8,AR4-1,0),3)</f>
        <v xml:space="preserve">Sal - Al </v>
      </c>
      <c r="AS6" s="188" t="str">
        <f ca="1">LEFT(OFFSET('Game Board'!F8,AS4-1,0),3)&amp;" - "&amp;LEFT(OFFSET('Game Board'!I8,AS4-1,0),3)</f>
        <v xml:space="preserve">Man - Al </v>
      </c>
      <c r="AT6" s="188" t="str">
        <f ca="1">LEFT(OFFSET('Game Board'!F8,AT4-1,0),3)&amp;" - "&amp;LEFT(OFFSET('Game Board'!I8,AT4-1,0),3)</f>
        <v>Sea - Par</v>
      </c>
      <c r="AU6" s="188" t="str">
        <f ca="1">LEFT(OFFSET('Game Board'!F8,AU4-1,0),3)&amp;" - "&amp;LEFT(OFFSET('Game Board'!I8,AU4-1,0),3)</f>
        <v>Atl - Bot</v>
      </c>
      <c r="AV6" s="188" t="str">
        <f ca="1">LEFT(OFFSET('Game Board'!F8,AV4-1,0),3)&amp;" - "&amp;LEFT(OFFSET('Game Board'!I8,AV4-1,0),3)</f>
        <v>Int - Pal</v>
      </c>
      <c r="AW6" s="188" t="str">
        <f ca="1">LEFT(OFFSET('Game Board'!F8,AW4-1,0),3)&amp;" - "&amp;LEFT(OFFSET('Game Board'!I8,AW4-1,0),3)</f>
        <v xml:space="preserve">Por - Al </v>
      </c>
      <c r="AX6" s="188" t="str">
        <f ca="1">LEFT(OFFSET('Game Board'!F8,AX4-1,0),3)&amp;" - "&amp;LEFT(OFFSET('Game Board'!I8,AX4-1,0),3)</f>
        <v>Auc - Boc</v>
      </c>
      <c r="AY6" s="188" t="str">
        <f ca="1">LEFT(OFFSET('Game Board'!F8,AY4-1,0),3)&amp;" - "&amp;LEFT(OFFSET('Game Board'!I8,AY4-1,0),3)</f>
        <v>Ben - Bay</v>
      </c>
      <c r="AZ6" s="188" t="str">
        <f ca="1">LEFT(OFFSET('Game Board'!F8,AZ4-1,0),3)&amp;" - "&amp;LEFT(OFFSET('Game Board'!I8,AZ4-1,0),3)</f>
        <v>Los - Fla</v>
      </c>
      <c r="BA6" s="188" t="str">
        <f ca="1">LEFT(OFFSET('Game Board'!F8,BA4-1,0),3)&amp;" - "&amp;LEFT(OFFSET('Game Board'!I8,BA4-1,0),3)</f>
        <v>Esp - Che</v>
      </c>
      <c r="BB6" s="188" t="str">
        <f ca="1">LEFT(OFFSET('Game Board'!F8,BB4-1,0),3)&amp;" - "&amp;LEFT(OFFSET('Game Board'!I8,BB4-1,0),3)</f>
        <v>Bor - Uls</v>
      </c>
      <c r="BC6" s="188" t="str">
        <f ca="1">LEFT(OFFSET('Game Board'!F8,BC4-1,0),3)&amp;" - "&amp;LEFT(OFFSET('Game Board'!I8,BC4-1,0),3)</f>
        <v>Mam - Flu</v>
      </c>
      <c r="BD6" s="188" t="str">
        <f ca="1">LEFT(OFFSET('Game Board'!F8,BD4-1,0),3)&amp;" - "&amp;LEFT(OFFSET('Game Board'!I8,BD4-1,0),3)</f>
        <v>Int - Riv</v>
      </c>
      <c r="BE6" s="188" t="str">
        <f ca="1">LEFT(OFFSET('Game Board'!F8,BE4-1,0),3)&amp;" - "&amp;LEFT(OFFSET('Game Board'!I8,BE4-1,0),3)</f>
        <v>Ura - Mon</v>
      </c>
      <c r="BF6" s="188" t="str">
        <f ca="1">LEFT(OFFSET('Game Board'!F8,BF4-1,0),3)&amp;" - "&amp;LEFT(OFFSET('Game Board'!I8,BF4-1,0),3)</f>
        <v>Juv - Man</v>
      </c>
      <c r="BG6" s="188" t="str">
        <f ca="1">LEFT(OFFSET('Game Board'!F8,BG4-1,0),3)&amp;" - "&amp;LEFT(OFFSET('Game Board'!I8,BG4-1,0),3)</f>
        <v xml:space="preserve">Wyd - Al </v>
      </c>
      <c r="BH6" s="188" t="str">
        <f ca="1">LEFT(OFFSET('Game Board'!F8,BH4-1,0),3)&amp;" - "&amp;LEFT(OFFSET('Game Board'!I8,BH4-1,0),3)</f>
        <v>Al  - Pac</v>
      </c>
      <c r="BI6" s="188" t="str">
        <f ca="1">LEFT(OFFSET('Game Board'!F8,BI4-1,0),3)&amp;" - "&amp;LEFT(OFFSET('Game Board'!I8,BI4-1,0),3)</f>
        <v>Sal - Rea</v>
      </c>
      <c r="BJ6" s="188" t="str">
        <f ca="1">LEFT(OFFSET('Game Board'!F8,BJ4+15,0),3)&amp;" - "&amp;LEFT(OFFSET('Game Board'!I8,BJ4+15,0),3)</f>
        <v>Por - Bot</v>
      </c>
      <c r="BK6" s="188" t="str">
        <f ca="1">LEFT(OFFSET('Game Board'!F8,BK4+15,0),3)&amp;" - "&amp;LEFT(OFFSET('Game Board'!I8,BK4+15,0),3)</f>
        <v>Bay - Che</v>
      </c>
      <c r="BL6" s="188" t="str">
        <f ca="1">LEFT(OFFSET('Game Board'!F8,BL4+15,0),3)&amp;" - "&amp;LEFT(OFFSET('Game Board'!I8,BL4+15,0),3)</f>
        <v>Par - Int</v>
      </c>
      <c r="BM6" s="188" t="str">
        <f ca="1">LEFT(OFFSET('Game Board'!F8,BM4+15,0),3)&amp;" - "&amp;LEFT(OFFSET('Game Board'!I8,BM4+15,0),3)</f>
        <v>Fla - Ben</v>
      </c>
      <c r="BN6" s="188" t="str">
        <f ca="1">LEFT(OFFSET('Game Board'!F8,BN4+15,0),3)&amp;" - "&amp;LEFT(OFFSET('Game Board'!I8,BN4+15,0),3)</f>
        <v>Riv - Bor</v>
      </c>
      <c r="BO6" s="188" t="str">
        <f ca="1">LEFT(OFFSET('Game Board'!F8,BO4+15,0),3)&amp;" - "&amp;LEFT(OFFSET('Game Board'!I8,BO4+15,0),3)</f>
        <v xml:space="preserve">Man - Al </v>
      </c>
      <c r="BP6" s="188" t="str">
        <f ca="1">LEFT(OFFSET('Game Board'!F8,BP4+15,0),3)&amp;" - "&amp;LEFT(OFFSET('Game Board'!I8,BP4+15,0),3)</f>
        <v>Rea - Juv</v>
      </c>
      <c r="BQ6" s="188" t="str">
        <f ca="1">LEFT(OFFSET('Game Board'!F8,BQ4+15,0),3)&amp;" - "&amp;LEFT(OFFSET('Game Board'!I8,BQ4+15,0),3)</f>
        <v>Flu - Int</v>
      </c>
      <c r="BR6" s="188" t="str">
        <f ca="1">LEFT(OFFSET('Game Board'!F8,BR4+15,0),3)&amp;" - "&amp;LEFT(OFFSET('Game Board'!I8,BR4+15,0),3)</f>
        <v>Riv - Man</v>
      </c>
      <c r="BS6" s="188" t="str">
        <f ca="1">LEFT(OFFSET('Game Board'!F8,BS4+15,0),3)&amp;" - "&amp;LEFT(OFFSET('Game Board'!I8,BS4+15,0),3)</f>
        <v>Por - Bay</v>
      </c>
      <c r="BT6" s="188" t="str">
        <f ca="1">LEFT(OFFSET('Game Board'!F8,BT4+15,0),3)&amp;" - "&amp;LEFT(OFFSET('Game Board'!I8,BT4+15,0),3)</f>
        <v>Par - Fla</v>
      </c>
      <c r="BU6" s="188" t="str">
        <f ca="1">LEFT(OFFSET('Game Board'!F8,BU4+15,0),3)&amp;" - "&amp;LEFT(OFFSET('Game Board'!I8,BU4+15,0),3)</f>
        <v>Rea - Int</v>
      </c>
      <c r="BV6" s="188" t="str">
        <f ca="1">LEFT(OFFSET('Game Board'!F8,BV4+15,0),3)&amp;" - "&amp;LEFT(OFFSET('Game Board'!I8,BV4+15,0),3)</f>
        <v>Riv - Bay</v>
      </c>
      <c r="BW6" s="188" t="str">
        <f ca="1">LEFT(OFFSET('Game Board'!F8,BW4+15,0),3)&amp;" - "&amp;LEFT(OFFSET('Game Board'!I8,BW4+15,0),3)</f>
        <v>Par - Rea</v>
      </c>
      <c r="BX6" s="188" t="str">
        <f ca="1">LEFT(OFFSET('Game Board'!F8,BX4+15,0),3)&amp;" - "&amp;LEFT(OFFSET('Game Board'!I8,BX4+15,0),3)</f>
        <v>Riv - Rea</v>
      </c>
    </row>
    <row r="7" spans="1:89" s="68" customFormat="1" ht="15" customHeight="1" x14ac:dyDescent="0.25">
      <c r="A7" s="76"/>
      <c r="B7" s="460"/>
      <c r="C7" s="464"/>
      <c r="D7" s="461"/>
      <c r="E7" s="461"/>
      <c r="F7" s="461"/>
      <c r="G7" s="461"/>
      <c r="H7" s="461"/>
      <c r="I7" s="461"/>
      <c r="J7" s="463"/>
      <c r="K7" s="461"/>
      <c r="L7" s="461"/>
      <c r="M7" s="461"/>
      <c r="N7" s="193" t="str">
        <f ca="1">LEFT(OFFSET('Game Board'!G8,N4-1,0),3)&amp;" - "&amp;LEFT(OFFSET('Game Board'!H8,N4-1,0),3)</f>
        <v>0 - 1</v>
      </c>
      <c r="O7" s="193" t="str">
        <f ca="1">LEFT(OFFSET('Game Board'!G8,O4-1,0),3)&amp;" - "&amp;LEFT(OFFSET('Game Board'!H8,O4-1,0),3)</f>
        <v>2 - 0</v>
      </c>
      <c r="P7" s="193" t="str">
        <f ca="1">LEFT(OFFSET('Game Board'!G8,P4-1,0),3)&amp;" - "&amp;LEFT(OFFSET('Game Board'!H8,P4-1,0),3)</f>
        <v>2 - 2</v>
      </c>
      <c r="Q7" s="193" t="str">
        <f ca="1">LEFT(OFFSET('Game Board'!G8,Q4-1,0),3)&amp;" - "&amp;LEFT(OFFSET('Game Board'!H8,Q4-1,0),3)</f>
        <v>3 - 1</v>
      </c>
      <c r="R7" s="193" t="str">
        <f ca="1">LEFT(OFFSET('Game Board'!G8,R4-1,0),3)&amp;" - "&amp;LEFT(OFFSET('Game Board'!H8,R4-1,0),3)</f>
        <v>0 - 0</v>
      </c>
      <c r="S7" s="193" t="str">
        <f ca="1">LEFT(OFFSET('Game Board'!G8,S4-1,0),3)&amp;" - "&amp;LEFT(OFFSET('Game Board'!H8,S4-1,0),3)</f>
        <v>1 - 0</v>
      </c>
      <c r="T7" s="193" t="str">
        <f ca="1">LEFT(OFFSET('Game Board'!G8,T4-1,0),3)&amp;" - "&amp;LEFT(OFFSET('Game Board'!H8,T4-1,0),3)</f>
        <v>1 - 2</v>
      </c>
      <c r="U7" s="193" t="str">
        <f ca="1">LEFT(OFFSET('Game Board'!G8,U4-1,0),3)&amp;" - "&amp;LEFT(OFFSET('Game Board'!H8,U4-1,0),3)</f>
        <v>2 - 0</v>
      </c>
      <c r="V7" s="193" t="str">
        <f ca="1">LEFT(OFFSET('Game Board'!G8,V4-1,0),3)&amp;" - "&amp;LEFT(OFFSET('Game Board'!H8,V4-1,0),3)</f>
        <v>1 - 1</v>
      </c>
      <c r="W7" s="193" t="str">
        <f ca="1">LEFT(OFFSET('Game Board'!G8,W4-1,0),3)&amp;" - "&amp;LEFT(OFFSET('Game Board'!H8,W4-1,0),3)</f>
        <v>3 - 1</v>
      </c>
      <c r="X7" s="193" t="str">
        <f ca="1">LEFT(OFFSET('Game Board'!G8,X4-1,0),3)&amp;" - "&amp;LEFT(OFFSET('Game Board'!H8,X4-1,0),3)</f>
        <v>1 - 1</v>
      </c>
      <c r="Y7" s="193" t="str">
        <f ca="1">LEFT(OFFSET('Game Board'!G8,Y4-1,0),3)&amp;" - "&amp;LEFT(OFFSET('Game Board'!H8,Y4-1,0),3)</f>
        <v>0 - 3</v>
      </c>
      <c r="Z7" s="193" t="str">
        <f ca="1">LEFT(OFFSET('Game Board'!G8,Z4-1,0),3)&amp;" - "&amp;LEFT(OFFSET('Game Board'!H8,Z4-1,0),3)</f>
        <v>2 - 0</v>
      </c>
      <c r="AA7" s="193" t="str">
        <f ca="1">LEFT(OFFSET('Game Board'!G8,AA4-1,0),3)&amp;" - "&amp;LEFT(OFFSET('Game Board'!H8,AA4-1,0),3)</f>
        <v>4 - 1</v>
      </c>
      <c r="AB7" s="193" t="str">
        <f ca="1">LEFT(OFFSET('Game Board'!G8,AB4-1,0),3)&amp;" - "&amp;LEFT(OFFSET('Game Board'!H8,AB4-1,0),3)</f>
        <v>0 - 0</v>
      </c>
      <c r="AC7" s="193" t="str">
        <f ca="1">LEFT(OFFSET('Game Board'!G8,AC4-1,0),3)&amp;" - "&amp;LEFT(OFFSET('Game Board'!H8,AC4-1,0),3)</f>
        <v>0 - 1</v>
      </c>
      <c r="AD7" s="193" t="str">
        <f ca="1">LEFT(OFFSET('Game Board'!G8,AD4-1,0),3)&amp;" - "&amp;LEFT(OFFSET('Game Board'!H8,AD4-1,0),3)</f>
        <v>2 - 2</v>
      </c>
      <c r="AE7" s="193" t="str">
        <f ca="1">LEFT(OFFSET('Game Board'!G8,AE4-1,0),3)&amp;" - "&amp;LEFT(OFFSET('Game Board'!H8,AE4-1,0),3)</f>
        <v>2 - 3</v>
      </c>
      <c r="AF7" s="193" t="str">
        <f ca="1">LEFT(OFFSET('Game Board'!G8,AF4-1,0),3)&amp;" - "&amp;LEFT(OFFSET('Game Board'!H8,AF4-1,0),3)</f>
        <v>1 - 2</v>
      </c>
      <c r="AG7" s="193" t="str">
        <f ca="1">LEFT(OFFSET('Game Board'!G8,AG4-1,0),3)&amp;" - "&amp;LEFT(OFFSET('Game Board'!H8,AG4-1,0),3)</f>
        <v>2 - 2</v>
      </c>
      <c r="AH7" s="193" t="str">
        <f ca="1">LEFT(OFFSET('Game Board'!G8,AH4-1,0),3)&amp;" - "&amp;LEFT(OFFSET('Game Board'!H8,AH4-1,0),3)</f>
        <v>2 - 0</v>
      </c>
      <c r="AI7" s="193" t="str">
        <f ca="1">LEFT(OFFSET('Game Board'!G8,AI4-1,0),3)&amp;" - "&amp;LEFT(OFFSET('Game Board'!H8,AI4-1,0),3)</f>
        <v>3 - 1</v>
      </c>
      <c r="AJ7" s="193" t="str">
        <f ca="1">LEFT(OFFSET('Game Board'!G8,AJ4-1,0),3)&amp;" - "&amp;LEFT(OFFSET('Game Board'!H8,AJ4-1,0),3)</f>
        <v>0 - 1</v>
      </c>
      <c r="AK7" s="193" t="str">
        <f ca="1">LEFT(OFFSET('Game Board'!G8,AK4-1,0),3)&amp;" - "&amp;LEFT(OFFSET('Game Board'!H8,AK4-1,0),3)</f>
        <v>2 - 1</v>
      </c>
      <c r="AL7" s="193" t="str">
        <f ca="1">LEFT(OFFSET('Game Board'!G8,AL4-1,0),3)&amp;" - "&amp;LEFT(OFFSET('Game Board'!H8,AL4-1,0),3)</f>
        <v>0 - 0</v>
      </c>
      <c r="AM7" s="193" t="str">
        <f ca="1">LEFT(OFFSET('Game Board'!G8,AM4-1,0),3)&amp;" - "&amp;LEFT(OFFSET('Game Board'!H8,AM4-1,0),3)</f>
        <v>2 - 2</v>
      </c>
      <c r="AN7" s="193" t="str">
        <f ca="1">LEFT(OFFSET('Game Board'!G8,AN4-1,0),3)&amp;" - "&amp;LEFT(OFFSET('Game Board'!H8,AN4-1,0),3)</f>
        <v>3 - 1</v>
      </c>
      <c r="AO7" s="193" t="str">
        <f ca="1">LEFT(OFFSET('Game Board'!G8,AO4-1,0),3)&amp;" - "&amp;LEFT(OFFSET('Game Board'!H8,AO4-1,0),3)</f>
        <v>2 - 1</v>
      </c>
      <c r="AP7" s="193" t="str">
        <f ca="1">LEFT(OFFSET('Game Board'!G8,AP4-1,0),3)&amp;" - "&amp;LEFT(OFFSET('Game Board'!H8,AP4-1,0),3)</f>
        <v>2 - 1</v>
      </c>
      <c r="AQ7" s="193" t="str">
        <f ca="1">LEFT(OFFSET('Game Board'!G8,AQ4-1,0),3)&amp;" - "&amp;LEFT(OFFSET('Game Board'!H8,AQ4-1,0),3)</f>
        <v>3 - 1</v>
      </c>
      <c r="AR7" s="193" t="str">
        <f ca="1">LEFT(OFFSET('Game Board'!G8,AR4-1,0),3)&amp;" - "&amp;LEFT(OFFSET('Game Board'!H8,AR4-1,0),3)</f>
        <v>2 - 2</v>
      </c>
      <c r="AS7" s="193" t="str">
        <f ca="1">LEFT(OFFSET('Game Board'!G8,AS4-1,0),3)&amp;" - "&amp;LEFT(OFFSET('Game Board'!H8,AS4-1,0),3)</f>
        <v>3 - 2</v>
      </c>
      <c r="AT7" s="193" t="str">
        <f ca="1">LEFT(OFFSET('Game Board'!G8,AT4-1,0),3)&amp;" - "&amp;LEFT(OFFSET('Game Board'!H8,AT4-1,0),3)</f>
        <v>2 - 3</v>
      </c>
      <c r="AU7" s="193" t="str">
        <f ca="1">LEFT(OFFSET('Game Board'!G8,AU4-1,0),3)&amp;" - "&amp;LEFT(OFFSET('Game Board'!H8,AU4-1,0),3)</f>
        <v>2 - 3</v>
      </c>
      <c r="AV7" s="193" t="str">
        <f ca="1">LEFT(OFFSET('Game Board'!G8,AV4-1,0),3)&amp;" - "&amp;LEFT(OFFSET('Game Board'!H8,AV4-1,0),3)</f>
        <v>2 - 1</v>
      </c>
      <c r="AW7" s="193" t="str">
        <f ca="1">LEFT(OFFSET('Game Board'!G8,AW4-1,0),3)&amp;" - "&amp;LEFT(OFFSET('Game Board'!H8,AW4-1,0),3)</f>
        <v>2 - 1</v>
      </c>
      <c r="AX7" s="193" t="str">
        <f ca="1">LEFT(OFFSET('Game Board'!G8,AX4-1,0),3)&amp;" - "&amp;LEFT(OFFSET('Game Board'!H8,AX4-1,0),3)</f>
        <v>0 - 1</v>
      </c>
      <c r="AY7" s="193" t="str">
        <f ca="1">LEFT(OFFSET('Game Board'!G8,AY4-1,0),3)&amp;" - "&amp;LEFT(OFFSET('Game Board'!H8,AY4-1,0),3)</f>
        <v>1 - 1</v>
      </c>
      <c r="AZ7" s="193" t="str">
        <f ca="1">LEFT(OFFSET('Game Board'!G8,AZ4-1,0),3)&amp;" - "&amp;LEFT(OFFSET('Game Board'!H8,AZ4-1,0),3)</f>
        <v>0 - 2</v>
      </c>
      <c r="BA7" s="193" t="str">
        <f ca="1">LEFT(OFFSET('Game Board'!G8,BA4-1,0),3)&amp;" - "&amp;LEFT(OFFSET('Game Board'!H8,BA4-1,0),3)</f>
        <v>0 - 1</v>
      </c>
      <c r="BB7" s="193" t="str">
        <f ca="1">LEFT(OFFSET('Game Board'!G8,BB4-1,0),3)&amp;" - "&amp;LEFT(OFFSET('Game Board'!H8,BB4-1,0),3)</f>
        <v>2 - 1</v>
      </c>
      <c r="BC7" s="193" t="str">
        <f ca="1">LEFT(OFFSET('Game Board'!G8,BC4-1,0),3)&amp;" - "&amp;LEFT(OFFSET('Game Board'!H8,BC4-1,0),3)</f>
        <v>0 - 1</v>
      </c>
      <c r="BD7" s="193" t="str">
        <f ca="1">LEFT(OFFSET('Game Board'!G8,BD4-1,0),3)&amp;" - "&amp;LEFT(OFFSET('Game Board'!H8,BD4-1,0),3)</f>
        <v>2 - 2</v>
      </c>
      <c r="BE7" s="193" t="str">
        <f ca="1">LEFT(OFFSET('Game Board'!G8,BE4-1,0),3)&amp;" - "&amp;LEFT(OFFSET('Game Board'!H8,BE4-1,0),3)</f>
        <v>1 - 1</v>
      </c>
      <c r="BF7" s="193" t="str">
        <f ca="1">LEFT(OFFSET('Game Board'!G8,BF4-1,0),3)&amp;" - "&amp;LEFT(OFFSET('Game Board'!H8,BF4-1,0),3)</f>
        <v>1 - 1</v>
      </c>
      <c r="BG7" s="193" t="str">
        <f ca="1">LEFT(OFFSET('Game Board'!G8,BG4-1,0),3)&amp;" - "&amp;LEFT(OFFSET('Game Board'!H8,BG4-1,0),3)</f>
        <v>2 - 1</v>
      </c>
      <c r="BH7" s="193" t="str">
        <f ca="1">LEFT(OFFSET('Game Board'!G8,BH4-1,0),3)&amp;" - "&amp;LEFT(OFFSET('Game Board'!H8,BH4-1,0),3)</f>
        <v>2 - 1</v>
      </c>
      <c r="BI7" s="193" t="str">
        <f ca="1">LEFT(OFFSET('Game Board'!G8,BI4-1,0),3)&amp;" - "&amp;LEFT(OFFSET('Game Board'!H8,BI4-1,0),3)</f>
        <v>2 - 2</v>
      </c>
      <c r="BJ7" s="193" t="str">
        <f ca="1">LEFT(OFFSET('Game Board'!G8,BJ4+15,0),3)&amp;" - "&amp;LEFT(OFFSET('Game Board'!H8,BJ4+15,0),3)</f>
        <v>2 - 2</v>
      </c>
      <c r="BK7" s="193" t="str">
        <f ca="1">LEFT(OFFSET('Game Board'!G8,BK4+15,0),3)&amp;" - "&amp;LEFT(OFFSET('Game Board'!H8,BK4+15,0),3)</f>
        <v>1 - 1</v>
      </c>
      <c r="BL7" s="193" t="str">
        <f ca="1">LEFT(OFFSET('Game Board'!G8,BL4+15,0),3)&amp;" - "&amp;LEFT(OFFSET('Game Board'!H8,BL4+15,0),3)</f>
        <v>2 - 1</v>
      </c>
      <c r="BM7" s="193" t="str">
        <f ca="1">LEFT(OFFSET('Game Board'!G8,BM4+15,0),3)&amp;" - "&amp;LEFT(OFFSET('Game Board'!H8,BM4+15,0),3)</f>
        <v>1 - 0</v>
      </c>
      <c r="BN7" s="193" t="str">
        <f ca="1">LEFT(OFFSET('Game Board'!G8,BN4+15,0),3)&amp;" - "&amp;LEFT(OFFSET('Game Board'!H8,BN4+15,0),3)</f>
        <v>3 - 3</v>
      </c>
      <c r="BO7" s="193" t="str">
        <f ca="1">LEFT(OFFSET('Game Board'!G8,BO4+15,0),3)&amp;" - "&amp;LEFT(OFFSET('Game Board'!H8,BO4+15,0),3)</f>
        <v>2 - 0</v>
      </c>
      <c r="BP7" s="193" t="str">
        <f ca="1">LEFT(OFFSET('Game Board'!G8,BP4+15,0),3)&amp;" - "&amp;LEFT(OFFSET('Game Board'!H8,BP4+15,0),3)</f>
        <v>2 - 1</v>
      </c>
      <c r="BQ7" s="193" t="str">
        <f ca="1">LEFT(OFFSET('Game Board'!G8,BQ4+15,0),3)&amp;" - "&amp;LEFT(OFFSET('Game Board'!H8,BQ4+15,0),3)</f>
        <v>2 - 2</v>
      </c>
      <c r="BR7" s="193" t="str">
        <f ca="1">LEFT(OFFSET('Game Board'!G8,BR4+15,0),3)&amp;" - "&amp;LEFT(OFFSET('Game Board'!H8,BR4+15,0),3)</f>
        <v>2 - 1</v>
      </c>
      <c r="BS7" s="193" t="str">
        <f ca="1">LEFT(OFFSET('Game Board'!G8,BS4+15,0),3)&amp;" - "&amp;LEFT(OFFSET('Game Board'!H8,BS4+15,0),3)</f>
        <v>1 - 2</v>
      </c>
      <c r="BT7" s="193" t="str">
        <f ca="1">LEFT(OFFSET('Game Board'!G8,BT4+15,0),3)&amp;" - "&amp;LEFT(OFFSET('Game Board'!H8,BT4+15,0),3)</f>
        <v>2 - 2</v>
      </c>
      <c r="BU7" s="193" t="str">
        <f ca="1">LEFT(OFFSET('Game Board'!G8,BU4+15,0),3)&amp;" - "&amp;LEFT(OFFSET('Game Board'!H8,BU4+15,0),3)</f>
        <v>2 - 1</v>
      </c>
      <c r="BV7" s="193" t="str">
        <f ca="1">LEFT(OFFSET('Game Board'!G8,BV4+15,0),3)&amp;" - "&amp;LEFT(OFFSET('Game Board'!H8,BV4+15,0),3)</f>
        <v>2 - 1</v>
      </c>
      <c r="BW7" s="193" t="str">
        <f ca="1">LEFT(OFFSET('Game Board'!G8,BW4+15,0),3)&amp;" - "&amp;LEFT(OFFSET('Game Board'!H8,BW4+15,0),3)</f>
        <v>2 - 3</v>
      </c>
      <c r="BX7" s="193" t="str">
        <f ca="1">LEFT(OFFSET('Game Board'!G8,BX4+15,0),3)&amp;" - "&amp;LEFT(OFFSET('Game Board'!H8,BX4+15,0),3)</f>
        <v>1 - 0</v>
      </c>
    </row>
    <row r="8" spans="1:89" ht="15" customHeight="1" x14ac:dyDescent="0.25">
      <c r="A8" s="78">
        <v>0</v>
      </c>
      <c r="B8" s="196">
        <v>1</v>
      </c>
      <c r="C8" s="200" t="str">
        <f>IF('Participant Setup'!C6&lt;&gt;"",'Participant Setup'!C6,"")</f>
        <v>Player 1</v>
      </c>
      <c r="D8" s="197">
        <f ca="1">IFERROR(E8+F8+G8,"")</f>
        <v>366</v>
      </c>
      <c r="E8" s="197">
        <f t="shared" ref="E8:E17" ca="1" si="3">IFERROR(I8+K8,"")</f>
        <v>152</v>
      </c>
      <c r="F8" s="197">
        <f ca="1">L8</f>
        <v>214</v>
      </c>
      <c r="G8" s="197">
        <f>IF('Participant Setup'!D6&lt;&gt;"",'Participant Setup'!D6,0)</f>
        <v>0</v>
      </c>
      <c r="H8" s="197">
        <f t="shared" ref="H8:H17" ca="1" si="4">IFERROR(J8+M8,"")</f>
        <v>6</v>
      </c>
      <c r="I8" s="198">
        <f ca="1">IF(C8&lt;&gt;"",SUM(OFFSET('Game Board'!U8:U55,N4-1,A8)),0)</f>
        <v>84</v>
      </c>
      <c r="J8" s="199">
        <f ca="1">IF(C8&lt;&gt;"",OFFSET('Game Board'!M7,N4-1,A8),0)</f>
        <v>5</v>
      </c>
      <c r="K8" s="198">
        <f ca="1">IF(C8&lt;&gt;"",SUM(OFFSET('Game Board'!U72:U86,N4-1,A8)),0)</f>
        <v>68</v>
      </c>
      <c r="L8" s="199">
        <f ca="1">IF(C8&lt;&gt;"",SUM(OFFSET('Game Board'!V60:V68,N4-1,A8))+SUM(OFFSET('Game Board'!V72:V86,N4-1,A8))+SUM(OFFSET('Game Board'!V88:V89,N4-1,A8))+SUM(OFFSET('Game Board'!V97:V98,N4-1,A8)),0)</f>
        <v>214</v>
      </c>
      <c r="M8" s="199">
        <f ca="1">IF(C8&lt;&gt;"",OFFSET('Game Board'!M90,N4-1,A8),0)</f>
        <v>1</v>
      </c>
      <c r="N8" s="198">
        <f ca="1">IF(C8&lt;&gt;"",OFFSET('Game Board'!U8,N4-1,A8),"")</f>
        <v>0</v>
      </c>
      <c r="O8" s="198">
        <f ca="1">IF(C8&lt;&gt;"",OFFSET('Game Board'!U8,O4-1,A8),"")</f>
        <v>2</v>
      </c>
      <c r="P8" s="198">
        <f ca="1">IF(C8&lt;&gt;"",OFFSET('Game Board'!U8,P4-1,A8),"")</f>
        <v>0</v>
      </c>
      <c r="Q8" s="198">
        <f ca="1">IF(C8&lt;&gt;"",OFFSET('Game Board'!U8,Q4-1,A8),"")</f>
        <v>0</v>
      </c>
      <c r="R8" s="198">
        <f ca="1">IF(C8&lt;&gt;"",OFFSET('Game Board'!U8,R4-1,A8),"")</f>
        <v>0</v>
      </c>
      <c r="S8" s="198">
        <f ca="1">IF(C8&lt;&gt;"",OFFSET('Game Board'!U8,S4-1,A8),"")</f>
        <v>2</v>
      </c>
      <c r="T8" s="198">
        <f ca="1">IF(C8&lt;&gt;"",OFFSET('Game Board'!U8,T4-1,A8),"")</f>
        <v>0</v>
      </c>
      <c r="U8" s="198">
        <f ca="1">IF(C8&lt;&gt;"",OFFSET('Game Board'!U8,U4-1,A8),"")</f>
        <v>2</v>
      </c>
      <c r="V8" s="198">
        <f ca="1">IF(C8&lt;&gt;"",OFFSET('Game Board'!U8,V4-1,A8),"")</f>
        <v>0</v>
      </c>
      <c r="W8" s="198">
        <f ca="1">IF(C8&lt;&gt;"",OFFSET('Game Board'!U8,W4-1,A8),"")</f>
        <v>6</v>
      </c>
      <c r="X8" s="198">
        <f ca="1">IF(C8&lt;&gt;"",OFFSET('Game Board'!U8,X4-1,A8),"")</f>
        <v>0</v>
      </c>
      <c r="Y8" s="198">
        <f ca="1">IF(C8&lt;&gt;"",OFFSET('Game Board'!U8,Y4-1,A8),"")</f>
        <v>2</v>
      </c>
      <c r="Z8" s="198">
        <f ca="1">IF(C8&lt;&gt;"",OFFSET('Game Board'!U8,Z4-1,A8),"")</f>
        <v>2</v>
      </c>
      <c r="AA8" s="198">
        <f ca="1">IF(C8&lt;&gt;"",OFFSET('Game Board'!U8,AA4-1,A8),"")</f>
        <v>2</v>
      </c>
      <c r="AB8" s="198">
        <f ca="1">IF(C8&lt;&gt;"",OFFSET('Game Board'!U8,AB4-1,A8),"")</f>
        <v>0</v>
      </c>
      <c r="AC8" s="198">
        <f ca="1">IF(C8&lt;&gt;"",OFFSET('Game Board'!U8,AC4-1,A8),"")</f>
        <v>2</v>
      </c>
      <c r="AD8" s="198">
        <f ca="1">IF(C8&lt;&gt;"",OFFSET('Game Board'!U8,AD4-1,A8),"")</f>
        <v>0</v>
      </c>
      <c r="AE8" s="198">
        <f ca="1">IF(C8&lt;&gt;"",OFFSET('Game Board'!U8,AE4-1,A8),"")</f>
        <v>0</v>
      </c>
      <c r="AF8" s="198">
        <f ca="1">IF(C8&lt;&gt;"",OFFSET('Game Board'!U8,AF4-1,A8),"")</f>
        <v>0</v>
      </c>
      <c r="AG8" s="198">
        <f ca="1">IF(C8&lt;&gt;"",OFFSET('Game Board'!U8,AG4-1,A8),"")</f>
        <v>0</v>
      </c>
      <c r="AH8" s="198">
        <f ca="1">IF(C8&lt;&gt;"",OFFSET('Game Board'!U8,AH4-1,A8),"")</f>
        <v>4</v>
      </c>
      <c r="AI8" s="198">
        <f ca="1">IF(C8&lt;&gt;"",OFFSET('Game Board'!U8,AI4-1,A8),"")</f>
        <v>2</v>
      </c>
      <c r="AJ8" s="198">
        <f ca="1">IF(C8&lt;&gt;"",OFFSET('Game Board'!U8,AJ4-1,A8),"")</f>
        <v>0</v>
      </c>
      <c r="AK8" s="198">
        <f ca="1">IF(C8&lt;&gt;"",OFFSET('Game Board'!U8,AK4-1,A8),"")</f>
        <v>0</v>
      </c>
      <c r="AL8" s="198">
        <f ca="1">IF(C8&lt;&gt;"",OFFSET('Game Board'!U8,AL4-1,A8),"")</f>
        <v>0</v>
      </c>
      <c r="AM8" s="198">
        <f ca="1">IF(C8&lt;&gt;"",OFFSET('Game Board'!U8,AM4-1,A8),"")</f>
        <v>0</v>
      </c>
      <c r="AN8" s="198">
        <f ca="1">IF(C8&lt;&gt;"",OFFSET('Game Board'!U8,AN4-1,A8),"")</f>
        <v>2</v>
      </c>
      <c r="AO8" s="198">
        <f ca="1">IF(C8&lt;&gt;"",OFFSET('Game Board'!U8,AO4-1,A8),"")</f>
        <v>4</v>
      </c>
      <c r="AP8" s="198">
        <f ca="1">IF(C8&lt;&gt;"",OFFSET('Game Board'!U8,AP4-1,A8),"")</f>
        <v>6</v>
      </c>
      <c r="AQ8" s="198">
        <f ca="1">IF(C8&lt;&gt;"",OFFSET('Game Board'!U8,AQ4-1,A8),"")</f>
        <v>6</v>
      </c>
      <c r="AR8" s="198">
        <f ca="1">IF(C8&lt;&gt;"",OFFSET('Game Board'!U8,AR4-1,A8),"")</f>
        <v>0</v>
      </c>
      <c r="AS8" s="198">
        <f ca="1">IF(C8&lt;&gt;"",OFFSET('Game Board'!U8,AS4-1,A8),"")</f>
        <v>2</v>
      </c>
      <c r="AT8" s="198">
        <f ca="1">IF(C8&lt;&gt;"",OFFSET('Game Board'!U8,AT4-1,A8),"")</f>
        <v>4</v>
      </c>
      <c r="AU8" s="198">
        <f ca="1">IF(C8&lt;&gt;"",OFFSET('Game Board'!U8,AU4-1,A8),"")</f>
        <v>4</v>
      </c>
      <c r="AV8" s="198">
        <f ca="1">IF(C8&lt;&gt;"",OFFSET('Game Board'!U8,AV4-1,A8),"")</f>
        <v>2</v>
      </c>
      <c r="AW8" s="198">
        <f ca="1">IF(C8&lt;&gt;"",OFFSET('Game Board'!U8,AW4-1,A8),"")</f>
        <v>4</v>
      </c>
      <c r="AX8" s="198">
        <f ca="1">IF(C8&lt;&gt;"",OFFSET('Game Board'!U8,AX4-1,A8),"")</f>
        <v>4</v>
      </c>
      <c r="AY8" s="198">
        <f ca="1">IF(C8&lt;&gt;"",OFFSET('Game Board'!U8,AY4-1,A8),"")</f>
        <v>0</v>
      </c>
      <c r="AZ8" s="198">
        <f ca="1">IF(C8&lt;&gt;"",OFFSET('Game Board'!U8,AZ4-1,A8),"")</f>
        <v>2</v>
      </c>
      <c r="BA8" s="198">
        <f ca="1">IF(C8&lt;&gt;"",OFFSET('Game Board'!U8,BA4-1,A8),"")</f>
        <v>2</v>
      </c>
      <c r="BB8" s="198">
        <f ca="1">IF(C8&lt;&gt;"",OFFSET('Game Board'!U8,BB4-1,A8),"")</f>
        <v>2</v>
      </c>
      <c r="BC8" s="198">
        <f ca="1">IF(C8&lt;&gt;"",OFFSET('Game Board'!U8,BC4-1,A8),"")</f>
        <v>2</v>
      </c>
      <c r="BD8" s="198">
        <f ca="1">IF(C8&lt;&gt;"",OFFSET('Game Board'!U8,BD4-1,A8),"")</f>
        <v>0</v>
      </c>
      <c r="BE8" s="198">
        <f ca="1">IF(C8&lt;&gt;"",OFFSET('Game Board'!U8,BE4-1,A8),"")</f>
        <v>0</v>
      </c>
      <c r="BF8" s="198">
        <f ca="1">IF(C8&lt;&gt;"",OFFSET('Game Board'!U8,BF4-1,A8),"")</f>
        <v>0</v>
      </c>
      <c r="BG8" s="198">
        <f ca="1">IF(C8&lt;&gt;"",OFFSET('Game Board'!U8,BG4-1,A8),"")</f>
        <v>6</v>
      </c>
      <c r="BH8" s="198">
        <f ca="1">IF(C8&lt;&gt;"",OFFSET('Game Board'!U8,BH4-1,A8),"")</f>
        <v>6</v>
      </c>
      <c r="BI8" s="198">
        <f ca="1">IF(C8&lt;&gt;"",OFFSET('Game Board'!U8,BI4-1,A8),"")</f>
        <v>0</v>
      </c>
      <c r="BJ8" s="198">
        <f ca="1">IF(C8&lt;&gt;"",OFFSET('Game Board'!U8,BJ4+15,A8),"")</f>
        <v>0</v>
      </c>
      <c r="BK8" s="198">
        <f ca="1">IF(C8&lt;&gt;"",OFFSET('Game Board'!U8,BK4+15,A8),"")</f>
        <v>0</v>
      </c>
      <c r="BL8" s="198">
        <f ca="1">IF(C8&lt;&gt;"",OFFSET('Game Board'!U8,BL4+15,A8),"")</f>
        <v>0</v>
      </c>
      <c r="BM8" s="198">
        <f ca="1">IF(C8&lt;&gt;"",OFFSET('Game Board'!U8,BM4+15,A8),"")</f>
        <v>6</v>
      </c>
      <c r="BN8" s="198">
        <f ca="1">IF(C8&lt;&gt;"",OFFSET('Game Board'!U8,BN4+15,A8),"")</f>
        <v>0</v>
      </c>
      <c r="BO8" s="198">
        <f ca="1">IF(C8&lt;&gt;"",OFFSET('Game Board'!U8,BO4+15,A8),"")</f>
        <v>0</v>
      </c>
      <c r="BP8" s="198">
        <f ca="1">IF(C8&lt;&gt;"",OFFSET('Game Board'!U8,BP4+15,A8),"")</f>
        <v>0</v>
      </c>
      <c r="BQ8" s="198">
        <f ca="1">IF(C8&lt;&gt;"",OFFSET('Game Board'!U8,BQ4+15,A8),"")</f>
        <v>0</v>
      </c>
      <c r="BR8" s="198">
        <f ca="1">IF(C8&lt;&gt;"",OFFSET('Game Board'!U8,BR4+15,A8),"")</f>
        <v>0</v>
      </c>
      <c r="BS8" s="198">
        <f ca="1">IF(C8&lt;&gt;"",OFFSET('Game Board'!U8,BS4+15,A8),"")</f>
        <v>0</v>
      </c>
      <c r="BT8" s="198">
        <f ca="1">IF(C8&lt;&gt;"",OFFSET('Game Board'!U8,BT4+15,A8),"")</f>
        <v>30</v>
      </c>
      <c r="BU8" s="198">
        <f ca="1">IF(C8&lt;&gt;"",OFFSET('Game Board'!U8,BU4+15,A8),"")</f>
        <v>0</v>
      </c>
      <c r="BV8" s="198">
        <f ca="1">IF(C8&lt;&gt;"",OFFSET('Game Board'!U8,BV4+15,A8),"")</f>
        <v>0</v>
      </c>
      <c r="BW8" s="198">
        <f ca="1">IF(C8&lt;&gt;"",OFFSET('Game Board'!U8,BW4+15,A8),"")</f>
        <v>32</v>
      </c>
      <c r="BX8" s="198">
        <f ca="1">IF(C8&lt;&gt;"",OFFSET('Game Board'!U8,BX4+15,A8),"")</f>
        <v>0</v>
      </c>
    </row>
    <row r="9" spans="1:89" ht="15" customHeight="1" x14ac:dyDescent="0.25">
      <c r="A9" s="78">
        <f>A8+11</f>
        <v>11</v>
      </c>
      <c r="B9" s="196">
        <v>2</v>
      </c>
      <c r="C9" s="200" t="str">
        <f>IF('Participant Setup'!C7&lt;&gt;"",'Participant Setup'!C7,"")</f>
        <v>Player 2</v>
      </c>
      <c r="D9" s="194">
        <f t="shared" ref="D9:D17" ca="1" si="5">IFERROR(E9+F9+G9,"")</f>
        <v>94</v>
      </c>
      <c r="E9" s="194">
        <f t="shared" ca="1" si="3"/>
        <v>52</v>
      </c>
      <c r="F9" s="194">
        <f t="shared" ref="F9:F17" ca="1" si="6">L9</f>
        <v>42</v>
      </c>
      <c r="G9" s="194">
        <f>IF('Participant Setup'!D7&lt;&gt;"",'Participant Setup'!D7,0)</f>
        <v>0</v>
      </c>
      <c r="H9" s="194">
        <f t="shared" ca="1" si="4"/>
        <v>2</v>
      </c>
      <c r="I9" s="195">
        <f ca="1">IF(C9&lt;&gt;"",SUM(OFFSET('Game Board'!U8:U55,N4-1,A9)),0)</f>
        <v>52</v>
      </c>
      <c r="J9" s="196">
        <f ca="1">IF(C9&lt;&gt;"",OFFSET('Game Board'!M7,N4-1,A9),0)</f>
        <v>2</v>
      </c>
      <c r="K9" s="195">
        <f ca="1">IF(C9&lt;&gt;"",SUM(OFFSET('Game Board'!U72:U86,N4-1,A9)),0)</f>
        <v>0</v>
      </c>
      <c r="L9" s="196">
        <f ca="1">IF(C9&lt;&gt;"",SUM(OFFSET('Game Board'!V60:V68,N4-1,A9))+SUM(OFFSET('Game Board'!V72:V86,N4-1,A9))+SUM(OFFSET('Game Board'!V88:V89,N4-1,A9))+SUM(OFFSET('Game Board'!V97:V98,N4-1,A9)),0)</f>
        <v>42</v>
      </c>
      <c r="M9" s="196">
        <f ca="1">IF(C9&lt;&gt;"",OFFSET('Game Board'!M90,N4-1,A9),0)</f>
        <v>0</v>
      </c>
      <c r="N9" s="195">
        <f ca="1">IF(C9&lt;&gt;"",OFFSET('Game Board'!U8,N4-1,A9),"")</f>
        <v>0</v>
      </c>
      <c r="O9" s="195">
        <f ca="1">IF(C9&lt;&gt;"",OFFSET('Game Board'!U8,O4-1,A9),"")</f>
        <v>2</v>
      </c>
      <c r="P9" s="195">
        <f ca="1">IF(C9&lt;&gt;"",OFFSET('Game Board'!U8,P4-1,A9),"")</f>
        <v>4</v>
      </c>
      <c r="Q9" s="195">
        <f ca="1">IF(C9&lt;&gt;"",OFFSET('Game Board'!U8,Q4-1,A9),"")</f>
        <v>0</v>
      </c>
      <c r="R9" s="195">
        <f ca="1">IF(C9&lt;&gt;"",OFFSET('Game Board'!U8,R4-1,A9),"")</f>
        <v>4</v>
      </c>
      <c r="S9" s="195">
        <f ca="1">IF(C9&lt;&gt;"",OFFSET('Game Board'!U8,S4-1,A9),"")</f>
        <v>0</v>
      </c>
      <c r="T9" s="195">
        <f ca="1">IF(C9&lt;&gt;"",OFFSET('Game Board'!U8,T4-1,A9),"")</f>
        <v>0</v>
      </c>
      <c r="U9" s="195">
        <f ca="1">IF(C9&lt;&gt;"",OFFSET('Game Board'!U8,U4-1,A9),"")</f>
        <v>0</v>
      </c>
      <c r="V9" s="195">
        <f ca="1">IF(C9&lt;&gt;"",OFFSET('Game Board'!U8,V4-1,A9),"")</f>
        <v>0</v>
      </c>
      <c r="W9" s="195">
        <f ca="1">IF(C9&lt;&gt;"",OFFSET('Game Board'!U8,W4-1,A9),"")</f>
        <v>0</v>
      </c>
      <c r="X9" s="195">
        <f ca="1">IF(C9&lt;&gt;"",OFFSET('Game Board'!U8,X4-1,A9),"")</f>
        <v>0</v>
      </c>
      <c r="Y9" s="195">
        <f ca="1">IF(C9&lt;&gt;"",OFFSET('Game Board'!U8,Y4-1,A9),"")</f>
        <v>0</v>
      </c>
      <c r="Z9" s="195">
        <f ca="1">IF(C9&lt;&gt;"",OFFSET('Game Board'!U8,Z4-1,A9),"")</f>
        <v>0</v>
      </c>
      <c r="AA9" s="195">
        <f ca="1">IF(C9&lt;&gt;"",OFFSET('Game Board'!U8,AA4-1,A9),"")</f>
        <v>0</v>
      </c>
      <c r="AB9" s="195">
        <f ca="1">IF(C9&lt;&gt;"",OFFSET('Game Board'!U8,AB4-1,A9),"")</f>
        <v>4</v>
      </c>
      <c r="AC9" s="195">
        <f ca="1">IF(C9&lt;&gt;"",OFFSET('Game Board'!U8,AC4-1,A9),"")</f>
        <v>2</v>
      </c>
      <c r="AD9" s="195">
        <f ca="1">IF(C9&lt;&gt;"",OFFSET('Game Board'!U8,AD4-1,A9),"")</f>
        <v>0</v>
      </c>
      <c r="AE9" s="195">
        <f ca="1">IF(C9&lt;&gt;"",OFFSET('Game Board'!U8,AE4-1,A9),"")</f>
        <v>4</v>
      </c>
      <c r="AF9" s="195">
        <f ca="1">IF(C9&lt;&gt;"",OFFSET('Game Board'!U8,AF4-1,A9),"")</f>
        <v>4</v>
      </c>
      <c r="AG9" s="195">
        <f ca="1">IF(C9&lt;&gt;"",OFFSET('Game Board'!U8,AG4-1,A9),"")</f>
        <v>0</v>
      </c>
      <c r="AH9" s="195">
        <f ca="1">IF(C9&lt;&gt;"",OFFSET('Game Board'!U8,AH4-1,A9),"")</f>
        <v>4</v>
      </c>
      <c r="AI9" s="195">
        <f ca="1">IF(C9&lt;&gt;"",OFFSET('Game Board'!U8,AI4-1,A9),"")</f>
        <v>0</v>
      </c>
      <c r="AJ9" s="195">
        <f ca="1">IF(C9&lt;&gt;"",OFFSET('Game Board'!U8,AJ4-1,A9),"")</f>
        <v>0</v>
      </c>
      <c r="AK9" s="195">
        <f ca="1">IF(C9&lt;&gt;"",OFFSET('Game Board'!U8,AK4-1,A9),"")</f>
        <v>0</v>
      </c>
      <c r="AL9" s="195">
        <f ca="1">IF(C9&lt;&gt;"",OFFSET('Game Board'!U8,AL4-1,A9),"")</f>
        <v>0</v>
      </c>
      <c r="AM9" s="195">
        <f ca="1">IF(C9&lt;&gt;"",OFFSET('Game Board'!U8,AM4-1,A9),"")</f>
        <v>4</v>
      </c>
      <c r="AN9" s="195">
        <f ca="1">IF(C9&lt;&gt;"",OFFSET('Game Board'!U8,AN4-1,A9),"")</f>
        <v>2</v>
      </c>
      <c r="AO9" s="195">
        <f ca="1">IF(C9&lt;&gt;"",OFFSET('Game Board'!U8,AO4-1,A9),"")</f>
        <v>0</v>
      </c>
      <c r="AP9" s="195">
        <f ca="1">IF(C9&lt;&gt;"",OFFSET('Game Board'!U8,AP4-1,A9),"")</f>
        <v>0</v>
      </c>
      <c r="AQ9" s="195">
        <f ca="1">IF(C9&lt;&gt;"",OFFSET('Game Board'!U8,AQ4-1,A9),"")</f>
        <v>0</v>
      </c>
      <c r="AR9" s="195">
        <f ca="1">IF(C9&lt;&gt;"",OFFSET('Game Board'!U8,AR4-1,A9),"")</f>
        <v>6</v>
      </c>
      <c r="AS9" s="195">
        <f ca="1">IF(C9&lt;&gt;"",OFFSET('Game Board'!U8,AS4-1,A9),"")</f>
        <v>0</v>
      </c>
      <c r="AT9" s="195">
        <f ca="1">IF(C9&lt;&gt;"",OFFSET('Game Board'!U8,AT4-1,A9),"")</f>
        <v>0</v>
      </c>
      <c r="AU9" s="195">
        <f ca="1">IF(C9&lt;&gt;"",OFFSET('Game Board'!U8,AU4-1,A9),"")</f>
        <v>0</v>
      </c>
      <c r="AV9" s="195">
        <f ca="1">IF(C9&lt;&gt;"",OFFSET('Game Board'!U8,AV4-1,A9),"")</f>
        <v>0</v>
      </c>
      <c r="AW9" s="195">
        <f ca="1">IF(C9&lt;&gt;"",OFFSET('Game Board'!U8,AW4-1,A9),"")</f>
        <v>0</v>
      </c>
      <c r="AX9" s="195">
        <f ca="1">IF(C9&lt;&gt;"",OFFSET('Game Board'!U8,AX4-1,A9),"")</f>
        <v>0</v>
      </c>
      <c r="AY9" s="195">
        <f ca="1">IF(C9&lt;&gt;"",OFFSET('Game Board'!U8,AY4-1,A9),"")</f>
        <v>0</v>
      </c>
      <c r="AZ9" s="195">
        <f ca="1">IF(C9&lt;&gt;"",OFFSET('Game Board'!U8,AZ4-1,A9),"")</f>
        <v>2</v>
      </c>
      <c r="BA9" s="195">
        <f ca="1">IF(C9&lt;&gt;"",OFFSET('Game Board'!U8,BA4-1,A9),"")</f>
        <v>0</v>
      </c>
      <c r="BB9" s="195">
        <f ca="1">IF(C9&lt;&gt;"",OFFSET('Game Board'!U8,BB4-1,A9),"")</f>
        <v>0</v>
      </c>
      <c r="BC9" s="195">
        <f ca="1">IF(C9&lt;&gt;"",OFFSET('Game Board'!U8,BC4-1,A9),"")</f>
        <v>0</v>
      </c>
      <c r="BD9" s="195">
        <f ca="1">IF(C9&lt;&gt;"",OFFSET('Game Board'!U8,BD4-1,A9),"")</f>
        <v>0</v>
      </c>
      <c r="BE9" s="195">
        <f ca="1">IF(C9&lt;&gt;"",OFFSET('Game Board'!U8,BE4-1,A9),"")</f>
        <v>4</v>
      </c>
      <c r="BF9" s="195">
        <f ca="1">IF(C9&lt;&gt;"",OFFSET('Game Board'!U8,BF4-1,A9),"")</f>
        <v>0</v>
      </c>
      <c r="BG9" s="195">
        <f ca="1">IF(C9&lt;&gt;"",OFFSET('Game Board'!U8,BG4-1,A9),"")</f>
        <v>6</v>
      </c>
      <c r="BH9" s="195">
        <f ca="1">IF(C9&lt;&gt;"",OFFSET('Game Board'!U8,BH4-1,A9),"")</f>
        <v>0</v>
      </c>
      <c r="BI9" s="195">
        <f ca="1">IF(C9&lt;&gt;"",OFFSET('Game Board'!U8,BI4-1,A9),"")</f>
        <v>0</v>
      </c>
      <c r="BJ9" s="195">
        <f ca="1">IF(C9&lt;&gt;"",OFFSET('Game Board'!U8,BJ4+15,A9),"")</f>
        <v>0</v>
      </c>
      <c r="BK9" s="195">
        <f ca="1">IF(C9&lt;&gt;"",OFFSET('Game Board'!U8,BK4+15,A9),"")</f>
        <v>0</v>
      </c>
      <c r="BL9" s="195">
        <f ca="1">IF(C9&lt;&gt;"",OFFSET('Game Board'!U8,BL4+15,A9),"")</f>
        <v>0</v>
      </c>
      <c r="BM9" s="195">
        <f ca="1">IF(C9&lt;&gt;"",OFFSET('Game Board'!U8,BM4+15,A9),"")</f>
        <v>0</v>
      </c>
      <c r="BN9" s="195">
        <f ca="1">IF(C9&lt;&gt;"",OFFSET('Game Board'!U8,BN4+15,A9),"")</f>
        <v>0</v>
      </c>
      <c r="BO9" s="195">
        <f ca="1">IF(C9&lt;&gt;"",OFFSET('Game Board'!U8,BO4+15,A9),"")</f>
        <v>0</v>
      </c>
      <c r="BP9" s="195">
        <f ca="1">IF(C9&lt;&gt;"",OFFSET('Game Board'!U8,BP4+15,A9),"")</f>
        <v>0</v>
      </c>
      <c r="BQ9" s="195">
        <f ca="1">IF(C9&lt;&gt;"",OFFSET('Game Board'!U8,BQ4+15,A9),"")</f>
        <v>0</v>
      </c>
      <c r="BR9" s="195">
        <f ca="1">IF(C9&lt;&gt;"",OFFSET('Game Board'!U8,BR4+15,A9),"")</f>
        <v>0</v>
      </c>
      <c r="BS9" s="195">
        <f ca="1">IF(C9&lt;&gt;"",OFFSET('Game Board'!U8,BS4+15,A9),"")</f>
        <v>0</v>
      </c>
      <c r="BT9" s="195">
        <f ca="1">IF(C9&lt;&gt;"",OFFSET('Game Board'!U8,BT4+15,A9),"")</f>
        <v>0</v>
      </c>
      <c r="BU9" s="195">
        <f ca="1">IF(C9&lt;&gt;"",OFFSET('Game Board'!U8,BU4+15,A9),"")</f>
        <v>0</v>
      </c>
      <c r="BV9" s="195">
        <f ca="1">IF(C9&lt;&gt;"",OFFSET('Game Board'!U8,BV4+15,A9),"")</f>
        <v>0</v>
      </c>
      <c r="BW9" s="195">
        <f ca="1">IF(C9&lt;&gt;"",OFFSET('Game Board'!U8,BW4+15,A9),"")</f>
        <v>0</v>
      </c>
      <c r="BX9" s="195">
        <f ca="1">IF(C9&lt;&gt;"",OFFSET('Game Board'!U8,BX4+15,A9),"")</f>
        <v>0</v>
      </c>
    </row>
    <row r="10" spans="1:89" ht="15" customHeight="1" x14ac:dyDescent="0.25">
      <c r="A10" s="78">
        <f t="shared" ref="A10:A17" si="7">A9+11</f>
        <v>22</v>
      </c>
      <c r="B10" s="196">
        <v>3</v>
      </c>
      <c r="C10" s="200" t="str">
        <f>IF('Participant Setup'!C8&lt;&gt;"",'Participant Setup'!C8,"")</f>
        <v>Player 3</v>
      </c>
      <c r="D10" s="194">
        <f t="shared" ca="1" si="5"/>
        <v>122</v>
      </c>
      <c r="E10" s="194">
        <f t="shared" ca="1" si="3"/>
        <v>58</v>
      </c>
      <c r="F10" s="194">
        <f t="shared" ca="1" si="6"/>
        <v>64</v>
      </c>
      <c r="G10" s="194">
        <f>IF('Participant Setup'!D8&lt;&gt;"",'Participant Setup'!D8,0)</f>
        <v>0</v>
      </c>
      <c r="H10" s="194">
        <f t="shared" ca="1" si="4"/>
        <v>3</v>
      </c>
      <c r="I10" s="195">
        <f ca="1">IF(C10&lt;&gt;"",SUM(OFFSET('Game Board'!U8:U55,N4-1,A10)),0)</f>
        <v>58</v>
      </c>
      <c r="J10" s="196">
        <f ca="1">IF(C10&lt;&gt;"",OFFSET('Game Board'!M7,N4-1,A10),0)</f>
        <v>3</v>
      </c>
      <c r="K10" s="195">
        <f ca="1">IF(C10&lt;&gt;"",SUM(OFFSET('Game Board'!U72:U86,N4-1,A10)),0)</f>
        <v>0</v>
      </c>
      <c r="L10" s="196">
        <f ca="1">IF(C10&lt;&gt;"",SUM(OFFSET('Game Board'!V60:V68,N4-1,A10))+SUM(OFFSET('Game Board'!V72:V86,N4-1,A10))+SUM(OFFSET('Game Board'!V88:V89,N4-1,A10))+SUM(OFFSET('Game Board'!V97:V98,N4-1,A10)),0)</f>
        <v>64</v>
      </c>
      <c r="M10" s="196">
        <f ca="1">IF(C10&lt;&gt;"",OFFSET('Game Board'!M90,N4-1,A10),0)</f>
        <v>0</v>
      </c>
      <c r="N10" s="195">
        <f ca="1">IF(C10&lt;&gt;"",OFFSET('Game Board'!U8,N4-1,A10),"")</f>
        <v>2</v>
      </c>
      <c r="O10" s="195">
        <f ca="1">IF(C10&lt;&gt;"",OFFSET('Game Board'!U8,O4-1,A10),"")</f>
        <v>2</v>
      </c>
      <c r="P10" s="195">
        <f ca="1">IF(C10&lt;&gt;"",OFFSET('Game Board'!U8,P4-1,A10),"")</f>
        <v>0</v>
      </c>
      <c r="Q10" s="195">
        <f ca="1">IF(C10&lt;&gt;"",OFFSET('Game Board'!U8,Q4-1,A10),"")</f>
        <v>6</v>
      </c>
      <c r="R10" s="195">
        <f ca="1">IF(C10&lt;&gt;"",OFFSET('Game Board'!U8,R4-1,A10),"")</f>
        <v>0</v>
      </c>
      <c r="S10" s="195">
        <f ca="1">IF(C10&lt;&gt;"",OFFSET('Game Board'!U8,S4-1,A10),"")</f>
        <v>0</v>
      </c>
      <c r="T10" s="195">
        <f ca="1">IF(C10&lt;&gt;"",OFFSET('Game Board'!U8,T4-1,A10),"")</f>
        <v>4</v>
      </c>
      <c r="U10" s="195">
        <f ca="1">IF(C10&lt;&gt;"",OFFSET('Game Board'!U8,U4-1,A10),"")</f>
        <v>0</v>
      </c>
      <c r="V10" s="195">
        <f ca="1">IF(C10&lt;&gt;"",OFFSET('Game Board'!U8,V4-1,A10),"")</f>
        <v>6</v>
      </c>
      <c r="W10" s="195">
        <f ca="1">IF(C10&lt;&gt;"",OFFSET('Game Board'!U8,W4-1,A10),"")</f>
        <v>0</v>
      </c>
      <c r="X10" s="195">
        <f ca="1">IF(C10&lt;&gt;"",OFFSET('Game Board'!U8,X4-1,A10),"")</f>
        <v>6</v>
      </c>
      <c r="Y10" s="195">
        <f ca="1">IF(C10&lt;&gt;"",OFFSET('Game Board'!U8,Y4-1,A10),"")</f>
        <v>2</v>
      </c>
      <c r="Z10" s="195">
        <f ca="1">IF(C10&lt;&gt;"",OFFSET('Game Board'!U8,Z4-1,A10),"")</f>
        <v>2</v>
      </c>
      <c r="AA10" s="195">
        <f ca="1">IF(C10&lt;&gt;"",OFFSET('Game Board'!U8,AA4-1,A10),"")</f>
        <v>0</v>
      </c>
      <c r="AB10" s="195">
        <f ca="1">IF(C10&lt;&gt;"",OFFSET('Game Board'!U8,AB4-1,A10),"")</f>
        <v>0</v>
      </c>
      <c r="AC10" s="195">
        <f ca="1">IF(C10&lt;&gt;"",OFFSET('Game Board'!U8,AC4-1,A10),"")</f>
        <v>4</v>
      </c>
      <c r="AD10" s="195">
        <f ca="1">IF(C10&lt;&gt;"",OFFSET('Game Board'!U8,AD4-1,A10),"")</f>
        <v>0</v>
      </c>
      <c r="AE10" s="195">
        <f ca="1">IF(C10&lt;&gt;"",OFFSET('Game Board'!U8,AE4-1,A10),"")</f>
        <v>0</v>
      </c>
      <c r="AF10" s="195">
        <f ca="1">IF(C10&lt;&gt;"",OFFSET('Game Board'!U8,AF4-1,A10),"")</f>
        <v>2</v>
      </c>
      <c r="AG10" s="195">
        <f ca="1">IF(C10&lt;&gt;"",OFFSET('Game Board'!U8,AG4-1,A10),"")</f>
        <v>0</v>
      </c>
      <c r="AH10" s="195">
        <f ca="1">IF(C10&lt;&gt;"",OFFSET('Game Board'!U8,AH4-1,A10),"")</f>
        <v>0</v>
      </c>
      <c r="AI10" s="195">
        <f ca="1">IF(C10&lt;&gt;"",OFFSET('Game Board'!U8,AI4-1,A10),"")</f>
        <v>0</v>
      </c>
      <c r="AJ10" s="195">
        <f ca="1">IF(C10&lt;&gt;"",OFFSET('Game Board'!U8,AJ4-1,A10),"")</f>
        <v>2</v>
      </c>
      <c r="AK10" s="195">
        <f ca="1">IF(C10&lt;&gt;"",OFFSET('Game Board'!U8,AK4-1,A10),"")</f>
        <v>0</v>
      </c>
      <c r="AL10" s="195">
        <f ca="1">IF(C10&lt;&gt;"",OFFSET('Game Board'!U8,AL4-1,A10),"")</f>
        <v>0</v>
      </c>
      <c r="AM10" s="195">
        <f ca="1">IF(C10&lt;&gt;"",OFFSET('Game Board'!U8,AM4-1,A10),"")</f>
        <v>4</v>
      </c>
      <c r="AN10" s="195">
        <f ca="1">IF(C10&lt;&gt;"",OFFSET('Game Board'!U8,AN4-1,A10),"")</f>
        <v>0</v>
      </c>
      <c r="AO10" s="195">
        <f ca="1">IF(C10&lt;&gt;"",OFFSET('Game Board'!U8,AO4-1,A10),"")</f>
        <v>0</v>
      </c>
      <c r="AP10" s="195">
        <f ca="1">IF(C10&lt;&gt;"",OFFSET('Game Board'!U8,AP4-1,A10),"")</f>
        <v>0</v>
      </c>
      <c r="AQ10" s="195">
        <f ca="1">IF(C10&lt;&gt;"",OFFSET('Game Board'!U8,AQ4-1,A10),"")</f>
        <v>2</v>
      </c>
      <c r="AR10" s="195">
        <f ca="1">IF(C10&lt;&gt;"",OFFSET('Game Board'!U8,AR4-1,A10),"")</f>
        <v>0</v>
      </c>
      <c r="AS10" s="195">
        <f ca="1">IF(C10&lt;&gt;"",OFFSET('Game Board'!U8,AS4-1,A10),"")</f>
        <v>0</v>
      </c>
      <c r="AT10" s="195">
        <f ca="1">IF(C10&lt;&gt;"",OFFSET('Game Board'!U8,AT4-1,A10),"")</f>
        <v>0</v>
      </c>
      <c r="AU10" s="195">
        <f ca="1">IF(C10&lt;&gt;"",OFFSET('Game Board'!U8,AU4-1,A10),"")</f>
        <v>0</v>
      </c>
      <c r="AV10" s="195">
        <f ca="1">IF(C10&lt;&gt;"",OFFSET('Game Board'!U8,AV4-1,A10),"")</f>
        <v>2</v>
      </c>
      <c r="AW10" s="195">
        <f ca="1">IF(C10&lt;&gt;"",OFFSET('Game Board'!U8,AW4-1,A10),"")</f>
        <v>0</v>
      </c>
      <c r="AX10" s="195">
        <f ca="1">IF(C10&lt;&gt;"",OFFSET('Game Board'!U8,AX4-1,A10),"")</f>
        <v>0</v>
      </c>
      <c r="AY10" s="195">
        <f ca="1">IF(C10&lt;&gt;"",OFFSET('Game Board'!U8,AY4-1,A10),"")</f>
        <v>4</v>
      </c>
      <c r="AZ10" s="195">
        <f ca="1">IF(C10&lt;&gt;"",OFFSET('Game Board'!U8,AZ4-1,A10),"")</f>
        <v>0</v>
      </c>
      <c r="BA10" s="195">
        <f ca="1">IF(C10&lt;&gt;"",OFFSET('Game Board'!U8,BA4-1,A10),"")</f>
        <v>0</v>
      </c>
      <c r="BB10" s="195">
        <f ca="1">IF(C10&lt;&gt;"",OFFSET('Game Board'!U8,BB4-1,A10),"")</f>
        <v>0</v>
      </c>
      <c r="BC10" s="195">
        <f ca="1">IF(C10&lt;&gt;"",OFFSET('Game Board'!U8,BC4-1,A10),"")</f>
        <v>0</v>
      </c>
      <c r="BD10" s="195">
        <f ca="1">IF(C10&lt;&gt;"",OFFSET('Game Board'!U8,BD4-1,A10),"")</f>
        <v>0</v>
      </c>
      <c r="BE10" s="195">
        <f ca="1">IF(C10&lt;&gt;"",OFFSET('Game Board'!U8,BE4-1,A10),"")</f>
        <v>0</v>
      </c>
      <c r="BF10" s="195">
        <f ca="1">IF(C10&lt;&gt;"",OFFSET('Game Board'!U8,BF4-1,A10),"")</f>
        <v>0</v>
      </c>
      <c r="BG10" s="195">
        <f ca="1">IF(C10&lt;&gt;"",OFFSET('Game Board'!U8,BG4-1,A10),"")</f>
        <v>0</v>
      </c>
      <c r="BH10" s="195">
        <f ca="1">IF(C10&lt;&gt;"",OFFSET('Game Board'!U8,BH4-1,A10),"")</f>
        <v>4</v>
      </c>
      <c r="BI10" s="195">
        <f ca="1">IF(C10&lt;&gt;"",OFFSET('Game Board'!U8,BI4-1,A10),"")</f>
        <v>4</v>
      </c>
      <c r="BJ10" s="195">
        <f ca="1">IF(C10&lt;&gt;"",OFFSET('Game Board'!U8,BJ4+15,A10),"")</f>
        <v>0</v>
      </c>
      <c r="BK10" s="195">
        <f ca="1">IF(C10&lt;&gt;"",OFFSET('Game Board'!U8,BK4+15,A10),"")</f>
        <v>0</v>
      </c>
      <c r="BL10" s="195">
        <f ca="1">IF(C10&lt;&gt;"",OFFSET('Game Board'!U8,BL4+15,A10),"")</f>
        <v>0</v>
      </c>
      <c r="BM10" s="195">
        <f ca="1">IF(C10&lt;&gt;"",OFFSET('Game Board'!U8,BM4+15,A10),"")</f>
        <v>0</v>
      </c>
      <c r="BN10" s="195">
        <f ca="1">IF(C10&lt;&gt;"",OFFSET('Game Board'!U8,BN4+15,A10),"")</f>
        <v>0</v>
      </c>
      <c r="BO10" s="195">
        <f ca="1">IF(C10&lt;&gt;"",OFFSET('Game Board'!U8,BO4+15,A10),"")</f>
        <v>0</v>
      </c>
      <c r="BP10" s="195">
        <f ca="1">IF(C10&lt;&gt;"",OFFSET('Game Board'!U8,BP4+15,A10),"")</f>
        <v>0</v>
      </c>
      <c r="BQ10" s="195">
        <f ca="1">IF(C10&lt;&gt;"",OFFSET('Game Board'!U8,BQ4+15,A10),"")</f>
        <v>0</v>
      </c>
      <c r="BR10" s="195">
        <f ca="1">IF(C10&lt;&gt;"",OFFSET('Game Board'!U8,BR4+15,A10),"")</f>
        <v>0</v>
      </c>
      <c r="BS10" s="195">
        <f ca="1">IF(C10&lt;&gt;"",OFFSET('Game Board'!U8,BS4+15,A10),"")</f>
        <v>0</v>
      </c>
      <c r="BT10" s="195">
        <f ca="1">IF(C10&lt;&gt;"",OFFSET('Game Board'!U8,BT4+15,A10),"")</f>
        <v>0</v>
      </c>
      <c r="BU10" s="195">
        <f ca="1">IF(C10&lt;&gt;"",OFFSET('Game Board'!U8,BU4+15,A10),"")</f>
        <v>0</v>
      </c>
      <c r="BV10" s="195">
        <f ca="1">IF(C10&lt;&gt;"",OFFSET('Game Board'!U8,BV4+15,A10),"")</f>
        <v>0</v>
      </c>
      <c r="BW10" s="195">
        <f ca="1">IF(C10&lt;&gt;"",OFFSET('Game Board'!U8,BW4+15,A10),"")</f>
        <v>0</v>
      </c>
      <c r="BX10" s="195">
        <f ca="1">IF(C10&lt;&gt;"",OFFSET('Game Board'!U8,BX4+15,A10),"")</f>
        <v>0</v>
      </c>
    </row>
    <row r="11" spans="1:89" ht="15" customHeight="1" x14ac:dyDescent="0.25">
      <c r="A11" s="78">
        <f t="shared" si="7"/>
        <v>33</v>
      </c>
      <c r="B11" s="196">
        <v>4</v>
      </c>
      <c r="C11" s="200" t="str">
        <f>IF('Participant Setup'!C9&lt;&gt;"",'Participant Setup'!C9,"")</f>
        <v>Player 4</v>
      </c>
      <c r="D11" s="194">
        <f t="shared" ca="1" si="5"/>
        <v>0</v>
      </c>
      <c r="E11" s="194">
        <f t="shared" ca="1" si="3"/>
        <v>0</v>
      </c>
      <c r="F11" s="194">
        <f t="shared" ca="1" si="6"/>
        <v>0</v>
      </c>
      <c r="G11" s="194">
        <f>IF('Participant Setup'!D9&lt;&gt;"",'Participant Setup'!D9,0)</f>
        <v>0</v>
      </c>
      <c r="H11" s="194">
        <f t="shared" ca="1" si="4"/>
        <v>0</v>
      </c>
      <c r="I11" s="195">
        <f ca="1">IF(C11&lt;&gt;"",SUM(OFFSET('Game Board'!U8:U55,N4-1,A11)),0)</f>
        <v>0</v>
      </c>
      <c r="J11" s="196">
        <f ca="1">IF(C11&lt;&gt;"",OFFSET('Game Board'!M7,N4-1,A11),0)</f>
        <v>0</v>
      </c>
      <c r="K11" s="195">
        <f ca="1">IF(C11&lt;&gt;"",SUM(OFFSET('Game Board'!U72:U86,N4-1,A11)),0)</f>
        <v>0</v>
      </c>
      <c r="L11" s="196">
        <f ca="1">IF(C11&lt;&gt;"",SUM(OFFSET('Game Board'!V60:V68,N4-1,A11))+SUM(OFFSET('Game Board'!V72:V86,N4-1,A11))+SUM(OFFSET('Game Board'!V88:V89,N4-1,A11))+SUM(OFFSET('Game Board'!V97:V98,N4-1,A11)),0)</f>
        <v>0</v>
      </c>
      <c r="M11" s="196">
        <f ca="1">IF(C11&lt;&gt;"",OFFSET('Game Board'!M90,N4-1,A11),0)</f>
        <v>0</v>
      </c>
      <c r="N11" s="195">
        <f ca="1">IF(C11&lt;&gt;"",OFFSET('Game Board'!U8,N4-1,A11),"")</f>
        <v>0</v>
      </c>
      <c r="O11" s="195">
        <f ca="1">IF(C11&lt;&gt;"",OFFSET('Game Board'!U8,O4-1,A11),"")</f>
        <v>0</v>
      </c>
      <c r="P11" s="195">
        <f ca="1">IF(C11&lt;&gt;"",OFFSET('Game Board'!U8,P4-1,A11),"")</f>
        <v>0</v>
      </c>
      <c r="Q11" s="195">
        <f ca="1">IF(C11&lt;&gt;"",OFFSET('Game Board'!U8,Q4-1,A11),"")</f>
        <v>0</v>
      </c>
      <c r="R11" s="195">
        <f ca="1">IF(C11&lt;&gt;"",OFFSET('Game Board'!U8,R4-1,A11),"")</f>
        <v>0</v>
      </c>
      <c r="S11" s="195">
        <f ca="1">IF(C11&lt;&gt;"",OFFSET('Game Board'!U8,S4-1,A11),"")</f>
        <v>0</v>
      </c>
      <c r="T11" s="195">
        <f ca="1">IF(C11&lt;&gt;"",OFFSET('Game Board'!U8,T4-1,A11),"")</f>
        <v>0</v>
      </c>
      <c r="U11" s="195">
        <f ca="1">IF(C11&lt;&gt;"",OFFSET('Game Board'!U8,U4-1,A11),"")</f>
        <v>0</v>
      </c>
      <c r="V11" s="195">
        <f ca="1">IF(C11&lt;&gt;"",OFFSET('Game Board'!U8,V4-1,A11),"")</f>
        <v>0</v>
      </c>
      <c r="W11" s="195">
        <f ca="1">IF(C11&lt;&gt;"",OFFSET('Game Board'!U8,W4-1,A11),"")</f>
        <v>0</v>
      </c>
      <c r="X11" s="195">
        <f ca="1">IF(C11&lt;&gt;"",OFFSET('Game Board'!U8,X4-1,A11),"")</f>
        <v>0</v>
      </c>
      <c r="Y11" s="195">
        <f ca="1">IF(C11&lt;&gt;"",OFFSET('Game Board'!U8,Y4-1,A11),"")</f>
        <v>0</v>
      </c>
      <c r="Z11" s="195">
        <f ca="1">IF(C11&lt;&gt;"",OFFSET('Game Board'!U8,Z4-1,A11),"")</f>
        <v>0</v>
      </c>
      <c r="AA11" s="195">
        <f ca="1">IF(C11&lt;&gt;"",OFFSET('Game Board'!U8,AA4-1,A11),"")</f>
        <v>0</v>
      </c>
      <c r="AB11" s="195">
        <f ca="1">IF(C11&lt;&gt;"",OFFSET('Game Board'!U8,AB4-1,A11),"")</f>
        <v>0</v>
      </c>
      <c r="AC11" s="195">
        <f ca="1">IF(C11&lt;&gt;"",OFFSET('Game Board'!U8,AC4-1,A11),"")</f>
        <v>0</v>
      </c>
      <c r="AD11" s="195">
        <f ca="1">IF(C11&lt;&gt;"",OFFSET('Game Board'!U8,AD4-1,A11),"")</f>
        <v>0</v>
      </c>
      <c r="AE11" s="195">
        <f ca="1">IF(C11&lt;&gt;"",OFFSET('Game Board'!U8,AE4-1,A11),"")</f>
        <v>0</v>
      </c>
      <c r="AF11" s="195">
        <f ca="1">IF(C11&lt;&gt;"",OFFSET('Game Board'!U8,AF4-1,A11),"")</f>
        <v>0</v>
      </c>
      <c r="AG11" s="195">
        <f ca="1">IF(C11&lt;&gt;"",OFFSET('Game Board'!U8,AG4-1,A11),"")</f>
        <v>0</v>
      </c>
      <c r="AH11" s="195">
        <f ca="1">IF(C11&lt;&gt;"",OFFSET('Game Board'!U8,AH4-1,A11),"")</f>
        <v>0</v>
      </c>
      <c r="AI11" s="195">
        <f ca="1">IF(C11&lt;&gt;"",OFFSET('Game Board'!U8,AI4-1,A11),"")</f>
        <v>0</v>
      </c>
      <c r="AJ11" s="195">
        <f ca="1">IF(C11&lt;&gt;"",OFFSET('Game Board'!U8,AJ4-1,A11),"")</f>
        <v>0</v>
      </c>
      <c r="AK11" s="195">
        <f ca="1">IF(C11&lt;&gt;"",OFFSET('Game Board'!U8,AK4-1,A11),"")</f>
        <v>0</v>
      </c>
      <c r="AL11" s="195">
        <f ca="1">IF(C11&lt;&gt;"",OFFSET('Game Board'!U8,AL4-1,A11),"")</f>
        <v>0</v>
      </c>
      <c r="AM11" s="195">
        <f ca="1">IF(C11&lt;&gt;"",OFFSET('Game Board'!U8,AM4-1,A11),"")</f>
        <v>0</v>
      </c>
      <c r="AN11" s="195">
        <f ca="1">IF(C11&lt;&gt;"",OFFSET('Game Board'!U8,AN4-1,A11),"")</f>
        <v>0</v>
      </c>
      <c r="AO11" s="195">
        <f ca="1">IF(C11&lt;&gt;"",OFFSET('Game Board'!U8,AO4-1,A11),"")</f>
        <v>0</v>
      </c>
      <c r="AP11" s="195">
        <f ca="1">IF(C11&lt;&gt;"",OFFSET('Game Board'!U8,AP4-1,A11),"")</f>
        <v>0</v>
      </c>
      <c r="AQ11" s="195">
        <f ca="1">IF(C11&lt;&gt;"",OFFSET('Game Board'!U8,AQ4-1,A11),"")</f>
        <v>0</v>
      </c>
      <c r="AR11" s="195">
        <f ca="1">IF(C11&lt;&gt;"",OFFSET('Game Board'!U8,AR4-1,A11),"")</f>
        <v>0</v>
      </c>
      <c r="AS11" s="195">
        <f ca="1">IF(C11&lt;&gt;"",OFFSET('Game Board'!U8,AS4-1,A11),"")</f>
        <v>0</v>
      </c>
      <c r="AT11" s="195">
        <f ca="1">IF(C11&lt;&gt;"",OFFSET('Game Board'!U8,AT4-1,A11),"")</f>
        <v>0</v>
      </c>
      <c r="AU11" s="195">
        <f ca="1">IF(C11&lt;&gt;"",OFFSET('Game Board'!U8,AU4-1,A11),"")</f>
        <v>0</v>
      </c>
      <c r="AV11" s="195">
        <f ca="1">IF(C11&lt;&gt;"",OFFSET('Game Board'!U8,AV4-1,A11),"")</f>
        <v>0</v>
      </c>
      <c r="AW11" s="195">
        <f ca="1">IF(C11&lt;&gt;"",OFFSET('Game Board'!U8,AW4-1,A11),"")</f>
        <v>0</v>
      </c>
      <c r="AX11" s="195">
        <f ca="1">IF(C11&lt;&gt;"",OFFSET('Game Board'!U8,AX4-1,A11),"")</f>
        <v>0</v>
      </c>
      <c r="AY11" s="195">
        <f ca="1">IF(C11&lt;&gt;"",OFFSET('Game Board'!U8,AY4-1,A11),"")</f>
        <v>0</v>
      </c>
      <c r="AZ11" s="195">
        <f ca="1">IF(C11&lt;&gt;"",OFFSET('Game Board'!U8,AZ4-1,A11),"")</f>
        <v>0</v>
      </c>
      <c r="BA11" s="195">
        <f ca="1">IF(C11&lt;&gt;"",OFFSET('Game Board'!U8,BA4-1,A11),"")</f>
        <v>0</v>
      </c>
      <c r="BB11" s="195">
        <f ca="1">IF(C11&lt;&gt;"",OFFSET('Game Board'!U8,BB4-1,A11),"")</f>
        <v>0</v>
      </c>
      <c r="BC11" s="195">
        <f ca="1">IF(C11&lt;&gt;"",OFFSET('Game Board'!U8,BC4-1,A11),"")</f>
        <v>0</v>
      </c>
      <c r="BD11" s="195">
        <f ca="1">IF(C11&lt;&gt;"",OFFSET('Game Board'!U8,BD4-1,A11),"")</f>
        <v>0</v>
      </c>
      <c r="BE11" s="195">
        <f ca="1">IF(C11&lt;&gt;"",OFFSET('Game Board'!U8,BE4-1,A11),"")</f>
        <v>0</v>
      </c>
      <c r="BF11" s="195">
        <f ca="1">IF(C11&lt;&gt;"",OFFSET('Game Board'!U8,BF4-1,A11),"")</f>
        <v>0</v>
      </c>
      <c r="BG11" s="195">
        <f ca="1">IF(C11&lt;&gt;"",OFFSET('Game Board'!U8,BG4-1,A11),"")</f>
        <v>0</v>
      </c>
      <c r="BH11" s="195">
        <f ca="1">IF(C11&lt;&gt;"",OFFSET('Game Board'!U8,BH4-1,A11),"")</f>
        <v>0</v>
      </c>
      <c r="BI11" s="195">
        <f ca="1">IF(C11&lt;&gt;"",OFFSET('Game Board'!U8,BI4-1,A11),"")</f>
        <v>0</v>
      </c>
      <c r="BJ11" s="195">
        <f ca="1">IF(C11&lt;&gt;"",OFFSET('Game Board'!U8,BJ4+15,A11),"")</f>
        <v>0</v>
      </c>
      <c r="BK11" s="195">
        <f ca="1">IF(C11&lt;&gt;"",OFFSET('Game Board'!U8,BK4+15,A11),"")</f>
        <v>0</v>
      </c>
      <c r="BL11" s="195">
        <f ca="1">IF(C11&lt;&gt;"",OFFSET('Game Board'!U8,BL4+15,A11),"")</f>
        <v>0</v>
      </c>
      <c r="BM11" s="195">
        <f ca="1">IF(C11&lt;&gt;"",OFFSET('Game Board'!U8,BM4+15,A11),"")</f>
        <v>0</v>
      </c>
      <c r="BN11" s="195">
        <f ca="1">IF(C11&lt;&gt;"",OFFSET('Game Board'!U8,BN4+15,A11),"")</f>
        <v>0</v>
      </c>
      <c r="BO11" s="195">
        <f ca="1">IF(C11&lt;&gt;"",OFFSET('Game Board'!U8,BO4+15,A11),"")</f>
        <v>0</v>
      </c>
      <c r="BP11" s="195">
        <f ca="1">IF(C11&lt;&gt;"",OFFSET('Game Board'!U8,BP4+15,A11),"")</f>
        <v>0</v>
      </c>
      <c r="BQ11" s="195">
        <f ca="1">IF(C11&lt;&gt;"",OFFSET('Game Board'!U8,BQ4+15,A11),"")</f>
        <v>0</v>
      </c>
      <c r="BR11" s="195">
        <f ca="1">IF(C11&lt;&gt;"",OFFSET('Game Board'!U8,BR4+15,A11),"")</f>
        <v>0</v>
      </c>
      <c r="BS11" s="195">
        <f ca="1">IF(C11&lt;&gt;"",OFFSET('Game Board'!U8,BS4+15,A11),"")</f>
        <v>0</v>
      </c>
      <c r="BT11" s="195">
        <f ca="1">IF(C11&lt;&gt;"",OFFSET('Game Board'!U8,BT4+15,A11),"")</f>
        <v>0</v>
      </c>
      <c r="BU11" s="195">
        <f ca="1">IF(C11&lt;&gt;"",OFFSET('Game Board'!U8,BU4+15,A11),"")</f>
        <v>0</v>
      </c>
      <c r="BV11" s="195">
        <f ca="1">IF(C11&lt;&gt;"",OFFSET('Game Board'!U8,BV4+15,A11),"")</f>
        <v>0</v>
      </c>
      <c r="BW11" s="195">
        <f ca="1">IF(C11&lt;&gt;"",OFFSET('Game Board'!U8,BW4+15,A11),"")</f>
        <v>0</v>
      </c>
      <c r="BX11" s="195">
        <f ca="1">IF(C11&lt;&gt;"",OFFSET('Game Board'!U8,BX4+15,A11),"")</f>
        <v>0</v>
      </c>
    </row>
    <row r="12" spans="1:89" ht="15" customHeight="1" x14ac:dyDescent="0.25">
      <c r="A12" s="78">
        <f t="shared" si="7"/>
        <v>44</v>
      </c>
      <c r="B12" s="196">
        <v>5</v>
      </c>
      <c r="C12" s="200" t="str">
        <f>IF('Participant Setup'!C10&lt;&gt;"",'Participant Setup'!C10,"")</f>
        <v>Player 5</v>
      </c>
      <c r="D12" s="194">
        <f t="shared" ca="1" si="5"/>
        <v>0</v>
      </c>
      <c r="E12" s="194">
        <f t="shared" ca="1" si="3"/>
        <v>0</v>
      </c>
      <c r="F12" s="194">
        <f t="shared" ca="1" si="6"/>
        <v>0</v>
      </c>
      <c r="G12" s="194">
        <f>IF('Participant Setup'!D10&lt;&gt;"",'Participant Setup'!D10,0)</f>
        <v>0</v>
      </c>
      <c r="H12" s="194">
        <f t="shared" ca="1" si="4"/>
        <v>0</v>
      </c>
      <c r="I12" s="195">
        <f ca="1">IF(C12&lt;&gt;"",SUM(OFFSET('Game Board'!U8:U55,N4-1,A12)),0)</f>
        <v>0</v>
      </c>
      <c r="J12" s="196">
        <f ca="1">IF(C12&lt;&gt;"",OFFSET('Game Board'!M7,N4-1,A12),0)</f>
        <v>0</v>
      </c>
      <c r="K12" s="195">
        <f ca="1">IF(C12&lt;&gt;"",SUM(OFFSET('Game Board'!U72:U86,N4-1,A12)),0)</f>
        <v>0</v>
      </c>
      <c r="L12" s="196">
        <f ca="1">IF(C12&lt;&gt;"",SUM(OFFSET('Game Board'!V60:V68,N4-1,A12))+SUM(OFFSET('Game Board'!V72:V86,N4-1,A12))+SUM(OFFSET('Game Board'!V88:V89,N4-1,A12))+SUM(OFFSET('Game Board'!V97:V98,N4-1,A12)),0)</f>
        <v>0</v>
      </c>
      <c r="M12" s="196">
        <f ca="1">IF(C12&lt;&gt;"",OFFSET('Game Board'!M90,N4-1,A12),0)</f>
        <v>0</v>
      </c>
      <c r="N12" s="195">
        <f ca="1">IF(C12&lt;&gt;"",OFFSET('Game Board'!U8,N4-1,A12),"")</f>
        <v>0</v>
      </c>
      <c r="O12" s="195">
        <f ca="1">IF(C12&lt;&gt;"",OFFSET('Game Board'!U8,O4-1,A12),"")</f>
        <v>0</v>
      </c>
      <c r="P12" s="195">
        <f ca="1">IF(C12&lt;&gt;"",OFFSET('Game Board'!U8,P4-1,A12),"")</f>
        <v>0</v>
      </c>
      <c r="Q12" s="195">
        <f ca="1">IF(C12&lt;&gt;"",OFFSET('Game Board'!U8,Q4-1,A12),"")</f>
        <v>0</v>
      </c>
      <c r="R12" s="195">
        <f ca="1">IF(C12&lt;&gt;"",OFFSET('Game Board'!U8,R4-1,A12),"")</f>
        <v>0</v>
      </c>
      <c r="S12" s="195">
        <f ca="1">IF(C12&lt;&gt;"",OFFSET('Game Board'!U8,S4-1,A12),"")</f>
        <v>0</v>
      </c>
      <c r="T12" s="195">
        <f ca="1">IF(C12&lt;&gt;"",OFFSET('Game Board'!U8,T4-1,A12),"")</f>
        <v>0</v>
      </c>
      <c r="U12" s="195">
        <f ca="1">IF(C12&lt;&gt;"",OFFSET('Game Board'!U8,U4-1,A12),"")</f>
        <v>0</v>
      </c>
      <c r="V12" s="195">
        <f ca="1">IF(C12&lt;&gt;"",OFFSET('Game Board'!U8,V4-1,A12),"")</f>
        <v>0</v>
      </c>
      <c r="W12" s="195">
        <f ca="1">IF(C12&lt;&gt;"",OFFSET('Game Board'!U8,W4-1,A12),"")</f>
        <v>0</v>
      </c>
      <c r="X12" s="195">
        <f ca="1">IF(C12&lt;&gt;"",OFFSET('Game Board'!U8,X4-1,A12),"")</f>
        <v>0</v>
      </c>
      <c r="Y12" s="195">
        <f ca="1">IF(C12&lt;&gt;"",OFFSET('Game Board'!U8,Y4-1,A12),"")</f>
        <v>0</v>
      </c>
      <c r="Z12" s="195">
        <f ca="1">IF(C12&lt;&gt;"",OFFSET('Game Board'!U8,Z4-1,A12),"")</f>
        <v>0</v>
      </c>
      <c r="AA12" s="195">
        <f ca="1">IF(C12&lt;&gt;"",OFFSET('Game Board'!U8,AA4-1,A12),"")</f>
        <v>0</v>
      </c>
      <c r="AB12" s="195">
        <f ca="1">IF(C12&lt;&gt;"",OFFSET('Game Board'!U8,AB4-1,A12),"")</f>
        <v>0</v>
      </c>
      <c r="AC12" s="195">
        <f ca="1">IF(C12&lt;&gt;"",OFFSET('Game Board'!U8,AC4-1,A12),"")</f>
        <v>0</v>
      </c>
      <c r="AD12" s="195">
        <f ca="1">IF(C12&lt;&gt;"",OFFSET('Game Board'!U8,AD4-1,A12),"")</f>
        <v>0</v>
      </c>
      <c r="AE12" s="195">
        <f ca="1">IF(C12&lt;&gt;"",OFFSET('Game Board'!U8,AE4-1,A12),"")</f>
        <v>0</v>
      </c>
      <c r="AF12" s="195">
        <f ca="1">IF(C12&lt;&gt;"",OFFSET('Game Board'!U8,AF4-1,A12),"")</f>
        <v>0</v>
      </c>
      <c r="AG12" s="195">
        <f ca="1">IF(C12&lt;&gt;"",OFFSET('Game Board'!U8,AG4-1,A12),"")</f>
        <v>0</v>
      </c>
      <c r="AH12" s="195">
        <f ca="1">IF(C12&lt;&gt;"",OFFSET('Game Board'!U8,AH4-1,A12),"")</f>
        <v>0</v>
      </c>
      <c r="AI12" s="195">
        <f ca="1">IF(C12&lt;&gt;"",OFFSET('Game Board'!U8,AI4-1,A12),"")</f>
        <v>0</v>
      </c>
      <c r="AJ12" s="195">
        <f ca="1">IF(C12&lt;&gt;"",OFFSET('Game Board'!U8,AJ4-1,A12),"")</f>
        <v>0</v>
      </c>
      <c r="AK12" s="195">
        <f ca="1">IF(C12&lt;&gt;"",OFFSET('Game Board'!U8,AK4-1,A12),"")</f>
        <v>0</v>
      </c>
      <c r="AL12" s="195">
        <f ca="1">IF(C12&lt;&gt;"",OFFSET('Game Board'!U8,AL4-1,A12),"")</f>
        <v>0</v>
      </c>
      <c r="AM12" s="195">
        <f ca="1">IF(C12&lt;&gt;"",OFFSET('Game Board'!U8,AM4-1,A12),"")</f>
        <v>0</v>
      </c>
      <c r="AN12" s="195">
        <f ca="1">IF(C12&lt;&gt;"",OFFSET('Game Board'!U8,AN4-1,A12),"")</f>
        <v>0</v>
      </c>
      <c r="AO12" s="195">
        <f ca="1">IF(C12&lt;&gt;"",OFFSET('Game Board'!U8,AO4-1,A12),"")</f>
        <v>0</v>
      </c>
      <c r="AP12" s="195">
        <f ca="1">IF(C12&lt;&gt;"",OFFSET('Game Board'!U8,AP4-1,A12),"")</f>
        <v>0</v>
      </c>
      <c r="AQ12" s="195">
        <f ca="1">IF(C12&lt;&gt;"",OFFSET('Game Board'!U8,AQ4-1,A12),"")</f>
        <v>0</v>
      </c>
      <c r="AR12" s="195">
        <f ca="1">IF(C12&lt;&gt;"",OFFSET('Game Board'!U8,AR4-1,A12),"")</f>
        <v>0</v>
      </c>
      <c r="AS12" s="195">
        <f ca="1">IF(C12&lt;&gt;"",OFFSET('Game Board'!U8,AS4-1,A12),"")</f>
        <v>0</v>
      </c>
      <c r="AT12" s="195">
        <f ca="1">IF(C12&lt;&gt;"",OFFSET('Game Board'!U8,AT4-1,A12),"")</f>
        <v>0</v>
      </c>
      <c r="AU12" s="195">
        <f ca="1">IF(C12&lt;&gt;"",OFFSET('Game Board'!U8,AU4-1,A12),"")</f>
        <v>0</v>
      </c>
      <c r="AV12" s="195">
        <f ca="1">IF(C12&lt;&gt;"",OFFSET('Game Board'!U8,AV4-1,A12),"")</f>
        <v>0</v>
      </c>
      <c r="AW12" s="195">
        <f ca="1">IF(C12&lt;&gt;"",OFFSET('Game Board'!U8,AW4-1,A12),"")</f>
        <v>0</v>
      </c>
      <c r="AX12" s="195">
        <f ca="1">IF(C12&lt;&gt;"",OFFSET('Game Board'!U8,AX4-1,A12),"")</f>
        <v>0</v>
      </c>
      <c r="AY12" s="195">
        <f ca="1">IF(C12&lt;&gt;"",OFFSET('Game Board'!U8,AY4-1,A12),"")</f>
        <v>0</v>
      </c>
      <c r="AZ12" s="195">
        <f ca="1">IF(C12&lt;&gt;"",OFFSET('Game Board'!U8,AZ4-1,A12),"")</f>
        <v>0</v>
      </c>
      <c r="BA12" s="195">
        <f ca="1">IF(C12&lt;&gt;"",OFFSET('Game Board'!U8,BA4-1,A12),"")</f>
        <v>0</v>
      </c>
      <c r="BB12" s="195">
        <f ca="1">IF(C12&lt;&gt;"",OFFSET('Game Board'!U8,BB4-1,A12),"")</f>
        <v>0</v>
      </c>
      <c r="BC12" s="195">
        <f ca="1">IF(C12&lt;&gt;"",OFFSET('Game Board'!U8,BC4-1,A12),"")</f>
        <v>0</v>
      </c>
      <c r="BD12" s="195">
        <f ca="1">IF(C12&lt;&gt;"",OFFSET('Game Board'!U8,BD4-1,A12),"")</f>
        <v>0</v>
      </c>
      <c r="BE12" s="195">
        <f ca="1">IF(C12&lt;&gt;"",OFFSET('Game Board'!U8,BE4-1,A12),"")</f>
        <v>0</v>
      </c>
      <c r="BF12" s="195">
        <f ca="1">IF(C12&lt;&gt;"",OFFSET('Game Board'!U8,BF4-1,A12),"")</f>
        <v>0</v>
      </c>
      <c r="BG12" s="195">
        <f ca="1">IF(C12&lt;&gt;"",OFFSET('Game Board'!U8,BG4-1,A12),"")</f>
        <v>0</v>
      </c>
      <c r="BH12" s="195">
        <f ca="1">IF(C12&lt;&gt;"",OFFSET('Game Board'!U8,BH4-1,A12),"")</f>
        <v>0</v>
      </c>
      <c r="BI12" s="195">
        <f ca="1">IF(C12&lt;&gt;"",OFFSET('Game Board'!U8,BI4-1,A12),"")</f>
        <v>0</v>
      </c>
      <c r="BJ12" s="195">
        <f ca="1">IF(C12&lt;&gt;"",OFFSET('Game Board'!U8,BJ4+15,A12),"")</f>
        <v>0</v>
      </c>
      <c r="BK12" s="195">
        <f ca="1">IF(C12&lt;&gt;"",OFFSET('Game Board'!U8,BK4+15,A12),"")</f>
        <v>0</v>
      </c>
      <c r="BL12" s="195">
        <f ca="1">IF(C12&lt;&gt;"",OFFSET('Game Board'!U8,BL4+15,A12),"")</f>
        <v>0</v>
      </c>
      <c r="BM12" s="195">
        <f ca="1">IF(C12&lt;&gt;"",OFFSET('Game Board'!U8,BM4+15,A12),"")</f>
        <v>0</v>
      </c>
      <c r="BN12" s="195">
        <f ca="1">IF(C12&lt;&gt;"",OFFSET('Game Board'!U8,BN4+15,A12),"")</f>
        <v>0</v>
      </c>
      <c r="BO12" s="195">
        <f ca="1">IF(C12&lt;&gt;"",OFFSET('Game Board'!U8,BO4+15,A12),"")</f>
        <v>0</v>
      </c>
      <c r="BP12" s="195">
        <f ca="1">IF(C12&lt;&gt;"",OFFSET('Game Board'!U8,BP4+15,A12),"")</f>
        <v>0</v>
      </c>
      <c r="BQ12" s="195">
        <f ca="1">IF(C12&lt;&gt;"",OFFSET('Game Board'!U8,BQ4+15,A12),"")</f>
        <v>0</v>
      </c>
      <c r="BR12" s="195">
        <f ca="1">IF(C12&lt;&gt;"",OFFSET('Game Board'!U8,BR4+15,A12),"")</f>
        <v>0</v>
      </c>
      <c r="BS12" s="195">
        <f ca="1">IF(C12&lt;&gt;"",OFFSET('Game Board'!U8,BS4+15,A12),"")</f>
        <v>0</v>
      </c>
      <c r="BT12" s="195">
        <f ca="1">IF(C12&lt;&gt;"",OFFSET('Game Board'!U8,BT4+15,A12),"")</f>
        <v>0</v>
      </c>
      <c r="BU12" s="195">
        <f ca="1">IF(C12&lt;&gt;"",OFFSET('Game Board'!U8,BU4+15,A12),"")</f>
        <v>0</v>
      </c>
      <c r="BV12" s="195">
        <f ca="1">IF(C12&lt;&gt;"",OFFSET('Game Board'!U8,BV4+15,A12),"")</f>
        <v>0</v>
      </c>
      <c r="BW12" s="195">
        <f ca="1">IF(C12&lt;&gt;"",OFFSET('Game Board'!U8,BW4+15,A12),"")</f>
        <v>0</v>
      </c>
      <c r="BX12" s="195">
        <f ca="1">IF(C12&lt;&gt;"",OFFSET('Game Board'!U8,BX4+15,A12),"")</f>
        <v>0</v>
      </c>
    </row>
    <row r="13" spans="1:89" ht="15" customHeight="1" x14ac:dyDescent="0.25">
      <c r="A13" s="78">
        <f t="shared" si="7"/>
        <v>55</v>
      </c>
      <c r="B13" s="196">
        <v>6</v>
      </c>
      <c r="C13" s="200" t="str">
        <f>IF('Participant Setup'!C11&lt;&gt;"",'Participant Setup'!C11,"")</f>
        <v>Player 6</v>
      </c>
      <c r="D13" s="194">
        <f t="shared" ca="1" si="5"/>
        <v>0</v>
      </c>
      <c r="E13" s="194">
        <f t="shared" ca="1" si="3"/>
        <v>0</v>
      </c>
      <c r="F13" s="194">
        <f t="shared" ca="1" si="6"/>
        <v>0</v>
      </c>
      <c r="G13" s="194">
        <f>IF('Participant Setup'!D11&lt;&gt;"",'Participant Setup'!D11,0)</f>
        <v>0</v>
      </c>
      <c r="H13" s="194">
        <f t="shared" ca="1" si="4"/>
        <v>0</v>
      </c>
      <c r="I13" s="195">
        <f ca="1">IF(C13&lt;&gt;"",SUM(OFFSET('Game Board'!U8:U55,N4-1,A13)),0)</f>
        <v>0</v>
      </c>
      <c r="J13" s="196">
        <f ca="1">IF(C13&lt;&gt;"",OFFSET('Game Board'!M7,N4-1,A13),0)</f>
        <v>0</v>
      </c>
      <c r="K13" s="195">
        <f ca="1">IF(C13&lt;&gt;"",SUM(OFFSET('Game Board'!U72:U86,N4-1,A13)),0)</f>
        <v>0</v>
      </c>
      <c r="L13" s="196">
        <f ca="1">IF(C13&lt;&gt;"",SUM(OFFSET('Game Board'!V60:V68,N4-1,A13))+SUM(OFFSET('Game Board'!V72:V86,N4-1,A13))+SUM(OFFSET('Game Board'!V88:V89,N4-1,A13))+SUM(OFFSET('Game Board'!V97:V98,N4-1,A13)),0)</f>
        <v>0</v>
      </c>
      <c r="M13" s="196">
        <f ca="1">IF(C13&lt;&gt;"",OFFSET('Game Board'!M90,N4-1,A13),0)</f>
        <v>0</v>
      </c>
      <c r="N13" s="195">
        <f ca="1">IF(C13&lt;&gt;"",OFFSET('Game Board'!U8,N4-1,A13),"")</f>
        <v>0</v>
      </c>
      <c r="O13" s="195">
        <f ca="1">IF(C13&lt;&gt;"",OFFSET('Game Board'!U8,O4-1,A13),"")</f>
        <v>0</v>
      </c>
      <c r="P13" s="195">
        <f ca="1">IF(C13&lt;&gt;"",OFFSET('Game Board'!U8,P4-1,A13),"")</f>
        <v>0</v>
      </c>
      <c r="Q13" s="195">
        <f ca="1">IF(C13&lt;&gt;"",OFFSET('Game Board'!U8,Q4-1,A13),"")</f>
        <v>0</v>
      </c>
      <c r="R13" s="195">
        <f ca="1">IF(C13&lt;&gt;"",OFFSET('Game Board'!U8,R4-1,A13),"")</f>
        <v>0</v>
      </c>
      <c r="S13" s="195">
        <f ca="1">IF(C13&lt;&gt;"",OFFSET('Game Board'!U8,S4-1,A13),"")</f>
        <v>0</v>
      </c>
      <c r="T13" s="195">
        <f ca="1">IF(C13&lt;&gt;"",OFFSET('Game Board'!U8,T4-1,A13),"")</f>
        <v>0</v>
      </c>
      <c r="U13" s="195">
        <f ca="1">IF(C13&lt;&gt;"",OFFSET('Game Board'!U8,U4-1,A13),"")</f>
        <v>0</v>
      </c>
      <c r="V13" s="195">
        <f ca="1">IF(C13&lt;&gt;"",OFFSET('Game Board'!U8,V4-1,A13),"")</f>
        <v>0</v>
      </c>
      <c r="W13" s="195">
        <f ca="1">IF(C13&lt;&gt;"",OFFSET('Game Board'!U8,W4-1,A13),"")</f>
        <v>0</v>
      </c>
      <c r="X13" s="195">
        <f ca="1">IF(C13&lt;&gt;"",OFFSET('Game Board'!U8,X4-1,A13),"")</f>
        <v>0</v>
      </c>
      <c r="Y13" s="195">
        <f ca="1">IF(C13&lt;&gt;"",OFFSET('Game Board'!U8,Y4-1,A13),"")</f>
        <v>0</v>
      </c>
      <c r="Z13" s="195">
        <f ca="1">IF(C13&lt;&gt;"",OFFSET('Game Board'!U8,Z4-1,A13),"")</f>
        <v>0</v>
      </c>
      <c r="AA13" s="195">
        <f ca="1">IF(C13&lt;&gt;"",OFFSET('Game Board'!U8,AA4-1,A13),"")</f>
        <v>0</v>
      </c>
      <c r="AB13" s="195">
        <f ca="1">IF(C13&lt;&gt;"",OFFSET('Game Board'!U8,AB4-1,A13),"")</f>
        <v>0</v>
      </c>
      <c r="AC13" s="195">
        <f ca="1">IF(C13&lt;&gt;"",OFFSET('Game Board'!U8,AC4-1,A13),"")</f>
        <v>0</v>
      </c>
      <c r="AD13" s="195">
        <f ca="1">IF(C13&lt;&gt;"",OFFSET('Game Board'!U8,AD4-1,A13),"")</f>
        <v>0</v>
      </c>
      <c r="AE13" s="195">
        <f ca="1">IF(C13&lt;&gt;"",OFFSET('Game Board'!U8,AE4-1,A13),"")</f>
        <v>0</v>
      </c>
      <c r="AF13" s="195">
        <f ca="1">IF(C13&lt;&gt;"",OFFSET('Game Board'!U8,AF4-1,A13),"")</f>
        <v>0</v>
      </c>
      <c r="AG13" s="195">
        <f ca="1">IF(C13&lt;&gt;"",OFFSET('Game Board'!U8,AG4-1,A13),"")</f>
        <v>0</v>
      </c>
      <c r="AH13" s="195">
        <f ca="1">IF(C13&lt;&gt;"",OFFSET('Game Board'!U8,AH4-1,A13),"")</f>
        <v>0</v>
      </c>
      <c r="AI13" s="195">
        <f ca="1">IF(C13&lt;&gt;"",OFFSET('Game Board'!U8,AI4-1,A13),"")</f>
        <v>0</v>
      </c>
      <c r="AJ13" s="195">
        <f ca="1">IF(C13&lt;&gt;"",OFFSET('Game Board'!U8,AJ4-1,A13),"")</f>
        <v>0</v>
      </c>
      <c r="AK13" s="195">
        <f ca="1">IF(C13&lt;&gt;"",OFFSET('Game Board'!U8,AK4-1,A13),"")</f>
        <v>0</v>
      </c>
      <c r="AL13" s="195">
        <f ca="1">IF(C13&lt;&gt;"",OFFSET('Game Board'!U8,AL4-1,A13),"")</f>
        <v>0</v>
      </c>
      <c r="AM13" s="195">
        <f ca="1">IF(C13&lt;&gt;"",OFFSET('Game Board'!U8,AM4-1,A13),"")</f>
        <v>0</v>
      </c>
      <c r="AN13" s="195">
        <f ca="1">IF(C13&lt;&gt;"",OFFSET('Game Board'!U8,AN4-1,A13),"")</f>
        <v>0</v>
      </c>
      <c r="AO13" s="195">
        <f ca="1">IF(C13&lt;&gt;"",OFFSET('Game Board'!U8,AO4-1,A13),"")</f>
        <v>0</v>
      </c>
      <c r="AP13" s="195">
        <f ca="1">IF(C13&lt;&gt;"",OFFSET('Game Board'!U8,AP4-1,A13),"")</f>
        <v>0</v>
      </c>
      <c r="AQ13" s="195">
        <f ca="1">IF(C13&lt;&gt;"",OFFSET('Game Board'!U8,AQ4-1,A13),"")</f>
        <v>0</v>
      </c>
      <c r="AR13" s="195">
        <f ca="1">IF(C13&lt;&gt;"",OFFSET('Game Board'!U8,AR4-1,A13),"")</f>
        <v>0</v>
      </c>
      <c r="AS13" s="195">
        <f ca="1">IF(C13&lt;&gt;"",OFFSET('Game Board'!U8,AS4-1,A13),"")</f>
        <v>0</v>
      </c>
      <c r="AT13" s="195">
        <f ca="1">IF(C13&lt;&gt;"",OFFSET('Game Board'!U8,AT4-1,A13),"")</f>
        <v>0</v>
      </c>
      <c r="AU13" s="195">
        <f ca="1">IF(C13&lt;&gt;"",OFFSET('Game Board'!U8,AU4-1,A13),"")</f>
        <v>0</v>
      </c>
      <c r="AV13" s="195">
        <f ca="1">IF(C13&lt;&gt;"",OFFSET('Game Board'!U8,AV4-1,A13),"")</f>
        <v>0</v>
      </c>
      <c r="AW13" s="195">
        <f ca="1">IF(C13&lt;&gt;"",OFFSET('Game Board'!U8,AW4-1,A13),"")</f>
        <v>0</v>
      </c>
      <c r="AX13" s="195">
        <f ca="1">IF(C13&lt;&gt;"",OFFSET('Game Board'!U8,AX4-1,A13),"")</f>
        <v>0</v>
      </c>
      <c r="AY13" s="195">
        <f ca="1">IF(C13&lt;&gt;"",OFFSET('Game Board'!U8,AY4-1,A13),"")</f>
        <v>0</v>
      </c>
      <c r="AZ13" s="195">
        <f ca="1">IF(C13&lt;&gt;"",OFFSET('Game Board'!U8,AZ4-1,A13),"")</f>
        <v>0</v>
      </c>
      <c r="BA13" s="195">
        <f ca="1">IF(C13&lt;&gt;"",OFFSET('Game Board'!U8,BA4-1,A13),"")</f>
        <v>0</v>
      </c>
      <c r="BB13" s="195">
        <f ca="1">IF(C13&lt;&gt;"",OFFSET('Game Board'!U8,BB4-1,A13),"")</f>
        <v>0</v>
      </c>
      <c r="BC13" s="195">
        <f ca="1">IF(C13&lt;&gt;"",OFFSET('Game Board'!U8,BC4-1,A13),"")</f>
        <v>0</v>
      </c>
      <c r="BD13" s="195">
        <f ca="1">IF(C13&lt;&gt;"",OFFSET('Game Board'!U8,BD4-1,A13),"")</f>
        <v>0</v>
      </c>
      <c r="BE13" s="195">
        <f ca="1">IF(C13&lt;&gt;"",OFFSET('Game Board'!U8,BE4-1,A13),"")</f>
        <v>0</v>
      </c>
      <c r="BF13" s="195">
        <f ca="1">IF(C13&lt;&gt;"",OFFSET('Game Board'!U8,BF4-1,A13),"")</f>
        <v>0</v>
      </c>
      <c r="BG13" s="195">
        <f ca="1">IF(C13&lt;&gt;"",OFFSET('Game Board'!U8,BG4-1,A13),"")</f>
        <v>0</v>
      </c>
      <c r="BH13" s="195">
        <f ca="1">IF(C13&lt;&gt;"",OFFSET('Game Board'!U8,BH4-1,A13),"")</f>
        <v>0</v>
      </c>
      <c r="BI13" s="195">
        <f ca="1">IF(C13&lt;&gt;"",OFFSET('Game Board'!U8,BI4-1,A13),"")</f>
        <v>0</v>
      </c>
      <c r="BJ13" s="195">
        <f ca="1">IF(C13&lt;&gt;"",OFFSET('Game Board'!U8,BJ4+15,A13),"")</f>
        <v>0</v>
      </c>
      <c r="BK13" s="195">
        <f ca="1">IF(C13&lt;&gt;"",OFFSET('Game Board'!U8,BK4+15,A13),"")</f>
        <v>0</v>
      </c>
      <c r="BL13" s="195">
        <f ca="1">IF(C13&lt;&gt;"",OFFSET('Game Board'!U8,BL4+15,A13),"")</f>
        <v>0</v>
      </c>
      <c r="BM13" s="195">
        <f ca="1">IF(C13&lt;&gt;"",OFFSET('Game Board'!U8,BM4+15,A13),"")</f>
        <v>0</v>
      </c>
      <c r="BN13" s="195">
        <f ca="1">IF(C13&lt;&gt;"",OFFSET('Game Board'!U8,BN4+15,A13),"")</f>
        <v>0</v>
      </c>
      <c r="BO13" s="195">
        <f ca="1">IF(C13&lt;&gt;"",OFFSET('Game Board'!U8,BO4+15,A13),"")</f>
        <v>0</v>
      </c>
      <c r="BP13" s="195">
        <f ca="1">IF(C13&lt;&gt;"",OFFSET('Game Board'!U8,BP4+15,A13),"")</f>
        <v>0</v>
      </c>
      <c r="BQ13" s="195">
        <f ca="1">IF(C13&lt;&gt;"",OFFSET('Game Board'!U8,BQ4+15,A13),"")</f>
        <v>0</v>
      </c>
      <c r="BR13" s="195">
        <f ca="1">IF(C13&lt;&gt;"",OFFSET('Game Board'!U8,BR4+15,A13),"")</f>
        <v>0</v>
      </c>
      <c r="BS13" s="195">
        <f ca="1">IF(C13&lt;&gt;"",OFFSET('Game Board'!U8,BS4+15,A13),"")</f>
        <v>0</v>
      </c>
      <c r="BT13" s="195">
        <f ca="1">IF(C13&lt;&gt;"",OFFSET('Game Board'!U8,BT4+15,A13),"")</f>
        <v>0</v>
      </c>
      <c r="BU13" s="195">
        <f ca="1">IF(C13&lt;&gt;"",OFFSET('Game Board'!U8,BU4+15,A13),"")</f>
        <v>0</v>
      </c>
      <c r="BV13" s="195">
        <f ca="1">IF(C13&lt;&gt;"",OFFSET('Game Board'!U8,BV4+15,A13),"")</f>
        <v>0</v>
      </c>
      <c r="BW13" s="195">
        <f ca="1">IF(C13&lt;&gt;"",OFFSET('Game Board'!U8,BW4+15,A13),"")</f>
        <v>0</v>
      </c>
      <c r="BX13" s="195">
        <f ca="1">IF(C13&lt;&gt;"",OFFSET('Game Board'!U8,BX4+15,A13),"")</f>
        <v>0</v>
      </c>
    </row>
    <row r="14" spans="1:89" ht="15" customHeight="1" x14ac:dyDescent="0.25">
      <c r="A14" s="78">
        <f t="shared" si="7"/>
        <v>66</v>
      </c>
      <c r="B14" s="196">
        <v>7</v>
      </c>
      <c r="C14" s="200" t="str">
        <f>IF('Participant Setup'!C12&lt;&gt;"",'Participant Setup'!C12,"")</f>
        <v>Player 7</v>
      </c>
      <c r="D14" s="194">
        <f t="shared" ca="1" si="5"/>
        <v>0</v>
      </c>
      <c r="E14" s="194">
        <f t="shared" ca="1" si="3"/>
        <v>0</v>
      </c>
      <c r="F14" s="194">
        <f t="shared" ca="1" si="6"/>
        <v>0</v>
      </c>
      <c r="G14" s="194">
        <f>IF('Participant Setup'!D12&lt;&gt;"",'Participant Setup'!D12,0)</f>
        <v>0</v>
      </c>
      <c r="H14" s="194">
        <f t="shared" ca="1" si="4"/>
        <v>0</v>
      </c>
      <c r="I14" s="195">
        <f ca="1">IF(C14&lt;&gt;"",SUM(OFFSET('Game Board'!U8:U55,N4-1,A14)),0)</f>
        <v>0</v>
      </c>
      <c r="J14" s="196">
        <f ca="1">IF(C14&lt;&gt;"",OFFSET('Game Board'!M7,N4-1,A14),0)</f>
        <v>0</v>
      </c>
      <c r="K14" s="195">
        <f ca="1">IF(C14&lt;&gt;"",SUM(OFFSET('Game Board'!U72:U86,N4-1,A14)),0)</f>
        <v>0</v>
      </c>
      <c r="L14" s="196">
        <f ca="1">IF(C14&lt;&gt;"",SUM(OFFSET('Game Board'!V60:V68,N4-1,A14))+SUM(OFFSET('Game Board'!V72:V86,N4-1,A14))+SUM(OFFSET('Game Board'!V88:V89,N4-1,A14))+SUM(OFFSET('Game Board'!V97:V98,N4-1,A14)),0)</f>
        <v>0</v>
      </c>
      <c r="M14" s="196">
        <f ca="1">IF(C14&lt;&gt;"",OFFSET('Game Board'!M90,N4-1,A14),0)</f>
        <v>0</v>
      </c>
      <c r="N14" s="195">
        <f ca="1">IF(C14&lt;&gt;"",OFFSET('Game Board'!U8,N4-1,A14),"")</f>
        <v>0</v>
      </c>
      <c r="O14" s="195">
        <f ca="1">IF(C14&lt;&gt;"",OFFSET('Game Board'!U8,O4-1,A14),"")</f>
        <v>0</v>
      </c>
      <c r="P14" s="195">
        <f ca="1">IF(C14&lt;&gt;"",OFFSET('Game Board'!U8,P4-1,A14),"")</f>
        <v>0</v>
      </c>
      <c r="Q14" s="195">
        <f ca="1">IF(C14&lt;&gt;"",OFFSET('Game Board'!U8,Q4-1,A14),"")</f>
        <v>0</v>
      </c>
      <c r="R14" s="195">
        <f ca="1">IF(C14&lt;&gt;"",OFFSET('Game Board'!U8,R4-1,A14),"")</f>
        <v>0</v>
      </c>
      <c r="S14" s="195">
        <f ca="1">IF(C14&lt;&gt;"",OFFSET('Game Board'!U8,S4-1,A14),"")</f>
        <v>0</v>
      </c>
      <c r="T14" s="195">
        <f ca="1">IF(C14&lt;&gt;"",OFFSET('Game Board'!U8,T4-1,A14),"")</f>
        <v>0</v>
      </c>
      <c r="U14" s="195">
        <f ca="1">IF(C14&lt;&gt;"",OFFSET('Game Board'!U8,U4-1,A14),"")</f>
        <v>0</v>
      </c>
      <c r="V14" s="195">
        <f ca="1">IF(C14&lt;&gt;"",OFFSET('Game Board'!U8,V4-1,A14),"")</f>
        <v>0</v>
      </c>
      <c r="W14" s="195">
        <f ca="1">IF(C14&lt;&gt;"",OFFSET('Game Board'!U8,W4-1,A14),"")</f>
        <v>0</v>
      </c>
      <c r="X14" s="195">
        <f ca="1">IF(C14&lt;&gt;"",OFFSET('Game Board'!U8,X4-1,A14),"")</f>
        <v>0</v>
      </c>
      <c r="Y14" s="195">
        <f ca="1">IF(C14&lt;&gt;"",OFFSET('Game Board'!U8,Y4-1,A14),"")</f>
        <v>0</v>
      </c>
      <c r="Z14" s="195">
        <f ca="1">IF(C14&lt;&gt;"",OFFSET('Game Board'!U8,Z4-1,A14),"")</f>
        <v>0</v>
      </c>
      <c r="AA14" s="195">
        <f ca="1">IF(C14&lt;&gt;"",OFFSET('Game Board'!U8,AA4-1,A14),"")</f>
        <v>0</v>
      </c>
      <c r="AB14" s="195">
        <f ca="1">IF(C14&lt;&gt;"",OFFSET('Game Board'!U8,AB4-1,A14),"")</f>
        <v>0</v>
      </c>
      <c r="AC14" s="195">
        <f ca="1">IF(C14&lt;&gt;"",OFFSET('Game Board'!U8,AC4-1,A14),"")</f>
        <v>0</v>
      </c>
      <c r="AD14" s="195">
        <f ca="1">IF(C14&lt;&gt;"",OFFSET('Game Board'!U8,AD4-1,A14),"")</f>
        <v>0</v>
      </c>
      <c r="AE14" s="195">
        <f ca="1">IF(C14&lt;&gt;"",OFFSET('Game Board'!U8,AE4-1,A14),"")</f>
        <v>0</v>
      </c>
      <c r="AF14" s="195">
        <f ca="1">IF(C14&lt;&gt;"",OFFSET('Game Board'!U8,AF4-1,A14),"")</f>
        <v>0</v>
      </c>
      <c r="AG14" s="195">
        <f ca="1">IF(C14&lt;&gt;"",OFFSET('Game Board'!U8,AG4-1,A14),"")</f>
        <v>0</v>
      </c>
      <c r="AH14" s="195">
        <f ca="1">IF(C14&lt;&gt;"",OFFSET('Game Board'!U8,AH4-1,A14),"")</f>
        <v>0</v>
      </c>
      <c r="AI14" s="195">
        <f ca="1">IF(C14&lt;&gt;"",OFFSET('Game Board'!U8,AI4-1,A14),"")</f>
        <v>0</v>
      </c>
      <c r="AJ14" s="195">
        <f ca="1">IF(C14&lt;&gt;"",OFFSET('Game Board'!U8,AJ4-1,A14),"")</f>
        <v>0</v>
      </c>
      <c r="AK14" s="195">
        <f ca="1">IF(C14&lt;&gt;"",OFFSET('Game Board'!U8,AK4-1,A14),"")</f>
        <v>0</v>
      </c>
      <c r="AL14" s="195">
        <f ca="1">IF(C14&lt;&gt;"",OFFSET('Game Board'!U8,AL4-1,A14),"")</f>
        <v>0</v>
      </c>
      <c r="AM14" s="195">
        <f ca="1">IF(C14&lt;&gt;"",OFFSET('Game Board'!U8,AM4-1,A14),"")</f>
        <v>0</v>
      </c>
      <c r="AN14" s="195">
        <f ca="1">IF(C14&lt;&gt;"",OFFSET('Game Board'!U8,AN4-1,A14),"")</f>
        <v>0</v>
      </c>
      <c r="AO14" s="195">
        <f ca="1">IF(C14&lt;&gt;"",OFFSET('Game Board'!U8,AO4-1,A14),"")</f>
        <v>0</v>
      </c>
      <c r="AP14" s="195">
        <f ca="1">IF(C14&lt;&gt;"",OFFSET('Game Board'!U8,AP4-1,A14),"")</f>
        <v>0</v>
      </c>
      <c r="AQ14" s="195">
        <f ca="1">IF(C14&lt;&gt;"",OFFSET('Game Board'!U8,AQ4-1,A14),"")</f>
        <v>0</v>
      </c>
      <c r="AR14" s="195">
        <f ca="1">IF(C14&lt;&gt;"",OFFSET('Game Board'!U8,AR4-1,A14),"")</f>
        <v>0</v>
      </c>
      <c r="AS14" s="195">
        <f ca="1">IF(C14&lt;&gt;"",OFFSET('Game Board'!U8,AS4-1,A14),"")</f>
        <v>0</v>
      </c>
      <c r="AT14" s="195">
        <f ca="1">IF(C14&lt;&gt;"",OFFSET('Game Board'!U8,AT4-1,A14),"")</f>
        <v>0</v>
      </c>
      <c r="AU14" s="195">
        <f ca="1">IF(C14&lt;&gt;"",OFFSET('Game Board'!U8,AU4-1,A14),"")</f>
        <v>0</v>
      </c>
      <c r="AV14" s="195">
        <f ca="1">IF(C14&lt;&gt;"",OFFSET('Game Board'!U8,AV4-1,A14),"")</f>
        <v>0</v>
      </c>
      <c r="AW14" s="195">
        <f ca="1">IF(C14&lt;&gt;"",OFFSET('Game Board'!U8,AW4-1,A14),"")</f>
        <v>0</v>
      </c>
      <c r="AX14" s="195">
        <f ca="1">IF(C14&lt;&gt;"",OFFSET('Game Board'!U8,AX4-1,A14),"")</f>
        <v>0</v>
      </c>
      <c r="AY14" s="195">
        <f ca="1">IF(C14&lt;&gt;"",OFFSET('Game Board'!U8,AY4-1,A14),"")</f>
        <v>0</v>
      </c>
      <c r="AZ14" s="195">
        <f ca="1">IF(C14&lt;&gt;"",OFFSET('Game Board'!U8,AZ4-1,A14),"")</f>
        <v>0</v>
      </c>
      <c r="BA14" s="195">
        <f ca="1">IF(C14&lt;&gt;"",OFFSET('Game Board'!U8,BA4-1,A14),"")</f>
        <v>0</v>
      </c>
      <c r="BB14" s="195">
        <f ca="1">IF(C14&lt;&gt;"",OFFSET('Game Board'!U8,BB4-1,A14),"")</f>
        <v>0</v>
      </c>
      <c r="BC14" s="195">
        <f ca="1">IF(C14&lt;&gt;"",OFFSET('Game Board'!U8,BC4-1,A14),"")</f>
        <v>0</v>
      </c>
      <c r="BD14" s="195">
        <f ca="1">IF(C14&lt;&gt;"",OFFSET('Game Board'!U8,BD4-1,A14),"")</f>
        <v>0</v>
      </c>
      <c r="BE14" s="195">
        <f ca="1">IF(C14&lt;&gt;"",OFFSET('Game Board'!U8,BE4-1,A14),"")</f>
        <v>0</v>
      </c>
      <c r="BF14" s="195">
        <f ca="1">IF(C14&lt;&gt;"",OFFSET('Game Board'!U8,BF4-1,A14),"")</f>
        <v>0</v>
      </c>
      <c r="BG14" s="195">
        <f ca="1">IF(C14&lt;&gt;"",OFFSET('Game Board'!U8,BG4-1,A14),"")</f>
        <v>0</v>
      </c>
      <c r="BH14" s="195">
        <f ca="1">IF(C14&lt;&gt;"",OFFSET('Game Board'!U8,BH4-1,A14),"")</f>
        <v>0</v>
      </c>
      <c r="BI14" s="195">
        <f ca="1">IF(C14&lt;&gt;"",OFFSET('Game Board'!U8,BI4-1,A14),"")</f>
        <v>0</v>
      </c>
      <c r="BJ14" s="195">
        <f ca="1">IF(C14&lt;&gt;"",OFFSET('Game Board'!U8,BJ4+15,A14),"")</f>
        <v>0</v>
      </c>
      <c r="BK14" s="195">
        <f ca="1">IF(C14&lt;&gt;"",OFFSET('Game Board'!U8,BK4+15,A14),"")</f>
        <v>0</v>
      </c>
      <c r="BL14" s="195">
        <f ca="1">IF(C14&lt;&gt;"",OFFSET('Game Board'!U8,BL4+15,A14),"")</f>
        <v>0</v>
      </c>
      <c r="BM14" s="195">
        <f ca="1">IF(C14&lt;&gt;"",OFFSET('Game Board'!U8,BM4+15,A14),"")</f>
        <v>0</v>
      </c>
      <c r="BN14" s="195">
        <f ca="1">IF(C14&lt;&gt;"",OFFSET('Game Board'!U8,BN4+15,A14),"")</f>
        <v>0</v>
      </c>
      <c r="BO14" s="195">
        <f ca="1">IF(C14&lt;&gt;"",OFFSET('Game Board'!U8,BO4+15,A14),"")</f>
        <v>0</v>
      </c>
      <c r="BP14" s="195">
        <f ca="1">IF(C14&lt;&gt;"",OFFSET('Game Board'!U8,BP4+15,A14),"")</f>
        <v>0</v>
      </c>
      <c r="BQ14" s="195">
        <f ca="1">IF(C14&lt;&gt;"",OFFSET('Game Board'!U8,BQ4+15,A14),"")</f>
        <v>0</v>
      </c>
      <c r="BR14" s="195">
        <f ca="1">IF(C14&lt;&gt;"",OFFSET('Game Board'!U8,BR4+15,A14),"")</f>
        <v>0</v>
      </c>
      <c r="BS14" s="195">
        <f ca="1">IF(C14&lt;&gt;"",OFFSET('Game Board'!U8,BS4+15,A14),"")</f>
        <v>0</v>
      </c>
      <c r="BT14" s="195">
        <f ca="1">IF(C14&lt;&gt;"",OFFSET('Game Board'!U8,BT4+15,A14),"")</f>
        <v>0</v>
      </c>
      <c r="BU14" s="195">
        <f ca="1">IF(C14&lt;&gt;"",OFFSET('Game Board'!U8,BU4+15,A14),"")</f>
        <v>0</v>
      </c>
      <c r="BV14" s="195">
        <f ca="1">IF(C14&lt;&gt;"",OFFSET('Game Board'!U8,BV4+15,A14),"")</f>
        <v>0</v>
      </c>
      <c r="BW14" s="195">
        <f ca="1">IF(C14&lt;&gt;"",OFFSET('Game Board'!U8,BW4+15,A14),"")</f>
        <v>0</v>
      </c>
      <c r="BX14" s="195">
        <f ca="1">IF(C14&lt;&gt;"",OFFSET('Game Board'!U8,BX4+15,A14),"")</f>
        <v>0</v>
      </c>
    </row>
    <row r="15" spans="1:89" ht="15" customHeight="1" x14ac:dyDescent="0.25">
      <c r="A15" s="78">
        <f t="shared" si="7"/>
        <v>77</v>
      </c>
      <c r="B15" s="196">
        <v>8</v>
      </c>
      <c r="C15" s="200" t="str">
        <f>IF('Participant Setup'!C13&lt;&gt;"",'Participant Setup'!C13,"")</f>
        <v>Player 8</v>
      </c>
      <c r="D15" s="194">
        <f t="shared" ca="1" si="5"/>
        <v>0</v>
      </c>
      <c r="E15" s="194">
        <f t="shared" ca="1" si="3"/>
        <v>0</v>
      </c>
      <c r="F15" s="194">
        <f t="shared" ca="1" si="6"/>
        <v>0</v>
      </c>
      <c r="G15" s="194">
        <f>IF('Participant Setup'!D13&lt;&gt;"",'Participant Setup'!D13,0)</f>
        <v>0</v>
      </c>
      <c r="H15" s="194">
        <f t="shared" ca="1" si="4"/>
        <v>0</v>
      </c>
      <c r="I15" s="195">
        <f ca="1">IF(C15&lt;&gt;"",SUM(OFFSET('Game Board'!U8:U55,N4-1,A15)),0)</f>
        <v>0</v>
      </c>
      <c r="J15" s="196">
        <f ca="1">IF(C15&lt;&gt;"",OFFSET('Game Board'!M7,N4-1,A15),0)</f>
        <v>0</v>
      </c>
      <c r="K15" s="195">
        <f ca="1">IF(C15&lt;&gt;"",SUM(OFFSET('Game Board'!U72:U86,N4-1,A15)),0)</f>
        <v>0</v>
      </c>
      <c r="L15" s="196">
        <f ca="1">IF(C15&lt;&gt;"",SUM(OFFSET('Game Board'!V60:V68,N4-1,A15))+SUM(OFFSET('Game Board'!V72:V86,N4-1,A15))+SUM(OFFSET('Game Board'!V88:V89,N4-1,A15))+SUM(OFFSET('Game Board'!V97:V98,N4-1,A15)),0)</f>
        <v>0</v>
      </c>
      <c r="M15" s="196">
        <f ca="1">IF(C15&lt;&gt;"",OFFSET('Game Board'!M90,N4-1,A15),0)</f>
        <v>0</v>
      </c>
      <c r="N15" s="195">
        <f ca="1">IF(C15&lt;&gt;"",OFFSET('Game Board'!U8,N4-1,A15),"")</f>
        <v>0</v>
      </c>
      <c r="O15" s="195">
        <f ca="1">IF(C15&lt;&gt;"",OFFSET('Game Board'!U8,O4-1,A15),"")</f>
        <v>0</v>
      </c>
      <c r="P15" s="195">
        <f ca="1">IF(C15&lt;&gt;"",OFFSET('Game Board'!U8,P4-1,A15),"")</f>
        <v>0</v>
      </c>
      <c r="Q15" s="195">
        <f ca="1">IF(C15&lt;&gt;"",OFFSET('Game Board'!U8,Q4-1,A15),"")</f>
        <v>0</v>
      </c>
      <c r="R15" s="195">
        <f ca="1">IF(C15&lt;&gt;"",OFFSET('Game Board'!U8,R4-1,A15),"")</f>
        <v>0</v>
      </c>
      <c r="S15" s="195">
        <f ca="1">IF(C15&lt;&gt;"",OFFSET('Game Board'!U8,S4-1,A15),"")</f>
        <v>0</v>
      </c>
      <c r="T15" s="195">
        <f ca="1">IF(C15&lt;&gt;"",OFFSET('Game Board'!U8,T4-1,A15),"")</f>
        <v>0</v>
      </c>
      <c r="U15" s="195">
        <f ca="1">IF(C15&lt;&gt;"",OFFSET('Game Board'!U8,U4-1,A15),"")</f>
        <v>0</v>
      </c>
      <c r="V15" s="195">
        <f ca="1">IF(C15&lt;&gt;"",OFFSET('Game Board'!U8,V4-1,A15),"")</f>
        <v>0</v>
      </c>
      <c r="W15" s="195">
        <f ca="1">IF(C15&lt;&gt;"",OFFSET('Game Board'!U8,W4-1,A15),"")</f>
        <v>0</v>
      </c>
      <c r="X15" s="195">
        <f ca="1">IF(C15&lt;&gt;"",OFFSET('Game Board'!U8,X4-1,A15),"")</f>
        <v>0</v>
      </c>
      <c r="Y15" s="195">
        <f ca="1">IF(C15&lt;&gt;"",OFFSET('Game Board'!U8,Y4-1,A15),"")</f>
        <v>0</v>
      </c>
      <c r="Z15" s="195">
        <f ca="1">IF(C15&lt;&gt;"",OFFSET('Game Board'!U8,Z4-1,A15),"")</f>
        <v>0</v>
      </c>
      <c r="AA15" s="195">
        <f ca="1">IF(C15&lt;&gt;"",OFFSET('Game Board'!U8,AA4-1,A15),"")</f>
        <v>0</v>
      </c>
      <c r="AB15" s="195">
        <f ca="1">IF(C15&lt;&gt;"",OFFSET('Game Board'!U8,AB4-1,A15),"")</f>
        <v>0</v>
      </c>
      <c r="AC15" s="195">
        <f ca="1">IF(C15&lt;&gt;"",OFFSET('Game Board'!U8,AC4-1,A15),"")</f>
        <v>0</v>
      </c>
      <c r="AD15" s="195">
        <f ca="1">IF(C15&lt;&gt;"",OFFSET('Game Board'!U8,AD4-1,A15),"")</f>
        <v>0</v>
      </c>
      <c r="AE15" s="195">
        <f ca="1">IF(C15&lt;&gt;"",OFFSET('Game Board'!U8,AE4-1,A15),"")</f>
        <v>0</v>
      </c>
      <c r="AF15" s="195">
        <f ca="1">IF(C15&lt;&gt;"",OFFSET('Game Board'!U8,AF4-1,A15),"")</f>
        <v>0</v>
      </c>
      <c r="AG15" s="195">
        <f ca="1">IF(C15&lt;&gt;"",OFFSET('Game Board'!U8,AG4-1,A15),"")</f>
        <v>0</v>
      </c>
      <c r="AH15" s="195">
        <f ca="1">IF(C15&lt;&gt;"",OFFSET('Game Board'!U8,AH4-1,A15),"")</f>
        <v>0</v>
      </c>
      <c r="AI15" s="195">
        <f ca="1">IF(C15&lt;&gt;"",OFFSET('Game Board'!U8,AI4-1,A15),"")</f>
        <v>0</v>
      </c>
      <c r="AJ15" s="195">
        <f ca="1">IF(C15&lt;&gt;"",OFFSET('Game Board'!U8,AJ4-1,A15),"")</f>
        <v>0</v>
      </c>
      <c r="AK15" s="195">
        <f ca="1">IF(C15&lt;&gt;"",OFFSET('Game Board'!U8,AK4-1,A15),"")</f>
        <v>0</v>
      </c>
      <c r="AL15" s="195">
        <f ca="1">IF(C15&lt;&gt;"",OFFSET('Game Board'!U8,AL4-1,A15),"")</f>
        <v>0</v>
      </c>
      <c r="AM15" s="195">
        <f ca="1">IF(C15&lt;&gt;"",OFFSET('Game Board'!U8,AM4-1,A15),"")</f>
        <v>0</v>
      </c>
      <c r="AN15" s="195">
        <f ca="1">IF(C15&lt;&gt;"",OFFSET('Game Board'!U8,AN4-1,A15),"")</f>
        <v>0</v>
      </c>
      <c r="AO15" s="195">
        <f ca="1">IF(C15&lt;&gt;"",OFFSET('Game Board'!U8,AO4-1,A15),"")</f>
        <v>0</v>
      </c>
      <c r="AP15" s="195">
        <f ca="1">IF(C15&lt;&gt;"",OFFSET('Game Board'!U8,AP4-1,A15),"")</f>
        <v>0</v>
      </c>
      <c r="AQ15" s="195">
        <f ca="1">IF(C15&lt;&gt;"",OFFSET('Game Board'!U8,AQ4-1,A15),"")</f>
        <v>0</v>
      </c>
      <c r="AR15" s="195">
        <f ca="1">IF(C15&lt;&gt;"",OFFSET('Game Board'!U8,AR4-1,A15),"")</f>
        <v>0</v>
      </c>
      <c r="AS15" s="195">
        <f ca="1">IF(C15&lt;&gt;"",OFFSET('Game Board'!U8,AS4-1,A15),"")</f>
        <v>0</v>
      </c>
      <c r="AT15" s="195">
        <f ca="1">IF(C15&lt;&gt;"",OFFSET('Game Board'!U8,AT4-1,A15),"")</f>
        <v>0</v>
      </c>
      <c r="AU15" s="195">
        <f ca="1">IF(C15&lt;&gt;"",OFFSET('Game Board'!U8,AU4-1,A15),"")</f>
        <v>0</v>
      </c>
      <c r="AV15" s="195">
        <f ca="1">IF(C15&lt;&gt;"",OFFSET('Game Board'!U8,AV4-1,A15),"")</f>
        <v>0</v>
      </c>
      <c r="AW15" s="195">
        <f ca="1">IF(C15&lt;&gt;"",OFFSET('Game Board'!U8,AW4-1,A15),"")</f>
        <v>0</v>
      </c>
      <c r="AX15" s="195">
        <f ca="1">IF(C15&lt;&gt;"",OFFSET('Game Board'!U8,AX4-1,A15),"")</f>
        <v>0</v>
      </c>
      <c r="AY15" s="195">
        <f ca="1">IF(C15&lt;&gt;"",OFFSET('Game Board'!U8,AY4-1,A15),"")</f>
        <v>0</v>
      </c>
      <c r="AZ15" s="195">
        <f ca="1">IF(C15&lt;&gt;"",OFFSET('Game Board'!U8,AZ4-1,A15),"")</f>
        <v>0</v>
      </c>
      <c r="BA15" s="195">
        <f ca="1">IF(C15&lt;&gt;"",OFFSET('Game Board'!U8,BA4-1,A15),"")</f>
        <v>0</v>
      </c>
      <c r="BB15" s="195">
        <f ca="1">IF(C15&lt;&gt;"",OFFSET('Game Board'!U8,BB4-1,A15),"")</f>
        <v>0</v>
      </c>
      <c r="BC15" s="195">
        <f ca="1">IF(C15&lt;&gt;"",OFFSET('Game Board'!U8,BC4-1,A15),"")</f>
        <v>0</v>
      </c>
      <c r="BD15" s="195">
        <f ca="1">IF(C15&lt;&gt;"",OFFSET('Game Board'!U8,BD4-1,A15),"")</f>
        <v>0</v>
      </c>
      <c r="BE15" s="195">
        <f ca="1">IF(C15&lt;&gt;"",OFFSET('Game Board'!U8,BE4-1,A15),"")</f>
        <v>0</v>
      </c>
      <c r="BF15" s="195">
        <f ca="1">IF(C15&lt;&gt;"",OFFSET('Game Board'!U8,BF4-1,A15),"")</f>
        <v>0</v>
      </c>
      <c r="BG15" s="195">
        <f ca="1">IF(C15&lt;&gt;"",OFFSET('Game Board'!U8,BG4-1,A15),"")</f>
        <v>0</v>
      </c>
      <c r="BH15" s="195">
        <f ca="1">IF(C15&lt;&gt;"",OFFSET('Game Board'!U8,BH4-1,A15),"")</f>
        <v>0</v>
      </c>
      <c r="BI15" s="195">
        <f ca="1">IF(C15&lt;&gt;"",OFFSET('Game Board'!U8,BI4-1,A15),"")</f>
        <v>0</v>
      </c>
      <c r="BJ15" s="195">
        <f ca="1">IF(C15&lt;&gt;"",OFFSET('Game Board'!U8,BJ4+15,A15),"")</f>
        <v>0</v>
      </c>
      <c r="BK15" s="195">
        <f ca="1">IF(C15&lt;&gt;"",OFFSET('Game Board'!U8,BK4+15,A15),"")</f>
        <v>0</v>
      </c>
      <c r="BL15" s="195">
        <f ca="1">IF(C15&lt;&gt;"",OFFSET('Game Board'!U8,BL4+15,A15),"")</f>
        <v>0</v>
      </c>
      <c r="BM15" s="195">
        <f ca="1">IF(C15&lt;&gt;"",OFFSET('Game Board'!U8,BM4+15,A15),"")</f>
        <v>0</v>
      </c>
      <c r="BN15" s="195">
        <f ca="1">IF(C15&lt;&gt;"",OFFSET('Game Board'!U8,BN4+15,A15),"")</f>
        <v>0</v>
      </c>
      <c r="BO15" s="195">
        <f ca="1">IF(C15&lt;&gt;"",OFFSET('Game Board'!U8,BO4+15,A15),"")</f>
        <v>0</v>
      </c>
      <c r="BP15" s="195">
        <f ca="1">IF(C15&lt;&gt;"",OFFSET('Game Board'!U8,BP4+15,A15),"")</f>
        <v>0</v>
      </c>
      <c r="BQ15" s="195">
        <f ca="1">IF(C15&lt;&gt;"",OFFSET('Game Board'!U8,BQ4+15,A15),"")</f>
        <v>0</v>
      </c>
      <c r="BR15" s="195">
        <f ca="1">IF(C15&lt;&gt;"",OFFSET('Game Board'!U8,BR4+15,A15),"")</f>
        <v>0</v>
      </c>
      <c r="BS15" s="195">
        <f ca="1">IF(C15&lt;&gt;"",OFFSET('Game Board'!U8,BS4+15,A15),"")</f>
        <v>0</v>
      </c>
      <c r="BT15" s="195">
        <f ca="1">IF(C15&lt;&gt;"",OFFSET('Game Board'!U8,BT4+15,A15),"")</f>
        <v>0</v>
      </c>
      <c r="BU15" s="195">
        <f ca="1">IF(C15&lt;&gt;"",OFFSET('Game Board'!U8,BU4+15,A15),"")</f>
        <v>0</v>
      </c>
      <c r="BV15" s="195">
        <f ca="1">IF(C15&lt;&gt;"",OFFSET('Game Board'!U8,BV4+15,A15),"")</f>
        <v>0</v>
      </c>
      <c r="BW15" s="195">
        <f ca="1">IF(C15&lt;&gt;"",OFFSET('Game Board'!U8,BW4+15,A15),"")</f>
        <v>0</v>
      </c>
      <c r="BX15" s="195">
        <f ca="1">IF(C15&lt;&gt;"",OFFSET('Game Board'!U8,BX4+15,A15),"")</f>
        <v>0</v>
      </c>
    </row>
    <row r="16" spans="1:89" ht="15" customHeight="1" x14ac:dyDescent="0.25">
      <c r="A16" s="78">
        <f t="shared" si="7"/>
        <v>88</v>
      </c>
      <c r="B16" s="196">
        <v>9</v>
      </c>
      <c r="C16" s="200" t="str">
        <f>IF('Participant Setup'!C14&lt;&gt;"",'Participant Setup'!C14,"")</f>
        <v>Player 9</v>
      </c>
      <c r="D16" s="194">
        <f t="shared" ca="1" si="5"/>
        <v>0</v>
      </c>
      <c r="E16" s="194">
        <f t="shared" ca="1" si="3"/>
        <v>0</v>
      </c>
      <c r="F16" s="194">
        <f t="shared" ca="1" si="6"/>
        <v>0</v>
      </c>
      <c r="G16" s="194">
        <f>IF('Participant Setup'!D14&lt;&gt;"",'Participant Setup'!D14,0)</f>
        <v>0</v>
      </c>
      <c r="H16" s="194">
        <f t="shared" ca="1" si="4"/>
        <v>0</v>
      </c>
      <c r="I16" s="195">
        <f ca="1">IF(C16&lt;&gt;"",SUM(OFFSET('Game Board'!U8:U55,N4-1,A16)),0)</f>
        <v>0</v>
      </c>
      <c r="J16" s="196">
        <f ca="1">IF(C16&lt;&gt;"",OFFSET('Game Board'!M7,N4-1,A16),0)</f>
        <v>0</v>
      </c>
      <c r="K16" s="195">
        <f ca="1">IF(C16&lt;&gt;"",SUM(OFFSET('Game Board'!U72:U86,N4-1,A16)),0)</f>
        <v>0</v>
      </c>
      <c r="L16" s="196">
        <f ca="1">IF(C16&lt;&gt;"",SUM(OFFSET('Game Board'!V60:V68,N4-1,A16))+SUM(OFFSET('Game Board'!V72:V86,N4-1,A16))+SUM(OFFSET('Game Board'!V88:V89,N4-1,A16))+SUM(OFFSET('Game Board'!V97:V98,N4-1,A16)),0)</f>
        <v>0</v>
      </c>
      <c r="M16" s="196">
        <f ca="1">IF(C16&lt;&gt;"",OFFSET('Game Board'!M90,N4-1,A16),0)</f>
        <v>0</v>
      </c>
      <c r="N16" s="195">
        <f ca="1">IF(C16&lt;&gt;"",OFFSET('Game Board'!U8,N4-1,A16),"")</f>
        <v>0</v>
      </c>
      <c r="O16" s="195">
        <f ca="1">IF(C16&lt;&gt;"",OFFSET('Game Board'!U8,O4-1,A16),"")</f>
        <v>0</v>
      </c>
      <c r="P16" s="195">
        <f ca="1">IF(C16&lt;&gt;"",OFFSET('Game Board'!U8,P4-1,A16),"")</f>
        <v>0</v>
      </c>
      <c r="Q16" s="195">
        <f ca="1">IF(C16&lt;&gt;"",OFFSET('Game Board'!U8,Q4-1,A16),"")</f>
        <v>0</v>
      </c>
      <c r="R16" s="195">
        <f ca="1">IF(C16&lt;&gt;"",OFFSET('Game Board'!U8,R4-1,A16),"")</f>
        <v>0</v>
      </c>
      <c r="S16" s="195">
        <f ca="1">IF(C16&lt;&gt;"",OFFSET('Game Board'!U8,S4-1,A16),"")</f>
        <v>0</v>
      </c>
      <c r="T16" s="195">
        <f ca="1">IF(C16&lt;&gt;"",OFFSET('Game Board'!U8,T4-1,A16),"")</f>
        <v>0</v>
      </c>
      <c r="U16" s="195">
        <f ca="1">IF(C16&lt;&gt;"",OFFSET('Game Board'!U8,U4-1,A16),"")</f>
        <v>0</v>
      </c>
      <c r="V16" s="195">
        <f ca="1">IF(C16&lt;&gt;"",OFFSET('Game Board'!U8,V4-1,A16),"")</f>
        <v>0</v>
      </c>
      <c r="W16" s="195">
        <f ca="1">IF(C16&lt;&gt;"",OFFSET('Game Board'!U8,W4-1,A16),"")</f>
        <v>0</v>
      </c>
      <c r="X16" s="195">
        <f ca="1">IF(C16&lt;&gt;"",OFFSET('Game Board'!U8,X4-1,A16),"")</f>
        <v>0</v>
      </c>
      <c r="Y16" s="195">
        <f ca="1">IF(C16&lt;&gt;"",OFFSET('Game Board'!U8,Y4-1,A16),"")</f>
        <v>0</v>
      </c>
      <c r="Z16" s="195">
        <f ca="1">IF(C16&lt;&gt;"",OFFSET('Game Board'!U8,Z4-1,A16),"")</f>
        <v>0</v>
      </c>
      <c r="AA16" s="195">
        <f ca="1">IF(C16&lt;&gt;"",OFFSET('Game Board'!U8,AA4-1,A16),"")</f>
        <v>0</v>
      </c>
      <c r="AB16" s="195">
        <f ca="1">IF(C16&lt;&gt;"",OFFSET('Game Board'!U8,AB4-1,A16),"")</f>
        <v>0</v>
      </c>
      <c r="AC16" s="195">
        <f ca="1">IF(C16&lt;&gt;"",OFFSET('Game Board'!U8,AC4-1,A16),"")</f>
        <v>0</v>
      </c>
      <c r="AD16" s="195">
        <f ca="1">IF(C16&lt;&gt;"",OFFSET('Game Board'!U8,AD4-1,A16),"")</f>
        <v>0</v>
      </c>
      <c r="AE16" s="195">
        <f ca="1">IF(C16&lt;&gt;"",OFFSET('Game Board'!U8,AE4-1,A16),"")</f>
        <v>0</v>
      </c>
      <c r="AF16" s="195">
        <f ca="1">IF(C16&lt;&gt;"",OFFSET('Game Board'!U8,AF4-1,A16),"")</f>
        <v>0</v>
      </c>
      <c r="AG16" s="195">
        <f ca="1">IF(C16&lt;&gt;"",OFFSET('Game Board'!U8,AG4-1,A16),"")</f>
        <v>0</v>
      </c>
      <c r="AH16" s="195">
        <f ca="1">IF(C16&lt;&gt;"",OFFSET('Game Board'!U8,AH4-1,A16),"")</f>
        <v>0</v>
      </c>
      <c r="AI16" s="195">
        <f ca="1">IF(C16&lt;&gt;"",OFFSET('Game Board'!U8,AI4-1,A16),"")</f>
        <v>0</v>
      </c>
      <c r="AJ16" s="195">
        <f ca="1">IF(C16&lt;&gt;"",OFFSET('Game Board'!U8,AJ4-1,A16),"")</f>
        <v>0</v>
      </c>
      <c r="AK16" s="195">
        <f ca="1">IF(C16&lt;&gt;"",OFFSET('Game Board'!U8,AK4-1,A16),"")</f>
        <v>0</v>
      </c>
      <c r="AL16" s="195">
        <f ca="1">IF(C16&lt;&gt;"",OFFSET('Game Board'!U8,AL4-1,A16),"")</f>
        <v>0</v>
      </c>
      <c r="AM16" s="195">
        <f ca="1">IF(C16&lt;&gt;"",OFFSET('Game Board'!U8,AM4-1,A16),"")</f>
        <v>0</v>
      </c>
      <c r="AN16" s="195">
        <f ca="1">IF(C16&lt;&gt;"",OFFSET('Game Board'!U8,AN4-1,A16),"")</f>
        <v>0</v>
      </c>
      <c r="AO16" s="195">
        <f ca="1">IF(C16&lt;&gt;"",OFFSET('Game Board'!U8,AO4-1,A16),"")</f>
        <v>0</v>
      </c>
      <c r="AP16" s="195">
        <f ca="1">IF(C16&lt;&gt;"",OFFSET('Game Board'!U8,AP4-1,A16),"")</f>
        <v>0</v>
      </c>
      <c r="AQ16" s="195">
        <f ca="1">IF(C16&lt;&gt;"",OFFSET('Game Board'!U8,AQ4-1,A16),"")</f>
        <v>0</v>
      </c>
      <c r="AR16" s="195">
        <f ca="1">IF(C16&lt;&gt;"",OFFSET('Game Board'!U8,AR4-1,A16),"")</f>
        <v>0</v>
      </c>
      <c r="AS16" s="195">
        <f ca="1">IF(C16&lt;&gt;"",OFFSET('Game Board'!U8,AS4-1,A16),"")</f>
        <v>0</v>
      </c>
      <c r="AT16" s="195">
        <f ca="1">IF(C16&lt;&gt;"",OFFSET('Game Board'!U8,AT4-1,A16),"")</f>
        <v>0</v>
      </c>
      <c r="AU16" s="195">
        <f ca="1">IF(C16&lt;&gt;"",OFFSET('Game Board'!U8,AU4-1,A16),"")</f>
        <v>0</v>
      </c>
      <c r="AV16" s="195">
        <f ca="1">IF(C16&lt;&gt;"",OFFSET('Game Board'!U8,AV4-1,A16),"")</f>
        <v>0</v>
      </c>
      <c r="AW16" s="195">
        <f ca="1">IF(C16&lt;&gt;"",OFFSET('Game Board'!U8,AW4-1,A16),"")</f>
        <v>0</v>
      </c>
      <c r="AX16" s="195">
        <f ca="1">IF(C16&lt;&gt;"",OFFSET('Game Board'!U8,AX4-1,A16),"")</f>
        <v>0</v>
      </c>
      <c r="AY16" s="195">
        <f ca="1">IF(C16&lt;&gt;"",OFFSET('Game Board'!U8,AY4-1,A16),"")</f>
        <v>0</v>
      </c>
      <c r="AZ16" s="195">
        <f ca="1">IF(C16&lt;&gt;"",OFFSET('Game Board'!U8,AZ4-1,A16),"")</f>
        <v>0</v>
      </c>
      <c r="BA16" s="195">
        <f ca="1">IF(C16&lt;&gt;"",OFFSET('Game Board'!U8,BA4-1,A16),"")</f>
        <v>0</v>
      </c>
      <c r="BB16" s="195">
        <f ca="1">IF(C16&lt;&gt;"",OFFSET('Game Board'!U8,BB4-1,A16),"")</f>
        <v>0</v>
      </c>
      <c r="BC16" s="195">
        <f ca="1">IF(C16&lt;&gt;"",OFFSET('Game Board'!U8,BC4-1,A16),"")</f>
        <v>0</v>
      </c>
      <c r="BD16" s="195">
        <f ca="1">IF(C16&lt;&gt;"",OFFSET('Game Board'!U8,BD4-1,A16),"")</f>
        <v>0</v>
      </c>
      <c r="BE16" s="195">
        <f ca="1">IF(C16&lt;&gt;"",OFFSET('Game Board'!U8,BE4-1,A16),"")</f>
        <v>0</v>
      </c>
      <c r="BF16" s="195">
        <f ca="1">IF(C16&lt;&gt;"",OFFSET('Game Board'!U8,BF4-1,A16),"")</f>
        <v>0</v>
      </c>
      <c r="BG16" s="195">
        <f ca="1">IF(C16&lt;&gt;"",OFFSET('Game Board'!U8,BG4-1,A16),"")</f>
        <v>0</v>
      </c>
      <c r="BH16" s="195">
        <f ca="1">IF(C16&lt;&gt;"",OFFSET('Game Board'!U8,BH4-1,A16),"")</f>
        <v>0</v>
      </c>
      <c r="BI16" s="195">
        <f ca="1">IF(C16&lt;&gt;"",OFFSET('Game Board'!U8,BI4-1,A16),"")</f>
        <v>0</v>
      </c>
      <c r="BJ16" s="195">
        <f ca="1">IF(C16&lt;&gt;"",OFFSET('Game Board'!U8,BJ4+15,A16),"")</f>
        <v>0</v>
      </c>
      <c r="BK16" s="195">
        <f ca="1">IF(C16&lt;&gt;"",OFFSET('Game Board'!U8,BK4+15,A16),"")</f>
        <v>0</v>
      </c>
      <c r="BL16" s="195">
        <f ca="1">IF(C16&lt;&gt;"",OFFSET('Game Board'!U8,BL4+15,A16),"")</f>
        <v>0</v>
      </c>
      <c r="BM16" s="195">
        <f ca="1">IF(C16&lt;&gt;"",OFFSET('Game Board'!U8,BM4+15,A16),"")</f>
        <v>0</v>
      </c>
      <c r="BN16" s="195">
        <f ca="1">IF(C16&lt;&gt;"",OFFSET('Game Board'!U8,BN4+15,A16),"")</f>
        <v>0</v>
      </c>
      <c r="BO16" s="195">
        <f ca="1">IF(C16&lt;&gt;"",OFFSET('Game Board'!U8,BO4+15,A16),"")</f>
        <v>0</v>
      </c>
      <c r="BP16" s="195">
        <f ca="1">IF(C16&lt;&gt;"",OFFSET('Game Board'!U8,BP4+15,A16),"")</f>
        <v>0</v>
      </c>
      <c r="BQ16" s="195">
        <f ca="1">IF(C16&lt;&gt;"",OFFSET('Game Board'!U8,BQ4+15,A16),"")</f>
        <v>0</v>
      </c>
      <c r="BR16" s="195">
        <f ca="1">IF(C16&lt;&gt;"",OFFSET('Game Board'!U8,BR4+15,A16),"")</f>
        <v>0</v>
      </c>
      <c r="BS16" s="195">
        <f ca="1">IF(C16&lt;&gt;"",OFFSET('Game Board'!U8,BS4+15,A16),"")</f>
        <v>0</v>
      </c>
      <c r="BT16" s="195">
        <f ca="1">IF(C16&lt;&gt;"",OFFSET('Game Board'!U8,BT4+15,A16),"")</f>
        <v>0</v>
      </c>
      <c r="BU16" s="195">
        <f ca="1">IF(C16&lt;&gt;"",OFFSET('Game Board'!U8,BU4+15,A16),"")</f>
        <v>0</v>
      </c>
      <c r="BV16" s="195">
        <f ca="1">IF(C16&lt;&gt;"",OFFSET('Game Board'!U8,BV4+15,A16),"")</f>
        <v>0</v>
      </c>
      <c r="BW16" s="195">
        <f ca="1">IF(C16&lt;&gt;"",OFFSET('Game Board'!U8,BW4+15,A16),"")</f>
        <v>0</v>
      </c>
      <c r="BX16" s="195">
        <f ca="1">IF(C16&lt;&gt;"",OFFSET('Game Board'!U8,BX4+15,A16),"")</f>
        <v>0</v>
      </c>
    </row>
    <row r="17" spans="1:76" ht="15" customHeight="1" x14ac:dyDescent="0.25">
      <c r="A17" s="78">
        <f t="shared" si="7"/>
        <v>99</v>
      </c>
      <c r="B17" s="196">
        <v>10</v>
      </c>
      <c r="C17" s="200" t="str">
        <f>IF('Participant Setup'!C15&lt;&gt;"",'Participant Setup'!C15,"")</f>
        <v>Player 10</v>
      </c>
      <c r="D17" s="194">
        <f t="shared" ca="1" si="5"/>
        <v>0</v>
      </c>
      <c r="E17" s="194">
        <f t="shared" ca="1" si="3"/>
        <v>0</v>
      </c>
      <c r="F17" s="194">
        <f t="shared" ca="1" si="6"/>
        <v>0</v>
      </c>
      <c r="G17" s="194">
        <f>IF('Participant Setup'!D15&lt;&gt;"",'Participant Setup'!D15,0)</f>
        <v>0</v>
      </c>
      <c r="H17" s="194">
        <f t="shared" ca="1" si="4"/>
        <v>0</v>
      </c>
      <c r="I17" s="195">
        <f ca="1">IF(C17&lt;&gt;"",SUM(OFFSET('Game Board'!U8:U55,N4-1,A17)),0)</f>
        <v>0</v>
      </c>
      <c r="J17" s="196">
        <f ca="1">IF(C17&lt;&gt;"",OFFSET('Game Board'!M7,N4-1,A17),0)</f>
        <v>0</v>
      </c>
      <c r="K17" s="195">
        <f ca="1">IF(C17&lt;&gt;"",SUM(OFFSET('Game Board'!U72:U86,N4-1,A17)),0)</f>
        <v>0</v>
      </c>
      <c r="L17" s="196">
        <f ca="1">IF(C17&lt;&gt;"",SUM(OFFSET('Game Board'!V60:V68,N4-1,A17))+SUM(OFFSET('Game Board'!V72:V86,N4-1,A17))+SUM(OFFSET('Game Board'!V88:V89,N4-1,A17))+SUM(OFFSET('Game Board'!V97:V98,N4-1,A17)),0)</f>
        <v>0</v>
      </c>
      <c r="M17" s="196">
        <f ca="1">IF(C17&lt;&gt;"",OFFSET('Game Board'!M90,N4-1,A17),0)</f>
        <v>0</v>
      </c>
      <c r="N17" s="195">
        <f ca="1">IF(C17&lt;&gt;"",OFFSET('Game Board'!U8,N4-1,A17),"")</f>
        <v>0</v>
      </c>
      <c r="O17" s="195">
        <f ca="1">IF(C17&lt;&gt;"",OFFSET('Game Board'!U8,O4-1,A17),"")</f>
        <v>0</v>
      </c>
      <c r="P17" s="195">
        <f ca="1">IF(C17&lt;&gt;"",OFFSET('Game Board'!U8,P4-1,A17),"")</f>
        <v>0</v>
      </c>
      <c r="Q17" s="195">
        <f ca="1">IF(C17&lt;&gt;"",OFFSET('Game Board'!U8,Q4-1,A17),"")</f>
        <v>0</v>
      </c>
      <c r="R17" s="195">
        <f ca="1">IF(C17&lt;&gt;"",OFFSET('Game Board'!U8,R4-1,A17),"")</f>
        <v>0</v>
      </c>
      <c r="S17" s="195">
        <f ca="1">IF(C17&lt;&gt;"",OFFSET('Game Board'!U8,S4-1,A17),"")</f>
        <v>0</v>
      </c>
      <c r="T17" s="195">
        <f ca="1">IF(C17&lt;&gt;"",OFFSET('Game Board'!U8,T4-1,A17),"")</f>
        <v>0</v>
      </c>
      <c r="U17" s="195">
        <f ca="1">IF(C17&lt;&gt;"",OFFSET('Game Board'!U8,U4-1,A17),"")</f>
        <v>0</v>
      </c>
      <c r="V17" s="195">
        <f ca="1">IF(C17&lt;&gt;"",OFFSET('Game Board'!U8,V4-1,A17),"")</f>
        <v>0</v>
      </c>
      <c r="W17" s="195">
        <f ca="1">IF(C17&lt;&gt;"",OFFSET('Game Board'!U8,W4-1,A17),"")</f>
        <v>0</v>
      </c>
      <c r="X17" s="195">
        <f ca="1">IF(C17&lt;&gt;"",OFFSET('Game Board'!U8,X4-1,A17),"")</f>
        <v>0</v>
      </c>
      <c r="Y17" s="195">
        <f ca="1">IF(C17&lt;&gt;"",OFFSET('Game Board'!U8,Y4-1,A17),"")</f>
        <v>0</v>
      </c>
      <c r="Z17" s="195">
        <f ca="1">IF(C17&lt;&gt;"",OFFSET('Game Board'!U8,Z4-1,A17),"")</f>
        <v>0</v>
      </c>
      <c r="AA17" s="195">
        <f ca="1">IF(C17&lt;&gt;"",OFFSET('Game Board'!U8,AA4-1,A17),"")</f>
        <v>0</v>
      </c>
      <c r="AB17" s="195">
        <f ca="1">IF(C17&lt;&gt;"",OFFSET('Game Board'!U8,AB4-1,A17),"")</f>
        <v>0</v>
      </c>
      <c r="AC17" s="195">
        <f ca="1">IF(C17&lt;&gt;"",OFFSET('Game Board'!U8,AC4-1,A17),"")</f>
        <v>0</v>
      </c>
      <c r="AD17" s="195">
        <f ca="1">IF(C17&lt;&gt;"",OFFSET('Game Board'!U8,AD4-1,A17),"")</f>
        <v>0</v>
      </c>
      <c r="AE17" s="195">
        <f ca="1">IF(C17&lt;&gt;"",OFFSET('Game Board'!U8,AE4-1,A17),"")</f>
        <v>0</v>
      </c>
      <c r="AF17" s="195">
        <f ca="1">IF(C17&lt;&gt;"",OFFSET('Game Board'!U8,AF4-1,A17),"")</f>
        <v>0</v>
      </c>
      <c r="AG17" s="195">
        <f ca="1">IF(C17&lt;&gt;"",OFFSET('Game Board'!U8,AG4-1,A17),"")</f>
        <v>0</v>
      </c>
      <c r="AH17" s="195">
        <f ca="1">IF(C17&lt;&gt;"",OFFSET('Game Board'!U8,AH4-1,A17),"")</f>
        <v>0</v>
      </c>
      <c r="AI17" s="195">
        <f ca="1">IF(C17&lt;&gt;"",OFFSET('Game Board'!U8,AI4-1,A17),"")</f>
        <v>0</v>
      </c>
      <c r="AJ17" s="195">
        <f ca="1">IF(C17&lt;&gt;"",OFFSET('Game Board'!U8,AJ4-1,A17),"")</f>
        <v>0</v>
      </c>
      <c r="AK17" s="195">
        <f ca="1">IF(C17&lt;&gt;"",OFFSET('Game Board'!U8,AK4-1,A17),"")</f>
        <v>0</v>
      </c>
      <c r="AL17" s="195">
        <f ca="1">IF(C17&lt;&gt;"",OFFSET('Game Board'!U8,AL4-1,A17),"")</f>
        <v>0</v>
      </c>
      <c r="AM17" s="195">
        <f ca="1">IF(C17&lt;&gt;"",OFFSET('Game Board'!U8,AM4-1,A17),"")</f>
        <v>0</v>
      </c>
      <c r="AN17" s="195">
        <f ca="1">IF(C17&lt;&gt;"",OFFSET('Game Board'!U8,AN4-1,A17),"")</f>
        <v>0</v>
      </c>
      <c r="AO17" s="195">
        <f ca="1">IF(C17&lt;&gt;"",OFFSET('Game Board'!U8,AO4-1,A17),"")</f>
        <v>0</v>
      </c>
      <c r="AP17" s="195">
        <f ca="1">IF(C17&lt;&gt;"",OFFSET('Game Board'!U8,AP4-1,A17),"")</f>
        <v>0</v>
      </c>
      <c r="AQ17" s="195">
        <f ca="1">IF(C17&lt;&gt;"",OFFSET('Game Board'!U8,AQ4-1,A17),"")</f>
        <v>0</v>
      </c>
      <c r="AR17" s="195">
        <f ca="1">IF(C17&lt;&gt;"",OFFSET('Game Board'!U8,AR4-1,A17),"")</f>
        <v>0</v>
      </c>
      <c r="AS17" s="195">
        <f ca="1">IF(C17&lt;&gt;"",OFFSET('Game Board'!U8,AS4-1,A17),"")</f>
        <v>0</v>
      </c>
      <c r="AT17" s="195">
        <f ca="1">IF(C17&lt;&gt;"",OFFSET('Game Board'!U8,AT4-1,A17),"")</f>
        <v>0</v>
      </c>
      <c r="AU17" s="195">
        <f ca="1">IF(C17&lt;&gt;"",OFFSET('Game Board'!U8,AU4-1,A17),"")</f>
        <v>0</v>
      </c>
      <c r="AV17" s="195">
        <f ca="1">IF(C17&lt;&gt;"",OFFSET('Game Board'!U8,AV4-1,A17),"")</f>
        <v>0</v>
      </c>
      <c r="AW17" s="195">
        <f ca="1">IF(C17&lt;&gt;"",OFFSET('Game Board'!U8,AW4-1,A17),"")</f>
        <v>0</v>
      </c>
      <c r="AX17" s="195">
        <f ca="1">IF(C17&lt;&gt;"",OFFSET('Game Board'!U8,AX4-1,A17),"")</f>
        <v>0</v>
      </c>
      <c r="AY17" s="195">
        <f ca="1">IF(C17&lt;&gt;"",OFFSET('Game Board'!U8,AY4-1,A17),"")</f>
        <v>0</v>
      </c>
      <c r="AZ17" s="195">
        <f ca="1">IF(C17&lt;&gt;"",OFFSET('Game Board'!U8,AZ4-1,A17),"")</f>
        <v>0</v>
      </c>
      <c r="BA17" s="195">
        <f ca="1">IF(C17&lt;&gt;"",OFFSET('Game Board'!U8,BA4-1,A17),"")</f>
        <v>0</v>
      </c>
      <c r="BB17" s="195">
        <f ca="1">IF(C17&lt;&gt;"",OFFSET('Game Board'!U8,BB4-1,A17),"")</f>
        <v>0</v>
      </c>
      <c r="BC17" s="195">
        <f ca="1">IF(C17&lt;&gt;"",OFFSET('Game Board'!U8,BC4-1,A17),"")</f>
        <v>0</v>
      </c>
      <c r="BD17" s="195">
        <f ca="1">IF(C17&lt;&gt;"",OFFSET('Game Board'!U8,BD4-1,A17),"")</f>
        <v>0</v>
      </c>
      <c r="BE17" s="195">
        <f ca="1">IF(C17&lt;&gt;"",OFFSET('Game Board'!U8,BE4-1,A17),"")</f>
        <v>0</v>
      </c>
      <c r="BF17" s="195">
        <f ca="1">IF(C17&lt;&gt;"",OFFSET('Game Board'!U8,BF4-1,A17),"")</f>
        <v>0</v>
      </c>
      <c r="BG17" s="195">
        <f ca="1">IF(C17&lt;&gt;"",OFFSET('Game Board'!U8,BG4-1,A17),"")</f>
        <v>0</v>
      </c>
      <c r="BH17" s="195">
        <f ca="1">IF(C17&lt;&gt;"",OFFSET('Game Board'!U8,BH4-1,A17),"")</f>
        <v>0</v>
      </c>
      <c r="BI17" s="195">
        <f ca="1">IF(C17&lt;&gt;"",OFFSET('Game Board'!U8,BI4-1,A17),"")</f>
        <v>0</v>
      </c>
      <c r="BJ17" s="195">
        <f ca="1">IF(C17&lt;&gt;"",OFFSET('Game Board'!U8,BJ4+15,A17),"")</f>
        <v>0</v>
      </c>
      <c r="BK17" s="195">
        <f ca="1">IF(C17&lt;&gt;"",OFFSET('Game Board'!U8,BK4+15,A17),"")</f>
        <v>0</v>
      </c>
      <c r="BL17" s="195">
        <f ca="1">IF(C17&lt;&gt;"",OFFSET('Game Board'!U8,BL4+15,A17),"")</f>
        <v>0</v>
      </c>
      <c r="BM17" s="195">
        <f ca="1">IF(C17&lt;&gt;"",OFFSET('Game Board'!U8,BM4+15,A17),"")</f>
        <v>0</v>
      </c>
      <c r="BN17" s="195">
        <f ca="1">IF(C17&lt;&gt;"",OFFSET('Game Board'!U8,BN4+15,A17),"")</f>
        <v>0</v>
      </c>
      <c r="BO17" s="195">
        <f ca="1">IF(C17&lt;&gt;"",OFFSET('Game Board'!U8,BO4+15,A17),"")</f>
        <v>0</v>
      </c>
      <c r="BP17" s="195">
        <f ca="1">IF(C17&lt;&gt;"",OFFSET('Game Board'!U8,BP4+15,A17),"")</f>
        <v>0</v>
      </c>
      <c r="BQ17" s="195">
        <f ca="1">IF(C17&lt;&gt;"",OFFSET('Game Board'!U8,BQ4+15,A17),"")</f>
        <v>0</v>
      </c>
      <c r="BR17" s="195">
        <f ca="1">IF(C17&lt;&gt;"",OFFSET('Game Board'!U8,BR4+15,A17),"")</f>
        <v>0</v>
      </c>
      <c r="BS17" s="195">
        <f ca="1">IF(C17&lt;&gt;"",OFFSET('Game Board'!U8,BS4+15,A17),"")</f>
        <v>0</v>
      </c>
      <c r="BT17" s="195">
        <f ca="1">IF(C17&lt;&gt;"",OFFSET('Game Board'!U8,BT4+15,A17),"")</f>
        <v>0</v>
      </c>
      <c r="BU17" s="195">
        <f ca="1">IF(C17&lt;&gt;"",OFFSET('Game Board'!U8,BU4+15,A17),"")</f>
        <v>0</v>
      </c>
      <c r="BV17" s="195">
        <f ca="1">IF(C17&lt;&gt;"",OFFSET('Game Board'!U8,BV4+15,A17),"")</f>
        <v>0</v>
      </c>
      <c r="BW17" s="195">
        <f ca="1">IF(C17&lt;&gt;"",OFFSET('Game Board'!U8,BW4+15,A17),"")</f>
        <v>0</v>
      </c>
      <c r="BX17" s="195">
        <f ca="1">IF(C17&lt;&gt;"",OFFSET('Game Board'!U8,BX4+15,A17),"")</f>
        <v>0</v>
      </c>
    </row>
    <row r="18" spans="1:76" ht="15.95" customHeight="1" x14ac:dyDescent="0.25"/>
    <row r="19" spans="1:76" ht="15.95" customHeight="1" x14ac:dyDescent="0.25">
      <c r="B19" s="131" t="s">
        <v>367</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row>
  </sheetData>
  <sheetProtection algorithmName="SHA-512" hashValue="gK4xlRff+Y2xkJpW4vybIjQt9Lc1R3WNHimni4EvmsHdPVRwvP6Nd0Ylgr+EBMO9cRBERXHQbqWp1Bj/gMD5bg==" saltValue="/DW51K6Ui9S5tafZW7Xd4A==" spinCount="100000" sheet="1" objects="1" scenarios="1"/>
  <mergeCells count="15">
    <mergeCell ref="G4:G7"/>
    <mergeCell ref="B4:B7"/>
    <mergeCell ref="C4:C7"/>
    <mergeCell ref="D4:D7"/>
    <mergeCell ref="E4:E7"/>
    <mergeCell ref="F4:F7"/>
    <mergeCell ref="H4:H7"/>
    <mergeCell ref="I4:J4"/>
    <mergeCell ref="K4:M4"/>
    <mergeCell ref="I5:I7"/>
    <mergeCell ref="J5:J7"/>
    <mergeCell ref="K5:M5"/>
    <mergeCell ref="K6:K7"/>
    <mergeCell ref="L6:L7"/>
    <mergeCell ref="M6:M7"/>
  </mergeCells>
  <conditionalFormatting sqref="B8:BX17">
    <cfRule type="expression" dxfId="13" priority="1">
      <formula>ISODD($B8)</formula>
    </cfRule>
  </conditionalFormatting>
  <conditionalFormatting sqref="D8:M17">
    <cfRule type="expression" dxfId="12" priority="3">
      <formula>AND(ISEVEN($B8),$C8="")</formula>
    </cfRule>
    <cfRule type="expression" dxfId="11" priority="4">
      <formula>AND(ISODD($B8),$C8="")</formula>
    </cfRule>
  </conditionalFormatting>
  <conditionalFormatting sqref="N8:BX17">
    <cfRule type="expression" dxfId="10" priority="5">
      <formula>N8=N$5</formula>
    </cfRule>
  </conditionalFormatting>
  <pageMargins left="0.2" right="0.2" top="0.25" bottom="0.2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77"/>
  <sheetViews>
    <sheetView showGridLines="0" zoomScaleNormal="100" workbookViewId="0">
      <pane xSplit="6" ySplit="10" topLeftCell="G11" activePane="bottomRight" state="frozen"/>
      <selection pane="topRight" activeCell="G1" sqref="G1"/>
      <selection pane="bottomLeft" activeCell="A11" sqref="A11"/>
      <selection pane="bottomRight" activeCell="C15" sqref="C15"/>
    </sheetView>
  </sheetViews>
  <sheetFormatPr defaultColWidth="8.7109375" defaultRowHeight="15" x14ac:dyDescent="0.25"/>
  <cols>
    <col min="1" max="1" width="1.5703125" style="78" customWidth="1"/>
    <col min="2" max="2" width="4.5703125" style="17" customWidth="1"/>
    <col min="3" max="3" width="25.5703125" style="79" customWidth="1"/>
    <col min="4" max="6" width="6.140625" style="79" customWidth="1"/>
    <col min="7" max="69" width="10.5703125" style="79" customWidth="1"/>
    <col min="70" max="70" width="2.140625" style="79" customWidth="1"/>
    <col min="71" max="85" width="8.7109375" style="79" customWidth="1"/>
    <col min="86" max="16384" width="8.7109375" style="79"/>
  </cols>
  <sheetData>
    <row r="1" spans="1:82" s="303" customFormat="1" ht="5.0999999999999996" customHeight="1" x14ac:dyDescent="0.25">
      <c r="A1" s="301"/>
      <c r="B1" s="302"/>
    </row>
    <row r="2" spans="1:82" s="2" customFormat="1" ht="5.0999999999999996" customHeight="1" x14ac:dyDescent="0.25">
      <c r="A2" s="53"/>
      <c r="B2" s="66"/>
      <c r="C2" s="67"/>
      <c r="D2" s="67"/>
      <c r="E2" s="67"/>
      <c r="F2" s="6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68"/>
      <c r="BS2" s="68"/>
      <c r="BT2" s="68"/>
      <c r="BU2" s="68"/>
      <c r="BV2" s="68"/>
      <c r="BW2" s="68"/>
      <c r="BX2" s="68"/>
      <c r="BY2" s="68"/>
      <c r="BZ2" s="68"/>
      <c r="CA2" s="68"/>
      <c r="CB2" s="68"/>
      <c r="CC2" s="68"/>
      <c r="CD2" s="68"/>
    </row>
    <row r="3" spans="1:82" s="2" customFormat="1" ht="15" customHeight="1" x14ac:dyDescent="0.25">
      <c r="B3" s="469" t="s">
        <v>180</v>
      </c>
      <c r="C3" s="469"/>
      <c r="D3" s="469"/>
      <c r="E3" s="469"/>
      <c r="F3" s="470"/>
      <c r="G3" s="70" t="s">
        <v>81</v>
      </c>
      <c r="H3" s="71"/>
      <c r="I3" s="71"/>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3"/>
      <c r="BC3" s="74" t="s">
        <v>82</v>
      </c>
      <c r="BD3" s="72"/>
      <c r="BE3" s="72"/>
      <c r="BF3" s="72"/>
      <c r="BG3" s="72"/>
      <c r="BH3" s="72"/>
      <c r="BI3" s="72"/>
      <c r="BJ3" s="73"/>
      <c r="BK3" s="74" t="s">
        <v>83</v>
      </c>
      <c r="BL3" s="72"/>
      <c r="BM3" s="72"/>
      <c r="BN3" s="73"/>
      <c r="BO3" s="74" t="s">
        <v>84</v>
      </c>
      <c r="BP3" s="72"/>
      <c r="BQ3" s="75" t="s">
        <v>7</v>
      </c>
      <c r="BR3" s="68"/>
      <c r="BS3" s="68"/>
      <c r="BT3" s="68"/>
      <c r="BU3" s="68"/>
      <c r="BV3" s="68"/>
      <c r="BW3" s="68"/>
      <c r="BX3" s="68"/>
      <c r="BY3" s="68"/>
      <c r="BZ3" s="68"/>
      <c r="CA3" s="68"/>
      <c r="CB3" s="68"/>
      <c r="CC3" s="68"/>
      <c r="CD3" s="68"/>
    </row>
    <row r="4" spans="1:82" s="68" customFormat="1" ht="15" customHeight="1" x14ac:dyDescent="0.25">
      <c r="A4" s="76"/>
      <c r="B4" s="471"/>
      <c r="C4" s="471"/>
      <c r="D4" s="471"/>
      <c r="E4" s="471"/>
      <c r="F4" s="472"/>
      <c r="G4" s="132">
        <v>1</v>
      </c>
      <c r="H4" s="132">
        <v>2</v>
      </c>
      <c r="I4" s="132">
        <v>3</v>
      </c>
      <c r="J4" s="132">
        <v>4</v>
      </c>
      <c r="K4" s="132">
        <v>5</v>
      </c>
      <c r="L4" s="132">
        <v>6</v>
      </c>
      <c r="M4" s="132">
        <v>7</v>
      </c>
      <c r="N4" s="132">
        <v>8</v>
      </c>
      <c r="O4" s="132">
        <v>9</v>
      </c>
      <c r="P4" s="132">
        <v>10</v>
      </c>
      <c r="Q4" s="132">
        <v>11</v>
      </c>
      <c r="R4" s="132">
        <v>12</v>
      </c>
      <c r="S4" s="132">
        <v>13</v>
      </c>
      <c r="T4" s="132">
        <v>14</v>
      </c>
      <c r="U4" s="132">
        <v>15</v>
      </c>
      <c r="V4" s="132">
        <v>16</v>
      </c>
      <c r="W4" s="132">
        <v>17</v>
      </c>
      <c r="X4" s="132">
        <v>18</v>
      </c>
      <c r="Y4" s="132">
        <v>19</v>
      </c>
      <c r="Z4" s="132">
        <v>20</v>
      </c>
      <c r="AA4" s="132">
        <v>21</v>
      </c>
      <c r="AB4" s="132">
        <v>22</v>
      </c>
      <c r="AC4" s="132">
        <v>23</v>
      </c>
      <c r="AD4" s="132">
        <v>24</v>
      </c>
      <c r="AE4" s="132">
        <v>25</v>
      </c>
      <c r="AF4" s="132">
        <v>26</v>
      </c>
      <c r="AG4" s="132">
        <v>27</v>
      </c>
      <c r="AH4" s="132">
        <v>28</v>
      </c>
      <c r="AI4" s="132">
        <v>29</v>
      </c>
      <c r="AJ4" s="132">
        <v>30</v>
      </c>
      <c r="AK4" s="132">
        <v>31</v>
      </c>
      <c r="AL4" s="132">
        <v>32</v>
      </c>
      <c r="AM4" s="132">
        <v>33</v>
      </c>
      <c r="AN4" s="132">
        <v>34</v>
      </c>
      <c r="AO4" s="132">
        <v>35</v>
      </c>
      <c r="AP4" s="132">
        <v>36</v>
      </c>
      <c r="AQ4" s="132">
        <v>37</v>
      </c>
      <c r="AR4" s="132">
        <v>38</v>
      </c>
      <c r="AS4" s="132">
        <v>39</v>
      </c>
      <c r="AT4" s="132">
        <v>40</v>
      </c>
      <c r="AU4" s="132">
        <v>41</v>
      </c>
      <c r="AV4" s="132">
        <v>42</v>
      </c>
      <c r="AW4" s="132">
        <v>43</v>
      </c>
      <c r="AX4" s="132">
        <v>44</v>
      </c>
      <c r="AY4" s="132">
        <v>45</v>
      </c>
      <c r="AZ4" s="132">
        <v>46</v>
      </c>
      <c r="BA4" s="132">
        <v>47</v>
      </c>
      <c r="BB4" s="132">
        <v>48</v>
      </c>
      <c r="BC4" s="132">
        <v>49</v>
      </c>
      <c r="BD4" s="132">
        <v>50</v>
      </c>
      <c r="BE4" s="132">
        <v>51</v>
      </c>
      <c r="BF4" s="132">
        <v>52</v>
      </c>
      <c r="BG4" s="132">
        <v>53</v>
      </c>
      <c r="BH4" s="132">
        <v>54</v>
      </c>
      <c r="BI4" s="132">
        <v>55</v>
      </c>
      <c r="BJ4" s="132">
        <v>56</v>
      </c>
      <c r="BK4" s="132">
        <v>57</v>
      </c>
      <c r="BL4" s="132">
        <v>58</v>
      </c>
      <c r="BM4" s="132">
        <v>59</v>
      </c>
      <c r="BN4" s="132">
        <v>60</v>
      </c>
      <c r="BO4" s="132">
        <v>61</v>
      </c>
      <c r="BP4" s="132">
        <v>62</v>
      </c>
      <c r="BQ4" s="132">
        <v>63</v>
      </c>
    </row>
    <row r="5" spans="1:82" s="68" customFormat="1" ht="15" customHeight="1" x14ac:dyDescent="0.25">
      <c r="A5" s="76"/>
      <c r="B5" s="136" t="s">
        <v>32</v>
      </c>
      <c r="C5" s="136" t="s">
        <v>85</v>
      </c>
      <c r="D5" s="473" t="s">
        <v>91</v>
      </c>
      <c r="E5" s="474"/>
      <c r="F5" s="475"/>
      <c r="G5" s="77">
        <f t="shared" ref="G5:BB5" si="0">Pool1</f>
        <v>6</v>
      </c>
      <c r="H5" s="77">
        <f t="shared" si="0"/>
        <v>6</v>
      </c>
      <c r="I5" s="77">
        <f t="shared" si="0"/>
        <v>6</v>
      </c>
      <c r="J5" s="77">
        <f t="shared" si="0"/>
        <v>6</v>
      </c>
      <c r="K5" s="77">
        <f t="shared" si="0"/>
        <v>6</v>
      </c>
      <c r="L5" s="77">
        <f t="shared" si="0"/>
        <v>6</v>
      </c>
      <c r="M5" s="77">
        <f t="shared" si="0"/>
        <v>6</v>
      </c>
      <c r="N5" s="77">
        <f t="shared" si="0"/>
        <v>6</v>
      </c>
      <c r="O5" s="77">
        <f t="shared" si="0"/>
        <v>6</v>
      </c>
      <c r="P5" s="77">
        <f t="shared" si="0"/>
        <v>6</v>
      </c>
      <c r="Q5" s="77">
        <f t="shared" si="0"/>
        <v>6</v>
      </c>
      <c r="R5" s="77">
        <f t="shared" si="0"/>
        <v>6</v>
      </c>
      <c r="S5" s="77">
        <f t="shared" si="0"/>
        <v>6</v>
      </c>
      <c r="T5" s="77">
        <f t="shared" si="0"/>
        <v>6</v>
      </c>
      <c r="U5" s="77">
        <f t="shared" si="0"/>
        <v>6</v>
      </c>
      <c r="V5" s="77">
        <f t="shared" si="0"/>
        <v>6</v>
      </c>
      <c r="W5" s="77">
        <f t="shared" si="0"/>
        <v>6</v>
      </c>
      <c r="X5" s="77">
        <f t="shared" si="0"/>
        <v>6</v>
      </c>
      <c r="Y5" s="77">
        <f t="shared" si="0"/>
        <v>6</v>
      </c>
      <c r="Z5" s="77">
        <f t="shared" si="0"/>
        <v>6</v>
      </c>
      <c r="AA5" s="77">
        <f t="shared" si="0"/>
        <v>6</v>
      </c>
      <c r="AB5" s="77">
        <f t="shared" si="0"/>
        <v>6</v>
      </c>
      <c r="AC5" s="77">
        <f t="shared" si="0"/>
        <v>6</v>
      </c>
      <c r="AD5" s="77">
        <f t="shared" si="0"/>
        <v>6</v>
      </c>
      <c r="AE5" s="77">
        <f t="shared" si="0"/>
        <v>6</v>
      </c>
      <c r="AF5" s="77">
        <f t="shared" si="0"/>
        <v>6</v>
      </c>
      <c r="AG5" s="77">
        <f t="shared" si="0"/>
        <v>6</v>
      </c>
      <c r="AH5" s="77">
        <f t="shared" si="0"/>
        <v>6</v>
      </c>
      <c r="AI5" s="77">
        <f t="shared" si="0"/>
        <v>6</v>
      </c>
      <c r="AJ5" s="77">
        <f t="shared" si="0"/>
        <v>6</v>
      </c>
      <c r="AK5" s="77">
        <f t="shared" si="0"/>
        <v>6</v>
      </c>
      <c r="AL5" s="77">
        <f t="shared" si="0"/>
        <v>6</v>
      </c>
      <c r="AM5" s="77">
        <f t="shared" si="0"/>
        <v>6</v>
      </c>
      <c r="AN5" s="77">
        <f t="shared" si="0"/>
        <v>6</v>
      </c>
      <c r="AO5" s="77">
        <f t="shared" si="0"/>
        <v>6</v>
      </c>
      <c r="AP5" s="77">
        <f t="shared" si="0"/>
        <v>6</v>
      </c>
      <c r="AQ5" s="77">
        <f t="shared" si="0"/>
        <v>6</v>
      </c>
      <c r="AR5" s="77">
        <f t="shared" si="0"/>
        <v>6</v>
      </c>
      <c r="AS5" s="77">
        <f t="shared" si="0"/>
        <v>6</v>
      </c>
      <c r="AT5" s="77">
        <f t="shared" si="0"/>
        <v>6</v>
      </c>
      <c r="AU5" s="77">
        <f t="shared" si="0"/>
        <v>6</v>
      </c>
      <c r="AV5" s="77">
        <f t="shared" si="0"/>
        <v>6</v>
      </c>
      <c r="AW5" s="77">
        <f t="shared" si="0"/>
        <v>6</v>
      </c>
      <c r="AX5" s="77">
        <f t="shared" si="0"/>
        <v>6</v>
      </c>
      <c r="AY5" s="77">
        <f t="shared" si="0"/>
        <v>6</v>
      </c>
      <c r="AZ5" s="77">
        <f t="shared" si="0"/>
        <v>6</v>
      </c>
      <c r="BA5" s="77">
        <f t="shared" si="0"/>
        <v>6</v>
      </c>
      <c r="BB5" s="77">
        <f t="shared" si="0"/>
        <v>6</v>
      </c>
      <c r="BC5" s="77">
        <f t="shared" ref="BC5:BJ5" si="1">Round1</f>
        <v>12</v>
      </c>
      <c r="BD5" s="77">
        <f t="shared" si="1"/>
        <v>12</v>
      </c>
      <c r="BE5" s="77">
        <f t="shared" si="1"/>
        <v>12</v>
      </c>
      <c r="BF5" s="77">
        <f t="shared" si="1"/>
        <v>12</v>
      </c>
      <c r="BG5" s="77">
        <f t="shared" si="1"/>
        <v>12</v>
      </c>
      <c r="BH5" s="77">
        <f t="shared" si="1"/>
        <v>12</v>
      </c>
      <c r="BI5" s="77">
        <f t="shared" si="1"/>
        <v>12</v>
      </c>
      <c r="BJ5" s="77">
        <f t="shared" si="1"/>
        <v>12</v>
      </c>
      <c r="BK5" s="77">
        <f>Quar1</f>
        <v>24</v>
      </c>
      <c r="BL5" s="77">
        <f>Quar1</f>
        <v>24</v>
      </c>
      <c r="BM5" s="77">
        <f>Quar1</f>
        <v>24</v>
      </c>
      <c r="BN5" s="77">
        <f>Quar1</f>
        <v>24</v>
      </c>
      <c r="BO5" s="77">
        <f>Semi1</f>
        <v>48</v>
      </c>
      <c r="BP5" s="77">
        <f>Semi1</f>
        <v>48</v>
      </c>
      <c r="BQ5" s="77">
        <f>Fina1</f>
        <v>96</v>
      </c>
    </row>
    <row r="6" spans="1:82" s="68" customFormat="1" ht="15" customHeight="1" x14ac:dyDescent="0.25">
      <c r="A6" s="76"/>
      <c r="B6" s="137"/>
      <c r="C6" s="137"/>
      <c r="D6" s="465" t="s">
        <v>42</v>
      </c>
      <c r="E6" s="476" t="s">
        <v>46</v>
      </c>
      <c r="F6" s="465" t="s">
        <v>211</v>
      </c>
      <c r="G6" s="132" t="str">
        <f ca="1">LEFT(OFFSET('Game Board'!F8,G4-1,0),3)&amp;" - "&amp;LEFT(OFFSET('Game Board'!I8,G4-1,0),3)</f>
        <v>Al  - Int</v>
      </c>
      <c r="H6" s="132" t="str">
        <f ca="1">LEFT(OFFSET('Game Board'!F8,H4-1,0),3)&amp;" - "&amp;LEFT(OFFSET('Game Board'!I8,H4-1,0),3)</f>
        <v>Bay - Auc</v>
      </c>
      <c r="I6" s="132" t="str">
        <f ca="1">LEFT(OFFSET('Game Board'!F8,I4-1,0),3)&amp;" - "&amp;LEFT(OFFSET('Game Board'!I8,I4-1,0),3)</f>
        <v>Par - Atl</v>
      </c>
      <c r="J6" s="132" t="str">
        <f ca="1">LEFT(OFFSET('Game Board'!F8,J4-1,0),3)&amp;" - "&amp;LEFT(OFFSET('Game Board'!I8,J4-1,0),3)</f>
        <v>Pal - Por</v>
      </c>
      <c r="K6" s="132" t="str">
        <f ca="1">LEFT(OFFSET('Game Board'!F8,K4-1,0),3)&amp;" - "&amp;LEFT(OFFSET('Game Board'!I8,K4-1,0),3)</f>
        <v>Bot - Sea</v>
      </c>
      <c r="L6" s="132" t="str">
        <f ca="1">LEFT(OFFSET('Game Board'!F8,L4-1,0),3)&amp;" - "&amp;LEFT(OFFSET('Game Board'!I8,L4-1,0),3)</f>
        <v>Che - Los</v>
      </c>
      <c r="M6" s="132" t="str">
        <f ca="1">LEFT(OFFSET('Game Board'!F8,M4-1,0),3)&amp;" - "&amp;LEFT(OFFSET('Game Board'!I8,M4-1,0),3)</f>
        <v>Boc - Ben</v>
      </c>
      <c r="N6" s="132" t="str">
        <f ca="1">LEFT(OFFSET('Game Board'!F8,N4-1,0),3)&amp;" - "&amp;LEFT(OFFSET('Game Board'!I8,N4-1,0),3)</f>
        <v>Fla - Esp</v>
      </c>
      <c r="O6" s="132" t="str">
        <f ca="1">LEFT(OFFSET('Game Board'!F8,O4-1,0),3)&amp;" - "&amp;LEFT(OFFSET('Game Board'!I8,O4-1,0),3)</f>
        <v>Flu - Bor</v>
      </c>
      <c r="P6" s="132" t="str">
        <f ca="1">LEFT(OFFSET('Game Board'!F8,P4-1,0),3)&amp;" - "&amp;LEFT(OFFSET('Game Board'!I8,P4-1,0),3)</f>
        <v>Riv - Ura</v>
      </c>
      <c r="Q6" s="132" t="str">
        <f ca="1">LEFT(OFFSET('Game Board'!F8,Q4-1,0),3)&amp;" - "&amp;LEFT(OFFSET('Game Board'!I8,Q4-1,0),3)</f>
        <v>Uls - Mam</v>
      </c>
      <c r="R6" s="132" t="str">
        <f ca="1">LEFT(OFFSET('Game Board'!F8,R4-1,0),3)&amp;" - "&amp;LEFT(OFFSET('Game Board'!I8,R4-1,0),3)</f>
        <v>Mon - Int</v>
      </c>
      <c r="S6" s="132" t="str">
        <f ca="1">LEFT(OFFSET('Game Board'!F8,S4-1,0),3)&amp;" - "&amp;LEFT(OFFSET('Game Board'!I8,S4-1,0),3)</f>
        <v>Man - Wyd</v>
      </c>
      <c r="T6" s="132" t="str">
        <f ca="1">LEFT(OFFSET('Game Board'!F8,T4-1,0),3)&amp;" - "&amp;LEFT(OFFSET('Game Board'!I8,T4-1,0),3)</f>
        <v xml:space="preserve">Rea - Al </v>
      </c>
      <c r="U6" s="132" t="str">
        <f ca="1">LEFT(OFFSET('Game Board'!F8,U4-1,0),3)&amp;" - "&amp;LEFT(OFFSET('Game Board'!I8,U4-1,0),3)</f>
        <v>Pac - Sal</v>
      </c>
      <c r="V6" s="132" t="str">
        <f ca="1">LEFT(OFFSET('Game Board'!F8,V4-1,0),3)&amp;" - "&amp;LEFT(OFFSET('Game Board'!I8,V4-1,0),3)</f>
        <v>Al  - Juv</v>
      </c>
      <c r="W6" s="132" t="str">
        <f ca="1">LEFT(OFFSET('Game Board'!F8,W4-1,0),3)&amp;" - "&amp;LEFT(OFFSET('Game Board'!I8,W4-1,0),3)</f>
        <v xml:space="preserve">Pal - Al </v>
      </c>
      <c r="X6" s="132" t="str">
        <f ca="1">LEFT(OFFSET('Game Board'!F8,X4-1,0),3)&amp;" - "&amp;LEFT(OFFSET('Game Board'!I8,X4-1,0),3)</f>
        <v>Int - Por</v>
      </c>
      <c r="Y6" s="132" t="str">
        <f ca="1">LEFT(OFFSET('Game Board'!F8,Y4-1,0),3)&amp;" - "&amp;LEFT(OFFSET('Game Board'!I8,Y4-1,0),3)</f>
        <v>Sea - Atl</v>
      </c>
      <c r="Z6" s="132" t="str">
        <f ca="1">LEFT(OFFSET('Game Board'!F8,Z4-1,0),3)&amp;" - "&amp;LEFT(OFFSET('Game Board'!I8,Z4-1,0),3)</f>
        <v>Par - Bot</v>
      </c>
      <c r="AA6" s="132" t="str">
        <f ca="1">LEFT(OFFSET('Game Board'!F8,AA4-1,0),3)&amp;" - "&amp;LEFT(OFFSET('Game Board'!I8,AA4-1,0),3)</f>
        <v>Ben - Auc</v>
      </c>
      <c r="AB6" s="132" t="str">
        <f ca="1">LEFT(OFFSET('Game Board'!F8,AB4-1,0),3)&amp;" - "&amp;LEFT(OFFSET('Game Board'!I8,AB4-1,0),3)</f>
        <v>Fla - Che</v>
      </c>
      <c r="AC6" s="132" t="str">
        <f ca="1">LEFT(OFFSET('Game Board'!F8,AC4-1,0),3)&amp;" - "&amp;LEFT(OFFSET('Game Board'!I8,AC4-1,0),3)</f>
        <v>Los - Esp</v>
      </c>
      <c r="AD6" s="132" t="str">
        <f ca="1">LEFT(OFFSET('Game Board'!F8,AD4-1,0),3)&amp;" - "&amp;LEFT(OFFSET('Game Board'!I8,AD4-1,0),3)</f>
        <v>Bay - Boc</v>
      </c>
      <c r="AE6" s="132" t="str">
        <f ca="1">LEFT(OFFSET('Game Board'!F8,AE4-1,0),3)&amp;" - "&amp;LEFT(OFFSET('Game Board'!I8,AE4-1,0),3)</f>
        <v>Mam - Bor</v>
      </c>
      <c r="AF6" s="132" t="str">
        <f ca="1">LEFT(OFFSET('Game Board'!F8,AF4-1,0),3)&amp;" - "&amp;LEFT(OFFSET('Game Board'!I8,AF4-1,0),3)</f>
        <v>Int - Ura</v>
      </c>
      <c r="AG6" s="132" t="str">
        <f ca="1">LEFT(OFFSET('Game Board'!F8,AG4-1,0),3)&amp;" - "&amp;LEFT(OFFSET('Game Board'!I8,AG4-1,0),3)</f>
        <v>Flu - Uls</v>
      </c>
      <c r="AH6" s="132" t="str">
        <f ca="1">LEFT(OFFSET('Game Board'!F8,AH4-1,0),3)&amp;" - "&amp;LEFT(OFFSET('Game Board'!I8,AH4-1,0),3)</f>
        <v>Riv - Mon</v>
      </c>
      <c r="AI6" s="132" t="str">
        <f ca="1">LEFT(OFFSET('Game Board'!F8,AI4-1,0),3)&amp;" - "&amp;LEFT(OFFSET('Game Board'!I8,AI4-1,0),3)</f>
        <v>Juv - Wyd</v>
      </c>
      <c r="AJ6" s="132" t="str">
        <f ca="1">LEFT(OFFSET('Game Board'!F8,AJ4-1,0),3)&amp;" - "&amp;LEFT(OFFSET('Game Board'!I8,AJ4-1,0),3)</f>
        <v>Rea - Pac</v>
      </c>
      <c r="AK6" s="132" t="str">
        <f ca="1">LEFT(OFFSET('Game Board'!F8,AK4-1,0),3)&amp;" - "&amp;LEFT(OFFSET('Game Board'!I8,AK4-1,0),3)</f>
        <v xml:space="preserve">Sal - Al </v>
      </c>
      <c r="AL6" s="132" t="str">
        <f ca="1">LEFT(OFFSET('Game Board'!F8,AL4-1,0),3)&amp;" - "&amp;LEFT(OFFSET('Game Board'!I8,AL4-1,0),3)</f>
        <v xml:space="preserve">Man - Al </v>
      </c>
      <c r="AM6" s="132" t="str">
        <f ca="1">LEFT(OFFSET('Game Board'!F8,AM4-1,0),3)&amp;" - "&amp;LEFT(OFFSET('Game Board'!I8,AM4-1,0),3)</f>
        <v>Sea - Par</v>
      </c>
      <c r="AN6" s="132" t="str">
        <f ca="1">LEFT(OFFSET('Game Board'!F8,AN4-1,0),3)&amp;" - "&amp;LEFT(OFFSET('Game Board'!I8,AN4-1,0),3)</f>
        <v>Atl - Bot</v>
      </c>
      <c r="AO6" s="132" t="str">
        <f ca="1">LEFT(OFFSET('Game Board'!F8,AO4-1,0),3)&amp;" - "&amp;LEFT(OFFSET('Game Board'!I8,AO4-1,0),3)</f>
        <v>Int - Pal</v>
      </c>
      <c r="AP6" s="132" t="str">
        <f ca="1">LEFT(OFFSET('Game Board'!F8,AP4-1,0),3)&amp;" - "&amp;LEFT(OFFSET('Game Board'!I8,AP4-1,0),3)</f>
        <v xml:space="preserve">Por - Al </v>
      </c>
      <c r="AQ6" s="132" t="str">
        <f ca="1">LEFT(OFFSET('Game Board'!F8,AQ4-1,0),3)&amp;" - "&amp;LEFT(OFFSET('Game Board'!I8,AQ4-1,0),3)</f>
        <v>Auc - Boc</v>
      </c>
      <c r="AR6" s="132" t="str">
        <f ca="1">LEFT(OFFSET('Game Board'!F8,AR4-1,0),3)&amp;" - "&amp;LEFT(OFFSET('Game Board'!I8,AR4-1,0),3)</f>
        <v>Ben - Bay</v>
      </c>
      <c r="AS6" s="132" t="str">
        <f ca="1">LEFT(OFFSET('Game Board'!F8,AS4-1,0),3)&amp;" - "&amp;LEFT(OFFSET('Game Board'!I8,AS4-1,0),3)</f>
        <v>Los - Fla</v>
      </c>
      <c r="AT6" s="132" t="str">
        <f ca="1">LEFT(OFFSET('Game Board'!F8,AT4-1,0),3)&amp;" - "&amp;LEFT(OFFSET('Game Board'!I8,AT4-1,0),3)</f>
        <v>Esp - Che</v>
      </c>
      <c r="AU6" s="132" t="str">
        <f ca="1">LEFT(OFFSET('Game Board'!F8,AU4-1,0),3)&amp;" - "&amp;LEFT(OFFSET('Game Board'!I8,AU4-1,0),3)</f>
        <v>Bor - Uls</v>
      </c>
      <c r="AV6" s="132" t="str">
        <f ca="1">LEFT(OFFSET('Game Board'!F8,AV4-1,0),3)&amp;" - "&amp;LEFT(OFFSET('Game Board'!I8,AV4-1,0),3)</f>
        <v>Mam - Flu</v>
      </c>
      <c r="AW6" s="132" t="str">
        <f ca="1">LEFT(OFFSET('Game Board'!F8,AW4-1,0),3)&amp;" - "&amp;LEFT(OFFSET('Game Board'!I8,AW4-1,0),3)</f>
        <v>Int - Riv</v>
      </c>
      <c r="AX6" s="132" t="str">
        <f ca="1">LEFT(OFFSET('Game Board'!F8,AX4-1,0),3)&amp;" - "&amp;LEFT(OFFSET('Game Board'!I8,AX4-1,0),3)</f>
        <v>Ura - Mon</v>
      </c>
      <c r="AY6" s="132" t="str">
        <f ca="1">LEFT(OFFSET('Game Board'!F8,AY4-1,0),3)&amp;" - "&amp;LEFT(OFFSET('Game Board'!I8,AY4-1,0),3)</f>
        <v>Juv - Man</v>
      </c>
      <c r="AZ6" s="132" t="str">
        <f ca="1">LEFT(OFFSET('Game Board'!F8,AZ4-1,0),3)&amp;" - "&amp;LEFT(OFFSET('Game Board'!I8,AZ4-1,0),3)</f>
        <v xml:space="preserve">Wyd - Al </v>
      </c>
      <c r="BA6" s="132" t="str">
        <f ca="1">LEFT(OFFSET('Game Board'!F8,BA4-1,0),3)&amp;" - "&amp;LEFT(OFFSET('Game Board'!I8,BA4-1,0),3)</f>
        <v>Al  - Pac</v>
      </c>
      <c r="BB6" s="132" t="str">
        <f ca="1">LEFT(OFFSET('Game Board'!F8,BB4-1,0),3)&amp;" - "&amp;LEFT(OFFSET('Game Board'!I8,BB4-1,0),3)</f>
        <v>Sal - Rea</v>
      </c>
      <c r="BC6" s="132" t="str">
        <f ca="1">LEFT(OFFSET('Game Board'!F8,BC4+15,0),3)&amp;" - "&amp;LEFT(OFFSET('Game Board'!I8,BC4+15,0),3)</f>
        <v>Por - Bot</v>
      </c>
      <c r="BD6" s="132" t="str">
        <f ca="1">LEFT(OFFSET('Game Board'!F8,BD4+15,0),3)&amp;" - "&amp;LEFT(OFFSET('Game Board'!I8,BD4+15,0),3)</f>
        <v>Bay - Che</v>
      </c>
      <c r="BE6" s="132" t="str">
        <f ca="1">LEFT(OFFSET('Game Board'!F8,BE4+15,0),3)&amp;" - "&amp;LEFT(OFFSET('Game Board'!I8,BE4+15,0),3)</f>
        <v>Par - Int</v>
      </c>
      <c r="BF6" s="132" t="str">
        <f ca="1">LEFT(OFFSET('Game Board'!F8,BF4+15,0),3)&amp;" - "&amp;LEFT(OFFSET('Game Board'!I8,BF4+15,0),3)</f>
        <v>Fla - Ben</v>
      </c>
      <c r="BG6" s="132" t="str">
        <f ca="1">LEFT(OFFSET('Game Board'!F8,BG4+15,0),3)&amp;" - "&amp;LEFT(OFFSET('Game Board'!I8,BG4+15,0),3)</f>
        <v>Riv - Bor</v>
      </c>
      <c r="BH6" s="132" t="str">
        <f ca="1">LEFT(OFFSET('Game Board'!F8,BH4+15,0),3)&amp;" - "&amp;LEFT(OFFSET('Game Board'!I8,BH4+15,0),3)</f>
        <v xml:space="preserve">Man - Al </v>
      </c>
      <c r="BI6" s="132" t="str">
        <f ca="1">LEFT(OFFSET('Game Board'!F8,BI4+15,0),3)&amp;" - "&amp;LEFT(OFFSET('Game Board'!I8,BI4+15,0),3)</f>
        <v>Rea - Juv</v>
      </c>
      <c r="BJ6" s="132" t="str">
        <f ca="1">LEFT(OFFSET('Game Board'!F8,BJ4+15,0),3)&amp;" - "&amp;LEFT(OFFSET('Game Board'!I8,BJ4+15,0),3)</f>
        <v>Flu - Int</v>
      </c>
      <c r="BK6" s="132" t="str">
        <f ca="1">LEFT(OFFSET('Game Board'!F8,BK4+15,0),3)&amp;" - "&amp;LEFT(OFFSET('Game Board'!I8,BK4+15,0),3)</f>
        <v>Riv - Man</v>
      </c>
      <c r="BL6" s="132" t="str">
        <f ca="1">LEFT(OFFSET('Game Board'!F8,BL4+15,0),3)&amp;" - "&amp;LEFT(OFFSET('Game Board'!I8,BL4+15,0),3)</f>
        <v>Por - Bay</v>
      </c>
      <c r="BM6" s="132" t="str">
        <f ca="1">LEFT(OFFSET('Game Board'!F8,BM4+15,0),3)&amp;" - "&amp;LEFT(OFFSET('Game Board'!I8,BM4+15,0),3)</f>
        <v>Par - Fla</v>
      </c>
      <c r="BN6" s="132" t="str">
        <f ca="1">LEFT(OFFSET('Game Board'!F8,BN4+15,0),3)&amp;" - "&amp;LEFT(OFFSET('Game Board'!I8,BN4+15,0),3)</f>
        <v>Rea - Int</v>
      </c>
      <c r="BO6" s="132" t="str">
        <f ca="1">LEFT(OFFSET('Game Board'!F8,BO4+15,0),3)&amp;" - "&amp;LEFT(OFFSET('Game Board'!I8,BO4+15,0),3)</f>
        <v>Riv - Bay</v>
      </c>
      <c r="BP6" s="132" t="str">
        <f ca="1">LEFT(OFFSET('Game Board'!F8,BP4+15,0),3)&amp;" - "&amp;LEFT(OFFSET('Game Board'!I8,BP4+15,0),3)</f>
        <v>Par - Rea</v>
      </c>
      <c r="BQ6" s="132" t="str">
        <f ca="1">LEFT(OFFSET('Game Board'!F8,BQ4+15,0),3)&amp;" - "&amp;LEFT(OFFSET('Game Board'!I8,BQ4+15,0),3)</f>
        <v>Riv - Rea</v>
      </c>
    </row>
    <row r="7" spans="1:82" s="68" customFormat="1" ht="15" customHeight="1" x14ac:dyDescent="0.25">
      <c r="A7" s="76"/>
      <c r="B7" s="144"/>
      <c r="C7" s="144"/>
      <c r="D7" s="466"/>
      <c r="E7" s="477"/>
      <c r="F7" s="466"/>
      <c r="G7" s="142" t="str">
        <f ca="1">LEFT(OFFSET('Game Board'!G8,G4-1,0),3)&amp;" - "&amp;LEFT(OFFSET('Game Board'!H8,G4-1,0),3)</f>
        <v>0 - 1</v>
      </c>
      <c r="H7" s="142" t="str">
        <f ca="1">LEFT(OFFSET('Game Board'!G8,H4-1,0),3)&amp;" - "&amp;LEFT(OFFSET('Game Board'!H8,H4-1,0),3)</f>
        <v>2 - 0</v>
      </c>
      <c r="I7" s="142" t="str">
        <f ca="1">LEFT(OFFSET('Game Board'!G8,I4-1,0),3)&amp;" - "&amp;LEFT(OFFSET('Game Board'!H8,I4-1,0),3)</f>
        <v>2 - 2</v>
      </c>
      <c r="J7" s="142" t="str">
        <f ca="1">LEFT(OFFSET('Game Board'!G8,J4-1,0),3)&amp;" - "&amp;LEFT(OFFSET('Game Board'!H8,J4-1,0),3)</f>
        <v>3 - 1</v>
      </c>
      <c r="K7" s="142" t="str">
        <f ca="1">LEFT(OFFSET('Game Board'!G8,K4-1,0),3)&amp;" - "&amp;LEFT(OFFSET('Game Board'!H8,K4-1,0),3)</f>
        <v>0 - 0</v>
      </c>
      <c r="L7" s="142" t="str">
        <f ca="1">LEFT(OFFSET('Game Board'!G8,L4-1,0),3)&amp;" - "&amp;LEFT(OFFSET('Game Board'!H8,L4-1,0),3)</f>
        <v>1 - 0</v>
      </c>
      <c r="M7" s="142" t="str">
        <f ca="1">LEFT(OFFSET('Game Board'!G8,M4-1,0),3)&amp;" - "&amp;LEFT(OFFSET('Game Board'!H8,M4-1,0),3)</f>
        <v>1 - 2</v>
      </c>
      <c r="N7" s="142" t="str">
        <f ca="1">LEFT(OFFSET('Game Board'!G8,N4-1,0),3)&amp;" - "&amp;LEFT(OFFSET('Game Board'!H8,N4-1,0),3)</f>
        <v>2 - 0</v>
      </c>
      <c r="O7" s="142" t="str">
        <f ca="1">LEFT(OFFSET('Game Board'!G8,O4-1,0),3)&amp;" - "&amp;LEFT(OFFSET('Game Board'!H8,O4-1,0),3)</f>
        <v>1 - 1</v>
      </c>
      <c r="P7" s="142" t="str">
        <f ca="1">LEFT(OFFSET('Game Board'!G8,P4-1,0),3)&amp;" - "&amp;LEFT(OFFSET('Game Board'!H8,P4-1,0),3)</f>
        <v>3 - 1</v>
      </c>
      <c r="Q7" s="142" t="str">
        <f ca="1">LEFT(OFFSET('Game Board'!G8,Q4-1,0),3)&amp;" - "&amp;LEFT(OFFSET('Game Board'!H8,Q4-1,0),3)</f>
        <v>1 - 1</v>
      </c>
      <c r="R7" s="142" t="str">
        <f ca="1">LEFT(OFFSET('Game Board'!G8,R4-1,0),3)&amp;" - "&amp;LEFT(OFFSET('Game Board'!H8,R4-1,0),3)</f>
        <v>0 - 3</v>
      </c>
      <c r="S7" s="142" t="str">
        <f ca="1">LEFT(OFFSET('Game Board'!G8,S4-1,0),3)&amp;" - "&amp;LEFT(OFFSET('Game Board'!H8,S4-1,0),3)</f>
        <v>2 - 0</v>
      </c>
      <c r="T7" s="142" t="str">
        <f ca="1">LEFT(OFFSET('Game Board'!G8,T4-1,0),3)&amp;" - "&amp;LEFT(OFFSET('Game Board'!H8,T4-1,0),3)</f>
        <v>4 - 1</v>
      </c>
      <c r="U7" s="142" t="str">
        <f ca="1">LEFT(OFFSET('Game Board'!G8,U4-1,0),3)&amp;" - "&amp;LEFT(OFFSET('Game Board'!H8,U4-1,0),3)</f>
        <v>0 - 0</v>
      </c>
      <c r="V7" s="142" t="str">
        <f ca="1">LEFT(OFFSET('Game Board'!G8,V4-1,0),3)&amp;" - "&amp;LEFT(OFFSET('Game Board'!H8,V4-1,0),3)</f>
        <v>0 - 1</v>
      </c>
      <c r="W7" s="142" t="str">
        <f ca="1">LEFT(OFFSET('Game Board'!G8,W4-1,0),3)&amp;" - "&amp;LEFT(OFFSET('Game Board'!H8,W4-1,0),3)</f>
        <v>2 - 2</v>
      </c>
      <c r="X7" s="142" t="str">
        <f ca="1">LEFT(OFFSET('Game Board'!G8,X4-1,0),3)&amp;" - "&amp;LEFT(OFFSET('Game Board'!H8,X4-1,0),3)</f>
        <v>2 - 3</v>
      </c>
      <c r="Y7" s="142" t="str">
        <f ca="1">LEFT(OFFSET('Game Board'!G8,Y4-1,0),3)&amp;" - "&amp;LEFT(OFFSET('Game Board'!H8,Y4-1,0),3)</f>
        <v>1 - 2</v>
      </c>
      <c r="Z7" s="142" t="str">
        <f ca="1">LEFT(OFFSET('Game Board'!G8,Z4-1,0),3)&amp;" - "&amp;LEFT(OFFSET('Game Board'!H8,Z4-1,0),3)</f>
        <v>2 - 2</v>
      </c>
      <c r="AA7" s="142" t="str">
        <f ca="1">LEFT(OFFSET('Game Board'!G8,AA4-1,0),3)&amp;" - "&amp;LEFT(OFFSET('Game Board'!H8,AA4-1,0),3)</f>
        <v>2 - 0</v>
      </c>
      <c r="AB7" s="142" t="str">
        <f ca="1">LEFT(OFFSET('Game Board'!G8,AB4-1,0),3)&amp;" - "&amp;LEFT(OFFSET('Game Board'!H8,AB4-1,0),3)</f>
        <v>3 - 1</v>
      </c>
      <c r="AC7" s="142" t="str">
        <f ca="1">LEFT(OFFSET('Game Board'!G8,AC4-1,0),3)&amp;" - "&amp;LEFT(OFFSET('Game Board'!H8,AC4-1,0),3)</f>
        <v>0 - 1</v>
      </c>
      <c r="AD7" s="142" t="str">
        <f ca="1">LEFT(OFFSET('Game Board'!G8,AD4-1,0),3)&amp;" - "&amp;LEFT(OFFSET('Game Board'!H8,AD4-1,0),3)</f>
        <v>2 - 1</v>
      </c>
      <c r="AE7" s="142" t="str">
        <f ca="1">LEFT(OFFSET('Game Board'!G8,AE4-1,0),3)&amp;" - "&amp;LEFT(OFFSET('Game Board'!H8,AE4-1,0),3)</f>
        <v>0 - 0</v>
      </c>
      <c r="AF7" s="142" t="str">
        <f ca="1">LEFT(OFFSET('Game Board'!G8,AF4-1,0),3)&amp;" - "&amp;LEFT(OFFSET('Game Board'!H8,AF4-1,0),3)</f>
        <v>2 - 2</v>
      </c>
      <c r="AG7" s="142" t="str">
        <f ca="1">LEFT(OFFSET('Game Board'!G8,AG4-1,0),3)&amp;" - "&amp;LEFT(OFFSET('Game Board'!H8,AG4-1,0),3)</f>
        <v>3 - 1</v>
      </c>
      <c r="AH7" s="142" t="str">
        <f ca="1">LEFT(OFFSET('Game Board'!G8,AH4-1,0),3)&amp;" - "&amp;LEFT(OFFSET('Game Board'!H8,AH4-1,0),3)</f>
        <v>2 - 1</v>
      </c>
      <c r="AI7" s="142" t="str">
        <f ca="1">LEFT(OFFSET('Game Board'!G8,AI4-1,0),3)&amp;" - "&amp;LEFT(OFFSET('Game Board'!H8,AI4-1,0),3)</f>
        <v>2 - 1</v>
      </c>
      <c r="AJ7" s="142" t="str">
        <f ca="1">LEFT(OFFSET('Game Board'!G8,AJ4-1,0),3)&amp;" - "&amp;LEFT(OFFSET('Game Board'!H8,AJ4-1,0),3)</f>
        <v>3 - 1</v>
      </c>
      <c r="AK7" s="142" t="str">
        <f ca="1">LEFT(OFFSET('Game Board'!G8,AK4-1,0),3)&amp;" - "&amp;LEFT(OFFSET('Game Board'!H8,AK4-1,0),3)</f>
        <v>2 - 2</v>
      </c>
      <c r="AL7" s="142" t="str">
        <f ca="1">LEFT(OFFSET('Game Board'!G8,AL4-1,0),3)&amp;" - "&amp;LEFT(OFFSET('Game Board'!H8,AL4-1,0),3)</f>
        <v>3 - 2</v>
      </c>
      <c r="AM7" s="142" t="str">
        <f ca="1">LEFT(OFFSET('Game Board'!G8,AM4-1,0),3)&amp;" - "&amp;LEFT(OFFSET('Game Board'!H8,AM4-1,0),3)</f>
        <v>2 - 3</v>
      </c>
      <c r="AN7" s="142" t="str">
        <f ca="1">LEFT(OFFSET('Game Board'!G8,AN4-1,0),3)&amp;" - "&amp;LEFT(OFFSET('Game Board'!H8,AN4-1,0),3)</f>
        <v>2 - 3</v>
      </c>
      <c r="AO7" s="142" t="str">
        <f ca="1">LEFT(OFFSET('Game Board'!G8,AO4-1,0),3)&amp;" - "&amp;LEFT(OFFSET('Game Board'!H8,AO4-1,0),3)</f>
        <v>2 - 1</v>
      </c>
      <c r="AP7" s="142" t="str">
        <f ca="1">LEFT(OFFSET('Game Board'!G8,AP4-1,0),3)&amp;" - "&amp;LEFT(OFFSET('Game Board'!H8,AP4-1,0),3)</f>
        <v>2 - 1</v>
      </c>
      <c r="AQ7" s="142" t="str">
        <f ca="1">LEFT(OFFSET('Game Board'!G8,AQ4-1,0),3)&amp;" - "&amp;LEFT(OFFSET('Game Board'!H8,AQ4-1,0),3)</f>
        <v>0 - 1</v>
      </c>
      <c r="AR7" s="142" t="str">
        <f ca="1">LEFT(OFFSET('Game Board'!G8,AR4-1,0),3)&amp;" - "&amp;LEFT(OFFSET('Game Board'!H8,AR4-1,0),3)</f>
        <v>1 - 1</v>
      </c>
      <c r="AS7" s="142" t="str">
        <f ca="1">LEFT(OFFSET('Game Board'!G8,AS4-1,0),3)&amp;" - "&amp;LEFT(OFFSET('Game Board'!H8,AS4-1,0),3)</f>
        <v>0 - 2</v>
      </c>
      <c r="AT7" s="142" t="str">
        <f ca="1">LEFT(OFFSET('Game Board'!G8,AT4-1,0),3)&amp;" - "&amp;LEFT(OFFSET('Game Board'!H8,AT4-1,0),3)</f>
        <v>0 - 1</v>
      </c>
      <c r="AU7" s="142" t="str">
        <f ca="1">LEFT(OFFSET('Game Board'!G8,AU4-1,0),3)&amp;" - "&amp;LEFT(OFFSET('Game Board'!H8,AU4-1,0),3)</f>
        <v>2 - 1</v>
      </c>
      <c r="AV7" s="142" t="str">
        <f ca="1">LEFT(OFFSET('Game Board'!G8,AV4-1,0),3)&amp;" - "&amp;LEFT(OFFSET('Game Board'!H8,AV4-1,0),3)</f>
        <v>0 - 1</v>
      </c>
      <c r="AW7" s="142" t="str">
        <f ca="1">LEFT(OFFSET('Game Board'!G8,AW4-1,0),3)&amp;" - "&amp;LEFT(OFFSET('Game Board'!H8,AW4-1,0),3)</f>
        <v>2 - 2</v>
      </c>
      <c r="AX7" s="142" t="str">
        <f ca="1">LEFT(OFFSET('Game Board'!G8,AX4-1,0),3)&amp;" - "&amp;LEFT(OFFSET('Game Board'!H8,AX4-1,0),3)</f>
        <v>1 - 1</v>
      </c>
      <c r="AY7" s="142" t="str">
        <f ca="1">LEFT(OFFSET('Game Board'!G8,AY4-1,0),3)&amp;" - "&amp;LEFT(OFFSET('Game Board'!H8,AY4-1,0),3)</f>
        <v>1 - 1</v>
      </c>
      <c r="AZ7" s="142" t="str">
        <f ca="1">LEFT(OFFSET('Game Board'!G8,AZ4-1,0),3)&amp;" - "&amp;LEFT(OFFSET('Game Board'!H8,AZ4-1,0),3)</f>
        <v>2 - 1</v>
      </c>
      <c r="BA7" s="142" t="str">
        <f ca="1">LEFT(OFFSET('Game Board'!G8,BA4-1,0),3)&amp;" - "&amp;LEFT(OFFSET('Game Board'!H8,BA4-1,0),3)</f>
        <v>2 - 1</v>
      </c>
      <c r="BB7" s="142" t="str">
        <f ca="1">LEFT(OFFSET('Game Board'!G8,BB4-1,0),3)&amp;" - "&amp;LEFT(OFFSET('Game Board'!H8,BB4-1,0),3)</f>
        <v>2 - 2</v>
      </c>
      <c r="BC7" s="142" t="str">
        <f ca="1">LEFT(OFFSET('Game Board'!G8,BC4+15,0),3)&amp;" - "&amp;LEFT(OFFSET('Game Board'!H8,BC4+15,0),3)</f>
        <v>2 - 2</v>
      </c>
      <c r="BD7" s="142" t="str">
        <f ca="1">LEFT(OFFSET('Game Board'!G8,BD4+15,0),3)&amp;" - "&amp;LEFT(OFFSET('Game Board'!H8,BD4+15,0),3)</f>
        <v>1 - 1</v>
      </c>
      <c r="BE7" s="142" t="str">
        <f ca="1">LEFT(OFFSET('Game Board'!G8,BE4+15,0),3)&amp;" - "&amp;LEFT(OFFSET('Game Board'!H8,BE4+15,0),3)</f>
        <v>2 - 1</v>
      </c>
      <c r="BF7" s="142" t="str">
        <f ca="1">LEFT(OFFSET('Game Board'!G8,BF4+15,0),3)&amp;" - "&amp;LEFT(OFFSET('Game Board'!H8,BF4+15,0),3)</f>
        <v>1 - 0</v>
      </c>
      <c r="BG7" s="142" t="str">
        <f ca="1">LEFT(OFFSET('Game Board'!G8,BG4+15,0),3)&amp;" - "&amp;LEFT(OFFSET('Game Board'!H8,BG4+15,0),3)</f>
        <v>3 - 3</v>
      </c>
      <c r="BH7" s="142" t="str">
        <f ca="1">LEFT(OFFSET('Game Board'!G8,BH4+15,0),3)&amp;" - "&amp;LEFT(OFFSET('Game Board'!H8,BH4+15,0),3)</f>
        <v>2 - 0</v>
      </c>
      <c r="BI7" s="142" t="str">
        <f ca="1">LEFT(OFFSET('Game Board'!G8,BI4+15,0),3)&amp;" - "&amp;LEFT(OFFSET('Game Board'!H8,BI4+15,0),3)</f>
        <v>2 - 1</v>
      </c>
      <c r="BJ7" s="142" t="str">
        <f ca="1">LEFT(OFFSET('Game Board'!G8,BJ4+15,0),3)&amp;" - "&amp;LEFT(OFFSET('Game Board'!H8,BJ4+15,0),3)</f>
        <v>2 - 2</v>
      </c>
      <c r="BK7" s="142" t="str">
        <f ca="1">LEFT(OFFSET('Game Board'!G8,BK4+15,0),3)&amp;" - "&amp;LEFT(OFFSET('Game Board'!H8,BK4+15,0),3)</f>
        <v>2 - 1</v>
      </c>
      <c r="BL7" s="142" t="str">
        <f ca="1">LEFT(OFFSET('Game Board'!G8,BL4+15,0),3)&amp;" - "&amp;LEFT(OFFSET('Game Board'!H8,BL4+15,0),3)</f>
        <v>1 - 2</v>
      </c>
      <c r="BM7" s="142" t="str">
        <f ca="1">LEFT(OFFSET('Game Board'!G8,BM4+15,0),3)&amp;" - "&amp;LEFT(OFFSET('Game Board'!H8,BM4+15,0),3)</f>
        <v>2 - 2</v>
      </c>
      <c r="BN7" s="142" t="str">
        <f ca="1">LEFT(OFFSET('Game Board'!G8,BN4+15,0),3)&amp;" - "&amp;LEFT(OFFSET('Game Board'!H8,BN4+15,0),3)</f>
        <v>2 - 1</v>
      </c>
      <c r="BO7" s="142" t="str">
        <f ca="1">LEFT(OFFSET('Game Board'!G8,BO4+15,0),3)&amp;" - "&amp;LEFT(OFFSET('Game Board'!H8,BO4+15,0),3)</f>
        <v>2 - 1</v>
      </c>
      <c r="BP7" s="142" t="str">
        <f ca="1">LEFT(OFFSET('Game Board'!G8,BP4+15,0),3)&amp;" - "&amp;LEFT(OFFSET('Game Board'!H8,BP4+15,0),3)</f>
        <v>2 - 3</v>
      </c>
      <c r="BQ7" s="142" t="str">
        <f ca="1">LEFT(OFFSET('Game Board'!G8,BQ4+15,0),3)&amp;" - "&amp;LEFT(OFFSET('Game Board'!H8,BQ4+15,0),3)</f>
        <v>1 - 0</v>
      </c>
    </row>
    <row r="8" spans="1:82" s="2" customFormat="1" ht="20.100000000000001" customHeight="1" x14ac:dyDescent="0.25">
      <c r="A8" s="53"/>
      <c r="B8" s="143">
        <v>1</v>
      </c>
      <c r="C8" s="467" t="s">
        <v>210</v>
      </c>
      <c r="D8" s="467"/>
      <c r="E8" s="467"/>
      <c r="F8" s="467"/>
      <c r="G8" s="308" t="str">
        <f ca="1">IFERROR(INDEX(F52:F77,MATCH(B8,G52:G77,0),0)&amp;" | "&amp;TEXT(INDEX(G23:G48,MATCH(B8,G52:G77,0),0)/F49,"0%"),"")</f>
        <v>Other | 70%</v>
      </c>
      <c r="H8" s="308" t="str">
        <f ca="1">IFERROR(INDEX(F52:F77,MATCH(B8,H52:H77,0),0)&amp;" | "&amp;TEXT(INDEX(H23:H48,MATCH(B8,H52:H77,0),0)/F49,"0%"),"")</f>
        <v>Other | 70%</v>
      </c>
      <c r="I8" s="308" t="str">
        <f ca="1">IFERROR(INDEX(F52:F77,MATCH(B8,I52:I77,0),0)&amp;" | "&amp;TEXT(INDEX(I23:I48,MATCH(B8,I52:I77,0),0)/F49,"0%"),"")</f>
        <v>Other | 70%</v>
      </c>
      <c r="J8" s="308" t="str">
        <f ca="1">IFERROR(INDEX(F52:F77,MATCH(B8,J52:J77,0),0)&amp;" | "&amp;TEXT(INDEX(J23:J48,MATCH(B8,J52:J77,0),0)/F49,"0%"),"")</f>
        <v>Other | 70%</v>
      </c>
      <c r="K8" s="308" t="str">
        <f ca="1">IFERROR(INDEX(F52:F77,MATCH(B8,K52:K77,0),0)&amp;" | "&amp;TEXT(INDEX(K23:K48,MATCH(B8,K52:K77,0),0)/F49,"0%"),"")</f>
        <v>Other | 70%</v>
      </c>
      <c r="L8" s="308" t="str">
        <f ca="1">IFERROR(INDEX(F52:F77,MATCH(B8,L52:L77,0),0)&amp;" | "&amp;TEXT(INDEX(L23:L48,MATCH(B8,L52:L77,0),0)/F49,"0%"),"")</f>
        <v>Other | 70%</v>
      </c>
      <c r="M8" s="308" t="str">
        <f ca="1">IFERROR(INDEX(F52:F77,MATCH(B8,M52:M77,0),0)&amp;" | "&amp;TEXT(INDEX(M23:M48,MATCH(B8,M52:M77,0),0)/F49,"0%"),"")</f>
        <v>Other | 70%</v>
      </c>
      <c r="N8" s="308" t="str">
        <f ca="1">IFERROR(INDEX(F52:F77,MATCH(B8,N52:N77,0),0)&amp;" | "&amp;TEXT(INDEX(N23:N48,MATCH(B8,N52:N77,0),0)/F49,"0%"),"")</f>
        <v>Other | 70%</v>
      </c>
      <c r="O8" s="308" t="str">
        <f ca="1">IFERROR(INDEX(F52:F77,MATCH(B8,O52:O77,0),0)&amp;" | "&amp;TEXT(INDEX(O23:O48,MATCH(B8,O52:O77,0),0)/F49,"0%"),"")</f>
        <v>Other | 70%</v>
      </c>
      <c r="P8" s="308" t="str">
        <f ca="1">IFERROR(INDEX(F52:F77,MATCH(B8,P52:P77,0),0)&amp;" | "&amp;TEXT(INDEX(P23:P48,MATCH(B8,P52:P77,0),0)/F49,"0%"),"")</f>
        <v>Other | 70%</v>
      </c>
      <c r="Q8" s="308" t="str">
        <f ca="1">IFERROR(INDEX(F52:F77,MATCH(B8,Q52:Q77,0),0)&amp;" | "&amp;TEXT(INDEX(Q23:Q48,MATCH(B8,Q52:Q77,0),0)/F49,"0%"),"")</f>
        <v>Other | 70%</v>
      </c>
      <c r="R8" s="308" t="str">
        <f ca="1">IFERROR(INDEX(F52:F77,MATCH(B8,R52:R77,0),0)&amp;" | "&amp;TEXT(INDEX(R23:R48,MATCH(B8,R52:R77,0),0)/F49,"0%"),"")</f>
        <v>Other | 70%</v>
      </c>
      <c r="S8" s="308" t="str">
        <f ca="1">IFERROR(INDEX(F52:F77,MATCH(B8,S52:S77,0),0)&amp;" | "&amp;TEXT(INDEX(S23:S48,MATCH(B8,S52:S77,0),0)/F49,"0%"),"")</f>
        <v>Other | 70%</v>
      </c>
      <c r="T8" s="308" t="str">
        <f ca="1">IFERROR(INDEX(F52:F77,MATCH(B8,T52:T77,0),0)&amp;" | "&amp;TEXT(INDEX(T23:T48,MATCH(B8,T52:T77,0),0)/F49,"0%"),"")</f>
        <v>Other | 70%</v>
      </c>
      <c r="U8" s="308" t="str">
        <f ca="1">IFERROR(INDEX(F52:F77,MATCH(B8,U52:U77,0),0)&amp;" | "&amp;TEXT(INDEX(U23:U48,MATCH(B8,U52:U77,0),0)/F49,"0%"),"")</f>
        <v>Other | 70%</v>
      </c>
      <c r="V8" s="308" t="str">
        <f ca="1">IFERROR(INDEX(F52:F77,MATCH(B8,V52:V77,0),0)&amp;" | "&amp;TEXT(INDEX(V23:V48,MATCH(B8,V52:V77,0),0)/F49,"0%"),"")</f>
        <v>Other | 70%</v>
      </c>
      <c r="W8" s="308" t="str">
        <f ca="1">IFERROR(INDEX(F52:F77,MATCH(B8,W52:W77,0),0)&amp;" | "&amp;TEXT(INDEX(W23:W48,MATCH(B8,W52:W77,0),0)/F49,"0%"),"")</f>
        <v>Other | 70%</v>
      </c>
      <c r="X8" s="308" t="str">
        <f ca="1">IFERROR(INDEX(F52:F77,MATCH(B8,X52:X77,0),0)&amp;" | "&amp;TEXT(INDEX(X23:X48,MATCH(B8,X52:X77,0),0)/F49,"0%"),"")</f>
        <v>Other | 70%</v>
      </c>
      <c r="Y8" s="308" t="str">
        <f ca="1">IFERROR(INDEX(F52:F77,MATCH(B8,Y52:Y77,0),0)&amp;" | "&amp;TEXT(INDEX(Y23:Y48,MATCH(B8,Y52:Y77,0),0)/F49,"0%"),"")</f>
        <v>Other | 70%</v>
      </c>
      <c r="Z8" s="308" t="str">
        <f ca="1">IFERROR(INDEX(F52:F77,MATCH(B8,Z52:Z77,0),0)&amp;" | "&amp;TEXT(INDEX(Z23:Z48,MATCH(B8,Z52:Z77,0),0)/F49,"0%"),"")</f>
        <v>Other | 70%</v>
      </c>
      <c r="AA8" s="308" t="str">
        <f ca="1">IFERROR(INDEX(F52:F77,MATCH(B8,AA52:AA77,0),0)&amp;" | "&amp;TEXT(INDEX(AA23:AA48,MATCH(B8,AA52:AA77,0),0)/F49,"0%"),"")</f>
        <v>Other | 70%</v>
      </c>
      <c r="AB8" s="308" t="str">
        <f ca="1">IFERROR(INDEX(F52:F77,MATCH(B8,AB52:AB77,0),0)&amp;" | "&amp;TEXT(INDEX(AB23:AB48,MATCH(B8,AB52:AB77,0),0)/F49,"0%"),"")</f>
        <v>Other | 70%</v>
      </c>
      <c r="AC8" s="308" t="str">
        <f ca="1">IFERROR(INDEX(F52:F77,MATCH(B8,AC52:AC77,0),0)&amp;" | "&amp;TEXT(INDEX(AC23:AC48,MATCH(B8,AC52:AC77,0),0)/F49,"0%"),"")</f>
        <v>Other | 70%</v>
      </c>
      <c r="AD8" s="308" t="str">
        <f ca="1">IFERROR(INDEX(F52:F77,MATCH(B8,AD52:AD77,0),0)&amp;" | "&amp;TEXT(INDEX(AD23:AD48,MATCH(B8,AD52:AD77,0),0)/F49,"0%"),"")</f>
        <v>Other | 70%</v>
      </c>
      <c r="AE8" s="308" t="str">
        <f ca="1">IFERROR(INDEX(F52:F77,MATCH(B8,AE52:AE77,0),0)&amp;" | "&amp;TEXT(INDEX(AE23:AE48,MATCH(B8,AE52:AE77,0),0)/F49,"0%"),"")</f>
        <v>Other | 70%</v>
      </c>
      <c r="AF8" s="308" t="str">
        <f ca="1">IFERROR(INDEX(F52:F77,MATCH(B8,AF52:AF77,0),0)&amp;" | "&amp;TEXT(INDEX(AF23:AF48,MATCH(B8,AF52:AF77,0),0)/F49,"0%"),"")</f>
        <v>Other | 70%</v>
      </c>
      <c r="AG8" s="308" t="str">
        <f ca="1">IFERROR(INDEX(F52:F77,MATCH(B8,AG52:AG77,0),0)&amp;" | "&amp;TEXT(INDEX(AG23:AG48,MATCH(B8,AG52:AG77,0),0)/F49,"0%"),"")</f>
        <v>Other | 70%</v>
      </c>
      <c r="AH8" s="308" t="str">
        <f ca="1">IFERROR(INDEX(F52:F77,MATCH(B8,AH52:AH77,0),0)&amp;" | "&amp;TEXT(INDEX(AH23:AH48,MATCH(B8,AH52:AH77,0),0)/F49,"0%"),"")</f>
        <v>Other | 70%</v>
      </c>
      <c r="AI8" s="308" t="str">
        <f ca="1">IFERROR(INDEX(F52:F77,MATCH(B8,AI52:AI77,0),0)&amp;" | "&amp;TEXT(INDEX(AI23:AI48,MATCH(B8,AI52:AI77,0),0)/F49,"0%"),"")</f>
        <v>Other | 70%</v>
      </c>
      <c r="AJ8" s="308" t="str">
        <f ca="1">IFERROR(INDEX(F52:F77,MATCH(B8,AJ52:AJ77,0),0)&amp;" | "&amp;TEXT(INDEX(AJ23:AJ48,MATCH(B8,AJ52:AJ77,0),0)/F49,"0%"),"")</f>
        <v>Other | 70%</v>
      </c>
      <c r="AK8" s="308" t="str">
        <f ca="1">IFERROR(INDEX(F52:F77,MATCH(B8,AK52:AK77,0),0)&amp;" | "&amp;TEXT(INDEX(AK23:AK48,MATCH(B8,AK52:AK77,0),0)/F49,"0%"),"")</f>
        <v>Other | 70%</v>
      </c>
      <c r="AL8" s="308" t="str">
        <f ca="1">IFERROR(INDEX(F52:F77,MATCH(B8,AL52:AL77,0),0)&amp;" | "&amp;TEXT(INDEX(AL23:AL48,MATCH(B8,AL52:AL77,0),0)/F49,"0%"),"")</f>
        <v>Other | 70%</v>
      </c>
      <c r="AM8" s="308" t="str">
        <f ca="1">IFERROR(INDEX(F52:F77,MATCH(B8,AM52:AM77,0),0)&amp;" | "&amp;TEXT(INDEX(AM23:AM48,MATCH(B8,AM52:AM77,0),0)/F49,"0%"),"")</f>
        <v>Other | 70%</v>
      </c>
      <c r="AN8" s="308" t="str">
        <f ca="1">IFERROR(INDEX(F52:F77,MATCH(B8,AN52:AN77,0),0)&amp;" | "&amp;TEXT(INDEX(AN23:AN48,MATCH(B8,AN52:AN77,0),0)/F49,"0%"),"")</f>
        <v>Other | 70%</v>
      </c>
      <c r="AO8" s="308" t="str">
        <f ca="1">IFERROR(INDEX(F52:F77,MATCH(B8,AO52:AO77,0),0)&amp;" | "&amp;TEXT(INDEX(AO23:AO48,MATCH(B8,AO52:AO77,0),0)/F49,"0%"),"")</f>
        <v>Other | 70%</v>
      </c>
      <c r="AP8" s="308" t="str">
        <f ca="1">IFERROR(INDEX(F52:F77,MATCH(B8,AP52:AP77,0),0)&amp;" | "&amp;TEXT(INDEX(AP23:AP48,MATCH(B8,AP52:AP77,0),0)/F49,"0%"),"")</f>
        <v>Other | 70%</v>
      </c>
      <c r="AQ8" s="308" t="str">
        <f ca="1">IFERROR(INDEX(F52:F77,MATCH(B8,AQ52:AQ77,0),0)&amp;" | "&amp;TEXT(INDEX(AQ23:AQ48,MATCH(B8,AQ52:AQ77,0),0)/F49,"0%"),"")</f>
        <v>Other | 70%</v>
      </c>
      <c r="AR8" s="308" t="str">
        <f ca="1">IFERROR(INDEX(F52:F77,MATCH(B8,AR52:AR77,0),0)&amp;" | "&amp;TEXT(INDEX(AR23:AR48,MATCH(B8,AR52:AR77,0),0)/F49,"0%"),"")</f>
        <v>Other | 70%</v>
      </c>
      <c r="AS8" s="308" t="str">
        <f ca="1">IFERROR(INDEX(F52:F77,MATCH(B8,AS52:AS77,0),0)&amp;" | "&amp;TEXT(INDEX(AS23:AS48,MATCH(B8,AS52:AS77,0),0)/F49,"0%"),"")</f>
        <v>Other | 70%</v>
      </c>
      <c r="AT8" s="308" t="str">
        <f ca="1">IFERROR(INDEX(F52:F77,MATCH(B8,AT52:AT77,0),0)&amp;" | "&amp;TEXT(INDEX(AT23:AT48,MATCH(B8,AT52:AT77,0),0)/F49,"0%"),"")</f>
        <v>Other | 70%</v>
      </c>
      <c r="AU8" s="308" t="str">
        <f ca="1">IFERROR(INDEX(F52:F77,MATCH(B8,AU52:AU77,0),0)&amp;" | "&amp;TEXT(INDEX(AU23:AU48,MATCH(B8,AU52:AU77,0),0)/F49,"0%"),"")</f>
        <v>Other | 70%</v>
      </c>
      <c r="AV8" s="308" t="str">
        <f ca="1">IFERROR(INDEX(F52:F77,MATCH(B8,AV52:AV77,0),0)&amp;" | "&amp;TEXT(INDEX(AV23:AV48,MATCH(B8,AV52:AV77,0),0)/F49,"0%"),"")</f>
        <v>Other | 70%</v>
      </c>
      <c r="AW8" s="308" t="str">
        <f ca="1">IFERROR(INDEX(F52:F77,MATCH(B8,AW52:AW77,0),0)&amp;" | "&amp;TEXT(INDEX(AW23:AW48,MATCH(B8,AW52:AW77,0),0)/F49,"0%"),"")</f>
        <v>Other | 70%</v>
      </c>
      <c r="AX8" s="308" t="str">
        <f ca="1">IFERROR(INDEX(F52:F77,MATCH(B8,AX52:AX77,0),0)&amp;" | "&amp;TEXT(INDEX(AX23:AX48,MATCH(B8,AX52:AX77,0),0)/F49,"0%"),"")</f>
        <v>Other | 70%</v>
      </c>
      <c r="AY8" s="308" t="str">
        <f ca="1">IFERROR(INDEX(F52:F77,MATCH(B8,AY52:AY77,0),0)&amp;" | "&amp;TEXT(INDEX(AY23:AY48,MATCH(B8,AY52:AY77,0),0)/F49,"0%"),"")</f>
        <v>Other | 70%</v>
      </c>
      <c r="AZ8" s="308" t="str">
        <f ca="1">IFERROR(INDEX(F52:F77,MATCH(B8,AZ52:AZ77,0),0)&amp;" | "&amp;TEXT(INDEX(AZ23:AZ48,MATCH(B8,AZ52:AZ77,0),0)/F49,"0%"),"")</f>
        <v>Other | 70%</v>
      </c>
      <c r="BA8" s="308" t="str">
        <f ca="1">IFERROR(INDEX(F52:F77,MATCH(B8,BA52:BA77,0),0)&amp;" | "&amp;TEXT(INDEX(BA23:BA48,MATCH(B8,BA52:BA77,0),0)/F49,"0%"),"")</f>
        <v>Other | 70%</v>
      </c>
      <c r="BB8" s="308" t="str">
        <f ca="1">IFERROR(INDEX(F52:F77,MATCH(B8,BB52:BB77,0),0)&amp;" | "&amp;TEXT(INDEX(BB23:BB48,MATCH(B8,BB52:BB77,0),0)/F49,"0%"),"")</f>
        <v>Other | 70%</v>
      </c>
      <c r="BC8" s="308" t="str">
        <f ca="1">IFERROR(INDEX(F52:F77,MATCH(B8,BC52:BC77,0),0)&amp;" | "&amp;TEXT(INDEX(BC23:BC48,MATCH(B8,BC52:BC77,0),0)/F49,"0%"),"")</f>
        <v>Other | 80%</v>
      </c>
      <c r="BD8" s="308" t="str">
        <f ca="1">IFERROR(INDEX(F52:F77,MATCH(B8,BD52:BD77,0),0)&amp;" | "&amp;TEXT(INDEX(BD23:BD48,MATCH(B8,BD52:BD77,0),0)/F49,"0%"),"")</f>
        <v>Other | 80%</v>
      </c>
      <c r="BE8" s="308" t="str">
        <f ca="1">IFERROR(INDEX(F52:F77,MATCH(B8,BE52:BE77,0),0)&amp;" | "&amp;TEXT(INDEX(BE23:BE48,MATCH(B8,BE52:BE77,0),0)/F49,"0%"),"")</f>
        <v>Other | 80%</v>
      </c>
      <c r="BF8" s="308" t="str">
        <f ca="1">IFERROR(INDEX(F52:F77,MATCH(B8,BF52:BF77,0),0)&amp;" | "&amp;TEXT(INDEX(BF23:BF48,MATCH(B8,BF52:BF77,0),0)/F49,"0%"),"")</f>
        <v>Other | 80%</v>
      </c>
      <c r="BG8" s="308" t="str">
        <f ca="1">IFERROR(INDEX(F52:F77,MATCH(B8,BG52:BG77,0),0)&amp;" | "&amp;TEXT(INDEX(BG23:BG48,MATCH(B8,BG52:BG77,0),0)/F49,"0%"),"")</f>
        <v>Other | 80%</v>
      </c>
      <c r="BH8" s="308" t="str">
        <f ca="1">IFERROR(INDEX(F52:F77,MATCH(B8,BH52:BH77,0),0)&amp;" | "&amp;TEXT(INDEX(BH23:BH48,MATCH(B8,BH52:BH77,0),0)/F49,"0%"),"")</f>
        <v>Other | 80%</v>
      </c>
      <c r="BI8" s="308" t="str">
        <f ca="1">IFERROR(INDEX(F52:F77,MATCH(B8,BI52:BI77,0),0)&amp;" | "&amp;TEXT(INDEX(BI23:BI48,MATCH(B8,BI52:BI77,0),0)/F49,"0%"),"")</f>
        <v>Other | 80%</v>
      </c>
      <c r="BJ8" s="308" t="str">
        <f ca="1">IFERROR(INDEX(F52:F77,MATCH(B8,BJ52:BJ77,0),0)&amp;" | "&amp;TEXT(INDEX(BJ23:BJ48,MATCH(B8,BJ52:BJ77,0),0)/F49,"0%"),"")</f>
        <v>Other | 80%</v>
      </c>
      <c r="BK8" s="308" t="str">
        <f ca="1">IFERROR(INDEX(F52:F77,MATCH(B8,BK52:BK77,0),0)&amp;" | "&amp;TEXT(INDEX(BK23:BK48,MATCH(B8,BK52:BK77,0),0)/F49,"0%"),"")</f>
        <v>Other | 80%</v>
      </c>
      <c r="BL8" s="308" t="str">
        <f ca="1">IFERROR(INDEX(F52:F77,MATCH(B8,BL52:BL77,0),0)&amp;" | "&amp;TEXT(INDEX(BL23:BL48,MATCH(B8,BL52:BL77,0),0)/F49,"0%"),"")</f>
        <v>Other | 80%</v>
      </c>
      <c r="BM8" s="308" t="str">
        <f ca="1">IFERROR(INDEX(F52:F77,MATCH(B8,BM52:BM77,0),0)&amp;" | "&amp;TEXT(INDEX(BM23:BM48,MATCH(B8,BM52:BM77,0),0)/F49,"0%"),"")</f>
        <v>Other | 80%</v>
      </c>
      <c r="BN8" s="308" t="str">
        <f ca="1">IFERROR(INDEX(F52:F77,MATCH(B8,BN52:BN77,0),0)&amp;" | "&amp;TEXT(INDEX(BN23:BN48,MATCH(B8,BN52:BN77,0),0)/F49,"0%"),"")</f>
        <v>Other | 80%</v>
      </c>
      <c r="BO8" s="308" t="str">
        <f ca="1">IFERROR(INDEX(F52:F77,MATCH(B8,BO52:BO77,0),0)&amp;" | "&amp;TEXT(INDEX(BO23:BO48,MATCH(B8,BO52:BO77,0),0)/F49,"0%"),"")</f>
        <v>Other | 80%</v>
      </c>
      <c r="BP8" s="308" t="str">
        <f ca="1">IFERROR(INDEX(F52:F77,MATCH(B8,BP52:BP77,0),0)&amp;" | "&amp;TEXT(INDEX(BP23:BP48,MATCH(B8,BP52:BP77,0),0)/F49,"0%"),"")</f>
        <v>Other | 80%</v>
      </c>
      <c r="BQ8" s="308" t="str">
        <f ca="1">IFERROR(INDEX(F52:F77,MATCH(B8,BQ52:BQ77,0),0)&amp;" | "&amp;TEXT(INDEX(BQ23:BQ48,MATCH(B8,BQ52:BQ77,0),0)/F49,"0%"),"")</f>
        <v>Other | 80%</v>
      </c>
      <c r="BR8" s="68"/>
      <c r="BS8" s="68"/>
      <c r="BT8" s="68"/>
      <c r="BU8" s="68"/>
      <c r="BV8" s="68"/>
      <c r="BW8" s="68"/>
      <c r="BX8" s="68"/>
      <c r="BY8" s="68"/>
      <c r="BZ8" s="68"/>
      <c r="CA8" s="68"/>
      <c r="CB8" s="68"/>
      <c r="CC8" s="68"/>
      <c r="CD8" s="68"/>
    </row>
    <row r="9" spans="1:82" s="2" customFormat="1" ht="20.100000000000001" customHeight="1" x14ac:dyDescent="0.25">
      <c r="A9" s="53"/>
      <c r="B9" s="143">
        <v>2</v>
      </c>
      <c r="C9" s="468"/>
      <c r="D9" s="468"/>
      <c r="E9" s="468"/>
      <c r="F9" s="468"/>
      <c r="G9" s="308" t="str">
        <f ca="1">IFERROR(INDEX(F52:F77,MATCH(B9,G52:G77,0),0)&amp;" | "&amp;TEXT(INDEX(G23:G48,MATCH(B9,G52:G77,0),0)/F49,"0%"),"")</f>
        <v>2 - 2 | 10%</v>
      </c>
      <c r="H9" s="308" t="str">
        <f ca="1">IFERROR(INDEX(F52:F77,MATCH(B9,H52:H77,0),0)&amp;" | "&amp;TEXT(INDEX(H23:H48,MATCH(B9,H52:H77,0),0)/F49,"0%"),"")</f>
        <v>1 - 0 | 10%</v>
      </c>
      <c r="I9" s="308" t="str">
        <f ca="1">IFERROR(INDEX(F52:F77,MATCH(B9,I52:I77,0),0)&amp;" | "&amp;TEXT(INDEX(I23:I48,MATCH(B9,I52:I77,0),0)/F49,"0%"),"")</f>
        <v>0 - 1 | 10%</v>
      </c>
      <c r="J9" s="308" t="str">
        <f ca="1">IFERROR(INDEX(F52:F77,MATCH(B9,J52:J77,0),0)&amp;" | "&amp;TEXT(INDEX(J23:J48,MATCH(B9,J52:J77,0),0)/F49,"0%"),"")</f>
        <v>1 - 2 | 10%</v>
      </c>
      <c r="K9" s="308" t="str">
        <f ca="1">IFERROR(INDEX(F52:F77,MATCH(B9,K52:K77,0),0)&amp;" | "&amp;TEXT(INDEX(K23:K48,MATCH(B9,K52:K77,0),0)/F49,"0%"),"")</f>
        <v>2 - 1 | 10%</v>
      </c>
      <c r="L9" s="308" t="str">
        <f ca="1">IFERROR(INDEX(F52:F77,MATCH(B9,L52:L77,0),0)&amp;" | "&amp;TEXT(INDEX(L23:L48,MATCH(B9,L52:L77,0),0)/F49,"0%"),"")</f>
        <v>0 - 0 | 10%</v>
      </c>
      <c r="M9" s="308" t="str">
        <f ca="1">IFERROR(INDEX(F52:F77,MATCH(B9,M52:M77,0),0)&amp;" | "&amp;TEXT(INDEX(M23:M48,MATCH(B9,M52:M77,0),0)/F49,"0%"),"")</f>
        <v>2 - 1 | 20%</v>
      </c>
      <c r="N9" s="308" t="str">
        <f ca="1">IFERROR(INDEX(F52:F77,MATCH(B9,N52:N77,0),0)&amp;" | "&amp;TEXT(INDEX(N23:N48,MATCH(B9,N52:N77,0),0)/F49,"0%"),"")</f>
        <v>0 - 2 | 10%</v>
      </c>
      <c r="O9" s="308" t="str">
        <f ca="1">IFERROR(INDEX(F52:F77,MATCH(B9,O52:O77,0),0)&amp;" | "&amp;TEXT(INDEX(O23:O48,MATCH(B9,O52:O77,0),0)/F49,"0%"),"")</f>
        <v>1 - 1 | 10%</v>
      </c>
      <c r="P9" s="308" t="str">
        <f ca="1">IFERROR(INDEX(F52:F77,MATCH(B9,P52:P77,0),0)&amp;" | "&amp;TEXT(INDEX(P23:P48,MATCH(B9,P52:P77,0),0)/F49,"0%"),"")</f>
        <v>0 - 3 | 10%</v>
      </c>
      <c r="Q9" s="308" t="str">
        <f ca="1">IFERROR(INDEX(F52:F77,MATCH(B9,Q52:Q77,0),0)&amp;" | "&amp;TEXT(INDEX(Q23:Q48,MATCH(B9,Q52:Q77,0),0)/F49,"0%"),"")</f>
        <v>1 - 0 | 10%</v>
      </c>
      <c r="R9" s="308" t="str">
        <f ca="1">IFERROR(INDEX(F52:F77,MATCH(B9,R52:R77,0),0)&amp;" | "&amp;TEXT(INDEX(R23:R48,MATCH(B9,R52:R77,0),0)/F49,"0%"),"")</f>
        <v>1 - 2 | 10%</v>
      </c>
      <c r="S9" s="308" t="str">
        <f ca="1">IFERROR(INDEX(F52:F77,MATCH(B9,S52:S77,0),0)&amp;" | "&amp;TEXT(INDEX(S23:S48,MATCH(B9,S52:S77,0),0)/F49,"0%"),"")</f>
        <v>2 - 1 | 10%</v>
      </c>
      <c r="T9" s="308" t="str">
        <f ca="1">IFERROR(INDEX(F52:F77,MATCH(B9,T52:T77,0),0)&amp;" | "&amp;TEXT(INDEX(T23:T48,MATCH(B9,T52:T77,0),0)/F49,"0%"),"")</f>
        <v>2 - 1 | 10%</v>
      </c>
      <c r="U9" s="308" t="str">
        <f ca="1">IFERROR(INDEX(F52:F77,MATCH(B9,U52:U77,0),0)&amp;" | "&amp;TEXT(INDEX(U23:U48,MATCH(B9,U52:U77,0),0)/F49,"0%"),"")</f>
        <v>1 - 0 | 10%</v>
      </c>
      <c r="V9" s="308" t="str">
        <f ca="1">IFERROR(INDEX(F52:F77,MATCH(B9,V52:V77,0),0)&amp;" | "&amp;TEXT(INDEX(V23:V48,MATCH(B9,V52:V77,0),0)/F49,"0%"),"")</f>
        <v>0 - 2 | 20%</v>
      </c>
      <c r="W9" s="308" t="str">
        <f ca="1">IFERROR(INDEX(F52:F77,MATCH(B9,W52:W77,0),0)&amp;" | "&amp;TEXT(INDEX(W23:W48,MATCH(B9,W52:W77,0),0)/F49,"0%"),"")</f>
        <v>2 - 0 | 10%</v>
      </c>
      <c r="X9" s="308" t="str">
        <f ca="1">IFERROR(INDEX(F52:F77,MATCH(B9,X52:X77,0),0)&amp;" | "&amp;TEXT(INDEX(X23:X48,MATCH(B9,X52:X77,0),0)/F49,"0%"),"")</f>
        <v>0 - 1 | 10%</v>
      </c>
      <c r="Y9" s="308" t="str">
        <f ca="1">IFERROR(INDEX(F52:F77,MATCH(B9,Y52:Y77,0),0)&amp;" | "&amp;TEXT(INDEX(Y23:Y48,MATCH(B9,Y52:Y77,0),0)/F49,"0%"),"")</f>
        <v>2 - 2 | 10%</v>
      </c>
      <c r="Z9" s="308" t="str">
        <f ca="1">IFERROR(INDEX(F52:F77,MATCH(B9,Z52:Z77,0),0)&amp;" | "&amp;TEXT(INDEX(Z23:Z48,MATCH(B9,Z52:Z77,0),0)/F49,"0%"),"")</f>
        <v>0 - 1 | 10%</v>
      </c>
      <c r="AA9" s="308" t="str">
        <f ca="1">IFERROR(INDEX(F52:F77,MATCH(B9,AA52:AA77,0),0)&amp;" | "&amp;TEXT(INDEX(AA23:AA48,MATCH(B9,AA52:AA77,0),0)/F49,"0%"),"")</f>
        <v>3 - 1 | 20%</v>
      </c>
      <c r="AB9" s="308" t="str">
        <f ca="1">IFERROR(INDEX(F52:F77,MATCH(B9,AB52:AB77,0),0)&amp;" | "&amp;TEXT(INDEX(AB23:AB48,MATCH(B9,AB52:AB77,0),0)/F49,"0%"),"")</f>
        <v>2 - 1 | 10%</v>
      </c>
      <c r="AC9" s="308" t="str">
        <f ca="1">IFERROR(INDEX(F52:F77,MATCH(B9,AC52:AC77,0),0)&amp;" | "&amp;TEXT(INDEX(AC23:AC48,MATCH(B9,AC52:AC77,0),0)/F49,"0%"),"")</f>
        <v>0 - 0 | 10%</v>
      </c>
      <c r="AD9" s="308" t="str">
        <f ca="1">IFERROR(INDEX(F52:F77,MATCH(B9,AD52:AD77,0),0)&amp;" | "&amp;TEXT(INDEX(AD23:AD48,MATCH(B9,AD52:AD77,0),0)/F49,"0%"),"")</f>
        <v>2 - 2 | 20%</v>
      </c>
      <c r="AE9" s="308" t="str">
        <f ca="1">IFERROR(INDEX(F52:F77,MATCH(B9,AE52:AE77,0),0)&amp;" | "&amp;TEXT(INDEX(AE23:AE48,MATCH(B9,AE52:AE77,0),0)/F49,"0%"),"")</f>
        <v>0 - 1 | 10%</v>
      </c>
      <c r="AF9" s="308" t="str">
        <f ca="1">IFERROR(INDEX(F52:F77,MATCH(B9,AF52:AF77,0),0)&amp;" | "&amp;TEXT(INDEX(AF23:AF48,MATCH(B9,AF52:AF77,0),0)/F49,"0%"),"")</f>
        <v>1 - 1 | 10%</v>
      </c>
      <c r="AG9" s="308" t="str">
        <f ca="1">IFERROR(INDEX(F52:F77,MATCH(B9,AG52:AG77,0),0)&amp;" | "&amp;TEXT(INDEX(AG23:AG48,MATCH(B9,AG52:AG77,0),0)/F49,"0%"),"")</f>
        <v>2 - 1 | 20%</v>
      </c>
      <c r="AH9" s="308" t="str">
        <f ca="1">IFERROR(INDEX(F52:F77,MATCH(B9,AH52:AH77,0),0)&amp;" | "&amp;TEXT(INDEX(AH23:AH48,MATCH(B9,AH52:AH77,0),0)/F49,"0%"),"")</f>
        <v>0 - 0 | 10%</v>
      </c>
      <c r="AI9" s="308" t="str">
        <f ca="1">IFERROR(INDEX(F52:F77,MATCH(B9,AI52:AI77,0),0)&amp;" | "&amp;TEXT(INDEX(AI23:AI48,MATCH(B9,AI52:AI77,0),0)/F49,"0%"),"")</f>
        <v>2 - 1 | 10%</v>
      </c>
      <c r="AJ9" s="308" t="str">
        <f ca="1">IFERROR(INDEX(F52:F77,MATCH(B9,AJ52:AJ77,0),0)&amp;" | "&amp;TEXT(INDEX(AJ23:AJ48,MATCH(B9,AJ52:AJ77,0),0)/F49,"0%"),"")</f>
        <v>1 - 0 | 10%</v>
      </c>
      <c r="AK9" s="308" t="str">
        <f ca="1">IFERROR(INDEX(F52:F77,MATCH(B9,AK52:AK77,0),0)&amp;" | "&amp;TEXT(INDEX(AK23:AK48,MATCH(B9,AK52:AK77,0),0)/F49,"0%"),"")</f>
        <v>0 - 1 | 10%</v>
      </c>
      <c r="AL9" s="308" t="str">
        <f ca="1">IFERROR(INDEX(F52:F77,MATCH(B9,AL52:AL77,0),0)&amp;" | "&amp;TEXT(INDEX(AL23:AL48,MATCH(B9,AL52:AL77,0),0)/F49,"0%"),"")</f>
        <v>2 - 3 | 20%</v>
      </c>
      <c r="AM9" s="308" t="str">
        <f ca="1">IFERROR(INDEX(F52:F77,MATCH(B9,AM52:AM77,0),0)&amp;" | "&amp;TEXT(INDEX(AM23:AM48,MATCH(B9,AM52:AM77,0),0)/F49,"0%"),"")</f>
        <v>1 - 2 | 10%</v>
      </c>
      <c r="AN9" s="308" t="str">
        <f ca="1">IFERROR(INDEX(F52:F77,MATCH(B9,AN52:AN77,0),0)&amp;" | "&amp;TEXT(INDEX(AN23:AN48,MATCH(B9,AN52:AN77,0),0)/F49,"0%"),"")</f>
        <v>3 - 3 | 20%</v>
      </c>
      <c r="AO9" s="308" t="str">
        <f ca="1">IFERROR(INDEX(F52:F77,MATCH(B9,AO52:AO77,0),0)&amp;" | "&amp;TEXT(INDEX(AO23:AO48,MATCH(B9,AO52:AO77,0),0)/F49,"0%"),"")</f>
        <v>3 - 1 | 20%</v>
      </c>
      <c r="AP9" s="308" t="str">
        <f ca="1">IFERROR(INDEX(F52:F77,MATCH(B9,AP52:AP77,0),0)&amp;" | "&amp;TEXT(INDEX(AP23:AP48,MATCH(B9,AP52:AP77,0),0)/F49,"0%"),"")</f>
        <v>0 - 0 | 10%</v>
      </c>
      <c r="AQ9" s="308" t="str">
        <f ca="1">IFERROR(INDEX(F52:F77,MATCH(B9,AQ52:AQ77,0),0)&amp;" | "&amp;TEXT(INDEX(AQ23:AQ48,MATCH(B9,AQ52:AQ77,0),0)/F49,"0%"),"")</f>
        <v>2 - 0 | 10%</v>
      </c>
      <c r="AR9" s="308" t="str">
        <f ca="1">IFERROR(INDEX(F52:F77,MATCH(B9,AR52:AR77,0),0)&amp;" | "&amp;TEXT(INDEX(AR23:AR48,MATCH(B9,AR52:AR77,0),0)/F49,"0%"),"")</f>
        <v>3 - 0 | 10%</v>
      </c>
      <c r="AS9" s="308" t="str">
        <f ca="1">IFERROR(INDEX(F52:F77,MATCH(B9,AS52:AS77,0),0)&amp;" | "&amp;TEXT(INDEX(AS23:AS48,MATCH(B9,AS52:AS77,0),0)/F49,"0%"),"")</f>
        <v>0 - 1 | 20%</v>
      </c>
      <c r="AT9" s="308" t="str">
        <f ca="1">IFERROR(INDEX(F52:F77,MATCH(B9,AT52:AT77,0),0)&amp;" | "&amp;TEXT(INDEX(AT23:AT48,MATCH(B9,AT52:AT77,0),0)/F49,"0%"),"")</f>
        <v>0 - 2 | 10%</v>
      </c>
      <c r="AU9" s="308" t="str">
        <f ca="1">IFERROR(INDEX(F52:F77,MATCH(B9,AU52:AU77,0),0)&amp;" | "&amp;TEXT(INDEX(AU23:AU48,MATCH(B9,AU52:AU77,0),0)/F49,"0%"),"")</f>
        <v>2 - 2 | 10%</v>
      </c>
      <c r="AV9" s="308" t="str">
        <f ca="1">IFERROR(INDEX(F52:F77,MATCH(B9,AV52:AV77,0),0)&amp;" | "&amp;TEXT(INDEX(AV23:AV48,MATCH(B9,AV52:AV77,0),0)/F49,"0%"),"")</f>
        <v>2 - 0 | 10%</v>
      </c>
      <c r="AW9" s="308" t="str">
        <f ca="1">IFERROR(INDEX(F52:F77,MATCH(B9,AW52:AW77,0),0)&amp;" | "&amp;TEXT(INDEX(AW23:AW48,MATCH(B9,AW52:AW77,0),0)/F49,"0%"),"")</f>
        <v>1 - 0 | 10%</v>
      </c>
      <c r="AX9" s="308" t="str">
        <f ca="1">IFERROR(INDEX(F52:F77,MATCH(B9,AX52:AX77,0),0)&amp;" | "&amp;TEXT(INDEX(AX23:AX48,MATCH(B9,AX52:AX77,0),0)/F49,"0%"),"")</f>
        <v>2 - 1 | 10%</v>
      </c>
      <c r="AY9" s="308" t="str">
        <f ca="1">IFERROR(INDEX(F52:F77,MATCH(B9,AY52:AY77,0),0)&amp;" | "&amp;TEXT(INDEX(AY23:AY48,MATCH(B9,AY52:AY77,0),0)/F49,"0%"),"")</f>
        <v>2 - 1 | 10%</v>
      </c>
      <c r="AZ9" s="308" t="str">
        <f ca="1">IFERROR(INDEX(F52:F77,MATCH(B9,AZ52:AZ77,0),0)&amp;" | "&amp;TEXT(INDEX(AZ23:AZ48,MATCH(B9,AZ52:AZ77,0),0)/F49,"0%"),"")</f>
        <v>2 - 1 | 20%</v>
      </c>
      <c r="BA9" s="308" t="str">
        <f ca="1">IFERROR(INDEX(F52:F77,MATCH(B9,BA52:BA77,0),0)&amp;" | "&amp;TEXT(INDEX(BA23:BA48,MATCH(B9,BA52:BA77,0),0)/F49,"0%"),"")</f>
        <v>0 - 0 | 10%</v>
      </c>
      <c r="BB9" s="308" t="str">
        <f ca="1">IFERROR(INDEX(F52:F77,MATCH(B9,BB52:BB77,0),0)&amp;" | "&amp;TEXT(INDEX(BB23:BB48,MATCH(B9,BB52:BB77,0),0)/F49,"0%"),"")</f>
        <v>1 - 1 | 10%</v>
      </c>
      <c r="BC9" s="308" t="str">
        <f ca="1">IFERROR(INDEX(F52:F77,MATCH(B9,BC52:BC77,0),0)&amp;" | "&amp;TEXT(INDEX(BC23:BC48,MATCH(B9,BC52:BC77,0),0)/F49,"0%"),"")</f>
        <v>1 - 0 | 10%</v>
      </c>
      <c r="BD9" s="308" t="str">
        <f ca="1">IFERROR(INDEX(F52:F77,MATCH(B9,BD52:BD77,0),0)&amp;" | "&amp;TEXT(INDEX(BD23:BD48,MATCH(B9,BD52:BD77,0),0)/F49,"0%"),"")</f>
        <v>2 - 1 | 20%</v>
      </c>
      <c r="BE9" s="308" t="str">
        <f ca="1">IFERROR(INDEX(F52:F77,MATCH(B9,BE52:BE77,0),0)&amp;" | "&amp;TEXT(INDEX(BE23:BE48,MATCH(B9,BE52:BE77,0),0)/F49,"0%"),"")</f>
        <v>2 - 2 | 10%</v>
      </c>
      <c r="BF9" s="308" t="str">
        <f ca="1">IFERROR(INDEX(F52:F77,MATCH(B9,BF52:BF77,0),0)&amp;" | "&amp;TEXT(INDEX(BF23:BF48,MATCH(B9,BF52:BF77,0),0)/F49,"0%"),"")</f>
        <v>2 - 0 | 10%</v>
      </c>
      <c r="BG9" s="308" t="str">
        <f ca="1">IFERROR(INDEX(F52:F77,MATCH(B9,BG52:BG77,0),0)&amp;" | "&amp;TEXT(INDEX(BG23:BG48,MATCH(B9,BG52:BG77,0),0)/F49,"0%"),"")</f>
        <v>1 - 0 | 10%</v>
      </c>
      <c r="BH9" s="308" t="str">
        <f ca="1">IFERROR(INDEX(F52:F77,MATCH(B9,BH52:BH77,0),0)&amp;" | "&amp;TEXT(INDEX(BH23:BH48,MATCH(B9,BH52:BH77,0),0)/F49,"0%"),"")</f>
        <v>1 - 0 | 10%</v>
      </c>
      <c r="BI9" s="308" t="str">
        <f ca="1">IFERROR(INDEX(F52:F77,MATCH(B9,BI52:BI77,0),0)&amp;" | "&amp;TEXT(INDEX(BI23:BI48,MATCH(B9,BI52:BI77,0),0)/F49,"0%"),"")</f>
        <v>3 - 2 | 10%</v>
      </c>
      <c r="BJ9" s="308" t="str">
        <f ca="1">IFERROR(INDEX(F52:F77,MATCH(B9,BJ52:BJ77,0),0)&amp;" | "&amp;TEXT(INDEX(BJ23:BJ48,MATCH(B9,BJ52:BJ77,0),0)/F49,"0%"),"")</f>
        <v>2 - 2 | 10%</v>
      </c>
      <c r="BK9" s="308" t="str">
        <f ca="1">IFERROR(INDEX(F52:F77,MATCH(B9,BK52:BK77,0),0)&amp;" | "&amp;TEXT(INDEX(BK23:BK48,MATCH(B9,BK52:BK77,0),0)/F49,"0%"),"")</f>
        <v>1 - 0 | 10%</v>
      </c>
      <c r="BL9" s="308" t="str">
        <f ca="1">IFERROR(INDEX(F52:F77,MATCH(B9,BL52:BL77,0),0)&amp;" | "&amp;TEXT(INDEX(BL23:BL48,MATCH(B9,BL52:BL77,0),0)/F49,"0%"),"")</f>
        <v>2 - 2 | 10%</v>
      </c>
      <c r="BM9" s="308" t="str">
        <f ca="1">IFERROR(INDEX(F52:F77,MATCH(B9,BM52:BM77,0),0)&amp;" | "&amp;TEXT(INDEX(BM23:BM48,MATCH(B9,BM52:BM77,0),0)/F49,"0%"),"")</f>
        <v>2 - 1 | 10%</v>
      </c>
      <c r="BN9" s="308" t="str">
        <f ca="1">IFERROR(INDEX(F52:F77,MATCH(B9,BN52:BN77,0),0)&amp;" | "&amp;TEXT(INDEX(BN23:BN48,MATCH(B9,BN52:BN77,0),0)/F49,"0%"),"")</f>
        <v>1 - 0 | 10%</v>
      </c>
      <c r="BO9" s="308" t="str">
        <f ca="1">IFERROR(INDEX(F52:F77,MATCH(B9,BO52:BO77,0),0)&amp;" | "&amp;TEXT(INDEX(BO23:BO48,MATCH(B9,BO52:BO77,0),0)/F49,"0%"),"")</f>
        <v>2 - 2 | 10%</v>
      </c>
      <c r="BP9" s="308" t="str">
        <f ca="1">IFERROR(INDEX(F52:F77,MATCH(B9,BP52:BP77,0),0)&amp;" | "&amp;TEXT(INDEX(BP23:BP48,MATCH(B9,BP52:BP77,0),0)/F49,"0%"),"")</f>
        <v>1 - 2 | 20%</v>
      </c>
      <c r="BQ9" s="308" t="str">
        <f ca="1">IFERROR(INDEX(F52:F77,MATCH(B9,BQ52:BQ77,0),0)&amp;" | "&amp;TEXT(INDEX(BQ23:BQ48,MATCH(B9,BQ52:BQ77,0),0)/F49,"0%"),"")</f>
        <v>2 - 0 | 10%</v>
      </c>
      <c r="BR9" s="68"/>
      <c r="BS9" s="68"/>
      <c r="BT9" s="68"/>
      <c r="BU9" s="68"/>
      <c r="BV9" s="68"/>
      <c r="BW9" s="68"/>
      <c r="BX9" s="68"/>
      <c r="BY9" s="68"/>
      <c r="BZ9" s="68"/>
      <c r="CA9" s="68"/>
      <c r="CB9" s="68"/>
      <c r="CC9" s="68"/>
      <c r="CD9" s="68"/>
    </row>
    <row r="10" spans="1:82" s="2" customFormat="1" ht="20.100000000000001" customHeight="1" x14ac:dyDescent="0.25">
      <c r="A10" s="53"/>
      <c r="B10" s="143">
        <v>3</v>
      </c>
      <c r="C10" s="468"/>
      <c r="D10" s="468"/>
      <c r="E10" s="468"/>
      <c r="F10" s="468"/>
      <c r="G10" s="308" t="str">
        <f ca="1">IFERROR(INDEX(F52:F77,MATCH(B10,G52:G77,0),0)&amp;" | "&amp;TEXT(INDEX(G23:G48,MATCH(B10,G52:G77,0),0)/F49,"0%"),"")</f>
        <v>3 - 0 | 10%</v>
      </c>
      <c r="H10" s="308" t="str">
        <f ca="1">IFERROR(INDEX(F52:F77,MATCH(B10,H52:H77,0),0)&amp;" | "&amp;TEXT(INDEX(H23:H48,MATCH(B10,H52:H77,0),0)/F49,"0%"),"")</f>
        <v>2 - 1 | 10%</v>
      </c>
      <c r="I10" s="308" t="str">
        <f ca="1">IFERROR(INDEX(F52:F77,MATCH(B10,I52:I77,0),0)&amp;" | "&amp;TEXT(INDEX(I23:I48,MATCH(B10,I52:I77,0),0)/F49,"0%"),"")</f>
        <v>2 - 1 | 10%</v>
      </c>
      <c r="J10" s="308" t="str">
        <f ca="1">IFERROR(INDEX(F52:F77,MATCH(B10,J52:J77,0),0)&amp;" | "&amp;TEXT(INDEX(J23:J48,MATCH(B10,J52:J77,0),0)/F49,"0%"),"")</f>
        <v>3 - 1 | 10%</v>
      </c>
      <c r="K10" s="308" t="str">
        <f ca="1">IFERROR(INDEX(F52:F77,MATCH(B10,K52:K77,0),0)&amp;" | "&amp;TEXT(INDEX(K23:K48,MATCH(B10,K52:K77,0),0)/F49,"0%"),"")</f>
        <v>0 - 3 | 10%</v>
      </c>
      <c r="L10" s="308" t="str">
        <f ca="1">IFERROR(INDEX(F52:F77,MATCH(B10,L52:L77,0),0)&amp;" | "&amp;TEXT(INDEX(L23:L48,MATCH(B10,L52:L77,0),0)/F49,"0%"),"")</f>
        <v>0 - 3 | 10%</v>
      </c>
      <c r="M10" s="308" t="str">
        <f ca="1">IFERROR(INDEX(F52:F77,MATCH(B10,M52:M77,0),0)&amp;" | "&amp;TEXT(INDEX(M23:M48,MATCH(B10,M52:M77,0),0)/F49,"0%"),"")</f>
        <v>0 - 1 | 10%</v>
      </c>
      <c r="N10" s="308" t="str">
        <f ca="1">IFERROR(INDEX(F52:F77,MATCH(B10,N52:N77,0),0)&amp;" | "&amp;TEXT(INDEX(N23:N48,MATCH(B10,N52:N77,0),0)/F49,"0%"),"")</f>
        <v>2 - 1 | 10%</v>
      </c>
      <c r="O10" s="308" t="str">
        <f ca="1">IFERROR(INDEX(F52:F77,MATCH(B10,O52:O77,0),0)&amp;" | "&amp;TEXT(INDEX(O23:O48,MATCH(B10,O52:O77,0),0)/F49,"0%"),"")</f>
        <v>2 - 1 | 10%</v>
      </c>
      <c r="P10" s="308" t="str">
        <f ca="1">IFERROR(INDEX(F52:F77,MATCH(B10,P52:P77,0),0)&amp;" | "&amp;TEXT(INDEX(P23:P48,MATCH(B10,P52:P77,0),0)/F49,"0%"),"")</f>
        <v>3 - 1 | 10%</v>
      </c>
      <c r="Q10" s="308" t="str">
        <f ca="1">IFERROR(INDEX(F52:F77,MATCH(B10,Q52:Q77,0),0)&amp;" | "&amp;TEXT(INDEX(Q23:Q48,MATCH(B10,Q52:Q77,0),0)/F49,"0%"),"")</f>
        <v>1 - 1 | 10%</v>
      </c>
      <c r="R10" s="308" t="str">
        <f ca="1">IFERROR(INDEX(F52:F77,MATCH(B10,R52:R77,0),0)&amp;" | "&amp;TEXT(INDEX(R23:R48,MATCH(B10,R52:R77,0),0)/F49,"0%"),"")</f>
        <v>3 - 1 | 10%</v>
      </c>
      <c r="S10" s="308" t="str">
        <f ca="1">IFERROR(INDEX(F52:F77,MATCH(B10,S52:S77,0),0)&amp;" | "&amp;TEXT(INDEX(S23:S48,MATCH(B10,S52:S77,0),0)/F49,"0%"),"")</f>
        <v>3 - 0 | 10%</v>
      </c>
      <c r="T10" s="308" t="str">
        <f ca="1">IFERROR(INDEX(F52:F77,MATCH(B10,T52:T77,0),0)&amp;" | "&amp;TEXT(INDEX(T23:T48,MATCH(B10,T52:T77,0),0)/F49,"0%"),"")</f>
        <v>0 - 3 | 10%</v>
      </c>
      <c r="U10" s="308" t="str">
        <f ca="1">IFERROR(INDEX(F52:F77,MATCH(B10,U52:U77,0),0)&amp;" | "&amp;TEXT(INDEX(U23:U48,MATCH(B10,U52:U77,0),0)/F49,"0%"),"")</f>
        <v>1 - 1 | 10%</v>
      </c>
      <c r="V10" s="308" t="str">
        <f ca="1">IFERROR(INDEX(F52:F77,MATCH(B10,V52:V77,0),0)&amp;" | "&amp;TEXT(INDEX(V23:V48,MATCH(B10,V52:V77,0),0)/F49,"0%"),"")</f>
        <v>1 - 2 | 10%</v>
      </c>
      <c r="W10" s="308" t="str">
        <f ca="1">IFERROR(INDEX(F52:F77,MATCH(B10,W52:W77,0),0)&amp;" | "&amp;TEXT(INDEX(W23:W48,MATCH(B10,W52:W77,0),0)/F49,"0%"),"")</f>
        <v>0 - 3 | 10%</v>
      </c>
      <c r="X10" s="308" t="str">
        <f ca="1">IFERROR(INDEX(F52:F77,MATCH(B10,X52:X77,0),0)&amp;" | "&amp;TEXT(INDEX(X23:X48,MATCH(B10,X52:X77,0),0)/F49,"0%"),"")</f>
        <v>2 - 1 | 10%</v>
      </c>
      <c r="Y10" s="308" t="str">
        <f ca="1">IFERROR(INDEX(F52:F77,MATCH(B10,Y52:Y77,0),0)&amp;" | "&amp;TEXT(INDEX(Y23:Y48,MATCH(B10,Y52:Y77,0),0)/F49,"0%"),"")</f>
        <v>0 - 3 | 10%</v>
      </c>
      <c r="Z10" s="308" t="str">
        <f ca="1">IFERROR(INDEX(F52:F77,MATCH(B10,Z52:Z77,0),0)&amp;" | "&amp;TEXT(INDEX(Z23:Z48,MATCH(B10,Z52:Z77,0),0)/F49,"0%"),"")</f>
        <v>2 - 0 | 10%</v>
      </c>
      <c r="AA10" s="308" t="str">
        <f ca="1">IFERROR(INDEX(F52:F77,MATCH(B10,AA52:AA77,0),0)&amp;" | "&amp;TEXT(INDEX(AA23:AA48,MATCH(B10,AA52:AA77,0),0)/F49,"0%"),"")</f>
        <v>0 - 1 | 10%</v>
      </c>
      <c r="AB10" s="308" t="str">
        <f ca="1">IFERROR(INDEX(F52:F77,MATCH(B10,AB52:AB77,0),0)&amp;" | "&amp;TEXT(INDEX(AB23:AB48,MATCH(B10,AB52:AB77,0),0)/F49,"0%"),"")</f>
        <v>0 - 3 | 10%</v>
      </c>
      <c r="AC10" s="308" t="str">
        <f ca="1">IFERROR(INDEX(F52:F77,MATCH(B10,AC52:AC77,0),0)&amp;" | "&amp;TEXT(INDEX(AC23:AC48,MATCH(B10,AC52:AC77,0),0)/F49,"0%"),"")</f>
        <v>0 - 2 | 10%</v>
      </c>
      <c r="AD10" s="308" t="str">
        <f ca="1">IFERROR(INDEX(F52:F77,MATCH(B10,AD52:AD77,0),0)&amp;" | "&amp;TEXT(INDEX(AD23:AD48,MATCH(B10,AD52:AD77,0),0)/F49,"0%"),"")</f>
        <v>1 - 3 | 10%</v>
      </c>
      <c r="AE10" s="308" t="str">
        <f ca="1">IFERROR(INDEX(F52:F77,MATCH(B10,AE52:AE77,0),0)&amp;" | "&amp;TEXT(INDEX(AE23:AE48,MATCH(B10,AE52:AE77,0),0)/F49,"0%"),"")</f>
        <v>0 - 2 | 10%</v>
      </c>
      <c r="AF10" s="308" t="str">
        <f ca="1">IFERROR(INDEX(F52:F77,MATCH(B10,AF52:AF77,0),0)&amp;" | "&amp;TEXT(INDEX(AF23:AF48,MATCH(B10,AF52:AF77,0),0)/F49,"0%"),"")</f>
        <v>3 - 1 | 10%</v>
      </c>
      <c r="AG10" s="308" t="str">
        <f ca="1">IFERROR(INDEX(F52:F77,MATCH(B10,AG52:AG77,0),0)&amp;" | "&amp;TEXT(INDEX(AG23:AG48,MATCH(B10,AG52:AG77,0),0)/F49,"0%"),"")</f>
        <v>2 - 2 | 10%</v>
      </c>
      <c r="AH10" s="308" t="str">
        <f ca="1">IFERROR(INDEX(F52:F77,MATCH(B10,AH52:AH77,0),0)&amp;" | "&amp;TEXT(INDEX(AH23:AH48,MATCH(B10,AH52:AH77,0),0)/F49,"0%"),"")</f>
        <v>1 - 0 | 10%</v>
      </c>
      <c r="AI10" s="308" t="str">
        <f ca="1">IFERROR(INDEX(F52:F77,MATCH(B10,AI52:AI77,0),0)&amp;" | "&amp;TEXT(INDEX(AI23:AI48,MATCH(B10,AI52:AI77,0),0)/F49,"0%"),"")</f>
        <v>2 - 3 | 10%</v>
      </c>
      <c r="AJ10" s="308" t="str">
        <f ca="1">IFERROR(INDEX(F52:F77,MATCH(B10,AJ52:AJ77,0),0)&amp;" | "&amp;TEXT(INDEX(AJ23:AJ48,MATCH(B10,AJ52:AJ77,0),0)/F49,"0%"),"")</f>
        <v>1 - 2 | 10%</v>
      </c>
      <c r="AK10" s="308" t="str">
        <f ca="1">IFERROR(INDEX(F52:F77,MATCH(B10,AK52:AK77,0),0)&amp;" | "&amp;TEXT(INDEX(AK23:AK48,MATCH(B10,AK52:AK77,0),0)/F49,"0%"),"")</f>
        <v>2 - 1 | 10%</v>
      </c>
      <c r="AL10" s="308" t="str">
        <f ca="1">IFERROR(INDEX(F52:F77,MATCH(B10,AL52:AL77,0),0)&amp;" | "&amp;TEXT(INDEX(AL23:AL48,MATCH(B10,AL52:AL77,0),0)/F49,"0%"),"")</f>
        <v>2 - 0 | 10%</v>
      </c>
      <c r="AM10" s="308" t="str">
        <f ca="1">IFERROR(INDEX(F52:F77,MATCH(B10,AM52:AM77,0),0)&amp;" | "&amp;TEXT(INDEX(AM23:AM48,MATCH(B10,AM52:AM77,0),0)/F49,"0%"),"")</f>
        <v>3 - 1 | 10%</v>
      </c>
      <c r="AN10" s="308" t="str">
        <f ca="1">IFERROR(INDEX(F52:F77,MATCH(B10,AN52:AN77,0),0)&amp;" | "&amp;TEXT(INDEX(AN23:AN48,MATCH(B10,AN52:AN77,0),0)/F49,"0%"),"")</f>
        <v>1 - 2 | 10%</v>
      </c>
      <c r="AO10" s="308" t="str">
        <f ca="1">IFERROR(INDEX(F52:F77,MATCH(B10,AO52:AO77,0),0)&amp;" | "&amp;TEXT(INDEX(AO23:AO48,MATCH(B10,AO52:AO77,0),0)/F49,"0%"),"")</f>
        <v>0 - 1 | 10%</v>
      </c>
      <c r="AP10" s="308" t="str">
        <f ca="1">IFERROR(INDEX(F52:F77,MATCH(B10,AP52:AP77,0),0)&amp;" | "&amp;TEXT(INDEX(AP23:AP48,MATCH(B10,AP52:AP77,0),0)/F49,"0%"),"")</f>
        <v>1 - 0 | 10%</v>
      </c>
      <c r="AQ10" s="308" t="str">
        <f ca="1">IFERROR(INDEX(F52:F77,MATCH(B10,AQ52:AQ77,0),0)&amp;" | "&amp;TEXT(INDEX(AQ23:AQ48,MATCH(B10,AQ52:AQ77,0),0)/F49,"0%"),"")</f>
        <v>2 - 1 | 10%</v>
      </c>
      <c r="AR10" s="308" t="str">
        <f ca="1">IFERROR(INDEX(F52:F77,MATCH(B10,AR52:AR77,0),0)&amp;" | "&amp;TEXT(INDEX(AR23:AR48,MATCH(B10,AR52:AR77,0),0)/F49,"0%"),"")</f>
        <v>3 - 2 | 10%</v>
      </c>
      <c r="AS10" s="308" t="str">
        <f ca="1">IFERROR(INDEX(F52:F77,MATCH(B10,AS52:AS77,0),0)&amp;" | "&amp;TEXT(INDEX(AS23:AS48,MATCH(B10,AS52:AS77,0),0)/F49,"0%"),"")</f>
        <v>3 - 0 | 10%</v>
      </c>
      <c r="AT10" s="308" t="str">
        <f ca="1">IFERROR(INDEX(F52:F77,MATCH(B10,AT52:AT77,0),0)&amp;" | "&amp;TEXT(INDEX(AT23:AT48,MATCH(B10,AT52:AT77,0),0)/F49,"0%"),"")</f>
        <v>3 - 2 | 10%</v>
      </c>
      <c r="AU10" s="308" t="str">
        <f ca="1">IFERROR(INDEX(F52:F77,MATCH(B10,AU52:AU77,0),0)&amp;" | "&amp;TEXT(INDEX(AU23:AU48,MATCH(B10,AU52:AU77,0),0)/F49,"0%"),"")</f>
        <v>0 - 3 | 10%</v>
      </c>
      <c r="AV10" s="308" t="str">
        <f ca="1">IFERROR(INDEX(F52:F77,MATCH(B10,AV52:AV77,0),0)&amp;" | "&amp;TEXT(INDEX(AV23:AV48,MATCH(B10,AV52:AV77,0),0)/F49,"0%"),"")</f>
        <v>0 - 2 | 10%</v>
      </c>
      <c r="AW10" s="308" t="str">
        <f ca="1">IFERROR(INDEX(F52:F77,MATCH(B10,AW52:AW77,0),0)&amp;" | "&amp;TEXT(INDEX(AW23:AW48,MATCH(B10,AW52:AW77,0),0)/F49,"0%"),"")</f>
        <v>1 - 3 | 10%</v>
      </c>
      <c r="AX10" s="308" t="str">
        <f ca="1">IFERROR(INDEX(F52:F77,MATCH(B10,AX52:AX77,0),0)&amp;" | "&amp;TEXT(INDEX(AX23:AX48,MATCH(B10,AX52:AX77,0),0)/F49,"0%"),"")</f>
        <v>3 - 2 | 10%</v>
      </c>
      <c r="AY10" s="308" t="str">
        <f ca="1">IFERROR(INDEX(F52:F77,MATCH(B10,AY52:AY77,0),0)&amp;" | "&amp;TEXT(INDEX(AY23:AY48,MATCH(B10,AY52:AY77,0),0)/F49,"0%"),"")</f>
        <v>0 - 3 | 10%</v>
      </c>
      <c r="AZ10" s="308" t="str">
        <f ca="1">IFERROR(INDEX(F52:F77,MATCH(B10,AZ52:AZ77,0),0)&amp;" | "&amp;TEXT(INDEX(AZ23:AZ48,MATCH(B10,AZ52:AZ77,0),0)/F49,"0%"),"")</f>
        <v>1 - 2 | 10%</v>
      </c>
      <c r="BA10" s="308" t="str">
        <f ca="1">IFERROR(INDEX(F52:F77,MATCH(B10,BA52:BA77,0),0)&amp;" | "&amp;TEXT(INDEX(BA23:BA48,MATCH(B10,BA52:BA77,0),0)/F49,"0%"),"")</f>
        <v>2 - 1 | 10%</v>
      </c>
      <c r="BB10" s="308" t="str">
        <f ca="1">IFERROR(INDEX(F52:F77,MATCH(B10,BB52:BB77,0),0)&amp;" | "&amp;TEXT(INDEX(BB23:BB48,MATCH(B10,BB52:BB77,0),0)/F49,"0%"),"")</f>
        <v>1 - 2 | 10%</v>
      </c>
      <c r="BC10" s="308" t="str">
        <f ca="1">IFERROR(INDEX(F52:F77,MATCH(B10,BC52:BC77,0),0)&amp;" | "&amp;TEXT(INDEX(BC23:BC48,MATCH(B10,BC52:BC77,0),0)/F49,"0%"),"")</f>
        <v>2 - 1 | 10%</v>
      </c>
      <c r="BD10" s="308" t="str">
        <f ca="1">IFERROR(INDEX(F52:F77,MATCH(B10,BD52:BD77,0),0)&amp;" | "&amp;TEXT(INDEX(BD23:BD48,MATCH(B10,BD52:BD77,0),0)/F49,"0%"),"")</f>
        <v>0 - 0 | 0%</v>
      </c>
      <c r="BE10" s="308" t="str">
        <f ca="1">IFERROR(INDEX(F52:F77,MATCH(B10,BE52:BE77,0),0)&amp;" | "&amp;TEXT(INDEX(BE23:BE48,MATCH(B10,BE52:BE77,0),0)/F49,"0%"),"")</f>
        <v>3 - 2 | 10%</v>
      </c>
      <c r="BF10" s="308" t="str">
        <f ca="1">IFERROR(INDEX(F52:F77,MATCH(B10,BF52:BF77,0),0)&amp;" | "&amp;TEXT(INDEX(BF23:BF48,MATCH(B10,BF52:BF77,0),0)/F49,"0%"),"")</f>
        <v>1 - 3 | 10%</v>
      </c>
      <c r="BG10" s="308" t="str">
        <f ca="1">IFERROR(INDEX(F52:F77,MATCH(B10,BG52:BG77,0),0)&amp;" | "&amp;TEXT(INDEX(BG23:BG48,MATCH(B10,BG52:BG77,0),0)/F49,"0%"),"")</f>
        <v>2 - 2 | 10%</v>
      </c>
      <c r="BH10" s="308" t="str">
        <f ca="1">IFERROR(INDEX(F52:F77,MATCH(B10,BH52:BH77,0),0)&amp;" | "&amp;TEXT(INDEX(BH23:BH48,MATCH(B10,BH52:BH77,0),0)/F49,"0%"),"")</f>
        <v>2 - 1 | 10%</v>
      </c>
      <c r="BI10" s="308" t="str">
        <f ca="1">IFERROR(INDEX(F52:F77,MATCH(B10,BI52:BI77,0),0)&amp;" | "&amp;TEXT(INDEX(BI23:BI48,MATCH(B10,BI52:BI77,0),0)/F49,"0%"),"")</f>
        <v>2 - 3 | 10%</v>
      </c>
      <c r="BJ10" s="308" t="str">
        <f ca="1">IFERROR(INDEX(F52:F77,MATCH(B10,BJ52:BJ77,0),0)&amp;" | "&amp;TEXT(INDEX(BJ23:BJ48,MATCH(B10,BJ52:BJ77,0),0)/F49,"0%"),"")</f>
        <v>2 - 3 | 10%</v>
      </c>
      <c r="BK10" s="308" t="str">
        <f ca="1">IFERROR(INDEX(F52:F77,MATCH(B10,BK52:BK77,0),0)&amp;" | "&amp;TEXT(INDEX(BK23:BK48,MATCH(B10,BK52:BK77,0),0)/F49,"0%"),"")</f>
        <v>2 - 0 | 10%</v>
      </c>
      <c r="BL10" s="308" t="str">
        <f ca="1">IFERROR(INDEX(F52:F77,MATCH(B10,BL52:BL77,0),0)&amp;" | "&amp;TEXT(INDEX(BL23:BL48,MATCH(B10,BL52:BL77,0),0)/F49,"0%"),"")</f>
        <v>2 - 3 | 10%</v>
      </c>
      <c r="BM10" s="308" t="str">
        <f ca="1">IFERROR(INDEX(F52:F77,MATCH(B10,BM52:BM77,0),0)&amp;" | "&amp;TEXT(INDEX(BM23:BM48,MATCH(B10,BM52:BM77,0),0)/F49,"0%"),"")</f>
        <v>2 - 2 | 10%</v>
      </c>
      <c r="BN10" s="308" t="str">
        <f ca="1">IFERROR(INDEX(F52:F77,MATCH(B10,BN52:BN77,0),0)&amp;" | "&amp;TEXT(INDEX(BN23:BN48,MATCH(B10,BN52:BN77,0),0)/F49,"0%"),"")</f>
        <v>2 - 4 | 10%</v>
      </c>
      <c r="BO10" s="308" t="str">
        <f ca="1">IFERROR(INDEX(F52:F77,MATCH(B10,BO52:BO77,0),0)&amp;" | "&amp;TEXT(INDEX(BO23:BO48,MATCH(B10,BO52:BO77,0),0)/F49,"0%"),"")</f>
        <v>3 - 2 | 10%</v>
      </c>
      <c r="BP10" s="308" t="str">
        <f ca="1">IFERROR(INDEX(F52:F77,MATCH(B10,BP52:BP77,0),0)&amp;" | "&amp;TEXT(INDEX(BP23:BP48,MATCH(B10,BP52:BP77,0),0)/F49,"0%"),"")</f>
        <v>0 - 0 | 0%</v>
      </c>
      <c r="BQ10" s="308" t="str">
        <f ca="1">IFERROR(INDEX(F52:F77,MATCH(B10,BQ52:BQ77,0),0)&amp;" | "&amp;TEXT(INDEX(BQ23:BQ48,MATCH(B10,BQ52:BQ77,0),0)/F49,"0%"),"")</f>
        <v>1 - 2 | 10%</v>
      </c>
      <c r="BR10" s="68"/>
      <c r="BS10" s="68"/>
      <c r="BT10" s="68"/>
      <c r="BU10" s="68"/>
      <c r="BV10" s="68"/>
      <c r="BW10" s="68"/>
      <c r="BX10" s="68"/>
      <c r="BY10" s="68"/>
      <c r="BZ10" s="68"/>
      <c r="CA10" s="68"/>
      <c r="CB10" s="68"/>
      <c r="CC10" s="68"/>
      <c r="CD10" s="68"/>
    </row>
    <row r="11" spans="1:82" ht="15" customHeight="1" x14ac:dyDescent="0.25">
      <c r="A11" s="78">
        <v>0</v>
      </c>
      <c r="B11" s="196">
        <v>1</v>
      </c>
      <c r="C11" s="200" t="str">
        <f>IF('Participant Setup'!C6&lt;&gt;"",'Participant Setup'!C6,"")</f>
        <v>Player 1</v>
      </c>
      <c r="D11" s="194">
        <f t="shared" ref="D11:D20" ca="1" si="2">IFERROR(E11+F11,"")</f>
        <v>6</v>
      </c>
      <c r="E11" s="196">
        <f ca="1">IF(C11&lt;&gt;"",OFFSET('Game Board'!M7,G4-1,A11),0)</f>
        <v>5</v>
      </c>
      <c r="F11" s="196">
        <f ca="1">IF(C11&lt;&gt;"",OFFSET('Game Board'!M90,G4-1,A11),0)</f>
        <v>1</v>
      </c>
      <c r="G11" s="195" t="str">
        <f ca="1">IF(C11&lt;&gt;"",OFFSET('Game Board'!O8,G4-1,A11)&amp;" - "&amp;OFFSET('Game Board'!P8,G4-1,A11),"")</f>
        <v>2 - 2</v>
      </c>
      <c r="H11" s="195" t="str">
        <f ca="1">IF(C11&lt;&gt;"",OFFSET('Game Board'!O8,H4-1,A11)&amp;" - "&amp;OFFSET('Game Board'!P8,H4-1,A11),"")</f>
        <v>2 - 1</v>
      </c>
      <c r="I11" s="195" t="str">
        <f ca="1">IF(C11&lt;&gt;"",OFFSET('Game Board'!O8,I4-1,A11)&amp;" - "&amp;OFFSET('Game Board'!P8,I4-1,A11),"")</f>
        <v>2 - 1</v>
      </c>
      <c r="J11" s="195" t="str">
        <f ca="1">IF(C11&lt;&gt;"",OFFSET('Game Board'!O8,J4-1,A11)&amp;" - "&amp;OFFSET('Game Board'!P8,J4-1,A11),"")</f>
        <v>1 - 2</v>
      </c>
      <c r="K11" s="195" t="str">
        <f ca="1">IF(C11&lt;&gt;"",OFFSET('Game Board'!O8,K4-1,A11)&amp;" - "&amp;OFFSET('Game Board'!P8,K4-1,A11),"")</f>
        <v>2 - 1</v>
      </c>
      <c r="L11" s="195" t="str">
        <f ca="1">IF(C11&lt;&gt;"",OFFSET('Game Board'!O8,L4-1,A11)&amp;" - "&amp;OFFSET('Game Board'!P8,L4-1,A11),"")</f>
        <v>3 - 1</v>
      </c>
      <c r="M11" s="195" t="str">
        <f ca="1">IF(C11&lt;&gt;"",OFFSET('Game Board'!O8,M4-1,A11)&amp;" - "&amp;OFFSET('Game Board'!P8,M4-1,A11),"")</f>
        <v>2 - 1</v>
      </c>
      <c r="N11" s="195" t="str">
        <f ca="1">IF(C11&lt;&gt;"",OFFSET('Game Board'!O8,N4-1,A11)&amp;" - "&amp;OFFSET('Game Board'!P8,N4-1,A11),"")</f>
        <v>2 - 1</v>
      </c>
      <c r="O11" s="195" t="str">
        <f ca="1">IF(C11&lt;&gt;"",OFFSET('Game Board'!O8,O4-1,A11)&amp;" - "&amp;OFFSET('Game Board'!P8,O4-1,A11),"")</f>
        <v>2 - 1</v>
      </c>
      <c r="P11" s="195" t="str">
        <f ca="1">IF(C11&lt;&gt;"",OFFSET('Game Board'!O8,P4-1,A11)&amp;" - "&amp;OFFSET('Game Board'!P8,P4-1,A11),"")</f>
        <v>3 - 1</v>
      </c>
      <c r="Q11" s="195" t="str">
        <f ca="1">IF(C11&lt;&gt;"",OFFSET('Game Board'!O8,Q4-1,A11)&amp;" - "&amp;OFFSET('Game Board'!P8,Q4-1,A11),"")</f>
        <v>2 - 1</v>
      </c>
      <c r="R11" s="195" t="str">
        <f ca="1">IF(C11&lt;&gt;"",OFFSET('Game Board'!O8,R4-1,A11)&amp;" - "&amp;OFFSET('Game Board'!P8,R4-1,A11),"")</f>
        <v>2 - 3</v>
      </c>
      <c r="S11" s="195" t="str">
        <f ca="1">IF(C11&lt;&gt;"",OFFSET('Game Board'!O8,S4-1,A11)&amp;" - "&amp;OFFSET('Game Board'!P8,S4-1,A11),"")</f>
        <v>3 - 0</v>
      </c>
      <c r="T11" s="195" t="str">
        <f ca="1">IF(C11&lt;&gt;"",OFFSET('Game Board'!O8,T4-1,A11)&amp;" - "&amp;OFFSET('Game Board'!P8,T4-1,A11),"")</f>
        <v>2 - 1</v>
      </c>
      <c r="U11" s="195" t="str">
        <f ca="1">IF(C11&lt;&gt;"",OFFSET('Game Board'!O8,U4-1,A11)&amp;" - "&amp;OFFSET('Game Board'!P8,U4-1,A11),"")</f>
        <v>1 - 0</v>
      </c>
      <c r="V11" s="195" t="str">
        <f ca="1">IF(C11&lt;&gt;"",OFFSET('Game Board'!O8,V4-1,A11)&amp;" - "&amp;OFFSET('Game Board'!P8,V4-1,A11),"")</f>
        <v>0 - 2</v>
      </c>
      <c r="W11" s="195" t="str">
        <f ca="1">IF(C11&lt;&gt;"",OFFSET('Game Board'!O8,W4-1,A11)&amp;" - "&amp;OFFSET('Game Board'!P8,W4-1,A11),"")</f>
        <v>2 - 0</v>
      </c>
      <c r="X11" s="195" t="str">
        <f ca="1">IF(C11&lt;&gt;"",OFFSET('Game Board'!O8,X4-1,A11)&amp;" - "&amp;OFFSET('Game Board'!P8,X4-1,A11),"")</f>
        <v>2 - 1</v>
      </c>
      <c r="Y11" s="195" t="str">
        <f ca="1">IF(C11&lt;&gt;"",OFFSET('Game Board'!O8,Y4-1,A11)&amp;" - "&amp;OFFSET('Game Board'!P8,Y4-1,A11),"")</f>
        <v>2 - 2</v>
      </c>
      <c r="Z11" s="195" t="str">
        <f ca="1">IF(C11&lt;&gt;"",OFFSET('Game Board'!O8,Z4-1,A11)&amp;" - "&amp;OFFSET('Game Board'!P8,Z4-1,A11),"")</f>
        <v>3 - 1</v>
      </c>
      <c r="AA11" s="195" t="str">
        <f ca="1">IF(C11&lt;&gt;"",OFFSET('Game Board'!O8,AA4-1,A11)&amp;" - "&amp;OFFSET('Game Board'!P8,AA4-1,A11),"")</f>
        <v>3 - 1</v>
      </c>
      <c r="AB11" s="195" t="str">
        <f ca="1">IF(C11&lt;&gt;"",OFFSET('Game Board'!O8,AB4-1,A11)&amp;" - "&amp;OFFSET('Game Board'!P8,AB4-1,A11),"")</f>
        <v>2 - 1</v>
      </c>
      <c r="AC11" s="195" t="str">
        <f ca="1">IF(C11&lt;&gt;"",OFFSET('Game Board'!O8,AC4-1,A11)&amp;" - "&amp;OFFSET('Game Board'!P8,AC4-1,A11),"")</f>
        <v>0 - 0</v>
      </c>
      <c r="AD11" s="195" t="str">
        <f ca="1">IF(C11&lt;&gt;"",OFFSET('Game Board'!O8,AD4-1,A11)&amp;" - "&amp;OFFSET('Game Board'!P8,AD4-1,A11),"")</f>
        <v>2 - 2</v>
      </c>
      <c r="AE11" s="195" t="str">
        <f ca="1">IF(C11&lt;&gt;"",OFFSET('Game Board'!O8,AE4-1,A11)&amp;" - "&amp;OFFSET('Game Board'!P8,AE4-1,A11),"")</f>
        <v>0 - 2</v>
      </c>
      <c r="AF11" s="195" t="str">
        <f ca="1">IF(C11&lt;&gt;"",OFFSET('Game Board'!O8,AF4-1,A11)&amp;" - "&amp;OFFSET('Game Board'!P8,AF4-1,A11),"")</f>
        <v>3 - 1</v>
      </c>
      <c r="AG11" s="195" t="str">
        <f ca="1">IF(C11&lt;&gt;"",OFFSET('Game Board'!O8,AG4-1,A11)&amp;" - "&amp;OFFSET('Game Board'!P8,AG4-1,A11),"")</f>
        <v>2 - 1</v>
      </c>
      <c r="AH11" s="195" t="str">
        <f ca="1">IF(C11&lt;&gt;"",OFFSET('Game Board'!O8,AH4-1,A11)&amp;" - "&amp;OFFSET('Game Board'!P8,AH4-1,A11),"")</f>
        <v>1 - 0</v>
      </c>
      <c r="AI11" s="195" t="str">
        <f ca="1">IF(C11&lt;&gt;"",OFFSET('Game Board'!O8,AI4-1,A11)&amp;" - "&amp;OFFSET('Game Board'!P8,AI4-1,A11),"")</f>
        <v>2 - 1</v>
      </c>
      <c r="AJ11" s="195" t="str">
        <f ca="1">IF(C11&lt;&gt;"",OFFSET('Game Board'!O8,AJ4-1,A11)&amp;" - "&amp;OFFSET('Game Board'!P8,AJ4-1,A11),"")</f>
        <v>3 - 1</v>
      </c>
      <c r="AK11" s="195" t="str">
        <f ca="1">IF(C11&lt;&gt;"",OFFSET('Game Board'!O8,AK4-1,A11)&amp;" - "&amp;OFFSET('Game Board'!P8,AK4-1,A11),"")</f>
        <v>2 - 1</v>
      </c>
      <c r="AL11" s="195" t="str">
        <f ca="1">IF(C11&lt;&gt;"",OFFSET('Game Board'!O8,AL4-1,A11)&amp;" - "&amp;OFFSET('Game Board'!P8,AL4-1,A11),"")</f>
        <v>2 - 0</v>
      </c>
      <c r="AM11" s="195" t="str">
        <f ca="1">IF(C11&lt;&gt;"",OFFSET('Game Board'!O8,AM4-1,A11)&amp;" - "&amp;OFFSET('Game Board'!P8,AM4-1,A11),"")</f>
        <v>1 - 2</v>
      </c>
      <c r="AN11" s="195" t="str">
        <f ca="1">IF(C11&lt;&gt;"",OFFSET('Game Board'!O8,AN4-1,A11)&amp;" - "&amp;OFFSET('Game Board'!P8,AN4-1,A11),"")</f>
        <v>1 - 2</v>
      </c>
      <c r="AO11" s="195" t="str">
        <f ca="1">IF(C11&lt;&gt;"",OFFSET('Game Board'!O8,AO4-1,A11)&amp;" - "&amp;OFFSET('Game Board'!P8,AO4-1,A11),"")</f>
        <v>3 - 1</v>
      </c>
      <c r="AP11" s="195" t="str">
        <f ca="1">IF(C11&lt;&gt;"",OFFSET('Game Board'!O8,AP4-1,A11)&amp;" - "&amp;OFFSET('Game Board'!P8,AP4-1,A11),"")</f>
        <v>1 - 0</v>
      </c>
      <c r="AQ11" s="195" t="str">
        <f ca="1">IF(C11&lt;&gt;"",OFFSET('Game Board'!O8,AQ4-1,A11)&amp;" - "&amp;OFFSET('Game Board'!P8,AQ4-1,A11),"")</f>
        <v>1 - 2</v>
      </c>
      <c r="AR11" s="195" t="str">
        <f ca="1">IF(C11&lt;&gt;"",OFFSET('Game Board'!O8,AR4-1,A11)&amp;" - "&amp;OFFSET('Game Board'!P8,AR4-1,A11),"")</f>
        <v>3 - 2</v>
      </c>
      <c r="AS11" s="195" t="str">
        <f ca="1">IF(C11&lt;&gt;"",OFFSET('Game Board'!O8,AS4-1,A11)&amp;" - "&amp;OFFSET('Game Board'!P8,AS4-1,A11),"")</f>
        <v>0 - 1</v>
      </c>
      <c r="AT11" s="195" t="str">
        <f ca="1">IF(C11&lt;&gt;"",OFFSET('Game Board'!O8,AT4-1,A11)&amp;" - "&amp;OFFSET('Game Board'!P8,AT4-1,A11),"")</f>
        <v>0 - 2</v>
      </c>
      <c r="AU11" s="195" t="str">
        <f ca="1">IF(C11&lt;&gt;"",OFFSET('Game Board'!O8,AU4-1,A11)&amp;" - "&amp;OFFSET('Game Board'!P8,AU4-1,A11),"")</f>
        <v>3 - 1</v>
      </c>
      <c r="AV11" s="195" t="str">
        <f ca="1">IF(C11&lt;&gt;"",OFFSET('Game Board'!O8,AV4-1,A11)&amp;" - "&amp;OFFSET('Game Board'!P8,AV4-1,A11),"")</f>
        <v>0 - 2</v>
      </c>
      <c r="AW11" s="195" t="str">
        <f ca="1">IF(C11&lt;&gt;"",OFFSET('Game Board'!O8,AW4-1,A11)&amp;" - "&amp;OFFSET('Game Board'!P8,AW4-1,A11),"")</f>
        <v>3 - 2</v>
      </c>
      <c r="AX11" s="195" t="str">
        <f ca="1">IF(C11&lt;&gt;"",OFFSET('Game Board'!O8,AX4-1,A11)&amp;" - "&amp;OFFSET('Game Board'!P8,AX4-1,A11),"")</f>
        <v>2 - 1</v>
      </c>
      <c r="AY11" s="195" t="str">
        <f ca="1">IF(C11&lt;&gt;"",OFFSET('Game Board'!O8,AY4-1,A11)&amp;" - "&amp;OFFSET('Game Board'!P8,AY4-1,A11),"")</f>
        <v>3 - 2</v>
      </c>
      <c r="AZ11" s="195" t="str">
        <f ca="1">IF(C11&lt;&gt;"",OFFSET('Game Board'!O8,AZ4-1,A11)&amp;" - "&amp;OFFSET('Game Board'!P8,AZ4-1,A11),"")</f>
        <v>2 - 1</v>
      </c>
      <c r="BA11" s="195" t="str">
        <f ca="1">IF(C11&lt;&gt;"",OFFSET('Game Board'!O8,BA4-1,A11)&amp;" - "&amp;OFFSET('Game Board'!P8,BA4-1,A11),"")</f>
        <v>2 - 1</v>
      </c>
      <c r="BB11" s="195" t="str">
        <f ca="1">IF(C11&lt;&gt;"",OFFSET('Game Board'!O8,BB4-1,A11)&amp;" - "&amp;OFFSET('Game Board'!P8,BB4-1,A11),"")</f>
        <v>1 - 2</v>
      </c>
      <c r="BC11" s="195" t="str">
        <f ca="1">IF(C11&lt;&gt;"",OFFSET('Game Board'!O8,BC4+15,A11)&amp;" - "&amp;OFFSET('Game Board'!P8,BC4+15,A11),"")</f>
        <v>2 - 1</v>
      </c>
      <c r="BD11" s="195" t="str">
        <f ca="1">IF(C11&lt;&gt;"",OFFSET('Game Board'!O8,BD4+15,A11)&amp;" - "&amp;OFFSET('Game Board'!P8,BD4+15,A11),"")</f>
        <v>2 - 1</v>
      </c>
      <c r="BE11" s="195" t="str">
        <f ca="1">IF(C11&lt;&gt;"",OFFSET('Game Board'!O8,BE4+15,A11)&amp;" - "&amp;OFFSET('Game Board'!P8,BE4+15,A11),"")</f>
        <v>2 - 2</v>
      </c>
      <c r="BF11" s="195" t="str">
        <f ca="1">IF(C11&lt;&gt;"",OFFSET('Game Board'!O8,BF4+15,A11)&amp;" - "&amp;OFFSET('Game Board'!P8,BF4+15,A11),"")</f>
        <v>2 - 0</v>
      </c>
      <c r="BG11" s="195" t="str">
        <f ca="1">IF(C11&lt;&gt;"",OFFSET('Game Board'!O8,BG4+15,A11)&amp;" - "&amp;OFFSET('Game Board'!P8,BG4+15,A11),"")</f>
        <v>1 - 0</v>
      </c>
      <c r="BH11" s="195" t="str">
        <f ca="1">IF(C11&lt;&gt;"",OFFSET('Game Board'!O8,BH4+15,A11)&amp;" - "&amp;OFFSET('Game Board'!P8,BH4+15,A11),"")</f>
        <v>2 - 1</v>
      </c>
      <c r="BI11" s="195" t="str">
        <f ca="1">IF(C11&lt;&gt;"",OFFSET('Game Board'!O8,BI4+15,A11)&amp;" - "&amp;OFFSET('Game Board'!P8,BI4+15,A11),"")</f>
        <v>3 - 2</v>
      </c>
      <c r="BJ11" s="195" t="str">
        <f ca="1">IF(C11&lt;&gt;"",OFFSET('Game Board'!O8,BJ4+15,A11)&amp;" - "&amp;OFFSET('Game Board'!P8,BJ4+15,A11),"")</f>
        <v>2 - 2</v>
      </c>
      <c r="BK11" s="195" t="str">
        <f ca="1">IF(C11&lt;&gt;"",OFFSET('Game Board'!O8,BK4+15,A11)&amp;" - "&amp;OFFSET('Game Board'!P8,BK4+15,A11),"")</f>
        <v>1 - 0</v>
      </c>
      <c r="BL11" s="195" t="str">
        <f ca="1">IF(C11&lt;&gt;"",OFFSET('Game Board'!O8,BL4+15,A11)&amp;" - "&amp;OFFSET('Game Board'!P8,BL4+15,A11),"")</f>
        <v>2 - 3</v>
      </c>
      <c r="BM11" s="195" t="str">
        <f ca="1">IF(C11&lt;&gt;"",OFFSET('Game Board'!O8,BM4+15,A11)&amp;" - "&amp;OFFSET('Game Board'!P8,BM4+15,A11),"")</f>
        <v>2 - 2</v>
      </c>
      <c r="BN11" s="195" t="str">
        <f ca="1">IF(C11&lt;&gt;"",OFFSET('Game Board'!O8,BN4+15,A11)&amp;" - "&amp;OFFSET('Game Board'!P8,BN4+15,A11),"")</f>
        <v>1 - 0</v>
      </c>
      <c r="BO11" s="195" t="str">
        <f ca="1">IF(C11&lt;&gt;"",OFFSET('Game Board'!O8,BO4+15,A11)&amp;" - "&amp;OFFSET('Game Board'!P8,BO4+15,A11),"")</f>
        <v>2 - 2</v>
      </c>
      <c r="BP11" s="195" t="str">
        <f ca="1">IF(C11&lt;&gt;"",OFFSET('Game Board'!O8,BP4+15,A11)&amp;" - "&amp;OFFSET('Game Board'!P8,BP4+15,A11),"")</f>
        <v>1 - 2</v>
      </c>
      <c r="BQ11" s="195" t="str">
        <f ca="1">IF(C11&lt;&gt;"",OFFSET('Game Board'!O8,BQ4+15,A11)&amp;" - "&amp;OFFSET('Game Board'!P8,BQ4+15,A11),"")</f>
        <v>2 - 0</v>
      </c>
    </row>
    <row r="12" spans="1:82" ht="15" customHeight="1" x14ac:dyDescent="0.25">
      <c r="A12" s="78">
        <f>A11+11</f>
        <v>11</v>
      </c>
      <c r="B12" s="196">
        <v>2</v>
      </c>
      <c r="C12" s="200" t="str">
        <f>IF('Participant Setup'!C7&lt;&gt;"",'Participant Setup'!C7,"")</f>
        <v>Player 2</v>
      </c>
      <c r="D12" s="194">
        <f t="shared" ca="1" si="2"/>
        <v>2</v>
      </c>
      <c r="E12" s="196">
        <f ca="1">IF(C12&lt;&gt;"",OFFSET('Game Board'!M7,G4-1,A12),0)</f>
        <v>2</v>
      </c>
      <c r="F12" s="196">
        <f ca="1">IF(C12&lt;&gt;"",OFFSET('Game Board'!M90,G4-1,A12),0)</f>
        <v>0</v>
      </c>
      <c r="G12" s="195" t="str">
        <f ca="1">IF(C12&lt;&gt;"",OFFSET('Game Board'!O8,G4-1,A12)&amp;" - "&amp;OFFSET('Game Board'!P8,G4-1,A12),"")</f>
        <v>3 - 0</v>
      </c>
      <c r="H12" s="195" t="str">
        <f ca="1">IF(C12&lt;&gt;"",OFFSET('Game Board'!O8,H4-1,A12)&amp;" - "&amp;OFFSET('Game Board'!P8,H4-1,A12),"")</f>
        <v>3 - 2</v>
      </c>
      <c r="I12" s="195" t="str">
        <f ca="1">IF(C12&lt;&gt;"",OFFSET('Game Board'!O8,I4-1,A12)&amp;" - "&amp;OFFSET('Game Board'!P8,I4-1,A12),"")</f>
        <v>3 - 3</v>
      </c>
      <c r="J12" s="195" t="str">
        <f ca="1">IF(C12&lt;&gt;"",OFFSET('Game Board'!O8,J4-1,A12)&amp;" - "&amp;OFFSET('Game Board'!P8,J4-1,A12),"")</f>
        <v>3 - 3</v>
      </c>
      <c r="K12" s="195" t="str">
        <f ca="1">IF(C12&lt;&gt;"",OFFSET('Game Board'!O8,K4-1,A12)&amp;" - "&amp;OFFSET('Game Board'!P8,K4-1,A12),"")</f>
        <v>3 - 3</v>
      </c>
      <c r="L12" s="195" t="str">
        <f ca="1">IF(C12&lt;&gt;"",OFFSET('Game Board'!O8,L4-1,A12)&amp;" - "&amp;OFFSET('Game Board'!P8,L4-1,A12),"")</f>
        <v>0 - 3</v>
      </c>
      <c r="M12" s="195" t="str">
        <f ca="1">IF(C12&lt;&gt;"",OFFSET('Game Board'!O8,M4-1,A12)&amp;" - "&amp;OFFSET('Game Board'!P8,M4-1,A12),"")</f>
        <v>2 - 1</v>
      </c>
      <c r="N12" s="195" t="str">
        <f ca="1">IF(C12&lt;&gt;"",OFFSET('Game Board'!O8,N4-1,A12)&amp;" - "&amp;OFFSET('Game Board'!P8,N4-1,A12),"")</f>
        <v>0 - 2</v>
      </c>
      <c r="O12" s="195" t="str">
        <f ca="1">IF(C12&lt;&gt;"",OFFSET('Game Board'!O8,O4-1,A12)&amp;" - "&amp;OFFSET('Game Board'!P8,O4-1,A12),"")</f>
        <v>1 - 2</v>
      </c>
      <c r="P12" s="195" t="str">
        <f ca="1">IF(C12&lt;&gt;"",OFFSET('Game Board'!O8,P4-1,A12)&amp;" - "&amp;OFFSET('Game Board'!P8,P4-1,A12),"")</f>
        <v>3 - 3</v>
      </c>
      <c r="Q12" s="195" t="str">
        <f ca="1">IF(C12&lt;&gt;"",OFFSET('Game Board'!O8,Q4-1,A12)&amp;" - "&amp;OFFSET('Game Board'!P8,Q4-1,A12),"")</f>
        <v>1 - 0</v>
      </c>
      <c r="R12" s="195" t="str">
        <f ca="1">IF(C12&lt;&gt;"",OFFSET('Game Board'!O8,R4-1,A12)&amp;" - "&amp;OFFSET('Game Board'!P8,R4-1,A12),"")</f>
        <v>3 - 1</v>
      </c>
      <c r="S12" s="195" t="str">
        <f ca="1">IF(C12&lt;&gt;"",OFFSET('Game Board'!O8,S4-1,A12)&amp;" - "&amp;OFFSET('Game Board'!P8,S4-1,A12),"")</f>
        <v>1 - 3</v>
      </c>
      <c r="T12" s="195" t="str">
        <f ca="1">IF(C12&lt;&gt;"",OFFSET('Game Board'!O8,T4-1,A12)&amp;" - "&amp;OFFSET('Game Board'!P8,T4-1,A12),"")</f>
        <v>0 - 3</v>
      </c>
      <c r="U12" s="195" t="str">
        <f ca="1">IF(C12&lt;&gt;"",OFFSET('Game Board'!O8,U4-1,A12)&amp;" - "&amp;OFFSET('Game Board'!P8,U4-1,A12),"")</f>
        <v>1 - 1</v>
      </c>
      <c r="V12" s="195" t="str">
        <f ca="1">IF(C12&lt;&gt;"",OFFSET('Game Board'!O8,V4-1,A12)&amp;" - "&amp;OFFSET('Game Board'!P8,V4-1,A12),"")</f>
        <v>0 - 2</v>
      </c>
      <c r="W12" s="195" t="str">
        <f ca="1">IF(C12&lt;&gt;"",OFFSET('Game Board'!O8,W4-1,A12)&amp;" - "&amp;OFFSET('Game Board'!P8,W4-1,A12),"")</f>
        <v>0 - 3</v>
      </c>
      <c r="X12" s="195" t="str">
        <f ca="1">IF(C12&lt;&gt;"",OFFSET('Game Board'!O8,X4-1,A12)&amp;" - "&amp;OFFSET('Game Board'!P8,X4-1,A12),"")</f>
        <v>0 - 1</v>
      </c>
      <c r="Y12" s="195" t="str">
        <f ca="1">IF(C12&lt;&gt;"",OFFSET('Game Board'!O8,Y4-1,A12)&amp;" - "&amp;OFFSET('Game Board'!P8,Y4-1,A12),"")</f>
        <v>2 - 3</v>
      </c>
      <c r="Z12" s="195" t="str">
        <f ca="1">IF(C12&lt;&gt;"",OFFSET('Game Board'!O8,Z4-1,A12)&amp;" - "&amp;OFFSET('Game Board'!P8,Z4-1,A12),"")</f>
        <v>2 - 0</v>
      </c>
      <c r="AA12" s="195" t="str">
        <f ca="1">IF(C12&lt;&gt;"",OFFSET('Game Board'!O8,AA4-1,A12)&amp;" - "&amp;OFFSET('Game Board'!P8,AA4-1,A12),"")</f>
        <v>3 - 1</v>
      </c>
      <c r="AB12" s="195" t="str">
        <f ca="1">IF(C12&lt;&gt;"",OFFSET('Game Board'!O8,AB4-1,A12)&amp;" - "&amp;OFFSET('Game Board'!P8,AB4-1,A12),"")</f>
        <v>2 - 3</v>
      </c>
      <c r="AC12" s="195" t="str">
        <f ca="1">IF(C12&lt;&gt;"",OFFSET('Game Board'!O8,AC4-1,A12)&amp;" - "&amp;OFFSET('Game Board'!P8,AC4-1,A12),"")</f>
        <v>3 - 0</v>
      </c>
      <c r="AD12" s="195" t="str">
        <f ca="1">IF(C12&lt;&gt;"",OFFSET('Game Board'!O8,AD4-1,A12)&amp;" - "&amp;OFFSET('Game Board'!P8,AD4-1,A12),"")</f>
        <v>2 - 2</v>
      </c>
      <c r="AE12" s="195" t="str">
        <f ca="1">IF(C12&lt;&gt;"",OFFSET('Game Board'!O8,AE4-1,A12)&amp;" - "&amp;OFFSET('Game Board'!P8,AE4-1,A12),"")</f>
        <v>3 - 2</v>
      </c>
      <c r="AF12" s="195" t="str">
        <f ca="1">IF(C12&lt;&gt;"",OFFSET('Game Board'!O8,AF4-1,A12)&amp;" - "&amp;OFFSET('Game Board'!P8,AF4-1,A12),"")</f>
        <v>1 - 1</v>
      </c>
      <c r="AG12" s="195" t="str">
        <f ca="1">IF(C12&lt;&gt;"",OFFSET('Game Board'!O8,AG4-1,A12)&amp;" - "&amp;OFFSET('Game Board'!P8,AG4-1,A12),"")</f>
        <v>2 - 1</v>
      </c>
      <c r="AH12" s="195" t="str">
        <f ca="1">IF(C12&lt;&gt;"",OFFSET('Game Board'!O8,AH4-1,A12)&amp;" - "&amp;OFFSET('Game Board'!P8,AH4-1,A12),"")</f>
        <v>0 - 3</v>
      </c>
      <c r="AI12" s="195" t="str">
        <f ca="1">IF(C12&lt;&gt;"",OFFSET('Game Board'!O8,AI4-1,A12)&amp;" - "&amp;OFFSET('Game Board'!P8,AI4-1,A12),"")</f>
        <v>2 - 3</v>
      </c>
      <c r="AJ12" s="195" t="str">
        <f ca="1">IF(C12&lt;&gt;"",OFFSET('Game Board'!O8,AJ4-1,A12)&amp;" - "&amp;OFFSET('Game Board'!P8,AJ4-1,A12),"")</f>
        <v>1 - 2</v>
      </c>
      <c r="AK12" s="195" t="str">
        <f ca="1">IF(C12&lt;&gt;"",OFFSET('Game Board'!O8,AK4-1,A12)&amp;" - "&amp;OFFSET('Game Board'!P8,AK4-1,A12),"")</f>
        <v>2 - 2</v>
      </c>
      <c r="AL12" s="195" t="str">
        <f ca="1">IF(C12&lt;&gt;"",OFFSET('Game Board'!O8,AL4-1,A12)&amp;" - "&amp;OFFSET('Game Board'!P8,AL4-1,A12),"")</f>
        <v>2 - 3</v>
      </c>
      <c r="AM12" s="195" t="str">
        <f ca="1">IF(C12&lt;&gt;"",OFFSET('Game Board'!O8,AM4-1,A12)&amp;" - "&amp;OFFSET('Game Board'!P8,AM4-1,A12),"")</f>
        <v>3 - 1</v>
      </c>
      <c r="AN12" s="195" t="str">
        <f ca="1">IF(C12&lt;&gt;"",OFFSET('Game Board'!O8,AN4-1,A12)&amp;" - "&amp;OFFSET('Game Board'!P8,AN4-1,A12),"")</f>
        <v>3 - 3</v>
      </c>
      <c r="AO12" s="195" t="str">
        <f ca="1">IF(C12&lt;&gt;"",OFFSET('Game Board'!O8,AO4-1,A12)&amp;" - "&amp;OFFSET('Game Board'!P8,AO4-1,A12),"")</f>
        <v>0 - 1</v>
      </c>
      <c r="AP12" s="195" t="str">
        <f ca="1">IF(C12&lt;&gt;"",OFFSET('Game Board'!O8,AP4-1,A12)&amp;" - "&amp;OFFSET('Game Board'!P8,AP4-1,A12),"")</f>
        <v>1 - 2</v>
      </c>
      <c r="AQ12" s="195" t="str">
        <f ca="1">IF(C12&lt;&gt;"",OFFSET('Game Board'!O8,AQ4-1,A12)&amp;" - "&amp;OFFSET('Game Board'!P8,AQ4-1,A12),"")</f>
        <v>2 - 1</v>
      </c>
      <c r="AR12" s="195" t="str">
        <f ca="1">IF(C12&lt;&gt;"",OFFSET('Game Board'!O8,AR4-1,A12)&amp;" - "&amp;OFFSET('Game Board'!P8,AR4-1,A12),"")</f>
        <v>3 - 0</v>
      </c>
      <c r="AS12" s="195" t="str">
        <f ca="1">IF(C12&lt;&gt;"",OFFSET('Game Board'!O8,AS4-1,A12)&amp;" - "&amp;OFFSET('Game Board'!P8,AS4-1,A12),"")</f>
        <v>0 - 1</v>
      </c>
      <c r="AT12" s="195" t="str">
        <f ca="1">IF(C12&lt;&gt;"",OFFSET('Game Board'!O8,AT4-1,A12)&amp;" - "&amp;OFFSET('Game Board'!P8,AT4-1,A12),"")</f>
        <v>3 - 3</v>
      </c>
      <c r="AU12" s="195" t="str">
        <f ca="1">IF(C12&lt;&gt;"",OFFSET('Game Board'!O8,AU4-1,A12)&amp;" - "&amp;OFFSET('Game Board'!P8,AU4-1,A12),"")</f>
        <v>0 - 3</v>
      </c>
      <c r="AV12" s="195" t="str">
        <f ca="1">IF(C12&lt;&gt;"",OFFSET('Game Board'!O8,AV4-1,A12)&amp;" - "&amp;OFFSET('Game Board'!P8,AV4-1,A12),"")</f>
        <v>2 - 0</v>
      </c>
      <c r="AW12" s="195" t="str">
        <f ca="1">IF(C12&lt;&gt;"",OFFSET('Game Board'!O8,AW4-1,A12)&amp;" - "&amp;OFFSET('Game Board'!P8,AW4-1,A12),"")</f>
        <v>1 - 0</v>
      </c>
      <c r="AX12" s="195" t="str">
        <f ca="1">IF(C12&lt;&gt;"",OFFSET('Game Board'!O8,AX4-1,A12)&amp;" - "&amp;OFFSET('Game Board'!P8,AX4-1,A12),"")</f>
        <v>3 - 3</v>
      </c>
      <c r="AY12" s="195" t="str">
        <f ca="1">IF(C12&lt;&gt;"",OFFSET('Game Board'!O8,AY4-1,A12)&amp;" - "&amp;OFFSET('Game Board'!P8,AY4-1,A12),"")</f>
        <v>2 - 1</v>
      </c>
      <c r="AZ12" s="195" t="str">
        <f ca="1">IF(C12&lt;&gt;"",OFFSET('Game Board'!O8,AZ4-1,A12)&amp;" - "&amp;OFFSET('Game Board'!P8,AZ4-1,A12),"")</f>
        <v>2 - 1</v>
      </c>
      <c r="BA12" s="195" t="str">
        <f ca="1">IF(C12&lt;&gt;"",OFFSET('Game Board'!O8,BA4-1,A12)&amp;" - "&amp;OFFSET('Game Board'!P8,BA4-1,A12),"")</f>
        <v>0 - 0</v>
      </c>
      <c r="BB12" s="195" t="str">
        <f ca="1">IF(C12&lt;&gt;"",OFFSET('Game Board'!O8,BB4-1,A12)&amp;" - "&amp;OFFSET('Game Board'!P8,BB4-1,A12),"")</f>
        <v>1 - 3</v>
      </c>
      <c r="BC12" s="195" t="str">
        <f ca="1">IF(C12&lt;&gt;"",OFFSET('Game Board'!O8,BC4+15,A12)&amp;" - "&amp;OFFSET('Game Board'!P8,BC4+15,A12),"")</f>
        <v>1 - 0</v>
      </c>
      <c r="BD12" s="195" t="str">
        <f ca="1">IF(C12&lt;&gt;"",OFFSET('Game Board'!O8,BD4+15,A12)&amp;" - "&amp;OFFSET('Game Board'!P8,BD4+15,A12),"")</f>
        <v>2 - 1</v>
      </c>
      <c r="BE12" s="195" t="str">
        <f ca="1">IF(C12&lt;&gt;"",OFFSET('Game Board'!O8,BE4+15,A12)&amp;" - "&amp;OFFSET('Game Board'!P8,BE4+15,A12),"")</f>
        <v>3 - 2</v>
      </c>
      <c r="BF12" s="195" t="str">
        <f ca="1">IF(C12&lt;&gt;"",OFFSET('Game Board'!O8,BF4+15,A12)&amp;" - "&amp;OFFSET('Game Board'!P8,BF4+15,A12),"")</f>
        <v>1 - 3</v>
      </c>
      <c r="BG12" s="195" t="str">
        <f ca="1">IF(C12&lt;&gt;"",OFFSET('Game Board'!O8,BG4+15,A12)&amp;" - "&amp;OFFSET('Game Board'!P8,BG4+15,A12),"")</f>
        <v>2 - 2</v>
      </c>
      <c r="BH12" s="195" t="str">
        <f ca="1">IF(C12&lt;&gt;"",OFFSET('Game Board'!O8,BH4+15,A12)&amp;" - "&amp;OFFSET('Game Board'!P8,BH4+15,A12),"")</f>
        <v>1 - 0</v>
      </c>
      <c r="BI12" s="195" t="str">
        <f ca="1">IF(C12&lt;&gt;"",OFFSET('Game Board'!O8,BI4+15,A12)&amp;" - "&amp;OFFSET('Game Board'!P8,BI4+15,A12),"")</f>
        <v>2 - 3</v>
      </c>
      <c r="BJ12" s="195" t="str">
        <f ca="1">IF(C12&lt;&gt;"",OFFSET('Game Board'!O8,BJ4+15,A12)&amp;" - "&amp;OFFSET('Game Board'!P8,BJ4+15,A12),"")</f>
        <v>2 - 3</v>
      </c>
      <c r="BK12" s="195" t="str">
        <f ca="1">IF(C12&lt;&gt;"",OFFSET('Game Board'!O8,BK4+15,A12)&amp;" - "&amp;OFFSET('Game Board'!P8,BK4+15,A12),"")</f>
        <v>2 - 0</v>
      </c>
      <c r="BL12" s="195" t="str">
        <f ca="1">IF(C12&lt;&gt;"",OFFSET('Game Board'!O8,BL4+15,A12)&amp;" - "&amp;OFFSET('Game Board'!P8,BL4+15,A12),"")</f>
        <v>2 - 2</v>
      </c>
      <c r="BM12" s="195" t="str">
        <f ca="1">IF(C12&lt;&gt;"",OFFSET('Game Board'!O8,BM4+15,A12)&amp;" - "&amp;OFFSET('Game Board'!P8,BM4+15,A12),"")</f>
        <v>2 - 1</v>
      </c>
      <c r="BN12" s="195" t="str">
        <f ca="1">IF(C12&lt;&gt;"",OFFSET('Game Board'!O8,BN4+15,A12)&amp;" - "&amp;OFFSET('Game Board'!P8,BN4+15,A12),"")</f>
        <v>2 - 4</v>
      </c>
      <c r="BO12" s="195" t="str">
        <f ca="1">IF(C12&lt;&gt;"",OFFSET('Game Board'!O8,BO4+15,A12)&amp;" - "&amp;OFFSET('Game Board'!P8,BO4+15,A12),"")</f>
        <v>3 - 2</v>
      </c>
      <c r="BP12" s="195" t="str">
        <f ca="1">IF(C12&lt;&gt;"",OFFSET('Game Board'!O8,BP4+15,A12)&amp;" - "&amp;OFFSET('Game Board'!P8,BP4+15,A12),"")</f>
        <v>1 - 2</v>
      </c>
      <c r="BQ12" s="195" t="str">
        <f ca="1">IF(C12&lt;&gt;"",OFFSET('Game Board'!O8,BQ4+15,A12)&amp;" - "&amp;OFFSET('Game Board'!P8,BQ4+15,A12),"")</f>
        <v>1 - 2</v>
      </c>
    </row>
    <row r="13" spans="1:82" ht="15" customHeight="1" x14ac:dyDescent="0.25">
      <c r="A13" s="78">
        <f t="shared" ref="A13:A20" si="3">A12+11</f>
        <v>22</v>
      </c>
      <c r="B13" s="196">
        <v>3</v>
      </c>
      <c r="C13" s="200" t="str">
        <f>IF('Participant Setup'!C8&lt;&gt;"",'Participant Setup'!C8,"")</f>
        <v>Player 3</v>
      </c>
      <c r="D13" s="194">
        <f t="shared" ca="1" si="2"/>
        <v>3</v>
      </c>
      <c r="E13" s="196">
        <f ca="1">IF(C13&lt;&gt;"",OFFSET('Game Board'!M7,G4-1,A13),0)</f>
        <v>3</v>
      </c>
      <c r="F13" s="196">
        <f ca="1">IF(C13&lt;&gt;"",OFFSET('Game Board'!M90,G4-1,A13),0)</f>
        <v>0</v>
      </c>
      <c r="G13" s="195" t="str">
        <f ca="1">IF(C13&lt;&gt;"",OFFSET('Game Board'!O8,G4-1,A13)&amp;" - "&amp;OFFSET('Game Board'!P8,G4-1,A13),"")</f>
        <v>1 - 3</v>
      </c>
      <c r="H13" s="195" t="str">
        <f ca="1">IF(C13&lt;&gt;"",OFFSET('Game Board'!O8,H4-1,A13)&amp;" - "&amp;OFFSET('Game Board'!P8,H4-1,A13),"")</f>
        <v>1 - 0</v>
      </c>
      <c r="I13" s="195" t="str">
        <f ca="1">IF(C13&lt;&gt;"",OFFSET('Game Board'!O8,I4-1,A13)&amp;" - "&amp;OFFSET('Game Board'!P8,I4-1,A13),"")</f>
        <v>0 - 1</v>
      </c>
      <c r="J13" s="195" t="str">
        <f ca="1">IF(C13&lt;&gt;"",OFFSET('Game Board'!O8,J4-1,A13)&amp;" - "&amp;OFFSET('Game Board'!P8,J4-1,A13),"")</f>
        <v>3 - 1</v>
      </c>
      <c r="K13" s="195" t="str">
        <f ca="1">IF(C13&lt;&gt;"",OFFSET('Game Board'!O8,K4-1,A13)&amp;" - "&amp;OFFSET('Game Board'!P8,K4-1,A13),"")</f>
        <v>0 - 3</v>
      </c>
      <c r="L13" s="195" t="str">
        <f ca="1">IF(C13&lt;&gt;"",OFFSET('Game Board'!O8,L4-1,A13)&amp;" - "&amp;OFFSET('Game Board'!P8,L4-1,A13),"")</f>
        <v>0 - 0</v>
      </c>
      <c r="M13" s="195" t="str">
        <f ca="1">IF(C13&lt;&gt;"",OFFSET('Game Board'!O8,M4-1,A13)&amp;" - "&amp;OFFSET('Game Board'!P8,M4-1,A13),"")</f>
        <v>0 - 1</v>
      </c>
      <c r="N13" s="195" t="str">
        <f ca="1">IF(C13&lt;&gt;"",OFFSET('Game Board'!O8,N4-1,A13)&amp;" - "&amp;OFFSET('Game Board'!P8,N4-1,A13),"")</f>
        <v>2 - 3</v>
      </c>
      <c r="O13" s="195" t="str">
        <f ca="1">IF(C13&lt;&gt;"",OFFSET('Game Board'!O8,O4-1,A13)&amp;" - "&amp;OFFSET('Game Board'!P8,O4-1,A13),"")</f>
        <v>1 - 1</v>
      </c>
      <c r="P13" s="195" t="str">
        <f ca="1">IF(C13&lt;&gt;"",OFFSET('Game Board'!O8,P4-1,A13)&amp;" - "&amp;OFFSET('Game Board'!P8,P4-1,A13),"")</f>
        <v>0 - 3</v>
      </c>
      <c r="Q13" s="195" t="str">
        <f ca="1">IF(C13&lt;&gt;"",OFFSET('Game Board'!O8,Q4-1,A13)&amp;" - "&amp;OFFSET('Game Board'!P8,Q4-1,A13),"")</f>
        <v>1 - 1</v>
      </c>
      <c r="R13" s="195" t="str">
        <f ca="1">IF(C13&lt;&gt;"",OFFSET('Game Board'!O8,R4-1,A13)&amp;" - "&amp;OFFSET('Game Board'!P8,R4-1,A13),"")</f>
        <v>1 - 2</v>
      </c>
      <c r="S13" s="195" t="str">
        <f ca="1">IF(C13&lt;&gt;"",OFFSET('Game Board'!O8,S4-1,A13)&amp;" - "&amp;OFFSET('Game Board'!P8,S4-1,A13),"")</f>
        <v>2 - 1</v>
      </c>
      <c r="T13" s="195" t="str">
        <f ca="1">IF(C13&lt;&gt;"",OFFSET('Game Board'!O8,T4-1,A13)&amp;" - "&amp;OFFSET('Game Board'!P8,T4-1,A13),"")</f>
        <v>1 - 3</v>
      </c>
      <c r="U13" s="195" t="str">
        <f ca="1">IF(C13&lt;&gt;"",OFFSET('Game Board'!O8,U4-1,A13)&amp;" - "&amp;OFFSET('Game Board'!P8,U4-1,A13),"")</f>
        <v>2 - 0</v>
      </c>
      <c r="V13" s="195" t="str">
        <f ca="1">IF(C13&lt;&gt;"",OFFSET('Game Board'!O8,V4-1,A13)&amp;" - "&amp;OFFSET('Game Board'!P8,V4-1,A13),"")</f>
        <v>1 - 2</v>
      </c>
      <c r="W13" s="195" t="str">
        <f ca="1">IF(C13&lt;&gt;"",OFFSET('Game Board'!O8,W4-1,A13)&amp;" - "&amp;OFFSET('Game Board'!P8,W4-1,A13),"")</f>
        <v>1 - 3</v>
      </c>
      <c r="X13" s="195" t="str">
        <f ca="1">IF(C13&lt;&gt;"",OFFSET('Game Board'!O8,X4-1,A13)&amp;" - "&amp;OFFSET('Game Board'!P8,X4-1,A13),"")</f>
        <v>3 - 1</v>
      </c>
      <c r="Y13" s="195" t="str">
        <f ca="1">IF(C13&lt;&gt;"",OFFSET('Game Board'!O8,Y4-1,A13)&amp;" - "&amp;OFFSET('Game Board'!P8,Y4-1,A13),"")</f>
        <v>0 - 3</v>
      </c>
      <c r="Z13" s="195" t="str">
        <f ca="1">IF(C13&lt;&gt;"",OFFSET('Game Board'!O8,Z4-1,A13)&amp;" - "&amp;OFFSET('Game Board'!P8,Z4-1,A13),"")</f>
        <v>0 - 1</v>
      </c>
      <c r="AA13" s="195" t="str">
        <f ca="1">IF(C13&lt;&gt;"",OFFSET('Game Board'!O8,AA4-1,A13)&amp;" - "&amp;OFFSET('Game Board'!P8,AA4-1,A13),"")</f>
        <v>0 - 1</v>
      </c>
      <c r="AB13" s="195" t="str">
        <f ca="1">IF(C13&lt;&gt;"",OFFSET('Game Board'!O8,AB4-1,A13)&amp;" - "&amp;OFFSET('Game Board'!P8,AB4-1,A13),"")</f>
        <v>0 - 3</v>
      </c>
      <c r="AC13" s="195" t="str">
        <f ca="1">IF(C13&lt;&gt;"",OFFSET('Game Board'!O8,AC4-1,A13)&amp;" - "&amp;OFFSET('Game Board'!P8,AC4-1,A13),"")</f>
        <v>0 - 2</v>
      </c>
      <c r="AD13" s="195" t="str">
        <f ca="1">IF(C13&lt;&gt;"",OFFSET('Game Board'!O8,AD4-1,A13)&amp;" - "&amp;OFFSET('Game Board'!P8,AD4-1,A13),"")</f>
        <v>1 - 3</v>
      </c>
      <c r="AE13" s="195" t="str">
        <f ca="1">IF(C13&lt;&gt;"",OFFSET('Game Board'!O8,AE4-1,A13)&amp;" - "&amp;OFFSET('Game Board'!P8,AE4-1,A13),"")</f>
        <v>0 - 1</v>
      </c>
      <c r="AF13" s="195" t="str">
        <f ca="1">IF(C13&lt;&gt;"",OFFSET('Game Board'!O8,AF4-1,A13)&amp;" - "&amp;OFFSET('Game Board'!P8,AF4-1,A13),"")</f>
        <v>3 - 3</v>
      </c>
      <c r="AG13" s="195" t="str">
        <f ca="1">IF(C13&lt;&gt;"",OFFSET('Game Board'!O8,AG4-1,A13)&amp;" - "&amp;OFFSET('Game Board'!P8,AG4-1,A13),"")</f>
        <v>2 - 2</v>
      </c>
      <c r="AH13" s="195" t="str">
        <f ca="1">IF(C13&lt;&gt;"",OFFSET('Game Board'!O8,AH4-1,A13)&amp;" - "&amp;OFFSET('Game Board'!P8,AH4-1,A13),"")</f>
        <v>0 - 0</v>
      </c>
      <c r="AI13" s="195" t="str">
        <f ca="1">IF(C13&lt;&gt;"",OFFSET('Game Board'!O8,AI4-1,A13)&amp;" - "&amp;OFFSET('Game Board'!P8,AI4-1,A13),"")</f>
        <v>3 - 3</v>
      </c>
      <c r="AJ13" s="195" t="str">
        <f ca="1">IF(C13&lt;&gt;"",OFFSET('Game Board'!O8,AJ4-1,A13)&amp;" - "&amp;OFFSET('Game Board'!P8,AJ4-1,A13),"")</f>
        <v>1 - 0</v>
      </c>
      <c r="AK13" s="195" t="str">
        <f ca="1">IF(C13&lt;&gt;"",OFFSET('Game Board'!O8,AK4-1,A13)&amp;" - "&amp;OFFSET('Game Board'!P8,AK4-1,A13),"")</f>
        <v>0 - 1</v>
      </c>
      <c r="AL13" s="195" t="str">
        <f ca="1">IF(C13&lt;&gt;"",OFFSET('Game Board'!O8,AL4-1,A13)&amp;" - "&amp;OFFSET('Game Board'!P8,AL4-1,A13),"")</f>
        <v>2 - 3</v>
      </c>
      <c r="AM13" s="195" t="str">
        <f ca="1">IF(C13&lt;&gt;"",OFFSET('Game Board'!O8,AM4-1,A13)&amp;" - "&amp;OFFSET('Game Board'!P8,AM4-1,A13),"")</f>
        <v>3 - 3</v>
      </c>
      <c r="AN13" s="195" t="str">
        <f ca="1">IF(C13&lt;&gt;"",OFFSET('Game Board'!O8,AN4-1,A13)&amp;" - "&amp;OFFSET('Game Board'!P8,AN4-1,A13),"")</f>
        <v>3 - 3</v>
      </c>
      <c r="AO13" s="195" t="str">
        <f ca="1">IF(C13&lt;&gt;"",OFFSET('Game Board'!O8,AO4-1,A13)&amp;" - "&amp;OFFSET('Game Board'!P8,AO4-1,A13),"")</f>
        <v>3 - 1</v>
      </c>
      <c r="AP13" s="195" t="str">
        <f ca="1">IF(C13&lt;&gt;"",OFFSET('Game Board'!O8,AP4-1,A13)&amp;" - "&amp;OFFSET('Game Board'!P8,AP4-1,A13),"")</f>
        <v>0 - 0</v>
      </c>
      <c r="AQ13" s="195" t="str">
        <f ca="1">IF(C13&lt;&gt;"",OFFSET('Game Board'!O8,AQ4-1,A13)&amp;" - "&amp;OFFSET('Game Board'!P8,AQ4-1,A13),"")</f>
        <v>2 - 0</v>
      </c>
      <c r="AR13" s="195" t="str">
        <f ca="1">IF(C13&lt;&gt;"",OFFSET('Game Board'!O8,AR4-1,A13)&amp;" - "&amp;OFFSET('Game Board'!P8,AR4-1,A13),"")</f>
        <v>3 - 3</v>
      </c>
      <c r="AS13" s="195" t="str">
        <f ca="1">IF(C13&lt;&gt;"",OFFSET('Game Board'!O8,AS4-1,A13)&amp;" - "&amp;OFFSET('Game Board'!P8,AS4-1,A13),"")</f>
        <v>3 - 0</v>
      </c>
      <c r="AT13" s="195" t="str">
        <f ca="1">IF(C13&lt;&gt;"",OFFSET('Game Board'!O8,AT4-1,A13)&amp;" - "&amp;OFFSET('Game Board'!P8,AT4-1,A13),"")</f>
        <v>3 - 2</v>
      </c>
      <c r="AU13" s="195" t="str">
        <f ca="1">IF(C13&lt;&gt;"",OFFSET('Game Board'!O8,AU4-1,A13)&amp;" - "&amp;OFFSET('Game Board'!P8,AU4-1,A13),"")</f>
        <v>2 - 2</v>
      </c>
      <c r="AV13" s="195" t="str">
        <f ca="1">IF(C13&lt;&gt;"",OFFSET('Game Board'!O8,AV4-1,A13)&amp;" - "&amp;OFFSET('Game Board'!P8,AV4-1,A13),"")</f>
        <v>2 - 1</v>
      </c>
      <c r="AW13" s="195" t="str">
        <f ca="1">IF(C13&lt;&gt;"",OFFSET('Game Board'!O8,AW4-1,A13)&amp;" - "&amp;OFFSET('Game Board'!P8,AW4-1,A13),"")</f>
        <v>1 - 3</v>
      </c>
      <c r="AX13" s="195" t="str">
        <f ca="1">IF(C13&lt;&gt;"",OFFSET('Game Board'!O8,AX4-1,A13)&amp;" - "&amp;OFFSET('Game Board'!P8,AX4-1,A13),"")</f>
        <v>3 - 2</v>
      </c>
      <c r="AY13" s="195" t="str">
        <f ca="1">IF(C13&lt;&gt;"",OFFSET('Game Board'!O8,AY4-1,A13)&amp;" - "&amp;OFFSET('Game Board'!P8,AY4-1,A13),"")</f>
        <v>0 - 3</v>
      </c>
      <c r="AZ13" s="195" t="str">
        <f ca="1">IF(C13&lt;&gt;"",OFFSET('Game Board'!O8,AZ4-1,A13)&amp;" - "&amp;OFFSET('Game Board'!P8,AZ4-1,A13),"")</f>
        <v>1 - 2</v>
      </c>
      <c r="BA13" s="195" t="str">
        <f ca="1">IF(C13&lt;&gt;"",OFFSET('Game Board'!O8,BA4-1,A13)&amp;" - "&amp;OFFSET('Game Board'!P8,BA4-1,A13),"")</f>
        <v>3 - 2</v>
      </c>
      <c r="BB13" s="195" t="str">
        <f ca="1">IF(C13&lt;&gt;"",OFFSET('Game Board'!O8,BB4-1,A13)&amp;" - "&amp;OFFSET('Game Board'!P8,BB4-1,A13),"")</f>
        <v>1 - 1</v>
      </c>
      <c r="BC13" s="195" t="str">
        <f ca="1">IF(C13&lt;&gt;"",OFFSET('Game Board'!O8,BC4+15,A13)&amp;" - "&amp;OFFSET('Game Board'!P8,BC4+15,A13),"")</f>
        <v xml:space="preserve"> - </v>
      </c>
      <c r="BD13" s="195" t="str">
        <f ca="1">IF(C13&lt;&gt;"",OFFSET('Game Board'!O8,BD4+15,A13)&amp;" - "&amp;OFFSET('Game Board'!P8,BD4+15,A13),"")</f>
        <v xml:space="preserve"> - </v>
      </c>
      <c r="BE13" s="195" t="str">
        <f ca="1">IF(C13&lt;&gt;"",OFFSET('Game Board'!O8,BE4+15,A13)&amp;" - "&amp;OFFSET('Game Board'!P8,BE4+15,A13),"")</f>
        <v xml:space="preserve"> - </v>
      </c>
      <c r="BF13" s="195" t="str">
        <f ca="1">IF(C13&lt;&gt;"",OFFSET('Game Board'!O8,BF4+15,A13)&amp;" - "&amp;OFFSET('Game Board'!P8,BF4+15,A13),"")</f>
        <v xml:space="preserve"> - </v>
      </c>
      <c r="BG13" s="195" t="str">
        <f ca="1">IF(C13&lt;&gt;"",OFFSET('Game Board'!O8,BG4+15,A13)&amp;" - "&amp;OFFSET('Game Board'!P8,BG4+15,A13),"")</f>
        <v xml:space="preserve"> - </v>
      </c>
      <c r="BH13" s="195" t="str">
        <f ca="1">IF(C13&lt;&gt;"",OFFSET('Game Board'!O8,BH4+15,A13)&amp;" - "&amp;OFFSET('Game Board'!P8,BH4+15,A13),"")</f>
        <v xml:space="preserve"> - </v>
      </c>
      <c r="BI13" s="195" t="str">
        <f ca="1">IF(C13&lt;&gt;"",OFFSET('Game Board'!O8,BI4+15,A13)&amp;" - "&amp;OFFSET('Game Board'!P8,BI4+15,A13),"")</f>
        <v xml:space="preserve"> - </v>
      </c>
      <c r="BJ13" s="195" t="str">
        <f ca="1">IF(C13&lt;&gt;"",OFFSET('Game Board'!O8,BJ4+15,A13)&amp;" - "&amp;OFFSET('Game Board'!P8,BJ4+15,A13),"")</f>
        <v xml:space="preserve"> - </v>
      </c>
      <c r="BK13" s="195" t="str">
        <f ca="1">IF(C13&lt;&gt;"",OFFSET('Game Board'!O8,BK4+15,A13)&amp;" - "&amp;OFFSET('Game Board'!P8,BK4+15,A13),"")</f>
        <v xml:space="preserve"> - </v>
      </c>
      <c r="BL13" s="195" t="str">
        <f ca="1">IF(C13&lt;&gt;"",OFFSET('Game Board'!O8,BL4+15,A13)&amp;" - "&amp;OFFSET('Game Board'!P8,BL4+15,A13),"")</f>
        <v xml:space="preserve"> - </v>
      </c>
      <c r="BM13" s="195" t="str">
        <f ca="1">IF(C13&lt;&gt;"",OFFSET('Game Board'!O8,BM4+15,A13)&amp;" - "&amp;OFFSET('Game Board'!P8,BM4+15,A13),"")</f>
        <v xml:space="preserve"> - </v>
      </c>
      <c r="BN13" s="195" t="str">
        <f ca="1">IF(C13&lt;&gt;"",OFFSET('Game Board'!O8,BN4+15,A13)&amp;" - "&amp;OFFSET('Game Board'!P8,BN4+15,A13),"")</f>
        <v xml:space="preserve"> - </v>
      </c>
      <c r="BO13" s="195" t="str">
        <f ca="1">IF(C13&lt;&gt;"",OFFSET('Game Board'!O8,BO4+15,A13)&amp;" - "&amp;OFFSET('Game Board'!P8,BO4+15,A13),"")</f>
        <v xml:space="preserve"> - </v>
      </c>
      <c r="BP13" s="195" t="str">
        <f ca="1">IF(C13&lt;&gt;"",OFFSET('Game Board'!O8,BP4+15,A13)&amp;" - "&amp;OFFSET('Game Board'!P8,BP4+15,A13),"")</f>
        <v xml:space="preserve"> - </v>
      </c>
      <c r="BQ13" s="195" t="str">
        <f ca="1">IF(C13&lt;&gt;"",OFFSET('Game Board'!O8,BQ4+15,A13)&amp;" - "&amp;OFFSET('Game Board'!P8,BQ4+15,A13),"")</f>
        <v xml:space="preserve"> - </v>
      </c>
    </row>
    <row r="14" spans="1:82" ht="15" customHeight="1" x14ac:dyDescent="0.25">
      <c r="A14" s="78">
        <f t="shared" si="3"/>
        <v>33</v>
      </c>
      <c r="B14" s="196">
        <v>4</v>
      </c>
      <c r="C14" s="200" t="str">
        <f>IF('Participant Setup'!C9&lt;&gt;"",'Participant Setup'!C9,"")</f>
        <v>Player 4</v>
      </c>
      <c r="D14" s="194">
        <f t="shared" ca="1" si="2"/>
        <v>0</v>
      </c>
      <c r="E14" s="196">
        <f ca="1">IF(C14&lt;&gt;"",OFFSET('Game Board'!M7,G4-1,A14),0)</f>
        <v>0</v>
      </c>
      <c r="F14" s="196">
        <f ca="1">IF(C14&lt;&gt;"",OFFSET('Game Board'!M90,G4-1,A14),0)</f>
        <v>0</v>
      </c>
      <c r="G14" s="195" t="str">
        <f ca="1">IF(C14&lt;&gt;"",OFFSET('Game Board'!O8,G4-1,A14)&amp;" - "&amp;OFFSET('Game Board'!P8,G4-1,A14),"")</f>
        <v xml:space="preserve"> - </v>
      </c>
      <c r="H14" s="195" t="str">
        <f ca="1">IF(C14&lt;&gt;"",OFFSET('Game Board'!O8,H4-1,A14)&amp;" - "&amp;OFFSET('Game Board'!P8,H4-1,A14),"")</f>
        <v xml:space="preserve"> - </v>
      </c>
      <c r="I14" s="195" t="str">
        <f ca="1">IF(C14&lt;&gt;"",OFFSET('Game Board'!O8,I4-1,A14)&amp;" - "&amp;OFFSET('Game Board'!P8,I4-1,A14),"")</f>
        <v xml:space="preserve"> - </v>
      </c>
      <c r="J14" s="195" t="str">
        <f ca="1">IF(C14&lt;&gt;"",OFFSET('Game Board'!O8,J4-1,A14)&amp;" - "&amp;OFFSET('Game Board'!P8,J4-1,A14),"")</f>
        <v xml:space="preserve"> - </v>
      </c>
      <c r="K14" s="195" t="str">
        <f ca="1">IF(C14&lt;&gt;"",OFFSET('Game Board'!O8,K4-1,A14)&amp;" - "&amp;OFFSET('Game Board'!P8,K4-1,A14),"")</f>
        <v xml:space="preserve"> - </v>
      </c>
      <c r="L14" s="195" t="str">
        <f ca="1">IF(C14&lt;&gt;"",OFFSET('Game Board'!O8,L4-1,A14)&amp;" - "&amp;OFFSET('Game Board'!P8,L4-1,A14),"")</f>
        <v xml:space="preserve"> - </v>
      </c>
      <c r="M14" s="195" t="str">
        <f ca="1">IF(C14&lt;&gt;"",OFFSET('Game Board'!O8,M4-1,A14)&amp;" - "&amp;OFFSET('Game Board'!P8,M4-1,A14),"")</f>
        <v xml:space="preserve"> - </v>
      </c>
      <c r="N14" s="195" t="str">
        <f ca="1">IF(C14&lt;&gt;"",OFFSET('Game Board'!O8,N4-1,A14)&amp;" - "&amp;OFFSET('Game Board'!P8,N4-1,A14),"")</f>
        <v xml:space="preserve"> - </v>
      </c>
      <c r="O14" s="195" t="str">
        <f ca="1">IF(C14&lt;&gt;"",OFFSET('Game Board'!O8,O4-1,A14)&amp;" - "&amp;OFFSET('Game Board'!P8,O4-1,A14),"")</f>
        <v xml:space="preserve"> - </v>
      </c>
      <c r="P14" s="195" t="str">
        <f ca="1">IF(C14&lt;&gt;"",OFFSET('Game Board'!O8,P4-1,A14)&amp;" - "&amp;OFFSET('Game Board'!P8,P4-1,A14),"")</f>
        <v xml:space="preserve"> - </v>
      </c>
      <c r="Q14" s="195" t="str">
        <f ca="1">IF(C14&lt;&gt;"",OFFSET('Game Board'!O8,Q4-1,A14)&amp;" - "&amp;OFFSET('Game Board'!P8,Q4-1,A14),"")</f>
        <v xml:space="preserve"> - </v>
      </c>
      <c r="R14" s="195" t="str">
        <f ca="1">IF(C14&lt;&gt;"",OFFSET('Game Board'!O8,R4-1,A14)&amp;" - "&amp;OFFSET('Game Board'!P8,R4-1,A14),"")</f>
        <v xml:space="preserve"> - </v>
      </c>
      <c r="S14" s="195" t="str">
        <f ca="1">IF(C14&lt;&gt;"",OFFSET('Game Board'!O8,S4-1,A14)&amp;" - "&amp;OFFSET('Game Board'!P8,S4-1,A14),"")</f>
        <v xml:space="preserve"> - </v>
      </c>
      <c r="T14" s="195" t="str">
        <f ca="1">IF(C14&lt;&gt;"",OFFSET('Game Board'!O8,T4-1,A14)&amp;" - "&amp;OFFSET('Game Board'!P8,T4-1,A14),"")</f>
        <v xml:space="preserve"> - </v>
      </c>
      <c r="U14" s="195" t="str">
        <f ca="1">IF(C14&lt;&gt;"",OFFSET('Game Board'!O8,U4-1,A14)&amp;" - "&amp;OFFSET('Game Board'!P8,U4-1,A14),"")</f>
        <v xml:space="preserve"> - </v>
      </c>
      <c r="V14" s="195" t="str">
        <f ca="1">IF(C14&lt;&gt;"",OFFSET('Game Board'!O8,V4-1,A14)&amp;" - "&amp;OFFSET('Game Board'!P8,V4-1,A14),"")</f>
        <v xml:space="preserve"> - </v>
      </c>
      <c r="W14" s="195" t="str">
        <f ca="1">IF(C14&lt;&gt;"",OFFSET('Game Board'!O8,W4-1,A14)&amp;" - "&amp;OFFSET('Game Board'!P8,W4-1,A14),"")</f>
        <v xml:space="preserve"> - </v>
      </c>
      <c r="X14" s="195" t="str">
        <f ca="1">IF(C14&lt;&gt;"",OFFSET('Game Board'!O8,X4-1,A14)&amp;" - "&amp;OFFSET('Game Board'!P8,X4-1,A14),"")</f>
        <v xml:space="preserve"> - </v>
      </c>
      <c r="Y14" s="195" t="str">
        <f ca="1">IF(C14&lt;&gt;"",OFFSET('Game Board'!O8,Y4-1,A14)&amp;" - "&amp;OFFSET('Game Board'!P8,Y4-1,A14),"")</f>
        <v xml:space="preserve"> - </v>
      </c>
      <c r="Z14" s="195" t="str">
        <f ca="1">IF(C14&lt;&gt;"",OFFSET('Game Board'!O8,Z4-1,A14)&amp;" - "&amp;OFFSET('Game Board'!P8,Z4-1,A14),"")</f>
        <v xml:space="preserve"> - </v>
      </c>
      <c r="AA14" s="195" t="str">
        <f ca="1">IF(C14&lt;&gt;"",OFFSET('Game Board'!O8,AA4-1,A14)&amp;" - "&amp;OFFSET('Game Board'!P8,AA4-1,A14),"")</f>
        <v xml:space="preserve"> - </v>
      </c>
      <c r="AB14" s="195" t="str">
        <f ca="1">IF(C14&lt;&gt;"",OFFSET('Game Board'!O8,AB4-1,A14)&amp;" - "&amp;OFFSET('Game Board'!P8,AB4-1,A14),"")</f>
        <v xml:space="preserve"> - </v>
      </c>
      <c r="AC14" s="195" t="str">
        <f ca="1">IF(C14&lt;&gt;"",OFFSET('Game Board'!O8,AC4-1,A14)&amp;" - "&amp;OFFSET('Game Board'!P8,AC4-1,A14),"")</f>
        <v xml:space="preserve"> - </v>
      </c>
      <c r="AD14" s="195" t="str">
        <f ca="1">IF(C14&lt;&gt;"",OFFSET('Game Board'!O8,AD4-1,A14)&amp;" - "&amp;OFFSET('Game Board'!P8,AD4-1,A14),"")</f>
        <v xml:space="preserve"> - </v>
      </c>
      <c r="AE14" s="195" t="str">
        <f ca="1">IF(C14&lt;&gt;"",OFFSET('Game Board'!O8,AE4-1,A14)&amp;" - "&amp;OFFSET('Game Board'!P8,AE4-1,A14),"")</f>
        <v xml:space="preserve"> - </v>
      </c>
      <c r="AF14" s="195" t="str">
        <f ca="1">IF(C14&lt;&gt;"",OFFSET('Game Board'!O8,AF4-1,A14)&amp;" - "&amp;OFFSET('Game Board'!P8,AF4-1,A14),"")</f>
        <v xml:space="preserve"> - </v>
      </c>
      <c r="AG14" s="195" t="str">
        <f ca="1">IF(C14&lt;&gt;"",OFFSET('Game Board'!O8,AG4-1,A14)&amp;" - "&amp;OFFSET('Game Board'!P8,AG4-1,A14),"")</f>
        <v xml:space="preserve"> - </v>
      </c>
      <c r="AH14" s="195" t="str">
        <f ca="1">IF(C14&lt;&gt;"",OFFSET('Game Board'!O8,AH4-1,A14)&amp;" - "&amp;OFFSET('Game Board'!P8,AH4-1,A14),"")</f>
        <v xml:space="preserve"> - </v>
      </c>
      <c r="AI14" s="195" t="str">
        <f ca="1">IF(C14&lt;&gt;"",OFFSET('Game Board'!O8,AI4-1,A14)&amp;" - "&amp;OFFSET('Game Board'!P8,AI4-1,A14),"")</f>
        <v xml:space="preserve"> - </v>
      </c>
      <c r="AJ14" s="195" t="str">
        <f ca="1">IF(C14&lt;&gt;"",OFFSET('Game Board'!O8,AJ4-1,A14)&amp;" - "&amp;OFFSET('Game Board'!P8,AJ4-1,A14),"")</f>
        <v xml:space="preserve"> - </v>
      </c>
      <c r="AK14" s="195" t="str">
        <f ca="1">IF(C14&lt;&gt;"",OFFSET('Game Board'!O8,AK4-1,A14)&amp;" - "&amp;OFFSET('Game Board'!P8,AK4-1,A14),"")</f>
        <v xml:space="preserve"> - </v>
      </c>
      <c r="AL14" s="195" t="str">
        <f ca="1">IF(C14&lt;&gt;"",OFFSET('Game Board'!O8,AL4-1,A14)&amp;" - "&amp;OFFSET('Game Board'!P8,AL4-1,A14),"")</f>
        <v xml:space="preserve"> - </v>
      </c>
      <c r="AM14" s="195" t="str">
        <f ca="1">IF(C14&lt;&gt;"",OFFSET('Game Board'!O8,AM4-1,A14)&amp;" - "&amp;OFFSET('Game Board'!P8,AM4-1,A14),"")</f>
        <v xml:space="preserve"> - </v>
      </c>
      <c r="AN14" s="195" t="str">
        <f ca="1">IF(C14&lt;&gt;"",OFFSET('Game Board'!O8,AN4-1,A14)&amp;" - "&amp;OFFSET('Game Board'!P8,AN4-1,A14),"")</f>
        <v xml:space="preserve"> - </v>
      </c>
      <c r="AO14" s="195" t="str">
        <f ca="1">IF(C14&lt;&gt;"",OFFSET('Game Board'!O8,AO4-1,A14)&amp;" - "&amp;OFFSET('Game Board'!P8,AO4-1,A14),"")</f>
        <v xml:space="preserve"> - </v>
      </c>
      <c r="AP14" s="195" t="str">
        <f ca="1">IF(C14&lt;&gt;"",OFFSET('Game Board'!O8,AP4-1,A14)&amp;" - "&amp;OFFSET('Game Board'!P8,AP4-1,A14),"")</f>
        <v xml:space="preserve"> - </v>
      </c>
      <c r="AQ14" s="195" t="str">
        <f ca="1">IF(C14&lt;&gt;"",OFFSET('Game Board'!O8,AQ4-1,A14)&amp;" - "&amp;OFFSET('Game Board'!P8,AQ4-1,A14),"")</f>
        <v xml:space="preserve"> - </v>
      </c>
      <c r="AR14" s="195" t="str">
        <f ca="1">IF(C14&lt;&gt;"",OFFSET('Game Board'!O8,AR4-1,A14)&amp;" - "&amp;OFFSET('Game Board'!P8,AR4-1,A14),"")</f>
        <v xml:space="preserve"> - </v>
      </c>
      <c r="AS14" s="195" t="str">
        <f ca="1">IF(C14&lt;&gt;"",OFFSET('Game Board'!O8,AS4-1,A14)&amp;" - "&amp;OFFSET('Game Board'!P8,AS4-1,A14),"")</f>
        <v xml:space="preserve"> - </v>
      </c>
      <c r="AT14" s="195" t="str">
        <f ca="1">IF(C14&lt;&gt;"",OFFSET('Game Board'!O8,AT4-1,A14)&amp;" - "&amp;OFFSET('Game Board'!P8,AT4-1,A14),"")</f>
        <v xml:space="preserve"> - </v>
      </c>
      <c r="AU14" s="195" t="str">
        <f ca="1">IF(C14&lt;&gt;"",OFFSET('Game Board'!O8,AU4-1,A14)&amp;" - "&amp;OFFSET('Game Board'!P8,AU4-1,A14),"")</f>
        <v xml:space="preserve"> - </v>
      </c>
      <c r="AV14" s="195" t="str">
        <f ca="1">IF(C14&lt;&gt;"",OFFSET('Game Board'!O8,AV4-1,A14)&amp;" - "&amp;OFFSET('Game Board'!P8,AV4-1,A14),"")</f>
        <v xml:space="preserve"> - </v>
      </c>
      <c r="AW14" s="195" t="str">
        <f ca="1">IF(C14&lt;&gt;"",OFFSET('Game Board'!O8,AW4-1,A14)&amp;" - "&amp;OFFSET('Game Board'!P8,AW4-1,A14),"")</f>
        <v xml:space="preserve"> - </v>
      </c>
      <c r="AX14" s="195" t="str">
        <f ca="1">IF(C14&lt;&gt;"",OFFSET('Game Board'!O8,AX4-1,A14)&amp;" - "&amp;OFFSET('Game Board'!P8,AX4-1,A14),"")</f>
        <v xml:space="preserve"> - </v>
      </c>
      <c r="AY14" s="195" t="str">
        <f ca="1">IF(C14&lt;&gt;"",OFFSET('Game Board'!O8,AY4-1,A14)&amp;" - "&amp;OFFSET('Game Board'!P8,AY4-1,A14),"")</f>
        <v xml:space="preserve"> - </v>
      </c>
      <c r="AZ14" s="195" t="str">
        <f ca="1">IF(C14&lt;&gt;"",OFFSET('Game Board'!O8,AZ4-1,A14)&amp;" - "&amp;OFFSET('Game Board'!P8,AZ4-1,A14),"")</f>
        <v xml:space="preserve"> - </v>
      </c>
      <c r="BA14" s="195" t="str">
        <f ca="1">IF(C14&lt;&gt;"",OFFSET('Game Board'!O8,BA4-1,A14)&amp;" - "&amp;OFFSET('Game Board'!P8,BA4-1,A14),"")</f>
        <v xml:space="preserve"> - </v>
      </c>
      <c r="BB14" s="195" t="str">
        <f ca="1">IF(C14&lt;&gt;"",OFFSET('Game Board'!O8,BB4-1,A14)&amp;" - "&amp;OFFSET('Game Board'!P8,BB4-1,A14),"")</f>
        <v xml:space="preserve"> - </v>
      </c>
      <c r="BC14" s="195" t="str">
        <f ca="1">IF(C14&lt;&gt;"",OFFSET('Game Board'!O8,BC4+15,A14)&amp;" - "&amp;OFFSET('Game Board'!P8,BC4+15,A14),"")</f>
        <v xml:space="preserve"> - </v>
      </c>
      <c r="BD14" s="195" t="str">
        <f ca="1">IF(C14&lt;&gt;"",OFFSET('Game Board'!O8,BD4+15,A14)&amp;" - "&amp;OFFSET('Game Board'!P8,BD4+15,A14),"")</f>
        <v xml:space="preserve"> - </v>
      </c>
      <c r="BE14" s="195" t="str">
        <f ca="1">IF(C14&lt;&gt;"",OFFSET('Game Board'!O8,BE4+15,A14)&amp;" - "&amp;OFFSET('Game Board'!P8,BE4+15,A14),"")</f>
        <v xml:space="preserve"> - </v>
      </c>
      <c r="BF14" s="195" t="str">
        <f ca="1">IF(C14&lt;&gt;"",OFFSET('Game Board'!O8,BF4+15,A14)&amp;" - "&amp;OFFSET('Game Board'!P8,BF4+15,A14),"")</f>
        <v xml:space="preserve"> - </v>
      </c>
      <c r="BG14" s="195" t="str">
        <f ca="1">IF(C14&lt;&gt;"",OFFSET('Game Board'!O8,BG4+15,A14)&amp;" - "&amp;OFFSET('Game Board'!P8,BG4+15,A14),"")</f>
        <v xml:space="preserve"> - </v>
      </c>
      <c r="BH14" s="195" t="str">
        <f ca="1">IF(C14&lt;&gt;"",OFFSET('Game Board'!O8,BH4+15,A14)&amp;" - "&amp;OFFSET('Game Board'!P8,BH4+15,A14),"")</f>
        <v xml:space="preserve"> - </v>
      </c>
      <c r="BI14" s="195" t="str">
        <f ca="1">IF(C14&lt;&gt;"",OFFSET('Game Board'!O8,BI4+15,A14)&amp;" - "&amp;OFFSET('Game Board'!P8,BI4+15,A14),"")</f>
        <v xml:space="preserve"> - </v>
      </c>
      <c r="BJ14" s="195" t="str">
        <f ca="1">IF(C14&lt;&gt;"",OFFSET('Game Board'!O8,BJ4+15,A14)&amp;" - "&amp;OFFSET('Game Board'!P8,BJ4+15,A14),"")</f>
        <v xml:space="preserve"> - </v>
      </c>
      <c r="BK14" s="195" t="str">
        <f ca="1">IF(C14&lt;&gt;"",OFFSET('Game Board'!O8,BK4+15,A14)&amp;" - "&amp;OFFSET('Game Board'!P8,BK4+15,A14),"")</f>
        <v xml:space="preserve"> - </v>
      </c>
      <c r="BL14" s="195" t="str">
        <f ca="1">IF(C14&lt;&gt;"",OFFSET('Game Board'!O8,BL4+15,A14)&amp;" - "&amp;OFFSET('Game Board'!P8,BL4+15,A14),"")</f>
        <v xml:space="preserve"> - </v>
      </c>
      <c r="BM14" s="195" t="str">
        <f ca="1">IF(C14&lt;&gt;"",OFFSET('Game Board'!O8,BM4+15,A14)&amp;" - "&amp;OFFSET('Game Board'!P8,BM4+15,A14),"")</f>
        <v xml:space="preserve"> - </v>
      </c>
      <c r="BN14" s="195" t="str">
        <f ca="1">IF(C14&lt;&gt;"",OFFSET('Game Board'!O8,BN4+15,A14)&amp;" - "&amp;OFFSET('Game Board'!P8,BN4+15,A14),"")</f>
        <v xml:space="preserve"> - </v>
      </c>
      <c r="BO14" s="195" t="str">
        <f ca="1">IF(C14&lt;&gt;"",OFFSET('Game Board'!O8,BO4+15,A14)&amp;" - "&amp;OFFSET('Game Board'!P8,BO4+15,A14),"")</f>
        <v xml:space="preserve"> - </v>
      </c>
      <c r="BP14" s="195" t="str">
        <f ca="1">IF(C14&lt;&gt;"",OFFSET('Game Board'!O8,BP4+15,A14)&amp;" - "&amp;OFFSET('Game Board'!P8,BP4+15,A14),"")</f>
        <v xml:space="preserve"> - </v>
      </c>
      <c r="BQ14" s="195" t="str">
        <f ca="1">IF(C14&lt;&gt;"",OFFSET('Game Board'!O8,BQ4+15,A14)&amp;" - "&amp;OFFSET('Game Board'!P8,BQ4+15,A14),"")</f>
        <v xml:space="preserve"> - </v>
      </c>
    </row>
    <row r="15" spans="1:82" ht="15" customHeight="1" x14ac:dyDescent="0.25">
      <c r="A15" s="78">
        <f t="shared" si="3"/>
        <v>44</v>
      </c>
      <c r="B15" s="196">
        <v>5</v>
      </c>
      <c r="C15" s="200" t="str">
        <f>IF('Participant Setup'!C10&lt;&gt;"",'Participant Setup'!C10,"")</f>
        <v>Player 5</v>
      </c>
      <c r="D15" s="194">
        <f t="shared" ca="1" si="2"/>
        <v>0</v>
      </c>
      <c r="E15" s="196">
        <f ca="1">IF(C15&lt;&gt;"",OFFSET('Game Board'!M7,G4-1,A15),0)</f>
        <v>0</v>
      </c>
      <c r="F15" s="196">
        <f ca="1">IF(C15&lt;&gt;"",OFFSET('Game Board'!M90,G4-1,A15),0)</f>
        <v>0</v>
      </c>
      <c r="G15" s="195" t="str">
        <f ca="1">IF(C15&lt;&gt;"",OFFSET('Game Board'!O8,G4-1,A15)&amp;" - "&amp;OFFSET('Game Board'!P8,G4-1,A15),"")</f>
        <v xml:space="preserve"> - </v>
      </c>
      <c r="H15" s="195" t="str">
        <f ca="1">IF(C15&lt;&gt;"",OFFSET('Game Board'!O8,H4-1,A15)&amp;" - "&amp;OFFSET('Game Board'!P8,H4-1,A15),"")</f>
        <v xml:space="preserve"> - </v>
      </c>
      <c r="I15" s="195" t="str">
        <f ca="1">IF(C15&lt;&gt;"",OFFSET('Game Board'!O8,I4-1,A15)&amp;" - "&amp;OFFSET('Game Board'!P8,I4-1,A15),"")</f>
        <v xml:space="preserve"> - </v>
      </c>
      <c r="J15" s="195" t="str">
        <f ca="1">IF(C15&lt;&gt;"",OFFSET('Game Board'!O8,J4-1,A15)&amp;" - "&amp;OFFSET('Game Board'!P8,J4-1,A15),"")</f>
        <v xml:space="preserve"> - </v>
      </c>
      <c r="K15" s="195" t="str">
        <f ca="1">IF(C15&lt;&gt;"",OFFSET('Game Board'!O8,K4-1,A15)&amp;" - "&amp;OFFSET('Game Board'!P8,K4-1,A15),"")</f>
        <v xml:space="preserve"> - </v>
      </c>
      <c r="L15" s="195" t="str">
        <f ca="1">IF(C15&lt;&gt;"",OFFSET('Game Board'!O8,L4-1,A15)&amp;" - "&amp;OFFSET('Game Board'!P8,L4-1,A15),"")</f>
        <v xml:space="preserve"> - </v>
      </c>
      <c r="M15" s="195" t="str">
        <f ca="1">IF(C15&lt;&gt;"",OFFSET('Game Board'!O8,M4-1,A15)&amp;" - "&amp;OFFSET('Game Board'!P8,M4-1,A15),"")</f>
        <v xml:space="preserve"> - </v>
      </c>
      <c r="N15" s="195" t="str">
        <f ca="1">IF(C15&lt;&gt;"",OFFSET('Game Board'!O8,N4-1,A15)&amp;" - "&amp;OFFSET('Game Board'!P8,N4-1,A15),"")</f>
        <v xml:space="preserve"> - </v>
      </c>
      <c r="O15" s="195" t="str">
        <f ca="1">IF(C15&lt;&gt;"",OFFSET('Game Board'!O8,O4-1,A15)&amp;" - "&amp;OFFSET('Game Board'!P8,O4-1,A15),"")</f>
        <v xml:space="preserve"> - </v>
      </c>
      <c r="P15" s="195" t="str">
        <f ca="1">IF(C15&lt;&gt;"",OFFSET('Game Board'!O8,P4-1,A15)&amp;" - "&amp;OFFSET('Game Board'!P8,P4-1,A15),"")</f>
        <v xml:space="preserve"> - </v>
      </c>
      <c r="Q15" s="195" t="str">
        <f ca="1">IF(C15&lt;&gt;"",OFFSET('Game Board'!O8,Q4-1,A15)&amp;" - "&amp;OFFSET('Game Board'!P8,Q4-1,A15),"")</f>
        <v xml:space="preserve"> - </v>
      </c>
      <c r="R15" s="195" t="str">
        <f ca="1">IF(C15&lt;&gt;"",OFFSET('Game Board'!O8,R4-1,A15)&amp;" - "&amp;OFFSET('Game Board'!P8,R4-1,A15),"")</f>
        <v xml:space="preserve"> - </v>
      </c>
      <c r="S15" s="195" t="str">
        <f ca="1">IF(C15&lt;&gt;"",OFFSET('Game Board'!O8,S4-1,A15)&amp;" - "&amp;OFFSET('Game Board'!P8,S4-1,A15),"")</f>
        <v xml:space="preserve"> - </v>
      </c>
      <c r="T15" s="195" t="str">
        <f ca="1">IF(C15&lt;&gt;"",OFFSET('Game Board'!O8,T4-1,A15)&amp;" - "&amp;OFFSET('Game Board'!P8,T4-1,A15),"")</f>
        <v xml:space="preserve"> - </v>
      </c>
      <c r="U15" s="195" t="str">
        <f ca="1">IF(C15&lt;&gt;"",OFFSET('Game Board'!O8,U4-1,A15)&amp;" - "&amp;OFFSET('Game Board'!P8,U4-1,A15),"")</f>
        <v xml:space="preserve"> - </v>
      </c>
      <c r="V15" s="195" t="str">
        <f ca="1">IF(C15&lt;&gt;"",OFFSET('Game Board'!O8,V4-1,A15)&amp;" - "&amp;OFFSET('Game Board'!P8,V4-1,A15),"")</f>
        <v xml:space="preserve"> - </v>
      </c>
      <c r="W15" s="195" t="str">
        <f ca="1">IF(C15&lt;&gt;"",OFFSET('Game Board'!O8,W4-1,A15)&amp;" - "&amp;OFFSET('Game Board'!P8,W4-1,A15),"")</f>
        <v xml:space="preserve"> - </v>
      </c>
      <c r="X15" s="195" t="str">
        <f ca="1">IF(C15&lt;&gt;"",OFFSET('Game Board'!O8,X4-1,A15)&amp;" - "&amp;OFFSET('Game Board'!P8,X4-1,A15),"")</f>
        <v xml:space="preserve"> - </v>
      </c>
      <c r="Y15" s="195" t="str">
        <f ca="1">IF(C15&lt;&gt;"",OFFSET('Game Board'!O8,Y4-1,A15)&amp;" - "&amp;OFFSET('Game Board'!P8,Y4-1,A15),"")</f>
        <v xml:space="preserve"> - </v>
      </c>
      <c r="Z15" s="195" t="str">
        <f ca="1">IF(C15&lt;&gt;"",OFFSET('Game Board'!O8,Z4-1,A15)&amp;" - "&amp;OFFSET('Game Board'!P8,Z4-1,A15),"")</f>
        <v xml:space="preserve"> - </v>
      </c>
      <c r="AA15" s="195" t="str">
        <f ca="1">IF(C15&lt;&gt;"",OFFSET('Game Board'!O8,AA4-1,A15)&amp;" - "&amp;OFFSET('Game Board'!P8,AA4-1,A15),"")</f>
        <v xml:space="preserve"> - </v>
      </c>
      <c r="AB15" s="195" t="str">
        <f ca="1">IF(C15&lt;&gt;"",OFFSET('Game Board'!O8,AB4-1,A15)&amp;" - "&amp;OFFSET('Game Board'!P8,AB4-1,A15),"")</f>
        <v xml:space="preserve"> - </v>
      </c>
      <c r="AC15" s="195" t="str">
        <f ca="1">IF(C15&lt;&gt;"",OFFSET('Game Board'!O8,AC4-1,A15)&amp;" - "&amp;OFFSET('Game Board'!P8,AC4-1,A15),"")</f>
        <v xml:space="preserve"> - </v>
      </c>
      <c r="AD15" s="195" t="str">
        <f ca="1">IF(C15&lt;&gt;"",OFFSET('Game Board'!O8,AD4-1,A15)&amp;" - "&amp;OFFSET('Game Board'!P8,AD4-1,A15),"")</f>
        <v xml:space="preserve"> - </v>
      </c>
      <c r="AE15" s="195" t="str">
        <f ca="1">IF(C15&lt;&gt;"",OFFSET('Game Board'!O8,AE4-1,A15)&amp;" - "&amp;OFFSET('Game Board'!P8,AE4-1,A15),"")</f>
        <v xml:space="preserve"> - </v>
      </c>
      <c r="AF15" s="195" t="str">
        <f ca="1">IF(C15&lt;&gt;"",OFFSET('Game Board'!O8,AF4-1,A15)&amp;" - "&amp;OFFSET('Game Board'!P8,AF4-1,A15),"")</f>
        <v xml:space="preserve"> - </v>
      </c>
      <c r="AG15" s="195" t="str">
        <f ca="1">IF(C15&lt;&gt;"",OFFSET('Game Board'!O8,AG4-1,A15)&amp;" - "&amp;OFFSET('Game Board'!P8,AG4-1,A15),"")</f>
        <v xml:space="preserve"> - </v>
      </c>
      <c r="AH15" s="195" t="str">
        <f ca="1">IF(C15&lt;&gt;"",OFFSET('Game Board'!O8,AH4-1,A15)&amp;" - "&amp;OFFSET('Game Board'!P8,AH4-1,A15),"")</f>
        <v xml:space="preserve"> - </v>
      </c>
      <c r="AI15" s="195" t="str">
        <f ca="1">IF(C15&lt;&gt;"",OFFSET('Game Board'!O8,AI4-1,A15)&amp;" - "&amp;OFFSET('Game Board'!P8,AI4-1,A15),"")</f>
        <v xml:space="preserve"> - </v>
      </c>
      <c r="AJ15" s="195" t="str">
        <f ca="1">IF(C15&lt;&gt;"",OFFSET('Game Board'!O8,AJ4-1,A15)&amp;" - "&amp;OFFSET('Game Board'!P8,AJ4-1,A15),"")</f>
        <v xml:space="preserve"> - </v>
      </c>
      <c r="AK15" s="195" t="str">
        <f ca="1">IF(C15&lt;&gt;"",OFFSET('Game Board'!O8,AK4-1,A15)&amp;" - "&amp;OFFSET('Game Board'!P8,AK4-1,A15),"")</f>
        <v xml:space="preserve"> - </v>
      </c>
      <c r="AL15" s="195" t="str">
        <f ca="1">IF(C15&lt;&gt;"",OFFSET('Game Board'!O8,AL4-1,A15)&amp;" - "&amp;OFFSET('Game Board'!P8,AL4-1,A15),"")</f>
        <v xml:space="preserve"> - </v>
      </c>
      <c r="AM15" s="195" t="str">
        <f ca="1">IF(C15&lt;&gt;"",OFFSET('Game Board'!O8,AM4-1,A15)&amp;" - "&amp;OFFSET('Game Board'!P8,AM4-1,A15),"")</f>
        <v xml:space="preserve"> - </v>
      </c>
      <c r="AN15" s="195" t="str">
        <f ca="1">IF(C15&lt;&gt;"",OFFSET('Game Board'!O8,AN4-1,A15)&amp;" - "&amp;OFFSET('Game Board'!P8,AN4-1,A15),"")</f>
        <v xml:space="preserve"> - </v>
      </c>
      <c r="AO15" s="195" t="str">
        <f ca="1">IF(C15&lt;&gt;"",OFFSET('Game Board'!O8,AO4-1,A15)&amp;" - "&amp;OFFSET('Game Board'!P8,AO4-1,A15),"")</f>
        <v xml:space="preserve"> - </v>
      </c>
      <c r="AP15" s="195" t="str">
        <f ca="1">IF(C15&lt;&gt;"",OFFSET('Game Board'!O8,AP4-1,A15)&amp;" - "&amp;OFFSET('Game Board'!P8,AP4-1,A15),"")</f>
        <v xml:space="preserve"> - </v>
      </c>
      <c r="AQ15" s="195" t="str">
        <f ca="1">IF(C15&lt;&gt;"",OFFSET('Game Board'!O8,AQ4-1,A15)&amp;" - "&amp;OFFSET('Game Board'!P8,AQ4-1,A15),"")</f>
        <v xml:space="preserve"> - </v>
      </c>
      <c r="AR15" s="195" t="str">
        <f ca="1">IF(C15&lt;&gt;"",OFFSET('Game Board'!O8,AR4-1,A15)&amp;" - "&amp;OFFSET('Game Board'!P8,AR4-1,A15),"")</f>
        <v xml:space="preserve"> - </v>
      </c>
      <c r="AS15" s="195" t="str">
        <f ca="1">IF(C15&lt;&gt;"",OFFSET('Game Board'!O8,AS4-1,A15)&amp;" - "&amp;OFFSET('Game Board'!P8,AS4-1,A15),"")</f>
        <v xml:space="preserve"> - </v>
      </c>
      <c r="AT15" s="195" t="str">
        <f ca="1">IF(C15&lt;&gt;"",OFFSET('Game Board'!O8,AT4-1,A15)&amp;" - "&amp;OFFSET('Game Board'!P8,AT4-1,A15),"")</f>
        <v xml:space="preserve"> - </v>
      </c>
      <c r="AU15" s="195" t="str">
        <f ca="1">IF(C15&lt;&gt;"",OFFSET('Game Board'!O8,AU4-1,A15)&amp;" - "&amp;OFFSET('Game Board'!P8,AU4-1,A15),"")</f>
        <v xml:space="preserve"> - </v>
      </c>
      <c r="AV15" s="195" t="str">
        <f ca="1">IF(C15&lt;&gt;"",OFFSET('Game Board'!O8,AV4-1,A15)&amp;" - "&amp;OFFSET('Game Board'!P8,AV4-1,A15),"")</f>
        <v xml:space="preserve"> - </v>
      </c>
      <c r="AW15" s="195" t="str">
        <f ca="1">IF(C15&lt;&gt;"",OFFSET('Game Board'!O8,AW4-1,A15)&amp;" - "&amp;OFFSET('Game Board'!P8,AW4-1,A15),"")</f>
        <v xml:space="preserve"> - </v>
      </c>
      <c r="AX15" s="195" t="str">
        <f ca="1">IF(C15&lt;&gt;"",OFFSET('Game Board'!O8,AX4-1,A15)&amp;" - "&amp;OFFSET('Game Board'!P8,AX4-1,A15),"")</f>
        <v xml:space="preserve"> - </v>
      </c>
      <c r="AY15" s="195" t="str">
        <f ca="1">IF(C15&lt;&gt;"",OFFSET('Game Board'!O8,AY4-1,A15)&amp;" - "&amp;OFFSET('Game Board'!P8,AY4-1,A15),"")</f>
        <v xml:space="preserve"> - </v>
      </c>
      <c r="AZ15" s="195" t="str">
        <f ca="1">IF(C15&lt;&gt;"",OFFSET('Game Board'!O8,AZ4-1,A15)&amp;" - "&amp;OFFSET('Game Board'!P8,AZ4-1,A15),"")</f>
        <v xml:space="preserve"> - </v>
      </c>
      <c r="BA15" s="195" t="str">
        <f ca="1">IF(C15&lt;&gt;"",OFFSET('Game Board'!O8,BA4-1,A15)&amp;" - "&amp;OFFSET('Game Board'!P8,BA4-1,A15),"")</f>
        <v xml:space="preserve"> - </v>
      </c>
      <c r="BB15" s="195" t="str">
        <f ca="1">IF(C15&lt;&gt;"",OFFSET('Game Board'!O8,BB4-1,A15)&amp;" - "&amp;OFFSET('Game Board'!P8,BB4-1,A15),"")</f>
        <v xml:space="preserve"> - </v>
      </c>
      <c r="BC15" s="195" t="str">
        <f ca="1">IF(C15&lt;&gt;"",OFFSET('Game Board'!O8,BC4+15,A15)&amp;" - "&amp;OFFSET('Game Board'!P8,BC4+15,A15),"")</f>
        <v xml:space="preserve"> - </v>
      </c>
      <c r="BD15" s="195" t="str">
        <f ca="1">IF(C15&lt;&gt;"",OFFSET('Game Board'!O8,BD4+15,A15)&amp;" - "&amp;OFFSET('Game Board'!P8,BD4+15,A15),"")</f>
        <v xml:space="preserve"> - </v>
      </c>
      <c r="BE15" s="195" t="str">
        <f ca="1">IF(C15&lt;&gt;"",OFFSET('Game Board'!O8,BE4+15,A15)&amp;" - "&amp;OFFSET('Game Board'!P8,BE4+15,A15),"")</f>
        <v xml:space="preserve"> - </v>
      </c>
      <c r="BF15" s="195" t="str">
        <f ca="1">IF(C15&lt;&gt;"",OFFSET('Game Board'!O8,BF4+15,A15)&amp;" - "&amp;OFFSET('Game Board'!P8,BF4+15,A15),"")</f>
        <v xml:space="preserve"> - </v>
      </c>
      <c r="BG15" s="195" t="str">
        <f ca="1">IF(C15&lt;&gt;"",OFFSET('Game Board'!O8,BG4+15,A15)&amp;" - "&amp;OFFSET('Game Board'!P8,BG4+15,A15),"")</f>
        <v xml:space="preserve"> - </v>
      </c>
      <c r="BH15" s="195" t="str">
        <f ca="1">IF(C15&lt;&gt;"",OFFSET('Game Board'!O8,BH4+15,A15)&amp;" - "&amp;OFFSET('Game Board'!P8,BH4+15,A15),"")</f>
        <v xml:space="preserve"> - </v>
      </c>
      <c r="BI15" s="195" t="str">
        <f ca="1">IF(C15&lt;&gt;"",OFFSET('Game Board'!O8,BI4+15,A15)&amp;" - "&amp;OFFSET('Game Board'!P8,BI4+15,A15),"")</f>
        <v xml:space="preserve"> - </v>
      </c>
      <c r="BJ15" s="195" t="str">
        <f ca="1">IF(C15&lt;&gt;"",OFFSET('Game Board'!O8,BJ4+15,A15)&amp;" - "&amp;OFFSET('Game Board'!P8,BJ4+15,A15),"")</f>
        <v xml:space="preserve"> - </v>
      </c>
      <c r="BK15" s="195" t="str">
        <f ca="1">IF(C15&lt;&gt;"",OFFSET('Game Board'!O8,BK4+15,A15)&amp;" - "&amp;OFFSET('Game Board'!P8,BK4+15,A15),"")</f>
        <v xml:space="preserve"> - </v>
      </c>
      <c r="BL15" s="195" t="str">
        <f ca="1">IF(C15&lt;&gt;"",OFFSET('Game Board'!O8,BL4+15,A15)&amp;" - "&amp;OFFSET('Game Board'!P8,BL4+15,A15),"")</f>
        <v xml:space="preserve"> - </v>
      </c>
      <c r="BM15" s="195" t="str">
        <f ca="1">IF(C15&lt;&gt;"",OFFSET('Game Board'!O8,BM4+15,A15)&amp;" - "&amp;OFFSET('Game Board'!P8,BM4+15,A15),"")</f>
        <v xml:space="preserve"> - </v>
      </c>
      <c r="BN15" s="195" t="str">
        <f ca="1">IF(C15&lt;&gt;"",OFFSET('Game Board'!O8,BN4+15,A15)&amp;" - "&amp;OFFSET('Game Board'!P8,BN4+15,A15),"")</f>
        <v xml:space="preserve"> - </v>
      </c>
      <c r="BO15" s="195" t="str">
        <f ca="1">IF(C15&lt;&gt;"",OFFSET('Game Board'!O8,BO4+15,A15)&amp;" - "&amp;OFFSET('Game Board'!P8,BO4+15,A15),"")</f>
        <v xml:space="preserve"> - </v>
      </c>
      <c r="BP15" s="195" t="str">
        <f ca="1">IF(C15&lt;&gt;"",OFFSET('Game Board'!O8,BP4+15,A15)&amp;" - "&amp;OFFSET('Game Board'!P8,BP4+15,A15),"")</f>
        <v xml:space="preserve"> - </v>
      </c>
      <c r="BQ15" s="195" t="str">
        <f ca="1">IF(C15&lt;&gt;"",OFFSET('Game Board'!O8,BQ4+15,A15)&amp;" - "&amp;OFFSET('Game Board'!P8,BQ4+15,A15),"")</f>
        <v xml:space="preserve"> - </v>
      </c>
    </row>
    <row r="16" spans="1:82" ht="15" customHeight="1" x14ac:dyDescent="0.25">
      <c r="A16" s="78">
        <f t="shared" si="3"/>
        <v>55</v>
      </c>
      <c r="B16" s="196">
        <v>6</v>
      </c>
      <c r="C16" s="200" t="str">
        <f>IF('Participant Setup'!C11&lt;&gt;"",'Participant Setup'!C11,"")</f>
        <v>Player 6</v>
      </c>
      <c r="D16" s="194">
        <f t="shared" ca="1" si="2"/>
        <v>0</v>
      </c>
      <c r="E16" s="196">
        <f ca="1">IF(C16&lt;&gt;"",OFFSET('Game Board'!M7,G4-1,A16),0)</f>
        <v>0</v>
      </c>
      <c r="F16" s="196">
        <f ca="1">IF(C16&lt;&gt;"",OFFSET('Game Board'!M90,G4-1,A16),0)</f>
        <v>0</v>
      </c>
      <c r="G16" s="195" t="str">
        <f ca="1">IF(C16&lt;&gt;"",OFFSET('Game Board'!O8,G4-1,A16)&amp;" - "&amp;OFFSET('Game Board'!P8,G4-1,A16),"")</f>
        <v xml:space="preserve"> - </v>
      </c>
      <c r="H16" s="195" t="str">
        <f ca="1">IF(C16&lt;&gt;"",OFFSET('Game Board'!O8,H4-1,A16)&amp;" - "&amp;OFFSET('Game Board'!P8,H4-1,A16),"")</f>
        <v xml:space="preserve"> - </v>
      </c>
      <c r="I16" s="195" t="str">
        <f ca="1">IF(C16&lt;&gt;"",OFFSET('Game Board'!O8,I4-1,A16)&amp;" - "&amp;OFFSET('Game Board'!P8,I4-1,A16),"")</f>
        <v xml:space="preserve"> - </v>
      </c>
      <c r="J16" s="195" t="str">
        <f ca="1">IF(C16&lt;&gt;"",OFFSET('Game Board'!O8,J4-1,A16)&amp;" - "&amp;OFFSET('Game Board'!P8,J4-1,A16),"")</f>
        <v xml:space="preserve"> - </v>
      </c>
      <c r="K16" s="195" t="str">
        <f ca="1">IF(C16&lt;&gt;"",OFFSET('Game Board'!O8,K4-1,A16)&amp;" - "&amp;OFFSET('Game Board'!P8,K4-1,A16),"")</f>
        <v xml:space="preserve"> - </v>
      </c>
      <c r="L16" s="195" t="str">
        <f ca="1">IF(C16&lt;&gt;"",OFFSET('Game Board'!O8,L4-1,A16)&amp;" - "&amp;OFFSET('Game Board'!P8,L4-1,A16),"")</f>
        <v xml:space="preserve"> - </v>
      </c>
      <c r="M16" s="195" t="str">
        <f ca="1">IF(C16&lt;&gt;"",OFFSET('Game Board'!O8,M4-1,A16)&amp;" - "&amp;OFFSET('Game Board'!P8,M4-1,A16),"")</f>
        <v xml:space="preserve"> - </v>
      </c>
      <c r="N16" s="195" t="str">
        <f ca="1">IF(C16&lt;&gt;"",OFFSET('Game Board'!O8,N4-1,A16)&amp;" - "&amp;OFFSET('Game Board'!P8,N4-1,A16),"")</f>
        <v xml:space="preserve"> - </v>
      </c>
      <c r="O16" s="195" t="str">
        <f ca="1">IF(C16&lt;&gt;"",OFFSET('Game Board'!O8,O4-1,A16)&amp;" - "&amp;OFFSET('Game Board'!P8,O4-1,A16),"")</f>
        <v xml:space="preserve"> - </v>
      </c>
      <c r="P16" s="195" t="str">
        <f ca="1">IF(C16&lt;&gt;"",OFFSET('Game Board'!O8,P4-1,A16)&amp;" - "&amp;OFFSET('Game Board'!P8,P4-1,A16),"")</f>
        <v xml:space="preserve"> - </v>
      </c>
      <c r="Q16" s="195" t="str">
        <f ca="1">IF(C16&lt;&gt;"",OFFSET('Game Board'!O8,Q4-1,A16)&amp;" - "&amp;OFFSET('Game Board'!P8,Q4-1,A16),"")</f>
        <v xml:space="preserve"> - </v>
      </c>
      <c r="R16" s="195" t="str">
        <f ca="1">IF(C16&lt;&gt;"",OFFSET('Game Board'!O8,R4-1,A16)&amp;" - "&amp;OFFSET('Game Board'!P8,R4-1,A16),"")</f>
        <v xml:space="preserve"> - </v>
      </c>
      <c r="S16" s="195" t="str">
        <f ca="1">IF(C16&lt;&gt;"",OFFSET('Game Board'!O8,S4-1,A16)&amp;" - "&amp;OFFSET('Game Board'!P8,S4-1,A16),"")</f>
        <v xml:space="preserve"> - </v>
      </c>
      <c r="T16" s="195" t="str">
        <f ca="1">IF(C16&lt;&gt;"",OFFSET('Game Board'!O8,T4-1,A16)&amp;" - "&amp;OFFSET('Game Board'!P8,T4-1,A16),"")</f>
        <v xml:space="preserve"> - </v>
      </c>
      <c r="U16" s="195" t="str">
        <f ca="1">IF(C16&lt;&gt;"",OFFSET('Game Board'!O8,U4-1,A16)&amp;" - "&amp;OFFSET('Game Board'!P8,U4-1,A16),"")</f>
        <v xml:space="preserve"> - </v>
      </c>
      <c r="V16" s="195" t="str">
        <f ca="1">IF(C16&lt;&gt;"",OFFSET('Game Board'!O8,V4-1,A16)&amp;" - "&amp;OFFSET('Game Board'!P8,V4-1,A16),"")</f>
        <v xml:space="preserve"> - </v>
      </c>
      <c r="W16" s="195" t="str">
        <f ca="1">IF(C16&lt;&gt;"",OFFSET('Game Board'!O8,W4-1,A16)&amp;" - "&amp;OFFSET('Game Board'!P8,W4-1,A16),"")</f>
        <v xml:space="preserve"> - </v>
      </c>
      <c r="X16" s="195" t="str">
        <f ca="1">IF(C16&lt;&gt;"",OFFSET('Game Board'!O8,X4-1,A16)&amp;" - "&amp;OFFSET('Game Board'!P8,X4-1,A16),"")</f>
        <v xml:space="preserve"> - </v>
      </c>
      <c r="Y16" s="195" t="str">
        <f ca="1">IF(C16&lt;&gt;"",OFFSET('Game Board'!O8,Y4-1,A16)&amp;" - "&amp;OFFSET('Game Board'!P8,Y4-1,A16),"")</f>
        <v xml:space="preserve"> - </v>
      </c>
      <c r="Z16" s="195" t="str">
        <f ca="1">IF(C16&lt;&gt;"",OFFSET('Game Board'!O8,Z4-1,A16)&amp;" - "&amp;OFFSET('Game Board'!P8,Z4-1,A16),"")</f>
        <v xml:space="preserve"> - </v>
      </c>
      <c r="AA16" s="195" t="str">
        <f ca="1">IF(C16&lt;&gt;"",OFFSET('Game Board'!O8,AA4-1,A16)&amp;" - "&amp;OFFSET('Game Board'!P8,AA4-1,A16),"")</f>
        <v xml:space="preserve"> - </v>
      </c>
      <c r="AB16" s="195" t="str">
        <f ca="1">IF(C16&lt;&gt;"",OFFSET('Game Board'!O8,AB4-1,A16)&amp;" - "&amp;OFFSET('Game Board'!P8,AB4-1,A16),"")</f>
        <v xml:space="preserve"> - </v>
      </c>
      <c r="AC16" s="195" t="str">
        <f ca="1">IF(C16&lt;&gt;"",OFFSET('Game Board'!O8,AC4-1,A16)&amp;" - "&amp;OFFSET('Game Board'!P8,AC4-1,A16),"")</f>
        <v xml:space="preserve"> - </v>
      </c>
      <c r="AD16" s="195" t="str">
        <f ca="1">IF(C16&lt;&gt;"",OFFSET('Game Board'!O8,AD4-1,A16)&amp;" - "&amp;OFFSET('Game Board'!P8,AD4-1,A16),"")</f>
        <v xml:space="preserve"> - </v>
      </c>
      <c r="AE16" s="195" t="str">
        <f ca="1">IF(C16&lt;&gt;"",OFFSET('Game Board'!O8,AE4-1,A16)&amp;" - "&amp;OFFSET('Game Board'!P8,AE4-1,A16),"")</f>
        <v xml:space="preserve"> - </v>
      </c>
      <c r="AF16" s="195" t="str">
        <f ca="1">IF(C16&lt;&gt;"",OFFSET('Game Board'!O8,AF4-1,A16)&amp;" - "&amp;OFFSET('Game Board'!P8,AF4-1,A16),"")</f>
        <v xml:space="preserve"> - </v>
      </c>
      <c r="AG16" s="195" t="str">
        <f ca="1">IF(C16&lt;&gt;"",OFFSET('Game Board'!O8,AG4-1,A16)&amp;" - "&amp;OFFSET('Game Board'!P8,AG4-1,A16),"")</f>
        <v xml:space="preserve"> - </v>
      </c>
      <c r="AH16" s="195" t="str">
        <f ca="1">IF(C16&lt;&gt;"",OFFSET('Game Board'!O8,AH4-1,A16)&amp;" - "&amp;OFFSET('Game Board'!P8,AH4-1,A16),"")</f>
        <v xml:space="preserve"> - </v>
      </c>
      <c r="AI16" s="195" t="str">
        <f ca="1">IF(C16&lt;&gt;"",OFFSET('Game Board'!O8,AI4-1,A16)&amp;" - "&amp;OFFSET('Game Board'!P8,AI4-1,A16),"")</f>
        <v xml:space="preserve"> - </v>
      </c>
      <c r="AJ16" s="195" t="str">
        <f ca="1">IF(C16&lt;&gt;"",OFFSET('Game Board'!O8,AJ4-1,A16)&amp;" - "&amp;OFFSET('Game Board'!P8,AJ4-1,A16),"")</f>
        <v xml:space="preserve"> - </v>
      </c>
      <c r="AK16" s="195" t="str">
        <f ca="1">IF(C16&lt;&gt;"",OFFSET('Game Board'!O8,AK4-1,A16)&amp;" - "&amp;OFFSET('Game Board'!P8,AK4-1,A16),"")</f>
        <v xml:space="preserve"> - </v>
      </c>
      <c r="AL16" s="195" t="str">
        <f ca="1">IF(C16&lt;&gt;"",OFFSET('Game Board'!O8,AL4-1,A16)&amp;" - "&amp;OFFSET('Game Board'!P8,AL4-1,A16),"")</f>
        <v xml:space="preserve"> - </v>
      </c>
      <c r="AM16" s="195" t="str">
        <f ca="1">IF(C16&lt;&gt;"",OFFSET('Game Board'!O8,AM4-1,A16)&amp;" - "&amp;OFFSET('Game Board'!P8,AM4-1,A16),"")</f>
        <v xml:space="preserve"> - </v>
      </c>
      <c r="AN16" s="195" t="str">
        <f ca="1">IF(C16&lt;&gt;"",OFFSET('Game Board'!O8,AN4-1,A16)&amp;" - "&amp;OFFSET('Game Board'!P8,AN4-1,A16),"")</f>
        <v xml:space="preserve"> - </v>
      </c>
      <c r="AO16" s="195" t="str">
        <f ca="1">IF(C16&lt;&gt;"",OFFSET('Game Board'!O8,AO4-1,A16)&amp;" - "&amp;OFFSET('Game Board'!P8,AO4-1,A16),"")</f>
        <v xml:space="preserve"> - </v>
      </c>
      <c r="AP16" s="195" t="str">
        <f ca="1">IF(C16&lt;&gt;"",OFFSET('Game Board'!O8,AP4-1,A16)&amp;" - "&amp;OFFSET('Game Board'!P8,AP4-1,A16),"")</f>
        <v xml:space="preserve"> - </v>
      </c>
      <c r="AQ16" s="195" t="str">
        <f ca="1">IF(C16&lt;&gt;"",OFFSET('Game Board'!O8,AQ4-1,A16)&amp;" - "&amp;OFFSET('Game Board'!P8,AQ4-1,A16),"")</f>
        <v xml:space="preserve"> - </v>
      </c>
      <c r="AR16" s="195" t="str">
        <f ca="1">IF(C16&lt;&gt;"",OFFSET('Game Board'!O8,AR4-1,A16)&amp;" - "&amp;OFFSET('Game Board'!P8,AR4-1,A16),"")</f>
        <v xml:space="preserve"> - </v>
      </c>
      <c r="AS16" s="195" t="str">
        <f ca="1">IF(C16&lt;&gt;"",OFFSET('Game Board'!O8,AS4-1,A16)&amp;" - "&amp;OFFSET('Game Board'!P8,AS4-1,A16),"")</f>
        <v xml:space="preserve"> - </v>
      </c>
      <c r="AT16" s="195" t="str">
        <f ca="1">IF(C16&lt;&gt;"",OFFSET('Game Board'!O8,AT4-1,A16)&amp;" - "&amp;OFFSET('Game Board'!P8,AT4-1,A16),"")</f>
        <v xml:space="preserve"> - </v>
      </c>
      <c r="AU16" s="195" t="str">
        <f ca="1">IF(C16&lt;&gt;"",OFFSET('Game Board'!O8,AU4-1,A16)&amp;" - "&amp;OFFSET('Game Board'!P8,AU4-1,A16),"")</f>
        <v xml:space="preserve"> - </v>
      </c>
      <c r="AV16" s="195" t="str">
        <f ca="1">IF(C16&lt;&gt;"",OFFSET('Game Board'!O8,AV4-1,A16)&amp;" - "&amp;OFFSET('Game Board'!P8,AV4-1,A16),"")</f>
        <v xml:space="preserve"> - </v>
      </c>
      <c r="AW16" s="195" t="str">
        <f ca="1">IF(C16&lt;&gt;"",OFFSET('Game Board'!O8,AW4-1,A16)&amp;" - "&amp;OFFSET('Game Board'!P8,AW4-1,A16),"")</f>
        <v xml:space="preserve"> - </v>
      </c>
      <c r="AX16" s="195" t="str">
        <f ca="1">IF(C16&lt;&gt;"",OFFSET('Game Board'!O8,AX4-1,A16)&amp;" - "&amp;OFFSET('Game Board'!P8,AX4-1,A16),"")</f>
        <v xml:space="preserve"> - </v>
      </c>
      <c r="AY16" s="195" t="str">
        <f ca="1">IF(C16&lt;&gt;"",OFFSET('Game Board'!O8,AY4-1,A16)&amp;" - "&amp;OFFSET('Game Board'!P8,AY4-1,A16),"")</f>
        <v xml:space="preserve"> - </v>
      </c>
      <c r="AZ16" s="195" t="str">
        <f ca="1">IF(C16&lt;&gt;"",OFFSET('Game Board'!O8,AZ4-1,A16)&amp;" - "&amp;OFFSET('Game Board'!P8,AZ4-1,A16),"")</f>
        <v xml:space="preserve"> - </v>
      </c>
      <c r="BA16" s="195" t="str">
        <f ca="1">IF(C16&lt;&gt;"",OFFSET('Game Board'!O8,BA4-1,A16)&amp;" - "&amp;OFFSET('Game Board'!P8,BA4-1,A16),"")</f>
        <v xml:space="preserve"> - </v>
      </c>
      <c r="BB16" s="195" t="str">
        <f ca="1">IF(C16&lt;&gt;"",OFFSET('Game Board'!O8,BB4-1,A16)&amp;" - "&amp;OFFSET('Game Board'!P8,BB4-1,A16),"")</f>
        <v xml:space="preserve"> - </v>
      </c>
      <c r="BC16" s="195" t="str">
        <f ca="1">IF(C16&lt;&gt;"",OFFSET('Game Board'!O8,BC4+15,A16)&amp;" - "&amp;OFFSET('Game Board'!P8,BC4+15,A16),"")</f>
        <v xml:space="preserve"> - </v>
      </c>
      <c r="BD16" s="195" t="str">
        <f ca="1">IF(C16&lt;&gt;"",OFFSET('Game Board'!O8,BD4+15,A16)&amp;" - "&amp;OFFSET('Game Board'!P8,BD4+15,A16),"")</f>
        <v xml:space="preserve"> - </v>
      </c>
      <c r="BE16" s="195" t="str">
        <f ca="1">IF(C16&lt;&gt;"",OFFSET('Game Board'!O8,BE4+15,A16)&amp;" - "&amp;OFFSET('Game Board'!P8,BE4+15,A16),"")</f>
        <v xml:space="preserve"> - </v>
      </c>
      <c r="BF16" s="195" t="str">
        <f ca="1">IF(C16&lt;&gt;"",OFFSET('Game Board'!O8,BF4+15,A16)&amp;" - "&amp;OFFSET('Game Board'!P8,BF4+15,A16),"")</f>
        <v xml:space="preserve"> - </v>
      </c>
      <c r="BG16" s="195" t="str">
        <f ca="1">IF(C16&lt;&gt;"",OFFSET('Game Board'!O8,BG4+15,A16)&amp;" - "&amp;OFFSET('Game Board'!P8,BG4+15,A16),"")</f>
        <v xml:space="preserve"> - </v>
      </c>
      <c r="BH16" s="195" t="str">
        <f ca="1">IF(C16&lt;&gt;"",OFFSET('Game Board'!O8,BH4+15,A16)&amp;" - "&amp;OFFSET('Game Board'!P8,BH4+15,A16),"")</f>
        <v xml:space="preserve"> - </v>
      </c>
      <c r="BI16" s="195" t="str">
        <f ca="1">IF(C16&lt;&gt;"",OFFSET('Game Board'!O8,BI4+15,A16)&amp;" - "&amp;OFFSET('Game Board'!P8,BI4+15,A16),"")</f>
        <v xml:space="preserve"> - </v>
      </c>
      <c r="BJ16" s="195" t="str">
        <f ca="1">IF(C16&lt;&gt;"",OFFSET('Game Board'!O8,BJ4+15,A16)&amp;" - "&amp;OFFSET('Game Board'!P8,BJ4+15,A16),"")</f>
        <v xml:space="preserve"> - </v>
      </c>
      <c r="BK16" s="195" t="str">
        <f ca="1">IF(C16&lt;&gt;"",OFFSET('Game Board'!O8,BK4+15,A16)&amp;" - "&amp;OFFSET('Game Board'!P8,BK4+15,A16),"")</f>
        <v xml:space="preserve"> - </v>
      </c>
      <c r="BL16" s="195" t="str">
        <f ca="1">IF(C16&lt;&gt;"",OFFSET('Game Board'!O8,BL4+15,A16)&amp;" - "&amp;OFFSET('Game Board'!P8,BL4+15,A16),"")</f>
        <v xml:space="preserve"> - </v>
      </c>
      <c r="BM16" s="195" t="str">
        <f ca="1">IF(C16&lt;&gt;"",OFFSET('Game Board'!O8,BM4+15,A16)&amp;" - "&amp;OFFSET('Game Board'!P8,BM4+15,A16),"")</f>
        <v xml:space="preserve"> - </v>
      </c>
      <c r="BN16" s="195" t="str">
        <f ca="1">IF(C16&lt;&gt;"",OFFSET('Game Board'!O8,BN4+15,A16)&amp;" - "&amp;OFFSET('Game Board'!P8,BN4+15,A16),"")</f>
        <v xml:space="preserve"> - </v>
      </c>
      <c r="BO16" s="195" t="str">
        <f ca="1">IF(C16&lt;&gt;"",OFFSET('Game Board'!O8,BO4+15,A16)&amp;" - "&amp;OFFSET('Game Board'!P8,BO4+15,A16),"")</f>
        <v xml:space="preserve"> - </v>
      </c>
      <c r="BP16" s="195" t="str">
        <f ca="1">IF(C16&lt;&gt;"",OFFSET('Game Board'!O8,BP4+15,A16)&amp;" - "&amp;OFFSET('Game Board'!P8,BP4+15,A16),"")</f>
        <v xml:space="preserve"> - </v>
      </c>
      <c r="BQ16" s="195" t="str">
        <f ca="1">IF(C16&lt;&gt;"",OFFSET('Game Board'!O8,BQ4+15,A16)&amp;" - "&amp;OFFSET('Game Board'!P8,BQ4+15,A16),"")</f>
        <v xml:space="preserve"> - </v>
      </c>
    </row>
    <row r="17" spans="1:69" ht="15" customHeight="1" x14ac:dyDescent="0.25">
      <c r="A17" s="78">
        <f t="shared" si="3"/>
        <v>66</v>
      </c>
      <c r="B17" s="196">
        <v>7</v>
      </c>
      <c r="C17" s="200" t="str">
        <f>IF('Participant Setup'!C12&lt;&gt;"",'Participant Setup'!C12,"")</f>
        <v>Player 7</v>
      </c>
      <c r="D17" s="194">
        <f t="shared" ca="1" si="2"/>
        <v>0</v>
      </c>
      <c r="E17" s="196">
        <f ca="1">IF(C17&lt;&gt;"",OFFSET('Game Board'!M7,G4-1,A17),0)</f>
        <v>0</v>
      </c>
      <c r="F17" s="196">
        <f ca="1">IF(C17&lt;&gt;"",OFFSET('Game Board'!M90,G4-1,A17),0)</f>
        <v>0</v>
      </c>
      <c r="G17" s="195" t="str">
        <f ca="1">IF(C17&lt;&gt;"",OFFSET('Game Board'!O8,G4-1,A17)&amp;" - "&amp;OFFSET('Game Board'!P8,G4-1,A17),"")</f>
        <v xml:space="preserve"> - </v>
      </c>
      <c r="H17" s="195" t="str">
        <f ca="1">IF(C17&lt;&gt;"",OFFSET('Game Board'!O8,H4-1,A17)&amp;" - "&amp;OFFSET('Game Board'!P8,H4-1,A17),"")</f>
        <v xml:space="preserve"> - </v>
      </c>
      <c r="I17" s="195" t="str">
        <f ca="1">IF(C17&lt;&gt;"",OFFSET('Game Board'!O8,I4-1,A17)&amp;" - "&amp;OFFSET('Game Board'!P8,I4-1,A17),"")</f>
        <v xml:space="preserve"> - </v>
      </c>
      <c r="J17" s="195" t="str">
        <f ca="1">IF(C17&lt;&gt;"",OFFSET('Game Board'!O8,J4-1,A17)&amp;" - "&amp;OFFSET('Game Board'!P8,J4-1,A17),"")</f>
        <v xml:space="preserve"> - </v>
      </c>
      <c r="K17" s="195" t="str">
        <f ca="1">IF(C17&lt;&gt;"",OFFSET('Game Board'!O8,K4-1,A17)&amp;" - "&amp;OFFSET('Game Board'!P8,K4-1,A17),"")</f>
        <v xml:space="preserve"> - </v>
      </c>
      <c r="L17" s="195" t="str">
        <f ca="1">IF(C17&lt;&gt;"",OFFSET('Game Board'!O8,L4-1,A17)&amp;" - "&amp;OFFSET('Game Board'!P8,L4-1,A17),"")</f>
        <v xml:space="preserve"> - </v>
      </c>
      <c r="M17" s="195" t="str">
        <f ca="1">IF(C17&lt;&gt;"",OFFSET('Game Board'!O8,M4-1,A17)&amp;" - "&amp;OFFSET('Game Board'!P8,M4-1,A17),"")</f>
        <v xml:space="preserve"> - </v>
      </c>
      <c r="N17" s="195" t="str">
        <f ca="1">IF(C17&lt;&gt;"",OFFSET('Game Board'!O8,N4-1,A17)&amp;" - "&amp;OFFSET('Game Board'!P8,N4-1,A17),"")</f>
        <v xml:space="preserve"> - </v>
      </c>
      <c r="O17" s="195" t="str">
        <f ca="1">IF(C17&lt;&gt;"",OFFSET('Game Board'!O8,O4-1,A17)&amp;" - "&amp;OFFSET('Game Board'!P8,O4-1,A17),"")</f>
        <v xml:space="preserve"> - </v>
      </c>
      <c r="P17" s="195" t="str">
        <f ca="1">IF(C17&lt;&gt;"",OFFSET('Game Board'!O8,P4-1,A17)&amp;" - "&amp;OFFSET('Game Board'!P8,P4-1,A17),"")</f>
        <v xml:space="preserve"> - </v>
      </c>
      <c r="Q17" s="195" t="str">
        <f ca="1">IF(C17&lt;&gt;"",OFFSET('Game Board'!O8,Q4-1,A17)&amp;" - "&amp;OFFSET('Game Board'!P8,Q4-1,A17),"")</f>
        <v xml:space="preserve"> - </v>
      </c>
      <c r="R17" s="195" t="str">
        <f ca="1">IF(C17&lt;&gt;"",OFFSET('Game Board'!O8,R4-1,A17)&amp;" - "&amp;OFFSET('Game Board'!P8,R4-1,A17),"")</f>
        <v xml:space="preserve"> - </v>
      </c>
      <c r="S17" s="195" t="str">
        <f ca="1">IF(C17&lt;&gt;"",OFFSET('Game Board'!O8,S4-1,A17)&amp;" - "&amp;OFFSET('Game Board'!P8,S4-1,A17),"")</f>
        <v xml:space="preserve"> - </v>
      </c>
      <c r="T17" s="195" t="str">
        <f ca="1">IF(C17&lt;&gt;"",OFFSET('Game Board'!O8,T4-1,A17)&amp;" - "&amp;OFFSET('Game Board'!P8,T4-1,A17),"")</f>
        <v xml:space="preserve"> - </v>
      </c>
      <c r="U17" s="195" t="str">
        <f ca="1">IF(C17&lt;&gt;"",OFFSET('Game Board'!O8,U4-1,A17)&amp;" - "&amp;OFFSET('Game Board'!P8,U4-1,A17),"")</f>
        <v xml:space="preserve"> - </v>
      </c>
      <c r="V17" s="195" t="str">
        <f ca="1">IF(C17&lt;&gt;"",OFFSET('Game Board'!O8,V4-1,A17)&amp;" - "&amp;OFFSET('Game Board'!P8,V4-1,A17),"")</f>
        <v xml:space="preserve"> - </v>
      </c>
      <c r="W17" s="195" t="str">
        <f ca="1">IF(C17&lt;&gt;"",OFFSET('Game Board'!O8,W4-1,A17)&amp;" - "&amp;OFFSET('Game Board'!P8,W4-1,A17),"")</f>
        <v xml:space="preserve"> - </v>
      </c>
      <c r="X17" s="195" t="str">
        <f ca="1">IF(C17&lt;&gt;"",OFFSET('Game Board'!O8,X4-1,A17)&amp;" - "&amp;OFFSET('Game Board'!P8,X4-1,A17),"")</f>
        <v xml:space="preserve"> - </v>
      </c>
      <c r="Y17" s="195" t="str">
        <f ca="1">IF(C17&lt;&gt;"",OFFSET('Game Board'!O8,Y4-1,A17)&amp;" - "&amp;OFFSET('Game Board'!P8,Y4-1,A17),"")</f>
        <v xml:space="preserve"> - </v>
      </c>
      <c r="Z17" s="195" t="str">
        <f ca="1">IF(C17&lt;&gt;"",OFFSET('Game Board'!O8,Z4-1,A17)&amp;" - "&amp;OFFSET('Game Board'!P8,Z4-1,A17),"")</f>
        <v xml:space="preserve"> - </v>
      </c>
      <c r="AA17" s="195" t="str">
        <f ca="1">IF(C17&lt;&gt;"",OFFSET('Game Board'!O8,AA4-1,A17)&amp;" - "&amp;OFFSET('Game Board'!P8,AA4-1,A17),"")</f>
        <v xml:space="preserve"> - </v>
      </c>
      <c r="AB17" s="195" t="str">
        <f ca="1">IF(C17&lt;&gt;"",OFFSET('Game Board'!O8,AB4-1,A17)&amp;" - "&amp;OFFSET('Game Board'!P8,AB4-1,A17),"")</f>
        <v xml:space="preserve"> - </v>
      </c>
      <c r="AC17" s="195" t="str">
        <f ca="1">IF(C17&lt;&gt;"",OFFSET('Game Board'!O8,AC4-1,A17)&amp;" - "&amp;OFFSET('Game Board'!P8,AC4-1,A17),"")</f>
        <v xml:space="preserve"> - </v>
      </c>
      <c r="AD17" s="195" t="str">
        <f ca="1">IF(C17&lt;&gt;"",OFFSET('Game Board'!O8,AD4-1,A17)&amp;" - "&amp;OFFSET('Game Board'!P8,AD4-1,A17),"")</f>
        <v xml:space="preserve"> - </v>
      </c>
      <c r="AE17" s="195" t="str">
        <f ca="1">IF(C17&lt;&gt;"",OFFSET('Game Board'!O8,AE4-1,A17)&amp;" - "&amp;OFFSET('Game Board'!P8,AE4-1,A17),"")</f>
        <v xml:space="preserve"> - </v>
      </c>
      <c r="AF17" s="195" t="str">
        <f ca="1">IF(C17&lt;&gt;"",OFFSET('Game Board'!O8,AF4-1,A17)&amp;" - "&amp;OFFSET('Game Board'!P8,AF4-1,A17),"")</f>
        <v xml:space="preserve"> - </v>
      </c>
      <c r="AG17" s="195" t="str">
        <f ca="1">IF(C17&lt;&gt;"",OFFSET('Game Board'!O8,AG4-1,A17)&amp;" - "&amp;OFFSET('Game Board'!P8,AG4-1,A17),"")</f>
        <v xml:space="preserve"> - </v>
      </c>
      <c r="AH17" s="195" t="str">
        <f ca="1">IF(C17&lt;&gt;"",OFFSET('Game Board'!O8,AH4-1,A17)&amp;" - "&amp;OFFSET('Game Board'!P8,AH4-1,A17),"")</f>
        <v xml:space="preserve"> - </v>
      </c>
      <c r="AI17" s="195" t="str">
        <f ca="1">IF(C17&lt;&gt;"",OFFSET('Game Board'!O8,AI4-1,A17)&amp;" - "&amp;OFFSET('Game Board'!P8,AI4-1,A17),"")</f>
        <v xml:space="preserve"> - </v>
      </c>
      <c r="AJ17" s="195" t="str">
        <f ca="1">IF(C17&lt;&gt;"",OFFSET('Game Board'!O8,AJ4-1,A17)&amp;" - "&amp;OFFSET('Game Board'!P8,AJ4-1,A17),"")</f>
        <v xml:space="preserve"> - </v>
      </c>
      <c r="AK17" s="195" t="str">
        <f ca="1">IF(C17&lt;&gt;"",OFFSET('Game Board'!O8,AK4-1,A17)&amp;" - "&amp;OFFSET('Game Board'!P8,AK4-1,A17),"")</f>
        <v xml:space="preserve"> - </v>
      </c>
      <c r="AL17" s="195" t="str">
        <f ca="1">IF(C17&lt;&gt;"",OFFSET('Game Board'!O8,AL4-1,A17)&amp;" - "&amp;OFFSET('Game Board'!P8,AL4-1,A17),"")</f>
        <v xml:space="preserve"> - </v>
      </c>
      <c r="AM17" s="195" t="str">
        <f ca="1">IF(C17&lt;&gt;"",OFFSET('Game Board'!O8,AM4-1,A17)&amp;" - "&amp;OFFSET('Game Board'!P8,AM4-1,A17),"")</f>
        <v xml:space="preserve"> - </v>
      </c>
      <c r="AN17" s="195" t="str">
        <f ca="1">IF(C17&lt;&gt;"",OFFSET('Game Board'!O8,AN4-1,A17)&amp;" - "&amp;OFFSET('Game Board'!P8,AN4-1,A17),"")</f>
        <v xml:space="preserve"> - </v>
      </c>
      <c r="AO17" s="195" t="str">
        <f ca="1">IF(C17&lt;&gt;"",OFFSET('Game Board'!O8,AO4-1,A17)&amp;" - "&amp;OFFSET('Game Board'!P8,AO4-1,A17),"")</f>
        <v xml:space="preserve"> - </v>
      </c>
      <c r="AP17" s="195" t="str">
        <f ca="1">IF(C17&lt;&gt;"",OFFSET('Game Board'!O8,AP4-1,A17)&amp;" - "&amp;OFFSET('Game Board'!P8,AP4-1,A17),"")</f>
        <v xml:space="preserve"> - </v>
      </c>
      <c r="AQ17" s="195" t="str">
        <f ca="1">IF(C17&lt;&gt;"",OFFSET('Game Board'!O8,AQ4-1,A17)&amp;" - "&amp;OFFSET('Game Board'!P8,AQ4-1,A17),"")</f>
        <v xml:space="preserve"> - </v>
      </c>
      <c r="AR17" s="195" t="str">
        <f ca="1">IF(C17&lt;&gt;"",OFFSET('Game Board'!O8,AR4-1,A17)&amp;" - "&amp;OFFSET('Game Board'!P8,AR4-1,A17),"")</f>
        <v xml:space="preserve"> - </v>
      </c>
      <c r="AS17" s="195" t="str">
        <f ca="1">IF(C17&lt;&gt;"",OFFSET('Game Board'!O8,AS4-1,A17)&amp;" - "&amp;OFFSET('Game Board'!P8,AS4-1,A17),"")</f>
        <v xml:space="preserve"> - </v>
      </c>
      <c r="AT17" s="195" t="str">
        <f ca="1">IF(C17&lt;&gt;"",OFFSET('Game Board'!O8,AT4-1,A17)&amp;" - "&amp;OFFSET('Game Board'!P8,AT4-1,A17),"")</f>
        <v xml:space="preserve"> - </v>
      </c>
      <c r="AU17" s="195" t="str">
        <f ca="1">IF(C17&lt;&gt;"",OFFSET('Game Board'!O8,AU4-1,A17)&amp;" - "&amp;OFFSET('Game Board'!P8,AU4-1,A17),"")</f>
        <v xml:space="preserve"> - </v>
      </c>
      <c r="AV17" s="195" t="str">
        <f ca="1">IF(C17&lt;&gt;"",OFFSET('Game Board'!O8,AV4-1,A17)&amp;" - "&amp;OFFSET('Game Board'!P8,AV4-1,A17),"")</f>
        <v xml:space="preserve"> - </v>
      </c>
      <c r="AW17" s="195" t="str">
        <f ca="1">IF(C17&lt;&gt;"",OFFSET('Game Board'!O8,AW4-1,A17)&amp;" - "&amp;OFFSET('Game Board'!P8,AW4-1,A17),"")</f>
        <v xml:space="preserve"> - </v>
      </c>
      <c r="AX17" s="195" t="str">
        <f ca="1">IF(C17&lt;&gt;"",OFFSET('Game Board'!O8,AX4-1,A17)&amp;" - "&amp;OFFSET('Game Board'!P8,AX4-1,A17),"")</f>
        <v xml:space="preserve"> - </v>
      </c>
      <c r="AY17" s="195" t="str">
        <f ca="1">IF(C17&lt;&gt;"",OFFSET('Game Board'!O8,AY4-1,A17)&amp;" - "&amp;OFFSET('Game Board'!P8,AY4-1,A17),"")</f>
        <v xml:space="preserve"> - </v>
      </c>
      <c r="AZ17" s="195" t="str">
        <f ca="1">IF(C17&lt;&gt;"",OFFSET('Game Board'!O8,AZ4-1,A17)&amp;" - "&amp;OFFSET('Game Board'!P8,AZ4-1,A17),"")</f>
        <v xml:space="preserve"> - </v>
      </c>
      <c r="BA17" s="195" t="str">
        <f ca="1">IF(C17&lt;&gt;"",OFFSET('Game Board'!O8,BA4-1,A17)&amp;" - "&amp;OFFSET('Game Board'!P8,BA4-1,A17),"")</f>
        <v xml:space="preserve"> - </v>
      </c>
      <c r="BB17" s="195" t="str">
        <f ca="1">IF(C17&lt;&gt;"",OFFSET('Game Board'!O8,BB4-1,A17)&amp;" - "&amp;OFFSET('Game Board'!P8,BB4-1,A17),"")</f>
        <v xml:space="preserve"> - </v>
      </c>
      <c r="BC17" s="195" t="str">
        <f ca="1">IF(C17&lt;&gt;"",OFFSET('Game Board'!O8,BC4+15,A17)&amp;" - "&amp;OFFSET('Game Board'!P8,BC4+15,A17),"")</f>
        <v xml:space="preserve"> - </v>
      </c>
      <c r="BD17" s="195" t="str">
        <f ca="1">IF(C17&lt;&gt;"",OFFSET('Game Board'!O8,BD4+15,A17)&amp;" - "&amp;OFFSET('Game Board'!P8,BD4+15,A17),"")</f>
        <v xml:space="preserve"> - </v>
      </c>
      <c r="BE17" s="195" t="str">
        <f ca="1">IF(C17&lt;&gt;"",OFFSET('Game Board'!O8,BE4+15,A17)&amp;" - "&amp;OFFSET('Game Board'!P8,BE4+15,A17),"")</f>
        <v xml:space="preserve"> - </v>
      </c>
      <c r="BF17" s="195" t="str">
        <f ca="1">IF(C17&lt;&gt;"",OFFSET('Game Board'!O8,BF4+15,A17)&amp;" - "&amp;OFFSET('Game Board'!P8,BF4+15,A17),"")</f>
        <v xml:space="preserve"> - </v>
      </c>
      <c r="BG17" s="195" t="str">
        <f ca="1">IF(C17&lt;&gt;"",OFFSET('Game Board'!O8,BG4+15,A17)&amp;" - "&amp;OFFSET('Game Board'!P8,BG4+15,A17),"")</f>
        <v xml:space="preserve"> - </v>
      </c>
      <c r="BH17" s="195" t="str">
        <f ca="1">IF(C17&lt;&gt;"",OFFSET('Game Board'!O8,BH4+15,A17)&amp;" - "&amp;OFFSET('Game Board'!P8,BH4+15,A17),"")</f>
        <v xml:space="preserve"> - </v>
      </c>
      <c r="BI17" s="195" t="str">
        <f ca="1">IF(C17&lt;&gt;"",OFFSET('Game Board'!O8,BI4+15,A17)&amp;" - "&amp;OFFSET('Game Board'!P8,BI4+15,A17),"")</f>
        <v xml:space="preserve"> - </v>
      </c>
      <c r="BJ17" s="195" t="str">
        <f ca="1">IF(C17&lt;&gt;"",OFFSET('Game Board'!O8,BJ4+15,A17)&amp;" - "&amp;OFFSET('Game Board'!P8,BJ4+15,A17),"")</f>
        <v xml:space="preserve"> - </v>
      </c>
      <c r="BK17" s="195" t="str">
        <f ca="1">IF(C17&lt;&gt;"",OFFSET('Game Board'!O8,BK4+15,A17)&amp;" - "&amp;OFFSET('Game Board'!P8,BK4+15,A17),"")</f>
        <v xml:space="preserve"> - </v>
      </c>
      <c r="BL17" s="195" t="str">
        <f ca="1">IF(C17&lt;&gt;"",OFFSET('Game Board'!O8,BL4+15,A17)&amp;" - "&amp;OFFSET('Game Board'!P8,BL4+15,A17),"")</f>
        <v xml:space="preserve"> - </v>
      </c>
      <c r="BM17" s="195" t="str">
        <f ca="1">IF(C17&lt;&gt;"",OFFSET('Game Board'!O8,BM4+15,A17)&amp;" - "&amp;OFFSET('Game Board'!P8,BM4+15,A17),"")</f>
        <v xml:space="preserve"> - </v>
      </c>
      <c r="BN17" s="195" t="str">
        <f ca="1">IF(C17&lt;&gt;"",OFFSET('Game Board'!O8,BN4+15,A17)&amp;" - "&amp;OFFSET('Game Board'!P8,BN4+15,A17),"")</f>
        <v xml:space="preserve"> - </v>
      </c>
      <c r="BO17" s="195" t="str">
        <f ca="1">IF(C17&lt;&gt;"",OFFSET('Game Board'!O8,BO4+15,A17)&amp;" - "&amp;OFFSET('Game Board'!P8,BO4+15,A17),"")</f>
        <v xml:space="preserve"> - </v>
      </c>
      <c r="BP17" s="195" t="str">
        <f ca="1">IF(C17&lt;&gt;"",OFFSET('Game Board'!O8,BP4+15,A17)&amp;" - "&amp;OFFSET('Game Board'!P8,BP4+15,A17),"")</f>
        <v xml:space="preserve"> - </v>
      </c>
      <c r="BQ17" s="195" t="str">
        <f ca="1">IF(C17&lt;&gt;"",OFFSET('Game Board'!O8,BQ4+15,A17)&amp;" - "&amp;OFFSET('Game Board'!P8,BQ4+15,A17),"")</f>
        <v xml:space="preserve"> - </v>
      </c>
    </row>
    <row r="18" spans="1:69" ht="15" customHeight="1" x14ac:dyDescent="0.25">
      <c r="A18" s="78">
        <f t="shared" si="3"/>
        <v>77</v>
      </c>
      <c r="B18" s="196">
        <v>8</v>
      </c>
      <c r="C18" s="200" t="str">
        <f>IF('Participant Setup'!C13&lt;&gt;"",'Participant Setup'!C13,"")</f>
        <v>Player 8</v>
      </c>
      <c r="D18" s="194">
        <f t="shared" ca="1" si="2"/>
        <v>0</v>
      </c>
      <c r="E18" s="196">
        <f ca="1">IF(C18&lt;&gt;"",OFFSET('Game Board'!M7,G4-1,A18),0)</f>
        <v>0</v>
      </c>
      <c r="F18" s="196">
        <f ca="1">IF(C18&lt;&gt;"",OFFSET('Game Board'!M90,G4-1,A18),0)</f>
        <v>0</v>
      </c>
      <c r="G18" s="195" t="str">
        <f ca="1">IF(C18&lt;&gt;"",OFFSET('Game Board'!O8,G4-1,A18)&amp;" - "&amp;OFFSET('Game Board'!P8,G4-1,A18),"")</f>
        <v xml:space="preserve"> - </v>
      </c>
      <c r="H18" s="195" t="str">
        <f ca="1">IF(C18&lt;&gt;"",OFFSET('Game Board'!O8,H4-1,A18)&amp;" - "&amp;OFFSET('Game Board'!P8,H4-1,A18),"")</f>
        <v xml:space="preserve"> - </v>
      </c>
      <c r="I18" s="195" t="str">
        <f ca="1">IF(C18&lt;&gt;"",OFFSET('Game Board'!O8,I4-1,A18)&amp;" - "&amp;OFFSET('Game Board'!P8,I4-1,A18),"")</f>
        <v xml:space="preserve"> - </v>
      </c>
      <c r="J18" s="195" t="str">
        <f ca="1">IF(C18&lt;&gt;"",OFFSET('Game Board'!O8,J4-1,A18)&amp;" - "&amp;OFFSET('Game Board'!P8,J4-1,A18),"")</f>
        <v xml:space="preserve"> - </v>
      </c>
      <c r="K18" s="195" t="str">
        <f ca="1">IF(C18&lt;&gt;"",OFFSET('Game Board'!O8,K4-1,A18)&amp;" - "&amp;OFFSET('Game Board'!P8,K4-1,A18),"")</f>
        <v xml:space="preserve"> - </v>
      </c>
      <c r="L18" s="195" t="str">
        <f ca="1">IF(C18&lt;&gt;"",OFFSET('Game Board'!O8,L4-1,A18)&amp;" - "&amp;OFFSET('Game Board'!P8,L4-1,A18),"")</f>
        <v xml:space="preserve"> - </v>
      </c>
      <c r="M18" s="195" t="str">
        <f ca="1">IF(C18&lt;&gt;"",OFFSET('Game Board'!O8,M4-1,A18)&amp;" - "&amp;OFFSET('Game Board'!P8,M4-1,A18),"")</f>
        <v xml:space="preserve"> - </v>
      </c>
      <c r="N18" s="195" t="str">
        <f ca="1">IF(C18&lt;&gt;"",OFFSET('Game Board'!O8,N4-1,A18)&amp;" - "&amp;OFFSET('Game Board'!P8,N4-1,A18),"")</f>
        <v xml:space="preserve"> - </v>
      </c>
      <c r="O18" s="195" t="str">
        <f ca="1">IF(C18&lt;&gt;"",OFFSET('Game Board'!O8,O4-1,A18)&amp;" - "&amp;OFFSET('Game Board'!P8,O4-1,A18),"")</f>
        <v xml:space="preserve"> - </v>
      </c>
      <c r="P18" s="195" t="str">
        <f ca="1">IF(C18&lt;&gt;"",OFFSET('Game Board'!O8,P4-1,A18)&amp;" - "&amp;OFFSET('Game Board'!P8,P4-1,A18),"")</f>
        <v xml:space="preserve"> - </v>
      </c>
      <c r="Q18" s="195" t="str">
        <f ca="1">IF(C18&lt;&gt;"",OFFSET('Game Board'!O8,Q4-1,A18)&amp;" - "&amp;OFFSET('Game Board'!P8,Q4-1,A18),"")</f>
        <v xml:space="preserve"> - </v>
      </c>
      <c r="R18" s="195" t="str">
        <f ca="1">IF(C18&lt;&gt;"",OFFSET('Game Board'!O8,R4-1,A18)&amp;" - "&amp;OFFSET('Game Board'!P8,R4-1,A18),"")</f>
        <v xml:space="preserve"> - </v>
      </c>
      <c r="S18" s="195" t="str">
        <f ca="1">IF(C18&lt;&gt;"",OFFSET('Game Board'!O8,S4-1,A18)&amp;" - "&amp;OFFSET('Game Board'!P8,S4-1,A18),"")</f>
        <v xml:space="preserve"> - </v>
      </c>
      <c r="T18" s="195" t="str">
        <f ca="1">IF(C18&lt;&gt;"",OFFSET('Game Board'!O8,T4-1,A18)&amp;" - "&amp;OFFSET('Game Board'!P8,T4-1,A18),"")</f>
        <v xml:space="preserve"> - </v>
      </c>
      <c r="U18" s="195" t="str">
        <f ca="1">IF(C18&lt;&gt;"",OFFSET('Game Board'!O8,U4-1,A18)&amp;" - "&amp;OFFSET('Game Board'!P8,U4-1,A18),"")</f>
        <v xml:space="preserve"> - </v>
      </c>
      <c r="V18" s="195" t="str">
        <f ca="1">IF(C18&lt;&gt;"",OFFSET('Game Board'!O8,V4-1,A18)&amp;" - "&amp;OFFSET('Game Board'!P8,V4-1,A18),"")</f>
        <v xml:space="preserve"> - </v>
      </c>
      <c r="W18" s="195" t="str">
        <f ca="1">IF(C18&lt;&gt;"",OFFSET('Game Board'!O8,W4-1,A18)&amp;" - "&amp;OFFSET('Game Board'!P8,W4-1,A18),"")</f>
        <v xml:space="preserve"> - </v>
      </c>
      <c r="X18" s="195" t="str">
        <f ca="1">IF(C18&lt;&gt;"",OFFSET('Game Board'!O8,X4-1,A18)&amp;" - "&amp;OFFSET('Game Board'!P8,X4-1,A18),"")</f>
        <v xml:space="preserve"> - </v>
      </c>
      <c r="Y18" s="195" t="str">
        <f ca="1">IF(C18&lt;&gt;"",OFFSET('Game Board'!O8,Y4-1,A18)&amp;" - "&amp;OFFSET('Game Board'!P8,Y4-1,A18),"")</f>
        <v xml:space="preserve"> - </v>
      </c>
      <c r="Z18" s="195" t="str">
        <f ca="1">IF(C18&lt;&gt;"",OFFSET('Game Board'!O8,Z4-1,A18)&amp;" - "&amp;OFFSET('Game Board'!P8,Z4-1,A18),"")</f>
        <v xml:space="preserve"> - </v>
      </c>
      <c r="AA18" s="195" t="str">
        <f ca="1">IF(C18&lt;&gt;"",OFFSET('Game Board'!O8,AA4-1,A18)&amp;" - "&amp;OFFSET('Game Board'!P8,AA4-1,A18),"")</f>
        <v xml:space="preserve"> - </v>
      </c>
      <c r="AB18" s="195" t="str">
        <f ca="1">IF(C18&lt;&gt;"",OFFSET('Game Board'!O8,AB4-1,A18)&amp;" - "&amp;OFFSET('Game Board'!P8,AB4-1,A18),"")</f>
        <v xml:space="preserve"> - </v>
      </c>
      <c r="AC18" s="195" t="str">
        <f ca="1">IF(C18&lt;&gt;"",OFFSET('Game Board'!O8,AC4-1,A18)&amp;" - "&amp;OFFSET('Game Board'!P8,AC4-1,A18),"")</f>
        <v xml:space="preserve"> - </v>
      </c>
      <c r="AD18" s="195" t="str">
        <f ca="1">IF(C18&lt;&gt;"",OFFSET('Game Board'!O8,AD4-1,A18)&amp;" - "&amp;OFFSET('Game Board'!P8,AD4-1,A18),"")</f>
        <v xml:space="preserve"> - </v>
      </c>
      <c r="AE18" s="195" t="str">
        <f ca="1">IF(C18&lt;&gt;"",OFFSET('Game Board'!O8,AE4-1,A18)&amp;" - "&amp;OFFSET('Game Board'!P8,AE4-1,A18),"")</f>
        <v xml:space="preserve"> - </v>
      </c>
      <c r="AF18" s="195" t="str">
        <f ca="1">IF(C18&lt;&gt;"",OFFSET('Game Board'!O8,AF4-1,A18)&amp;" - "&amp;OFFSET('Game Board'!P8,AF4-1,A18),"")</f>
        <v xml:space="preserve"> - </v>
      </c>
      <c r="AG18" s="195" t="str">
        <f ca="1">IF(C18&lt;&gt;"",OFFSET('Game Board'!O8,AG4-1,A18)&amp;" - "&amp;OFFSET('Game Board'!P8,AG4-1,A18),"")</f>
        <v xml:space="preserve"> - </v>
      </c>
      <c r="AH18" s="195" t="str">
        <f ca="1">IF(C18&lt;&gt;"",OFFSET('Game Board'!O8,AH4-1,A18)&amp;" - "&amp;OFFSET('Game Board'!P8,AH4-1,A18),"")</f>
        <v xml:space="preserve"> - </v>
      </c>
      <c r="AI18" s="195" t="str">
        <f ca="1">IF(C18&lt;&gt;"",OFFSET('Game Board'!O8,AI4-1,A18)&amp;" - "&amp;OFFSET('Game Board'!P8,AI4-1,A18),"")</f>
        <v xml:space="preserve"> - </v>
      </c>
      <c r="AJ18" s="195" t="str">
        <f ca="1">IF(C18&lt;&gt;"",OFFSET('Game Board'!O8,AJ4-1,A18)&amp;" - "&amp;OFFSET('Game Board'!P8,AJ4-1,A18),"")</f>
        <v xml:space="preserve"> - </v>
      </c>
      <c r="AK18" s="195" t="str">
        <f ca="1">IF(C18&lt;&gt;"",OFFSET('Game Board'!O8,AK4-1,A18)&amp;" - "&amp;OFFSET('Game Board'!P8,AK4-1,A18),"")</f>
        <v xml:space="preserve"> - </v>
      </c>
      <c r="AL18" s="195" t="str">
        <f ca="1">IF(C18&lt;&gt;"",OFFSET('Game Board'!O8,AL4-1,A18)&amp;" - "&amp;OFFSET('Game Board'!P8,AL4-1,A18),"")</f>
        <v xml:space="preserve"> - </v>
      </c>
      <c r="AM18" s="195" t="str">
        <f ca="1">IF(C18&lt;&gt;"",OFFSET('Game Board'!O8,AM4-1,A18)&amp;" - "&amp;OFFSET('Game Board'!P8,AM4-1,A18),"")</f>
        <v xml:space="preserve"> - </v>
      </c>
      <c r="AN18" s="195" t="str">
        <f ca="1">IF(C18&lt;&gt;"",OFFSET('Game Board'!O8,AN4-1,A18)&amp;" - "&amp;OFFSET('Game Board'!P8,AN4-1,A18),"")</f>
        <v xml:space="preserve"> - </v>
      </c>
      <c r="AO18" s="195" t="str">
        <f ca="1">IF(C18&lt;&gt;"",OFFSET('Game Board'!O8,AO4-1,A18)&amp;" - "&amp;OFFSET('Game Board'!P8,AO4-1,A18),"")</f>
        <v xml:space="preserve"> - </v>
      </c>
      <c r="AP18" s="195" t="str">
        <f ca="1">IF(C18&lt;&gt;"",OFFSET('Game Board'!O8,AP4-1,A18)&amp;" - "&amp;OFFSET('Game Board'!P8,AP4-1,A18),"")</f>
        <v xml:space="preserve"> - </v>
      </c>
      <c r="AQ18" s="195" t="str">
        <f ca="1">IF(C18&lt;&gt;"",OFFSET('Game Board'!O8,AQ4-1,A18)&amp;" - "&amp;OFFSET('Game Board'!P8,AQ4-1,A18),"")</f>
        <v xml:space="preserve"> - </v>
      </c>
      <c r="AR18" s="195" t="str">
        <f ca="1">IF(C18&lt;&gt;"",OFFSET('Game Board'!O8,AR4-1,A18)&amp;" - "&amp;OFFSET('Game Board'!P8,AR4-1,A18),"")</f>
        <v xml:space="preserve"> - </v>
      </c>
      <c r="AS18" s="195" t="str">
        <f ca="1">IF(C18&lt;&gt;"",OFFSET('Game Board'!O8,AS4-1,A18)&amp;" - "&amp;OFFSET('Game Board'!P8,AS4-1,A18),"")</f>
        <v xml:space="preserve"> - </v>
      </c>
      <c r="AT18" s="195" t="str">
        <f ca="1">IF(C18&lt;&gt;"",OFFSET('Game Board'!O8,AT4-1,A18)&amp;" - "&amp;OFFSET('Game Board'!P8,AT4-1,A18),"")</f>
        <v xml:space="preserve"> - </v>
      </c>
      <c r="AU18" s="195" t="str">
        <f ca="1">IF(C18&lt;&gt;"",OFFSET('Game Board'!O8,AU4-1,A18)&amp;" - "&amp;OFFSET('Game Board'!P8,AU4-1,A18),"")</f>
        <v xml:space="preserve"> - </v>
      </c>
      <c r="AV18" s="195" t="str">
        <f ca="1">IF(C18&lt;&gt;"",OFFSET('Game Board'!O8,AV4-1,A18)&amp;" - "&amp;OFFSET('Game Board'!P8,AV4-1,A18),"")</f>
        <v xml:space="preserve"> - </v>
      </c>
      <c r="AW18" s="195" t="str">
        <f ca="1">IF(C18&lt;&gt;"",OFFSET('Game Board'!O8,AW4-1,A18)&amp;" - "&amp;OFFSET('Game Board'!P8,AW4-1,A18),"")</f>
        <v xml:space="preserve"> - </v>
      </c>
      <c r="AX18" s="195" t="str">
        <f ca="1">IF(C18&lt;&gt;"",OFFSET('Game Board'!O8,AX4-1,A18)&amp;" - "&amp;OFFSET('Game Board'!P8,AX4-1,A18),"")</f>
        <v xml:space="preserve"> - </v>
      </c>
      <c r="AY18" s="195" t="str">
        <f ca="1">IF(C18&lt;&gt;"",OFFSET('Game Board'!O8,AY4-1,A18)&amp;" - "&amp;OFFSET('Game Board'!P8,AY4-1,A18),"")</f>
        <v xml:space="preserve"> - </v>
      </c>
      <c r="AZ18" s="195" t="str">
        <f ca="1">IF(C18&lt;&gt;"",OFFSET('Game Board'!O8,AZ4-1,A18)&amp;" - "&amp;OFFSET('Game Board'!P8,AZ4-1,A18),"")</f>
        <v xml:space="preserve"> - </v>
      </c>
      <c r="BA18" s="195" t="str">
        <f ca="1">IF(C18&lt;&gt;"",OFFSET('Game Board'!O8,BA4-1,A18)&amp;" - "&amp;OFFSET('Game Board'!P8,BA4-1,A18),"")</f>
        <v xml:space="preserve"> - </v>
      </c>
      <c r="BB18" s="195" t="str">
        <f ca="1">IF(C18&lt;&gt;"",OFFSET('Game Board'!O8,BB4-1,A18)&amp;" - "&amp;OFFSET('Game Board'!P8,BB4-1,A18),"")</f>
        <v xml:space="preserve"> - </v>
      </c>
      <c r="BC18" s="195" t="str">
        <f ca="1">IF(C18&lt;&gt;"",OFFSET('Game Board'!O8,BC4+15,A18)&amp;" - "&amp;OFFSET('Game Board'!P8,BC4+15,A18),"")</f>
        <v xml:space="preserve"> - </v>
      </c>
      <c r="BD18" s="195" t="str">
        <f ca="1">IF(C18&lt;&gt;"",OFFSET('Game Board'!O8,BD4+15,A18)&amp;" - "&amp;OFFSET('Game Board'!P8,BD4+15,A18),"")</f>
        <v xml:space="preserve"> - </v>
      </c>
      <c r="BE18" s="195" t="str">
        <f ca="1">IF(C18&lt;&gt;"",OFFSET('Game Board'!O8,BE4+15,A18)&amp;" - "&amp;OFFSET('Game Board'!P8,BE4+15,A18),"")</f>
        <v xml:space="preserve"> - </v>
      </c>
      <c r="BF18" s="195" t="str">
        <f ca="1">IF(C18&lt;&gt;"",OFFSET('Game Board'!O8,BF4+15,A18)&amp;" - "&amp;OFFSET('Game Board'!P8,BF4+15,A18),"")</f>
        <v xml:space="preserve"> - </v>
      </c>
      <c r="BG18" s="195" t="str">
        <f ca="1">IF(C18&lt;&gt;"",OFFSET('Game Board'!O8,BG4+15,A18)&amp;" - "&amp;OFFSET('Game Board'!P8,BG4+15,A18),"")</f>
        <v xml:space="preserve"> - </v>
      </c>
      <c r="BH18" s="195" t="str">
        <f ca="1">IF(C18&lt;&gt;"",OFFSET('Game Board'!O8,BH4+15,A18)&amp;" - "&amp;OFFSET('Game Board'!P8,BH4+15,A18),"")</f>
        <v xml:space="preserve"> - </v>
      </c>
      <c r="BI18" s="195" t="str">
        <f ca="1">IF(C18&lt;&gt;"",OFFSET('Game Board'!O8,BI4+15,A18)&amp;" - "&amp;OFFSET('Game Board'!P8,BI4+15,A18),"")</f>
        <v xml:space="preserve"> - </v>
      </c>
      <c r="BJ18" s="195" t="str">
        <f ca="1">IF(C18&lt;&gt;"",OFFSET('Game Board'!O8,BJ4+15,A18)&amp;" - "&amp;OFFSET('Game Board'!P8,BJ4+15,A18),"")</f>
        <v xml:space="preserve"> - </v>
      </c>
      <c r="BK18" s="195" t="str">
        <f ca="1">IF(C18&lt;&gt;"",OFFSET('Game Board'!O8,BK4+15,A18)&amp;" - "&amp;OFFSET('Game Board'!P8,BK4+15,A18),"")</f>
        <v xml:space="preserve"> - </v>
      </c>
      <c r="BL18" s="195" t="str">
        <f ca="1">IF(C18&lt;&gt;"",OFFSET('Game Board'!O8,BL4+15,A18)&amp;" - "&amp;OFFSET('Game Board'!P8,BL4+15,A18),"")</f>
        <v xml:space="preserve"> - </v>
      </c>
      <c r="BM18" s="195" t="str">
        <f ca="1">IF(C18&lt;&gt;"",OFFSET('Game Board'!O8,BM4+15,A18)&amp;" - "&amp;OFFSET('Game Board'!P8,BM4+15,A18),"")</f>
        <v xml:space="preserve"> - </v>
      </c>
      <c r="BN18" s="195" t="str">
        <f ca="1">IF(C18&lt;&gt;"",OFFSET('Game Board'!O8,BN4+15,A18)&amp;" - "&amp;OFFSET('Game Board'!P8,BN4+15,A18),"")</f>
        <v xml:space="preserve"> - </v>
      </c>
      <c r="BO18" s="195" t="str">
        <f ca="1">IF(C18&lt;&gt;"",OFFSET('Game Board'!O8,BO4+15,A18)&amp;" - "&amp;OFFSET('Game Board'!P8,BO4+15,A18),"")</f>
        <v xml:space="preserve"> - </v>
      </c>
      <c r="BP18" s="195" t="str">
        <f ca="1">IF(C18&lt;&gt;"",OFFSET('Game Board'!O8,BP4+15,A18)&amp;" - "&amp;OFFSET('Game Board'!P8,BP4+15,A18),"")</f>
        <v xml:space="preserve"> - </v>
      </c>
      <c r="BQ18" s="195" t="str">
        <f ca="1">IF(C18&lt;&gt;"",OFFSET('Game Board'!O8,BQ4+15,A18)&amp;" - "&amp;OFFSET('Game Board'!P8,BQ4+15,A18),"")</f>
        <v xml:space="preserve"> - </v>
      </c>
    </row>
    <row r="19" spans="1:69" ht="15" customHeight="1" x14ac:dyDescent="0.25">
      <c r="A19" s="78">
        <f t="shared" si="3"/>
        <v>88</v>
      </c>
      <c r="B19" s="196">
        <v>9</v>
      </c>
      <c r="C19" s="200" t="str">
        <f>IF('Participant Setup'!C14&lt;&gt;"",'Participant Setup'!C14,"")</f>
        <v>Player 9</v>
      </c>
      <c r="D19" s="194">
        <f t="shared" ca="1" si="2"/>
        <v>0</v>
      </c>
      <c r="E19" s="196">
        <f ca="1">IF(C19&lt;&gt;"",OFFSET('Game Board'!M7,G4-1,A19),0)</f>
        <v>0</v>
      </c>
      <c r="F19" s="196">
        <f ca="1">IF(C19&lt;&gt;"",OFFSET('Game Board'!M90,G4-1,A19),0)</f>
        <v>0</v>
      </c>
      <c r="G19" s="195" t="str">
        <f ca="1">IF(C19&lt;&gt;"",OFFSET('Game Board'!O8,G4-1,A19)&amp;" - "&amp;OFFSET('Game Board'!P8,G4-1,A19),"")</f>
        <v xml:space="preserve"> - </v>
      </c>
      <c r="H19" s="195" t="str">
        <f ca="1">IF(C19&lt;&gt;"",OFFSET('Game Board'!O8,H4-1,A19)&amp;" - "&amp;OFFSET('Game Board'!P8,H4-1,A19),"")</f>
        <v xml:space="preserve"> - </v>
      </c>
      <c r="I19" s="195" t="str">
        <f ca="1">IF(C19&lt;&gt;"",OFFSET('Game Board'!O8,I4-1,A19)&amp;" - "&amp;OFFSET('Game Board'!P8,I4-1,A19),"")</f>
        <v xml:space="preserve"> - </v>
      </c>
      <c r="J19" s="195" t="str">
        <f ca="1">IF(C19&lt;&gt;"",OFFSET('Game Board'!O8,J4-1,A19)&amp;" - "&amp;OFFSET('Game Board'!P8,J4-1,A19),"")</f>
        <v xml:space="preserve"> - </v>
      </c>
      <c r="K19" s="195" t="str">
        <f ca="1">IF(C19&lt;&gt;"",OFFSET('Game Board'!O8,K4-1,A19)&amp;" - "&amp;OFFSET('Game Board'!P8,K4-1,A19),"")</f>
        <v xml:space="preserve"> - </v>
      </c>
      <c r="L19" s="195" t="str">
        <f ca="1">IF(C19&lt;&gt;"",OFFSET('Game Board'!O8,L4-1,A19)&amp;" - "&amp;OFFSET('Game Board'!P8,L4-1,A19),"")</f>
        <v xml:space="preserve"> - </v>
      </c>
      <c r="M19" s="195" t="str">
        <f ca="1">IF(C19&lt;&gt;"",OFFSET('Game Board'!O8,M4-1,A19)&amp;" - "&amp;OFFSET('Game Board'!P8,M4-1,A19),"")</f>
        <v xml:space="preserve"> - </v>
      </c>
      <c r="N19" s="195" t="str">
        <f ca="1">IF(C19&lt;&gt;"",OFFSET('Game Board'!O8,N4-1,A19)&amp;" - "&amp;OFFSET('Game Board'!P8,N4-1,A19),"")</f>
        <v xml:space="preserve"> - </v>
      </c>
      <c r="O19" s="195" t="str">
        <f ca="1">IF(C19&lt;&gt;"",OFFSET('Game Board'!O8,O4-1,A19)&amp;" - "&amp;OFFSET('Game Board'!P8,O4-1,A19),"")</f>
        <v xml:space="preserve"> - </v>
      </c>
      <c r="P19" s="195" t="str">
        <f ca="1">IF(C19&lt;&gt;"",OFFSET('Game Board'!O8,P4-1,A19)&amp;" - "&amp;OFFSET('Game Board'!P8,P4-1,A19),"")</f>
        <v xml:space="preserve"> - </v>
      </c>
      <c r="Q19" s="195" t="str">
        <f ca="1">IF(C19&lt;&gt;"",OFFSET('Game Board'!O8,Q4-1,A19)&amp;" - "&amp;OFFSET('Game Board'!P8,Q4-1,A19),"")</f>
        <v xml:space="preserve"> - </v>
      </c>
      <c r="R19" s="195" t="str">
        <f ca="1">IF(C19&lt;&gt;"",OFFSET('Game Board'!O8,R4-1,A19)&amp;" - "&amp;OFFSET('Game Board'!P8,R4-1,A19),"")</f>
        <v xml:space="preserve"> - </v>
      </c>
      <c r="S19" s="195" t="str">
        <f ca="1">IF(C19&lt;&gt;"",OFFSET('Game Board'!O8,S4-1,A19)&amp;" - "&amp;OFFSET('Game Board'!P8,S4-1,A19),"")</f>
        <v xml:space="preserve"> - </v>
      </c>
      <c r="T19" s="195" t="str">
        <f ca="1">IF(C19&lt;&gt;"",OFFSET('Game Board'!O8,T4-1,A19)&amp;" - "&amp;OFFSET('Game Board'!P8,T4-1,A19),"")</f>
        <v xml:space="preserve"> - </v>
      </c>
      <c r="U19" s="195" t="str">
        <f ca="1">IF(C19&lt;&gt;"",OFFSET('Game Board'!O8,U4-1,A19)&amp;" - "&amp;OFFSET('Game Board'!P8,U4-1,A19),"")</f>
        <v xml:space="preserve"> - </v>
      </c>
      <c r="V19" s="195" t="str">
        <f ca="1">IF(C19&lt;&gt;"",OFFSET('Game Board'!O8,V4-1,A19)&amp;" - "&amp;OFFSET('Game Board'!P8,V4-1,A19),"")</f>
        <v xml:space="preserve"> - </v>
      </c>
      <c r="W19" s="195" t="str">
        <f ca="1">IF(C19&lt;&gt;"",OFFSET('Game Board'!O8,W4-1,A19)&amp;" - "&amp;OFFSET('Game Board'!P8,W4-1,A19),"")</f>
        <v xml:space="preserve"> - </v>
      </c>
      <c r="X19" s="195" t="str">
        <f ca="1">IF(C19&lt;&gt;"",OFFSET('Game Board'!O8,X4-1,A19)&amp;" - "&amp;OFFSET('Game Board'!P8,X4-1,A19),"")</f>
        <v xml:space="preserve"> - </v>
      </c>
      <c r="Y19" s="195" t="str">
        <f ca="1">IF(C19&lt;&gt;"",OFFSET('Game Board'!O8,Y4-1,A19)&amp;" - "&amp;OFFSET('Game Board'!P8,Y4-1,A19),"")</f>
        <v xml:space="preserve"> - </v>
      </c>
      <c r="Z19" s="195" t="str">
        <f ca="1">IF(C19&lt;&gt;"",OFFSET('Game Board'!O8,Z4-1,A19)&amp;" - "&amp;OFFSET('Game Board'!P8,Z4-1,A19),"")</f>
        <v xml:space="preserve"> - </v>
      </c>
      <c r="AA19" s="195" t="str">
        <f ca="1">IF(C19&lt;&gt;"",OFFSET('Game Board'!O8,AA4-1,A19)&amp;" - "&amp;OFFSET('Game Board'!P8,AA4-1,A19),"")</f>
        <v xml:space="preserve"> - </v>
      </c>
      <c r="AB19" s="195" t="str">
        <f ca="1">IF(C19&lt;&gt;"",OFFSET('Game Board'!O8,AB4-1,A19)&amp;" - "&amp;OFFSET('Game Board'!P8,AB4-1,A19),"")</f>
        <v xml:space="preserve"> - </v>
      </c>
      <c r="AC19" s="195" t="str">
        <f ca="1">IF(C19&lt;&gt;"",OFFSET('Game Board'!O8,AC4-1,A19)&amp;" - "&amp;OFFSET('Game Board'!P8,AC4-1,A19),"")</f>
        <v xml:space="preserve"> - </v>
      </c>
      <c r="AD19" s="195" t="str">
        <f ca="1">IF(C19&lt;&gt;"",OFFSET('Game Board'!O8,AD4-1,A19)&amp;" - "&amp;OFFSET('Game Board'!P8,AD4-1,A19),"")</f>
        <v xml:space="preserve"> - </v>
      </c>
      <c r="AE19" s="195" t="str">
        <f ca="1">IF(C19&lt;&gt;"",OFFSET('Game Board'!O8,AE4-1,A19)&amp;" - "&amp;OFFSET('Game Board'!P8,AE4-1,A19),"")</f>
        <v xml:space="preserve"> - </v>
      </c>
      <c r="AF19" s="195" t="str">
        <f ca="1">IF(C19&lt;&gt;"",OFFSET('Game Board'!O8,AF4-1,A19)&amp;" - "&amp;OFFSET('Game Board'!P8,AF4-1,A19),"")</f>
        <v xml:space="preserve"> - </v>
      </c>
      <c r="AG19" s="195" t="str">
        <f ca="1">IF(C19&lt;&gt;"",OFFSET('Game Board'!O8,AG4-1,A19)&amp;" - "&amp;OFFSET('Game Board'!P8,AG4-1,A19),"")</f>
        <v xml:space="preserve"> - </v>
      </c>
      <c r="AH19" s="195" t="str">
        <f ca="1">IF(C19&lt;&gt;"",OFFSET('Game Board'!O8,AH4-1,A19)&amp;" - "&amp;OFFSET('Game Board'!P8,AH4-1,A19),"")</f>
        <v xml:space="preserve"> - </v>
      </c>
      <c r="AI19" s="195" t="str">
        <f ca="1">IF(C19&lt;&gt;"",OFFSET('Game Board'!O8,AI4-1,A19)&amp;" - "&amp;OFFSET('Game Board'!P8,AI4-1,A19),"")</f>
        <v xml:space="preserve"> - </v>
      </c>
      <c r="AJ19" s="195" t="str">
        <f ca="1">IF(C19&lt;&gt;"",OFFSET('Game Board'!O8,AJ4-1,A19)&amp;" - "&amp;OFFSET('Game Board'!P8,AJ4-1,A19),"")</f>
        <v xml:space="preserve"> - </v>
      </c>
      <c r="AK19" s="195" t="str">
        <f ca="1">IF(C19&lt;&gt;"",OFFSET('Game Board'!O8,AK4-1,A19)&amp;" - "&amp;OFFSET('Game Board'!P8,AK4-1,A19),"")</f>
        <v xml:space="preserve"> - </v>
      </c>
      <c r="AL19" s="195" t="str">
        <f ca="1">IF(C19&lt;&gt;"",OFFSET('Game Board'!O8,AL4-1,A19)&amp;" - "&amp;OFFSET('Game Board'!P8,AL4-1,A19),"")</f>
        <v xml:space="preserve"> - </v>
      </c>
      <c r="AM19" s="195" t="str">
        <f ca="1">IF(C19&lt;&gt;"",OFFSET('Game Board'!O8,AM4-1,A19)&amp;" - "&amp;OFFSET('Game Board'!P8,AM4-1,A19),"")</f>
        <v xml:space="preserve"> - </v>
      </c>
      <c r="AN19" s="195" t="str">
        <f ca="1">IF(C19&lt;&gt;"",OFFSET('Game Board'!O8,AN4-1,A19)&amp;" - "&amp;OFFSET('Game Board'!P8,AN4-1,A19),"")</f>
        <v xml:space="preserve"> - </v>
      </c>
      <c r="AO19" s="195" t="str">
        <f ca="1">IF(C19&lt;&gt;"",OFFSET('Game Board'!O8,AO4-1,A19)&amp;" - "&amp;OFFSET('Game Board'!P8,AO4-1,A19),"")</f>
        <v xml:space="preserve"> - </v>
      </c>
      <c r="AP19" s="195" t="str">
        <f ca="1">IF(C19&lt;&gt;"",OFFSET('Game Board'!O8,AP4-1,A19)&amp;" - "&amp;OFFSET('Game Board'!P8,AP4-1,A19),"")</f>
        <v xml:space="preserve"> - </v>
      </c>
      <c r="AQ19" s="195" t="str">
        <f ca="1">IF(C19&lt;&gt;"",OFFSET('Game Board'!O8,AQ4-1,A19)&amp;" - "&amp;OFFSET('Game Board'!P8,AQ4-1,A19),"")</f>
        <v xml:space="preserve"> - </v>
      </c>
      <c r="AR19" s="195" t="str">
        <f ca="1">IF(C19&lt;&gt;"",OFFSET('Game Board'!O8,AR4-1,A19)&amp;" - "&amp;OFFSET('Game Board'!P8,AR4-1,A19),"")</f>
        <v xml:space="preserve"> - </v>
      </c>
      <c r="AS19" s="195" t="str">
        <f ca="1">IF(C19&lt;&gt;"",OFFSET('Game Board'!O8,AS4-1,A19)&amp;" - "&amp;OFFSET('Game Board'!P8,AS4-1,A19),"")</f>
        <v xml:space="preserve"> - </v>
      </c>
      <c r="AT19" s="195" t="str">
        <f ca="1">IF(C19&lt;&gt;"",OFFSET('Game Board'!O8,AT4-1,A19)&amp;" - "&amp;OFFSET('Game Board'!P8,AT4-1,A19),"")</f>
        <v xml:space="preserve"> - </v>
      </c>
      <c r="AU19" s="195" t="str">
        <f ca="1">IF(C19&lt;&gt;"",OFFSET('Game Board'!O8,AU4-1,A19)&amp;" - "&amp;OFFSET('Game Board'!P8,AU4-1,A19),"")</f>
        <v xml:space="preserve"> - </v>
      </c>
      <c r="AV19" s="195" t="str">
        <f ca="1">IF(C19&lt;&gt;"",OFFSET('Game Board'!O8,AV4-1,A19)&amp;" - "&amp;OFFSET('Game Board'!P8,AV4-1,A19),"")</f>
        <v xml:space="preserve"> - </v>
      </c>
      <c r="AW19" s="195" t="str">
        <f ca="1">IF(C19&lt;&gt;"",OFFSET('Game Board'!O8,AW4-1,A19)&amp;" - "&amp;OFFSET('Game Board'!P8,AW4-1,A19),"")</f>
        <v xml:space="preserve"> - </v>
      </c>
      <c r="AX19" s="195" t="str">
        <f ca="1">IF(C19&lt;&gt;"",OFFSET('Game Board'!O8,AX4-1,A19)&amp;" - "&amp;OFFSET('Game Board'!P8,AX4-1,A19),"")</f>
        <v xml:space="preserve"> - </v>
      </c>
      <c r="AY19" s="195" t="str">
        <f ca="1">IF(C19&lt;&gt;"",OFFSET('Game Board'!O8,AY4-1,A19)&amp;" - "&amp;OFFSET('Game Board'!P8,AY4-1,A19),"")</f>
        <v xml:space="preserve"> - </v>
      </c>
      <c r="AZ19" s="195" t="str">
        <f ca="1">IF(C19&lt;&gt;"",OFFSET('Game Board'!O8,AZ4-1,A19)&amp;" - "&amp;OFFSET('Game Board'!P8,AZ4-1,A19),"")</f>
        <v xml:space="preserve"> - </v>
      </c>
      <c r="BA19" s="195" t="str">
        <f ca="1">IF(C19&lt;&gt;"",OFFSET('Game Board'!O8,BA4-1,A19)&amp;" - "&amp;OFFSET('Game Board'!P8,BA4-1,A19),"")</f>
        <v xml:space="preserve"> - </v>
      </c>
      <c r="BB19" s="195" t="str">
        <f ca="1">IF(C19&lt;&gt;"",OFFSET('Game Board'!O8,BB4-1,A19)&amp;" - "&amp;OFFSET('Game Board'!P8,BB4-1,A19),"")</f>
        <v xml:space="preserve"> - </v>
      </c>
      <c r="BC19" s="195" t="str">
        <f ca="1">IF(C19&lt;&gt;"",OFFSET('Game Board'!O8,BC4+15,A19)&amp;" - "&amp;OFFSET('Game Board'!P8,BC4+15,A19),"")</f>
        <v xml:space="preserve"> - </v>
      </c>
      <c r="BD19" s="195" t="str">
        <f ca="1">IF(C19&lt;&gt;"",OFFSET('Game Board'!O8,BD4+15,A19)&amp;" - "&amp;OFFSET('Game Board'!P8,BD4+15,A19),"")</f>
        <v xml:space="preserve"> - </v>
      </c>
      <c r="BE19" s="195" t="str">
        <f ca="1">IF(C19&lt;&gt;"",OFFSET('Game Board'!O8,BE4+15,A19)&amp;" - "&amp;OFFSET('Game Board'!P8,BE4+15,A19),"")</f>
        <v xml:space="preserve"> - </v>
      </c>
      <c r="BF19" s="195" t="str">
        <f ca="1">IF(C19&lt;&gt;"",OFFSET('Game Board'!O8,BF4+15,A19)&amp;" - "&amp;OFFSET('Game Board'!P8,BF4+15,A19),"")</f>
        <v xml:space="preserve"> - </v>
      </c>
      <c r="BG19" s="195" t="str">
        <f ca="1">IF(C19&lt;&gt;"",OFFSET('Game Board'!O8,BG4+15,A19)&amp;" - "&amp;OFFSET('Game Board'!P8,BG4+15,A19),"")</f>
        <v xml:space="preserve"> - </v>
      </c>
      <c r="BH19" s="195" t="str">
        <f ca="1">IF(C19&lt;&gt;"",OFFSET('Game Board'!O8,BH4+15,A19)&amp;" - "&amp;OFFSET('Game Board'!P8,BH4+15,A19),"")</f>
        <v xml:space="preserve"> - </v>
      </c>
      <c r="BI19" s="195" t="str">
        <f ca="1">IF(C19&lt;&gt;"",OFFSET('Game Board'!O8,BI4+15,A19)&amp;" - "&amp;OFFSET('Game Board'!P8,BI4+15,A19),"")</f>
        <v xml:space="preserve"> - </v>
      </c>
      <c r="BJ19" s="195" t="str">
        <f ca="1">IF(C19&lt;&gt;"",OFFSET('Game Board'!O8,BJ4+15,A19)&amp;" - "&amp;OFFSET('Game Board'!P8,BJ4+15,A19),"")</f>
        <v xml:space="preserve"> - </v>
      </c>
      <c r="BK19" s="195" t="str">
        <f ca="1">IF(C19&lt;&gt;"",OFFSET('Game Board'!O8,BK4+15,A19)&amp;" - "&amp;OFFSET('Game Board'!P8,BK4+15,A19),"")</f>
        <v xml:space="preserve"> - </v>
      </c>
      <c r="BL19" s="195" t="str">
        <f ca="1">IF(C19&lt;&gt;"",OFFSET('Game Board'!O8,BL4+15,A19)&amp;" - "&amp;OFFSET('Game Board'!P8,BL4+15,A19),"")</f>
        <v xml:space="preserve"> - </v>
      </c>
      <c r="BM19" s="195" t="str">
        <f ca="1">IF(C19&lt;&gt;"",OFFSET('Game Board'!O8,BM4+15,A19)&amp;" - "&amp;OFFSET('Game Board'!P8,BM4+15,A19),"")</f>
        <v xml:space="preserve"> - </v>
      </c>
      <c r="BN19" s="195" t="str">
        <f ca="1">IF(C19&lt;&gt;"",OFFSET('Game Board'!O8,BN4+15,A19)&amp;" - "&amp;OFFSET('Game Board'!P8,BN4+15,A19),"")</f>
        <v xml:space="preserve"> - </v>
      </c>
      <c r="BO19" s="195" t="str">
        <f ca="1">IF(C19&lt;&gt;"",OFFSET('Game Board'!O8,BO4+15,A19)&amp;" - "&amp;OFFSET('Game Board'!P8,BO4+15,A19),"")</f>
        <v xml:space="preserve"> - </v>
      </c>
      <c r="BP19" s="195" t="str">
        <f ca="1">IF(C19&lt;&gt;"",OFFSET('Game Board'!O8,BP4+15,A19)&amp;" - "&amp;OFFSET('Game Board'!P8,BP4+15,A19),"")</f>
        <v xml:space="preserve"> - </v>
      </c>
      <c r="BQ19" s="195" t="str">
        <f ca="1">IF(C19&lt;&gt;"",OFFSET('Game Board'!O8,BQ4+15,A19)&amp;" - "&amp;OFFSET('Game Board'!P8,BQ4+15,A19),"")</f>
        <v xml:space="preserve"> - </v>
      </c>
    </row>
    <row r="20" spans="1:69" ht="15" customHeight="1" x14ac:dyDescent="0.25">
      <c r="A20" s="78">
        <f t="shared" si="3"/>
        <v>99</v>
      </c>
      <c r="B20" s="196">
        <v>10</v>
      </c>
      <c r="C20" s="200" t="str">
        <f>IF('Participant Setup'!C15&lt;&gt;"",'Participant Setup'!C15,"")</f>
        <v>Player 10</v>
      </c>
      <c r="D20" s="194">
        <f t="shared" ca="1" si="2"/>
        <v>0</v>
      </c>
      <c r="E20" s="196">
        <f ca="1">IF(C20&lt;&gt;"",OFFSET('Game Board'!M7,G4-1,A20),0)</f>
        <v>0</v>
      </c>
      <c r="F20" s="196">
        <f ca="1">IF(C20&lt;&gt;"",OFFSET('Game Board'!M90,G4-1,A20),0)</f>
        <v>0</v>
      </c>
      <c r="G20" s="195" t="str">
        <f ca="1">IF(C20&lt;&gt;"",OFFSET('Game Board'!O8,G4-1,A20)&amp;" - "&amp;OFFSET('Game Board'!P8,G4-1,A20),"")</f>
        <v xml:space="preserve"> - </v>
      </c>
      <c r="H20" s="195" t="str">
        <f ca="1">IF(C20&lt;&gt;"",OFFSET('Game Board'!O8,H4-1,A20)&amp;" - "&amp;OFFSET('Game Board'!P8,H4-1,A20),"")</f>
        <v xml:space="preserve"> - </v>
      </c>
      <c r="I20" s="195" t="str">
        <f ca="1">IF(C20&lt;&gt;"",OFFSET('Game Board'!O8,I4-1,A20)&amp;" - "&amp;OFFSET('Game Board'!P8,I4-1,A20),"")</f>
        <v xml:space="preserve"> - </v>
      </c>
      <c r="J20" s="195" t="str">
        <f ca="1">IF(C20&lt;&gt;"",OFFSET('Game Board'!O8,J4-1,A20)&amp;" - "&amp;OFFSET('Game Board'!P8,J4-1,A20),"")</f>
        <v xml:space="preserve"> - </v>
      </c>
      <c r="K20" s="195" t="str">
        <f ca="1">IF(C20&lt;&gt;"",OFFSET('Game Board'!O8,K4-1,A20)&amp;" - "&amp;OFFSET('Game Board'!P8,K4-1,A20),"")</f>
        <v xml:space="preserve"> - </v>
      </c>
      <c r="L20" s="195" t="str">
        <f ca="1">IF(C20&lt;&gt;"",OFFSET('Game Board'!O8,L4-1,A20)&amp;" - "&amp;OFFSET('Game Board'!P8,L4-1,A20),"")</f>
        <v xml:space="preserve"> - </v>
      </c>
      <c r="M20" s="195" t="str">
        <f ca="1">IF(C20&lt;&gt;"",OFFSET('Game Board'!O8,M4-1,A20)&amp;" - "&amp;OFFSET('Game Board'!P8,M4-1,A20),"")</f>
        <v xml:space="preserve"> - </v>
      </c>
      <c r="N20" s="195" t="str">
        <f ca="1">IF(C20&lt;&gt;"",OFFSET('Game Board'!O8,N4-1,A20)&amp;" - "&amp;OFFSET('Game Board'!P8,N4-1,A20),"")</f>
        <v xml:space="preserve"> - </v>
      </c>
      <c r="O20" s="195" t="str">
        <f ca="1">IF(C20&lt;&gt;"",OFFSET('Game Board'!O8,O4-1,A20)&amp;" - "&amp;OFFSET('Game Board'!P8,O4-1,A20),"")</f>
        <v xml:space="preserve"> - </v>
      </c>
      <c r="P20" s="195" t="str">
        <f ca="1">IF(C20&lt;&gt;"",OFFSET('Game Board'!O8,P4-1,A20)&amp;" - "&amp;OFFSET('Game Board'!P8,P4-1,A20),"")</f>
        <v xml:space="preserve"> - </v>
      </c>
      <c r="Q20" s="195" t="str">
        <f ca="1">IF(C20&lt;&gt;"",OFFSET('Game Board'!O8,Q4-1,A20)&amp;" - "&amp;OFFSET('Game Board'!P8,Q4-1,A20),"")</f>
        <v xml:space="preserve"> - </v>
      </c>
      <c r="R20" s="195" t="str">
        <f ca="1">IF(C20&lt;&gt;"",OFFSET('Game Board'!O8,R4-1,A20)&amp;" - "&amp;OFFSET('Game Board'!P8,R4-1,A20),"")</f>
        <v xml:space="preserve"> - </v>
      </c>
      <c r="S20" s="195" t="str">
        <f ca="1">IF(C20&lt;&gt;"",OFFSET('Game Board'!O8,S4-1,A20)&amp;" - "&amp;OFFSET('Game Board'!P8,S4-1,A20),"")</f>
        <v xml:space="preserve"> - </v>
      </c>
      <c r="T20" s="195" t="str">
        <f ca="1">IF(C20&lt;&gt;"",OFFSET('Game Board'!O8,T4-1,A20)&amp;" - "&amp;OFFSET('Game Board'!P8,T4-1,A20),"")</f>
        <v xml:space="preserve"> - </v>
      </c>
      <c r="U20" s="195" t="str">
        <f ca="1">IF(C20&lt;&gt;"",OFFSET('Game Board'!O8,U4-1,A20)&amp;" - "&amp;OFFSET('Game Board'!P8,U4-1,A20),"")</f>
        <v xml:space="preserve"> - </v>
      </c>
      <c r="V20" s="195" t="str">
        <f ca="1">IF(C20&lt;&gt;"",OFFSET('Game Board'!O8,V4-1,A20)&amp;" - "&amp;OFFSET('Game Board'!P8,V4-1,A20),"")</f>
        <v xml:space="preserve"> - </v>
      </c>
      <c r="W20" s="195" t="str">
        <f ca="1">IF(C20&lt;&gt;"",OFFSET('Game Board'!O8,W4-1,A20)&amp;" - "&amp;OFFSET('Game Board'!P8,W4-1,A20),"")</f>
        <v xml:space="preserve"> - </v>
      </c>
      <c r="X20" s="195" t="str">
        <f ca="1">IF(C20&lt;&gt;"",OFFSET('Game Board'!O8,X4-1,A20)&amp;" - "&amp;OFFSET('Game Board'!P8,X4-1,A20),"")</f>
        <v xml:space="preserve"> - </v>
      </c>
      <c r="Y20" s="195" t="str">
        <f ca="1">IF(C20&lt;&gt;"",OFFSET('Game Board'!O8,Y4-1,A20)&amp;" - "&amp;OFFSET('Game Board'!P8,Y4-1,A20),"")</f>
        <v xml:space="preserve"> - </v>
      </c>
      <c r="Z20" s="195" t="str">
        <f ca="1">IF(C20&lt;&gt;"",OFFSET('Game Board'!O8,Z4-1,A20)&amp;" - "&amp;OFFSET('Game Board'!P8,Z4-1,A20),"")</f>
        <v xml:space="preserve"> - </v>
      </c>
      <c r="AA20" s="195" t="str">
        <f ca="1">IF(C20&lt;&gt;"",OFFSET('Game Board'!O8,AA4-1,A20)&amp;" - "&amp;OFFSET('Game Board'!P8,AA4-1,A20),"")</f>
        <v xml:space="preserve"> - </v>
      </c>
      <c r="AB20" s="195" t="str">
        <f ca="1">IF(C20&lt;&gt;"",OFFSET('Game Board'!O8,AB4-1,A20)&amp;" - "&amp;OFFSET('Game Board'!P8,AB4-1,A20),"")</f>
        <v xml:space="preserve"> - </v>
      </c>
      <c r="AC20" s="195" t="str">
        <f ca="1">IF(C20&lt;&gt;"",OFFSET('Game Board'!O8,AC4-1,A20)&amp;" - "&amp;OFFSET('Game Board'!P8,AC4-1,A20),"")</f>
        <v xml:space="preserve"> - </v>
      </c>
      <c r="AD20" s="195" t="str">
        <f ca="1">IF(C20&lt;&gt;"",OFFSET('Game Board'!O8,AD4-1,A20)&amp;" - "&amp;OFFSET('Game Board'!P8,AD4-1,A20),"")</f>
        <v xml:space="preserve"> - </v>
      </c>
      <c r="AE20" s="195" t="str">
        <f ca="1">IF(C20&lt;&gt;"",OFFSET('Game Board'!O8,AE4-1,A20)&amp;" - "&amp;OFFSET('Game Board'!P8,AE4-1,A20),"")</f>
        <v xml:space="preserve"> - </v>
      </c>
      <c r="AF20" s="195" t="str">
        <f ca="1">IF(C20&lt;&gt;"",OFFSET('Game Board'!O8,AF4-1,A20)&amp;" - "&amp;OFFSET('Game Board'!P8,AF4-1,A20),"")</f>
        <v xml:space="preserve"> - </v>
      </c>
      <c r="AG20" s="195" t="str">
        <f ca="1">IF(C20&lt;&gt;"",OFFSET('Game Board'!O8,AG4-1,A20)&amp;" - "&amp;OFFSET('Game Board'!P8,AG4-1,A20),"")</f>
        <v xml:space="preserve"> - </v>
      </c>
      <c r="AH20" s="195" t="str">
        <f ca="1">IF(C20&lt;&gt;"",OFFSET('Game Board'!O8,AH4-1,A20)&amp;" - "&amp;OFFSET('Game Board'!P8,AH4-1,A20),"")</f>
        <v xml:space="preserve"> - </v>
      </c>
      <c r="AI20" s="195" t="str">
        <f ca="1">IF(C20&lt;&gt;"",OFFSET('Game Board'!O8,AI4-1,A20)&amp;" - "&amp;OFFSET('Game Board'!P8,AI4-1,A20),"")</f>
        <v xml:space="preserve"> - </v>
      </c>
      <c r="AJ20" s="195" t="str">
        <f ca="1">IF(C20&lt;&gt;"",OFFSET('Game Board'!O8,AJ4-1,A20)&amp;" - "&amp;OFFSET('Game Board'!P8,AJ4-1,A20),"")</f>
        <v xml:space="preserve"> - </v>
      </c>
      <c r="AK20" s="195" t="str">
        <f ca="1">IF(C20&lt;&gt;"",OFFSET('Game Board'!O8,AK4-1,A20)&amp;" - "&amp;OFFSET('Game Board'!P8,AK4-1,A20),"")</f>
        <v xml:space="preserve"> - </v>
      </c>
      <c r="AL20" s="195" t="str">
        <f ca="1">IF(C20&lt;&gt;"",OFFSET('Game Board'!O8,AL4-1,A20)&amp;" - "&amp;OFFSET('Game Board'!P8,AL4-1,A20),"")</f>
        <v xml:space="preserve"> - </v>
      </c>
      <c r="AM20" s="195" t="str">
        <f ca="1">IF(C20&lt;&gt;"",OFFSET('Game Board'!O8,AM4-1,A20)&amp;" - "&amp;OFFSET('Game Board'!P8,AM4-1,A20),"")</f>
        <v xml:space="preserve"> - </v>
      </c>
      <c r="AN20" s="195" t="str">
        <f ca="1">IF(C20&lt;&gt;"",OFFSET('Game Board'!O8,AN4-1,A20)&amp;" - "&amp;OFFSET('Game Board'!P8,AN4-1,A20),"")</f>
        <v xml:space="preserve"> - </v>
      </c>
      <c r="AO20" s="195" t="str">
        <f ca="1">IF(C20&lt;&gt;"",OFFSET('Game Board'!O8,AO4-1,A20)&amp;" - "&amp;OFFSET('Game Board'!P8,AO4-1,A20),"")</f>
        <v xml:space="preserve"> - </v>
      </c>
      <c r="AP20" s="195" t="str">
        <f ca="1">IF(C20&lt;&gt;"",OFFSET('Game Board'!O8,AP4-1,A20)&amp;" - "&amp;OFFSET('Game Board'!P8,AP4-1,A20),"")</f>
        <v xml:space="preserve"> - </v>
      </c>
      <c r="AQ20" s="195" t="str">
        <f ca="1">IF(C20&lt;&gt;"",OFFSET('Game Board'!O8,AQ4-1,A20)&amp;" - "&amp;OFFSET('Game Board'!P8,AQ4-1,A20),"")</f>
        <v xml:space="preserve"> - </v>
      </c>
      <c r="AR20" s="195" t="str">
        <f ca="1">IF(C20&lt;&gt;"",OFFSET('Game Board'!O8,AR4-1,A20)&amp;" - "&amp;OFFSET('Game Board'!P8,AR4-1,A20),"")</f>
        <v xml:space="preserve"> - </v>
      </c>
      <c r="AS20" s="195" t="str">
        <f ca="1">IF(C20&lt;&gt;"",OFFSET('Game Board'!O8,AS4-1,A20)&amp;" - "&amp;OFFSET('Game Board'!P8,AS4-1,A20),"")</f>
        <v xml:space="preserve"> - </v>
      </c>
      <c r="AT20" s="195" t="str">
        <f ca="1">IF(C20&lt;&gt;"",OFFSET('Game Board'!O8,AT4-1,A20)&amp;" - "&amp;OFFSET('Game Board'!P8,AT4-1,A20),"")</f>
        <v xml:space="preserve"> - </v>
      </c>
      <c r="AU20" s="195" t="str">
        <f ca="1">IF(C20&lt;&gt;"",OFFSET('Game Board'!O8,AU4-1,A20)&amp;" - "&amp;OFFSET('Game Board'!P8,AU4-1,A20),"")</f>
        <v xml:space="preserve"> - </v>
      </c>
      <c r="AV20" s="195" t="str">
        <f ca="1">IF(C20&lt;&gt;"",OFFSET('Game Board'!O8,AV4-1,A20)&amp;" - "&amp;OFFSET('Game Board'!P8,AV4-1,A20),"")</f>
        <v xml:space="preserve"> - </v>
      </c>
      <c r="AW20" s="195" t="str">
        <f ca="1">IF(C20&lt;&gt;"",OFFSET('Game Board'!O8,AW4-1,A20)&amp;" - "&amp;OFFSET('Game Board'!P8,AW4-1,A20),"")</f>
        <v xml:space="preserve"> - </v>
      </c>
      <c r="AX20" s="195" t="str">
        <f ca="1">IF(C20&lt;&gt;"",OFFSET('Game Board'!O8,AX4-1,A20)&amp;" - "&amp;OFFSET('Game Board'!P8,AX4-1,A20),"")</f>
        <v xml:space="preserve"> - </v>
      </c>
      <c r="AY20" s="195" t="str">
        <f ca="1">IF(C20&lt;&gt;"",OFFSET('Game Board'!O8,AY4-1,A20)&amp;" - "&amp;OFFSET('Game Board'!P8,AY4-1,A20),"")</f>
        <v xml:space="preserve"> - </v>
      </c>
      <c r="AZ20" s="195" t="str">
        <f ca="1">IF(C20&lt;&gt;"",OFFSET('Game Board'!O8,AZ4-1,A20)&amp;" - "&amp;OFFSET('Game Board'!P8,AZ4-1,A20),"")</f>
        <v xml:space="preserve"> - </v>
      </c>
      <c r="BA20" s="195" t="str">
        <f ca="1">IF(C20&lt;&gt;"",OFFSET('Game Board'!O8,BA4-1,A20)&amp;" - "&amp;OFFSET('Game Board'!P8,BA4-1,A20),"")</f>
        <v xml:space="preserve"> - </v>
      </c>
      <c r="BB20" s="195" t="str">
        <f ca="1">IF(C20&lt;&gt;"",OFFSET('Game Board'!O8,BB4-1,A20)&amp;" - "&amp;OFFSET('Game Board'!P8,BB4-1,A20),"")</f>
        <v xml:space="preserve"> - </v>
      </c>
      <c r="BC20" s="195" t="str">
        <f ca="1">IF(C20&lt;&gt;"",OFFSET('Game Board'!O8,BC4+15,A20)&amp;" - "&amp;OFFSET('Game Board'!P8,BC4+15,A20),"")</f>
        <v xml:space="preserve"> - </v>
      </c>
      <c r="BD20" s="195" t="str">
        <f ca="1">IF(C20&lt;&gt;"",OFFSET('Game Board'!O8,BD4+15,A20)&amp;" - "&amp;OFFSET('Game Board'!P8,BD4+15,A20),"")</f>
        <v xml:space="preserve"> - </v>
      </c>
      <c r="BE20" s="195" t="str">
        <f ca="1">IF(C20&lt;&gt;"",OFFSET('Game Board'!O8,BE4+15,A20)&amp;" - "&amp;OFFSET('Game Board'!P8,BE4+15,A20),"")</f>
        <v xml:space="preserve"> - </v>
      </c>
      <c r="BF20" s="195" t="str">
        <f ca="1">IF(C20&lt;&gt;"",OFFSET('Game Board'!O8,BF4+15,A20)&amp;" - "&amp;OFFSET('Game Board'!P8,BF4+15,A20),"")</f>
        <v xml:space="preserve"> - </v>
      </c>
      <c r="BG20" s="195" t="str">
        <f ca="1">IF(C20&lt;&gt;"",OFFSET('Game Board'!O8,BG4+15,A20)&amp;" - "&amp;OFFSET('Game Board'!P8,BG4+15,A20),"")</f>
        <v xml:space="preserve"> - </v>
      </c>
      <c r="BH20" s="195" t="str">
        <f ca="1">IF(C20&lt;&gt;"",OFFSET('Game Board'!O8,BH4+15,A20)&amp;" - "&amp;OFFSET('Game Board'!P8,BH4+15,A20),"")</f>
        <v xml:space="preserve"> - </v>
      </c>
      <c r="BI20" s="195" t="str">
        <f ca="1">IF(C20&lt;&gt;"",OFFSET('Game Board'!O8,BI4+15,A20)&amp;" - "&amp;OFFSET('Game Board'!P8,BI4+15,A20),"")</f>
        <v xml:space="preserve"> - </v>
      </c>
      <c r="BJ20" s="195" t="str">
        <f ca="1">IF(C20&lt;&gt;"",OFFSET('Game Board'!O8,BJ4+15,A20)&amp;" - "&amp;OFFSET('Game Board'!P8,BJ4+15,A20),"")</f>
        <v xml:space="preserve"> - </v>
      </c>
      <c r="BK20" s="195" t="str">
        <f ca="1">IF(C20&lt;&gt;"",OFFSET('Game Board'!O8,BK4+15,A20)&amp;" - "&amp;OFFSET('Game Board'!P8,BK4+15,A20),"")</f>
        <v xml:space="preserve"> - </v>
      </c>
      <c r="BL20" s="195" t="str">
        <f ca="1">IF(C20&lt;&gt;"",OFFSET('Game Board'!O8,BL4+15,A20)&amp;" - "&amp;OFFSET('Game Board'!P8,BL4+15,A20),"")</f>
        <v xml:space="preserve"> - </v>
      </c>
      <c r="BM20" s="195" t="str">
        <f ca="1">IF(C20&lt;&gt;"",OFFSET('Game Board'!O8,BM4+15,A20)&amp;" - "&amp;OFFSET('Game Board'!P8,BM4+15,A20),"")</f>
        <v xml:space="preserve"> - </v>
      </c>
      <c r="BN20" s="195" t="str">
        <f ca="1">IF(C20&lt;&gt;"",OFFSET('Game Board'!O8,BN4+15,A20)&amp;" - "&amp;OFFSET('Game Board'!P8,BN4+15,A20),"")</f>
        <v xml:space="preserve"> - </v>
      </c>
      <c r="BO20" s="195" t="str">
        <f ca="1">IF(C20&lt;&gt;"",OFFSET('Game Board'!O8,BO4+15,A20)&amp;" - "&amp;OFFSET('Game Board'!P8,BO4+15,A20),"")</f>
        <v xml:space="preserve"> - </v>
      </c>
      <c r="BP20" s="195" t="str">
        <f ca="1">IF(C20&lt;&gt;"",OFFSET('Game Board'!O8,BP4+15,A20)&amp;" - "&amp;OFFSET('Game Board'!P8,BP4+15,A20),"")</f>
        <v xml:space="preserve"> - </v>
      </c>
      <c r="BQ20" s="195" t="str">
        <f ca="1">IF(C20&lt;&gt;"",OFFSET('Game Board'!O8,BQ4+15,A20)&amp;" - "&amp;OFFSET('Game Board'!P8,BQ4+15,A20),"")</f>
        <v xml:space="preserve"> - </v>
      </c>
    </row>
    <row r="21" spans="1:69" ht="15.95" customHeight="1" x14ac:dyDescent="0.25">
      <c r="B21" s="131" t="s">
        <v>367</v>
      </c>
    </row>
    <row r="22" spans="1:69" ht="15.95" hidden="1" customHeight="1" x14ac:dyDescent="0.25">
      <c r="B22" s="138" t="s">
        <v>207</v>
      </c>
      <c r="C22" s="139"/>
      <c r="D22" s="139"/>
      <c r="E22" s="139"/>
      <c r="F22" s="139" t="s">
        <v>208</v>
      </c>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row>
    <row r="23" spans="1:69" hidden="1" x14ac:dyDescent="0.25">
      <c r="F23" s="140" t="s">
        <v>181</v>
      </c>
      <c r="G23" s="141">
        <f ca="1">COUNTIFS(G11:G20,F23)</f>
        <v>0</v>
      </c>
      <c r="H23" s="141">
        <f ca="1">COUNTIFS(H11:H20,F23)</f>
        <v>0</v>
      </c>
      <c r="I23" s="141">
        <f ca="1">COUNTIFS(I11:I20,F23)</f>
        <v>0</v>
      </c>
      <c r="J23" s="141">
        <f ca="1">COUNTIFS(J11:J20,F23)</f>
        <v>0</v>
      </c>
      <c r="K23" s="141">
        <f ca="1">COUNTIFS(K11:K20,F23)</f>
        <v>0</v>
      </c>
      <c r="L23" s="141">
        <f ca="1">COUNTIFS(L11:L20,F23)</f>
        <v>1</v>
      </c>
      <c r="M23" s="141">
        <f ca="1">COUNTIFS(M11:M20,F23)</f>
        <v>0</v>
      </c>
      <c r="N23" s="141">
        <f ca="1">COUNTIFS(N11:N20,F23)</f>
        <v>0</v>
      </c>
      <c r="O23" s="141">
        <f ca="1">COUNTIFS(O11:O20,F23)</f>
        <v>0</v>
      </c>
      <c r="P23" s="141">
        <f ca="1">COUNTIFS(P11:P20,F23)</f>
        <v>0</v>
      </c>
      <c r="Q23" s="141">
        <f ca="1">COUNTIFS(Q11:Q20,F23)</f>
        <v>0</v>
      </c>
      <c r="R23" s="141">
        <f ca="1">COUNTIFS(R11:R20,F23)</f>
        <v>0</v>
      </c>
      <c r="S23" s="141">
        <f ca="1">COUNTIFS(S11:S20,F23)</f>
        <v>0</v>
      </c>
      <c r="T23" s="141">
        <f ca="1">COUNTIFS(T11:T20,F23)</f>
        <v>0</v>
      </c>
      <c r="U23" s="141">
        <f ca="1">COUNTIFS(U11:U20,F23)</f>
        <v>0</v>
      </c>
      <c r="V23" s="141">
        <f ca="1">COUNTIFS(V11:V20,F23)</f>
        <v>0</v>
      </c>
      <c r="W23" s="141">
        <f ca="1">COUNTIFS(W11:W20,F23)</f>
        <v>0</v>
      </c>
      <c r="X23" s="141">
        <f ca="1">COUNTIFS(X11:X20,F23)</f>
        <v>0</v>
      </c>
      <c r="Y23" s="141">
        <f ca="1">COUNTIFS(Y11:Y20,F23)</f>
        <v>0</v>
      </c>
      <c r="Z23" s="141">
        <f ca="1">COUNTIFS(Z11:Z20,F23)</f>
        <v>0</v>
      </c>
      <c r="AA23" s="141">
        <f ca="1">COUNTIFS(AA11:AA20,F23)</f>
        <v>0</v>
      </c>
      <c r="AB23" s="141">
        <f ca="1">COUNTIFS(AB11:AB20,F23)</f>
        <v>0</v>
      </c>
      <c r="AC23" s="141">
        <f ca="1">COUNTIFS(AC11:AC20,F23)</f>
        <v>1</v>
      </c>
      <c r="AD23" s="141">
        <f ca="1">COUNTIFS(AD11:AD20,F23)</f>
        <v>0</v>
      </c>
      <c r="AE23" s="141">
        <f ca="1">COUNTIFS(AE11:AE20,F23)</f>
        <v>0</v>
      </c>
      <c r="AF23" s="141">
        <f ca="1">COUNTIFS(AF11:AF20,F23)</f>
        <v>0</v>
      </c>
      <c r="AG23" s="141">
        <f ca="1">COUNTIFS(AG11:AG20,F23)</f>
        <v>0</v>
      </c>
      <c r="AH23" s="141">
        <f ca="1">COUNTIFS(AH11:AH20,F23)</f>
        <v>1</v>
      </c>
      <c r="AI23" s="141">
        <f ca="1">COUNTIFS(AI11:AI20,F23)</f>
        <v>0</v>
      </c>
      <c r="AJ23" s="141">
        <f ca="1">COUNTIFS(AJ11:AJ20,F23)</f>
        <v>0</v>
      </c>
      <c r="AK23" s="141">
        <f ca="1">COUNTIFS(AK11:AK20,F23)</f>
        <v>0</v>
      </c>
      <c r="AL23" s="141">
        <f ca="1">COUNTIFS(AL11:AL20,F23)</f>
        <v>0</v>
      </c>
      <c r="AM23" s="141">
        <f ca="1">COUNTIFS(AM11:AM20,F23)</f>
        <v>0</v>
      </c>
      <c r="AN23" s="141">
        <f ca="1">COUNTIFS(AN11:AN20,F23)</f>
        <v>0</v>
      </c>
      <c r="AO23" s="141">
        <f ca="1">COUNTIFS(AO11:AO20,F23)</f>
        <v>0</v>
      </c>
      <c r="AP23" s="141">
        <f ca="1">COUNTIFS(AP11:AP20,F23)</f>
        <v>1</v>
      </c>
      <c r="AQ23" s="141">
        <f ca="1">COUNTIFS(AQ11:AQ20,F23)</f>
        <v>0</v>
      </c>
      <c r="AR23" s="141">
        <f ca="1">COUNTIFS(AR11:AR20,F23)</f>
        <v>0</v>
      </c>
      <c r="AS23" s="141">
        <f ca="1">COUNTIFS(AS11:AS20,F23)</f>
        <v>0</v>
      </c>
      <c r="AT23" s="141">
        <f ca="1">COUNTIFS(AT11:AT20,F23)</f>
        <v>0</v>
      </c>
      <c r="AU23" s="141">
        <f ca="1">COUNTIFS(AU11:AU20,F23)</f>
        <v>0</v>
      </c>
      <c r="AV23" s="141">
        <f ca="1">COUNTIFS(AV11:AV20,F23)</f>
        <v>0</v>
      </c>
      <c r="AW23" s="141">
        <f ca="1">COUNTIFS(AW11:AW20,F23)</f>
        <v>0</v>
      </c>
      <c r="AX23" s="141">
        <f ca="1">COUNTIFS(AX11:AX20,F23)</f>
        <v>0</v>
      </c>
      <c r="AY23" s="141">
        <f ca="1">COUNTIFS(AY11:AY20,F23)</f>
        <v>0</v>
      </c>
      <c r="AZ23" s="141">
        <f ca="1">COUNTIFS(AZ11:AZ20,F23)</f>
        <v>0</v>
      </c>
      <c r="BA23" s="141">
        <f ca="1">COUNTIFS(BA11:BA20,F23)</f>
        <v>1</v>
      </c>
      <c r="BB23" s="141">
        <f ca="1">COUNTIFS(BB11:BB20,F23)</f>
        <v>0</v>
      </c>
      <c r="BC23" s="141">
        <f ca="1">COUNTIFS(BC11:BC20,F23)</f>
        <v>0</v>
      </c>
      <c r="BD23" s="141">
        <f ca="1">COUNTIFS(BD11:BD20,F23)</f>
        <v>0</v>
      </c>
      <c r="BE23" s="141">
        <f ca="1">COUNTIFS(BE11:BE20,F23)</f>
        <v>0</v>
      </c>
      <c r="BF23" s="141">
        <f ca="1">COUNTIFS(BF11:BF20,F23)</f>
        <v>0</v>
      </c>
      <c r="BG23" s="141">
        <f ca="1">COUNTIFS(BG11:BG20,F23)</f>
        <v>0</v>
      </c>
      <c r="BH23" s="141">
        <f ca="1">COUNTIFS(BH11:BH20,F23)</f>
        <v>0</v>
      </c>
      <c r="BI23" s="141">
        <f ca="1">COUNTIFS(BI11:BI20,F23)</f>
        <v>0</v>
      </c>
      <c r="BJ23" s="141">
        <f ca="1">COUNTIFS(BJ11:BJ20,F23)</f>
        <v>0</v>
      </c>
      <c r="BK23" s="141">
        <f ca="1">COUNTIFS(BK11:BK20,F23)</f>
        <v>0</v>
      </c>
      <c r="BL23" s="141">
        <f ca="1">COUNTIFS(BL11:BL20,F23)</f>
        <v>0</v>
      </c>
      <c r="BM23" s="141">
        <f ca="1">COUNTIFS(BM11:BM20,F23)</f>
        <v>0</v>
      </c>
      <c r="BN23" s="141">
        <f ca="1">COUNTIFS(BN11:BN20,F23)</f>
        <v>0</v>
      </c>
      <c r="BO23" s="141">
        <f ca="1">COUNTIFS(BO11:BO20,F23)</f>
        <v>0</v>
      </c>
      <c r="BP23" s="141">
        <f ca="1">COUNTIFS(BP11:BP20,F23)</f>
        <v>0</v>
      </c>
      <c r="BQ23" s="141">
        <f ca="1">COUNTIFS(BQ11:BQ20,F23)</f>
        <v>0</v>
      </c>
    </row>
    <row r="24" spans="1:69" hidden="1" x14ac:dyDescent="0.25">
      <c r="F24" s="140" t="s">
        <v>182</v>
      </c>
      <c r="G24" s="141">
        <f ca="1">COUNTIFS(G11:G20,F24)</f>
        <v>0</v>
      </c>
      <c r="H24" s="141">
        <f ca="1">COUNTIFS(H11:H20,F24)</f>
        <v>1</v>
      </c>
      <c r="I24" s="141">
        <f ca="1">COUNTIFS(I11:I20,F24)</f>
        <v>0</v>
      </c>
      <c r="J24" s="141">
        <f ca="1">COUNTIFS(J11:J20,F24)</f>
        <v>0</v>
      </c>
      <c r="K24" s="141">
        <f ca="1">COUNTIFS(K11:K20,F24)</f>
        <v>0</v>
      </c>
      <c r="L24" s="141">
        <f ca="1">COUNTIFS(L11:L20,F24)</f>
        <v>0</v>
      </c>
      <c r="M24" s="141">
        <f ca="1">COUNTIFS(M11:M20,F24)</f>
        <v>0</v>
      </c>
      <c r="N24" s="141">
        <f ca="1">COUNTIFS(N11:N20,F24)</f>
        <v>0</v>
      </c>
      <c r="O24" s="141">
        <f ca="1">COUNTIFS(O11:O20,F24)</f>
        <v>0</v>
      </c>
      <c r="P24" s="141">
        <f ca="1">COUNTIFS(P11:P20,F24)</f>
        <v>0</v>
      </c>
      <c r="Q24" s="141">
        <f ca="1">COUNTIFS(Q11:Q20,F24)</f>
        <v>1</v>
      </c>
      <c r="R24" s="141">
        <f ca="1">COUNTIFS(R11:R20,F24)</f>
        <v>0</v>
      </c>
      <c r="S24" s="141">
        <f ca="1">COUNTIFS(S11:S20,F24)</f>
        <v>0</v>
      </c>
      <c r="T24" s="141">
        <f ca="1">COUNTIFS(T11:T20,F24)</f>
        <v>0</v>
      </c>
      <c r="U24" s="141">
        <f ca="1">COUNTIFS(U11:U20,F24)</f>
        <v>1</v>
      </c>
      <c r="V24" s="141">
        <f ca="1">COUNTIFS(V11:V20,F24)</f>
        <v>0</v>
      </c>
      <c r="W24" s="141">
        <f ca="1">COUNTIFS(W11:W20,F24)</f>
        <v>0</v>
      </c>
      <c r="X24" s="141">
        <f ca="1">COUNTIFS(X11:X20,F24)</f>
        <v>0</v>
      </c>
      <c r="Y24" s="141">
        <f ca="1">COUNTIFS(Y11:Y20,F24)</f>
        <v>0</v>
      </c>
      <c r="Z24" s="141">
        <f ca="1">COUNTIFS(Z11:Z20,F24)</f>
        <v>0</v>
      </c>
      <c r="AA24" s="141">
        <f ca="1">COUNTIFS(AA11:AA20,F24)</f>
        <v>0</v>
      </c>
      <c r="AB24" s="141">
        <f ca="1">COUNTIFS(AB11:AB20,F24)</f>
        <v>0</v>
      </c>
      <c r="AC24" s="141">
        <f ca="1">COUNTIFS(AC11:AC20,F24)</f>
        <v>0</v>
      </c>
      <c r="AD24" s="141">
        <f ca="1">COUNTIFS(AD11:AD20,F24)</f>
        <v>0</v>
      </c>
      <c r="AE24" s="141">
        <f ca="1">COUNTIFS(AE11:AE20,F24)</f>
        <v>0</v>
      </c>
      <c r="AF24" s="141">
        <f ca="1">COUNTIFS(AF11:AF20,F24)</f>
        <v>0</v>
      </c>
      <c r="AG24" s="141">
        <f ca="1">COUNTIFS(AG11:AG20,F24)</f>
        <v>0</v>
      </c>
      <c r="AH24" s="141">
        <f ca="1">COUNTIFS(AH11:AH20,F24)</f>
        <v>1</v>
      </c>
      <c r="AI24" s="141">
        <f ca="1">COUNTIFS(AI11:AI20,F24)</f>
        <v>0</v>
      </c>
      <c r="AJ24" s="141">
        <f ca="1">COUNTIFS(AJ11:AJ20,F24)</f>
        <v>1</v>
      </c>
      <c r="AK24" s="141">
        <f ca="1">COUNTIFS(AK11:AK20,F24)</f>
        <v>0</v>
      </c>
      <c r="AL24" s="141">
        <f ca="1">COUNTIFS(AL11:AL20,F24)</f>
        <v>0</v>
      </c>
      <c r="AM24" s="141">
        <f ca="1">COUNTIFS(AM11:AM20,F24)</f>
        <v>0</v>
      </c>
      <c r="AN24" s="141">
        <f ca="1">COUNTIFS(AN11:AN20,F24)</f>
        <v>0</v>
      </c>
      <c r="AO24" s="141">
        <f ca="1">COUNTIFS(AO11:AO20,F24)</f>
        <v>0</v>
      </c>
      <c r="AP24" s="141">
        <f ca="1">COUNTIFS(AP11:AP20,F24)</f>
        <v>1</v>
      </c>
      <c r="AQ24" s="141">
        <f ca="1">COUNTIFS(AQ11:AQ20,F24)</f>
        <v>0</v>
      </c>
      <c r="AR24" s="141">
        <f ca="1">COUNTIFS(AR11:AR20,F24)</f>
        <v>0</v>
      </c>
      <c r="AS24" s="141">
        <f ca="1">COUNTIFS(AS11:AS20,F24)</f>
        <v>0</v>
      </c>
      <c r="AT24" s="141">
        <f ca="1">COUNTIFS(AT11:AT20,F24)</f>
        <v>0</v>
      </c>
      <c r="AU24" s="141">
        <f ca="1">COUNTIFS(AU11:AU20,F24)</f>
        <v>0</v>
      </c>
      <c r="AV24" s="141">
        <f ca="1">COUNTIFS(AV11:AV20,F24)</f>
        <v>0</v>
      </c>
      <c r="AW24" s="141">
        <f ca="1">COUNTIFS(AW11:AW20,F24)</f>
        <v>1</v>
      </c>
      <c r="AX24" s="141">
        <f ca="1">COUNTIFS(AX11:AX20,F24)</f>
        <v>0</v>
      </c>
      <c r="AY24" s="141">
        <f ca="1">COUNTIFS(AY11:AY20,F24)</f>
        <v>0</v>
      </c>
      <c r="AZ24" s="141">
        <f ca="1">COUNTIFS(AZ11:AZ20,F24)</f>
        <v>0</v>
      </c>
      <c r="BA24" s="141">
        <f ca="1">COUNTIFS(BA11:BA20,F24)</f>
        <v>0</v>
      </c>
      <c r="BB24" s="141">
        <f ca="1">COUNTIFS(BB11:BB20,F24)</f>
        <v>0</v>
      </c>
      <c r="BC24" s="141">
        <f ca="1">COUNTIFS(BC11:BC20,F24)</f>
        <v>1</v>
      </c>
      <c r="BD24" s="141">
        <f ca="1">COUNTIFS(BD11:BD20,F24)</f>
        <v>0</v>
      </c>
      <c r="BE24" s="141">
        <f ca="1">COUNTIFS(BE11:BE20,F24)</f>
        <v>0</v>
      </c>
      <c r="BF24" s="141">
        <f ca="1">COUNTIFS(BF11:BF20,F24)</f>
        <v>0</v>
      </c>
      <c r="BG24" s="141">
        <f ca="1">COUNTIFS(BG11:BG20,F24)</f>
        <v>1</v>
      </c>
      <c r="BH24" s="141">
        <f ca="1">COUNTIFS(BH11:BH20,F24)</f>
        <v>1</v>
      </c>
      <c r="BI24" s="141">
        <f ca="1">COUNTIFS(BI11:BI20,F24)</f>
        <v>0</v>
      </c>
      <c r="BJ24" s="141">
        <f ca="1">COUNTIFS(BJ11:BJ20,F24)</f>
        <v>0</v>
      </c>
      <c r="BK24" s="141">
        <f ca="1">COUNTIFS(BK11:BK20,F24)</f>
        <v>1</v>
      </c>
      <c r="BL24" s="141">
        <f ca="1">COUNTIFS(BL11:BL20,F24)</f>
        <v>0</v>
      </c>
      <c r="BM24" s="141">
        <f ca="1">COUNTIFS(BM11:BM20,F24)</f>
        <v>0</v>
      </c>
      <c r="BN24" s="141">
        <f ca="1">COUNTIFS(BN11:BN20,F24)</f>
        <v>1</v>
      </c>
      <c r="BO24" s="141">
        <f ca="1">COUNTIFS(BO11:BO20,F24)</f>
        <v>0</v>
      </c>
      <c r="BP24" s="141">
        <f ca="1">COUNTIFS(BP11:BP20,F24)</f>
        <v>0</v>
      </c>
      <c r="BQ24" s="141">
        <f ca="1">COUNTIFS(BQ11:BQ20,F24)</f>
        <v>0</v>
      </c>
    </row>
    <row r="25" spans="1:69" hidden="1" x14ac:dyDescent="0.25">
      <c r="F25" s="140" t="s">
        <v>187</v>
      </c>
      <c r="G25" s="141">
        <f ca="1">COUNTIFS(G11:G20,F25)</f>
        <v>0</v>
      </c>
      <c r="H25" s="141">
        <f ca="1">COUNTIFS(H11:H20,F25)</f>
        <v>0</v>
      </c>
      <c r="I25" s="141">
        <f ca="1">COUNTIFS(I11:I20,F25)</f>
        <v>1</v>
      </c>
      <c r="J25" s="141">
        <f ca="1">COUNTIFS(J11:J20,F25)</f>
        <v>0</v>
      </c>
      <c r="K25" s="141">
        <f ca="1">COUNTIFS(K11:K20,F25)</f>
        <v>0</v>
      </c>
      <c r="L25" s="141">
        <f ca="1">COUNTIFS(L11:L20,F25)</f>
        <v>0</v>
      </c>
      <c r="M25" s="141">
        <f ca="1">COUNTIFS(M11:M20,F25)</f>
        <v>1</v>
      </c>
      <c r="N25" s="141">
        <f ca="1">COUNTIFS(N11:N20,F25)</f>
        <v>0</v>
      </c>
      <c r="O25" s="141">
        <f ca="1">COUNTIFS(O11:O20,F25)</f>
        <v>0</v>
      </c>
      <c r="P25" s="141">
        <f ca="1">COUNTIFS(P11:P20,F25)</f>
        <v>0</v>
      </c>
      <c r="Q25" s="141">
        <f ca="1">COUNTIFS(Q11:Q20,F25)</f>
        <v>0</v>
      </c>
      <c r="R25" s="141">
        <f ca="1">COUNTIFS(R11:R20,F25)</f>
        <v>0</v>
      </c>
      <c r="S25" s="141">
        <f ca="1">COUNTIFS(S11:S20,F25)</f>
        <v>0</v>
      </c>
      <c r="T25" s="141">
        <f ca="1">COUNTIFS(T11:T20,F25)</f>
        <v>0</v>
      </c>
      <c r="U25" s="141">
        <f ca="1">COUNTIFS(U11:U20,F25)</f>
        <v>0</v>
      </c>
      <c r="V25" s="141">
        <f ca="1">COUNTIFS(V11:V20,F25)</f>
        <v>0</v>
      </c>
      <c r="W25" s="141">
        <f ca="1">COUNTIFS(W11:W20,F25)</f>
        <v>0</v>
      </c>
      <c r="X25" s="141">
        <f ca="1">COUNTIFS(X11:X20,F25)</f>
        <v>1</v>
      </c>
      <c r="Y25" s="141">
        <f ca="1">COUNTIFS(Y11:Y20,F25)</f>
        <v>0</v>
      </c>
      <c r="Z25" s="141">
        <f ca="1">COUNTIFS(Z11:Z20,F25)</f>
        <v>1</v>
      </c>
      <c r="AA25" s="141">
        <f ca="1">COUNTIFS(AA11:AA20,F25)</f>
        <v>1</v>
      </c>
      <c r="AB25" s="141">
        <f ca="1">COUNTIFS(AB11:AB20,F25)</f>
        <v>0</v>
      </c>
      <c r="AC25" s="141">
        <f ca="1">COUNTIFS(AC11:AC20,F25)</f>
        <v>0</v>
      </c>
      <c r="AD25" s="141">
        <f ca="1">COUNTIFS(AD11:AD20,F25)</f>
        <v>0</v>
      </c>
      <c r="AE25" s="141">
        <f ca="1">COUNTIFS(AE11:AE20,F25)</f>
        <v>1</v>
      </c>
      <c r="AF25" s="141">
        <f ca="1">COUNTIFS(AF11:AF20,F25)</f>
        <v>0</v>
      </c>
      <c r="AG25" s="141">
        <f ca="1">COUNTIFS(AG11:AG20,F25)</f>
        <v>0</v>
      </c>
      <c r="AH25" s="141">
        <f ca="1">COUNTIFS(AH11:AH20,F25)</f>
        <v>0</v>
      </c>
      <c r="AI25" s="141">
        <f ca="1">COUNTIFS(AI11:AI20,F25)</f>
        <v>0</v>
      </c>
      <c r="AJ25" s="141">
        <f ca="1">COUNTIFS(AJ11:AJ20,F25)</f>
        <v>0</v>
      </c>
      <c r="AK25" s="141">
        <f ca="1">COUNTIFS(AK11:AK20,F25)</f>
        <v>1</v>
      </c>
      <c r="AL25" s="141">
        <f ca="1">COUNTIFS(AL11:AL20,F25)</f>
        <v>0</v>
      </c>
      <c r="AM25" s="141">
        <f ca="1">COUNTIFS(AM11:AM20,F25)</f>
        <v>0</v>
      </c>
      <c r="AN25" s="141">
        <f ca="1">COUNTIFS(AN11:AN20,F25)</f>
        <v>0</v>
      </c>
      <c r="AO25" s="141">
        <f ca="1">COUNTIFS(AO11:AO20,F25)</f>
        <v>1</v>
      </c>
      <c r="AP25" s="141">
        <f ca="1">COUNTIFS(AP11:AP20,F25)</f>
        <v>0</v>
      </c>
      <c r="AQ25" s="141">
        <f ca="1">COUNTIFS(AQ11:AQ20,F25)</f>
        <v>0</v>
      </c>
      <c r="AR25" s="141">
        <f ca="1">COUNTIFS(AR11:AR20,F25)</f>
        <v>0</v>
      </c>
      <c r="AS25" s="141">
        <f ca="1">COUNTIFS(AS11:AS20,F25)</f>
        <v>2</v>
      </c>
      <c r="AT25" s="141">
        <f ca="1">COUNTIFS(AT11:AT20,F25)</f>
        <v>0</v>
      </c>
      <c r="AU25" s="141">
        <f ca="1">COUNTIFS(AU11:AU20,F25)</f>
        <v>0</v>
      </c>
      <c r="AV25" s="141">
        <f ca="1">COUNTIFS(AV11:AV20,F25)</f>
        <v>0</v>
      </c>
      <c r="AW25" s="141">
        <f ca="1">COUNTIFS(AW11:AW20,F25)</f>
        <v>0</v>
      </c>
      <c r="AX25" s="141">
        <f ca="1">COUNTIFS(AX11:AX20,F25)</f>
        <v>0</v>
      </c>
      <c r="AY25" s="141">
        <f ca="1">COUNTIFS(AY11:AY20,F25)</f>
        <v>0</v>
      </c>
      <c r="AZ25" s="141">
        <f ca="1">COUNTIFS(AZ11:AZ20,F25)</f>
        <v>0</v>
      </c>
      <c r="BA25" s="141">
        <f ca="1">COUNTIFS(BA11:BA20,F25)</f>
        <v>0</v>
      </c>
      <c r="BB25" s="141">
        <f ca="1">COUNTIFS(BB11:BB20,F25)</f>
        <v>0</v>
      </c>
      <c r="BC25" s="141">
        <f ca="1">COUNTIFS(BC11:BC20,F25)</f>
        <v>0</v>
      </c>
      <c r="BD25" s="141">
        <f ca="1">COUNTIFS(BD11:BD20,F25)</f>
        <v>0</v>
      </c>
      <c r="BE25" s="141">
        <f ca="1">COUNTIFS(BE11:BE20,F25)</f>
        <v>0</v>
      </c>
      <c r="BF25" s="141">
        <f ca="1">COUNTIFS(BF11:BF20,F25)</f>
        <v>0</v>
      </c>
      <c r="BG25" s="141">
        <f ca="1">COUNTIFS(BG11:BG20,F25)</f>
        <v>0</v>
      </c>
      <c r="BH25" s="141">
        <f ca="1">COUNTIFS(BH11:BH20,F25)</f>
        <v>0</v>
      </c>
      <c r="BI25" s="141">
        <f ca="1">COUNTIFS(BI11:BI20,F25)</f>
        <v>0</v>
      </c>
      <c r="BJ25" s="141">
        <f ca="1">COUNTIFS(BJ11:BJ20,F25)</f>
        <v>0</v>
      </c>
      <c r="BK25" s="141">
        <f ca="1">COUNTIFS(BK11:BK20,F25)</f>
        <v>0</v>
      </c>
      <c r="BL25" s="141">
        <f ca="1">COUNTIFS(BL11:BL20,F25)</f>
        <v>0</v>
      </c>
      <c r="BM25" s="141">
        <f ca="1">COUNTIFS(BM11:BM20,F25)</f>
        <v>0</v>
      </c>
      <c r="BN25" s="141">
        <f ca="1">COUNTIFS(BN11:BN20,F25)</f>
        <v>0</v>
      </c>
      <c r="BO25" s="141">
        <f ca="1">COUNTIFS(BO11:BO20,F25)</f>
        <v>0</v>
      </c>
      <c r="BP25" s="141">
        <f ca="1">COUNTIFS(BP11:BP20,F25)</f>
        <v>0</v>
      </c>
      <c r="BQ25" s="141">
        <f ca="1">COUNTIFS(BQ11:BQ20,F25)</f>
        <v>0</v>
      </c>
    </row>
    <row r="26" spans="1:69" hidden="1" x14ac:dyDescent="0.25">
      <c r="F26" s="140" t="s">
        <v>186</v>
      </c>
      <c r="G26" s="141">
        <f ca="1">COUNTIFS(G11:G20,F26)</f>
        <v>0</v>
      </c>
      <c r="H26" s="141">
        <f ca="1">COUNTIFS(H11:H20,F26)</f>
        <v>0</v>
      </c>
      <c r="I26" s="141">
        <f ca="1">COUNTIFS(I11:I20,F26)</f>
        <v>0</v>
      </c>
      <c r="J26" s="141">
        <f ca="1">COUNTIFS(J11:J20,F26)</f>
        <v>0</v>
      </c>
      <c r="K26" s="141">
        <f ca="1">COUNTIFS(K11:K20,F26)</f>
        <v>0</v>
      </c>
      <c r="L26" s="141">
        <f ca="1">COUNTIFS(L11:L20,F26)</f>
        <v>0</v>
      </c>
      <c r="M26" s="141">
        <f ca="1">COUNTIFS(M11:M20,F26)</f>
        <v>0</v>
      </c>
      <c r="N26" s="141">
        <f ca="1">COUNTIFS(N11:N20,F26)</f>
        <v>0</v>
      </c>
      <c r="O26" s="141">
        <f ca="1">COUNTIFS(O11:O20,F26)</f>
        <v>1</v>
      </c>
      <c r="P26" s="141">
        <f ca="1">COUNTIFS(P11:P20,F26)</f>
        <v>0</v>
      </c>
      <c r="Q26" s="141">
        <f ca="1">COUNTIFS(Q11:Q20,F26)</f>
        <v>1</v>
      </c>
      <c r="R26" s="141">
        <f ca="1">COUNTIFS(R11:R20,F26)</f>
        <v>0</v>
      </c>
      <c r="S26" s="141">
        <f ca="1">COUNTIFS(S11:S20,F26)</f>
        <v>0</v>
      </c>
      <c r="T26" s="141">
        <f ca="1">COUNTIFS(T11:T20,F26)</f>
        <v>0</v>
      </c>
      <c r="U26" s="141">
        <f ca="1">COUNTIFS(U11:U20,F26)</f>
        <v>1</v>
      </c>
      <c r="V26" s="141">
        <f ca="1">COUNTIFS(V11:V20,F26)</f>
        <v>0</v>
      </c>
      <c r="W26" s="141">
        <f ca="1">COUNTIFS(W11:W20,F26)</f>
        <v>0</v>
      </c>
      <c r="X26" s="141">
        <f ca="1">COUNTIFS(X11:X20,F26)</f>
        <v>0</v>
      </c>
      <c r="Y26" s="141">
        <f ca="1">COUNTIFS(Y11:Y20,F26)</f>
        <v>0</v>
      </c>
      <c r="Z26" s="141">
        <f ca="1">COUNTIFS(Z11:Z20,F26)</f>
        <v>0</v>
      </c>
      <c r="AA26" s="141">
        <f ca="1">COUNTIFS(AA11:AA20,F26)</f>
        <v>0</v>
      </c>
      <c r="AB26" s="141">
        <f ca="1">COUNTIFS(AB11:AB20,F26)</f>
        <v>0</v>
      </c>
      <c r="AC26" s="141">
        <f ca="1">COUNTIFS(AC11:AC20,F26)</f>
        <v>0</v>
      </c>
      <c r="AD26" s="141">
        <f ca="1">COUNTIFS(AD11:AD20,F26)</f>
        <v>0</v>
      </c>
      <c r="AE26" s="141">
        <f ca="1">COUNTIFS(AE11:AE20,F26)</f>
        <v>0</v>
      </c>
      <c r="AF26" s="141">
        <f ca="1">COUNTIFS(AF11:AF20,F26)</f>
        <v>1</v>
      </c>
      <c r="AG26" s="141">
        <f ca="1">COUNTIFS(AG11:AG20,F26)</f>
        <v>0</v>
      </c>
      <c r="AH26" s="141">
        <f ca="1">COUNTIFS(AH11:AH20,F26)</f>
        <v>0</v>
      </c>
      <c r="AI26" s="141">
        <f ca="1">COUNTIFS(AI11:AI20,F26)</f>
        <v>0</v>
      </c>
      <c r="AJ26" s="141">
        <f ca="1">COUNTIFS(AJ11:AJ20,F26)</f>
        <v>0</v>
      </c>
      <c r="AK26" s="141">
        <f ca="1">COUNTIFS(AK11:AK20,F26)</f>
        <v>0</v>
      </c>
      <c r="AL26" s="141">
        <f ca="1">COUNTIFS(AL11:AL20,F26)</f>
        <v>0</v>
      </c>
      <c r="AM26" s="141">
        <f ca="1">COUNTIFS(AM11:AM20,F26)</f>
        <v>0</v>
      </c>
      <c r="AN26" s="141">
        <f ca="1">COUNTIFS(AN11:AN20,F26)</f>
        <v>0</v>
      </c>
      <c r="AO26" s="141">
        <f ca="1">COUNTIFS(AO11:AO20,F26)</f>
        <v>0</v>
      </c>
      <c r="AP26" s="141">
        <f ca="1">COUNTIFS(AP11:AP20,F26)</f>
        <v>0</v>
      </c>
      <c r="AQ26" s="141">
        <f ca="1">COUNTIFS(AQ11:AQ20,F26)</f>
        <v>0</v>
      </c>
      <c r="AR26" s="141">
        <f ca="1">COUNTIFS(AR11:AR20,F26)</f>
        <v>0</v>
      </c>
      <c r="AS26" s="141">
        <f ca="1">COUNTIFS(AS11:AS20,F26)</f>
        <v>0</v>
      </c>
      <c r="AT26" s="141">
        <f ca="1">COUNTIFS(AT11:AT20,F26)</f>
        <v>0</v>
      </c>
      <c r="AU26" s="141">
        <f ca="1">COUNTIFS(AU11:AU20,F26)</f>
        <v>0</v>
      </c>
      <c r="AV26" s="141">
        <f ca="1">COUNTIFS(AV11:AV20,F26)</f>
        <v>0</v>
      </c>
      <c r="AW26" s="141">
        <f ca="1">COUNTIFS(AW11:AW20,F26)</f>
        <v>0</v>
      </c>
      <c r="AX26" s="141">
        <f ca="1">COUNTIFS(AX11:AX20,F26)</f>
        <v>0</v>
      </c>
      <c r="AY26" s="141">
        <f ca="1">COUNTIFS(AY11:AY20,F26)</f>
        <v>0</v>
      </c>
      <c r="AZ26" s="141">
        <f ca="1">COUNTIFS(AZ11:AZ20,F26)</f>
        <v>0</v>
      </c>
      <c r="BA26" s="141">
        <f ca="1">COUNTIFS(BA11:BA20,F26)</f>
        <v>0</v>
      </c>
      <c r="BB26" s="141">
        <f ca="1">COUNTIFS(BB11:BB20,F26)</f>
        <v>1</v>
      </c>
      <c r="BC26" s="141">
        <f ca="1">COUNTIFS(BC11:BC20,F26)</f>
        <v>0</v>
      </c>
      <c r="BD26" s="141">
        <f ca="1">COUNTIFS(BD11:BD20,F26)</f>
        <v>0</v>
      </c>
      <c r="BE26" s="141">
        <f ca="1">COUNTIFS(BE11:BE20,F26)</f>
        <v>0</v>
      </c>
      <c r="BF26" s="141">
        <f ca="1">COUNTIFS(BF11:BF20,F26)</f>
        <v>0</v>
      </c>
      <c r="BG26" s="141">
        <f ca="1">COUNTIFS(BG11:BG20,F26)</f>
        <v>0</v>
      </c>
      <c r="BH26" s="141">
        <f ca="1">COUNTIFS(BH11:BH20,F26)</f>
        <v>0</v>
      </c>
      <c r="BI26" s="141">
        <f ca="1">COUNTIFS(BI11:BI20,F26)</f>
        <v>0</v>
      </c>
      <c r="BJ26" s="141">
        <f ca="1">COUNTIFS(BJ11:BJ20,F26)</f>
        <v>0</v>
      </c>
      <c r="BK26" s="141">
        <f ca="1">COUNTIFS(BK11:BK20,F26)</f>
        <v>0</v>
      </c>
      <c r="BL26" s="141">
        <f ca="1">COUNTIFS(BL11:BL20,F26)</f>
        <v>0</v>
      </c>
      <c r="BM26" s="141">
        <f ca="1">COUNTIFS(BM11:BM20,F26)</f>
        <v>0</v>
      </c>
      <c r="BN26" s="141">
        <f ca="1">COUNTIFS(BN11:BN20,F26)</f>
        <v>0</v>
      </c>
      <c r="BO26" s="141">
        <f ca="1">COUNTIFS(BO11:BO20,F26)</f>
        <v>0</v>
      </c>
      <c r="BP26" s="141">
        <f ca="1">COUNTIFS(BP11:BP20,F26)</f>
        <v>0</v>
      </c>
      <c r="BQ26" s="141">
        <f ca="1">COUNTIFS(BQ11:BQ20,F26)</f>
        <v>0</v>
      </c>
    </row>
    <row r="27" spans="1:69" hidden="1" x14ac:dyDescent="0.25">
      <c r="F27" s="140" t="s">
        <v>183</v>
      </c>
      <c r="G27" s="141">
        <f ca="1">COUNTIFS(G11:G20,F27)</f>
        <v>0</v>
      </c>
      <c r="H27" s="141">
        <f ca="1">COUNTIFS(H11:H20,F27)</f>
        <v>0</v>
      </c>
      <c r="I27" s="141">
        <f ca="1">COUNTIFS(I11:I20,F27)</f>
        <v>0</v>
      </c>
      <c r="J27" s="141">
        <f ca="1">COUNTIFS(J11:J20,F27)</f>
        <v>0</v>
      </c>
      <c r="K27" s="141">
        <f ca="1">COUNTIFS(K11:K20,F27)</f>
        <v>0</v>
      </c>
      <c r="L27" s="141">
        <f ca="1">COUNTIFS(L11:L20,F27)</f>
        <v>0</v>
      </c>
      <c r="M27" s="141">
        <f ca="1">COUNTIFS(M11:M20,F27)</f>
        <v>0</v>
      </c>
      <c r="N27" s="141">
        <f ca="1">COUNTIFS(N11:N20,F27)</f>
        <v>0</v>
      </c>
      <c r="O27" s="141">
        <f ca="1">COUNTIFS(O11:O20,F27)</f>
        <v>0</v>
      </c>
      <c r="P27" s="141">
        <f ca="1">COUNTIFS(P11:P20,F27)</f>
        <v>0</v>
      </c>
      <c r="Q27" s="141">
        <f ca="1">COUNTIFS(Q11:Q20,F27)</f>
        <v>0</v>
      </c>
      <c r="R27" s="141">
        <f ca="1">COUNTIFS(R11:R20,F27)</f>
        <v>0</v>
      </c>
      <c r="S27" s="141">
        <f ca="1">COUNTIFS(S11:S20,F27)</f>
        <v>0</v>
      </c>
      <c r="T27" s="141">
        <f ca="1">COUNTIFS(T11:T20,F27)</f>
        <v>0</v>
      </c>
      <c r="U27" s="141">
        <f ca="1">COUNTIFS(U11:U20,F27)</f>
        <v>1</v>
      </c>
      <c r="V27" s="141">
        <f ca="1">COUNTIFS(V11:V20,F27)</f>
        <v>0</v>
      </c>
      <c r="W27" s="141">
        <f ca="1">COUNTIFS(W11:W20,F27)</f>
        <v>1</v>
      </c>
      <c r="X27" s="141">
        <f ca="1">COUNTIFS(X11:X20,F27)</f>
        <v>0</v>
      </c>
      <c r="Y27" s="141">
        <f ca="1">COUNTIFS(Y11:Y20,F27)</f>
        <v>0</v>
      </c>
      <c r="Z27" s="141">
        <f ca="1">COUNTIFS(Z11:Z20,F27)</f>
        <v>1</v>
      </c>
      <c r="AA27" s="141">
        <f ca="1">COUNTIFS(AA11:AA20,F27)</f>
        <v>0</v>
      </c>
      <c r="AB27" s="141">
        <f ca="1">COUNTIFS(AB11:AB20,F27)</f>
        <v>0</v>
      </c>
      <c r="AC27" s="141">
        <f ca="1">COUNTIFS(AC11:AC20,F27)</f>
        <v>0</v>
      </c>
      <c r="AD27" s="141">
        <f ca="1">COUNTIFS(AD11:AD20,F27)</f>
        <v>0</v>
      </c>
      <c r="AE27" s="141">
        <f ca="1">COUNTIFS(AE11:AE20,F27)</f>
        <v>0</v>
      </c>
      <c r="AF27" s="141">
        <f ca="1">COUNTIFS(AF11:AF20,F27)</f>
        <v>0</v>
      </c>
      <c r="AG27" s="141">
        <f ca="1">COUNTIFS(AG11:AG20,F27)</f>
        <v>0</v>
      </c>
      <c r="AH27" s="141">
        <f ca="1">COUNTIFS(AH11:AH20,F27)</f>
        <v>0</v>
      </c>
      <c r="AI27" s="141">
        <f ca="1">COUNTIFS(AI11:AI20,F27)</f>
        <v>0</v>
      </c>
      <c r="AJ27" s="141">
        <f ca="1">COUNTIFS(AJ11:AJ20,F27)</f>
        <v>0</v>
      </c>
      <c r="AK27" s="141">
        <f ca="1">COUNTIFS(AK11:AK20,F27)</f>
        <v>0</v>
      </c>
      <c r="AL27" s="141">
        <f ca="1">COUNTIFS(AL11:AL20,F27)</f>
        <v>1</v>
      </c>
      <c r="AM27" s="141">
        <f ca="1">COUNTIFS(AM11:AM20,F27)</f>
        <v>0</v>
      </c>
      <c r="AN27" s="141">
        <f ca="1">COUNTIFS(AN11:AN20,F27)</f>
        <v>0</v>
      </c>
      <c r="AO27" s="141">
        <f ca="1">COUNTIFS(AO11:AO20,F27)</f>
        <v>0</v>
      </c>
      <c r="AP27" s="141">
        <f ca="1">COUNTIFS(AP11:AP20,F27)</f>
        <v>0</v>
      </c>
      <c r="AQ27" s="141">
        <f ca="1">COUNTIFS(AQ11:AQ20,F27)</f>
        <v>1</v>
      </c>
      <c r="AR27" s="141">
        <f ca="1">COUNTIFS(AR11:AR20,F27)</f>
        <v>0</v>
      </c>
      <c r="AS27" s="141">
        <f ca="1">COUNTIFS(AS11:AS20,F27)</f>
        <v>0</v>
      </c>
      <c r="AT27" s="141">
        <f ca="1">COUNTIFS(AT11:AT20,F27)</f>
        <v>0</v>
      </c>
      <c r="AU27" s="141">
        <f ca="1">COUNTIFS(AU11:AU20,F27)</f>
        <v>0</v>
      </c>
      <c r="AV27" s="141">
        <f ca="1">COUNTIFS(AV11:AV20,F27)</f>
        <v>1</v>
      </c>
      <c r="AW27" s="141">
        <f ca="1">COUNTIFS(AW11:AW20,F27)</f>
        <v>0</v>
      </c>
      <c r="AX27" s="141">
        <f ca="1">COUNTIFS(AX11:AX20,F27)</f>
        <v>0</v>
      </c>
      <c r="AY27" s="141">
        <f ca="1">COUNTIFS(AY11:AY20,F27)</f>
        <v>0</v>
      </c>
      <c r="AZ27" s="141">
        <f ca="1">COUNTIFS(AZ11:AZ20,F27)</f>
        <v>0</v>
      </c>
      <c r="BA27" s="141">
        <f ca="1">COUNTIFS(BA11:BA20,F27)</f>
        <v>0</v>
      </c>
      <c r="BB27" s="141">
        <f ca="1">COUNTIFS(BB11:BB20,F27)</f>
        <v>0</v>
      </c>
      <c r="BC27" s="141">
        <f ca="1">COUNTIFS(BC11:BC20,F27)</f>
        <v>0</v>
      </c>
      <c r="BD27" s="141">
        <f ca="1">COUNTIFS(BD11:BD20,F27)</f>
        <v>0</v>
      </c>
      <c r="BE27" s="141">
        <f ca="1">COUNTIFS(BE11:BE20,F27)</f>
        <v>0</v>
      </c>
      <c r="BF27" s="141">
        <f ca="1">COUNTIFS(BF11:BF20,F27)</f>
        <v>1</v>
      </c>
      <c r="BG27" s="141">
        <f ca="1">COUNTIFS(BG11:BG20,F27)</f>
        <v>0</v>
      </c>
      <c r="BH27" s="141">
        <f ca="1">COUNTIFS(BH11:BH20,F27)</f>
        <v>0</v>
      </c>
      <c r="BI27" s="141">
        <f ca="1">COUNTIFS(BI11:BI20,F27)</f>
        <v>0</v>
      </c>
      <c r="BJ27" s="141">
        <f ca="1">COUNTIFS(BJ11:BJ20,F27)</f>
        <v>0</v>
      </c>
      <c r="BK27" s="141">
        <f ca="1">COUNTIFS(BK11:BK20,F27)</f>
        <v>1</v>
      </c>
      <c r="BL27" s="141">
        <f ca="1">COUNTIFS(BL11:BL20,F27)</f>
        <v>0</v>
      </c>
      <c r="BM27" s="141">
        <f ca="1">COUNTIFS(BM11:BM20,F27)</f>
        <v>0</v>
      </c>
      <c r="BN27" s="141">
        <f ca="1">COUNTIFS(BN11:BN20,F27)</f>
        <v>0</v>
      </c>
      <c r="BO27" s="141">
        <f ca="1">COUNTIFS(BO11:BO20,F27)</f>
        <v>0</v>
      </c>
      <c r="BP27" s="141">
        <f ca="1">COUNTIFS(BP11:BP20,F27)</f>
        <v>0</v>
      </c>
      <c r="BQ27" s="141">
        <f ca="1">COUNTIFS(BQ11:BQ20,F27)</f>
        <v>1</v>
      </c>
    </row>
    <row r="28" spans="1:69" hidden="1" x14ac:dyDescent="0.25">
      <c r="F28" s="140" t="s">
        <v>204</v>
      </c>
      <c r="G28" s="141">
        <f ca="1">COUNTIFS(G11:G20,F28)</f>
        <v>0</v>
      </c>
      <c r="H28" s="141">
        <f ca="1">COUNTIFS(H11:H20,F28)</f>
        <v>0</v>
      </c>
      <c r="I28" s="141">
        <f ca="1">COUNTIFS(I11:I20,F28)</f>
        <v>0</v>
      </c>
      <c r="J28" s="141">
        <f ca="1">COUNTIFS(J11:J20,F28)</f>
        <v>0</v>
      </c>
      <c r="K28" s="141">
        <f ca="1">COUNTIFS(K11:K20,F28)</f>
        <v>0</v>
      </c>
      <c r="L28" s="141">
        <f ca="1">COUNTIFS(L11:L20,F28)</f>
        <v>0</v>
      </c>
      <c r="M28" s="141">
        <f ca="1">COUNTIFS(M11:M20,F28)</f>
        <v>0</v>
      </c>
      <c r="N28" s="141">
        <f ca="1">COUNTIFS(N11:N20,F28)</f>
        <v>1</v>
      </c>
      <c r="O28" s="141">
        <f ca="1">COUNTIFS(O11:O20,F28)</f>
        <v>0</v>
      </c>
      <c r="P28" s="141">
        <f ca="1">COUNTIFS(P11:P20,F28)</f>
        <v>0</v>
      </c>
      <c r="Q28" s="141">
        <f ca="1">COUNTIFS(Q11:Q20,F28)</f>
        <v>0</v>
      </c>
      <c r="R28" s="141">
        <f ca="1">COUNTIFS(R11:R20,F28)</f>
        <v>0</v>
      </c>
      <c r="S28" s="141">
        <f ca="1">COUNTIFS(S11:S20,F28)</f>
        <v>0</v>
      </c>
      <c r="T28" s="141">
        <f ca="1">COUNTIFS(T11:T20,F28)</f>
        <v>0</v>
      </c>
      <c r="U28" s="141">
        <f ca="1">COUNTIFS(U11:U20,F28)</f>
        <v>0</v>
      </c>
      <c r="V28" s="141">
        <f ca="1">COUNTIFS(V11:V20,F28)</f>
        <v>2</v>
      </c>
      <c r="W28" s="141">
        <f ca="1">COUNTIFS(W11:W20,F28)</f>
        <v>0</v>
      </c>
      <c r="X28" s="141">
        <f ca="1">COUNTIFS(X11:X20,F28)</f>
        <v>0</v>
      </c>
      <c r="Y28" s="141">
        <f ca="1">COUNTIFS(Y11:Y20,F28)</f>
        <v>0</v>
      </c>
      <c r="Z28" s="141">
        <f ca="1">COUNTIFS(Z11:Z20,F28)</f>
        <v>0</v>
      </c>
      <c r="AA28" s="141">
        <f ca="1">COUNTIFS(AA11:AA20,F28)</f>
        <v>0</v>
      </c>
      <c r="AB28" s="141">
        <f ca="1">COUNTIFS(AB11:AB20,F28)</f>
        <v>0</v>
      </c>
      <c r="AC28" s="141">
        <f ca="1">COUNTIFS(AC11:AC20,F28)</f>
        <v>1</v>
      </c>
      <c r="AD28" s="141">
        <f ca="1">COUNTIFS(AD11:AD20,F28)</f>
        <v>0</v>
      </c>
      <c r="AE28" s="141">
        <f ca="1">COUNTIFS(AE11:AE20,F28)</f>
        <v>1</v>
      </c>
      <c r="AF28" s="141">
        <f ca="1">COUNTIFS(AF11:AF20,F28)</f>
        <v>0</v>
      </c>
      <c r="AG28" s="141">
        <f ca="1">COUNTIFS(AG11:AG20,F28)</f>
        <v>0</v>
      </c>
      <c r="AH28" s="141">
        <f ca="1">COUNTIFS(AH11:AH20,F28)</f>
        <v>0</v>
      </c>
      <c r="AI28" s="141">
        <f ca="1">COUNTIFS(AI11:AI20,F28)</f>
        <v>0</v>
      </c>
      <c r="AJ28" s="141">
        <f ca="1">COUNTIFS(AJ11:AJ20,F28)</f>
        <v>0</v>
      </c>
      <c r="AK28" s="141">
        <f ca="1">COUNTIFS(AK11:AK20,F28)</f>
        <v>0</v>
      </c>
      <c r="AL28" s="141">
        <f ca="1">COUNTIFS(AL11:AL20,F28)</f>
        <v>0</v>
      </c>
      <c r="AM28" s="141">
        <f ca="1">COUNTIFS(AM11:AM20,F28)</f>
        <v>0</v>
      </c>
      <c r="AN28" s="141">
        <f ca="1">COUNTIFS(AN11:AN20,F28)</f>
        <v>0</v>
      </c>
      <c r="AO28" s="141">
        <f ca="1">COUNTIFS(AO11:AO20,F28)</f>
        <v>0</v>
      </c>
      <c r="AP28" s="141">
        <f ca="1">COUNTIFS(AP11:AP20,F28)</f>
        <v>0</v>
      </c>
      <c r="AQ28" s="141">
        <f ca="1">COUNTIFS(AQ11:AQ20,F28)</f>
        <v>0</v>
      </c>
      <c r="AR28" s="141">
        <f ca="1">COUNTIFS(AR11:AR20,F28)</f>
        <v>0</v>
      </c>
      <c r="AS28" s="141">
        <f ca="1">COUNTIFS(AS11:AS20,F28)</f>
        <v>0</v>
      </c>
      <c r="AT28" s="141">
        <f ca="1">COUNTIFS(AT11:AT20,F28)</f>
        <v>1</v>
      </c>
      <c r="AU28" s="141">
        <f ca="1">COUNTIFS(AU11:AU20,F28)</f>
        <v>0</v>
      </c>
      <c r="AV28" s="141">
        <f ca="1">COUNTIFS(AV11:AV20,F28)</f>
        <v>1</v>
      </c>
      <c r="AW28" s="141">
        <f ca="1">COUNTIFS(AW11:AW20,F28)</f>
        <v>0</v>
      </c>
      <c r="AX28" s="141">
        <f ca="1">COUNTIFS(AX11:AX20,F28)</f>
        <v>0</v>
      </c>
      <c r="AY28" s="141">
        <f ca="1">COUNTIFS(AY11:AY20,F28)</f>
        <v>0</v>
      </c>
      <c r="AZ28" s="141">
        <f ca="1">COUNTIFS(AZ11:AZ20,F28)</f>
        <v>0</v>
      </c>
      <c r="BA28" s="141">
        <f ca="1">COUNTIFS(BA11:BA20,F28)</f>
        <v>0</v>
      </c>
      <c r="BB28" s="141">
        <f ca="1">COUNTIFS(BB11:BB20,F28)</f>
        <v>0</v>
      </c>
      <c r="BC28" s="141">
        <f ca="1">COUNTIFS(BC11:BC20,F28)</f>
        <v>0</v>
      </c>
      <c r="BD28" s="141">
        <f ca="1">COUNTIFS(BD11:BD20,F28)</f>
        <v>0</v>
      </c>
      <c r="BE28" s="141">
        <f ca="1">COUNTIFS(BE11:BE20,F28)</f>
        <v>0</v>
      </c>
      <c r="BF28" s="141">
        <f ca="1">COUNTIFS(BF11:BF20,F28)</f>
        <v>0</v>
      </c>
      <c r="BG28" s="141">
        <f ca="1">COUNTIFS(BG11:BG20,F28)</f>
        <v>0</v>
      </c>
      <c r="BH28" s="141">
        <f ca="1">COUNTIFS(BH11:BH20,F28)</f>
        <v>0</v>
      </c>
      <c r="BI28" s="141">
        <f ca="1">COUNTIFS(BI11:BI20,F28)</f>
        <v>0</v>
      </c>
      <c r="BJ28" s="141">
        <f ca="1">COUNTIFS(BJ11:BJ20,F28)</f>
        <v>0</v>
      </c>
      <c r="BK28" s="141">
        <f ca="1">COUNTIFS(BK11:BK20,F28)</f>
        <v>0</v>
      </c>
      <c r="BL28" s="141">
        <f ca="1">COUNTIFS(BL11:BL20,F28)</f>
        <v>0</v>
      </c>
      <c r="BM28" s="141">
        <f ca="1">COUNTIFS(BM11:BM20,F28)</f>
        <v>0</v>
      </c>
      <c r="BN28" s="141">
        <f ca="1">COUNTIFS(BN11:BN20,F28)</f>
        <v>0</v>
      </c>
      <c r="BO28" s="141">
        <f ca="1">COUNTIFS(BO11:BO20,F28)</f>
        <v>0</v>
      </c>
      <c r="BP28" s="141">
        <f ca="1">COUNTIFS(BP11:BP20,F28)</f>
        <v>0</v>
      </c>
      <c r="BQ28" s="141">
        <f ca="1">COUNTIFS(BQ11:BQ20,F28)</f>
        <v>0</v>
      </c>
    </row>
    <row r="29" spans="1:69" hidden="1" x14ac:dyDescent="0.25">
      <c r="F29" s="140" t="s">
        <v>188</v>
      </c>
      <c r="G29" s="141">
        <f ca="1">COUNTIFS(G11:G20,F29)</f>
        <v>0</v>
      </c>
      <c r="H29" s="141">
        <f ca="1">COUNTIFS(H11:H20,F29)</f>
        <v>1</v>
      </c>
      <c r="I29" s="141">
        <f ca="1">COUNTIFS(I11:I20,F29)</f>
        <v>1</v>
      </c>
      <c r="J29" s="141">
        <f ca="1">COUNTIFS(J11:J20,F29)</f>
        <v>0</v>
      </c>
      <c r="K29" s="141">
        <f ca="1">COUNTIFS(K11:K20,F29)</f>
        <v>1</v>
      </c>
      <c r="L29" s="141">
        <f ca="1">COUNTIFS(L11:L20,F29)</f>
        <v>0</v>
      </c>
      <c r="M29" s="141">
        <f ca="1">COUNTIFS(M11:M20,F29)</f>
        <v>2</v>
      </c>
      <c r="N29" s="141">
        <f ca="1">COUNTIFS(N11:N20,F29)</f>
        <v>1</v>
      </c>
      <c r="O29" s="141">
        <f ca="1">COUNTIFS(O11:O20,F29)</f>
        <v>1</v>
      </c>
      <c r="P29" s="141">
        <f ca="1">COUNTIFS(P11:P20,F29)</f>
        <v>0</v>
      </c>
      <c r="Q29" s="141">
        <f ca="1">COUNTIFS(Q11:Q20,F29)</f>
        <v>1</v>
      </c>
      <c r="R29" s="141">
        <f ca="1">COUNTIFS(R11:R20,F29)</f>
        <v>0</v>
      </c>
      <c r="S29" s="141">
        <f ca="1">COUNTIFS(S11:S20,F29)</f>
        <v>1</v>
      </c>
      <c r="T29" s="141">
        <f ca="1">COUNTIFS(T11:T20,F29)</f>
        <v>1</v>
      </c>
      <c r="U29" s="141">
        <f ca="1">COUNTIFS(U11:U20,F29)</f>
        <v>0</v>
      </c>
      <c r="V29" s="141">
        <f ca="1">COUNTIFS(V11:V20,F29)</f>
        <v>0</v>
      </c>
      <c r="W29" s="141">
        <f ca="1">COUNTIFS(W11:W20,F29)</f>
        <v>0</v>
      </c>
      <c r="X29" s="141">
        <f ca="1">COUNTIFS(X11:X20,F29)</f>
        <v>1</v>
      </c>
      <c r="Y29" s="141">
        <f ca="1">COUNTIFS(Y11:Y20,F29)</f>
        <v>0</v>
      </c>
      <c r="Z29" s="141">
        <f ca="1">COUNTIFS(Z11:Z20,F29)</f>
        <v>0</v>
      </c>
      <c r="AA29" s="141">
        <f ca="1">COUNTIFS(AA11:AA20,F29)</f>
        <v>0</v>
      </c>
      <c r="AB29" s="141">
        <f ca="1">COUNTIFS(AB11:AB20,F29)</f>
        <v>1</v>
      </c>
      <c r="AC29" s="141">
        <f ca="1">COUNTIFS(AC11:AC20,F29)</f>
        <v>0</v>
      </c>
      <c r="AD29" s="141">
        <f ca="1">COUNTIFS(AD11:AD20,F29)</f>
        <v>0</v>
      </c>
      <c r="AE29" s="141">
        <f ca="1">COUNTIFS(AE11:AE20,F29)</f>
        <v>0</v>
      </c>
      <c r="AF29" s="141">
        <f ca="1">COUNTIFS(AF11:AF20,F29)</f>
        <v>0</v>
      </c>
      <c r="AG29" s="141">
        <f ca="1">COUNTIFS(AG11:AG20,F29)</f>
        <v>2</v>
      </c>
      <c r="AH29" s="141">
        <f ca="1">COUNTIFS(AH11:AH20,F29)</f>
        <v>0</v>
      </c>
      <c r="AI29" s="141">
        <f ca="1">COUNTIFS(AI11:AI20,F29)</f>
        <v>1</v>
      </c>
      <c r="AJ29" s="141">
        <f ca="1">COUNTIFS(AJ11:AJ20,F29)</f>
        <v>0</v>
      </c>
      <c r="AK29" s="141">
        <f ca="1">COUNTIFS(AK11:AK20,F29)</f>
        <v>1</v>
      </c>
      <c r="AL29" s="141">
        <f ca="1">COUNTIFS(AL11:AL20,F29)</f>
        <v>0</v>
      </c>
      <c r="AM29" s="141">
        <f ca="1">COUNTIFS(AM11:AM20,F29)</f>
        <v>0</v>
      </c>
      <c r="AN29" s="141">
        <f ca="1">COUNTIFS(AN11:AN20,F29)</f>
        <v>0</v>
      </c>
      <c r="AO29" s="141">
        <f ca="1">COUNTIFS(AO11:AO20,F29)</f>
        <v>0</v>
      </c>
      <c r="AP29" s="141">
        <f ca="1">COUNTIFS(AP11:AP20,F29)</f>
        <v>0</v>
      </c>
      <c r="AQ29" s="141">
        <f ca="1">COUNTIFS(AQ11:AQ20,F29)</f>
        <v>1</v>
      </c>
      <c r="AR29" s="141">
        <f ca="1">COUNTIFS(AR11:AR20,F29)</f>
        <v>0</v>
      </c>
      <c r="AS29" s="141">
        <f ca="1">COUNTIFS(AS11:AS20,F29)</f>
        <v>0</v>
      </c>
      <c r="AT29" s="141">
        <f ca="1">COUNTIFS(AT11:AT20,F29)</f>
        <v>0</v>
      </c>
      <c r="AU29" s="141">
        <f ca="1">COUNTIFS(AU11:AU20,F29)</f>
        <v>0</v>
      </c>
      <c r="AV29" s="141">
        <f ca="1">COUNTIFS(AV11:AV20,F29)</f>
        <v>1</v>
      </c>
      <c r="AW29" s="141">
        <f ca="1">COUNTIFS(AW11:AW20,F29)</f>
        <v>0</v>
      </c>
      <c r="AX29" s="141">
        <f ca="1">COUNTIFS(AX11:AX20,F29)</f>
        <v>1</v>
      </c>
      <c r="AY29" s="141">
        <f ca="1">COUNTIFS(AY11:AY20,F29)</f>
        <v>1</v>
      </c>
      <c r="AZ29" s="141">
        <f ca="1">COUNTIFS(AZ11:AZ20,F29)</f>
        <v>2</v>
      </c>
      <c r="BA29" s="141">
        <f ca="1">COUNTIFS(BA11:BA20,F29)</f>
        <v>1</v>
      </c>
      <c r="BB29" s="141">
        <f ca="1">COUNTIFS(BB11:BB20,F29)</f>
        <v>0</v>
      </c>
      <c r="BC29" s="141">
        <f ca="1">COUNTIFS(BC11:BC20,F29)</f>
        <v>1</v>
      </c>
      <c r="BD29" s="141">
        <f ca="1">COUNTIFS(BD11:BD20,F29)</f>
        <v>2</v>
      </c>
      <c r="BE29" s="141">
        <f ca="1">COUNTIFS(BE11:BE20,F29)</f>
        <v>0</v>
      </c>
      <c r="BF29" s="141">
        <f ca="1">COUNTIFS(BF11:BF20,F29)</f>
        <v>0</v>
      </c>
      <c r="BG29" s="141">
        <f ca="1">COUNTIFS(BG11:BG20,F29)</f>
        <v>0</v>
      </c>
      <c r="BH29" s="141">
        <f ca="1">COUNTIFS(BH11:BH20,F29)</f>
        <v>1</v>
      </c>
      <c r="BI29" s="141">
        <f ca="1">COUNTIFS(BI11:BI20,F29)</f>
        <v>0</v>
      </c>
      <c r="BJ29" s="141">
        <f ca="1">COUNTIFS(BJ11:BJ20,F29)</f>
        <v>0</v>
      </c>
      <c r="BK29" s="141">
        <f ca="1">COUNTIFS(BK11:BK20,F29)</f>
        <v>0</v>
      </c>
      <c r="BL29" s="141">
        <f ca="1">COUNTIFS(BL11:BL20,F29)</f>
        <v>0</v>
      </c>
      <c r="BM29" s="141">
        <f ca="1">COUNTIFS(BM11:BM20,F29)</f>
        <v>1</v>
      </c>
      <c r="BN29" s="141">
        <f ca="1">COUNTIFS(BN11:BN20,F29)</f>
        <v>0</v>
      </c>
      <c r="BO29" s="141">
        <f ca="1">COUNTIFS(BO11:BO20,F29)</f>
        <v>0</v>
      </c>
      <c r="BP29" s="141">
        <f ca="1">COUNTIFS(BP11:BP20,F29)</f>
        <v>0</v>
      </c>
      <c r="BQ29" s="141">
        <f ca="1">COUNTIFS(BQ11:BQ20,F29)</f>
        <v>0</v>
      </c>
    </row>
    <row r="30" spans="1:69" hidden="1" x14ac:dyDescent="0.25">
      <c r="F30" s="140" t="s">
        <v>189</v>
      </c>
      <c r="G30" s="141">
        <f ca="1">COUNTIFS(G11:G20,F30)</f>
        <v>0</v>
      </c>
      <c r="H30" s="141">
        <f ca="1">COUNTIFS(H11:H20,F30)</f>
        <v>0</v>
      </c>
      <c r="I30" s="141">
        <f ca="1">COUNTIFS(I11:I20,F30)</f>
        <v>0</v>
      </c>
      <c r="J30" s="141">
        <f ca="1">COUNTIFS(J11:J20,F30)</f>
        <v>1</v>
      </c>
      <c r="K30" s="141">
        <f ca="1">COUNTIFS(K11:K20,F30)</f>
        <v>0</v>
      </c>
      <c r="L30" s="141">
        <f ca="1">COUNTIFS(L11:L20,F30)</f>
        <v>0</v>
      </c>
      <c r="M30" s="141">
        <f ca="1">COUNTIFS(M11:M20,F30)</f>
        <v>0</v>
      </c>
      <c r="N30" s="141">
        <f ca="1">COUNTIFS(N11:N20,F30)</f>
        <v>0</v>
      </c>
      <c r="O30" s="141">
        <f ca="1">COUNTIFS(O11:O20,F30)</f>
        <v>1</v>
      </c>
      <c r="P30" s="141">
        <f ca="1">COUNTIFS(P11:P20,F30)</f>
        <v>0</v>
      </c>
      <c r="Q30" s="141">
        <f ca="1">COUNTIFS(Q11:Q20,F30)</f>
        <v>0</v>
      </c>
      <c r="R30" s="141">
        <f ca="1">COUNTIFS(R11:R20,F30)</f>
        <v>1</v>
      </c>
      <c r="S30" s="141">
        <f ca="1">COUNTIFS(S11:S20,F30)</f>
        <v>0</v>
      </c>
      <c r="T30" s="141">
        <f ca="1">COUNTIFS(T11:T20,F30)</f>
        <v>0</v>
      </c>
      <c r="U30" s="141">
        <f ca="1">COUNTIFS(U11:U20,F30)</f>
        <v>0</v>
      </c>
      <c r="V30" s="141">
        <f ca="1">COUNTIFS(V11:V20,F30)</f>
        <v>1</v>
      </c>
      <c r="W30" s="141">
        <f ca="1">COUNTIFS(W11:W20,F30)</f>
        <v>0</v>
      </c>
      <c r="X30" s="141">
        <f ca="1">COUNTIFS(X11:X20,F30)</f>
        <v>0</v>
      </c>
      <c r="Y30" s="141">
        <f ca="1">COUNTIFS(Y11:Y20,F30)</f>
        <v>0</v>
      </c>
      <c r="Z30" s="141">
        <f ca="1">COUNTIFS(Z11:Z20,F30)</f>
        <v>0</v>
      </c>
      <c r="AA30" s="141">
        <f ca="1">COUNTIFS(AA11:AA20,F30)</f>
        <v>0</v>
      </c>
      <c r="AB30" s="141">
        <f ca="1">COUNTIFS(AB11:AB20,F30)</f>
        <v>0</v>
      </c>
      <c r="AC30" s="141">
        <f ca="1">COUNTIFS(AC11:AC20,F30)</f>
        <v>0</v>
      </c>
      <c r="AD30" s="141">
        <f ca="1">COUNTIFS(AD11:AD20,F30)</f>
        <v>0</v>
      </c>
      <c r="AE30" s="141">
        <f ca="1">COUNTIFS(AE11:AE20,F30)</f>
        <v>0</v>
      </c>
      <c r="AF30" s="141">
        <f ca="1">COUNTIFS(AF11:AF20,F30)</f>
        <v>0</v>
      </c>
      <c r="AG30" s="141">
        <f ca="1">COUNTIFS(AG11:AG20,F30)</f>
        <v>0</v>
      </c>
      <c r="AH30" s="141">
        <f ca="1">COUNTIFS(AH11:AH20,F30)</f>
        <v>0</v>
      </c>
      <c r="AI30" s="141">
        <f ca="1">COUNTIFS(AI11:AI20,F30)</f>
        <v>0</v>
      </c>
      <c r="AJ30" s="141">
        <f ca="1">COUNTIFS(AJ11:AJ20,F30)</f>
        <v>1</v>
      </c>
      <c r="AK30" s="141">
        <f ca="1">COUNTIFS(AK11:AK20,F30)</f>
        <v>0</v>
      </c>
      <c r="AL30" s="141">
        <f ca="1">COUNTIFS(AL11:AL20,F30)</f>
        <v>0</v>
      </c>
      <c r="AM30" s="141">
        <f ca="1">COUNTIFS(AM11:AM20,F30)</f>
        <v>1</v>
      </c>
      <c r="AN30" s="141">
        <f ca="1">COUNTIFS(AN11:AN20,F30)</f>
        <v>1</v>
      </c>
      <c r="AO30" s="141">
        <f ca="1">COUNTIFS(AO11:AO20,F30)</f>
        <v>0</v>
      </c>
      <c r="AP30" s="141">
        <f ca="1">COUNTIFS(AP11:AP20,F30)</f>
        <v>1</v>
      </c>
      <c r="AQ30" s="141">
        <f ca="1">COUNTIFS(AQ11:AQ20,F30)</f>
        <v>1</v>
      </c>
      <c r="AR30" s="141">
        <f ca="1">COUNTIFS(AR11:AR20,F30)</f>
        <v>0</v>
      </c>
      <c r="AS30" s="141">
        <f ca="1">COUNTIFS(AS11:AS20,F30)</f>
        <v>0</v>
      </c>
      <c r="AT30" s="141">
        <f ca="1">COUNTIFS(AT11:AT20,F30)</f>
        <v>0</v>
      </c>
      <c r="AU30" s="141">
        <f ca="1">COUNTIFS(AU11:AU20,F30)</f>
        <v>0</v>
      </c>
      <c r="AV30" s="141">
        <f ca="1">COUNTIFS(AV11:AV20,F30)</f>
        <v>0</v>
      </c>
      <c r="AW30" s="141">
        <f ca="1">COUNTIFS(AW11:AW20,F30)</f>
        <v>0</v>
      </c>
      <c r="AX30" s="141">
        <f ca="1">COUNTIFS(AX11:AX20,F30)</f>
        <v>0</v>
      </c>
      <c r="AY30" s="141">
        <f ca="1">COUNTIFS(AY11:AY20,F30)</f>
        <v>0</v>
      </c>
      <c r="AZ30" s="141">
        <f ca="1">COUNTIFS(AZ11:AZ20,F30)</f>
        <v>1</v>
      </c>
      <c r="BA30" s="141">
        <f ca="1">COUNTIFS(BA11:BA20,F30)</f>
        <v>0</v>
      </c>
      <c r="BB30" s="141">
        <f ca="1">COUNTIFS(BB11:BB20,F30)</f>
        <v>1</v>
      </c>
      <c r="BC30" s="141">
        <f ca="1">COUNTIFS(BC11:BC20,F30)</f>
        <v>0</v>
      </c>
      <c r="BD30" s="141">
        <f ca="1">COUNTIFS(BD11:BD20,F30)</f>
        <v>0</v>
      </c>
      <c r="BE30" s="141">
        <f ca="1">COUNTIFS(BE11:BE20,F30)</f>
        <v>0</v>
      </c>
      <c r="BF30" s="141">
        <f ca="1">COUNTIFS(BF11:BF20,F30)</f>
        <v>0</v>
      </c>
      <c r="BG30" s="141">
        <f ca="1">COUNTIFS(BG11:BG20,F30)</f>
        <v>0</v>
      </c>
      <c r="BH30" s="141">
        <f ca="1">COUNTIFS(BH11:BH20,F30)</f>
        <v>0</v>
      </c>
      <c r="BI30" s="141">
        <f ca="1">COUNTIFS(BI11:BI20,F30)</f>
        <v>0</v>
      </c>
      <c r="BJ30" s="141">
        <f ca="1">COUNTIFS(BJ11:BJ20,F30)</f>
        <v>0</v>
      </c>
      <c r="BK30" s="141">
        <f ca="1">COUNTIFS(BK11:BK20,F30)</f>
        <v>0</v>
      </c>
      <c r="BL30" s="141">
        <f ca="1">COUNTIFS(BL11:BL20,F30)</f>
        <v>0</v>
      </c>
      <c r="BM30" s="141">
        <f ca="1">COUNTIFS(BM11:BM20,F30)</f>
        <v>0</v>
      </c>
      <c r="BN30" s="141">
        <f ca="1">COUNTIFS(BN11:BN20,F30)</f>
        <v>0</v>
      </c>
      <c r="BO30" s="141">
        <f ca="1">COUNTIFS(BO11:BO20,F30)</f>
        <v>0</v>
      </c>
      <c r="BP30" s="141">
        <f ca="1">COUNTIFS(BP11:BP20,F30)</f>
        <v>2</v>
      </c>
      <c r="BQ30" s="141">
        <f ca="1">COUNTIFS(BQ11:BQ20,F30)</f>
        <v>1</v>
      </c>
    </row>
    <row r="31" spans="1:69" hidden="1" x14ac:dyDescent="0.25">
      <c r="F31" s="140" t="s">
        <v>190</v>
      </c>
      <c r="G31" s="141">
        <f ca="1">COUNTIFS(G11:G20,F31)</f>
        <v>1</v>
      </c>
      <c r="H31" s="141">
        <f ca="1">COUNTIFS(H11:H20,F31)</f>
        <v>0</v>
      </c>
      <c r="I31" s="141">
        <f ca="1">COUNTIFS(I11:I20,F31)</f>
        <v>0</v>
      </c>
      <c r="J31" s="141">
        <f ca="1">COUNTIFS(J11:J20,F31)</f>
        <v>0</v>
      </c>
      <c r="K31" s="141">
        <f ca="1">COUNTIFS(K11:K20,F31)</f>
        <v>0</v>
      </c>
      <c r="L31" s="141">
        <f ca="1">COUNTIFS(L11:L20,F31)</f>
        <v>0</v>
      </c>
      <c r="M31" s="141">
        <f ca="1">COUNTIFS(M11:M20,F31)</f>
        <v>0</v>
      </c>
      <c r="N31" s="141">
        <f ca="1">COUNTIFS(N11:N20,F31)</f>
        <v>0</v>
      </c>
      <c r="O31" s="141">
        <f ca="1">COUNTIFS(O11:O20,F31)</f>
        <v>0</v>
      </c>
      <c r="P31" s="141">
        <f ca="1">COUNTIFS(P11:P20,F31)</f>
        <v>0</v>
      </c>
      <c r="Q31" s="141">
        <f ca="1">COUNTIFS(Q11:Q20,F31)</f>
        <v>0</v>
      </c>
      <c r="R31" s="141">
        <f ca="1">COUNTIFS(R11:R20,F31)</f>
        <v>0</v>
      </c>
      <c r="S31" s="141">
        <f ca="1">COUNTIFS(S11:S20,F31)</f>
        <v>0</v>
      </c>
      <c r="T31" s="141">
        <f ca="1">COUNTIFS(T11:T20,F31)</f>
        <v>0</v>
      </c>
      <c r="U31" s="141">
        <f ca="1">COUNTIFS(U11:U20,F31)</f>
        <v>0</v>
      </c>
      <c r="V31" s="141">
        <f ca="1">COUNTIFS(V11:V20,F31)</f>
        <v>0</v>
      </c>
      <c r="W31" s="141">
        <f ca="1">COUNTIFS(W11:W20,F31)</f>
        <v>0</v>
      </c>
      <c r="X31" s="141">
        <f ca="1">COUNTIFS(X11:X20,F31)</f>
        <v>0</v>
      </c>
      <c r="Y31" s="141">
        <f ca="1">COUNTIFS(Y11:Y20,F31)</f>
        <v>1</v>
      </c>
      <c r="Z31" s="141">
        <f ca="1">COUNTIFS(Z11:Z20,F31)</f>
        <v>0</v>
      </c>
      <c r="AA31" s="141">
        <f ca="1">COUNTIFS(AA11:AA20,F31)</f>
        <v>0</v>
      </c>
      <c r="AB31" s="141">
        <f ca="1">COUNTIFS(AB11:AB20,F31)</f>
        <v>0</v>
      </c>
      <c r="AC31" s="141">
        <f ca="1">COUNTIFS(AC11:AC20,F31)</f>
        <v>0</v>
      </c>
      <c r="AD31" s="141">
        <f ca="1">COUNTIFS(AD11:AD20,F31)</f>
        <v>2</v>
      </c>
      <c r="AE31" s="141">
        <f ca="1">COUNTIFS(AE11:AE20,F31)</f>
        <v>0</v>
      </c>
      <c r="AF31" s="141">
        <f ca="1">COUNTIFS(AF11:AF20,F31)</f>
        <v>0</v>
      </c>
      <c r="AG31" s="141">
        <f ca="1">COUNTIFS(AG11:AG20,F31)</f>
        <v>1</v>
      </c>
      <c r="AH31" s="141">
        <f ca="1">COUNTIFS(AH11:AH20,F31)</f>
        <v>0</v>
      </c>
      <c r="AI31" s="141">
        <f ca="1">COUNTIFS(AI11:AI20,F31)</f>
        <v>0</v>
      </c>
      <c r="AJ31" s="141">
        <f ca="1">COUNTIFS(AJ11:AJ20,F31)</f>
        <v>0</v>
      </c>
      <c r="AK31" s="141">
        <f ca="1">COUNTIFS(AK11:AK20,F31)</f>
        <v>1</v>
      </c>
      <c r="AL31" s="141">
        <f ca="1">COUNTIFS(AL11:AL20,F31)</f>
        <v>0</v>
      </c>
      <c r="AM31" s="141">
        <f ca="1">COUNTIFS(AM11:AM20,F31)</f>
        <v>0</v>
      </c>
      <c r="AN31" s="141">
        <f ca="1">COUNTIFS(AN11:AN20,F31)</f>
        <v>0</v>
      </c>
      <c r="AO31" s="141">
        <f ca="1">COUNTIFS(AO11:AO20,F31)</f>
        <v>0</v>
      </c>
      <c r="AP31" s="141">
        <f ca="1">COUNTIFS(AP11:AP20,F31)</f>
        <v>0</v>
      </c>
      <c r="AQ31" s="141">
        <f ca="1">COUNTIFS(AQ11:AQ20,F31)</f>
        <v>0</v>
      </c>
      <c r="AR31" s="141">
        <f ca="1">COUNTIFS(AR11:AR20,F31)</f>
        <v>0</v>
      </c>
      <c r="AS31" s="141">
        <f ca="1">COUNTIFS(AS11:AS20,F31)</f>
        <v>0</v>
      </c>
      <c r="AT31" s="141">
        <f ca="1">COUNTIFS(AT11:AT20,F31)</f>
        <v>0</v>
      </c>
      <c r="AU31" s="141">
        <f ca="1">COUNTIFS(AU11:AU20,F31)</f>
        <v>1</v>
      </c>
      <c r="AV31" s="141">
        <f ca="1">COUNTIFS(AV11:AV20,F31)</f>
        <v>0</v>
      </c>
      <c r="AW31" s="141">
        <f ca="1">COUNTIFS(AW11:AW20,F31)</f>
        <v>0</v>
      </c>
      <c r="AX31" s="141">
        <f ca="1">COUNTIFS(AX11:AX20,F31)</f>
        <v>0</v>
      </c>
      <c r="AY31" s="141">
        <f ca="1">COUNTIFS(AY11:AY20,F31)</f>
        <v>0</v>
      </c>
      <c r="AZ31" s="141">
        <f ca="1">COUNTIFS(AZ11:AZ20,F31)</f>
        <v>0</v>
      </c>
      <c r="BA31" s="141">
        <f ca="1">COUNTIFS(BA11:BA20,F31)</f>
        <v>0</v>
      </c>
      <c r="BB31" s="141">
        <f ca="1">COUNTIFS(BB11:BB20,F31)</f>
        <v>0</v>
      </c>
      <c r="BC31" s="141">
        <f ca="1">COUNTIFS(BC11:BC20,F31)</f>
        <v>0</v>
      </c>
      <c r="BD31" s="141">
        <f ca="1">COUNTIFS(BD11:BD20,F31)</f>
        <v>0</v>
      </c>
      <c r="BE31" s="141">
        <f ca="1">COUNTIFS(BE11:BE20,F31)</f>
        <v>1</v>
      </c>
      <c r="BF31" s="141">
        <f ca="1">COUNTIFS(BF11:BF20,F31)</f>
        <v>0</v>
      </c>
      <c r="BG31" s="141">
        <f ca="1">COUNTIFS(BG11:BG20,F31)</f>
        <v>1</v>
      </c>
      <c r="BH31" s="141">
        <f ca="1">COUNTIFS(BH11:BH20,F31)</f>
        <v>0</v>
      </c>
      <c r="BI31" s="141">
        <f ca="1">COUNTIFS(BI11:BI20,F31)</f>
        <v>0</v>
      </c>
      <c r="BJ31" s="141">
        <f ca="1">COUNTIFS(BJ11:BJ20,F31)</f>
        <v>1</v>
      </c>
      <c r="BK31" s="141">
        <f ca="1">COUNTIFS(BK11:BK20,F31)</f>
        <v>0</v>
      </c>
      <c r="BL31" s="141">
        <f ca="1">COUNTIFS(BL11:BL20,F31)</f>
        <v>1</v>
      </c>
      <c r="BM31" s="141">
        <f ca="1">COUNTIFS(BM11:BM20,F31)</f>
        <v>1</v>
      </c>
      <c r="BN31" s="141">
        <f ca="1">COUNTIFS(BN11:BN20,F31)</f>
        <v>0</v>
      </c>
      <c r="BO31" s="141">
        <f ca="1">COUNTIFS(BO11:BO20,F31)</f>
        <v>1</v>
      </c>
      <c r="BP31" s="141">
        <f ca="1">COUNTIFS(BP11:BP20,F31)</f>
        <v>0</v>
      </c>
      <c r="BQ31" s="141">
        <f ca="1">COUNTIFS(BQ11:BQ20,F31)</f>
        <v>0</v>
      </c>
    </row>
    <row r="32" spans="1:69" hidden="1" x14ac:dyDescent="0.25">
      <c r="F32" s="140" t="s">
        <v>184</v>
      </c>
      <c r="G32" s="141">
        <f ca="1">COUNTIFS(G11:G20,F32)</f>
        <v>1</v>
      </c>
      <c r="H32" s="141">
        <f ca="1">COUNTIFS(H11:H20,F32)</f>
        <v>0</v>
      </c>
      <c r="I32" s="141">
        <f ca="1">COUNTIFS(I11:I20,F32)</f>
        <v>0</v>
      </c>
      <c r="J32" s="141">
        <f ca="1">COUNTIFS(J11:J20,F32)</f>
        <v>0</v>
      </c>
      <c r="K32" s="141">
        <f ca="1">COUNTIFS(K11:K20,F32)</f>
        <v>0</v>
      </c>
      <c r="L32" s="141">
        <f ca="1">COUNTIFS(L11:L20,F32)</f>
        <v>0</v>
      </c>
      <c r="M32" s="141">
        <f ca="1">COUNTIFS(M11:M20,F32)</f>
        <v>0</v>
      </c>
      <c r="N32" s="141">
        <f ca="1">COUNTIFS(N11:N20,F32)</f>
        <v>0</v>
      </c>
      <c r="O32" s="141">
        <f ca="1">COUNTIFS(O11:O20,F32)</f>
        <v>0</v>
      </c>
      <c r="P32" s="141">
        <f ca="1">COUNTIFS(P11:P20,F32)</f>
        <v>0</v>
      </c>
      <c r="Q32" s="141">
        <f ca="1">COUNTIFS(Q11:Q20,F32)</f>
        <v>0</v>
      </c>
      <c r="R32" s="141">
        <f ca="1">COUNTIFS(R11:R20,F32)</f>
        <v>0</v>
      </c>
      <c r="S32" s="141">
        <f ca="1">COUNTIFS(S11:S20,F32)</f>
        <v>1</v>
      </c>
      <c r="T32" s="141">
        <f ca="1">COUNTIFS(T11:T20,F32)</f>
        <v>0</v>
      </c>
      <c r="U32" s="141">
        <f ca="1">COUNTIFS(U11:U20,F32)</f>
        <v>0</v>
      </c>
      <c r="V32" s="141">
        <f ca="1">COUNTIFS(V11:V20,F32)</f>
        <v>0</v>
      </c>
      <c r="W32" s="141">
        <f ca="1">COUNTIFS(W11:W20,F32)</f>
        <v>0</v>
      </c>
      <c r="X32" s="141">
        <f ca="1">COUNTIFS(X11:X20,F32)</f>
        <v>0</v>
      </c>
      <c r="Y32" s="141">
        <f ca="1">COUNTIFS(Y11:Y20,F32)</f>
        <v>0</v>
      </c>
      <c r="Z32" s="141">
        <f ca="1">COUNTIFS(Z11:Z20,F32)</f>
        <v>0</v>
      </c>
      <c r="AA32" s="141">
        <f ca="1">COUNTIFS(AA11:AA20,F32)</f>
        <v>0</v>
      </c>
      <c r="AB32" s="141">
        <f ca="1">COUNTIFS(AB11:AB20,F32)</f>
        <v>0</v>
      </c>
      <c r="AC32" s="141">
        <f ca="1">COUNTIFS(AC11:AC20,F32)</f>
        <v>1</v>
      </c>
      <c r="AD32" s="141">
        <f ca="1">COUNTIFS(AD11:AD20,F32)</f>
        <v>0</v>
      </c>
      <c r="AE32" s="141">
        <f ca="1">COUNTIFS(AE11:AE20,F32)</f>
        <v>0</v>
      </c>
      <c r="AF32" s="141">
        <f ca="1">COUNTIFS(AF11:AF20,F32)</f>
        <v>0</v>
      </c>
      <c r="AG32" s="141">
        <f ca="1">COUNTIFS(AG11:AG20,F32)</f>
        <v>0</v>
      </c>
      <c r="AH32" s="141">
        <f ca="1">COUNTIFS(AH11:AH20,F32)</f>
        <v>0</v>
      </c>
      <c r="AI32" s="141">
        <f ca="1">COUNTIFS(AI11:AI20,F32)</f>
        <v>0</v>
      </c>
      <c r="AJ32" s="141">
        <f ca="1">COUNTIFS(AJ11:AJ20,F32)</f>
        <v>0</v>
      </c>
      <c r="AK32" s="141">
        <f ca="1">COUNTIFS(AK11:AK20,F32)</f>
        <v>0</v>
      </c>
      <c r="AL32" s="141">
        <f ca="1">COUNTIFS(AL11:AL20,F32)</f>
        <v>0</v>
      </c>
      <c r="AM32" s="141">
        <f ca="1">COUNTIFS(AM11:AM20,F32)</f>
        <v>0</v>
      </c>
      <c r="AN32" s="141">
        <f ca="1">COUNTIFS(AN11:AN20,F32)</f>
        <v>0</v>
      </c>
      <c r="AO32" s="141">
        <f ca="1">COUNTIFS(AO11:AO20,F32)</f>
        <v>0</v>
      </c>
      <c r="AP32" s="141">
        <f ca="1">COUNTIFS(AP11:AP20,F32)</f>
        <v>0</v>
      </c>
      <c r="AQ32" s="141">
        <f ca="1">COUNTIFS(AQ11:AQ20,F32)</f>
        <v>0</v>
      </c>
      <c r="AR32" s="141">
        <f ca="1">COUNTIFS(AR11:AR20,F32)</f>
        <v>1</v>
      </c>
      <c r="AS32" s="141">
        <f ca="1">COUNTIFS(AS11:AS20,F32)</f>
        <v>1</v>
      </c>
      <c r="AT32" s="141">
        <f ca="1">COUNTIFS(AT11:AT20,F32)</f>
        <v>0</v>
      </c>
      <c r="AU32" s="141">
        <f ca="1">COUNTIFS(AU11:AU20,F32)</f>
        <v>0</v>
      </c>
      <c r="AV32" s="141">
        <f ca="1">COUNTIFS(AV11:AV20,F32)</f>
        <v>0</v>
      </c>
      <c r="AW32" s="141">
        <f ca="1">COUNTIFS(AW11:AW20,F32)</f>
        <v>0</v>
      </c>
      <c r="AX32" s="141">
        <f ca="1">COUNTIFS(AX11:AX20,F32)</f>
        <v>0</v>
      </c>
      <c r="AY32" s="141">
        <f ca="1">COUNTIFS(AY11:AY20,F32)</f>
        <v>0</v>
      </c>
      <c r="AZ32" s="141">
        <f ca="1">COUNTIFS(AZ11:AZ20,F32)</f>
        <v>0</v>
      </c>
      <c r="BA32" s="141">
        <f ca="1">COUNTIFS(BA11:BA20,F32)</f>
        <v>0</v>
      </c>
      <c r="BB32" s="141">
        <f ca="1">COUNTIFS(BB11:BB20,F32)</f>
        <v>0</v>
      </c>
      <c r="BC32" s="141">
        <f ca="1">COUNTIFS(BC11:BC20,F32)</f>
        <v>0</v>
      </c>
      <c r="BD32" s="141">
        <f ca="1">COUNTIFS(BD11:BD20,F32)</f>
        <v>0</v>
      </c>
      <c r="BE32" s="141">
        <f ca="1">COUNTIFS(BE11:BE20,F32)</f>
        <v>0</v>
      </c>
      <c r="BF32" s="141">
        <f ca="1">COUNTIFS(BF11:BF20,F32)</f>
        <v>0</v>
      </c>
      <c r="BG32" s="141">
        <f ca="1">COUNTIFS(BG11:BG20,F32)</f>
        <v>0</v>
      </c>
      <c r="BH32" s="141">
        <f ca="1">COUNTIFS(BH11:BH20,F32)</f>
        <v>0</v>
      </c>
      <c r="BI32" s="141">
        <f ca="1">COUNTIFS(BI11:BI20,F32)</f>
        <v>0</v>
      </c>
      <c r="BJ32" s="141">
        <f ca="1">COUNTIFS(BJ11:BJ20,F32)</f>
        <v>0</v>
      </c>
      <c r="BK32" s="141">
        <f ca="1">COUNTIFS(BK11:BK20,F32)</f>
        <v>0</v>
      </c>
      <c r="BL32" s="141">
        <f ca="1">COUNTIFS(BL11:BL20,F32)</f>
        <v>0</v>
      </c>
      <c r="BM32" s="141">
        <f ca="1">COUNTIFS(BM11:BM20,F32)</f>
        <v>0</v>
      </c>
      <c r="BN32" s="141">
        <f ca="1">COUNTIFS(BN11:BN20,F32)</f>
        <v>0</v>
      </c>
      <c r="BO32" s="141">
        <f ca="1">COUNTIFS(BO11:BO20,F32)</f>
        <v>0</v>
      </c>
      <c r="BP32" s="141">
        <f ca="1">COUNTIFS(BP11:BP20,F32)</f>
        <v>0</v>
      </c>
      <c r="BQ32" s="141">
        <f ca="1">COUNTIFS(BQ11:BQ20,F32)</f>
        <v>0</v>
      </c>
    </row>
    <row r="33" spans="6:69" hidden="1" x14ac:dyDescent="0.25">
      <c r="F33" s="140" t="s">
        <v>205</v>
      </c>
      <c r="G33" s="141">
        <f ca="1">COUNTIFS(G11:G20,F33)</f>
        <v>0</v>
      </c>
      <c r="H33" s="141">
        <f ca="1">COUNTIFS(H11:H20,F33)</f>
        <v>0</v>
      </c>
      <c r="I33" s="141">
        <f ca="1">COUNTIFS(I11:I20,F33)</f>
        <v>0</v>
      </c>
      <c r="J33" s="141">
        <f ca="1">COUNTIFS(J11:J20,F33)</f>
        <v>0</v>
      </c>
      <c r="K33" s="141">
        <f ca="1">COUNTIFS(K11:K20,F33)</f>
        <v>1</v>
      </c>
      <c r="L33" s="141">
        <f ca="1">COUNTIFS(L11:L20,F33)</f>
        <v>1</v>
      </c>
      <c r="M33" s="141">
        <f ca="1">COUNTIFS(M11:M20,F33)</f>
        <v>0</v>
      </c>
      <c r="N33" s="141">
        <f ca="1">COUNTIFS(N11:N20,F33)</f>
        <v>0</v>
      </c>
      <c r="O33" s="141">
        <f ca="1">COUNTIFS(O11:O20,F33)</f>
        <v>0</v>
      </c>
      <c r="P33" s="141">
        <f ca="1">COUNTIFS(P11:P20,F33)</f>
        <v>1</v>
      </c>
      <c r="Q33" s="141">
        <f ca="1">COUNTIFS(Q11:Q20,F33)</f>
        <v>0</v>
      </c>
      <c r="R33" s="141">
        <f ca="1">COUNTIFS(R11:R20,F33)</f>
        <v>0</v>
      </c>
      <c r="S33" s="141">
        <f ca="1">COUNTIFS(S11:S20,F33)</f>
        <v>0</v>
      </c>
      <c r="T33" s="141">
        <f ca="1">COUNTIFS(T11:T20,F33)</f>
        <v>1</v>
      </c>
      <c r="U33" s="141">
        <f ca="1">COUNTIFS(U11:U20,F33)</f>
        <v>0</v>
      </c>
      <c r="V33" s="141">
        <f ca="1">COUNTIFS(V11:V20,F33)</f>
        <v>0</v>
      </c>
      <c r="W33" s="141">
        <f ca="1">COUNTIFS(W11:W20,F33)</f>
        <v>1</v>
      </c>
      <c r="X33" s="141">
        <f ca="1">COUNTIFS(X11:X20,F33)</f>
        <v>0</v>
      </c>
      <c r="Y33" s="141">
        <f ca="1">COUNTIFS(Y11:Y20,F33)</f>
        <v>1</v>
      </c>
      <c r="Z33" s="141">
        <f ca="1">COUNTIFS(Z11:Z20,F33)</f>
        <v>0</v>
      </c>
      <c r="AA33" s="141">
        <f ca="1">COUNTIFS(AA11:AA20,F33)</f>
        <v>0</v>
      </c>
      <c r="AB33" s="141">
        <f ca="1">COUNTIFS(AB11:AB20,F33)</f>
        <v>1</v>
      </c>
      <c r="AC33" s="141">
        <f ca="1">COUNTIFS(AC11:AC20,F33)</f>
        <v>0</v>
      </c>
      <c r="AD33" s="141">
        <f ca="1">COUNTIFS(AD11:AD20,F33)</f>
        <v>0</v>
      </c>
      <c r="AE33" s="141">
        <f ca="1">COUNTIFS(AE11:AE20,F33)</f>
        <v>0</v>
      </c>
      <c r="AF33" s="141">
        <f ca="1">COUNTIFS(AF11:AF20,F33)</f>
        <v>0</v>
      </c>
      <c r="AG33" s="141">
        <f ca="1">COUNTIFS(AG11:AG20,F33)</f>
        <v>0</v>
      </c>
      <c r="AH33" s="141">
        <f ca="1">COUNTIFS(AH11:AH20,F33)</f>
        <v>1</v>
      </c>
      <c r="AI33" s="141">
        <f ca="1">COUNTIFS(AI11:AI20,F33)</f>
        <v>0</v>
      </c>
      <c r="AJ33" s="141">
        <f ca="1">COUNTIFS(AJ11:AJ20,F33)</f>
        <v>0</v>
      </c>
      <c r="AK33" s="141">
        <f ca="1">COUNTIFS(AK11:AK20,F33)</f>
        <v>0</v>
      </c>
      <c r="AL33" s="141">
        <f ca="1">COUNTIFS(AL11:AL20,F33)</f>
        <v>0</v>
      </c>
      <c r="AM33" s="141">
        <f ca="1">COUNTIFS(AM11:AM20,F33)</f>
        <v>0</v>
      </c>
      <c r="AN33" s="141">
        <f ca="1">COUNTIFS(AN11:AN20,F33)</f>
        <v>0</v>
      </c>
      <c r="AO33" s="141">
        <f ca="1">COUNTIFS(AO11:AO20,F33)</f>
        <v>0</v>
      </c>
      <c r="AP33" s="141">
        <f ca="1">COUNTIFS(AP11:AP20,F33)</f>
        <v>0</v>
      </c>
      <c r="AQ33" s="141">
        <f ca="1">COUNTIFS(AQ11:AQ20,F33)</f>
        <v>0</v>
      </c>
      <c r="AR33" s="141">
        <f ca="1">COUNTIFS(AR11:AR20,F33)</f>
        <v>0</v>
      </c>
      <c r="AS33" s="141">
        <f ca="1">COUNTIFS(AS11:AS20,F33)</f>
        <v>0</v>
      </c>
      <c r="AT33" s="141">
        <f ca="1">COUNTIFS(AT11:AT20,F33)</f>
        <v>0</v>
      </c>
      <c r="AU33" s="141">
        <f ca="1">COUNTIFS(AU11:AU20,F33)</f>
        <v>1</v>
      </c>
      <c r="AV33" s="141">
        <f ca="1">COUNTIFS(AV11:AV20,F33)</f>
        <v>0</v>
      </c>
      <c r="AW33" s="141">
        <f ca="1">COUNTIFS(AW11:AW20,F33)</f>
        <v>0</v>
      </c>
      <c r="AX33" s="141">
        <f ca="1">COUNTIFS(AX11:AX20,F33)</f>
        <v>0</v>
      </c>
      <c r="AY33" s="141">
        <f ca="1">COUNTIFS(AY11:AY20,F33)</f>
        <v>1</v>
      </c>
      <c r="AZ33" s="141">
        <f ca="1">COUNTIFS(AZ11:AZ20,F33)</f>
        <v>0</v>
      </c>
      <c r="BA33" s="141">
        <f ca="1">COUNTIFS(BA11:BA20,F33)</f>
        <v>0</v>
      </c>
      <c r="BB33" s="141">
        <f ca="1">COUNTIFS(BB11:BB20,F33)</f>
        <v>0</v>
      </c>
      <c r="BC33" s="141">
        <f ca="1">COUNTIFS(BC11:BC20,F33)</f>
        <v>0</v>
      </c>
      <c r="BD33" s="141">
        <f ca="1">COUNTIFS(BD11:BD20,F33)</f>
        <v>0</v>
      </c>
      <c r="BE33" s="141">
        <f ca="1">COUNTIFS(BE11:BE20,F33)</f>
        <v>0</v>
      </c>
      <c r="BF33" s="141">
        <f ca="1">COUNTIFS(BF11:BF20,F33)</f>
        <v>0</v>
      </c>
      <c r="BG33" s="141">
        <f ca="1">COUNTIFS(BG11:BG20,F33)</f>
        <v>0</v>
      </c>
      <c r="BH33" s="141">
        <f ca="1">COUNTIFS(BH11:BH20,F33)</f>
        <v>0</v>
      </c>
      <c r="BI33" s="141">
        <f ca="1">COUNTIFS(BI11:BI20,F33)</f>
        <v>0</v>
      </c>
      <c r="BJ33" s="141">
        <f ca="1">COUNTIFS(BJ11:BJ20,F33)</f>
        <v>0</v>
      </c>
      <c r="BK33" s="141">
        <f ca="1">COUNTIFS(BK11:BK20,F33)</f>
        <v>0</v>
      </c>
      <c r="BL33" s="141">
        <f ca="1">COUNTIFS(BL11:BL20,F33)</f>
        <v>0</v>
      </c>
      <c r="BM33" s="141">
        <f ca="1">COUNTIFS(BM11:BM20,F33)</f>
        <v>0</v>
      </c>
      <c r="BN33" s="141">
        <f ca="1">COUNTIFS(BN11:BN20,F33)</f>
        <v>0</v>
      </c>
      <c r="BO33" s="141">
        <f ca="1">COUNTIFS(BO11:BO20,F33)</f>
        <v>0</v>
      </c>
      <c r="BP33" s="141">
        <f ca="1">COUNTIFS(BP11:BP20,F33)</f>
        <v>0</v>
      </c>
      <c r="BQ33" s="141">
        <f ca="1">COUNTIFS(BQ11:BQ20,F33)</f>
        <v>0</v>
      </c>
    </row>
    <row r="34" spans="6:69" hidden="1" x14ac:dyDescent="0.25">
      <c r="F34" s="140" t="s">
        <v>191</v>
      </c>
      <c r="G34" s="141">
        <f ca="1">COUNTIFS(G11:G20,F34)</f>
        <v>0</v>
      </c>
      <c r="H34" s="141">
        <f ca="1">COUNTIFS(H11:H20,F34)</f>
        <v>0</v>
      </c>
      <c r="I34" s="141">
        <f ca="1">COUNTIFS(I11:I20,F34)</f>
        <v>0</v>
      </c>
      <c r="J34" s="141">
        <f ca="1">COUNTIFS(J11:J20,F34)</f>
        <v>1</v>
      </c>
      <c r="K34" s="141">
        <f ca="1">COUNTIFS(K11:K20,F34)</f>
        <v>0</v>
      </c>
      <c r="L34" s="141">
        <f ca="1">COUNTIFS(L11:L20,F34)</f>
        <v>1</v>
      </c>
      <c r="M34" s="141">
        <f ca="1">COUNTIFS(M11:M20,F34)</f>
        <v>0</v>
      </c>
      <c r="N34" s="141">
        <f ca="1">COUNTIFS(N11:N20,F34)</f>
        <v>0</v>
      </c>
      <c r="O34" s="141">
        <f ca="1">COUNTIFS(O11:O20,F34)</f>
        <v>0</v>
      </c>
      <c r="P34" s="141">
        <f ca="1">COUNTIFS(P11:P20,F34)</f>
        <v>1</v>
      </c>
      <c r="Q34" s="141">
        <f ca="1">COUNTIFS(Q11:Q20,F34)</f>
        <v>0</v>
      </c>
      <c r="R34" s="141">
        <f ca="1">COUNTIFS(R11:R20,F34)</f>
        <v>1</v>
      </c>
      <c r="S34" s="141">
        <f ca="1">COUNTIFS(S11:S20,F34)</f>
        <v>0</v>
      </c>
      <c r="T34" s="141">
        <f ca="1">COUNTIFS(T11:T20,F34)</f>
        <v>0</v>
      </c>
      <c r="U34" s="141">
        <f ca="1">COUNTIFS(U11:U20,F34)</f>
        <v>0</v>
      </c>
      <c r="V34" s="141">
        <f ca="1">COUNTIFS(V11:V20,F34)</f>
        <v>0</v>
      </c>
      <c r="W34" s="141">
        <f ca="1">COUNTIFS(W11:W20,F34)</f>
        <v>0</v>
      </c>
      <c r="X34" s="141">
        <f ca="1">COUNTIFS(X11:X20,F34)</f>
        <v>1</v>
      </c>
      <c r="Y34" s="141">
        <f ca="1">COUNTIFS(Y11:Y20,F34)</f>
        <v>0</v>
      </c>
      <c r="Z34" s="141">
        <f ca="1">COUNTIFS(Z11:Z20,F34)</f>
        <v>1</v>
      </c>
      <c r="AA34" s="141">
        <f ca="1">COUNTIFS(AA11:AA20,F34)</f>
        <v>2</v>
      </c>
      <c r="AB34" s="141">
        <f ca="1">COUNTIFS(AB11:AB20,F34)</f>
        <v>0</v>
      </c>
      <c r="AC34" s="141">
        <f ca="1">COUNTIFS(AC11:AC20,F34)</f>
        <v>0</v>
      </c>
      <c r="AD34" s="141">
        <f ca="1">COUNTIFS(AD11:AD20,F34)</f>
        <v>0</v>
      </c>
      <c r="AE34" s="141">
        <f ca="1">COUNTIFS(AE11:AE20,F34)</f>
        <v>0</v>
      </c>
      <c r="AF34" s="141">
        <f ca="1">COUNTIFS(AF11:AF20,F34)</f>
        <v>1</v>
      </c>
      <c r="AG34" s="141">
        <f ca="1">COUNTIFS(AG11:AG20,F34)</f>
        <v>0</v>
      </c>
      <c r="AH34" s="141">
        <f ca="1">COUNTIFS(AH11:AH20,F34)</f>
        <v>0</v>
      </c>
      <c r="AI34" s="141">
        <f ca="1">COUNTIFS(AI11:AI20,F34)</f>
        <v>0</v>
      </c>
      <c r="AJ34" s="141">
        <f ca="1">COUNTIFS(AJ11:AJ20,F34)</f>
        <v>1</v>
      </c>
      <c r="AK34" s="141">
        <f ca="1">COUNTIFS(AK11:AK20,F34)</f>
        <v>0</v>
      </c>
      <c r="AL34" s="141">
        <f ca="1">COUNTIFS(AL11:AL20,F34)</f>
        <v>0</v>
      </c>
      <c r="AM34" s="141">
        <f ca="1">COUNTIFS(AM11:AM20,F34)</f>
        <v>1</v>
      </c>
      <c r="AN34" s="141">
        <f ca="1">COUNTIFS(AN11:AN20,F34)</f>
        <v>0</v>
      </c>
      <c r="AO34" s="141">
        <f ca="1">COUNTIFS(AO11:AO20,F34)</f>
        <v>2</v>
      </c>
      <c r="AP34" s="141">
        <f ca="1">COUNTIFS(AP11:AP20,F34)</f>
        <v>0</v>
      </c>
      <c r="AQ34" s="141">
        <f ca="1">COUNTIFS(AQ11:AQ20,F34)</f>
        <v>0</v>
      </c>
      <c r="AR34" s="141">
        <f ca="1">COUNTIFS(AR11:AR20,F34)</f>
        <v>0</v>
      </c>
      <c r="AS34" s="141">
        <f ca="1">COUNTIFS(AS11:AS20,F34)</f>
        <v>0</v>
      </c>
      <c r="AT34" s="141">
        <f ca="1">COUNTIFS(AT11:AT20,F34)</f>
        <v>0</v>
      </c>
      <c r="AU34" s="141">
        <f ca="1">COUNTIFS(AU11:AU20,F34)</f>
        <v>1</v>
      </c>
      <c r="AV34" s="141">
        <f ca="1">COUNTIFS(AV11:AV20,F34)</f>
        <v>0</v>
      </c>
      <c r="AW34" s="141">
        <f ca="1">COUNTIFS(AW11:AW20,F34)</f>
        <v>0</v>
      </c>
      <c r="AX34" s="141">
        <f ca="1">COUNTIFS(AX11:AX20,F34)</f>
        <v>0</v>
      </c>
      <c r="AY34" s="141">
        <f ca="1">COUNTIFS(AY11:AY20,F34)</f>
        <v>0</v>
      </c>
      <c r="AZ34" s="141">
        <f ca="1">COUNTIFS(AZ11:AZ20,F34)</f>
        <v>0</v>
      </c>
      <c r="BA34" s="141">
        <f ca="1">COUNTIFS(BA11:BA20,F34)</f>
        <v>0</v>
      </c>
      <c r="BB34" s="141">
        <f ca="1">COUNTIFS(BB11:BB20,F34)</f>
        <v>0</v>
      </c>
      <c r="BC34" s="141">
        <f ca="1">COUNTIFS(BC11:BC20,F34)</f>
        <v>0</v>
      </c>
      <c r="BD34" s="141">
        <f ca="1">COUNTIFS(BD11:BD20,F34)</f>
        <v>0</v>
      </c>
      <c r="BE34" s="141">
        <f ca="1">COUNTIFS(BE11:BE20,F34)</f>
        <v>0</v>
      </c>
      <c r="BF34" s="141">
        <f ca="1">COUNTIFS(BF11:BF20,F34)</f>
        <v>0</v>
      </c>
      <c r="BG34" s="141">
        <f ca="1">COUNTIFS(BG11:BG20,F34)</f>
        <v>0</v>
      </c>
      <c r="BH34" s="141">
        <f ca="1">COUNTIFS(BH11:BH20,F34)</f>
        <v>0</v>
      </c>
      <c r="BI34" s="141">
        <f ca="1">COUNTIFS(BI11:BI20,F34)</f>
        <v>0</v>
      </c>
      <c r="BJ34" s="141">
        <f ca="1">COUNTIFS(BJ11:BJ20,F34)</f>
        <v>0</v>
      </c>
      <c r="BK34" s="141">
        <f ca="1">COUNTIFS(BK11:BK20,F34)</f>
        <v>0</v>
      </c>
      <c r="BL34" s="141">
        <f ca="1">COUNTIFS(BL11:BL20,F34)</f>
        <v>0</v>
      </c>
      <c r="BM34" s="141">
        <f ca="1">COUNTIFS(BM11:BM20,F34)</f>
        <v>0</v>
      </c>
      <c r="BN34" s="141">
        <f ca="1">COUNTIFS(BN11:BN20,F34)</f>
        <v>0</v>
      </c>
      <c r="BO34" s="141">
        <f ca="1">COUNTIFS(BO11:BO20,F34)</f>
        <v>0</v>
      </c>
      <c r="BP34" s="141">
        <f ca="1">COUNTIFS(BP11:BP20,F34)</f>
        <v>0</v>
      </c>
      <c r="BQ34" s="141">
        <f ca="1">COUNTIFS(BQ11:BQ20,F34)</f>
        <v>0</v>
      </c>
    </row>
    <row r="35" spans="6:69" hidden="1" x14ac:dyDescent="0.25">
      <c r="F35" s="140" t="s">
        <v>192</v>
      </c>
      <c r="G35" s="141">
        <f ca="1">COUNTIFS(G11:G20,F35)</f>
        <v>1</v>
      </c>
      <c r="H35" s="141">
        <f ca="1">COUNTIFS(H11:H20,F35)</f>
        <v>0</v>
      </c>
      <c r="I35" s="141">
        <f ca="1">COUNTIFS(I11:I20,F35)</f>
        <v>0</v>
      </c>
      <c r="J35" s="141">
        <f ca="1">COUNTIFS(J11:J20,F35)</f>
        <v>0</v>
      </c>
      <c r="K35" s="141">
        <f ca="1">COUNTIFS(K11:K20,F35)</f>
        <v>0</v>
      </c>
      <c r="L35" s="141">
        <f ca="1">COUNTIFS(L11:L20,F35)</f>
        <v>0</v>
      </c>
      <c r="M35" s="141">
        <f ca="1">COUNTIFS(M11:M20,F35)</f>
        <v>0</v>
      </c>
      <c r="N35" s="141">
        <f ca="1">COUNTIFS(N11:N20,F35)</f>
        <v>0</v>
      </c>
      <c r="O35" s="141">
        <f ca="1">COUNTIFS(O11:O20,F35)</f>
        <v>0</v>
      </c>
      <c r="P35" s="141">
        <f ca="1">COUNTIFS(P11:P20,F35)</f>
        <v>0</v>
      </c>
      <c r="Q35" s="141">
        <f ca="1">COUNTIFS(Q11:Q20,F35)</f>
        <v>0</v>
      </c>
      <c r="R35" s="141">
        <f ca="1">COUNTIFS(R11:R20,F35)</f>
        <v>0</v>
      </c>
      <c r="S35" s="141">
        <f ca="1">COUNTIFS(S11:S20,F35)</f>
        <v>1</v>
      </c>
      <c r="T35" s="141">
        <f ca="1">COUNTIFS(T11:T20,F35)</f>
        <v>1</v>
      </c>
      <c r="U35" s="141">
        <f ca="1">COUNTIFS(U11:U20,F35)</f>
        <v>0</v>
      </c>
      <c r="V35" s="141">
        <f ca="1">COUNTIFS(V11:V20,F35)</f>
        <v>0</v>
      </c>
      <c r="W35" s="141">
        <f ca="1">COUNTIFS(W11:W20,F35)</f>
        <v>1</v>
      </c>
      <c r="X35" s="141">
        <f ca="1">COUNTIFS(X11:X20,F35)</f>
        <v>0</v>
      </c>
      <c r="Y35" s="141">
        <f ca="1">COUNTIFS(Y11:Y20,F35)</f>
        <v>0</v>
      </c>
      <c r="Z35" s="141">
        <f ca="1">COUNTIFS(Z11:Z20,F35)</f>
        <v>0</v>
      </c>
      <c r="AA35" s="141">
        <f ca="1">COUNTIFS(AA11:AA20,F35)</f>
        <v>0</v>
      </c>
      <c r="AB35" s="141">
        <f ca="1">COUNTIFS(AB11:AB20,F35)</f>
        <v>0</v>
      </c>
      <c r="AC35" s="141">
        <f ca="1">COUNTIFS(AC11:AC20,F35)</f>
        <v>0</v>
      </c>
      <c r="AD35" s="141">
        <f ca="1">COUNTIFS(AD11:AD20,F35)</f>
        <v>1</v>
      </c>
      <c r="AE35" s="141">
        <f ca="1">COUNTIFS(AE11:AE20,F35)</f>
        <v>0</v>
      </c>
      <c r="AF35" s="141">
        <f ca="1">COUNTIFS(AF11:AF20,F35)</f>
        <v>0</v>
      </c>
      <c r="AG35" s="141">
        <f ca="1">COUNTIFS(AG11:AG20,F35)</f>
        <v>0</v>
      </c>
      <c r="AH35" s="141">
        <f ca="1">COUNTIFS(AH11:AH20,F35)</f>
        <v>0</v>
      </c>
      <c r="AI35" s="141">
        <f ca="1">COUNTIFS(AI11:AI20,F35)</f>
        <v>0</v>
      </c>
      <c r="AJ35" s="141">
        <f ca="1">COUNTIFS(AJ11:AJ20,F35)</f>
        <v>0</v>
      </c>
      <c r="AK35" s="141">
        <f ca="1">COUNTIFS(AK11:AK20,F35)</f>
        <v>0</v>
      </c>
      <c r="AL35" s="141">
        <f ca="1">COUNTIFS(AL11:AL20,F35)</f>
        <v>0</v>
      </c>
      <c r="AM35" s="141">
        <f ca="1">COUNTIFS(AM11:AM20,F35)</f>
        <v>0</v>
      </c>
      <c r="AN35" s="141">
        <f ca="1">COUNTIFS(AN11:AN20,F35)</f>
        <v>0</v>
      </c>
      <c r="AO35" s="141">
        <f ca="1">COUNTIFS(AO11:AO20,F35)</f>
        <v>0</v>
      </c>
      <c r="AP35" s="141">
        <f ca="1">COUNTIFS(AP11:AP20,F35)</f>
        <v>0</v>
      </c>
      <c r="AQ35" s="141">
        <f ca="1">COUNTIFS(AQ11:AQ20,F35)</f>
        <v>0</v>
      </c>
      <c r="AR35" s="141">
        <f ca="1">COUNTIFS(AR11:AR20,F35)</f>
        <v>0</v>
      </c>
      <c r="AS35" s="141">
        <f ca="1">COUNTIFS(AS11:AS20,F35)</f>
        <v>0</v>
      </c>
      <c r="AT35" s="141">
        <f ca="1">COUNTIFS(AT11:AT20,F35)</f>
        <v>0</v>
      </c>
      <c r="AU35" s="141">
        <f ca="1">COUNTIFS(AU11:AU20,F35)</f>
        <v>0</v>
      </c>
      <c r="AV35" s="141">
        <f ca="1">COUNTIFS(AV11:AV20,F35)</f>
        <v>0</v>
      </c>
      <c r="AW35" s="141">
        <f ca="1">COUNTIFS(AW11:AW20,F35)</f>
        <v>1</v>
      </c>
      <c r="AX35" s="141">
        <f ca="1">COUNTIFS(AX11:AX20,F35)</f>
        <v>0</v>
      </c>
      <c r="AY35" s="141">
        <f ca="1">COUNTIFS(AY11:AY20,F35)</f>
        <v>0</v>
      </c>
      <c r="AZ35" s="141">
        <f ca="1">COUNTIFS(AZ11:AZ20,F35)</f>
        <v>0</v>
      </c>
      <c r="BA35" s="141">
        <f ca="1">COUNTIFS(BA11:BA20,F35)</f>
        <v>0</v>
      </c>
      <c r="BB35" s="141">
        <f ca="1">COUNTIFS(BB11:BB20,F35)</f>
        <v>1</v>
      </c>
      <c r="BC35" s="141">
        <f ca="1">COUNTIFS(BC11:BC20,F35)</f>
        <v>0</v>
      </c>
      <c r="BD35" s="141">
        <f ca="1">COUNTIFS(BD11:BD20,F35)</f>
        <v>0</v>
      </c>
      <c r="BE35" s="141">
        <f ca="1">COUNTIFS(BE11:BE20,F35)</f>
        <v>0</v>
      </c>
      <c r="BF35" s="141">
        <f ca="1">COUNTIFS(BF11:BF20,F35)</f>
        <v>1</v>
      </c>
      <c r="BG35" s="141">
        <f ca="1">COUNTIFS(BG11:BG20,F35)</f>
        <v>0</v>
      </c>
      <c r="BH35" s="141">
        <f ca="1">COUNTIFS(BH11:BH20,F35)</f>
        <v>0</v>
      </c>
      <c r="BI35" s="141">
        <f ca="1">COUNTIFS(BI11:BI20,F35)</f>
        <v>0</v>
      </c>
      <c r="BJ35" s="141">
        <f ca="1">COUNTIFS(BJ11:BJ20,F35)</f>
        <v>0</v>
      </c>
      <c r="BK35" s="141">
        <f ca="1">COUNTIFS(BK11:BK20,F35)</f>
        <v>0</v>
      </c>
      <c r="BL35" s="141">
        <f ca="1">COUNTIFS(BL11:BL20,F35)</f>
        <v>0</v>
      </c>
      <c r="BM35" s="141">
        <f ca="1">COUNTIFS(BM11:BM20,F35)</f>
        <v>0</v>
      </c>
      <c r="BN35" s="141">
        <f ca="1">COUNTIFS(BN11:BN20,F35)</f>
        <v>0</v>
      </c>
      <c r="BO35" s="141">
        <f ca="1">COUNTIFS(BO11:BO20,F35)</f>
        <v>0</v>
      </c>
      <c r="BP35" s="141">
        <f ca="1">COUNTIFS(BP11:BP20,F35)</f>
        <v>0</v>
      </c>
      <c r="BQ35" s="141">
        <f ca="1">COUNTIFS(BQ11:BQ20,F35)</f>
        <v>0</v>
      </c>
    </row>
    <row r="36" spans="6:69" hidden="1" x14ac:dyDescent="0.25">
      <c r="F36" s="140" t="s">
        <v>193</v>
      </c>
      <c r="G36" s="141">
        <f ca="1">COUNTIFS(G11:G20,F36)</f>
        <v>0</v>
      </c>
      <c r="H36" s="141">
        <f ca="1">COUNTIFS(H11:H20,F36)</f>
        <v>1</v>
      </c>
      <c r="I36" s="141">
        <f ca="1">COUNTIFS(I11:I20,F36)</f>
        <v>0</v>
      </c>
      <c r="J36" s="141">
        <f ca="1">COUNTIFS(J11:J20,F36)</f>
        <v>0</v>
      </c>
      <c r="K36" s="141">
        <f ca="1">COUNTIFS(K11:K20,F36)</f>
        <v>0</v>
      </c>
      <c r="L36" s="141">
        <f ca="1">COUNTIFS(L11:L20,F36)</f>
        <v>0</v>
      </c>
      <c r="M36" s="141">
        <f ca="1">COUNTIFS(M11:M20,F36)</f>
        <v>0</v>
      </c>
      <c r="N36" s="141">
        <f ca="1">COUNTIFS(N11:N20,F36)</f>
        <v>0</v>
      </c>
      <c r="O36" s="141">
        <f ca="1">COUNTIFS(O11:O20,F36)</f>
        <v>0</v>
      </c>
      <c r="P36" s="141">
        <f ca="1">COUNTIFS(P11:P20,F36)</f>
        <v>0</v>
      </c>
      <c r="Q36" s="141">
        <f ca="1">COUNTIFS(Q11:Q20,F36)</f>
        <v>0</v>
      </c>
      <c r="R36" s="141">
        <f ca="1">COUNTIFS(R11:R20,F36)</f>
        <v>0</v>
      </c>
      <c r="S36" s="141">
        <f ca="1">COUNTIFS(S11:S20,F36)</f>
        <v>0</v>
      </c>
      <c r="T36" s="141">
        <f ca="1">COUNTIFS(T11:T20,F36)</f>
        <v>0</v>
      </c>
      <c r="U36" s="141">
        <f ca="1">COUNTIFS(U11:U20,F36)</f>
        <v>0</v>
      </c>
      <c r="V36" s="141">
        <f ca="1">COUNTIFS(V11:V20,F36)</f>
        <v>0</v>
      </c>
      <c r="W36" s="141">
        <f ca="1">COUNTIFS(W11:W20,F36)</f>
        <v>0</v>
      </c>
      <c r="X36" s="141">
        <f ca="1">COUNTIFS(X11:X20,F36)</f>
        <v>0</v>
      </c>
      <c r="Y36" s="141">
        <f ca="1">COUNTIFS(Y11:Y20,F36)</f>
        <v>0</v>
      </c>
      <c r="Z36" s="141">
        <f ca="1">COUNTIFS(Z11:Z20,F36)</f>
        <v>0</v>
      </c>
      <c r="AA36" s="141">
        <f ca="1">COUNTIFS(AA11:AA20,F36)</f>
        <v>0</v>
      </c>
      <c r="AB36" s="141">
        <f ca="1">COUNTIFS(AB11:AB20,F36)</f>
        <v>0</v>
      </c>
      <c r="AC36" s="141">
        <f ca="1">COUNTIFS(AC11:AC20,F36)</f>
        <v>0</v>
      </c>
      <c r="AD36" s="141">
        <f ca="1">COUNTIFS(AD11:AD20,F36)</f>
        <v>0</v>
      </c>
      <c r="AE36" s="141">
        <f ca="1">COUNTIFS(AE11:AE20,F36)</f>
        <v>1</v>
      </c>
      <c r="AF36" s="141">
        <f ca="1">COUNTIFS(AF11:AF20,F36)</f>
        <v>0</v>
      </c>
      <c r="AG36" s="141">
        <f ca="1">COUNTIFS(AG11:AG20,F36)</f>
        <v>0</v>
      </c>
      <c r="AH36" s="141">
        <f ca="1">COUNTIFS(AH11:AH20,F36)</f>
        <v>0</v>
      </c>
      <c r="AI36" s="141">
        <f ca="1">COUNTIFS(AI11:AI20,F36)</f>
        <v>0</v>
      </c>
      <c r="AJ36" s="141">
        <f ca="1">COUNTIFS(AJ11:AJ20,F36)</f>
        <v>0</v>
      </c>
      <c r="AK36" s="141">
        <f ca="1">COUNTIFS(AK11:AK20,F36)</f>
        <v>0</v>
      </c>
      <c r="AL36" s="141">
        <f ca="1">COUNTIFS(AL11:AL20,F36)</f>
        <v>0</v>
      </c>
      <c r="AM36" s="141">
        <f ca="1">COUNTIFS(AM11:AM20,F36)</f>
        <v>0</v>
      </c>
      <c r="AN36" s="141">
        <f ca="1">COUNTIFS(AN11:AN20,F36)</f>
        <v>0</v>
      </c>
      <c r="AO36" s="141">
        <f ca="1">COUNTIFS(AO11:AO20,F36)</f>
        <v>0</v>
      </c>
      <c r="AP36" s="141">
        <f ca="1">COUNTIFS(AP11:AP20,F36)</f>
        <v>0</v>
      </c>
      <c r="AQ36" s="141">
        <f ca="1">COUNTIFS(AQ11:AQ20,F36)</f>
        <v>0</v>
      </c>
      <c r="AR36" s="141">
        <f ca="1">COUNTIFS(AR11:AR20,F36)</f>
        <v>1</v>
      </c>
      <c r="AS36" s="141">
        <f ca="1">COUNTIFS(AS11:AS20,F36)</f>
        <v>0</v>
      </c>
      <c r="AT36" s="141">
        <f ca="1">COUNTIFS(AT11:AT20,F36)</f>
        <v>1</v>
      </c>
      <c r="AU36" s="141">
        <f ca="1">COUNTIFS(AU11:AU20,F36)</f>
        <v>0</v>
      </c>
      <c r="AV36" s="141">
        <f ca="1">COUNTIFS(AV11:AV20,F36)</f>
        <v>0</v>
      </c>
      <c r="AW36" s="141">
        <f ca="1">COUNTIFS(AW11:AW20,F36)</f>
        <v>1</v>
      </c>
      <c r="AX36" s="141">
        <f ca="1">COUNTIFS(AX11:AX20,F36)</f>
        <v>1</v>
      </c>
      <c r="AY36" s="141">
        <f ca="1">COUNTIFS(AY11:AY20,F36)</f>
        <v>1</v>
      </c>
      <c r="AZ36" s="141">
        <f ca="1">COUNTIFS(AZ11:AZ20,F36)</f>
        <v>0</v>
      </c>
      <c r="BA36" s="141">
        <f ca="1">COUNTIFS(BA11:BA20,F36)</f>
        <v>1</v>
      </c>
      <c r="BB36" s="141">
        <f ca="1">COUNTIFS(BB11:BB20,F36)</f>
        <v>0</v>
      </c>
      <c r="BC36" s="141">
        <f ca="1">COUNTIFS(BC11:BC20,F36)</f>
        <v>0</v>
      </c>
      <c r="BD36" s="141">
        <f ca="1">COUNTIFS(BD11:BD20,F36)</f>
        <v>0</v>
      </c>
      <c r="BE36" s="141">
        <f ca="1">COUNTIFS(BE11:BE20,F36)</f>
        <v>1</v>
      </c>
      <c r="BF36" s="141">
        <f ca="1">COUNTIFS(BF11:BF20,F36)</f>
        <v>0</v>
      </c>
      <c r="BG36" s="141">
        <f ca="1">COUNTIFS(BG11:BG20,F36)</f>
        <v>0</v>
      </c>
      <c r="BH36" s="141">
        <f ca="1">COUNTIFS(BH11:BH20,F36)</f>
        <v>0</v>
      </c>
      <c r="BI36" s="141">
        <f ca="1">COUNTIFS(BI11:BI20,F36)</f>
        <v>1</v>
      </c>
      <c r="BJ36" s="141">
        <f ca="1">COUNTIFS(BJ11:BJ20,F36)</f>
        <v>0</v>
      </c>
      <c r="BK36" s="141">
        <f ca="1">COUNTIFS(BK11:BK20,F36)</f>
        <v>0</v>
      </c>
      <c r="BL36" s="141">
        <f ca="1">COUNTIFS(BL11:BL20,F36)</f>
        <v>0</v>
      </c>
      <c r="BM36" s="141">
        <f ca="1">COUNTIFS(BM11:BM20,F36)</f>
        <v>0</v>
      </c>
      <c r="BN36" s="141">
        <f ca="1">COUNTIFS(BN11:BN20,F36)</f>
        <v>0</v>
      </c>
      <c r="BO36" s="141">
        <f ca="1">COUNTIFS(BO11:BO20,F36)</f>
        <v>1</v>
      </c>
      <c r="BP36" s="141">
        <f ca="1">COUNTIFS(BP11:BP20,F36)</f>
        <v>0</v>
      </c>
      <c r="BQ36" s="141">
        <f ca="1">COUNTIFS(BQ11:BQ20,F36)</f>
        <v>0</v>
      </c>
    </row>
    <row r="37" spans="6:69" hidden="1" x14ac:dyDescent="0.25">
      <c r="F37" s="140" t="s">
        <v>194</v>
      </c>
      <c r="G37" s="141">
        <f ca="1">COUNTIFS(G11:G20,F37)</f>
        <v>0</v>
      </c>
      <c r="H37" s="141">
        <f ca="1">COUNTIFS(H11:H20,F37)</f>
        <v>0</v>
      </c>
      <c r="I37" s="141">
        <f ca="1">COUNTIFS(I11:I20,F37)</f>
        <v>0</v>
      </c>
      <c r="J37" s="141">
        <f ca="1">COUNTIFS(J11:J20,F37)</f>
        <v>0</v>
      </c>
      <c r="K37" s="141">
        <f ca="1">COUNTIFS(K11:K20,F37)</f>
        <v>0</v>
      </c>
      <c r="L37" s="141">
        <f ca="1">COUNTIFS(L11:L20,F37)</f>
        <v>0</v>
      </c>
      <c r="M37" s="141">
        <f ca="1">COUNTIFS(M11:M20,F37)</f>
        <v>0</v>
      </c>
      <c r="N37" s="141">
        <f ca="1">COUNTIFS(N11:N20,F37)</f>
        <v>1</v>
      </c>
      <c r="O37" s="141">
        <f ca="1">COUNTIFS(O11:O20,F37)</f>
        <v>0</v>
      </c>
      <c r="P37" s="141">
        <f ca="1">COUNTIFS(P11:P20,F37)</f>
        <v>0</v>
      </c>
      <c r="Q37" s="141">
        <f ca="1">COUNTIFS(Q11:Q20,F37)</f>
        <v>0</v>
      </c>
      <c r="R37" s="141">
        <f ca="1">COUNTIFS(R11:R20,F37)</f>
        <v>1</v>
      </c>
      <c r="S37" s="141">
        <f ca="1">COUNTIFS(S11:S20,F37)</f>
        <v>0</v>
      </c>
      <c r="T37" s="141">
        <f ca="1">COUNTIFS(T11:T20,F37)</f>
        <v>0</v>
      </c>
      <c r="U37" s="141">
        <f ca="1">COUNTIFS(U11:U20,F37)</f>
        <v>0</v>
      </c>
      <c r="V37" s="141">
        <f ca="1">COUNTIFS(V11:V20,F37)</f>
        <v>0</v>
      </c>
      <c r="W37" s="141">
        <f ca="1">COUNTIFS(W11:W20,F37)</f>
        <v>0</v>
      </c>
      <c r="X37" s="141">
        <f ca="1">COUNTIFS(X11:X20,F37)</f>
        <v>0</v>
      </c>
      <c r="Y37" s="141">
        <f ca="1">COUNTIFS(Y11:Y20,F37)</f>
        <v>1</v>
      </c>
      <c r="Z37" s="141">
        <f ca="1">COUNTIFS(Z11:Z20,F37)</f>
        <v>0</v>
      </c>
      <c r="AA37" s="141">
        <f ca="1">COUNTIFS(AA11:AA20,F37)</f>
        <v>0</v>
      </c>
      <c r="AB37" s="141">
        <f ca="1">COUNTIFS(AB11:AB20,F37)</f>
        <v>1</v>
      </c>
      <c r="AC37" s="141">
        <f ca="1">COUNTIFS(AC11:AC20,F37)</f>
        <v>0</v>
      </c>
      <c r="AD37" s="141">
        <f ca="1">COUNTIFS(AD11:AD20,F37)</f>
        <v>0</v>
      </c>
      <c r="AE37" s="141">
        <f ca="1">COUNTIFS(AE11:AE20,F37)</f>
        <v>0</v>
      </c>
      <c r="AF37" s="141">
        <f ca="1">COUNTIFS(AF11:AF20,F37)</f>
        <v>0</v>
      </c>
      <c r="AG37" s="141">
        <f ca="1">COUNTIFS(AG11:AG20,F37)</f>
        <v>0</v>
      </c>
      <c r="AH37" s="141">
        <f ca="1">COUNTIFS(AH11:AH20,F37)</f>
        <v>0</v>
      </c>
      <c r="AI37" s="141">
        <f ca="1">COUNTIFS(AI11:AI20,F37)</f>
        <v>1</v>
      </c>
      <c r="AJ37" s="141">
        <f ca="1">COUNTIFS(AJ11:AJ20,F37)</f>
        <v>0</v>
      </c>
      <c r="AK37" s="141">
        <f ca="1">COUNTIFS(AK11:AK20,F37)</f>
        <v>0</v>
      </c>
      <c r="AL37" s="141">
        <f ca="1">COUNTIFS(AL11:AL20,F37)</f>
        <v>2</v>
      </c>
      <c r="AM37" s="141">
        <f ca="1">COUNTIFS(AM11:AM20,F37)</f>
        <v>0</v>
      </c>
      <c r="AN37" s="141">
        <f ca="1">COUNTIFS(AN11:AN20,F37)</f>
        <v>0</v>
      </c>
      <c r="AO37" s="141">
        <f ca="1">COUNTIFS(AO11:AO20,F37)</f>
        <v>0</v>
      </c>
      <c r="AP37" s="141">
        <f ca="1">COUNTIFS(AP11:AP20,F37)</f>
        <v>0</v>
      </c>
      <c r="AQ37" s="141">
        <f ca="1">COUNTIFS(AQ11:AQ20,F37)</f>
        <v>0</v>
      </c>
      <c r="AR37" s="141">
        <f ca="1">COUNTIFS(AR11:AR20,F37)</f>
        <v>0</v>
      </c>
      <c r="AS37" s="141">
        <f ca="1">COUNTIFS(AS11:AS20,F37)</f>
        <v>0</v>
      </c>
      <c r="AT37" s="141">
        <f ca="1">COUNTIFS(AT11:AT20,F37)</f>
        <v>0</v>
      </c>
      <c r="AU37" s="141">
        <f ca="1">COUNTIFS(AU11:AU20,F37)</f>
        <v>0</v>
      </c>
      <c r="AV37" s="141">
        <f ca="1">COUNTIFS(AV11:AV20,F37)</f>
        <v>0</v>
      </c>
      <c r="AW37" s="141">
        <f ca="1">COUNTIFS(AW11:AW20,F37)</f>
        <v>0</v>
      </c>
      <c r="AX37" s="141">
        <f ca="1">COUNTIFS(AX11:AX20,F37)</f>
        <v>0</v>
      </c>
      <c r="AY37" s="141">
        <f ca="1">COUNTIFS(AY11:AY20,F37)</f>
        <v>0</v>
      </c>
      <c r="AZ37" s="141">
        <f ca="1">COUNTIFS(AZ11:AZ20,F37)</f>
        <v>0</v>
      </c>
      <c r="BA37" s="141">
        <f ca="1">COUNTIFS(BA11:BA20,F37)</f>
        <v>0</v>
      </c>
      <c r="BB37" s="141">
        <f ca="1">COUNTIFS(BB11:BB20,F37)</f>
        <v>0</v>
      </c>
      <c r="BC37" s="141">
        <f ca="1">COUNTIFS(BC11:BC20,F37)</f>
        <v>0</v>
      </c>
      <c r="BD37" s="141">
        <f ca="1">COUNTIFS(BD11:BD20,F37)</f>
        <v>0</v>
      </c>
      <c r="BE37" s="141">
        <f ca="1">COUNTIFS(BE11:BE20,F37)</f>
        <v>0</v>
      </c>
      <c r="BF37" s="141">
        <f ca="1">COUNTIFS(BF11:BF20,F37)</f>
        <v>0</v>
      </c>
      <c r="BG37" s="141">
        <f ca="1">COUNTIFS(BG11:BG20,F37)</f>
        <v>0</v>
      </c>
      <c r="BH37" s="141">
        <f ca="1">COUNTIFS(BH11:BH20,F37)</f>
        <v>0</v>
      </c>
      <c r="BI37" s="141">
        <f ca="1">COUNTIFS(BI11:BI20,F37)</f>
        <v>1</v>
      </c>
      <c r="BJ37" s="141">
        <f ca="1">COUNTIFS(BJ11:BJ20,F37)</f>
        <v>1</v>
      </c>
      <c r="BK37" s="141">
        <f ca="1">COUNTIFS(BK11:BK20,F37)</f>
        <v>0</v>
      </c>
      <c r="BL37" s="141">
        <f ca="1">COUNTIFS(BL11:BL20,F37)</f>
        <v>1</v>
      </c>
      <c r="BM37" s="141">
        <f ca="1">COUNTIFS(BM11:BM20,F37)</f>
        <v>0</v>
      </c>
      <c r="BN37" s="141">
        <f ca="1">COUNTIFS(BN11:BN20,F37)</f>
        <v>0</v>
      </c>
      <c r="BO37" s="141">
        <f ca="1">COUNTIFS(BO11:BO20,F37)</f>
        <v>0</v>
      </c>
      <c r="BP37" s="141">
        <f ca="1">COUNTIFS(BP11:BP20,F37)</f>
        <v>0</v>
      </c>
      <c r="BQ37" s="141">
        <f ca="1">COUNTIFS(BQ11:BQ20,F37)</f>
        <v>0</v>
      </c>
    </row>
    <row r="38" spans="6:69" hidden="1" x14ac:dyDescent="0.25">
      <c r="F38" s="140" t="s">
        <v>195</v>
      </c>
      <c r="G38" s="141">
        <f ca="1">COUNTIFS(G11:G20,F38)</f>
        <v>0</v>
      </c>
      <c r="H38" s="141">
        <f ca="1">COUNTIFS(H11:H20,F38)</f>
        <v>0</v>
      </c>
      <c r="I38" s="141">
        <f ca="1">COUNTIFS(I11:I20,F38)</f>
        <v>1</v>
      </c>
      <c r="J38" s="141">
        <f ca="1">COUNTIFS(J11:J20,F38)</f>
        <v>1</v>
      </c>
      <c r="K38" s="141">
        <f ca="1">COUNTIFS(K11:K20,F38)</f>
        <v>1</v>
      </c>
      <c r="L38" s="141">
        <f ca="1">COUNTIFS(L11:L20,F38)</f>
        <v>0</v>
      </c>
      <c r="M38" s="141">
        <f ca="1">COUNTIFS(M11:M20,F38)</f>
        <v>0</v>
      </c>
      <c r="N38" s="141">
        <f ca="1">COUNTIFS(N11:N20,F38)</f>
        <v>0</v>
      </c>
      <c r="O38" s="141">
        <f ca="1">COUNTIFS(O11:O20,F38)</f>
        <v>0</v>
      </c>
      <c r="P38" s="141">
        <f ca="1">COUNTIFS(P11:P20,F38)</f>
        <v>1</v>
      </c>
      <c r="Q38" s="141">
        <f ca="1">COUNTIFS(Q11:Q20,F38)</f>
        <v>0</v>
      </c>
      <c r="R38" s="141">
        <f ca="1">COUNTIFS(R11:R20,F38)</f>
        <v>0</v>
      </c>
      <c r="S38" s="141">
        <f ca="1">COUNTIFS(S11:S20,F38)</f>
        <v>0</v>
      </c>
      <c r="T38" s="141">
        <f ca="1">COUNTIFS(T11:T20,F38)</f>
        <v>0</v>
      </c>
      <c r="U38" s="141">
        <f ca="1">COUNTIFS(U11:U20,F38)</f>
        <v>0</v>
      </c>
      <c r="V38" s="141">
        <f ca="1">COUNTIFS(V11:V20,F38)</f>
        <v>0</v>
      </c>
      <c r="W38" s="141">
        <f ca="1">COUNTIFS(W11:W20,F38)</f>
        <v>0</v>
      </c>
      <c r="X38" s="141">
        <f ca="1">COUNTIFS(X11:X20,F38)</f>
        <v>0</v>
      </c>
      <c r="Y38" s="141">
        <f ca="1">COUNTIFS(Y11:Y20,F38)</f>
        <v>0</v>
      </c>
      <c r="Z38" s="141">
        <f ca="1">COUNTIFS(Z11:Z20,F38)</f>
        <v>0</v>
      </c>
      <c r="AA38" s="141">
        <f ca="1">COUNTIFS(AA11:AA20,F38)</f>
        <v>0</v>
      </c>
      <c r="AB38" s="141">
        <f ca="1">COUNTIFS(AB11:AB20,F38)</f>
        <v>0</v>
      </c>
      <c r="AC38" s="141">
        <f ca="1">COUNTIFS(AC11:AC20,F38)</f>
        <v>0</v>
      </c>
      <c r="AD38" s="141">
        <f ca="1">COUNTIFS(AD11:AD20,F38)</f>
        <v>0</v>
      </c>
      <c r="AE38" s="141">
        <f ca="1">COUNTIFS(AE11:AE20,F38)</f>
        <v>0</v>
      </c>
      <c r="AF38" s="141">
        <f ca="1">COUNTIFS(AF11:AF20,F38)</f>
        <v>1</v>
      </c>
      <c r="AG38" s="141">
        <f ca="1">COUNTIFS(AG11:AG20,F38)</f>
        <v>0</v>
      </c>
      <c r="AH38" s="141">
        <f ca="1">COUNTIFS(AH11:AH20,F38)</f>
        <v>0</v>
      </c>
      <c r="AI38" s="141">
        <f ca="1">COUNTIFS(AI11:AI20,F38)</f>
        <v>1</v>
      </c>
      <c r="AJ38" s="141">
        <f ca="1">COUNTIFS(AJ11:AJ20,F38)</f>
        <v>0</v>
      </c>
      <c r="AK38" s="141">
        <f ca="1">COUNTIFS(AK11:AK20,F38)</f>
        <v>0</v>
      </c>
      <c r="AL38" s="141">
        <f ca="1">COUNTIFS(AL11:AL20,F38)</f>
        <v>0</v>
      </c>
      <c r="AM38" s="141">
        <f ca="1">COUNTIFS(AM11:AM20,F38)</f>
        <v>1</v>
      </c>
      <c r="AN38" s="141">
        <f ca="1">COUNTIFS(AN11:AN20,F38)</f>
        <v>2</v>
      </c>
      <c r="AO38" s="141">
        <f ca="1">COUNTIFS(AO11:AO20,F38)</f>
        <v>0</v>
      </c>
      <c r="AP38" s="141">
        <f ca="1">COUNTIFS(AP11:AP20,F38)</f>
        <v>0</v>
      </c>
      <c r="AQ38" s="141">
        <f ca="1">COUNTIFS(AQ11:AQ20,F38)</f>
        <v>0</v>
      </c>
      <c r="AR38" s="141">
        <f ca="1">COUNTIFS(AR11:AR20,F38)</f>
        <v>1</v>
      </c>
      <c r="AS38" s="141">
        <f ca="1">COUNTIFS(AS11:AS20,F38)</f>
        <v>0</v>
      </c>
      <c r="AT38" s="141">
        <f ca="1">COUNTIFS(AT11:AT20,F38)</f>
        <v>1</v>
      </c>
      <c r="AU38" s="141">
        <f ca="1">COUNTIFS(AU11:AU20,F38)</f>
        <v>0</v>
      </c>
      <c r="AV38" s="141">
        <f ca="1">COUNTIFS(AV11:AV20,F38)</f>
        <v>0</v>
      </c>
      <c r="AW38" s="141">
        <f ca="1">COUNTIFS(AW11:AW20,F38)</f>
        <v>0</v>
      </c>
      <c r="AX38" s="141">
        <f ca="1">COUNTIFS(AX11:AX20,F38)</f>
        <v>1</v>
      </c>
      <c r="AY38" s="141">
        <f ca="1">COUNTIFS(AY11:AY20,F38)</f>
        <v>0</v>
      </c>
      <c r="AZ38" s="141">
        <f ca="1">COUNTIFS(AZ11:AZ20,F38)</f>
        <v>0</v>
      </c>
      <c r="BA38" s="141">
        <f ca="1">COUNTIFS(BA11:BA20,F38)</f>
        <v>0</v>
      </c>
      <c r="BB38" s="141">
        <f ca="1">COUNTIFS(BB11:BB20,F38)</f>
        <v>0</v>
      </c>
      <c r="BC38" s="141">
        <f ca="1">COUNTIFS(BC11:BC20,F38)</f>
        <v>0</v>
      </c>
      <c r="BD38" s="141">
        <f ca="1">COUNTIFS(BD11:BD20,F38)</f>
        <v>0</v>
      </c>
      <c r="BE38" s="141">
        <f ca="1">COUNTIFS(BE11:BE20,F38)</f>
        <v>0</v>
      </c>
      <c r="BF38" s="141">
        <f ca="1">COUNTIFS(BF11:BF20,F38)</f>
        <v>0</v>
      </c>
      <c r="BG38" s="141">
        <f ca="1">COUNTIFS(BG11:BG20,F38)</f>
        <v>0</v>
      </c>
      <c r="BH38" s="141">
        <f ca="1">COUNTIFS(BH11:BH20,F38)</f>
        <v>0</v>
      </c>
      <c r="BI38" s="141">
        <f ca="1">COUNTIFS(BI11:BI20,F38)</f>
        <v>0</v>
      </c>
      <c r="BJ38" s="141">
        <f ca="1">COUNTIFS(BJ11:BJ20,F38)</f>
        <v>0</v>
      </c>
      <c r="BK38" s="141">
        <f ca="1">COUNTIFS(BK11:BK20,F38)</f>
        <v>0</v>
      </c>
      <c r="BL38" s="141">
        <f ca="1">COUNTIFS(BL11:BL20,F38)</f>
        <v>0</v>
      </c>
      <c r="BM38" s="141">
        <f ca="1">COUNTIFS(BM11:BM20,F38)</f>
        <v>0</v>
      </c>
      <c r="BN38" s="141">
        <f ca="1">COUNTIFS(BN11:BN20,F38)</f>
        <v>0</v>
      </c>
      <c r="BO38" s="141">
        <f ca="1">COUNTIFS(BO11:BO20,F38)</f>
        <v>0</v>
      </c>
      <c r="BP38" s="141">
        <f ca="1">COUNTIFS(BP11:BP20,F38)</f>
        <v>0</v>
      </c>
      <c r="BQ38" s="141">
        <f ca="1">COUNTIFS(BQ11:BQ20,F38)</f>
        <v>0</v>
      </c>
    </row>
    <row r="39" spans="6:69" hidden="1" x14ac:dyDescent="0.25">
      <c r="F39" s="140" t="s">
        <v>185</v>
      </c>
      <c r="G39" s="141">
        <f ca="1">COUNTIFS(G11:G20,F39)</f>
        <v>0</v>
      </c>
      <c r="H39" s="141">
        <f ca="1">COUNTIFS(H11:H20,F39)</f>
        <v>0</v>
      </c>
      <c r="I39" s="141">
        <f ca="1">COUNTIFS(I11:I20,F39)</f>
        <v>0</v>
      </c>
      <c r="J39" s="141">
        <f ca="1">COUNTIFS(J11:J20,F39)</f>
        <v>0</v>
      </c>
      <c r="K39" s="141">
        <f ca="1">COUNTIFS(K11:K20,F39)</f>
        <v>0</v>
      </c>
      <c r="L39" s="141">
        <f ca="1">COUNTIFS(L11:L20,F39)</f>
        <v>0</v>
      </c>
      <c r="M39" s="141">
        <f ca="1">COUNTIFS(M11:M20,F39)</f>
        <v>0</v>
      </c>
      <c r="N39" s="141">
        <f ca="1">COUNTIFS(N11:N20,F39)</f>
        <v>0</v>
      </c>
      <c r="O39" s="141">
        <f ca="1">COUNTIFS(O11:O20,F39)</f>
        <v>0</v>
      </c>
      <c r="P39" s="141">
        <f ca="1">COUNTIFS(P11:P20,F39)</f>
        <v>0</v>
      </c>
      <c r="Q39" s="141">
        <f ca="1">COUNTIFS(Q11:Q20,F39)</f>
        <v>0</v>
      </c>
      <c r="R39" s="141">
        <f ca="1">COUNTIFS(R11:R20,F39)</f>
        <v>0</v>
      </c>
      <c r="S39" s="141">
        <f ca="1">COUNTIFS(S11:S20,F39)</f>
        <v>0</v>
      </c>
      <c r="T39" s="141">
        <f ca="1">COUNTIFS(T11:T20,F39)</f>
        <v>0</v>
      </c>
      <c r="U39" s="141">
        <f ca="1">COUNTIFS(U11:U20,F39)</f>
        <v>0</v>
      </c>
      <c r="V39" s="141">
        <f ca="1">COUNTIFS(V11:V20,F39)</f>
        <v>0</v>
      </c>
      <c r="W39" s="141">
        <f ca="1">COUNTIFS(W11:W20,F39)</f>
        <v>0</v>
      </c>
      <c r="X39" s="141">
        <f ca="1">COUNTIFS(X11:X20,F39)</f>
        <v>0</v>
      </c>
      <c r="Y39" s="141">
        <f ca="1">COUNTIFS(Y11:Y20,F39)</f>
        <v>0</v>
      </c>
      <c r="Z39" s="141">
        <f ca="1">COUNTIFS(Z11:Z20,F39)</f>
        <v>0</v>
      </c>
      <c r="AA39" s="141">
        <f ca="1">COUNTIFS(AA11:AA20,F39)</f>
        <v>0</v>
      </c>
      <c r="AB39" s="141">
        <f ca="1">COUNTIFS(AB11:AB20,F39)</f>
        <v>0</v>
      </c>
      <c r="AC39" s="141">
        <f ca="1">COUNTIFS(AC11:AC20,F39)</f>
        <v>0</v>
      </c>
      <c r="AD39" s="141">
        <f ca="1">COUNTIFS(AD11:AD20,F39)</f>
        <v>0</v>
      </c>
      <c r="AE39" s="141">
        <f ca="1">COUNTIFS(AE11:AE20,F39)</f>
        <v>0</v>
      </c>
      <c r="AF39" s="141">
        <f ca="1">COUNTIFS(AF11:AF20,F39)</f>
        <v>0</v>
      </c>
      <c r="AG39" s="141">
        <f ca="1">COUNTIFS(AG11:AG20,F39)</f>
        <v>0</v>
      </c>
      <c r="AH39" s="141">
        <f ca="1">COUNTIFS(AH11:AH20,F39)</f>
        <v>0</v>
      </c>
      <c r="AI39" s="141">
        <f ca="1">COUNTIFS(AI11:AI20,F39)</f>
        <v>0</v>
      </c>
      <c r="AJ39" s="141">
        <f ca="1">COUNTIFS(AJ11:AJ20,F39)</f>
        <v>0</v>
      </c>
      <c r="AK39" s="141">
        <f ca="1">COUNTIFS(AK11:AK20,F39)</f>
        <v>0</v>
      </c>
      <c r="AL39" s="141">
        <f ca="1">COUNTIFS(AL11:AL20,F39)</f>
        <v>0</v>
      </c>
      <c r="AM39" s="141">
        <f ca="1">COUNTIFS(AM11:AM20,F39)</f>
        <v>0</v>
      </c>
      <c r="AN39" s="141">
        <f ca="1">COUNTIFS(AN11:AN20,F39)</f>
        <v>0</v>
      </c>
      <c r="AO39" s="141">
        <f ca="1">COUNTIFS(AO11:AO20,F39)</f>
        <v>0</v>
      </c>
      <c r="AP39" s="141">
        <f ca="1">COUNTIFS(AP11:AP20,F39)</f>
        <v>0</v>
      </c>
      <c r="AQ39" s="141">
        <f ca="1">COUNTIFS(AQ11:AQ20,F39)</f>
        <v>0</v>
      </c>
      <c r="AR39" s="141">
        <f ca="1">COUNTIFS(AR11:AR20,F39)</f>
        <v>0</v>
      </c>
      <c r="AS39" s="141">
        <f ca="1">COUNTIFS(AS11:AS20,F39)</f>
        <v>0</v>
      </c>
      <c r="AT39" s="141">
        <f ca="1">COUNTIFS(AT11:AT20,F39)</f>
        <v>0</v>
      </c>
      <c r="AU39" s="141">
        <f ca="1">COUNTIFS(AU11:AU20,F39)</f>
        <v>0</v>
      </c>
      <c r="AV39" s="141">
        <f ca="1">COUNTIFS(AV11:AV20,F39)</f>
        <v>0</v>
      </c>
      <c r="AW39" s="141">
        <f ca="1">COUNTIFS(AW11:AW20,F39)</f>
        <v>0</v>
      </c>
      <c r="AX39" s="141">
        <f ca="1">COUNTIFS(AX11:AX20,F39)</f>
        <v>0</v>
      </c>
      <c r="AY39" s="141">
        <f ca="1">COUNTIFS(AY11:AY20,F39)</f>
        <v>0</v>
      </c>
      <c r="AZ39" s="141">
        <f ca="1">COUNTIFS(AZ11:AZ20,F39)</f>
        <v>0</v>
      </c>
      <c r="BA39" s="141">
        <f ca="1">COUNTIFS(BA11:BA20,F39)</f>
        <v>0</v>
      </c>
      <c r="BB39" s="141">
        <f ca="1">COUNTIFS(BB11:BB20,F39)</f>
        <v>0</v>
      </c>
      <c r="BC39" s="141">
        <f ca="1">COUNTIFS(BC11:BC20,F39)</f>
        <v>0</v>
      </c>
      <c r="BD39" s="141">
        <f ca="1">COUNTIFS(BD11:BD20,F39)</f>
        <v>0</v>
      </c>
      <c r="BE39" s="141">
        <f ca="1">COUNTIFS(BE11:BE20,F39)</f>
        <v>0</v>
      </c>
      <c r="BF39" s="141">
        <f ca="1">COUNTIFS(BF11:BF20,F39)</f>
        <v>0</v>
      </c>
      <c r="BG39" s="141">
        <f ca="1">COUNTIFS(BG11:BG20,F39)</f>
        <v>0</v>
      </c>
      <c r="BH39" s="141">
        <f ca="1">COUNTIFS(BH11:BH20,F39)</f>
        <v>0</v>
      </c>
      <c r="BI39" s="141">
        <f ca="1">COUNTIFS(BI11:BI20,F39)</f>
        <v>0</v>
      </c>
      <c r="BJ39" s="141">
        <f ca="1">COUNTIFS(BJ11:BJ20,F39)</f>
        <v>0</v>
      </c>
      <c r="BK39" s="141">
        <f ca="1">COUNTIFS(BK11:BK20,F39)</f>
        <v>0</v>
      </c>
      <c r="BL39" s="141">
        <f ca="1">COUNTIFS(BL11:BL20,F39)</f>
        <v>0</v>
      </c>
      <c r="BM39" s="141">
        <f ca="1">COUNTIFS(BM11:BM20,F39)</f>
        <v>0</v>
      </c>
      <c r="BN39" s="141">
        <f ca="1">COUNTIFS(BN11:BN20,F39)</f>
        <v>0</v>
      </c>
      <c r="BO39" s="141">
        <f ca="1">COUNTIFS(BO11:BO20,F39)</f>
        <v>0</v>
      </c>
      <c r="BP39" s="141">
        <f ca="1">COUNTIFS(BP11:BP20,F39)</f>
        <v>0</v>
      </c>
      <c r="BQ39" s="141">
        <f ca="1">COUNTIFS(BQ11:BQ20,F39)</f>
        <v>0</v>
      </c>
    </row>
    <row r="40" spans="6:69" hidden="1" x14ac:dyDescent="0.25">
      <c r="F40" s="140" t="s">
        <v>206</v>
      </c>
      <c r="G40" s="141">
        <f ca="1">COUNTIFS(G11:G20,F40)</f>
        <v>0</v>
      </c>
      <c r="H40" s="141">
        <f ca="1">COUNTIFS(H11:H20,F40)</f>
        <v>0</v>
      </c>
      <c r="I40" s="141">
        <f ca="1">COUNTIFS(I11:I20,F40)</f>
        <v>0</v>
      </c>
      <c r="J40" s="141">
        <f ca="1">COUNTIFS(J11:J20,F40)</f>
        <v>0</v>
      </c>
      <c r="K40" s="141">
        <f ca="1">COUNTIFS(K11:K20,F40)</f>
        <v>0</v>
      </c>
      <c r="L40" s="141">
        <f ca="1">COUNTIFS(L11:L20,F40)</f>
        <v>0</v>
      </c>
      <c r="M40" s="141">
        <f ca="1">COUNTIFS(M11:M20,F40)</f>
        <v>0</v>
      </c>
      <c r="N40" s="141">
        <f ca="1">COUNTIFS(N11:N20,F40)</f>
        <v>0</v>
      </c>
      <c r="O40" s="141">
        <f ca="1">COUNTIFS(O11:O20,F40)</f>
        <v>0</v>
      </c>
      <c r="P40" s="141">
        <f ca="1">COUNTIFS(P11:P20,F40)</f>
        <v>0</v>
      </c>
      <c r="Q40" s="141">
        <f ca="1">COUNTIFS(Q11:Q20,F40)</f>
        <v>0</v>
      </c>
      <c r="R40" s="141">
        <f ca="1">COUNTIFS(R11:R20,F40)</f>
        <v>0</v>
      </c>
      <c r="S40" s="141">
        <f ca="1">COUNTIFS(S11:S20,F40)</f>
        <v>0</v>
      </c>
      <c r="T40" s="141">
        <f ca="1">COUNTIFS(T11:T20,F40)</f>
        <v>0</v>
      </c>
      <c r="U40" s="141">
        <f ca="1">COUNTIFS(U11:U20,F40)</f>
        <v>0</v>
      </c>
      <c r="V40" s="141">
        <f ca="1">COUNTIFS(V11:V20,F40)</f>
        <v>0</v>
      </c>
      <c r="W40" s="141">
        <f ca="1">COUNTIFS(W11:W20,F40)</f>
        <v>0</v>
      </c>
      <c r="X40" s="141">
        <f ca="1">COUNTIFS(X11:X20,F40)</f>
        <v>0</v>
      </c>
      <c r="Y40" s="141">
        <f ca="1">COUNTIFS(Y11:Y20,F40)</f>
        <v>0</v>
      </c>
      <c r="Z40" s="141">
        <f ca="1">COUNTIFS(Z11:Z20,F40)</f>
        <v>0</v>
      </c>
      <c r="AA40" s="141">
        <f ca="1">COUNTIFS(AA11:AA20,F40)</f>
        <v>0</v>
      </c>
      <c r="AB40" s="141">
        <f ca="1">COUNTIFS(AB11:AB20,F40)</f>
        <v>0</v>
      </c>
      <c r="AC40" s="141">
        <f ca="1">COUNTIFS(AC11:AC20,F40)</f>
        <v>0</v>
      </c>
      <c r="AD40" s="141">
        <f ca="1">COUNTIFS(AD11:AD20,F40)</f>
        <v>0</v>
      </c>
      <c r="AE40" s="141">
        <f ca="1">COUNTIFS(AE11:AE20,F40)</f>
        <v>0</v>
      </c>
      <c r="AF40" s="141">
        <f ca="1">COUNTIFS(AF11:AF20,F40)</f>
        <v>0</v>
      </c>
      <c r="AG40" s="141">
        <f ca="1">COUNTIFS(AG11:AG20,F40)</f>
        <v>0</v>
      </c>
      <c r="AH40" s="141">
        <f ca="1">COUNTIFS(AH11:AH20,F40)</f>
        <v>0</v>
      </c>
      <c r="AI40" s="141">
        <f ca="1">COUNTIFS(AI11:AI20,F40)</f>
        <v>0</v>
      </c>
      <c r="AJ40" s="141">
        <f ca="1">COUNTIFS(AJ11:AJ20,F40)</f>
        <v>0</v>
      </c>
      <c r="AK40" s="141">
        <f ca="1">COUNTIFS(AK11:AK20,F40)</f>
        <v>0</v>
      </c>
      <c r="AL40" s="141">
        <f ca="1">COUNTIFS(AL11:AL20,F40)</f>
        <v>0</v>
      </c>
      <c r="AM40" s="141">
        <f ca="1">COUNTIFS(AM11:AM20,F40)</f>
        <v>0</v>
      </c>
      <c r="AN40" s="141">
        <f ca="1">COUNTIFS(AN11:AN20,F40)</f>
        <v>0</v>
      </c>
      <c r="AO40" s="141">
        <f ca="1">COUNTIFS(AO11:AO20,F40)</f>
        <v>0</v>
      </c>
      <c r="AP40" s="141">
        <f ca="1">COUNTIFS(AP11:AP20,F40)</f>
        <v>0</v>
      </c>
      <c r="AQ40" s="141">
        <f ca="1">COUNTIFS(AQ11:AQ20,F40)</f>
        <v>0</v>
      </c>
      <c r="AR40" s="141">
        <f ca="1">COUNTIFS(AR11:AR20,F40)</f>
        <v>0</v>
      </c>
      <c r="AS40" s="141">
        <f ca="1">COUNTIFS(AS11:AS20,F40)</f>
        <v>0</v>
      </c>
      <c r="AT40" s="141">
        <f ca="1">COUNTIFS(AT11:AT20,F40)</f>
        <v>0</v>
      </c>
      <c r="AU40" s="141">
        <f ca="1">COUNTIFS(AU11:AU20,F40)</f>
        <v>0</v>
      </c>
      <c r="AV40" s="141">
        <f ca="1">COUNTIFS(AV11:AV20,F40)</f>
        <v>0</v>
      </c>
      <c r="AW40" s="141">
        <f ca="1">COUNTIFS(AW11:AW20,F40)</f>
        <v>0</v>
      </c>
      <c r="AX40" s="141">
        <f ca="1">COUNTIFS(AX11:AX20,F40)</f>
        <v>0</v>
      </c>
      <c r="AY40" s="141">
        <f ca="1">COUNTIFS(AY11:AY20,F40)</f>
        <v>0</v>
      </c>
      <c r="AZ40" s="141">
        <f ca="1">COUNTIFS(AZ11:AZ20,F40)</f>
        <v>0</v>
      </c>
      <c r="BA40" s="141">
        <f ca="1">COUNTIFS(BA11:BA20,F40)</f>
        <v>0</v>
      </c>
      <c r="BB40" s="141">
        <f ca="1">COUNTIFS(BB11:BB20,F40)</f>
        <v>0</v>
      </c>
      <c r="BC40" s="141">
        <f ca="1">COUNTIFS(BC11:BC20,F40)</f>
        <v>0</v>
      </c>
      <c r="BD40" s="141">
        <f ca="1">COUNTIFS(BD11:BD20,F40)</f>
        <v>0</v>
      </c>
      <c r="BE40" s="141">
        <f ca="1">COUNTIFS(BE11:BE20,F40)</f>
        <v>0</v>
      </c>
      <c r="BF40" s="141">
        <f ca="1">COUNTIFS(BF11:BF20,F40)</f>
        <v>0</v>
      </c>
      <c r="BG40" s="141">
        <f ca="1">COUNTIFS(BG11:BG20,F40)</f>
        <v>0</v>
      </c>
      <c r="BH40" s="141">
        <f ca="1">COUNTIFS(BH11:BH20,F40)</f>
        <v>0</v>
      </c>
      <c r="BI40" s="141">
        <f ca="1">COUNTIFS(BI11:BI20,F40)</f>
        <v>0</v>
      </c>
      <c r="BJ40" s="141">
        <f ca="1">COUNTIFS(BJ11:BJ20,F40)</f>
        <v>0</v>
      </c>
      <c r="BK40" s="141">
        <f ca="1">COUNTIFS(BK11:BK20,F40)</f>
        <v>0</v>
      </c>
      <c r="BL40" s="141">
        <f ca="1">COUNTIFS(BL11:BL20,F40)</f>
        <v>0</v>
      </c>
      <c r="BM40" s="141">
        <f ca="1">COUNTIFS(BM11:BM20,F40)</f>
        <v>0</v>
      </c>
      <c r="BN40" s="141">
        <f ca="1">COUNTIFS(BN11:BN20,F40)</f>
        <v>0</v>
      </c>
      <c r="BO40" s="141">
        <f ca="1">COUNTIFS(BO11:BO20,F40)</f>
        <v>0</v>
      </c>
      <c r="BP40" s="141">
        <f ca="1">COUNTIFS(BP11:BP20,F40)</f>
        <v>0</v>
      </c>
      <c r="BQ40" s="141">
        <f ca="1">COUNTIFS(BQ11:BQ20,F40)</f>
        <v>0</v>
      </c>
    </row>
    <row r="41" spans="6:69" hidden="1" x14ac:dyDescent="0.25">
      <c r="F41" s="140" t="s">
        <v>196</v>
      </c>
      <c r="G41" s="141">
        <f ca="1">COUNTIFS(G11:G20,F41)</f>
        <v>0</v>
      </c>
      <c r="H41" s="141">
        <f ca="1">COUNTIFS(H11:H20,F41)</f>
        <v>0</v>
      </c>
      <c r="I41" s="141">
        <f ca="1">COUNTIFS(I11:I20,F41)</f>
        <v>0</v>
      </c>
      <c r="J41" s="141">
        <f ca="1">COUNTIFS(J11:J20,F41)</f>
        <v>0</v>
      </c>
      <c r="K41" s="141">
        <f ca="1">COUNTIFS(K11:K20,F41)</f>
        <v>0</v>
      </c>
      <c r="L41" s="141">
        <f ca="1">COUNTIFS(L11:L20,F41)</f>
        <v>0</v>
      </c>
      <c r="M41" s="141">
        <f ca="1">COUNTIFS(M11:M20,F41)</f>
        <v>0</v>
      </c>
      <c r="N41" s="141">
        <f ca="1">COUNTIFS(N11:N20,F41)</f>
        <v>0</v>
      </c>
      <c r="O41" s="141">
        <f ca="1">COUNTIFS(O11:O20,F41)</f>
        <v>0</v>
      </c>
      <c r="P41" s="141">
        <f ca="1">COUNTIFS(P11:P20,F41)</f>
        <v>0</v>
      </c>
      <c r="Q41" s="141">
        <f ca="1">COUNTIFS(Q11:Q20,F41)</f>
        <v>0</v>
      </c>
      <c r="R41" s="141">
        <f ca="1">COUNTIFS(R11:R20,F41)</f>
        <v>0</v>
      </c>
      <c r="S41" s="141">
        <f ca="1">COUNTIFS(S11:S20,F41)</f>
        <v>0</v>
      </c>
      <c r="T41" s="141">
        <f ca="1">COUNTIFS(T11:T20,F41)</f>
        <v>0</v>
      </c>
      <c r="U41" s="141">
        <f ca="1">COUNTIFS(U11:U20,F41)</f>
        <v>0</v>
      </c>
      <c r="V41" s="141">
        <f ca="1">COUNTIFS(V11:V20,F41)</f>
        <v>0</v>
      </c>
      <c r="W41" s="141">
        <f ca="1">COUNTIFS(W11:W20,F41)</f>
        <v>0</v>
      </c>
      <c r="X41" s="141">
        <f ca="1">COUNTIFS(X11:X20,F41)</f>
        <v>0</v>
      </c>
      <c r="Y41" s="141">
        <f ca="1">COUNTIFS(Y11:Y20,F41)</f>
        <v>0</v>
      </c>
      <c r="Z41" s="141">
        <f ca="1">COUNTIFS(Z11:Z20,F41)</f>
        <v>0</v>
      </c>
      <c r="AA41" s="141">
        <f ca="1">COUNTIFS(AA11:AA20,F41)</f>
        <v>0</v>
      </c>
      <c r="AB41" s="141">
        <f ca="1">COUNTIFS(AB11:AB20,F41)</f>
        <v>0</v>
      </c>
      <c r="AC41" s="141">
        <f ca="1">COUNTIFS(AC11:AC20,F41)</f>
        <v>0</v>
      </c>
      <c r="AD41" s="141">
        <f ca="1">COUNTIFS(AD11:AD20,F41)</f>
        <v>0</v>
      </c>
      <c r="AE41" s="141">
        <f ca="1">COUNTIFS(AE11:AE20,F41)</f>
        <v>0</v>
      </c>
      <c r="AF41" s="141">
        <f ca="1">COUNTIFS(AF11:AF20,F41)</f>
        <v>0</v>
      </c>
      <c r="AG41" s="141">
        <f ca="1">COUNTIFS(AG11:AG20,F41)</f>
        <v>0</v>
      </c>
      <c r="AH41" s="141">
        <f ca="1">COUNTIFS(AH11:AH20,F41)</f>
        <v>0</v>
      </c>
      <c r="AI41" s="141">
        <f ca="1">COUNTIFS(AI11:AI20,F41)</f>
        <v>0</v>
      </c>
      <c r="AJ41" s="141">
        <f ca="1">COUNTIFS(AJ11:AJ20,F41)</f>
        <v>0</v>
      </c>
      <c r="AK41" s="141">
        <f ca="1">COUNTIFS(AK11:AK20,F41)</f>
        <v>0</v>
      </c>
      <c r="AL41" s="141">
        <f ca="1">COUNTIFS(AL11:AL20,F41)</f>
        <v>0</v>
      </c>
      <c r="AM41" s="141">
        <f ca="1">COUNTIFS(AM11:AM20,F41)</f>
        <v>0</v>
      </c>
      <c r="AN41" s="141">
        <f ca="1">COUNTIFS(AN11:AN20,F41)</f>
        <v>0</v>
      </c>
      <c r="AO41" s="141">
        <f ca="1">COUNTIFS(AO11:AO20,F41)</f>
        <v>0</v>
      </c>
      <c r="AP41" s="141">
        <f ca="1">COUNTIFS(AP11:AP20,F41)</f>
        <v>0</v>
      </c>
      <c r="AQ41" s="141">
        <f ca="1">COUNTIFS(AQ11:AQ20,F41)</f>
        <v>0</v>
      </c>
      <c r="AR41" s="141">
        <f ca="1">COUNTIFS(AR11:AR20,F41)</f>
        <v>0</v>
      </c>
      <c r="AS41" s="141">
        <f ca="1">COUNTIFS(AS11:AS20,F41)</f>
        <v>0</v>
      </c>
      <c r="AT41" s="141">
        <f ca="1">COUNTIFS(AT11:AT20,F41)</f>
        <v>0</v>
      </c>
      <c r="AU41" s="141">
        <f ca="1">COUNTIFS(AU11:AU20,F41)</f>
        <v>0</v>
      </c>
      <c r="AV41" s="141">
        <f ca="1">COUNTIFS(AV11:AV20,F41)</f>
        <v>0</v>
      </c>
      <c r="AW41" s="141">
        <f ca="1">COUNTIFS(AW11:AW20,F41)</f>
        <v>0</v>
      </c>
      <c r="AX41" s="141">
        <f ca="1">COUNTIFS(AX11:AX20,F41)</f>
        <v>0</v>
      </c>
      <c r="AY41" s="141">
        <f ca="1">COUNTIFS(AY11:AY20,F41)</f>
        <v>0</v>
      </c>
      <c r="AZ41" s="141">
        <f ca="1">COUNTIFS(AZ11:AZ20,F41)</f>
        <v>0</v>
      </c>
      <c r="BA41" s="141">
        <f ca="1">COUNTIFS(BA11:BA20,F41)</f>
        <v>0</v>
      </c>
      <c r="BB41" s="141">
        <f ca="1">COUNTIFS(BB11:BB20,F41)</f>
        <v>0</v>
      </c>
      <c r="BC41" s="141">
        <f ca="1">COUNTIFS(BC11:BC20,F41)</f>
        <v>0</v>
      </c>
      <c r="BD41" s="141">
        <f ca="1">COUNTIFS(BD11:BD20,F41)</f>
        <v>0</v>
      </c>
      <c r="BE41" s="141">
        <f ca="1">COUNTIFS(BE11:BE20,F41)</f>
        <v>0</v>
      </c>
      <c r="BF41" s="141">
        <f ca="1">COUNTIFS(BF11:BF20,F41)</f>
        <v>0</v>
      </c>
      <c r="BG41" s="141">
        <f ca="1">COUNTIFS(BG11:BG20,F41)</f>
        <v>0</v>
      </c>
      <c r="BH41" s="141">
        <f ca="1">COUNTIFS(BH11:BH20,F41)</f>
        <v>0</v>
      </c>
      <c r="BI41" s="141">
        <f ca="1">COUNTIFS(BI11:BI20,F41)</f>
        <v>0</v>
      </c>
      <c r="BJ41" s="141">
        <f ca="1">COUNTIFS(BJ11:BJ20,F41)</f>
        <v>0</v>
      </c>
      <c r="BK41" s="141">
        <f ca="1">COUNTIFS(BK11:BK20,F41)</f>
        <v>0</v>
      </c>
      <c r="BL41" s="141">
        <f ca="1">COUNTIFS(BL11:BL20,F41)</f>
        <v>0</v>
      </c>
      <c r="BM41" s="141">
        <f ca="1">COUNTIFS(BM11:BM20,F41)</f>
        <v>0</v>
      </c>
      <c r="BN41" s="141">
        <f ca="1">COUNTIFS(BN11:BN20,F41)</f>
        <v>0</v>
      </c>
      <c r="BO41" s="141">
        <f ca="1">COUNTIFS(BO11:BO20,F41)</f>
        <v>0</v>
      </c>
      <c r="BP41" s="141">
        <f ca="1">COUNTIFS(BP11:BP20,F41)</f>
        <v>0</v>
      </c>
      <c r="BQ41" s="141">
        <f ca="1">COUNTIFS(BQ11:BQ20,F41)</f>
        <v>0</v>
      </c>
    </row>
    <row r="42" spans="6:69" hidden="1" x14ac:dyDescent="0.25">
      <c r="F42" s="140" t="s">
        <v>197</v>
      </c>
      <c r="G42" s="141">
        <f ca="1">COUNTIFS(G11:G20,F42)</f>
        <v>0</v>
      </c>
      <c r="H42" s="141">
        <f ca="1">COUNTIFS(H11:H20,F42)</f>
        <v>0</v>
      </c>
      <c r="I42" s="141">
        <f ca="1">COUNTIFS(I11:I20,F42)</f>
        <v>0</v>
      </c>
      <c r="J42" s="141">
        <f ca="1">COUNTIFS(J11:J20,F42)</f>
        <v>0</v>
      </c>
      <c r="K42" s="141">
        <f ca="1">COUNTIFS(K11:K20,F42)</f>
        <v>0</v>
      </c>
      <c r="L42" s="141">
        <f ca="1">COUNTIFS(L11:L20,F42)</f>
        <v>0</v>
      </c>
      <c r="M42" s="141">
        <f ca="1">COUNTIFS(M11:M20,F42)</f>
        <v>0</v>
      </c>
      <c r="N42" s="141">
        <f ca="1">COUNTIFS(N11:N20,F42)</f>
        <v>0</v>
      </c>
      <c r="O42" s="141">
        <f ca="1">COUNTIFS(O11:O20,F42)</f>
        <v>0</v>
      </c>
      <c r="P42" s="141">
        <f ca="1">COUNTIFS(P11:P20,F42)</f>
        <v>0</v>
      </c>
      <c r="Q42" s="141">
        <f ca="1">COUNTIFS(Q11:Q20,F42)</f>
        <v>0</v>
      </c>
      <c r="R42" s="141">
        <f ca="1">COUNTIFS(R11:R20,F42)</f>
        <v>0</v>
      </c>
      <c r="S42" s="141">
        <f ca="1">COUNTIFS(S11:S20,F42)</f>
        <v>0</v>
      </c>
      <c r="T42" s="141">
        <f ca="1">COUNTIFS(T11:T20,F42)</f>
        <v>0</v>
      </c>
      <c r="U42" s="141">
        <f ca="1">COUNTIFS(U11:U20,F42)</f>
        <v>0</v>
      </c>
      <c r="V42" s="141">
        <f ca="1">COUNTIFS(V11:V20,F42)</f>
        <v>0</v>
      </c>
      <c r="W42" s="141">
        <f ca="1">COUNTIFS(W11:W20,F42)</f>
        <v>0</v>
      </c>
      <c r="X42" s="141">
        <f ca="1">COUNTIFS(X11:X20,F42)</f>
        <v>0</v>
      </c>
      <c r="Y42" s="141">
        <f ca="1">COUNTIFS(Y11:Y20,F42)</f>
        <v>0</v>
      </c>
      <c r="Z42" s="141">
        <f ca="1">COUNTIFS(Z11:Z20,F42)</f>
        <v>0</v>
      </c>
      <c r="AA42" s="141">
        <f ca="1">COUNTIFS(AA11:AA20,F42)</f>
        <v>0</v>
      </c>
      <c r="AB42" s="141">
        <f ca="1">COUNTIFS(AB11:AB20,F42)</f>
        <v>0</v>
      </c>
      <c r="AC42" s="141">
        <f ca="1">COUNTIFS(AC11:AC20,F42)</f>
        <v>0</v>
      </c>
      <c r="AD42" s="141">
        <f ca="1">COUNTIFS(AD11:AD20,F42)</f>
        <v>0</v>
      </c>
      <c r="AE42" s="141">
        <f ca="1">COUNTIFS(AE11:AE20,F42)</f>
        <v>0</v>
      </c>
      <c r="AF42" s="141">
        <f ca="1">COUNTIFS(AF11:AF20,F42)</f>
        <v>0</v>
      </c>
      <c r="AG42" s="141">
        <f ca="1">COUNTIFS(AG11:AG20,F42)</f>
        <v>0</v>
      </c>
      <c r="AH42" s="141">
        <f ca="1">COUNTIFS(AH11:AH20,F42)</f>
        <v>0</v>
      </c>
      <c r="AI42" s="141">
        <f ca="1">COUNTIFS(AI11:AI20,F42)</f>
        <v>0</v>
      </c>
      <c r="AJ42" s="141">
        <f ca="1">COUNTIFS(AJ11:AJ20,F42)</f>
        <v>0</v>
      </c>
      <c r="AK42" s="141">
        <f ca="1">COUNTIFS(AK11:AK20,F42)</f>
        <v>0</v>
      </c>
      <c r="AL42" s="141">
        <f ca="1">COUNTIFS(AL11:AL20,F42)</f>
        <v>0</v>
      </c>
      <c r="AM42" s="141">
        <f ca="1">COUNTIFS(AM11:AM20,F42)</f>
        <v>0</v>
      </c>
      <c r="AN42" s="141">
        <f ca="1">COUNTIFS(AN11:AN20,F42)</f>
        <v>0</v>
      </c>
      <c r="AO42" s="141">
        <f ca="1">COUNTIFS(AO11:AO20,F42)</f>
        <v>0</v>
      </c>
      <c r="AP42" s="141">
        <f ca="1">COUNTIFS(AP11:AP20,F42)</f>
        <v>0</v>
      </c>
      <c r="AQ42" s="141">
        <f ca="1">COUNTIFS(AQ11:AQ20,F42)</f>
        <v>0</v>
      </c>
      <c r="AR42" s="141">
        <f ca="1">COUNTIFS(AR11:AR20,F42)</f>
        <v>0</v>
      </c>
      <c r="AS42" s="141">
        <f ca="1">COUNTIFS(AS11:AS20,F42)</f>
        <v>0</v>
      </c>
      <c r="AT42" s="141">
        <f ca="1">COUNTIFS(AT11:AT20,F42)</f>
        <v>0</v>
      </c>
      <c r="AU42" s="141">
        <f ca="1">COUNTIFS(AU11:AU20,F42)</f>
        <v>0</v>
      </c>
      <c r="AV42" s="141">
        <f ca="1">COUNTIFS(AV11:AV20,F42)</f>
        <v>0</v>
      </c>
      <c r="AW42" s="141">
        <f ca="1">COUNTIFS(AW11:AW20,F42)</f>
        <v>0</v>
      </c>
      <c r="AX42" s="141">
        <f ca="1">COUNTIFS(AX11:AX20,F42)</f>
        <v>0</v>
      </c>
      <c r="AY42" s="141">
        <f ca="1">COUNTIFS(AY11:AY20,F42)</f>
        <v>0</v>
      </c>
      <c r="AZ42" s="141">
        <f ca="1">COUNTIFS(AZ11:AZ20,F42)</f>
        <v>0</v>
      </c>
      <c r="BA42" s="141">
        <f ca="1">COUNTIFS(BA11:BA20,F42)</f>
        <v>0</v>
      </c>
      <c r="BB42" s="141">
        <f ca="1">COUNTIFS(BB11:BB20,F42)</f>
        <v>0</v>
      </c>
      <c r="BC42" s="141">
        <f ca="1">COUNTIFS(BC11:BC20,F42)</f>
        <v>0</v>
      </c>
      <c r="BD42" s="141">
        <f ca="1">COUNTIFS(BD11:BD20,F42)</f>
        <v>0</v>
      </c>
      <c r="BE42" s="141">
        <f ca="1">COUNTIFS(BE11:BE20,F42)</f>
        <v>0</v>
      </c>
      <c r="BF42" s="141">
        <f ca="1">COUNTIFS(BF11:BF20,F42)</f>
        <v>0</v>
      </c>
      <c r="BG42" s="141">
        <f ca="1">COUNTIFS(BG11:BG20,F42)</f>
        <v>0</v>
      </c>
      <c r="BH42" s="141">
        <f ca="1">COUNTIFS(BH11:BH20,F42)</f>
        <v>0</v>
      </c>
      <c r="BI42" s="141">
        <f ca="1">COUNTIFS(BI11:BI20,F42)</f>
        <v>0</v>
      </c>
      <c r="BJ42" s="141">
        <f ca="1">COUNTIFS(BJ11:BJ20,F42)</f>
        <v>0</v>
      </c>
      <c r="BK42" s="141">
        <f ca="1">COUNTIFS(BK11:BK20,F42)</f>
        <v>0</v>
      </c>
      <c r="BL42" s="141">
        <f ca="1">COUNTIFS(BL11:BL20,F42)</f>
        <v>0</v>
      </c>
      <c r="BM42" s="141">
        <f ca="1">COUNTIFS(BM11:BM20,F42)</f>
        <v>0</v>
      </c>
      <c r="BN42" s="141">
        <f ca="1">COUNTIFS(BN11:BN20,F42)</f>
        <v>0</v>
      </c>
      <c r="BO42" s="141">
        <f ca="1">COUNTIFS(BO11:BO20,F42)</f>
        <v>0</v>
      </c>
      <c r="BP42" s="141">
        <f ca="1">COUNTIFS(BP11:BP20,F42)</f>
        <v>0</v>
      </c>
      <c r="BQ42" s="141">
        <f ca="1">COUNTIFS(BQ11:BQ20,F42)</f>
        <v>0</v>
      </c>
    </row>
    <row r="43" spans="6:69" hidden="1" x14ac:dyDescent="0.25">
      <c r="F43" s="140" t="s">
        <v>198</v>
      </c>
      <c r="G43" s="141">
        <f ca="1">COUNTIFS(G11:G20,F43)</f>
        <v>0</v>
      </c>
      <c r="H43" s="141">
        <f ca="1">COUNTIFS(H11:H20,F43)</f>
        <v>0</v>
      </c>
      <c r="I43" s="141">
        <f ca="1">COUNTIFS(I11:I20,F43)</f>
        <v>0</v>
      </c>
      <c r="J43" s="141">
        <f ca="1">COUNTIFS(J11:J20,F43)</f>
        <v>0</v>
      </c>
      <c r="K43" s="141">
        <f ca="1">COUNTIFS(K11:K20,F43)</f>
        <v>0</v>
      </c>
      <c r="L43" s="141">
        <f ca="1">COUNTIFS(L11:L20,F43)</f>
        <v>0</v>
      </c>
      <c r="M43" s="141">
        <f ca="1">COUNTIFS(M11:M20,F43)</f>
        <v>0</v>
      </c>
      <c r="N43" s="141">
        <f ca="1">COUNTIFS(N11:N20,F43)</f>
        <v>0</v>
      </c>
      <c r="O43" s="141">
        <f ca="1">COUNTIFS(O11:O20,F43)</f>
        <v>0</v>
      </c>
      <c r="P43" s="141">
        <f ca="1">COUNTIFS(P11:P20,F43)</f>
        <v>0</v>
      </c>
      <c r="Q43" s="141">
        <f ca="1">COUNTIFS(Q11:Q20,F43)</f>
        <v>0</v>
      </c>
      <c r="R43" s="141">
        <f ca="1">COUNTIFS(R11:R20,F43)</f>
        <v>0</v>
      </c>
      <c r="S43" s="141">
        <f ca="1">COUNTIFS(S11:S20,F43)</f>
        <v>0</v>
      </c>
      <c r="T43" s="141">
        <f ca="1">COUNTIFS(T11:T20,F43)</f>
        <v>0</v>
      </c>
      <c r="U43" s="141">
        <f ca="1">COUNTIFS(U11:U20,F43)</f>
        <v>0</v>
      </c>
      <c r="V43" s="141">
        <f ca="1">COUNTIFS(V11:V20,F43)</f>
        <v>0</v>
      </c>
      <c r="W43" s="141">
        <f ca="1">COUNTIFS(W11:W20,F43)</f>
        <v>0</v>
      </c>
      <c r="X43" s="141">
        <f ca="1">COUNTIFS(X11:X20,F43)</f>
        <v>0</v>
      </c>
      <c r="Y43" s="141">
        <f ca="1">COUNTIFS(Y11:Y20,F43)</f>
        <v>0</v>
      </c>
      <c r="Z43" s="141">
        <f ca="1">COUNTIFS(Z11:Z20,F43)</f>
        <v>0</v>
      </c>
      <c r="AA43" s="141">
        <f ca="1">COUNTIFS(AA11:AA20,F43)</f>
        <v>0</v>
      </c>
      <c r="AB43" s="141">
        <f ca="1">COUNTIFS(AB11:AB20,F43)</f>
        <v>0</v>
      </c>
      <c r="AC43" s="141">
        <f ca="1">COUNTIFS(AC11:AC20,F43)</f>
        <v>0</v>
      </c>
      <c r="AD43" s="141">
        <f ca="1">COUNTIFS(AD11:AD20,F43)</f>
        <v>0</v>
      </c>
      <c r="AE43" s="141">
        <f ca="1">COUNTIFS(AE11:AE20,F43)</f>
        <v>0</v>
      </c>
      <c r="AF43" s="141">
        <f ca="1">COUNTIFS(AF11:AF20,F43)</f>
        <v>0</v>
      </c>
      <c r="AG43" s="141">
        <f ca="1">COUNTIFS(AG11:AG20,F43)</f>
        <v>0</v>
      </c>
      <c r="AH43" s="141">
        <f ca="1">COUNTIFS(AH11:AH20,F43)</f>
        <v>0</v>
      </c>
      <c r="AI43" s="141">
        <f ca="1">COUNTIFS(AI11:AI20,F43)</f>
        <v>0</v>
      </c>
      <c r="AJ43" s="141">
        <f ca="1">COUNTIFS(AJ11:AJ20,F43)</f>
        <v>0</v>
      </c>
      <c r="AK43" s="141">
        <f ca="1">COUNTIFS(AK11:AK20,F43)</f>
        <v>0</v>
      </c>
      <c r="AL43" s="141">
        <f ca="1">COUNTIFS(AL11:AL20,F43)</f>
        <v>0</v>
      </c>
      <c r="AM43" s="141">
        <f ca="1">COUNTIFS(AM11:AM20,F43)</f>
        <v>0</v>
      </c>
      <c r="AN43" s="141">
        <f ca="1">COUNTIFS(AN11:AN20,F43)</f>
        <v>0</v>
      </c>
      <c r="AO43" s="141">
        <f ca="1">COUNTIFS(AO11:AO20,F43)</f>
        <v>0</v>
      </c>
      <c r="AP43" s="141">
        <f ca="1">COUNTIFS(AP11:AP20,F43)</f>
        <v>0</v>
      </c>
      <c r="AQ43" s="141">
        <f ca="1">COUNTIFS(AQ11:AQ20,F43)</f>
        <v>0</v>
      </c>
      <c r="AR43" s="141">
        <f ca="1">COUNTIFS(AR11:AR20,F43)</f>
        <v>0</v>
      </c>
      <c r="AS43" s="141">
        <f ca="1">COUNTIFS(AS11:AS20,F43)</f>
        <v>0</v>
      </c>
      <c r="AT43" s="141">
        <f ca="1">COUNTIFS(AT11:AT20,F43)</f>
        <v>0</v>
      </c>
      <c r="AU43" s="141">
        <f ca="1">COUNTIFS(AU11:AU20,F43)</f>
        <v>0</v>
      </c>
      <c r="AV43" s="141">
        <f ca="1">COUNTIFS(AV11:AV20,F43)</f>
        <v>0</v>
      </c>
      <c r="AW43" s="141">
        <f ca="1">COUNTIFS(AW11:AW20,F43)</f>
        <v>0</v>
      </c>
      <c r="AX43" s="141">
        <f ca="1">COUNTIFS(AX11:AX20,F43)</f>
        <v>0</v>
      </c>
      <c r="AY43" s="141">
        <f ca="1">COUNTIFS(AY11:AY20,F43)</f>
        <v>0</v>
      </c>
      <c r="AZ43" s="141">
        <f ca="1">COUNTIFS(AZ11:AZ20,F43)</f>
        <v>0</v>
      </c>
      <c r="BA43" s="141">
        <f ca="1">COUNTIFS(BA11:BA20,F43)</f>
        <v>0</v>
      </c>
      <c r="BB43" s="141">
        <f ca="1">COUNTIFS(BB11:BB20,F43)</f>
        <v>0</v>
      </c>
      <c r="BC43" s="141">
        <f ca="1">COUNTIFS(BC11:BC20,F43)</f>
        <v>0</v>
      </c>
      <c r="BD43" s="141">
        <f ca="1">COUNTIFS(BD11:BD20,F43)</f>
        <v>0</v>
      </c>
      <c r="BE43" s="141">
        <f ca="1">COUNTIFS(BE11:BE20,F43)</f>
        <v>0</v>
      </c>
      <c r="BF43" s="141">
        <f ca="1">COUNTIFS(BF11:BF20,F43)</f>
        <v>0</v>
      </c>
      <c r="BG43" s="141">
        <f ca="1">COUNTIFS(BG11:BG20,F43)</f>
        <v>0</v>
      </c>
      <c r="BH43" s="141">
        <f ca="1">COUNTIFS(BH11:BH20,F43)</f>
        <v>0</v>
      </c>
      <c r="BI43" s="141">
        <f ca="1">COUNTIFS(BI11:BI20,F43)</f>
        <v>0</v>
      </c>
      <c r="BJ43" s="141">
        <f ca="1">COUNTIFS(BJ11:BJ20,F43)</f>
        <v>0</v>
      </c>
      <c r="BK43" s="141">
        <f ca="1">COUNTIFS(BK11:BK20,F43)</f>
        <v>0</v>
      </c>
      <c r="BL43" s="141">
        <f ca="1">COUNTIFS(BL11:BL20,F43)</f>
        <v>0</v>
      </c>
      <c r="BM43" s="141">
        <f ca="1">COUNTIFS(BM11:BM20,F43)</f>
        <v>0</v>
      </c>
      <c r="BN43" s="141">
        <f ca="1">COUNTIFS(BN11:BN20,F43)</f>
        <v>0</v>
      </c>
      <c r="BO43" s="141">
        <f ca="1">COUNTIFS(BO11:BO20,F43)</f>
        <v>0</v>
      </c>
      <c r="BP43" s="141">
        <f ca="1">COUNTIFS(BP11:BP20,F43)</f>
        <v>0</v>
      </c>
      <c r="BQ43" s="141">
        <f ca="1">COUNTIFS(BQ11:BQ20,F43)</f>
        <v>0</v>
      </c>
    </row>
    <row r="44" spans="6:69" hidden="1" x14ac:dyDescent="0.25">
      <c r="F44" s="140" t="s">
        <v>199</v>
      </c>
      <c r="G44" s="141">
        <f ca="1">COUNTIFS(G11:G20,F44)</f>
        <v>0</v>
      </c>
      <c r="H44" s="141">
        <f ca="1">COUNTIFS(H11:H20,F44)</f>
        <v>0</v>
      </c>
      <c r="I44" s="141">
        <f ca="1">COUNTIFS(I11:I20,F44)</f>
        <v>0</v>
      </c>
      <c r="J44" s="141">
        <f ca="1">COUNTIFS(J11:J20,F44)</f>
        <v>0</v>
      </c>
      <c r="K44" s="141">
        <f ca="1">COUNTIFS(K11:K20,F44)</f>
        <v>0</v>
      </c>
      <c r="L44" s="141">
        <f ca="1">COUNTIFS(L11:L20,F44)</f>
        <v>0</v>
      </c>
      <c r="M44" s="141">
        <f ca="1">COUNTIFS(M11:M20,F44)</f>
        <v>0</v>
      </c>
      <c r="N44" s="141">
        <f ca="1">COUNTIFS(N11:N20,F44)</f>
        <v>0</v>
      </c>
      <c r="O44" s="141">
        <f ca="1">COUNTIFS(O11:O20,F44)</f>
        <v>0</v>
      </c>
      <c r="P44" s="141">
        <f ca="1">COUNTIFS(P11:P20,F44)</f>
        <v>0</v>
      </c>
      <c r="Q44" s="141">
        <f ca="1">COUNTIFS(Q11:Q20,F44)</f>
        <v>0</v>
      </c>
      <c r="R44" s="141">
        <f ca="1">COUNTIFS(R11:R20,F44)</f>
        <v>0</v>
      </c>
      <c r="S44" s="141">
        <f ca="1">COUNTIFS(S11:S20,F44)</f>
        <v>0</v>
      </c>
      <c r="T44" s="141">
        <f ca="1">COUNTIFS(T11:T20,F44)</f>
        <v>0</v>
      </c>
      <c r="U44" s="141">
        <f ca="1">COUNTIFS(U11:U20,F44)</f>
        <v>0</v>
      </c>
      <c r="V44" s="141">
        <f ca="1">COUNTIFS(V11:V20,F44)</f>
        <v>0</v>
      </c>
      <c r="W44" s="141">
        <f ca="1">COUNTIFS(W11:W20,F44)</f>
        <v>0</v>
      </c>
      <c r="X44" s="141">
        <f ca="1">COUNTIFS(X11:X20,F44)</f>
        <v>0</v>
      </c>
      <c r="Y44" s="141">
        <f ca="1">COUNTIFS(Y11:Y20,F44)</f>
        <v>0</v>
      </c>
      <c r="Z44" s="141">
        <f ca="1">COUNTIFS(Z11:Z20,F44)</f>
        <v>0</v>
      </c>
      <c r="AA44" s="141">
        <f ca="1">COUNTIFS(AA11:AA20,F44)</f>
        <v>0</v>
      </c>
      <c r="AB44" s="141">
        <f ca="1">COUNTIFS(AB11:AB20,F44)</f>
        <v>0</v>
      </c>
      <c r="AC44" s="141">
        <f ca="1">COUNTIFS(AC11:AC20,F44)</f>
        <v>0</v>
      </c>
      <c r="AD44" s="141">
        <f ca="1">COUNTIFS(AD11:AD20,F44)</f>
        <v>0</v>
      </c>
      <c r="AE44" s="141">
        <f ca="1">COUNTIFS(AE11:AE20,F44)</f>
        <v>0</v>
      </c>
      <c r="AF44" s="141">
        <f ca="1">COUNTIFS(AF11:AF20,F44)</f>
        <v>0</v>
      </c>
      <c r="AG44" s="141">
        <f ca="1">COUNTIFS(AG11:AG20,F44)</f>
        <v>0</v>
      </c>
      <c r="AH44" s="141">
        <f ca="1">COUNTIFS(AH11:AH20,F44)</f>
        <v>0</v>
      </c>
      <c r="AI44" s="141">
        <f ca="1">COUNTIFS(AI11:AI20,F44)</f>
        <v>0</v>
      </c>
      <c r="AJ44" s="141">
        <f ca="1">COUNTIFS(AJ11:AJ20,F44)</f>
        <v>0</v>
      </c>
      <c r="AK44" s="141">
        <f ca="1">COUNTIFS(AK11:AK20,F44)</f>
        <v>0</v>
      </c>
      <c r="AL44" s="141">
        <f ca="1">COUNTIFS(AL11:AL20,F44)</f>
        <v>0</v>
      </c>
      <c r="AM44" s="141">
        <f ca="1">COUNTIFS(AM11:AM20,F44)</f>
        <v>0</v>
      </c>
      <c r="AN44" s="141">
        <f ca="1">COUNTIFS(AN11:AN20,F44)</f>
        <v>0</v>
      </c>
      <c r="AO44" s="141">
        <f ca="1">COUNTIFS(AO11:AO20,F44)</f>
        <v>0</v>
      </c>
      <c r="AP44" s="141">
        <f ca="1">COUNTIFS(AP11:AP20,F44)</f>
        <v>0</v>
      </c>
      <c r="AQ44" s="141">
        <f ca="1">COUNTIFS(AQ11:AQ20,F44)</f>
        <v>0</v>
      </c>
      <c r="AR44" s="141">
        <f ca="1">COUNTIFS(AR11:AR20,F44)</f>
        <v>0</v>
      </c>
      <c r="AS44" s="141">
        <f ca="1">COUNTIFS(AS11:AS20,F44)</f>
        <v>0</v>
      </c>
      <c r="AT44" s="141">
        <f ca="1">COUNTIFS(AT11:AT20,F44)</f>
        <v>0</v>
      </c>
      <c r="AU44" s="141">
        <f ca="1">COUNTIFS(AU11:AU20,F44)</f>
        <v>0</v>
      </c>
      <c r="AV44" s="141">
        <f ca="1">COUNTIFS(AV11:AV20,F44)</f>
        <v>0</v>
      </c>
      <c r="AW44" s="141">
        <f ca="1">COUNTIFS(AW11:AW20,F44)</f>
        <v>0</v>
      </c>
      <c r="AX44" s="141">
        <f ca="1">COUNTIFS(AX11:AX20,F44)</f>
        <v>0</v>
      </c>
      <c r="AY44" s="141">
        <f ca="1">COUNTIFS(AY11:AY20,F44)</f>
        <v>0</v>
      </c>
      <c r="AZ44" s="141">
        <f ca="1">COUNTIFS(AZ11:AZ20,F44)</f>
        <v>0</v>
      </c>
      <c r="BA44" s="141">
        <f ca="1">COUNTIFS(BA11:BA20,F44)</f>
        <v>0</v>
      </c>
      <c r="BB44" s="141">
        <f ca="1">COUNTIFS(BB11:BB20,F44)</f>
        <v>0</v>
      </c>
      <c r="BC44" s="141">
        <f ca="1">COUNTIFS(BC11:BC20,F44)</f>
        <v>0</v>
      </c>
      <c r="BD44" s="141">
        <f ca="1">COUNTIFS(BD11:BD20,F44)</f>
        <v>0</v>
      </c>
      <c r="BE44" s="141">
        <f ca="1">COUNTIFS(BE11:BE20,F44)</f>
        <v>0</v>
      </c>
      <c r="BF44" s="141">
        <f ca="1">COUNTIFS(BF11:BF20,F44)</f>
        <v>0</v>
      </c>
      <c r="BG44" s="141">
        <f ca="1">COUNTIFS(BG11:BG20,F44)</f>
        <v>0</v>
      </c>
      <c r="BH44" s="141">
        <f ca="1">COUNTIFS(BH11:BH20,F44)</f>
        <v>0</v>
      </c>
      <c r="BI44" s="141">
        <f ca="1">COUNTIFS(BI11:BI20,F44)</f>
        <v>0</v>
      </c>
      <c r="BJ44" s="141">
        <f ca="1">COUNTIFS(BJ11:BJ20,F44)</f>
        <v>0</v>
      </c>
      <c r="BK44" s="141">
        <f ca="1">COUNTIFS(BK11:BK20,F44)</f>
        <v>0</v>
      </c>
      <c r="BL44" s="141">
        <f ca="1">COUNTIFS(BL11:BL20,F44)</f>
        <v>0</v>
      </c>
      <c r="BM44" s="141">
        <f ca="1">COUNTIFS(BM11:BM20,F44)</f>
        <v>0</v>
      </c>
      <c r="BN44" s="141">
        <f ca="1">COUNTIFS(BN11:BN20,F44)</f>
        <v>1</v>
      </c>
      <c r="BO44" s="141">
        <f ca="1">COUNTIFS(BO11:BO20,F44)</f>
        <v>0</v>
      </c>
      <c r="BP44" s="141">
        <f ca="1">COUNTIFS(BP11:BP20,F44)</f>
        <v>0</v>
      </c>
      <c r="BQ44" s="141">
        <f ca="1">COUNTIFS(BQ11:BQ20,F44)</f>
        <v>0</v>
      </c>
    </row>
    <row r="45" spans="6:69" hidden="1" x14ac:dyDescent="0.25">
      <c r="F45" s="140" t="s">
        <v>200</v>
      </c>
      <c r="G45" s="141">
        <f ca="1">COUNTIFS(G11:G20,F45)</f>
        <v>0</v>
      </c>
      <c r="H45" s="141">
        <f ca="1">COUNTIFS(H11:H20,F45)</f>
        <v>0</v>
      </c>
      <c r="I45" s="141">
        <f ca="1">COUNTIFS(I11:I20,F45)</f>
        <v>0</v>
      </c>
      <c r="J45" s="141">
        <f ca="1">COUNTIFS(J11:J20,F45)</f>
        <v>0</v>
      </c>
      <c r="K45" s="141">
        <f ca="1">COUNTIFS(K11:K20,F45)</f>
        <v>0</v>
      </c>
      <c r="L45" s="141">
        <f ca="1">COUNTIFS(L11:L20,F45)</f>
        <v>0</v>
      </c>
      <c r="M45" s="141">
        <f ca="1">COUNTIFS(M11:M20,F45)</f>
        <v>0</v>
      </c>
      <c r="N45" s="141">
        <f ca="1">COUNTIFS(N11:N20,F45)</f>
        <v>0</v>
      </c>
      <c r="O45" s="141">
        <f ca="1">COUNTIFS(O11:O20,F45)</f>
        <v>0</v>
      </c>
      <c r="P45" s="141">
        <f ca="1">COUNTIFS(P11:P20,F45)</f>
        <v>0</v>
      </c>
      <c r="Q45" s="141">
        <f ca="1">COUNTIFS(Q11:Q20,F45)</f>
        <v>0</v>
      </c>
      <c r="R45" s="141">
        <f ca="1">COUNTIFS(R11:R20,F45)</f>
        <v>0</v>
      </c>
      <c r="S45" s="141">
        <f ca="1">COUNTIFS(S11:S20,F45)</f>
        <v>0</v>
      </c>
      <c r="T45" s="141">
        <f ca="1">COUNTIFS(T11:T20,F45)</f>
        <v>0</v>
      </c>
      <c r="U45" s="141">
        <f ca="1">COUNTIFS(U11:U20,F45)</f>
        <v>0</v>
      </c>
      <c r="V45" s="141">
        <f ca="1">COUNTIFS(V11:V20,F45)</f>
        <v>0</v>
      </c>
      <c r="W45" s="141">
        <f ca="1">COUNTIFS(W11:W20,F45)</f>
        <v>0</v>
      </c>
      <c r="X45" s="141">
        <f ca="1">COUNTIFS(X11:X20,F45)</f>
        <v>0</v>
      </c>
      <c r="Y45" s="141">
        <f ca="1">COUNTIFS(Y11:Y20,F45)</f>
        <v>0</v>
      </c>
      <c r="Z45" s="141">
        <f ca="1">COUNTIFS(Z11:Z20,F45)</f>
        <v>0</v>
      </c>
      <c r="AA45" s="141">
        <f ca="1">COUNTIFS(AA11:AA20,F45)</f>
        <v>0</v>
      </c>
      <c r="AB45" s="141">
        <f ca="1">COUNTIFS(AB11:AB20,F45)</f>
        <v>0</v>
      </c>
      <c r="AC45" s="141">
        <f ca="1">COUNTIFS(AC11:AC20,F45)</f>
        <v>0</v>
      </c>
      <c r="AD45" s="141">
        <f ca="1">COUNTIFS(AD11:AD20,F45)</f>
        <v>0</v>
      </c>
      <c r="AE45" s="141">
        <f ca="1">COUNTIFS(AE11:AE20,F45)</f>
        <v>0</v>
      </c>
      <c r="AF45" s="141">
        <f ca="1">COUNTIFS(AF11:AF20,F45)</f>
        <v>0</v>
      </c>
      <c r="AG45" s="141">
        <f ca="1">COUNTIFS(AG11:AG20,F45)</f>
        <v>0</v>
      </c>
      <c r="AH45" s="141">
        <f ca="1">COUNTIFS(AH11:AH20,F45)</f>
        <v>0</v>
      </c>
      <c r="AI45" s="141">
        <f ca="1">COUNTIFS(AI11:AI20,F45)</f>
        <v>0</v>
      </c>
      <c r="AJ45" s="141">
        <f ca="1">COUNTIFS(AJ11:AJ20,F45)</f>
        <v>0</v>
      </c>
      <c r="AK45" s="141">
        <f ca="1">COUNTIFS(AK11:AK20,F45)</f>
        <v>0</v>
      </c>
      <c r="AL45" s="141">
        <f ca="1">COUNTIFS(AL11:AL20,F45)</f>
        <v>0</v>
      </c>
      <c r="AM45" s="141">
        <f ca="1">COUNTIFS(AM11:AM20,F45)</f>
        <v>0</v>
      </c>
      <c r="AN45" s="141">
        <f ca="1">COUNTIFS(AN11:AN20,F45)</f>
        <v>0</v>
      </c>
      <c r="AO45" s="141">
        <f ca="1">COUNTIFS(AO11:AO20,F45)</f>
        <v>0</v>
      </c>
      <c r="AP45" s="141">
        <f ca="1">COUNTIFS(AP11:AP20,F45)</f>
        <v>0</v>
      </c>
      <c r="AQ45" s="141">
        <f ca="1">COUNTIFS(AQ11:AQ20,F45)</f>
        <v>0</v>
      </c>
      <c r="AR45" s="141">
        <f ca="1">COUNTIFS(AR11:AR20,F45)</f>
        <v>0</v>
      </c>
      <c r="AS45" s="141">
        <f ca="1">COUNTIFS(AS11:AS20,F45)</f>
        <v>0</v>
      </c>
      <c r="AT45" s="141">
        <f ca="1">COUNTIFS(AT11:AT20,F45)</f>
        <v>0</v>
      </c>
      <c r="AU45" s="141">
        <f ca="1">COUNTIFS(AU11:AU20,F45)</f>
        <v>0</v>
      </c>
      <c r="AV45" s="141">
        <f ca="1">COUNTIFS(AV11:AV20,F45)</f>
        <v>0</v>
      </c>
      <c r="AW45" s="141">
        <f ca="1">COUNTIFS(AW11:AW20,F45)</f>
        <v>0</v>
      </c>
      <c r="AX45" s="141">
        <f ca="1">COUNTIFS(AX11:AX20,F45)</f>
        <v>0</v>
      </c>
      <c r="AY45" s="141">
        <f ca="1">COUNTIFS(AY11:AY20,F45)</f>
        <v>0</v>
      </c>
      <c r="AZ45" s="141">
        <f ca="1">COUNTIFS(AZ11:AZ20,F45)</f>
        <v>0</v>
      </c>
      <c r="BA45" s="141">
        <f ca="1">COUNTIFS(BA11:BA20,F45)</f>
        <v>0</v>
      </c>
      <c r="BB45" s="141">
        <f ca="1">COUNTIFS(BB11:BB20,F45)</f>
        <v>0</v>
      </c>
      <c r="BC45" s="141">
        <f ca="1">COUNTIFS(BC11:BC20,F45)</f>
        <v>0</v>
      </c>
      <c r="BD45" s="141">
        <f ca="1">COUNTIFS(BD11:BD20,F45)</f>
        <v>0</v>
      </c>
      <c r="BE45" s="141">
        <f ca="1">COUNTIFS(BE11:BE20,F45)</f>
        <v>0</v>
      </c>
      <c r="BF45" s="141">
        <f ca="1">COUNTIFS(BF11:BF20,F45)</f>
        <v>0</v>
      </c>
      <c r="BG45" s="141">
        <f ca="1">COUNTIFS(BG11:BG20,F45)</f>
        <v>0</v>
      </c>
      <c r="BH45" s="141">
        <f ca="1">COUNTIFS(BH11:BH20,F45)</f>
        <v>0</v>
      </c>
      <c r="BI45" s="141">
        <f ca="1">COUNTIFS(BI11:BI20,F45)</f>
        <v>0</v>
      </c>
      <c r="BJ45" s="141">
        <f ca="1">COUNTIFS(BJ11:BJ20,F45)</f>
        <v>0</v>
      </c>
      <c r="BK45" s="141">
        <f ca="1">COUNTIFS(BK11:BK20,F45)</f>
        <v>0</v>
      </c>
      <c r="BL45" s="141">
        <f ca="1">COUNTIFS(BL11:BL20,F45)</f>
        <v>0</v>
      </c>
      <c r="BM45" s="141">
        <f ca="1">COUNTIFS(BM11:BM20,F45)</f>
        <v>0</v>
      </c>
      <c r="BN45" s="141">
        <f ca="1">COUNTIFS(BN11:BN20,F45)</f>
        <v>0</v>
      </c>
      <c r="BO45" s="141">
        <f ca="1">COUNTIFS(BO11:BO20,F45)</f>
        <v>0</v>
      </c>
      <c r="BP45" s="141">
        <f ca="1">COUNTIFS(BP11:BP20,F45)</f>
        <v>0</v>
      </c>
      <c r="BQ45" s="141">
        <f ca="1">COUNTIFS(BQ11:BQ20,F45)</f>
        <v>0</v>
      </c>
    </row>
    <row r="46" spans="6:69" hidden="1" x14ac:dyDescent="0.25">
      <c r="F46" s="140" t="s">
        <v>201</v>
      </c>
      <c r="G46" s="141">
        <f ca="1">COUNTIFS(G11:G20,F46)</f>
        <v>0</v>
      </c>
      <c r="H46" s="141">
        <f ca="1">COUNTIFS(H11:H20,F46)</f>
        <v>0</v>
      </c>
      <c r="I46" s="141">
        <f ca="1">COUNTIFS(I11:I20,F46)</f>
        <v>0</v>
      </c>
      <c r="J46" s="141">
        <f ca="1">COUNTIFS(J11:J20,F46)</f>
        <v>0</v>
      </c>
      <c r="K46" s="141">
        <f ca="1">COUNTIFS(K11:K20,F46)</f>
        <v>0</v>
      </c>
      <c r="L46" s="141">
        <f ca="1">COUNTIFS(L11:L20,F46)</f>
        <v>0</v>
      </c>
      <c r="M46" s="141">
        <f ca="1">COUNTIFS(M11:M20,F46)</f>
        <v>0</v>
      </c>
      <c r="N46" s="141">
        <f ca="1">COUNTIFS(N11:N20,F46)</f>
        <v>0</v>
      </c>
      <c r="O46" s="141">
        <f ca="1">COUNTIFS(O11:O20,F46)</f>
        <v>0</v>
      </c>
      <c r="P46" s="141">
        <f ca="1">COUNTIFS(P11:P20,F46)</f>
        <v>0</v>
      </c>
      <c r="Q46" s="141">
        <f ca="1">COUNTIFS(Q11:Q20,F46)</f>
        <v>0</v>
      </c>
      <c r="R46" s="141">
        <f ca="1">COUNTIFS(R11:R20,F46)</f>
        <v>0</v>
      </c>
      <c r="S46" s="141">
        <f ca="1">COUNTIFS(S11:S20,F46)</f>
        <v>0</v>
      </c>
      <c r="T46" s="141">
        <f ca="1">COUNTIFS(T11:T20,F46)</f>
        <v>0</v>
      </c>
      <c r="U46" s="141">
        <f ca="1">COUNTIFS(U11:U20,F46)</f>
        <v>0</v>
      </c>
      <c r="V46" s="141">
        <f ca="1">COUNTIFS(V11:V20,F46)</f>
        <v>0</v>
      </c>
      <c r="W46" s="141">
        <f ca="1">COUNTIFS(W11:W20,F46)</f>
        <v>0</v>
      </c>
      <c r="X46" s="141">
        <f ca="1">COUNTIFS(X11:X20,F46)</f>
        <v>0</v>
      </c>
      <c r="Y46" s="141">
        <f ca="1">COUNTIFS(Y11:Y20,F46)</f>
        <v>0</v>
      </c>
      <c r="Z46" s="141">
        <f ca="1">COUNTIFS(Z11:Z20,F46)</f>
        <v>0</v>
      </c>
      <c r="AA46" s="141">
        <f ca="1">COUNTIFS(AA11:AA20,F46)</f>
        <v>0</v>
      </c>
      <c r="AB46" s="141">
        <f ca="1">COUNTIFS(AB11:AB20,F46)</f>
        <v>0</v>
      </c>
      <c r="AC46" s="141">
        <f ca="1">COUNTIFS(AC11:AC20,F46)</f>
        <v>0</v>
      </c>
      <c r="AD46" s="141">
        <f ca="1">COUNTIFS(AD11:AD20,F46)</f>
        <v>0</v>
      </c>
      <c r="AE46" s="141">
        <f ca="1">COUNTIFS(AE11:AE20,F46)</f>
        <v>0</v>
      </c>
      <c r="AF46" s="141">
        <f ca="1">COUNTIFS(AF11:AF20,F46)</f>
        <v>0</v>
      </c>
      <c r="AG46" s="141">
        <f ca="1">COUNTIFS(AG11:AG20,F46)</f>
        <v>0</v>
      </c>
      <c r="AH46" s="141">
        <f ca="1">COUNTIFS(AH11:AH20,F46)</f>
        <v>0</v>
      </c>
      <c r="AI46" s="141">
        <f ca="1">COUNTIFS(AI11:AI20,F46)</f>
        <v>0</v>
      </c>
      <c r="AJ46" s="141">
        <f ca="1">COUNTIFS(AJ11:AJ20,F46)</f>
        <v>0</v>
      </c>
      <c r="AK46" s="141">
        <f ca="1">COUNTIFS(AK11:AK20,F46)</f>
        <v>0</v>
      </c>
      <c r="AL46" s="141">
        <f ca="1">COUNTIFS(AL11:AL20,F46)</f>
        <v>0</v>
      </c>
      <c r="AM46" s="141">
        <f ca="1">COUNTIFS(AM11:AM20,F46)</f>
        <v>0</v>
      </c>
      <c r="AN46" s="141">
        <f ca="1">COUNTIFS(AN11:AN20,F46)</f>
        <v>0</v>
      </c>
      <c r="AO46" s="141">
        <f ca="1">COUNTIFS(AO11:AO20,F46)</f>
        <v>0</v>
      </c>
      <c r="AP46" s="141">
        <f ca="1">COUNTIFS(AP11:AP20,F46)</f>
        <v>0</v>
      </c>
      <c r="AQ46" s="141">
        <f ca="1">COUNTIFS(AQ11:AQ20,F46)</f>
        <v>0</v>
      </c>
      <c r="AR46" s="141">
        <f ca="1">COUNTIFS(AR11:AR20,F46)</f>
        <v>0</v>
      </c>
      <c r="AS46" s="141">
        <f ca="1">COUNTIFS(AS11:AS20,F46)</f>
        <v>0</v>
      </c>
      <c r="AT46" s="141">
        <f ca="1">COUNTIFS(AT11:AT20,F46)</f>
        <v>0</v>
      </c>
      <c r="AU46" s="141">
        <f ca="1">COUNTIFS(AU11:AU20,F46)</f>
        <v>0</v>
      </c>
      <c r="AV46" s="141">
        <f ca="1">COUNTIFS(AV11:AV20,F46)</f>
        <v>0</v>
      </c>
      <c r="AW46" s="141">
        <f ca="1">COUNTIFS(AW11:AW20,F46)</f>
        <v>0</v>
      </c>
      <c r="AX46" s="141">
        <f ca="1">COUNTIFS(AX11:AX20,F46)</f>
        <v>0</v>
      </c>
      <c r="AY46" s="141">
        <f ca="1">COUNTIFS(AY11:AY20,F46)</f>
        <v>0</v>
      </c>
      <c r="AZ46" s="141">
        <f ca="1">COUNTIFS(AZ11:AZ20,F46)</f>
        <v>0</v>
      </c>
      <c r="BA46" s="141">
        <f ca="1">COUNTIFS(BA11:BA20,F46)</f>
        <v>0</v>
      </c>
      <c r="BB46" s="141">
        <f ca="1">COUNTIFS(BB11:BB20,F46)</f>
        <v>0</v>
      </c>
      <c r="BC46" s="141">
        <f ca="1">COUNTIFS(BC11:BC20,F46)</f>
        <v>0</v>
      </c>
      <c r="BD46" s="141">
        <f ca="1">COUNTIFS(BD11:BD20,F46)</f>
        <v>0</v>
      </c>
      <c r="BE46" s="141">
        <f ca="1">COUNTIFS(BE11:BE20,F46)</f>
        <v>0</v>
      </c>
      <c r="BF46" s="141">
        <f ca="1">COUNTIFS(BF11:BF20,F46)</f>
        <v>0</v>
      </c>
      <c r="BG46" s="141">
        <f ca="1">COUNTIFS(BG11:BG20,F46)</f>
        <v>0</v>
      </c>
      <c r="BH46" s="141">
        <f ca="1">COUNTIFS(BH11:BH20,F46)</f>
        <v>0</v>
      </c>
      <c r="BI46" s="141">
        <f ca="1">COUNTIFS(BI11:BI20,F46)</f>
        <v>0</v>
      </c>
      <c r="BJ46" s="141">
        <f ca="1">COUNTIFS(BJ11:BJ20,F46)</f>
        <v>0</v>
      </c>
      <c r="BK46" s="141">
        <f ca="1">COUNTIFS(BK11:BK20,F46)</f>
        <v>0</v>
      </c>
      <c r="BL46" s="141">
        <f ca="1">COUNTIFS(BL11:BL20,F46)</f>
        <v>0</v>
      </c>
      <c r="BM46" s="141">
        <f ca="1">COUNTIFS(BM11:BM20,F46)</f>
        <v>0</v>
      </c>
      <c r="BN46" s="141">
        <f ca="1">COUNTIFS(BN11:BN20,F46)</f>
        <v>0</v>
      </c>
      <c r="BO46" s="141">
        <f ca="1">COUNTIFS(BO11:BO20,F46)</f>
        <v>0</v>
      </c>
      <c r="BP46" s="141">
        <f ca="1">COUNTIFS(BP11:BP20,F46)</f>
        <v>0</v>
      </c>
      <c r="BQ46" s="141">
        <f ca="1">COUNTIFS(BQ11:BQ20,F46)</f>
        <v>0</v>
      </c>
    </row>
    <row r="47" spans="6:69" hidden="1" x14ac:dyDescent="0.25">
      <c r="F47" s="140" t="s">
        <v>202</v>
      </c>
      <c r="G47" s="141">
        <f ca="1">COUNTIFS(G11:G20,F47)</f>
        <v>0</v>
      </c>
      <c r="H47" s="141">
        <f ca="1">COUNTIFS(H11:H20,F47)</f>
        <v>0</v>
      </c>
      <c r="I47" s="141">
        <f ca="1">COUNTIFS(I11:I20,F47)</f>
        <v>0</v>
      </c>
      <c r="J47" s="141">
        <f ca="1">COUNTIFS(J11:J20,F47)</f>
        <v>0</v>
      </c>
      <c r="K47" s="141">
        <f ca="1">COUNTIFS(K11:K20,F47)</f>
        <v>0</v>
      </c>
      <c r="L47" s="141">
        <f ca="1">COUNTIFS(L11:L20,F47)</f>
        <v>0</v>
      </c>
      <c r="M47" s="141">
        <f ca="1">COUNTIFS(M11:M20,F47)</f>
        <v>0</v>
      </c>
      <c r="N47" s="141">
        <f ca="1">COUNTIFS(N11:N20,F47)</f>
        <v>0</v>
      </c>
      <c r="O47" s="141">
        <f ca="1">COUNTIFS(O11:O20,F47)</f>
        <v>0</v>
      </c>
      <c r="P47" s="141">
        <f ca="1">COUNTIFS(P11:P20,F47)</f>
        <v>0</v>
      </c>
      <c r="Q47" s="141">
        <f ca="1">COUNTIFS(Q11:Q20,F47)</f>
        <v>0</v>
      </c>
      <c r="R47" s="141">
        <f ca="1">COUNTIFS(R11:R20,F47)</f>
        <v>0</v>
      </c>
      <c r="S47" s="141">
        <f ca="1">COUNTIFS(S11:S20,F47)</f>
        <v>0</v>
      </c>
      <c r="T47" s="141">
        <f ca="1">COUNTIFS(T11:T20,F47)</f>
        <v>0</v>
      </c>
      <c r="U47" s="141">
        <f ca="1">COUNTIFS(U11:U20,F47)</f>
        <v>0</v>
      </c>
      <c r="V47" s="141">
        <f ca="1">COUNTIFS(V11:V20,F47)</f>
        <v>0</v>
      </c>
      <c r="W47" s="141">
        <f ca="1">COUNTIFS(W11:W20,F47)</f>
        <v>0</v>
      </c>
      <c r="X47" s="141">
        <f ca="1">COUNTIFS(X11:X20,F47)</f>
        <v>0</v>
      </c>
      <c r="Y47" s="141">
        <f ca="1">COUNTIFS(Y11:Y20,F47)</f>
        <v>0</v>
      </c>
      <c r="Z47" s="141">
        <f ca="1">COUNTIFS(Z11:Z20,F47)</f>
        <v>0</v>
      </c>
      <c r="AA47" s="141">
        <f ca="1">COUNTIFS(AA11:AA20,F47)</f>
        <v>0</v>
      </c>
      <c r="AB47" s="141">
        <f ca="1">COUNTIFS(AB11:AB20,F47)</f>
        <v>0</v>
      </c>
      <c r="AC47" s="141">
        <f ca="1">COUNTIFS(AC11:AC20,F47)</f>
        <v>0</v>
      </c>
      <c r="AD47" s="141">
        <f ca="1">COUNTIFS(AD11:AD20,F47)</f>
        <v>0</v>
      </c>
      <c r="AE47" s="141">
        <f ca="1">COUNTIFS(AE11:AE20,F47)</f>
        <v>0</v>
      </c>
      <c r="AF47" s="141">
        <f ca="1">COUNTIFS(AF11:AF20,F47)</f>
        <v>0</v>
      </c>
      <c r="AG47" s="141">
        <f ca="1">COUNTIFS(AG11:AG20,F47)</f>
        <v>0</v>
      </c>
      <c r="AH47" s="141">
        <f ca="1">COUNTIFS(AH11:AH20,F47)</f>
        <v>0</v>
      </c>
      <c r="AI47" s="141">
        <f ca="1">COUNTIFS(AI11:AI20,F47)</f>
        <v>0</v>
      </c>
      <c r="AJ47" s="141">
        <f ca="1">COUNTIFS(AJ11:AJ20,F47)</f>
        <v>0</v>
      </c>
      <c r="AK47" s="141">
        <f ca="1">COUNTIFS(AK11:AK20,F47)</f>
        <v>0</v>
      </c>
      <c r="AL47" s="141">
        <f ca="1">COUNTIFS(AL11:AL20,F47)</f>
        <v>0</v>
      </c>
      <c r="AM47" s="141">
        <f ca="1">COUNTIFS(AM11:AM20,F47)</f>
        <v>0</v>
      </c>
      <c r="AN47" s="141">
        <f ca="1">COUNTIFS(AN11:AN20,F47)</f>
        <v>0</v>
      </c>
      <c r="AO47" s="141">
        <f ca="1">COUNTIFS(AO11:AO20,F47)</f>
        <v>0</v>
      </c>
      <c r="AP47" s="141">
        <f ca="1">COUNTIFS(AP11:AP20,F47)</f>
        <v>0</v>
      </c>
      <c r="AQ47" s="141">
        <f ca="1">COUNTIFS(AQ11:AQ20,F47)</f>
        <v>0</v>
      </c>
      <c r="AR47" s="141">
        <f ca="1">COUNTIFS(AR11:AR20,F47)</f>
        <v>0</v>
      </c>
      <c r="AS47" s="141">
        <f ca="1">COUNTIFS(AS11:AS20,F47)</f>
        <v>0</v>
      </c>
      <c r="AT47" s="141">
        <f ca="1">COUNTIFS(AT11:AT20,F47)</f>
        <v>0</v>
      </c>
      <c r="AU47" s="141">
        <f ca="1">COUNTIFS(AU11:AU20,F47)</f>
        <v>0</v>
      </c>
      <c r="AV47" s="141">
        <f ca="1">COUNTIFS(AV11:AV20,F47)</f>
        <v>0</v>
      </c>
      <c r="AW47" s="141">
        <f ca="1">COUNTIFS(AW11:AW20,F47)</f>
        <v>0</v>
      </c>
      <c r="AX47" s="141">
        <f ca="1">COUNTIFS(AX11:AX20,F47)</f>
        <v>0</v>
      </c>
      <c r="AY47" s="141">
        <f ca="1">COUNTIFS(AY11:AY20,F47)</f>
        <v>0</v>
      </c>
      <c r="AZ47" s="141">
        <f ca="1">COUNTIFS(AZ11:AZ20,F47)</f>
        <v>0</v>
      </c>
      <c r="BA47" s="141">
        <f ca="1">COUNTIFS(BA11:BA20,F47)</f>
        <v>0</v>
      </c>
      <c r="BB47" s="141">
        <f ca="1">COUNTIFS(BB11:BB20,F47)</f>
        <v>0</v>
      </c>
      <c r="BC47" s="141">
        <f ca="1">COUNTIFS(BC11:BC20,F47)</f>
        <v>0</v>
      </c>
      <c r="BD47" s="141">
        <f ca="1">COUNTIFS(BD11:BD20,F47)</f>
        <v>0</v>
      </c>
      <c r="BE47" s="141">
        <f ca="1">COUNTIFS(BE11:BE20,F47)</f>
        <v>0</v>
      </c>
      <c r="BF47" s="141">
        <f ca="1">COUNTIFS(BF11:BF20,F47)</f>
        <v>0</v>
      </c>
      <c r="BG47" s="141">
        <f ca="1">COUNTIFS(BG11:BG20,F47)</f>
        <v>0</v>
      </c>
      <c r="BH47" s="141">
        <f ca="1">COUNTIFS(BH11:BH20,F47)</f>
        <v>0</v>
      </c>
      <c r="BI47" s="141">
        <f ca="1">COUNTIFS(BI11:BI20,F47)</f>
        <v>0</v>
      </c>
      <c r="BJ47" s="141">
        <f ca="1">COUNTIFS(BJ11:BJ20,F47)</f>
        <v>0</v>
      </c>
      <c r="BK47" s="141">
        <f ca="1">COUNTIFS(BK11:BK20,F47)</f>
        <v>0</v>
      </c>
      <c r="BL47" s="141">
        <f ca="1">COUNTIFS(BL11:BL20,F47)</f>
        <v>0</v>
      </c>
      <c r="BM47" s="141">
        <f ca="1">COUNTIFS(BM11:BM20,F47)</f>
        <v>0</v>
      </c>
      <c r="BN47" s="141">
        <f ca="1">COUNTIFS(BN11:BN20,F47)</f>
        <v>0</v>
      </c>
      <c r="BO47" s="141">
        <f ca="1">COUNTIFS(BO11:BO20,F47)</f>
        <v>0</v>
      </c>
      <c r="BP47" s="141">
        <f ca="1">COUNTIFS(BP11:BP20,F47)</f>
        <v>0</v>
      </c>
      <c r="BQ47" s="141">
        <f ca="1">COUNTIFS(BQ11:BQ20,F47)</f>
        <v>0</v>
      </c>
    </row>
    <row r="48" spans="6:69" hidden="1" x14ac:dyDescent="0.25">
      <c r="F48" s="141" t="s">
        <v>203</v>
      </c>
      <c r="G48" s="141">
        <f ca="1">F49-SUM(G23:G47)</f>
        <v>7</v>
      </c>
      <c r="H48" s="141">
        <f ca="1">F49-SUM(H23:H47)</f>
        <v>7</v>
      </c>
      <c r="I48" s="141">
        <f ca="1">F49-SUM(I23:I47)</f>
        <v>7</v>
      </c>
      <c r="J48" s="141">
        <f ca="1">F49-SUM(J23:J47)</f>
        <v>7</v>
      </c>
      <c r="K48" s="141">
        <f ca="1">F49-SUM(K23:K47)</f>
        <v>7</v>
      </c>
      <c r="L48" s="141">
        <f ca="1">F49-SUM(L23:L47)</f>
        <v>7</v>
      </c>
      <c r="M48" s="141">
        <f ca="1">F49-SUM(M23:M47)</f>
        <v>7</v>
      </c>
      <c r="N48" s="141">
        <f ca="1">F49-SUM(N23:N47)</f>
        <v>7</v>
      </c>
      <c r="O48" s="141">
        <f ca="1">F49-SUM(O23:O47)</f>
        <v>7</v>
      </c>
      <c r="P48" s="141">
        <f ca="1">F49-SUM(P23:P47)</f>
        <v>7</v>
      </c>
      <c r="Q48" s="141">
        <f ca="1">F49-SUM(Q23:Q47)</f>
        <v>7</v>
      </c>
      <c r="R48" s="141">
        <f ca="1">F49-SUM(R23:R47)</f>
        <v>7</v>
      </c>
      <c r="S48" s="141">
        <f ca="1">F49-SUM(S23:S47)</f>
        <v>7</v>
      </c>
      <c r="T48" s="141">
        <f ca="1">F49-SUM(T23:T47)</f>
        <v>7</v>
      </c>
      <c r="U48" s="141">
        <f ca="1">F49-SUM(U23:U47)</f>
        <v>7</v>
      </c>
      <c r="V48" s="141">
        <f ca="1">F49-SUM(V23:V47)</f>
        <v>7</v>
      </c>
      <c r="W48" s="141">
        <f ca="1">F49-SUM(W23:W47)</f>
        <v>7</v>
      </c>
      <c r="X48" s="141">
        <f ca="1">F49-SUM(X23:X47)</f>
        <v>7</v>
      </c>
      <c r="Y48" s="141">
        <f ca="1">F49-SUM(Y23:Y47)</f>
        <v>7</v>
      </c>
      <c r="Z48" s="141">
        <f ca="1">F49-SUM(Z23:Z47)</f>
        <v>7</v>
      </c>
      <c r="AA48" s="141">
        <f ca="1">F49-SUM(AA23:AA47)</f>
        <v>7</v>
      </c>
      <c r="AB48" s="141">
        <f ca="1">F49-SUM(AB23:AB47)</f>
        <v>7</v>
      </c>
      <c r="AC48" s="141">
        <f ca="1">F49-SUM(AC23:AC47)</f>
        <v>7</v>
      </c>
      <c r="AD48" s="141">
        <f ca="1">F49-SUM(AD23:AD47)</f>
        <v>7</v>
      </c>
      <c r="AE48" s="141">
        <f ca="1">F49-SUM(AE23:AE47)</f>
        <v>7</v>
      </c>
      <c r="AF48" s="141">
        <f ca="1">F49-SUM(AF23:AF47)</f>
        <v>7</v>
      </c>
      <c r="AG48" s="141">
        <f ca="1">F49-SUM(AG23:AG47)</f>
        <v>7</v>
      </c>
      <c r="AH48" s="141">
        <f ca="1">F49-SUM(AH23:AH47)</f>
        <v>7</v>
      </c>
      <c r="AI48" s="141">
        <f ca="1">F49-SUM(AI23:AI47)</f>
        <v>7</v>
      </c>
      <c r="AJ48" s="141">
        <f ca="1">F49-SUM(AJ23:AJ47)</f>
        <v>7</v>
      </c>
      <c r="AK48" s="141">
        <f ca="1">F49-SUM(AK23:AK47)</f>
        <v>7</v>
      </c>
      <c r="AL48" s="141">
        <f ca="1">F49-SUM(AL23:AL47)</f>
        <v>7</v>
      </c>
      <c r="AM48" s="141">
        <f ca="1">F49-SUM(AM23:AM47)</f>
        <v>7</v>
      </c>
      <c r="AN48" s="141">
        <f ca="1">F49-SUM(AN23:AN47)</f>
        <v>7</v>
      </c>
      <c r="AO48" s="141">
        <f ca="1">F49-SUM(AO23:AO47)</f>
        <v>7</v>
      </c>
      <c r="AP48" s="141">
        <f ca="1">F49-SUM(AP23:AP47)</f>
        <v>7</v>
      </c>
      <c r="AQ48" s="141">
        <f ca="1">F49-SUM(AQ23:AQ47)</f>
        <v>7</v>
      </c>
      <c r="AR48" s="141">
        <f ca="1">F49-SUM(AR23:AR47)</f>
        <v>7</v>
      </c>
      <c r="AS48" s="141">
        <f ca="1">F49-SUM(AS23:AS47)</f>
        <v>7</v>
      </c>
      <c r="AT48" s="141">
        <f ca="1">F49-SUM(AT23:AT47)</f>
        <v>7</v>
      </c>
      <c r="AU48" s="141">
        <f ca="1">F49-SUM(AU23:AU47)</f>
        <v>7</v>
      </c>
      <c r="AV48" s="141">
        <f ca="1">F49-SUM(AV23:AV47)</f>
        <v>7</v>
      </c>
      <c r="AW48" s="141">
        <f ca="1">F49-SUM(AW23:AW47)</f>
        <v>7</v>
      </c>
      <c r="AX48" s="141">
        <f ca="1">F49-SUM(AX23:AX47)</f>
        <v>7</v>
      </c>
      <c r="AY48" s="141">
        <f ca="1">F49-SUM(AY23:AY47)</f>
        <v>7</v>
      </c>
      <c r="AZ48" s="141">
        <f ca="1">F49-SUM(AZ23:AZ47)</f>
        <v>7</v>
      </c>
      <c r="BA48" s="141">
        <f ca="1">F49-SUM(BA23:BA47)</f>
        <v>7</v>
      </c>
      <c r="BB48" s="141">
        <f ca="1">F49-SUM(BB23:BB47)</f>
        <v>7</v>
      </c>
      <c r="BC48" s="141">
        <f ca="1">F49-SUM(BC23:BC47)</f>
        <v>8</v>
      </c>
      <c r="BD48" s="141">
        <f ca="1">F49-SUM(BD23:BD47)</f>
        <v>8</v>
      </c>
      <c r="BE48" s="141">
        <f ca="1">F49-SUM(BE23:BE47)</f>
        <v>8</v>
      </c>
      <c r="BF48" s="141">
        <f ca="1">F49-SUM(BF23:BF47)</f>
        <v>8</v>
      </c>
      <c r="BG48" s="141">
        <f ca="1">F49-SUM(BG23:BG47)</f>
        <v>8</v>
      </c>
      <c r="BH48" s="141">
        <f ca="1">F49-SUM(BH23:BH47)</f>
        <v>8</v>
      </c>
      <c r="BI48" s="141">
        <f ca="1">F49-SUM(BI23:BI47)</f>
        <v>8</v>
      </c>
      <c r="BJ48" s="141">
        <f ca="1">F49-SUM(BJ23:BJ47)</f>
        <v>8</v>
      </c>
      <c r="BK48" s="141">
        <f ca="1">F49-SUM(BK23:BK47)</f>
        <v>8</v>
      </c>
      <c r="BL48" s="141">
        <f ca="1">F49-SUM(BL23:BL47)</f>
        <v>8</v>
      </c>
      <c r="BM48" s="141">
        <f ca="1">F49-SUM(BM23:BM47)</f>
        <v>8</v>
      </c>
      <c r="BN48" s="141">
        <f ca="1">F49-SUM(BN23:BN47)</f>
        <v>8</v>
      </c>
      <c r="BO48" s="141">
        <f ca="1">F49-SUM(BO23:BO47)</f>
        <v>8</v>
      </c>
      <c r="BP48" s="141">
        <f ca="1">F49-SUM(BP23:BP47)</f>
        <v>8</v>
      </c>
      <c r="BQ48" s="141">
        <f ca="1">F49-SUM(BQ23:BQ47)</f>
        <v>8</v>
      </c>
    </row>
    <row r="49" spans="2:69" hidden="1" x14ac:dyDescent="0.25">
      <c r="F49" s="141">
        <f>IF(RIGHT(B21,3)="com",COUNTA(ParticipantList),0)</f>
        <v>10</v>
      </c>
    </row>
    <row r="50" spans="2:69" hidden="1" x14ac:dyDescent="0.25"/>
    <row r="51" spans="2:69" ht="15.95" hidden="1" customHeight="1" x14ac:dyDescent="0.25">
      <c r="B51" s="138" t="s">
        <v>209</v>
      </c>
      <c r="C51" s="139"/>
      <c r="D51" s="139"/>
      <c r="E51" s="139"/>
      <c r="F51" s="139" t="s">
        <v>208</v>
      </c>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row>
    <row r="52" spans="2:69" hidden="1" x14ac:dyDescent="0.25">
      <c r="F52" s="140" t="s">
        <v>181</v>
      </c>
      <c r="G52" s="141">
        <f t="shared" ref="G52:AL52" ca="1" si="4">RANK(G23,G23:G48)+COUNTIF(G23:G23,G23)-1</f>
        <v>5</v>
      </c>
      <c r="H52" s="141">
        <f t="shared" ca="1" si="4"/>
        <v>5</v>
      </c>
      <c r="I52" s="141">
        <f t="shared" ca="1" si="4"/>
        <v>5</v>
      </c>
      <c r="J52" s="141">
        <f t="shared" ca="1" si="4"/>
        <v>5</v>
      </c>
      <c r="K52" s="141">
        <f t="shared" ca="1" si="4"/>
        <v>5</v>
      </c>
      <c r="L52" s="141">
        <f t="shared" ca="1" si="4"/>
        <v>2</v>
      </c>
      <c r="M52" s="141">
        <f t="shared" ca="1" si="4"/>
        <v>4</v>
      </c>
      <c r="N52" s="141">
        <f t="shared" ca="1" si="4"/>
        <v>5</v>
      </c>
      <c r="O52" s="141">
        <f t="shared" ca="1" si="4"/>
        <v>5</v>
      </c>
      <c r="P52" s="141">
        <f t="shared" ca="1" si="4"/>
        <v>5</v>
      </c>
      <c r="Q52" s="141">
        <f t="shared" ca="1" si="4"/>
        <v>5</v>
      </c>
      <c r="R52" s="141">
        <f t="shared" ca="1" si="4"/>
        <v>5</v>
      </c>
      <c r="S52" s="141">
        <f t="shared" ca="1" si="4"/>
        <v>5</v>
      </c>
      <c r="T52" s="141">
        <f t="shared" ca="1" si="4"/>
        <v>5</v>
      </c>
      <c r="U52" s="141">
        <f t="shared" ca="1" si="4"/>
        <v>5</v>
      </c>
      <c r="V52" s="141">
        <f t="shared" ca="1" si="4"/>
        <v>4</v>
      </c>
      <c r="W52" s="141">
        <f t="shared" ca="1" si="4"/>
        <v>5</v>
      </c>
      <c r="X52" s="141">
        <f t="shared" ca="1" si="4"/>
        <v>5</v>
      </c>
      <c r="Y52" s="141">
        <f t="shared" ca="1" si="4"/>
        <v>5</v>
      </c>
      <c r="Z52" s="141">
        <f t="shared" ca="1" si="4"/>
        <v>5</v>
      </c>
      <c r="AA52" s="141">
        <f t="shared" ca="1" si="4"/>
        <v>4</v>
      </c>
      <c r="AB52" s="141">
        <f t="shared" ca="1" si="4"/>
        <v>5</v>
      </c>
      <c r="AC52" s="141">
        <f t="shared" ca="1" si="4"/>
        <v>2</v>
      </c>
      <c r="AD52" s="141">
        <f t="shared" ca="1" si="4"/>
        <v>4</v>
      </c>
      <c r="AE52" s="141">
        <f t="shared" ca="1" si="4"/>
        <v>5</v>
      </c>
      <c r="AF52" s="141">
        <f t="shared" ca="1" si="4"/>
        <v>5</v>
      </c>
      <c r="AG52" s="141">
        <f t="shared" ca="1" si="4"/>
        <v>4</v>
      </c>
      <c r="AH52" s="141">
        <f t="shared" ca="1" si="4"/>
        <v>2</v>
      </c>
      <c r="AI52" s="141">
        <f t="shared" ca="1" si="4"/>
        <v>5</v>
      </c>
      <c r="AJ52" s="141">
        <f t="shared" ca="1" si="4"/>
        <v>5</v>
      </c>
      <c r="AK52" s="141">
        <f t="shared" ca="1" si="4"/>
        <v>5</v>
      </c>
      <c r="AL52" s="141">
        <f t="shared" ca="1" si="4"/>
        <v>4</v>
      </c>
      <c r="AM52" s="141">
        <f t="shared" ref="AM52:BQ52" ca="1" si="5">RANK(AM23,AM23:AM48)+COUNTIF(AM23:AM23,AM23)-1</f>
        <v>5</v>
      </c>
      <c r="AN52" s="141">
        <f t="shared" ca="1" si="5"/>
        <v>4</v>
      </c>
      <c r="AO52" s="141">
        <f t="shared" ca="1" si="5"/>
        <v>4</v>
      </c>
      <c r="AP52" s="141">
        <f t="shared" ca="1" si="5"/>
        <v>2</v>
      </c>
      <c r="AQ52" s="141">
        <f t="shared" ca="1" si="5"/>
        <v>5</v>
      </c>
      <c r="AR52" s="141">
        <f t="shared" ca="1" si="5"/>
        <v>5</v>
      </c>
      <c r="AS52" s="141">
        <f t="shared" ca="1" si="5"/>
        <v>4</v>
      </c>
      <c r="AT52" s="141">
        <f t="shared" ca="1" si="5"/>
        <v>5</v>
      </c>
      <c r="AU52" s="141">
        <f t="shared" ca="1" si="5"/>
        <v>5</v>
      </c>
      <c r="AV52" s="141">
        <f t="shared" ca="1" si="5"/>
        <v>5</v>
      </c>
      <c r="AW52" s="141">
        <f t="shared" ca="1" si="5"/>
        <v>5</v>
      </c>
      <c r="AX52" s="141">
        <f t="shared" ca="1" si="5"/>
        <v>5</v>
      </c>
      <c r="AY52" s="141">
        <f t="shared" ca="1" si="5"/>
        <v>5</v>
      </c>
      <c r="AZ52" s="141">
        <f t="shared" ca="1" si="5"/>
        <v>4</v>
      </c>
      <c r="BA52" s="141">
        <f t="shared" ca="1" si="5"/>
        <v>2</v>
      </c>
      <c r="BB52" s="141">
        <f t="shared" ca="1" si="5"/>
        <v>5</v>
      </c>
      <c r="BC52" s="141">
        <f t="shared" ca="1" si="5"/>
        <v>4</v>
      </c>
      <c r="BD52" s="141">
        <f t="shared" ca="1" si="5"/>
        <v>3</v>
      </c>
      <c r="BE52" s="141">
        <f t="shared" ca="1" si="5"/>
        <v>4</v>
      </c>
      <c r="BF52" s="141">
        <f t="shared" ca="1" si="5"/>
        <v>4</v>
      </c>
      <c r="BG52" s="141">
        <f t="shared" ca="1" si="5"/>
        <v>4</v>
      </c>
      <c r="BH52" s="141">
        <f t="shared" ca="1" si="5"/>
        <v>4</v>
      </c>
      <c r="BI52" s="141">
        <f t="shared" ca="1" si="5"/>
        <v>4</v>
      </c>
      <c r="BJ52" s="141">
        <f t="shared" ca="1" si="5"/>
        <v>4</v>
      </c>
      <c r="BK52" s="141">
        <f t="shared" ca="1" si="5"/>
        <v>4</v>
      </c>
      <c r="BL52" s="141">
        <f t="shared" ca="1" si="5"/>
        <v>4</v>
      </c>
      <c r="BM52" s="141">
        <f t="shared" ca="1" si="5"/>
        <v>4</v>
      </c>
      <c r="BN52" s="141">
        <f t="shared" ca="1" si="5"/>
        <v>4</v>
      </c>
      <c r="BO52" s="141">
        <f t="shared" ca="1" si="5"/>
        <v>4</v>
      </c>
      <c r="BP52" s="141">
        <f t="shared" ca="1" si="5"/>
        <v>3</v>
      </c>
      <c r="BQ52" s="141">
        <f t="shared" ca="1" si="5"/>
        <v>4</v>
      </c>
    </row>
    <row r="53" spans="2:69" hidden="1" x14ac:dyDescent="0.25">
      <c r="F53" s="140" t="s">
        <v>182</v>
      </c>
      <c r="G53" s="141">
        <f t="shared" ref="G53:AL53" ca="1" si="6">RANK(G24,G23:G48)+COUNTIF(G23:G24,G24)-1</f>
        <v>6</v>
      </c>
      <c r="H53" s="141">
        <f t="shared" ca="1" si="6"/>
        <v>2</v>
      </c>
      <c r="I53" s="141">
        <f t="shared" ca="1" si="6"/>
        <v>6</v>
      </c>
      <c r="J53" s="141">
        <f t="shared" ca="1" si="6"/>
        <v>6</v>
      </c>
      <c r="K53" s="141">
        <f t="shared" ca="1" si="6"/>
        <v>6</v>
      </c>
      <c r="L53" s="141">
        <f t="shared" ca="1" si="6"/>
        <v>5</v>
      </c>
      <c r="M53" s="141">
        <f t="shared" ca="1" si="6"/>
        <v>5</v>
      </c>
      <c r="N53" s="141">
        <f t="shared" ca="1" si="6"/>
        <v>6</v>
      </c>
      <c r="O53" s="141">
        <f t="shared" ca="1" si="6"/>
        <v>6</v>
      </c>
      <c r="P53" s="141">
        <f t="shared" ca="1" si="6"/>
        <v>6</v>
      </c>
      <c r="Q53" s="141">
        <f t="shared" ca="1" si="6"/>
        <v>2</v>
      </c>
      <c r="R53" s="141">
        <f t="shared" ca="1" si="6"/>
        <v>6</v>
      </c>
      <c r="S53" s="141">
        <f t="shared" ca="1" si="6"/>
        <v>6</v>
      </c>
      <c r="T53" s="141">
        <f t="shared" ca="1" si="6"/>
        <v>6</v>
      </c>
      <c r="U53" s="141">
        <f t="shared" ca="1" si="6"/>
        <v>2</v>
      </c>
      <c r="V53" s="141">
        <f t="shared" ca="1" si="6"/>
        <v>5</v>
      </c>
      <c r="W53" s="141">
        <f t="shared" ca="1" si="6"/>
        <v>6</v>
      </c>
      <c r="X53" s="141">
        <f t="shared" ca="1" si="6"/>
        <v>6</v>
      </c>
      <c r="Y53" s="141">
        <f t="shared" ca="1" si="6"/>
        <v>6</v>
      </c>
      <c r="Z53" s="141">
        <f t="shared" ca="1" si="6"/>
        <v>6</v>
      </c>
      <c r="AA53" s="141">
        <f t="shared" ca="1" si="6"/>
        <v>5</v>
      </c>
      <c r="AB53" s="141">
        <f t="shared" ca="1" si="6"/>
        <v>6</v>
      </c>
      <c r="AC53" s="141">
        <f t="shared" ca="1" si="6"/>
        <v>5</v>
      </c>
      <c r="AD53" s="141">
        <f t="shared" ca="1" si="6"/>
        <v>5</v>
      </c>
      <c r="AE53" s="141">
        <f t="shared" ca="1" si="6"/>
        <v>6</v>
      </c>
      <c r="AF53" s="141">
        <f t="shared" ca="1" si="6"/>
        <v>6</v>
      </c>
      <c r="AG53" s="141">
        <f t="shared" ca="1" si="6"/>
        <v>5</v>
      </c>
      <c r="AH53" s="141">
        <f t="shared" ca="1" si="6"/>
        <v>3</v>
      </c>
      <c r="AI53" s="141">
        <f t="shared" ca="1" si="6"/>
        <v>6</v>
      </c>
      <c r="AJ53" s="141">
        <f t="shared" ca="1" si="6"/>
        <v>2</v>
      </c>
      <c r="AK53" s="141">
        <f t="shared" ca="1" si="6"/>
        <v>6</v>
      </c>
      <c r="AL53" s="141">
        <f t="shared" ca="1" si="6"/>
        <v>5</v>
      </c>
      <c r="AM53" s="141">
        <f t="shared" ref="AM53:BQ53" ca="1" si="7">RANK(AM24,AM23:AM48)+COUNTIF(AM23:AM24,AM24)-1</f>
        <v>6</v>
      </c>
      <c r="AN53" s="141">
        <f t="shared" ca="1" si="7"/>
        <v>5</v>
      </c>
      <c r="AO53" s="141">
        <f t="shared" ca="1" si="7"/>
        <v>5</v>
      </c>
      <c r="AP53" s="141">
        <f t="shared" ca="1" si="7"/>
        <v>3</v>
      </c>
      <c r="AQ53" s="141">
        <f t="shared" ca="1" si="7"/>
        <v>6</v>
      </c>
      <c r="AR53" s="141">
        <f t="shared" ca="1" si="7"/>
        <v>6</v>
      </c>
      <c r="AS53" s="141">
        <f t="shared" ca="1" si="7"/>
        <v>5</v>
      </c>
      <c r="AT53" s="141">
        <f t="shared" ca="1" si="7"/>
        <v>6</v>
      </c>
      <c r="AU53" s="141">
        <f t="shared" ca="1" si="7"/>
        <v>6</v>
      </c>
      <c r="AV53" s="141">
        <f t="shared" ca="1" si="7"/>
        <v>6</v>
      </c>
      <c r="AW53" s="141">
        <f t="shared" ca="1" si="7"/>
        <v>2</v>
      </c>
      <c r="AX53" s="141">
        <f t="shared" ca="1" si="7"/>
        <v>6</v>
      </c>
      <c r="AY53" s="141">
        <f t="shared" ca="1" si="7"/>
        <v>6</v>
      </c>
      <c r="AZ53" s="141">
        <f t="shared" ca="1" si="7"/>
        <v>5</v>
      </c>
      <c r="BA53" s="141">
        <f t="shared" ca="1" si="7"/>
        <v>5</v>
      </c>
      <c r="BB53" s="141">
        <f t="shared" ca="1" si="7"/>
        <v>6</v>
      </c>
      <c r="BC53" s="141">
        <f t="shared" ca="1" si="7"/>
        <v>2</v>
      </c>
      <c r="BD53" s="141">
        <f t="shared" ca="1" si="7"/>
        <v>4</v>
      </c>
      <c r="BE53" s="141">
        <f t="shared" ca="1" si="7"/>
        <v>5</v>
      </c>
      <c r="BF53" s="141">
        <f t="shared" ca="1" si="7"/>
        <v>5</v>
      </c>
      <c r="BG53" s="141">
        <f t="shared" ca="1" si="7"/>
        <v>2</v>
      </c>
      <c r="BH53" s="141">
        <f t="shared" ca="1" si="7"/>
        <v>2</v>
      </c>
      <c r="BI53" s="141">
        <f t="shared" ca="1" si="7"/>
        <v>5</v>
      </c>
      <c r="BJ53" s="141">
        <f t="shared" ca="1" si="7"/>
        <v>5</v>
      </c>
      <c r="BK53" s="141">
        <f t="shared" ca="1" si="7"/>
        <v>2</v>
      </c>
      <c r="BL53" s="141">
        <f t="shared" ca="1" si="7"/>
        <v>5</v>
      </c>
      <c r="BM53" s="141">
        <f t="shared" ca="1" si="7"/>
        <v>5</v>
      </c>
      <c r="BN53" s="141">
        <f t="shared" ca="1" si="7"/>
        <v>2</v>
      </c>
      <c r="BO53" s="141">
        <f t="shared" ca="1" si="7"/>
        <v>5</v>
      </c>
      <c r="BP53" s="141">
        <f t="shared" ca="1" si="7"/>
        <v>4</v>
      </c>
      <c r="BQ53" s="141">
        <f t="shared" ca="1" si="7"/>
        <v>5</v>
      </c>
    </row>
    <row r="54" spans="2:69" hidden="1" x14ac:dyDescent="0.25">
      <c r="F54" s="140" t="s">
        <v>187</v>
      </c>
      <c r="G54" s="141">
        <f t="shared" ref="G54:AL54" ca="1" si="8">RANK(G25,G23:G48)+COUNTIF(G23:G25,G25)-1</f>
        <v>7</v>
      </c>
      <c r="H54" s="141">
        <f t="shared" ca="1" si="8"/>
        <v>6</v>
      </c>
      <c r="I54" s="141">
        <f t="shared" ca="1" si="8"/>
        <v>2</v>
      </c>
      <c r="J54" s="141">
        <f t="shared" ca="1" si="8"/>
        <v>7</v>
      </c>
      <c r="K54" s="141">
        <f t="shared" ca="1" si="8"/>
        <v>7</v>
      </c>
      <c r="L54" s="141">
        <f t="shared" ca="1" si="8"/>
        <v>6</v>
      </c>
      <c r="M54" s="141">
        <f t="shared" ca="1" si="8"/>
        <v>3</v>
      </c>
      <c r="N54" s="141">
        <f t="shared" ca="1" si="8"/>
        <v>7</v>
      </c>
      <c r="O54" s="141">
        <f t="shared" ca="1" si="8"/>
        <v>7</v>
      </c>
      <c r="P54" s="141">
        <f t="shared" ca="1" si="8"/>
        <v>7</v>
      </c>
      <c r="Q54" s="141">
        <f t="shared" ca="1" si="8"/>
        <v>6</v>
      </c>
      <c r="R54" s="141">
        <f t="shared" ca="1" si="8"/>
        <v>7</v>
      </c>
      <c r="S54" s="141">
        <f t="shared" ca="1" si="8"/>
        <v>7</v>
      </c>
      <c r="T54" s="141">
        <f t="shared" ca="1" si="8"/>
        <v>7</v>
      </c>
      <c r="U54" s="141">
        <f t="shared" ca="1" si="8"/>
        <v>6</v>
      </c>
      <c r="V54" s="141">
        <f t="shared" ca="1" si="8"/>
        <v>6</v>
      </c>
      <c r="W54" s="141">
        <f t="shared" ca="1" si="8"/>
        <v>7</v>
      </c>
      <c r="X54" s="141">
        <f t="shared" ca="1" si="8"/>
        <v>2</v>
      </c>
      <c r="Y54" s="141">
        <f t="shared" ca="1" si="8"/>
        <v>7</v>
      </c>
      <c r="Z54" s="141">
        <f t="shared" ca="1" si="8"/>
        <v>2</v>
      </c>
      <c r="AA54" s="141">
        <f t="shared" ca="1" si="8"/>
        <v>3</v>
      </c>
      <c r="AB54" s="141">
        <f t="shared" ca="1" si="8"/>
        <v>7</v>
      </c>
      <c r="AC54" s="141">
        <f t="shared" ca="1" si="8"/>
        <v>6</v>
      </c>
      <c r="AD54" s="141">
        <f t="shared" ca="1" si="8"/>
        <v>6</v>
      </c>
      <c r="AE54" s="141">
        <f t="shared" ca="1" si="8"/>
        <v>2</v>
      </c>
      <c r="AF54" s="141">
        <f t="shared" ca="1" si="8"/>
        <v>7</v>
      </c>
      <c r="AG54" s="141">
        <f t="shared" ca="1" si="8"/>
        <v>6</v>
      </c>
      <c r="AH54" s="141">
        <f t="shared" ca="1" si="8"/>
        <v>5</v>
      </c>
      <c r="AI54" s="141">
        <f t="shared" ca="1" si="8"/>
        <v>7</v>
      </c>
      <c r="AJ54" s="141">
        <f t="shared" ca="1" si="8"/>
        <v>6</v>
      </c>
      <c r="AK54" s="141">
        <f t="shared" ca="1" si="8"/>
        <v>2</v>
      </c>
      <c r="AL54" s="141">
        <f t="shared" ca="1" si="8"/>
        <v>6</v>
      </c>
      <c r="AM54" s="141">
        <f t="shared" ref="AM54:BQ54" ca="1" si="9">RANK(AM25,AM23:AM48)+COUNTIF(AM23:AM25,AM25)-1</f>
        <v>7</v>
      </c>
      <c r="AN54" s="141">
        <f t="shared" ca="1" si="9"/>
        <v>6</v>
      </c>
      <c r="AO54" s="141">
        <f t="shared" ca="1" si="9"/>
        <v>3</v>
      </c>
      <c r="AP54" s="141">
        <f t="shared" ca="1" si="9"/>
        <v>5</v>
      </c>
      <c r="AQ54" s="141">
        <f t="shared" ca="1" si="9"/>
        <v>7</v>
      </c>
      <c r="AR54" s="141">
        <f t="shared" ca="1" si="9"/>
        <v>7</v>
      </c>
      <c r="AS54" s="141">
        <f t="shared" ca="1" si="9"/>
        <v>2</v>
      </c>
      <c r="AT54" s="141">
        <f t="shared" ca="1" si="9"/>
        <v>7</v>
      </c>
      <c r="AU54" s="141">
        <f t="shared" ca="1" si="9"/>
        <v>7</v>
      </c>
      <c r="AV54" s="141">
        <f t="shared" ca="1" si="9"/>
        <v>7</v>
      </c>
      <c r="AW54" s="141">
        <f t="shared" ca="1" si="9"/>
        <v>6</v>
      </c>
      <c r="AX54" s="141">
        <f t="shared" ca="1" si="9"/>
        <v>7</v>
      </c>
      <c r="AY54" s="141">
        <f t="shared" ca="1" si="9"/>
        <v>7</v>
      </c>
      <c r="AZ54" s="141">
        <f t="shared" ca="1" si="9"/>
        <v>6</v>
      </c>
      <c r="BA54" s="141">
        <f t="shared" ca="1" si="9"/>
        <v>6</v>
      </c>
      <c r="BB54" s="141">
        <f t="shared" ca="1" si="9"/>
        <v>7</v>
      </c>
      <c r="BC54" s="141">
        <f t="shared" ca="1" si="9"/>
        <v>5</v>
      </c>
      <c r="BD54" s="141">
        <f t="shared" ca="1" si="9"/>
        <v>5</v>
      </c>
      <c r="BE54" s="141">
        <f t="shared" ca="1" si="9"/>
        <v>6</v>
      </c>
      <c r="BF54" s="141">
        <f t="shared" ca="1" si="9"/>
        <v>6</v>
      </c>
      <c r="BG54" s="141">
        <f t="shared" ca="1" si="9"/>
        <v>5</v>
      </c>
      <c r="BH54" s="141">
        <f t="shared" ca="1" si="9"/>
        <v>5</v>
      </c>
      <c r="BI54" s="141">
        <f t="shared" ca="1" si="9"/>
        <v>6</v>
      </c>
      <c r="BJ54" s="141">
        <f t="shared" ca="1" si="9"/>
        <v>6</v>
      </c>
      <c r="BK54" s="141">
        <f t="shared" ca="1" si="9"/>
        <v>5</v>
      </c>
      <c r="BL54" s="141">
        <f t="shared" ca="1" si="9"/>
        <v>6</v>
      </c>
      <c r="BM54" s="141">
        <f t="shared" ca="1" si="9"/>
        <v>6</v>
      </c>
      <c r="BN54" s="141">
        <f t="shared" ca="1" si="9"/>
        <v>5</v>
      </c>
      <c r="BO54" s="141">
        <f t="shared" ca="1" si="9"/>
        <v>6</v>
      </c>
      <c r="BP54" s="141">
        <f t="shared" ca="1" si="9"/>
        <v>5</v>
      </c>
      <c r="BQ54" s="141">
        <f t="shared" ca="1" si="9"/>
        <v>6</v>
      </c>
    </row>
    <row r="55" spans="2:69" hidden="1" x14ac:dyDescent="0.25">
      <c r="F55" s="140" t="s">
        <v>186</v>
      </c>
      <c r="G55" s="141">
        <f t="shared" ref="G55:AL55" ca="1" si="10">RANK(G26,G23:G48)+COUNTIF(G23:G26,G26)-1</f>
        <v>8</v>
      </c>
      <c r="H55" s="141">
        <f t="shared" ca="1" si="10"/>
        <v>7</v>
      </c>
      <c r="I55" s="141">
        <f t="shared" ca="1" si="10"/>
        <v>7</v>
      </c>
      <c r="J55" s="141">
        <f t="shared" ca="1" si="10"/>
        <v>8</v>
      </c>
      <c r="K55" s="141">
        <f t="shared" ca="1" si="10"/>
        <v>8</v>
      </c>
      <c r="L55" s="141">
        <f t="shared" ca="1" si="10"/>
        <v>7</v>
      </c>
      <c r="M55" s="141">
        <f t="shared" ca="1" si="10"/>
        <v>6</v>
      </c>
      <c r="N55" s="141">
        <f t="shared" ca="1" si="10"/>
        <v>8</v>
      </c>
      <c r="O55" s="141">
        <f t="shared" ca="1" si="10"/>
        <v>2</v>
      </c>
      <c r="P55" s="141">
        <f t="shared" ca="1" si="10"/>
        <v>8</v>
      </c>
      <c r="Q55" s="141">
        <f t="shared" ca="1" si="10"/>
        <v>3</v>
      </c>
      <c r="R55" s="141">
        <f t="shared" ca="1" si="10"/>
        <v>8</v>
      </c>
      <c r="S55" s="141">
        <f t="shared" ca="1" si="10"/>
        <v>8</v>
      </c>
      <c r="T55" s="141">
        <f t="shared" ca="1" si="10"/>
        <v>8</v>
      </c>
      <c r="U55" s="141">
        <f t="shared" ca="1" si="10"/>
        <v>3</v>
      </c>
      <c r="V55" s="141">
        <f t="shared" ca="1" si="10"/>
        <v>7</v>
      </c>
      <c r="W55" s="141">
        <f t="shared" ca="1" si="10"/>
        <v>8</v>
      </c>
      <c r="X55" s="141">
        <f t="shared" ca="1" si="10"/>
        <v>7</v>
      </c>
      <c r="Y55" s="141">
        <f t="shared" ca="1" si="10"/>
        <v>8</v>
      </c>
      <c r="Z55" s="141">
        <f t="shared" ca="1" si="10"/>
        <v>7</v>
      </c>
      <c r="AA55" s="141">
        <f t="shared" ca="1" si="10"/>
        <v>6</v>
      </c>
      <c r="AB55" s="141">
        <f t="shared" ca="1" si="10"/>
        <v>8</v>
      </c>
      <c r="AC55" s="141">
        <f t="shared" ca="1" si="10"/>
        <v>7</v>
      </c>
      <c r="AD55" s="141">
        <f t="shared" ca="1" si="10"/>
        <v>7</v>
      </c>
      <c r="AE55" s="141">
        <f t="shared" ca="1" si="10"/>
        <v>7</v>
      </c>
      <c r="AF55" s="141">
        <f t="shared" ca="1" si="10"/>
        <v>2</v>
      </c>
      <c r="AG55" s="141">
        <f t="shared" ca="1" si="10"/>
        <v>7</v>
      </c>
      <c r="AH55" s="141">
        <f t="shared" ca="1" si="10"/>
        <v>6</v>
      </c>
      <c r="AI55" s="141">
        <f t="shared" ca="1" si="10"/>
        <v>8</v>
      </c>
      <c r="AJ55" s="141">
        <f t="shared" ca="1" si="10"/>
        <v>7</v>
      </c>
      <c r="AK55" s="141">
        <f t="shared" ca="1" si="10"/>
        <v>7</v>
      </c>
      <c r="AL55" s="141">
        <f t="shared" ca="1" si="10"/>
        <v>7</v>
      </c>
      <c r="AM55" s="141">
        <f t="shared" ref="AM55:BQ55" ca="1" si="11">RANK(AM26,AM23:AM48)+COUNTIF(AM23:AM26,AM26)-1</f>
        <v>8</v>
      </c>
      <c r="AN55" s="141">
        <f t="shared" ca="1" si="11"/>
        <v>7</v>
      </c>
      <c r="AO55" s="141">
        <f t="shared" ca="1" si="11"/>
        <v>6</v>
      </c>
      <c r="AP55" s="141">
        <f t="shared" ca="1" si="11"/>
        <v>6</v>
      </c>
      <c r="AQ55" s="141">
        <f t="shared" ca="1" si="11"/>
        <v>8</v>
      </c>
      <c r="AR55" s="141">
        <f t="shared" ca="1" si="11"/>
        <v>8</v>
      </c>
      <c r="AS55" s="141">
        <f t="shared" ca="1" si="11"/>
        <v>6</v>
      </c>
      <c r="AT55" s="141">
        <f t="shared" ca="1" si="11"/>
        <v>8</v>
      </c>
      <c r="AU55" s="141">
        <f t="shared" ca="1" si="11"/>
        <v>8</v>
      </c>
      <c r="AV55" s="141">
        <f t="shared" ca="1" si="11"/>
        <v>8</v>
      </c>
      <c r="AW55" s="141">
        <f t="shared" ca="1" si="11"/>
        <v>7</v>
      </c>
      <c r="AX55" s="141">
        <f t="shared" ca="1" si="11"/>
        <v>8</v>
      </c>
      <c r="AY55" s="141">
        <f t="shared" ca="1" si="11"/>
        <v>8</v>
      </c>
      <c r="AZ55" s="141">
        <f t="shared" ca="1" si="11"/>
        <v>7</v>
      </c>
      <c r="BA55" s="141">
        <f t="shared" ca="1" si="11"/>
        <v>7</v>
      </c>
      <c r="BB55" s="141">
        <f t="shared" ca="1" si="11"/>
        <v>2</v>
      </c>
      <c r="BC55" s="141">
        <f t="shared" ca="1" si="11"/>
        <v>6</v>
      </c>
      <c r="BD55" s="141">
        <f t="shared" ca="1" si="11"/>
        <v>6</v>
      </c>
      <c r="BE55" s="141">
        <f t="shared" ca="1" si="11"/>
        <v>7</v>
      </c>
      <c r="BF55" s="141">
        <f t="shared" ca="1" si="11"/>
        <v>7</v>
      </c>
      <c r="BG55" s="141">
        <f t="shared" ca="1" si="11"/>
        <v>6</v>
      </c>
      <c r="BH55" s="141">
        <f t="shared" ca="1" si="11"/>
        <v>6</v>
      </c>
      <c r="BI55" s="141">
        <f t="shared" ca="1" si="11"/>
        <v>7</v>
      </c>
      <c r="BJ55" s="141">
        <f t="shared" ca="1" si="11"/>
        <v>7</v>
      </c>
      <c r="BK55" s="141">
        <f t="shared" ca="1" si="11"/>
        <v>6</v>
      </c>
      <c r="BL55" s="141">
        <f t="shared" ca="1" si="11"/>
        <v>7</v>
      </c>
      <c r="BM55" s="141">
        <f t="shared" ca="1" si="11"/>
        <v>7</v>
      </c>
      <c r="BN55" s="141">
        <f t="shared" ca="1" si="11"/>
        <v>6</v>
      </c>
      <c r="BO55" s="141">
        <f t="shared" ca="1" si="11"/>
        <v>7</v>
      </c>
      <c r="BP55" s="141">
        <f t="shared" ca="1" si="11"/>
        <v>6</v>
      </c>
      <c r="BQ55" s="141">
        <f t="shared" ca="1" si="11"/>
        <v>7</v>
      </c>
    </row>
    <row r="56" spans="2:69" hidden="1" x14ac:dyDescent="0.25">
      <c r="F56" s="140" t="s">
        <v>183</v>
      </c>
      <c r="G56" s="141">
        <f t="shared" ref="G56:AL56" ca="1" si="12">RANK(G27,G23:G48)+COUNTIF(G23:G27,G27)-1</f>
        <v>9</v>
      </c>
      <c r="H56" s="141">
        <f t="shared" ca="1" si="12"/>
        <v>8</v>
      </c>
      <c r="I56" s="141">
        <f t="shared" ca="1" si="12"/>
        <v>8</v>
      </c>
      <c r="J56" s="141">
        <f t="shared" ca="1" si="12"/>
        <v>9</v>
      </c>
      <c r="K56" s="141">
        <f t="shared" ca="1" si="12"/>
        <v>9</v>
      </c>
      <c r="L56" s="141">
        <f t="shared" ca="1" si="12"/>
        <v>8</v>
      </c>
      <c r="M56" s="141">
        <f t="shared" ca="1" si="12"/>
        <v>7</v>
      </c>
      <c r="N56" s="141">
        <f t="shared" ca="1" si="12"/>
        <v>9</v>
      </c>
      <c r="O56" s="141">
        <f t="shared" ca="1" si="12"/>
        <v>8</v>
      </c>
      <c r="P56" s="141">
        <f t="shared" ca="1" si="12"/>
        <v>9</v>
      </c>
      <c r="Q56" s="141">
        <f t="shared" ca="1" si="12"/>
        <v>7</v>
      </c>
      <c r="R56" s="141">
        <f t="shared" ca="1" si="12"/>
        <v>9</v>
      </c>
      <c r="S56" s="141">
        <f t="shared" ca="1" si="12"/>
        <v>9</v>
      </c>
      <c r="T56" s="141">
        <f t="shared" ca="1" si="12"/>
        <v>9</v>
      </c>
      <c r="U56" s="141">
        <f t="shared" ca="1" si="12"/>
        <v>4</v>
      </c>
      <c r="V56" s="141">
        <f t="shared" ca="1" si="12"/>
        <v>8</v>
      </c>
      <c r="W56" s="141">
        <f t="shared" ca="1" si="12"/>
        <v>2</v>
      </c>
      <c r="X56" s="141">
        <f t="shared" ca="1" si="12"/>
        <v>8</v>
      </c>
      <c r="Y56" s="141">
        <f t="shared" ca="1" si="12"/>
        <v>9</v>
      </c>
      <c r="Z56" s="141">
        <f t="shared" ca="1" si="12"/>
        <v>3</v>
      </c>
      <c r="AA56" s="141">
        <f t="shared" ca="1" si="12"/>
        <v>7</v>
      </c>
      <c r="AB56" s="141">
        <f t="shared" ca="1" si="12"/>
        <v>9</v>
      </c>
      <c r="AC56" s="141">
        <f t="shared" ca="1" si="12"/>
        <v>8</v>
      </c>
      <c r="AD56" s="141">
        <f t="shared" ca="1" si="12"/>
        <v>8</v>
      </c>
      <c r="AE56" s="141">
        <f t="shared" ca="1" si="12"/>
        <v>8</v>
      </c>
      <c r="AF56" s="141">
        <f t="shared" ca="1" si="12"/>
        <v>8</v>
      </c>
      <c r="AG56" s="141">
        <f t="shared" ca="1" si="12"/>
        <v>8</v>
      </c>
      <c r="AH56" s="141">
        <f t="shared" ca="1" si="12"/>
        <v>7</v>
      </c>
      <c r="AI56" s="141">
        <f t="shared" ca="1" si="12"/>
        <v>9</v>
      </c>
      <c r="AJ56" s="141">
        <f t="shared" ca="1" si="12"/>
        <v>8</v>
      </c>
      <c r="AK56" s="141">
        <f t="shared" ca="1" si="12"/>
        <v>8</v>
      </c>
      <c r="AL56" s="141">
        <f t="shared" ca="1" si="12"/>
        <v>3</v>
      </c>
      <c r="AM56" s="141">
        <f t="shared" ref="AM56:BQ56" ca="1" si="13">RANK(AM27,AM23:AM48)+COUNTIF(AM23:AM27,AM27)-1</f>
        <v>9</v>
      </c>
      <c r="AN56" s="141">
        <f t="shared" ca="1" si="13"/>
        <v>8</v>
      </c>
      <c r="AO56" s="141">
        <f t="shared" ca="1" si="13"/>
        <v>7</v>
      </c>
      <c r="AP56" s="141">
        <f t="shared" ca="1" si="13"/>
        <v>7</v>
      </c>
      <c r="AQ56" s="141">
        <f t="shared" ca="1" si="13"/>
        <v>2</v>
      </c>
      <c r="AR56" s="141">
        <f t="shared" ca="1" si="13"/>
        <v>9</v>
      </c>
      <c r="AS56" s="141">
        <f t="shared" ca="1" si="13"/>
        <v>7</v>
      </c>
      <c r="AT56" s="141">
        <f t="shared" ca="1" si="13"/>
        <v>9</v>
      </c>
      <c r="AU56" s="141">
        <f t="shared" ca="1" si="13"/>
        <v>9</v>
      </c>
      <c r="AV56" s="141">
        <f t="shared" ca="1" si="13"/>
        <v>2</v>
      </c>
      <c r="AW56" s="141">
        <f t="shared" ca="1" si="13"/>
        <v>8</v>
      </c>
      <c r="AX56" s="141">
        <f t="shared" ca="1" si="13"/>
        <v>9</v>
      </c>
      <c r="AY56" s="141">
        <f t="shared" ca="1" si="13"/>
        <v>9</v>
      </c>
      <c r="AZ56" s="141">
        <f t="shared" ca="1" si="13"/>
        <v>8</v>
      </c>
      <c r="BA56" s="141">
        <f t="shared" ca="1" si="13"/>
        <v>8</v>
      </c>
      <c r="BB56" s="141">
        <f t="shared" ca="1" si="13"/>
        <v>8</v>
      </c>
      <c r="BC56" s="141">
        <f t="shared" ca="1" si="13"/>
        <v>7</v>
      </c>
      <c r="BD56" s="141">
        <f t="shared" ca="1" si="13"/>
        <v>7</v>
      </c>
      <c r="BE56" s="141">
        <f t="shared" ca="1" si="13"/>
        <v>8</v>
      </c>
      <c r="BF56" s="141">
        <f t="shared" ca="1" si="13"/>
        <v>2</v>
      </c>
      <c r="BG56" s="141">
        <f t="shared" ca="1" si="13"/>
        <v>7</v>
      </c>
      <c r="BH56" s="141">
        <f t="shared" ca="1" si="13"/>
        <v>7</v>
      </c>
      <c r="BI56" s="141">
        <f t="shared" ca="1" si="13"/>
        <v>8</v>
      </c>
      <c r="BJ56" s="141">
        <f t="shared" ca="1" si="13"/>
        <v>8</v>
      </c>
      <c r="BK56" s="141">
        <f t="shared" ca="1" si="13"/>
        <v>3</v>
      </c>
      <c r="BL56" s="141">
        <f t="shared" ca="1" si="13"/>
        <v>8</v>
      </c>
      <c r="BM56" s="141">
        <f t="shared" ca="1" si="13"/>
        <v>8</v>
      </c>
      <c r="BN56" s="141">
        <f t="shared" ca="1" si="13"/>
        <v>7</v>
      </c>
      <c r="BO56" s="141">
        <f t="shared" ca="1" si="13"/>
        <v>8</v>
      </c>
      <c r="BP56" s="141">
        <f t="shared" ca="1" si="13"/>
        <v>7</v>
      </c>
      <c r="BQ56" s="141">
        <f t="shared" ca="1" si="13"/>
        <v>2</v>
      </c>
    </row>
    <row r="57" spans="2:69" hidden="1" x14ac:dyDescent="0.25">
      <c r="F57" s="140" t="s">
        <v>204</v>
      </c>
      <c r="G57" s="141">
        <f t="shared" ref="G57:AL57" ca="1" si="14">RANK(G28,G23:G48)+COUNTIF(G23:G28,G28)-1</f>
        <v>10</v>
      </c>
      <c r="H57" s="141">
        <f t="shared" ca="1" si="14"/>
        <v>9</v>
      </c>
      <c r="I57" s="141">
        <f t="shared" ca="1" si="14"/>
        <v>9</v>
      </c>
      <c r="J57" s="141">
        <f t="shared" ca="1" si="14"/>
        <v>10</v>
      </c>
      <c r="K57" s="141">
        <f t="shared" ca="1" si="14"/>
        <v>10</v>
      </c>
      <c r="L57" s="141">
        <f t="shared" ca="1" si="14"/>
        <v>9</v>
      </c>
      <c r="M57" s="141">
        <f t="shared" ca="1" si="14"/>
        <v>8</v>
      </c>
      <c r="N57" s="141">
        <f t="shared" ca="1" si="14"/>
        <v>2</v>
      </c>
      <c r="O57" s="141">
        <f t="shared" ca="1" si="14"/>
        <v>9</v>
      </c>
      <c r="P57" s="141">
        <f t="shared" ca="1" si="14"/>
        <v>10</v>
      </c>
      <c r="Q57" s="141">
        <f t="shared" ca="1" si="14"/>
        <v>8</v>
      </c>
      <c r="R57" s="141">
        <f t="shared" ca="1" si="14"/>
        <v>10</v>
      </c>
      <c r="S57" s="141">
        <f t="shared" ca="1" si="14"/>
        <v>10</v>
      </c>
      <c r="T57" s="141">
        <f t="shared" ca="1" si="14"/>
        <v>10</v>
      </c>
      <c r="U57" s="141">
        <f t="shared" ca="1" si="14"/>
        <v>7</v>
      </c>
      <c r="V57" s="141">
        <f t="shared" ca="1" si="14"/>
        <v>2</v>
      </c>
      <c r="W57" s="141">
        <f t="shared" ca="1" si="14"/>
        <v>9</v>
      </c>
      <c r="X57" s="141">
        <f t="shared" ca="1" si="14"/>
        <v>9</v>
      </c>
      <c r="Y57" s="141">
        <f t="shared" ca="1" si="14"/>
        <v>10</v>
      </c>
      <c r="Z57" s="141">
        <f t="shared" ca="1" si="14"/>
        <v>8</v>
      </c>
      <c r="AA57" s="141">
        <f t="shared" ca="1" si="14"/>
        <v>8</v>
      </c>
      <c r="AB57" s="141">
        <f t="shared" ca="1" si="14"/>
        <v>10</v>
      </c>
      <c r="AC57" s="141">
        <f t="shared" ca="1" si="14"/>
        <v>3</v>
      </c>
      <c r="AD57" s="141">
        <f t="shared" ca="1" si="14"/>
        <v>9</v>
      </c>
      <c r="AE57" s="141">
        <f t="shared" ca="1" si="14"/>
        <v>3</v>
      </c>
      <c r="AF57" s="141">
        <f t="shared" ca="1" si="14"/>
        <v>9</v>
      </c>
      <c r="AG57" s="141">
        <f t="shared" ca="1" si="14"/>
        <v>9</v>
      </c>
      <c r="AH57" s="141">
        <f t="shared" ca="1" si="14"/>
        <v>8</v>
      </c>
      <c r="AI57" s="141">
        <f t="shared" ca="1" si="14"/>
        <v>10</v>
      </c>
      <c r="AJ57" s="141">
        <f t="shared" ca="1" si="14"/>
        <v>9</v>
      </c>
      <c r="AK57" s="141">
        <f t="shared" ca="1" si="14"/>
        <v>9</v>
      </c>
      <c r="AL57" s="141">
        <f t="shared" ca="1" si="14"/>
        <v>8</v>
      </c>
      <c r="AM57" s="141">
        <f t="shared" ref="AM57:BQ57" ca="1" si="15">RANK(AM28,AM23:AM48)+COUNTIF(AM23:AM28,AM28)-1</f>
        <v>10</v>
      </c>
      <c r="AN57" s="141">
        <f t="shared" ca="1" si="15"/>
        <v>9</v>
      </c>
      <c r="AO57" s="141">
        <f t="shared" ca="1" si="15"/>
        <v>8</v>
      </c>
      <c r="AP57" s="141">
        <f t="shared" ca="1" si="15"/>
        <v>8</v>
      </c>
      <c r="AQ57" s="141">
        <f t="shared" ca="1" si="15"/>
        <v>9</v>
      </c>
      <c r="AR57" s="141">
        <f t="shared" ca="1" si="15"/>
        <v>10</v>
      </c>
      <c r="AS57" s="141">
        <f t="shared" ca="1" si="15"/>
        <v>8</v>
      </c>
      <c r="AT57" s="141">
        <f t="shared" ca="1" si="15"/>
        <v>2</v>
      </c>
      <c r="AU57" s="141">
        <f t="shared" ca="1" si="15"/>
        <v>10</v>
      </c>
      <c r="AV57" s="141">
        <f t="shared" ca="1" si="15"/>
        <v>3</v>
      </c>
      <c r="AW57" s="141">
        <f t="shared" ca="1" si="15"/>
        <v>9</v>
      </c>
      <c r="AX57" s="141">
        <f t="shared" ca="1" si="15"/>
        <v>10</v>
      </c>
      <c r="AY57" s="141">
        <f t="shared" ca="1" si="15"/>
        <v>10</v>
      </c>
      <c r="AZ57" s="141">
        <f t="shared" ca="1" si="15"/>
        <v>9</v>
      </c>
      <c r="BA57" s="141">
        <f t="shared" ca="1" si="15"/>
        <v>9</v>
      </c>
      <c r="BB57" s="141">
        <f t="shared" ca="1" si="15"/>
        <v>9</v>
      </c>
      <c r="BC57" s="141">
        <f t="shared" ca="1" si="15"/>
        <v>8</v>
      </c>
      <c r="BD57" s="141">
        <f t="shared" ca="1" si="15"/>
        <v>8</v>
      </c>
      <c r="BE57" s="141">
        <f t="shared" ca="1" si="15"/>
        <v>9</v>
      </c>
      <c r="BF57" s="141">
        <f t="shared" ca="1" si="15"/>
        <v>8</v>
      </c>
      <c r="BG57" s="141">
        <f t="shared" ca="1" si="15"/>
        <v>8</v>
      </c>
      <c r="BH57" s="141">
        <f t="shared" ca="1" si="15"/>
        <v>8</v>
      </c>
      <c r="BI57" s="141">
        <f t="shared" ca="1" si="15"/>
        <v>9</v>
      </c>
      <c r="BJ57" s="141">
        <f t="shared" ca="1" si="15"/>
        <v>9</v>
      </c>
      <c r="BK57" s="141">
        <f t="shared" ca="1" si="15"/>
        <v>7</v>
      </c>
      <c r="BL57" s="141">
        <f t="shared" ca="1" si="15"/>
        <v>9</v>
      </c>
      <c r="BM57" s="141">
        <f t="shared" ca="1" si="15"/>
        <v>9</v>
      </c>
      <c r="BN57" s="141">
        <f t="shared" ca="1" si="15"/>
        <v>8</v>
      </c>
      <c r="BO57" s="141">
        <f t="shared" ca="1" si="15"/>
        <v>9</v>
      </c>
      <c r="BP57" s="141">
        <f t="shared" ca="1" si="15"/>
        <v>8</v>
      </c>
      <c r="BQ57" s="141">
        <f t="shared" ca="1" si="15"/>
        <v>8</v>
      </c>
    </row>
    <row r="58" spans="2:69" hidden="1" x14ac:dyDescent="0.25">
      <c r="F58" s="140" t="s">
        <v>188</v>
      </c>
      <c r="G58" s="141">
        <f t="shared" ref="G58:AL58" ca="1" si="16">RANK(G29,G23:G48)+COUNTIF(G23:G29,G29)-1</f>
        <v>11</v>
      </c>
      <c r="H58" s="141">
        <f t="shared" ca="1" si="16"/>
        <v>3</v>
      </c>
      <c r="I58" s="141">
        <f t="shared" ca="1" si="16"/>
        <v>3</v>
      </c>
      <c r="J58" s="141">
        <f t="shared" ca="1" si="16"/>
        <v>11</v>
      </c>
      <c r="K58" s="141">
        <f t="shared" ca="1" si="16"/>
        <v>2</v>
      </c>
      <c r="L58" s="141">
        <f t="shared" ca="1" si="16"/>
        <v>10</v>
      </c>
      <c r="M58" s="141">
        <f t="shared" ca="1" si="16"/>
        <v>2</v>
      </c>
      <c r="N58" s="141">
        <f t="shared" ca="1" si="16"/>
        <v>3</v>
      </c>
      <c r="O58" s="141">
        <f t="shared" ca="1" si="16"/>
        <v>3</v>
      </c>
      <c r="P58" s="141">
        <f t="shared" ca="1" si="16"/>
        <v>11</v>
      </c>
      <c r="Q58" s="141">
        <f t="shared" ca="1" si="16"/>
        <v>4</v>
      </c>
      <c r="R58" s="141">
        <f t="shared" ca="1" si="16"/>
        <v>11</v>
      </c>
      <c r="S58" s="141">
        <f t="shared" ca="1" si="16"/>
        <v>2</v>
      </c>
      <c r="T58" s="141">
        <f t="shared" ca="1" si="16"/>
        <v>2</v>
      </c>
      <c r="U58" s="141">
        <f t="shared" ca="1" si="16"/>
        <v>8</v>
      </c>
      <c r="V58" s="141">
        <f t="shared" ca="1" si="16"/>
        <v>9</v>
      </c>
      <c r="W58" s="141">
        <f t="shared" ca="1" si="16"/>
        <v>10</v>
      </c>
      <c r="X58" s="141">
        <f t="shared" ca="1" si="16"/>
        <v>3</v>
      </c>
      <c r="Y58" s="141">
        <f t="shared" ca="1" si="16"/>
        <v>11</v>
      </c>
      <c r="Z58" s="141">
        <f t="shared" ca="1" si="16"/>
        <v>9</v>
      </c>
      <c r="AA58" s="141">
        <f t="shared" ca="1" si="16"/>
        <v>9</v>
      </c>
      <c r="AB58" s="141">
        <f t="shared" ca="1" si="16"/>
        <v>2</v>
      </c>
      <c r="AC58" s="141">
        <f t="shared" ca="1" si="16"/>
        <v>9</v>
      </c>
      <c r="AD58" s="141">
        <f t="shared" ca="1" si="16"/>
        <v>10</v>
      </c>
      <c r="AE58" s="141">
        <f t="shared" ca="1" si="16"/>
        <v>9</v>
      </c>
      <c r="AF58" s="141">
        <f t="shared" ca="1" si="16"/>
        <v>10</v>
      </c>
      <c r="AG58" s="141">
        <f t="shared" ca="1" si="16"/>
        <v>2</v>
      </c>
      <c r="AH58" s="141">
        <f t="shared" ca="1" si="16"/>
        <v>9</v>
      </c>
      <c r="AI58" s="141">
        <f t="shared" ca="1" si="16"/>
        <v>2</v>
      </c>
      <c r="AJ58" s="141">
        <f t="shared" ca="1" si="16"/>
        <v>10</v>
      </c>
      <c r="AK58" s="141">
        <f t="shared" ca="1" si="16"/>
        <v>3</v>
      </c>
      <c r="AL58" s="141">
        <f t="shared" ca="1" si="16"/>
        <v>9</v>
      </c>
      <c r="AM58" s="141">
        <f t="shared" ref="AM58:BQ58" ca="1" si="17">RANK(AM29,AM23:AM48)+COUNTIF(AM23:AM29,AM29)-1</f>
        <v>11</v>
      </c>
      <c r="AN58" s="141">
        <f t="shared" ca="1" si="17"/>
        <v>10</v>
      </c>
      <c r="AO58" s="141">
        <f t="shared" ca="1" si="17"/>
        <v>9</v>
      </c>
      <c r="AP58" s="141">
        <f t="shared" ca="1" si="17"/>
        <v>9</v>
      </c>
      <c r="AQ58" s="141">
        <f t="shared" ca="1" si="17"/>
        <v>3</v>
      </c>
      <c r="AR58" s="141">
        <f t="shared" ca="1" si="17"/>
        <v>11</v>
      </c>
      <c r="AS58" s="141">
        <f t="shared" ca="1" si="17"/>
        <v>9</v>
      </c>
      <c r="AT58" s="141">
        <f t="shared" ca="1" si="17"/>
        <v>10</v>
      </c>
      <c r="AU58" s="141">
        <f t="shared" ca="1" si="17"/>
        <v>11</v>
      </c>
      <c r="AV58" s="141">
        <f t="shared" ca="1" si="17"/>
        <v>4</v>
      </c>
      <c r="AW58" s="141">
        <f t="shared" ca="1" si="17"/>
        <v>10</v>
      </c>
      <c r="AX58" s="141">
        <f t="shared" ca="1" si="17"/>
        <v>2</v>
      </c>
      <c r="AY58" s="141">
        <f t="shared" ca="1" si="17"/>
        <v>2</v>
      </c>
      <c r="AZ58" s="141">
        <f t="shared" ca="1" si="17"/>
        <v>2</v>
      </c>
      <c r="BA58" s="141">
        <f t="shared" ca="1" si="17"/>
        <v>3</v>
      </c>
      <c r="BB58" s="141">
        <f t="shared" ca="1" si="17"/>
        <v>10</v>
      </c>
      <c r="BC58" s="141">
        <f t="shared" ca="1" si="17"/>
        <v>3</v>
      </c>
      <c r="BD58" s="141">
        <f t="shared" ca="1" si="17"/>
        <v>2</v>
      </c>
      <c r="BE58" s="141">
        <f t="shared" ca="1" si="17"/>
        <v>10</v>
      </c>
      <c r="BF58" s="141">
        <f t="shared" ca="1" si="17"/>
        <v>9</v>
      </c>
      <c r="BG58" s="141">
        <f t="shared" ca="1" si="17"/>
        <v>9</v>
      </c>
      <c r="BH58" s="141">
        <f t="shared" ca="1" si="17"/>
        <v>3</v>
      </c>
      <c r="BI58" s="141">
        <f t="shared" ca="1" si="17"/>
        <v>10</v>
      </c>
      <c r="BJ58" s="141">
        <f t="shared" ca="1" si="17"/>
        <v>10</v>
      </c>
      <c r="BK58" s="141">
        <f t="shared" ca="1" si="17"/>
        <v>8</v>
      </c>
      <c r="BL58" s="141">
        <f t="shared" ca="1" si="17"/>
        <v>10</v>
      </c>
      <c r="BM58" s="141">
        <f t="shared" ca="1" si="17"/>
        <v>2</v>
      </c>
      <c r="BN58" s="141">
        <f t="shared" ca="1" si="17"/>
        <v>9</v>
      </c>
      <c r="BO58" s="141">
        <f t="shared" ca="1" si="17"/>
        <v>10</v>
      </c>
      <c r="BP58" s="141">
        <f t="shared" ca="1" si="17"/>
        <v>9</v>
      </c>
      <c r="BQ58" s="141">
        <f t="shared" ca="1" si="17"/>
        <v>9</v>
      </c>
    </row>
    <row r="59" spans="2:69" hidden="1" x14ac:dyDescent="0.25">
      <c r="F59" s="140" t="s">
        <v>189</v>
      </c>
      <c r="G59" s="141">
        <f t="shared" ref="G59:AL59" ca="1" si="18">RANK(G30,G23:G48)+COUNTIF(G23:G30,G30)-1</f>
        <v>12</v>
      </c>
      <c r="H59" s="141">
        <f t="shared" ca="1" si="18"/>
        <v>10</v>
      </c>
      <c r="I59" s="141">
        <f t="shared" ca="1" si="18"/>
        <v>10</v>
      </c>
      <c r="J59" s="141">
        <f t="shared" ca="1" si="18"/>
        <v>2</v>
      </c>
      <c r="K59" s="141">
        <f t="shared" ca="1" si="18"/>
        <v>11</v>
      </c>
      <c r="L59" s="141">
        <f t="shared" ca="1" si="18"/>
        <v>11</v>
      </c>
      <c r="M59" s="141">
        <f t="shared" ca="1" si="18"/>
        <v>9</v>
      </c>
      <c r="N59" s="141">
        <f t="shared" ca="1" si="18"/>
        <v>10</v>
      </c>
      <c r="O59" s="141">
        <f t="shared" ca="1" si="18"/>
        <v>4</v>
      </c>
      <c r="P59" s="141">
        <f t="shared" ca="1" si="18"/>
        <v>12</v>
      </c>
      <c r="Q59" s="141">
        <f t="shared" ca="1" si="18"/>
        <v>9</v>
      </c>
      <c r="R59" s="141">
        <f t="shared" ca="1" si="18"/>
        <v>2</v>
      </c>
      <c r="S59" s="141">
        <f t="shared" ca="1" si="18"/>
        <v>11</v>
      </c>
      <c r="T59" s="141">
        <f t="shared" ca="1" si="18"/>
        <v>11</v>
      </c>
      <c r="U59" s="141">
        <f t="shared" ca="1" si="18"/>
        <v>9</v>
      </c>
      <c r="V59" s="141">
        <f t="shared" ca="1" si="18"/>
        <v>3</v>
      </c>
      <c r="W59" s="141">
        <f t="shared" ca="1" si="18"/>
        <v>11</v>
      </c>
      <c r="X59" s="141">
        <f t="shared" ca="1" si="18"/>
        <v>10</v>
      </c>
      <c r="Y59" s="141">
        <f t="shared" ca="1" si="18"/>
        <v>12</v>
      </c>
      <c r="Z59" s="141">
        <f t="shared" ca="1" si="18"/>
        <v>10</v>
      </c>
      <c r="AA59" s="141">
        <f t="shared" ca="1" si="18"/>
        <v>10</v>
      </c>
      <c r="AB59" s="141">
        <f t="shared" ca="1" si="18"/>
        <v>11</v>
      </c>
      <c r="AC59" s="141">
        <f t="shared" ca="1" si="18"/>
        <v>10</v>
      </c>
      <c r="AD59" s="141">
        <f t="shared" ca="1" si="18"/>
        <v>11</v>
      </c>
      <c r="AE59" s="141">
        <f t="shared" ca="1" si="18"/>
        <v>10</v>
      </c>
      <c r="AF59" s="141">
        <f t="shared" ca="1" si="18"/>
        <v>11</v>
      </c>
      <c r="AG59" s="141">
        <f t="shared" ca="1" si="18"/>
        <v>10</v>
      </c>
      <c r="AH59" s="141">
        <f t="shared" ca="1" si="18"/>
        <v>10</v>
      </c>
      <c r="AI59" s="141">
        <f t="shared" ca="1" si="18"/>
        <v>11</v>
      </c>
      <c r="AJ59" s="141">
        <f t="shared" ca="1" si="18"/>
        <v>3</v>
      </c>
      <c r="AK59" s="141">
        <f t="shared" ca="1" si="18"/>
        <v>10</v>
      </c>
      <c r="AL59" s="141">
        <f t="shared" ca="1" si="18"/>
        <v>10</v>
      </c>
      <c r="AM59" s="141">
        <f t="shared" ref="AM59:BQ59" ca="1" si="19">RANK(AM30,AM23:AM48)+COUNTIF(AM23:AM30,AM30)-1</f>
        <v>2</v>
      </c>
      <c r="AN59" s="141">
        <f t="shared" ca="1" si="19"/>
        <v>3</v>
      </c>
      <c r="AO59" s="141">
        <f t="shared" ca="1" si="19"/>
        <v>10</v>
      </c>
      <c r="AP59" s="141">
        <f t="shared" ca="1" si="19"/>
        <v>4</v>
      </c>
      <c r="AQ59" s="141">
        <f t="shared" ca="1" si="19"/>
        <v>4</v>
      </c>
      <c r="AR59" s="141">
        <f t="shared" ca="1" si="19"/>
        <v>12</v>
      </c>
      <c r="AS59" s="141">
        <f t="shared" ca="1" si="19"/>
        <v>10</v>
      </c>
      <c r="AT59" s="141">
        <f t="shared" ca="1" si="19"/>
        <v>11</v>
      </c>
      <c r="AU59" s="141">
        <f t="shared" ca="1" si="19"/>
        <v>12</v>
      </c>
      <c r="AV59" s="141">
        <f t="shared" ca="1" si="19"/>
        <v>9</v>
      </c>
      <c r="AW59" s="141">
        <f t="shared" ca="1" si="19"/>
        <v>11</v>
      </c>
      <c r="AX59" s="141">
        <f t="shared" ca="1" si="19"/>
        <v>11</v>
      </c>
      <c r="AY59" s="141">
        <f t="shared" ca="1" si="19"/>
        <v>11</v>
      </c>
      <c r="AZ59" s="141">
        <f t="shared" ca="1" si="19"/>
        <v>3</v>
      </c>
      <c r="BA59" s="141">
        <f t="shared" ca="1" si="19"/>
        <v>10</v>
      </c>
      <c r="BB59" s="141">
        <f t="shared" ca="1" si="19"/>
        <v>3</v>
      </c>
      <c r="BC59" s="141">
        <f t="shared" ca="1" si="19"/>
        <v>9</v>
      </c>
      <c r="BD59" s="141">
        <f t="shared" ca="1" si="19"/>
        <v>9</v>
      </c>
      <c r="BE59" s="141">
        <f t="shared" ca="1" si="19"/>
        <v>11</v>
      </c>
      <c r="BF59" s="141">
        <f t="shared" ca="1" si="19"/>
        <v>10</v>
      </c>
      <c r="BG59" s="141">
        <f t="shared" ca="1" si="19"/>
        <v>10</v>
      </c>
      <c r="BH59" s="141">
        <f t="shared" ca="1" si="19"/>
        <v>9</v>
      </c>
      <c r="BI59" s="141">
        <f t="shared" ca="1" si="19"/>
        <v>11</v>
      </c>
      <c r="BJ59" s="141">
        <f t="shared" ca="1" si="19"/>
        <v>11</v>
      </c>
      <c r="BK59" s="141">
        <f t="shared" ca="1" si="19"/>
        <v>9</v>
      </c>
      <c r="BL59" s="141">
        <f t="shared" ca="1" si="19"/>
        <v>11</v>
      </c>
      <c r="BM59" s="141">
        <f t="shared" ca="1" si="19"/>
        <v>10</v>
      </c>
      <c r="BN59" s="141">
        <f t="shared" ca="1" si="19"/>
        <v>10</v>
      </c>
      <c r="BO59" s="141">
        <f t="shared" ca="1" si="19"/>
        <v>11</v>
      </c>
      <c r="BP59" s="141">
        <f t="shared" ca="1" si="19"/>
        <v>2</v>
      </c>
      <c r="BQ59" s="141">
        <f t="shared" ca="1" si="19"/>
        <v>3</v>
      </c>
    </row>
    <row r="60" spans="2:69" hidden="1" x14ac:dyDescent="0.25">
      <c r="F60" s="140" t="s">
        <v>190</v>
      </c>
      <c r="G60" s="141">
        <f t="shared" ref="G60:AL60" ca="1" si="20">RANK(G31,G23:G48)+COUNTIF(G23:G31,G31)-1</f>
        <v>2</v>
      </c>
      <c r="H60" s="141">
        <f t="shared" ca="1" si="20"/>
        <v>11</v>
      </c>
      <c r="I60" s="141">
        <f t="shared" ca="1" si="20"/>
        <v>11</v>
      </c>
      <c r="J60" s="141">
        <f t="shared" ca="1" si="20"/>
        <v>12</v>
      </c>
      <c r="K60" s="141">
        <f t="shared" ca="1" si="20"/>
        <v>12</v>
      </c>
      <c r="L60" s="141">
        <f t="shared" ca="1" si="20"/>
        <v>12</v>
      </c>
      <c r="M60" s="141">
        <f t="shared" ca="1" si="20"/>
        <v>10</v>
      </c>
      <c r="N60" s="141">
        <f t="shared" ca="1" si="20"/>
        <v>11</v>
      </c>
      <c r="O60" s="141">
        <f t="shared" ca="1" si="20"/>
        <v>10</v>
      </c>
      <c r="P60" s="141">
        <f t="shared" ca="1" si="20"/>
        <v>13</v>
      </c>
      <c r="Q60" s="141">
        <f t="shared" ca="1" si="20"/>
        <v>10</v>
      </c>
      <c r="R60" s="141">
        <f t="shared" ca="1" si="20"/>
        <v>12</v>
      </c>
      <c r="S60" s="141">
        <f t="shared" ca="1" si="20"/>
        <v>12</v>
      </c>
      <c r="T60" s="141">
        <f t="shared" ca="1" si="20"/>
        <v>12</v>
      </c>
      <c r="U60" s="141">
        <f t="shared" ca="1" si="20"/>
        <v>10</v>
      </c>
      <c r="V60" s="141">
        <f t="shared" ca="1" si="20"/>
        <v>10</v>
      </c>
      <c r="W60" s="141">
        <f t="shared" ca="1" si="20"/>
        <v>12</v>
      </c>
      <c r="X60" s="141">
        <f t="shared" ca="1" si="20"/>
        <v>11</v>
      </c>
      <c r="Y60" s="141">
        <f t="shared" ca="1" si="20"/>
        <v>2</v>
      </c>
      <c r="Z60" s="141">
        <f t="shared" ca="1" si="20"/>
        <v>11</v>
      </c>
      <c r="AA60" s="141">
        <f t="shared" ca="1" si="20"/>
        <v>11</v>
      </c>
      <c r="AB60" s="141">
        <f t="shared" ca="1" si="20"/>
        <v>12</v>
      </c>
      <c r="AC60" s="141">
        <f t="shared" ca="1" si="20"/>
        <v>11</v>
      </c>
      <c r="AD60" s="141">
        <f t="shared" ca="1" si="20"/>
        <v>2</v>
      </c>
      <c r="AE60" s="141">
        <f t="shared" ca="1" si="20"/>
        <v>11</v>
      </c>
      <c r="AF60" s="141">
        <f t="shared" ca="1" si="20"/>
        <v>12</v>
      </c>
      <c r="AG60" s="141">
        <f t="shared" ca="1" si="20"/>
        <v>3</v>
      </c>
      <c r="AH60" s="141">
        <f t="shared" ca="1" si="20"/>
        <v>11</v>
      </c>
      <c r="AI60" s="141">
        <f t="shared" ca="1" si="20"/>
        <v>12</v>
      </c>
      <c r="AJ60" s="141">
        <f t="shared" ca="1" si="20"/>
        <v>11</v>
      </c>
      <c r="AK60" s="141">
        <f t="shared" ca="1" si="20"/>
        <v>4</v>
      </c>
      <c r="AL60" s="141">
        <f t="shared" ca="1" si="20"/>
        <v>11</v>
      </c>
      <c r="AM60" s="141">
        <f t="shared" ref="AM60:BQ60" ca="1" si="21">RANK(AM31,AM23:AM48)+COUNTIF(AM23:AM31,AM31)-1</f>
        <v>12</v>
      </c>
      <c r="AN60" s="141">
        <f t="shared" ca="1" si="21"/>
        <v>11</v>
      </c>
      <c r="AO60" s="141">
        <f t="shared" ca="1" si="21"/>
        <v>11</v>
      </c>
      <c r="AP60" s="141">
        <f t="shared" ca="1" si="21"/>
        <v>10</v>
      </c>
      <c r="AQ60" s="141">
        <f t="shared" ca="1" si="21"/>
        <v>10</v>
      </c>
      <c r="AR60" s="141">
        <f t="shared" ca="1" si="21"/>
        <v>13</v>
      </c>
      <c r="AS60" s="141">
        <f t="shared" ca="1" si="21"/>
        <v>11</v>
      </c>
      <c r="AT60" s="141">
        <f t="shared" ca="1" si="21"/>
        <v>12</v>
      </c>
      <c r="AU60" s="141">
        <f t="shared" ca="1" si="21"/>
        <v>2</v>
      </c>
      <c r="AV60" s="141">
        <f t="shared" ca="1" si="21"/>
        <v>10</v>
      </c>
      <c r="AW60" s="141">
        <f t="shared" ca="1" si="21"/>
        <v>12</v>
      </c>
      <c r="AX60" s="141">
        <f t="shared" ca="1" si="21"/>
        <v>12</v>
      </c>
      <c r="AY60" s="141">
        <f t="shared" ca="1" si="21"/>
        <v>12</v>
      </c>
      <c r="AZ60" s="141">
        <f t="shared" ca="1" si="21"/>
        <v>10</v>
      </c>
      <c r="BA60" s="141">
        <f t="shared" ca="1" si="21"/>
        <v>11</v>
      </c>
      <c r="BB60" s="141">
        <f t="shared" ca="1" si="21"/>
        <v>11</v>
      </c>
      <c r="BC60" s="141">
        <f t="shared" ca="1" si="21"/>
        <v>10</v>
      </c>
      <c r="BD60" s="141">
        <f t="shared" ca="1" si="21"/>
        <v>10</v>
      </c>
      <c r="BE60" s="141">
        <f t="shared" ca="1" si="21"/>
        <v>2</v>
      </c>
      <c r="BF60" s="141">
        <f t="shared" ca="1" si="21"/>
        <v>11</v>
      </c>
      <c r="BG60" s="141">
        <f t="shared" ca="1" si="21"/>
        <v>3</v>
      </c>
      <c r="BH60" s="141">
        <f t="shared" ca="1" si="21"/>
        <v>10</v>
      </c>
      <c r="BI60" s="141">
        <f t="shared" ca="1" si="21"/>
        <v>12</v>
      </c>
      <c r="BJ60" s="141">
        <f t="shared" ca="1" si="21"/>
        <v>2</v>
      </c>
      <c r="BK60" s="141">
        <f t="shared" ca="1" si="21"/>
        <v>10</v>
      </c>
      <c r="BL60" s="141">
        <f t="shared" ca="1" si="21"/>
        <v>2</v>
      </c>
      <c r="BM60" s="141">
        <f t="shared" ca="1" si="21"/>
        <v>3</v>
      </c>
      <c r="BN60" s="141">
        <f t="shared" ca="1" si="21"/>
        <v>11</v>
      </c>
      <c r="BO60" s="141">
        <f t="shared" ca="1" si="21"/>
        <v>2</v>
      </c>
      <c r="BP60" s="141">
        <f t="shared" ca="1" si="21"/>
        <v>10</v>
      </c>
      <c r="BQ60" s="141">
        <f t="shared" ca="1" si="21"/>
        <v>10</v>
      </c>
    </row>
    <row r="61" spans="2:69" hidden="1" x14ac:dyDescent="0.25">
      <c r="F61" s="140" t="s">
        <v>184</v>
      </c>
      <c r="G61" s="141">
        <f t="shared" ref="G61:AL61" ca="1" si="22">RANK(G32,G23:G48)+COUNTIF(G23:G32,G32)-1</f>
        <v>3</v>
      </c>
      <c r="H61" s="141">
        <f t="shared" ca="1" si="22"/>
        <v>12</v>
      </c>
      <c r="I61" s="141">
        <f t="shared" ca="1" si="22"/>
        <v>12</v>
      </c>
      <c r="J61" s="141">
        <f t="shared" ca="1" si="22"/>
        <v>13</v>
      </c>
      <c r="K61" s="141">
        <f t="shared" ca="1" si="22"/>
        <v>13</v>
      </c>
      <c r="L61" s="141">
        <f t="shared" ca="1" si="22"/>
        <v>13</v>
      </c>
      <c r="M61" s="141">
        <f t="shared" ca="1" si="22"/>
        <v>11</v>
      </c>
      <c r="N61" s="141">
        <f t="shared" ca="1" si="22"/>
        <v>12</v>
      </c>
      <c r="O61" s="141">
        <f t="shared" ca="1" si="22"/>
        <v>11</v>
      </c>
      <c r="P61" s="141">
        <f t="shared" ca="1" si="22"/>
        <v>14</v>
      </c>
      <c r="Q61" s="141">
        <f t="shared" ca="1" si="22"/>
        <v>11</v>
      </c>
      <c r="R61" s="141">
        <f t="shared" ca="1" si="22"/>
        <v>13</v>
      </c>
      <c r="S61" s="141">
        <f t="shared" ca="1" si="22"/>
        <v>3</v>
      </c>
      <c r="T61" s="141">
        <f t="shared" ca="1" si="22"/>
        <v>13</v>
      </c>
      <c r="U61" s="141">
        <f t="shared" ca="1" si="22"/>
        <v>11</v>
      </c>
      <c r="V61" s="141">
        <f t="shared" ca="1" si="22"/>
        <v>11</v>
      </c>
      <c r="W61" s="141">
        <f t="shared" ca="1" si="22"/>
        <v>13</v>
      </c>
      <c r="X61" s="141">
        <f t="shared" ca="1" si="22"/>
        <v>12</v>
      </c>
      <c r="Y61" s="141">
        <f t="shared" ca="1" si="22"/>
        <v>13</v>
      </c>
      <c r="Z61" s="141">
        <f t="shared" ca="1" si="22"/>
        <v>12</v>
      </c>
      <c r="AA61" s="141">
        <f t="shared" ca="1" si="22"/>
        <v>12</v>
      </c>
      <c r="AB61" s="141">
        <f t="shared" ca="1" si="22"/>
        <v>13</v>
      </c>
      <c r="AC61" s="141">
        <f t="shared" ca="1" si="22"/>
        <v>4</v>
      </c>
      <c r="AD61" s="141">
        <f t="shared" ca="1" si="22"/>
        <v>12</v>
      </c>
      <c r="AE61" s="141">
        <f t="shared" ca="1" si="22"/>
        <v>12</v>
      </c>
      <c r="AF61" s="141">
        <f t="shared" ca="1" si="22"/>
        <v>13</v>
      </c>
      <c r="AG61" s="141">
        <f t="shared" ca="1" si="22"/>
        <v>11</v>
      </c>
      <c r="AH61" s="141">
        <f t="shared" ca="1" si="22"/>
        <v>12</v>
      </c>
      <c r="AI61" s="141">
        <f t="shared" ca="1" si="22"/>
        <v>13</v>
      </c>
      <c r="AJ61" s="141">
        <f t="shared" ca="1" si="22"/>
        <v>12</v>
      </c>
      <c r="AK61" s="141">
        <f t="shared" ca="1" si="22"/>
        <v>11</v>
      </c>
      <c r="AL61" s="141">
        <f t="shared" ca="1" si="22"/>
        <v>12</v>
      </c>
      <c r="AM61" s="141">
        <f t="shared" ref="AM61:BQ61" ca="1" si="23">RANK(AM32,AM23:AM48)+COUNTIF(AM23:AM32,AM32)-1</f>
        <v>13</v>
      </c>
      <c r="AN61" s="141">
        <f t="shared" ca="1" si="23"/>
        <v>12</v>
      </c>
      <c r="AO61" s="141">
        <f t="shared" ca="1" si="23"/>
        <v>12</v>
      </c>
      <c r="AP61" s="141">
        <f t="shared" ca="1" si="23"/>
        <v>11</v>
      </c>
      <c r="AQ61" s="141">
        <f t="shared" ca="1" si="23"/>
        <v>11</v>
      </c>
      <c r="AR61" s="141">
        <f t="shared" ca="1" si="23"/>
        <v>2</v>
      </c>
      <c r="AS61" s="141">
        <f t="shared" ca="1" si="23"/>
        <v>3</v>
      </c>
      <c r="AT61" s="141">
        <f t="shared" ca="1" si="23"/>
        <v>13</v>
      </c>
      <c r="AU61" s="141">
        <f t="shared" ca="1" si="23"/>
        <v>13</v>
      </c>
      <c r="AV61" s="141">
        <f t="shared" ca="1" si="23"/>
        <v>11</v>
      </c>
      <c r="AW61" s="141">
        <f t="shared" ca="1" si="23"/>
        <v>13</v>
      </c>
      <c r="AX61" s="141">
        <f t="shared" ca="1" si="23"/>
        <v>13</v>
      </c>
      <c r="AY61" s="141">
        <f t="shared" ca="1" si="23"/>
        <v>13</v>
      </c>
      <c r="AZ61" s="141">
        <f t="shared" ca="1" si="23"/>
        <v>11</v>
      </c>
      <c r="BA61" s="141">
        <f t="shared" ca="1" si="23"/>
        <v>12</v>
      </c>
      <c r="BB61" s="141">
        <f t="shared" ca="1" si="23"/>
        <v>12</v>
      </c>
      <c r="BC61" s="141">
        <f t="shared" ca="1" si="23"/>
        <v>11</v>
      </c>
      <c r="BD61" s="141">
        <f t="shared" ca="1" si="23"/>
        <v>11</v>
      </c>
      <c r="BE61" s="141">
        <f t="shared" ca="1" si="23"/>
        <v>12</v>
      </c>
      <c r="BF61" s="141">
        <f t="shared" ca="1" si="23"/>
        <v>12</v>
      </c>
      <c r="BG61" s="141">
        <f t="shared" ca="1" si="23"/>
        <v>11</v>
      </c>
      <c r="BH61" s="141">
        <f t="shared" ca="1" si="23"/>
        <v>11</v>
      </c>
      <c r="BI61" s="141">
        <f t="shared" ca="1" si="23"/>
        <v>13</v>
      </c>
      <c r="BJ61" s="141">
        <f t="shared" ca="1" si="23"/>
        <v>12</v>
      </c>
      <c r="BK61" s="141">
        <f t="shared" ca="1" si="23"/>
        <v>11</v>
      </c>
      <c r="BL61" s="141">
        <f t="shared" ca="1" si="23"/>
        <v>12</v>
      </c>
      <c r="BM61" s="141">
        <f t="shared" ca="1" si="23"/>
        <v>11</v>
      </c>
      <c r="BN61" s="141">
        <f t="shared" ca="1" si="23"/>
        <v>12</v>
      </c>
      <c r="BO61" s="141">
        <f t="shared" ca="1" si="23"/>
        <v>12</v>
      </c>
      <c r="BP61" s="141">
        <f t="shared" ca="1" si="23"/>
        <v>11</v>
      </c>
      <c r="BQ61" s="141">
        <f t="shared" ca="1" si="23"/>
        <v>11</v>
      </c>
    </row>
    <row r="62" spans="2:69" hidden="1" x14ac:dyDescent="0.25">
      <c r="F62" s="140" t="s">
        <v>205</v>
      </c>
      <c r="G62" s="141">
        <f t="shared" ref="G62:AL62" ca="1" si="24">RANK(G33,G23:G48)+COUNTIF(G23:G33,G33)-1</f>
        <v>13</v>
      </c>
      <c r="H62" s="141">
        <f t="shared" ca="1" si="24"/>
        <v>13</v>
      </c>
      <c r="I62" s="141">
        <f t="shared" ca="1" si="24"/>
        <v>13</v>
      </c>
      <c r="J62" s="141">
        <f t="shared" ca="1" si="24"/>
        <v>14</v>
      </c>
      <c r="K62" s="141">
        <f t="shared" ca="1" si="24"/>
        <v>3</v>
      </c>
      <c r="L62" s="141">
        <f t="shared" ca="1" si="24"/>
        <v>3</v>
      </c>
      <c r="M62" s="141">
        <f t="shared" ca="1" si="24"/>
        <v>12</v>
      </c>
      <c r="N62" s="141">
        <f t="shared" ca="1" si="24"/>
        <v>13</v>
      </c>
      <c r="O62" s="141">
        <f t="shared" ca="1" si="24"/>
        <v>12</v>
      </c>
      <c r="P62" s="141">
        <f t="shared" ca="1" si="24"/>
        <v>2</v>
      </c>
      <c r="Q62" s="141">
        <f t="shared" ca="1" si="24"/>
        <v>12</v>
      </c>
      <c r="R62" s="141">
        <f t="shared" ca="1" si="24"/>
        <v>14</v>
      </c>
      <c r="S62" s="141">
        <f t="shared" ca="1" si="24"/>
        <v>13</v>
      </c>
      <c r="T62" s="141">
        <f t="shared" ca="1" si="24"/>
        <v>3</v>
      </c>
      <c r="U62" s="141">
        <f t="shared" ca="1" si="24"/>
        <v>12</v>
      </c>
      <c r="V62" s="141">
        <f t="shared" ca="1" si="24"/>
        <v>12</v>
      </c>
      <c r="W62" s="141">
        <f t="shared" ca="1" si="24"/>
        <v>3</v>
      </c>
      <c r="X62" s="141">
        <f t="shared" ca="1" si="24"/>
        <v>13</v>
      </c>
      <c r="Y62" s="141">
        <f t="shared" ca="1" si="24"/>
        <v>3</v>
      </c>
      <c r="Z62" s="141">
        <f t="shared" ca="1" si="24"/>
        <v>13</v>
      </c>
      <c r="AA62" s="141">
        <f t="shared" ca="1" si="24"/>
        <v>13</v>
      </c>
      <c r="AB62" s="141">
        <f t="shared" ca="1" si="24"/>
        <v>3</v>
      </c>
      <c r="AC62" s="141">
        <f t="shared" ca="1" si="24"/>
        <v>12</v>
      </c>
      <c r="AD62" s="141">
        <f t="shared" ca="1" si="24"/>
        <v>13</v>
      </c>
      <c r="AE62" s="141">
        <f t="shared" ca="1" si="24"/>
        <v>13</v>
      </c>
      <c r="AF62" s="141">
        <f t="shared" ca="1" si="24"/>
        <v>14</v>
      </c>
      <c r="AG62" s="141">
        <f t="shared" ca="1" si="24"/>
        <v>12</v>
      </c>
      <c r="AH62" s="141">
        <f t="shared" ca="1" si="24"/>
        <v>4</v>
      </c>
      <c r="AI62" s="141">
        <f t="shared" ca="1" si="24"/>
        <v>14</v>
      </c>
      <c r="AJ62" s="141">
        <f t="shared" ca="1" si="24"/>
        <v>13</v>
      </c>
      <c r="AK62" s="141">
        <f t="shared" ca="1" si="24"/>
        <v>12</v>
      </c>
      <c r="AL62" s="141">
        <f t="shared" ca="1" si="24"/>
        <v>13</v>
      </c>
      <c r="AM62" s="141">
        <f t="shared" ref="AM62:BQ62" ca="1" si="25">RANK(AM33,AM23:AM48)+COUNTIF(AM23:AM33,AM33)-1</f>
        <v>14</v>
      </c>
      <c r="AN62" s="141">
        <f t="shared" ca="1" si="25"/>
        <v>13</v>
      </c>
      <c r="AO62" s="141">
        <f t="shared" ca="1" si="25"/>
        <v>13</v>
      </c>
      <c r="AP62" s="141">
        <f t="shared" ca="1" si="25"/>
        <v>12</v>
      </c>
      <c r="AQ62" s="141">
        <f t="shared" ca="1" si="25"/>
        <v>12</v>
      </c>
      <c r="AR62" s="141">
        <f t="shared" ca="1" si="25"/>
        <v>14</v>
      </c>
      <c r="AS62" s="141">
        <f t="shared" ca="1" si="25"/>
        <v>12</v>
      </c>
      <c r="AT62" s="141">
        <f t="shared" ca="1" si="25"/>
        <v>14</v>
      </c>
      <c r="AU62" s="141">
        <f t="shared" ca="1" si="25"/>
        <v>3</v>
      </c>
      <c r="AV62" s="141">
        <f t="shared" ca="1" si="25"/>
        <v>12</v>
      </c>
      <c r="AW62" s="141">
        <f t="shared" ca="1" si="25"/>
        <v>14</v>
      </c>
      <c r="AX62" s="141">
        <f t="shared" ca="1" si="25"/>
        <v>14</v>
      </c>
      <c r="AY62" s="141">
        <f t="shared" ca="1" si="25"/>
        <v>3</v>
      </c>
      <c r="AZ62" s="141">
        <f t="shared" ca="1" si="25"/>
        <v>12</v>
      </c>
      <c r="BA62" s="141">
        <f t="shared" ca="1" si="25"/>
        <v>13</v>
      </c>
      <c r="BB62" s="141">
        <f t="shared" ca="1" si="25"/>
        <v>13</v>
      </c>
      <c r="BC62" s="141">
        <f t="shared" ca="1" si="25"/>
        <v>12</v>
      </c>
      <c r="BD62" s="141">
        <f t="shared" ca="1" si="25"/>
        <v>12</v>
      </c>
      <c r="BE62" s="141">
        <f t="shared" ca="1" si="25"/>
        <v>13</v>
      </c>
      <c r="BF62" s="141">
        <f t="shared" ca="1" si="25"/>
        <v>13</v>
      </c>
      <c r="BG62" s="141">
        <f t="shared" ca="1" si="25"/>
        <v>12</v>
      </c>
      <c r="BH62" s="141">
        <f t="shared" ca="1" si="25"/>
        <v>12</v>
      </c>
      <c r="BI62" s="141">
        <f t="shared" ca="1" si="25"/>
        <v>14</v>
      </c>
      <c r="BJ62" s="141">
        <f t="shared" ca="1" si="25"/>
        <v>13</v>
      </c>
      <c r="BK62" s="141">
        <f t="shared" ca="1" si="25"/>
        <v>12</v>
      </c>
      <c r="BL62" s="141">
        <f t="shared" ca="1" si="25"/>
        <v>13</v>
      </c>
      <c r="BM62" s="141">
        <f t="shared" ca="1" si="25"/>
        <v>12</v>
      </c>
      <c r="BN62" s="141">
        <f t="shared" ca="1" si="25"/>
        <v>13</v>
      </c>
      <c r="BO62" s="141">
        <f t="shared" ca="1" si="25"/>
        <v>13</v>
      </c>
      <c r="BP62" s="141">
        <f t="shared" ca="1" si="25"/>
        <v>12</v>
      </c>
      <c r="BQ62" s="141">
        <f t="shared" ca="1" si="25"/>
        <v>12</v>
      </c>
    </row>
    <row r="63" spans="2:69" hidden="1" x14ac:dyDescent="0.25">
      <c r="F63" s="140" t="s">
        <v>191</v>
      </c>
      <c r="G63" s="141">
        <f t="shared" ref="G63:AL63" ca="1" si="26">RANK(G34,G23:G48)+COUNTIF(G23:G34,G34)-1</f>
        <v>14</v>
      </c>
      <c r="H63" s="141">
        <f t="shared" ca="1" si="26"/>
        <v>14</v>
      </c>
      <c r="I63" s="141">
        <f t="shared" ca="1" si="26"/>
        <v>14</v>
      </c>
      <c r="J63" s="141">
        <f t="shared" ca="1" si="26"/>
        <v>3</v>
      </c>
      <c r="K63" s="141">
        <f t="shared" ca="1" si="26"/>
        <v>14</v>
      </c>
      <c r="L63" s="141">
        <f t="shared" ca="1" si="26"/>
        <v>4</v>
      </c>
      <c r="M63" s="141">
        <f t="shared" ca="1" si="26"/>
        <v>13</v>
      </c>
      <c r="N63" s="141">
        <f t="shared" ca="1" si="26"/>
        <v>14</v>
      </c>
      <c r="O63" s="141">
        <f t="shared" ca="1" si="26"/>
        <v>13</v>
      </c>
      <c r="P63" s="141">
        <f t="shared" ca="1" si="26"/>
        <v>3</v>
      </c>
      <c r="Q63" s="141">
        <f t="shared" ca="1" si="26"/>
        <v>13</v>
      </c>
      <c r="R63" s="141">
        <f t="shared" ca="1" si="26"/>
        <v>3</v>
      </c>
      <c r="S63" s="141">
        <f t="shared" ca="1" si="26"/>
        <v>14</v>
      </c>
      <c r="T63" s="141">
        <f t="shared" ca="1" si="26"/>
        <v>14</v>
      </c>
      <c r="U63" s="141">
        <f t="shared" ca="1" si="26"/>
        <v>13</v>
      </c>
      <c r="V63" s="141">
        <f t="shared" ca="1" si="26"/>
        <v>13</v>
      </c>
      <c r="W63" s="141">
        <f t="shared" ca="1" si="26"/>
        <v>14</v>
      </c>
      <c r="X63" s="141">
        <f t="shared" ca="1" si="26"/>
        <v>4</v>
      </c>
      <c r="Y63" s="141">
        <f t="shared" ca="1" si="26"/>
        <v>14</v>
      </c>
      <c r="Z63" s="141">
        <f t="shared" ca="1" si="26"/>
        <v>4</v>
      </c>
      <c r="AA63" s="141">
        <f t="shared" ca="1" si="26"/>
        <v>2</v>
      </c>
      <c r="AB63" s="141">
        <f t="shared" ca="1" si="26"/>
        <v>14</v>
      </c>
      <c r="AC63" s="141">
        <f t="shared" ca="1" si="26"/>
        <v>13</v>
      </c>
      <c r="AD63" s="141">
        <f t="shared" ca="1" si="26"/>
        <v>14</v>
      </c>
      <c r="AE63" s="141">
        <f t="shared" ca="1" si="26"/>
        <v>14</v>
      </c>
      <c r="AF63" s="141">
        <f t="shared" ca="1" si="26"/>
        <v>3</v>
      </c>
      <c r="AG63" s="141">
        <f t="shared" ca="1" si="26"/>
        <v>13</v>
      </c>
      <c r="AH63" s="141">
        <f t="shared" ca="1" si="26"/>
        <v>13</v>
      </c>
      <c r="AI63" s="141">
        <f t="shared" ca="1" si="26"/>
        <v>15</v>
      </c>
      <c r="AJ63" s="141">
        <f t="shared" ca="1" si="26"/>
        <v>4</v>
      </c>
      <c r="AK63" s="141">
        <f t="shared" ca="1" si="26"/>
        <v>13</v>
      </c>
      <c r="AL63" s="141">
        <f t="shared" ca="1" si="26"/>
        <v>14</v>
      </c>
      <c r="AM63" s="141">
        <f t="shared" ref="AM63:BQ63" ca="1" si="27">RANK(AM34,AM23:AM48)+COUNTIF(AM23:AM34,AM34)-1</f>
        <v>3</v>
      </c>
      <c r="AN63" s="141">
        <f t="shared" ca="1" si="27"/>
        <v>14</v>
      </c>
      <c r="AO63" s="141">
        <f t="shared" ca="1" si="27"/>
        <v>2</v>
      </c>
      <c r="AP63" s="141">
        <f t="shared" ca="1" si="27"/>
        <v>13</v>
      </c>
      <c r="AQ63" s="141">
        <f t="shared" ca="1" si="27"/>
        <v>13</v>
      </c>
      <c r="AR63" s="141">
        <f t="shared" ca="1" si="27"/>
        <v>15</v>
      </c>
      <c r="AS63" s="141">
        <f t="shared" ca="1" si="27"/>
        <v>13</v>
      </c>
      <c r="AT63" s="141">
        <f t="shared" ca="1" si="27"/>
        <v>15</v>
      </c>
      <c r="AU63" s="141">
        <f t="shared" ca="1" si="27"/>
        <v>4</v>
      </c>
      <c r="AV63" s="141">
        <f t="shared" ca="1" si="27"/>
        <v>13</v>
      </c>
      <c r="AW63" s="141">
        <f t="shared" ca="1" si="27"/>
        <v>15</v>
      </c>
      <c r="AX63" s="141">
        <f t="shared" ca="1" si="27"/>
        <v>15</v>
      </c>
      <c r="AY63" s="141">
        <f t="shared" ca="1" si="27"/>
        <v>14</v>
      </c>
      <c r="AZ63" s="141">
        <f t="shared" ca="1" si="27"/>
        <v>13</v>
      </c>
      <c r="BA63" s="141">
        <f t="shared" ca="1" si="27"/>
        <v>14</v>
      </c>
      <c r="BB63" s="141">
        <f t="shared" ca="1" si="27"/>
        <v>14</v>
      </c>
      <c r="BC63" s="141">
        <f t="shared" ca="1" si="27"/>
        <v>13</v>
      </c>
      <c r="BD63" s="141">
        <f t="shared" ca="1" si="27"/>
        <v>13</v>
      </c>
      <c r="BE63" s="141">
        <f t="shared" ca="1" si="27"/>
        <v>14</v>
      </c>
      <c r="BF63" s="141">
        <f t="shared" ca="1" si="27"/>
        <v>14</v>
      </c>
      <c r="BG63" s="141">
        <f t="shared" ca="1" si="27"/>
        <v>13</v>
      </c>
      <c r="BH63" s="141">
        <f t="shared" ca="1" si="27"/>
        <v>13</v>
      </c>
      <c r="BI63" s="141">
        <f t="shared" ca="1" si="27"/>
        <v>15</v>
      </c>
      <c r="BJ63" s="141">
        <f t="shared" ca="1" si="27"/>
        <v>14</v>
      </c>
      <c r="BK63" s="141">
        <f t="shared" ca="1" si="27"/>
        <v>13</v>
      </c>
      <c r="BL63" s="141">
        <f t="shared" ca="1" si="27"/>
        <v>14</v>
      </c>
      <c r="BM63" s="141">
        <f t="shared" ca="1" si="27"/>
        <v>13</v>
      </c>
      <c r="BN63" s="141">
        <f t="shared" ca="1" si="27"/>
        <v>14</v>
      </c>
      <c r="BO63" s="141">
        <f t="shared" ca="1" si="27"/>
        <v>14</v>
      </c>
      <c r="BP63" s="141">
        <f t="shared" ca="1" si="27"/>
        <v>13</v>
      </c>
      <c r="BQ63" s="141">
        <f t="shared" ca="1" si="27"/>
        <v>13</v>
      </c>
    </row>
    <row r="64" spans="2:69" hidden="1" x14ac:dyDescent="0.25">
      <c r="F64" s="140" t="s">
        <v>192</v>
      </c>
      <c r="G64" s="141">
        <f t="shared" ref="G64:AL64" ca="1" si="28">RANK(G35,G23:G48)+COUNTIF(G23:G35,G35)-1</f>
        <v>4</v>
      </c>
      <c r="H64" s="141">
        <f t="shared" ca="1" si="28"/>
        <v>15</v>
      </c>
      <c r="I64" s="141">
        <f t="shared" ca="1" si="28"/>
        <v>15</v>
      </c>
      <c r="J64" s="141">
        <f t="shared" ca="1" si="28"/>
        <v>15</v>
      </c>
      <c r="K64" s="141">
        <f t="shared" ca="1" si="28"/>
        <v>15</v>
      </c>
      <c r="L64" s="141">
        <f t="shared" ca="1" si="28"/>
        <v>14</v>
      </c>
      <c r="M64" s="141">
        <f t="shared" ca="1" si="28"/>
        <v>14</v>
      </c>
      <c r="N64" s="141">
        <f t="shared" ca="1" si="28"/>
        <v>15</v>
      </c>
      <c r="O64" s="141">
        <f t="shared" ca="1" si="28"/>
        <v>14</v>
      </c>
      <c r="P64" s="141">
        <f t="shared" ca="1" si="28"/>
        <v>15</v>
      </c>
      <c r="Q64" s="141">
        <f t="shared" ca="1" si="28"/>
        <v>14</v>
      </c>
      <c r="R64" s="141">
        <f t="shared" ca="1" si="28"/>
        <v>15</v>
      </c>
      <c r="S64" s="141">
        <f t="shared" ca="1" si="28"/>
        <v>4</v>
      </c>
      <c r="T64" s="141">
        <f t="shared" ca="1" si="28"/>
        <v>4</v>
      </c>
      <c r="U64" s="141">
        <f t="shared" ca="1" si="28"/>
        <v>14</v>
      </c>
      <c r="V64" s="141">
        <f t="shared" ca="1" si="28"/>
        <v>14</v>
      </c>
      <c r="W64" s="141">
        <f t="shared" ca="1" si="28"/>
        <v>4</v>
      </c>
      <c r="X64" s="141">
        <f t="shared" ca="1" si="28"/>
        <v>14</v>
      </c>
      <c r="Y64" s="141">
        <f t="shared" ca="1" si="28"/>
        <v>15</v>
      </c>
      <c r="Z64" s="141">
        <f t="shared" ca="1" si="28"/>
        <v>14</v>
      </c>
      <c r="AA64" s="141">
        <f t="shared" ca="1" si="28"/>
        <v>14</v>
      </c>
      <c r="AB64" s="141">
        <f t="shared" ca="1" si="28"/>
        <v>15</v>
      </c>
      <c r="AC64" s="141">
        <f t="shared" ca="1" si="28"/>
        <v>14</v>
      </c>
      <c r="AD64" s="141">
        <f t="shared" ca="1" si="28"/>
        <v>3</v>
      </c>
      <c r="AE64" s="141">
        <f t="shared" ca="1" si="28"/>
        <v>15</v>
      </c>
      <c r="AF64" s="141">
        <f t="shared" ca="1" si="28"/>
        <v>15</v>
      </c>
      <c r="AG64" s="141">
        <f t="shared" ca="1" si="28"/>
        <v>14</v>
      </c>
      <c r="AH64" s="141">
        <f t="shared" ca="1" si="28"/>
        <v>14</v>
      </c>
      <c r="AI64" s="141">
        <f t="shared" ca="1" si="28"/>
        <v>16</v>
      </c>
      <c r="AJ64" s="141">
        <f t="shared" ca="1" si="28"/>
        <v>14</v>
      </c>
      <c r="AK64" s="141">
        <f t="shared" ca="1" si="28"/>
        <v>14</v>
      </c>
      <c r="AL64" s="141">
        <f t="shared" ca="1" si="28"/>
        <v>15</v>
      </c>
      <c r="AM64" s="141">
        <f t="shared" ref="AM64:BQ64" ca="1" si="29">RANK(AM35,AM23:AM48)+COUNTIF(AM23:AM35,AM35)-1</f>
        <v>15</v>
      </c>
      <c r="AN64" s="141">
        <f t="shared" ca="1" si="29"/>
        <v>15</v>
      </c>
      <c r="AO64" s="141">
        <f t="shared" ca="1" si="29"/>
        <v>14</v>
      </c>
      <c r="AP64" s="141">
        <f t="shared" ca="1" si="29"/>
        <v>14</v>
      </c>
      <c r="AQ64" s="141">
        <f t="shared" ca="1" si="29"/>
        <v>14</v>
      </c>
      <c r="AR64" s="141">
        <f t="shared" ca="1" si="29"/>
        <v>16</v>
      </c>
      <c r="AS64" s="141">
        <f t="shared" ca="1" si="29"/>
        <v>14</v>
      </c>
      <c r="AT64" s="141">
        <f t="shared" ca="1" si="29"/>
        <v>16</v>
      </c>
      <c r="AU64" s="141">
        <f t="shared" ca="1" si="29"/>
        <v>14</v>
      </c>
      <c r="AV64" s="141">
        <f t="shared" ca="1" si="29"/>
        <v>14</v>
      </c>
      <c r="AW64" s="141">
        <f t="shared" ca="1" si="29"/>
        <v>3</v>
      </c>
      <c r="AX64" s="141">
        <f t="shared" ca="1" si="29"/>
        <v>16</v>
      </c>
      <c r="AY64" s="141">
        <f t="shared" ca="1" si="29"/>
        <v>15</v>
      </c>
      <c r="AZ64" s="141">
        <f t="shared" ca="1" si="29"/>
        <v>14</v>
      </c>
      <c r="BA64" s="141">
        <f t="shared" ca="1" si="29"/>
        <v>15</v>
      </c>
      <c r="BB64" s="141">
        <f t="shared" ca="1" si="29"/>
        <v>4</v>
      </c>
      <c r="BC64" s="141">
        <f t="shared" ca="1" si="29"/>
        <v>14</v>
      </c>
      <c r="BD64" s="141">
        <f t="shared" ca="1" si="29"/>
        <v>14</v>
      </c>
      <c r="BE64" s="141">
        <f t="shared" ca="1" si="29"/>
        <v>15</v>
      </c>
      <c r="BF64" s="141">
        <f t="shared" ca="1" si="29"/>
        <v>3</v>
      </c>
      <c r="BG64" s="141">
        <f t="shared" ca="1" si="29"/>
        <v>14</v>
      </c>
      <c r="BH64" s="141">
        <f t="shared" ca="1" si="29"/>
        <v>14</v>
      </c>
      <c r="BI64" s="141">
        <f t="shared" ca="1" si="29"/>
        <v>16</v>
      </c>
      <c r="BJ64" s="141">
        <f t="shared" ca="1" si="29"/>
        <v>15</v>
      </c>
      <c r="BK64" s="141">
        <f t="shared" ca="1" si="29"/>
        <v>14</v>
      </c>
      <c r="BL64" s="141">
        <f t="shared" ca="1" si="29"/>
        <v>15</v>
      </c>
      <c r="BM64" s="141">
        <f t="shared" ca="1" si="29"/>
        <v>14</v>
      </c>
      <c r="BN64" s="141">
        <f t="shared" ca="1" si="29"/>
        <v>15</v>
      </c>
      <c r="BO64" s="141">
        <f t="shared" ca="1" si="29"/>
        <v>15</v>
      </c>
      <c r="BP64" s="141">
        <f t="shared" ca="1" si="29"/>
        <v>14</v>
      </c>
      <c r="BQ64" s="141">
        <f t="shared" ca="1" si="29"/>
        <v>14</v>
      </c>
    </row>
    <row r="65" spans="6:69" hidden="1" x14ac:dyDescent="0.25">
      <c r="F65" s="140" t="s">
        <v>193</v>
      </c>
      <c r="G65" s="141">
        <f t="shared" ref="G65:AL65" ca="1" si="30">RANK(G36,G23:G48)+COUNTIF(G23:G36,G36)-1</f>
        <v>15</v>
      </c>
      <c r="H65" s="141">
        <f t="shared" ca="1" si="30"/>
        <v>4</v>
      </c>
      <c r="I65" s="141">
        <f t="shared" ca="1" si="30"/>
        <v>16</v>
      </c>
      <c r="J65" s="141">
        <f t="shared" ca="1" si="30"/>
        <v>16</v>
      </c>
      <c r="K65" s="141">
        <f t="shared" ca="1" si="30"/>
        <v>16</v>
      </c>
      <c r="L65" s="141">
        <f t="shared" ca="1" si="30"/>
        <v>15</v>
      </c>
      <c r="M65" s="141">
        <f t="shared" ca="1" si="30"/>
        <v>15</v>
      </c>
      <c r="N65" s="141">
        <f t="shared" ca="1" si="30"/>
        <v>16</v>
      </c>
      <c r="O65" s="141">
        <f t="shared" ca="1" si="30"/>
        <v>15</v>
      </c>
      <c r="P65" s="141">
        <f t="shared" ca="1" si="30"/>
        <v>16</v>
      </c>
      <c r="Q65" s="141">
        <f t="shared" ca="1" si="30"/>
        <v>15</v>
      </c>
      <c r="R65" s="141">
        <f t="shared" ca="1" si="30"/>
        <v>16</v>
      </c>
      <c r="S65" s="141">
        <f t="shared" ca="1" si="30"/>
        <v>15</v>
      </c>
      <c r="T65" s="141">
        <f t="shared" ca="1" si="30"/>
        <v>15</v>
      </c>
      <c r="U65" s="141">
        <f t="shared" ca="1" si="30"/>
        <v>15</v>
      </c>
      <c r="V65" s="141">
        <f t="shared" ca="1" si="30"/>
        <v>15</v>
      </c>
      <c r="W65" s="141">
        <f t="shared" ca="1" si="30"/>
        <v>15</v>
      </c>
      <c r="X65" s="141">
        <f t="shared" ca="1" si="30"/>
        <v>15</v>
      </c>
      <c r="Y65" s="141">
        <f t="shared" ca="1" si="30"/>
        <v>16</v>
      </c>
      <c r="Z65" s="141">
        <f t="shared" ca="1" si="30"/>
        <v>15</v>
      </c>
      <c r="AA65" s="141">
        <f t="shared" ca="1" si="30"/>
        <v>15</v>
      </c>
      <c r="AB65" s="141">
        <f t="shared" ca="1" si="30"/>
        <v>16</v>
      </c>
      <c r="AC65" s="141">
        <f t="shared" ca="1" si="30"/>
        <v>15</v>
      </c>
      <c r="AD65" s="141">
        <f t="shared" ca="1" si="30"/>
        <v>15</v>
      </c>
      <c r="AE65" s="141">
        <f t="shared" ca="1" si="30"/>
        <v>4</v>
      </c>
      <c r="AF65" s="141">
        <f t="shared" ca="1" si="30"/>
        <v>16</v>
      </c>
      <c r="AG65" s="141">
        <f t="shared" ca="1" si="30"/>
        <v>15</v>
      </c>
      <c r="AH65" s="141">
        <f t="shared" ca="1" si="30"/>
        <v>15</v>
      </c>
      <c r="AI65" s="141">
        <f t="shared" ca="1" si="30"/>
        <v>17</v>
      </c>
      <c r="AJ65" s="141">
        <f t="shared" ca="1" si="30"/>
        <v>15</v>
      </c>
      <c r="AK65" s="141">
        <f t="shared" ca="1" si="30"/>
        <v>15</v>
      </c>
      <c r="AL65" s="141">
        <f t="shared" ca="1" si="30"/>
        <v>16</v>
      </c>
      <c r="AM65" s="141">
        <f t="shared" ref="AM65:BQ65" ca="1" si="31">RANK(AM36,AM23:AM48)+COUNTIF(AM23:AM36,AM36)-1</f>
        <v>16</v>
      </c>
      <c r="AN65" s="141">
        <f t="shared" ca="1" si="31"/>
        <v>16</v>
      </c>
      <c r="AO65" s="141">
        <f t="shared" ca="1" si="31"/>
        <v>15</v>
      </c>
      <c r="AP65" s="141">
        <f t="shared" ca="1" si="31"/>
        <v>15</v>
      </c>
      <c r="AQ65" s="141">
        <f t="shared" ca="1" si="31"/>
        <v>15</v>
      </c>
      <c r="AR65" s="141">
        <f t="shared" ca="1" si="31"/>
        <v>3</v>
      </c>
      <c r="AS65" s="141">
        <f t="shared" ca="1" si="31"/>
        <v>15</v>
      </c>
      <c r="AT65" s="141">
        <f t="shared" ca="1" si="31"/>
        <v>3</v>
      </c>
      <c r="AU65" s="141">
        <f t="shared" ca="1" si="31"/>
        <v>15</v>
      </c>
      <c r="AV65" s="141">
        <f t="shared" ca="1" si="31"/>
        <v>15</v>
      </c>
      <c r="AW65" s="141">
        <f t="shared" ca="1" si="31"/>
        <v>4</v>
      </c>
      <c r="AX65" s="141">
        <f t="shared" ca="1" si="31"/>
        <v>3</v>
      </c>
      <c r="AY65" s="141">
        <f t="shared" ca="1" si="31"/>
        <v>4</v>
      </c>
      <c r="AZ65" s="141">
        <f t="shared" ca="1" si="31"/>
        <v>15</v>
      </c>
      <c r="BA65" s="141">
        <f t="shared" ca="1" si="31"/>
        <v>4</v>
      </c>
      <c r="BB65" s="141">
        <f t="shared" ca="1" si="31"/>
        <v>15</v>
      </c>
      <c r="BC65" s="141">
        <f t="shared" ca="1" si="31"/>
        <v>15</v>
      </c>
      <c r="BD65" s="141">
        <f t="shared" ca="1" si="31"/>
        <v>15</v>
      </c>
      <c r="BE65" s="141">
        <f t="shared" ca="1" si="31"/>
        <v>3</v>
      </c>
      <c r="BF65" s="141">
        <f t="shared" ca="1" si="31"/>
        <v>15</v>
      </c>
      <c r="BG65" s="141">
        <f t="shared" ca="1" si="31"/>
        <v>15</v>
      </c>
      <c r="BH65" s="141">
        <f t="shared" ca="1" si="31"/>
        <v>15</v>
      </c>
      <c r="BI65" s="141">
        <f t="shared" ca="1" si="31"/>
        <v>2</v>
      </c>
      <c r="BJ65" s="141">
        <f t="shared" ca="1" si="31"/>
        <v>16</v>
      </c>
      <c r="BK65" s="141">
        <f t="shared" ca="1" si="31"/>
        <v>15</v>
      </c>
      <c r="BL65" s="141">
        <f t="shared" ca="1" si="31"/>
        <v>16</v>
      </c>
      <c r="BM65" s="141">
        <f t="shared" ca="1" si="31"/>
        <v>15</v>
      </c>
      <c r="BN65" s="141">
        <f t="shared" ca="1" si="31"/>
        <v>16</v>
      </c>
      <c r="BO65" s="141">
        <f t="shared" ca="1" si="31"/>
        <v>3</v>
      </c>
      <c r="BP65" s="141">
        <f t="shared" ca="1" si="31"/>
        <v>15</v>
      </c>
      <c r="BQ65" s="141">
        <f t="shared" ca="1" si="31"/>
        <v>15</v>
      </c>
    </row>
    <row r="66" spans="6:69" hidden="1" x14ac:dyDescent="0.25">
      <c r="F66" s="140" t="s">
        <v>194</v>
      </c>
      <c r="G66" s="141">
        <f t="shared" ref="G66:AL66" ca="1" si="32">RANK(G37,G23:G48)+COUNTIF(G23:G37,G37)-1</f>
        <v>16</v>
      </c>
      <c r="H66" s="141">
        <f t="shared" ca="1" si="32"/>
        <v>16</v>
      </c>
      <c r="I66" s="141">
        <f t="shared" ca="1" si="32"/>
        <v>17</v>
      </c>
      <c r="J66" s="141">
        <f t="shared" ca="1" si="32"/>
        <v>17</v>
      </c>
      <c r="K66" s="141">
        <f t="shared" ca="1" si="32"/>
        <v>17</v>
      </c>
      <c r="L66" s="141">
        <f t="shared" ca="1" si="32"/>
        <v>16</v>
      </c>
      <c r="M66" s="141">
        <f t="shared" ca="1" si="32"/>
        <v>16</v>
      </c>
      <c r="N66" s="141">
        <f t="shared" ca="1" si="32"/>
        <v>4</v>
      </c>
      <c r="O66" s="141">
        <f t="shared" ca="1" si="32"/>
        <v>16</v>
      </c>
      <c r="P66" s="141">
        <f t="shared" ca="1" si="32"/>
        <v>17</v>
      </c>
      <c r="Q66" s="141">
        <f t="shared" ca="1" si="32"/>
        <v>16</v>
      </c>
      <c r="R66" s="141">
        <f t="shared" ca="1" si="32"/>
        <v>4</v>
      </c>
      <c r="S66" s="141">
        <f t="shared" ca="1" si="32"/>
        <v>16</v>
      </c>
      <c r="T66" s="141">
        <f t="shared" ca="1" si="32"/>
        <v>16</v>
      </c>
      <c r="U66" s="141">
        <f t="shared" ca="1" si="32"/>
        <v>16</v>
      </c>
      <c r="V66" s="141">
        <f t="shared" ca="1" si="32"/>
        <v>16</v>
      </c>
      <c r="W66" s="141">
        <f t="shared" ca="1" si="32"/>
        <v>16</v>
      </c>
      <c r="X66" s="141">
        <f t="shared" ca="1" si="32"/>
        <v>16</v>
      </c>
      <c r="Y66" s="141">
        <f t="shared" ca="1" si="32"/>
        <v>4</v>
      </c>
      <c r="Z66" s="141">
        <f t="shared" ca="1" si="32"/>
        <v>16</v>
      </c>
      <c r="AA66" s="141">
        <f t="shared" ca="1" si="32"/>
        <v>16</v>
      </c>
      <c r="AB66" s="141">
        <f t="shared" ca="1" si="32"/>
        <v>4</v>
      </c>
      <c r="AC66" s="141">
        <f t="shared" ca="1" si="32"/>
        <v>16</v>
      </c>
      <c r="AD66" s="141">
        <f t="shared" ca="1" si="32"/>
        <v>16</v>
      </c>
      <c r="AE66" s="141">
        <f t="shared" ca="1" si="32"/>
        <v>16</v>
      </c>
      <c r="AF66" s="141">
        <f t="shared" ca="1" si="32"/>
        <v>17</v>
      </c>
      <c r="AG66" s="141">
        <f t="shared" ca="1" si="32"/>
        <v>16</v>
      </c>
      <c r="AH66" s="141">
        <f t="shared" ca="1" si="32"/>
        <v>16</v>
      </c>
      <c r="AI66" s="141">
        <f t="shared" ca="1" si="32"/>
        <v>3</v>
      </c>
      <c r="AJ66" s="141">
        <f t="shared" ca="1" si="32"/>
        <v>16</v>
      </c>
      <c r="AK66" s="141">
        <f t="shared" ca="1" si="32"/>
        <v>16</v>
      </c>
      <c r="AL66" s="141">
        <f t="shared" ca="1" si="32"/>
        <v>2</v>
      </c>
      <c r="AM66" s="141">
        <f t="shared" ref="AM66:BQ66" ca="1" si="33">RANK(AM37,AM23:AM48)+COUNTIF(AM23:AM37,AM37)-1</f>
        <v>17</v>
      </c>
      <c r="AN66" s="141">
        <f t="shared" ca="1" si="33"/>
        <v>17</v>
      </c>
      <c r="AO66" s="141">
        <f t="shared" ca="1" si="33"/>
        <v>16</v>
      </c>
      <c r="AP66" s="141">
        <f t="shared" ca="1" si="33"/>
        <v>16</v>
      </c>
      <c r="AQ66" s="141">
        <f t="shared" ca="1" si="33"/>
        <v>16</v>
      </c>
      <c r="AR66" s="141">
        <f t="shared" ca="1" si="33"/>
        <v>17</v>
      </c>
      <c r="AS66" s="141">
        <f t="shared" ca="1" si="33"/>
        <v>16</v>
      </c>
      <c r="AT66" s="141">
        <f t="shared" ca="1" si="33"/>
        <v>17</v>
      </c>
      <c r="AU66" s="141">
        <f t="shared" ca="1" si="33"/>
        <v>16</v>
      </c>
      <c r="AV66" s="141">
        <f t="shared" ca="1" si="33"/>
        <v>16</v>
      </c>
      <c r="AW66" s="141">
        <f t="shared" ca="1" si="33"/>
        <v>16</v>
      </c>
      <c r="AX66" s="141">
        <f t="shared" ca="1" si="33"/>
        <v>17</v>
      </c>
      <c r="AY66" s="141">
        <f t="shared" ca="1" si="33"/>
        <v>16</v>
      </c>
      <c r="AZ66" s="141">
        <f t="shared" ca="1" si="33"/>
        <v>16</v>
      </c>
      <c r="BA66" s="141">
        <f t="shared" ca="1" si="33"/>
        <v>16</v>
      </c>
      <c r="BB66" s="141">
        <f t="shared" ca="1" si="33"/>
        <v>16</v>
      </c>
      <c r="BC66" s="141">
        <f t="shared" ca="1" si="33"/>
        <v>16</v>
      </c>
      <c r="BD66" s="141">
        <f t="shared" ca="1" si="33"/>
        <v>16</v>
      </c>
      <c r="BE66" s="141">
        <f t="shared" ca="1" si="33"/>
        <v>16</v>
      </c>
      <c r="BF66" s="141">
        <f t="shared" ca="1" si="33"/>
        <v>16</v>
      </c>
      <c r="BG66" s="141">
        <f t="shared" ca="1" si="33"/>
        <v>16</v>
      </c>
      <c r="BH66" s="141">
        <f t="shared" ca="1" si="33"/>
        <v>16</v>
      </c>
      <c r="BI66" s="141">
        <f t="shared" ca="1" si="33"/>
        <v>3</v>
      </c>
      <c r="BJ66" s="141">
        <f t="shared" ca="1" si="33"/>
        <v>3</v>
      </c>
      <c r="BK66" s="141">
        <f t="shared" ca="1" si="33"/>
        <v>16</v>
      </c>
      <c r="BL66" s="141">
        <f t="shared" ca="1" si="33"/>
        <v>3</v>
      </c>
      <c r="BM66" s="141">
        <f t="shared" ca="1" si="33"/>
        <v>16</v>
      </c>
      <c r="BN66" s="141">
        <f t="shared" ca="1" si="33"/>
        <v>17</v>
      </c>
      <c r="BO66" s="141">
        <f t="shared" ca="1" si="33"/>
        <v>16</v>
      </c>
      <c r="BP66" s="141">
        <f t="shared" ca="1" si="33"/>
        <v>16</v>
      </c>
      <c r="BQ66" s="141">
        <f t="shared" ca="1" si="33"/>
        <v>16</v>
      </c>
    </row>
    <row r="67" spans="6:69" hidden="1" x14ac:dyDescent="0.25">
      <c r="F67" s="140" t="s">
        <v>195</v>
      </c>
      <c r="G67" s="141">
        <f t="shared" ref="G67:AL67" ca="1" si="34">RANK(G38,G23:G48)+COUNTIF(G23:G38,G38)-1</f>
        <v>17</v>
      </c>
      <c r="H67" s="141">
        <f t="shared" ca="1" si="34"/>
        <v>17</v>
      </c>
      <c r="I67" s="141">
        <f t="shared" ca="1" si="34"/>
        <v>4</v>
      </c>
      <c r="J67" s="141">
        <f t="shared" ca="1" si="34"/>
        <v>4</v>
      </c>
      <c r="K67" s="141">
        <f t="shared" ca="1" si="34"/>
        <v>4</v>
      </c>
      <c r="L67" s="141">
        <f t="shared" ca="1" si="34"/>
        <v>17</v>
      </c>
      <c r="M67" s="141">
        <f t="shared" ca="1" si="34"/>
        <v>17</v>
      </c>
      <c r="N67" s="141">
        <f t="shared" ca="1" si="34"/>
        <v>17</v>
      </c>
      <c r="O67" s="141">
        <f t="shared" ca="1" si="34"/>
        <v>17</v>
      </c>
      <c r="P67" s="141">
        <f t="shared" ca="1" si="34"/>
        <v>4</v>
      </c>
      <c r="Q67" s="141">
        <f t="shared" ca="1" si="34"/>
        <v>17</v>
      </c>
      <c r="R67" s="141">
        <f t="shared" ca="1" si="34"/>
        <v>17</v>
      </c>
      <c r="S67" s="141">
        <f t="shared" ca="1" si="34"/>
        <v>17</v>
      </c>
      <c r="T67" s="141">
        <f t="shared" ca="1" si="34"/>
        <v>17</v>
      </c>
      <c r="U67" s="141">
        <f t="shared" ca="1" si="34"/>
        <v>17</v>
      </c>
      <c r="V67" s="141">
        <f t="shared" ca="1" si="34"/>
        <v>17</v>
      </c>
      <c r="W67" s="141">
        <f t="shared" ca="1" si="34"/>
        <v>17</v>
      </c>
      <c r="X67" s="141">
        <f t="shared" ca="1" si="34"/>
        <v>17</v>
      </c>
      <c r="Y67" s="141">
        <f t="shared" ca="1" si="34"/>
        <v>17</v>
      </c>
      <c r="Z67" s="141">
        <f t="shared" ca="1" si="34"/>
        <v>17</v>
      </c>
      <c r="AA67" s="141">
        <f t="shared" ca="1" si="34"/>
        <v>17</v>
      </c>
      <c r="AB67" s="141">
        <f t="shared" ca="1" si="34"/>
        <v>17</v>
      </c>
      <c r="AC67" s="141">
        <f t="shared" ca="1" si="34"/>
        <v>17</v>
      </c>
      <c r="AD67" s="141">
        <f t="shared" ca="1" si="34"/>
        <v>17</v>
      </c>
      <c r="AE67" s="141">
        <f t="shared" ca="1" si="34"/>
        <v>17</v>
      </c>
      <c r="AF67" s="141">
        <f t="shared" ca="1" si="34"/>
        <v>4</v>
      </c>
      <c r="AG67" s="141">
        <f t="shared" ca="1" si="34"/>
        <v>17</v>
      </c>
      <c r="AH67" s="141">
        <f t="shared" ca="1" si="34"/>
        <v>17</v>
      </c>
      <c r="AI67" s="141">
        <f t="shared" ca="1" si="34"/>
        <v>4</v>
      </c>
      <c r="AJ67" s="141">
        <f t="shared" ca="1" si="34"/>
        <v>17</v>
      </c>
      <c r="AK67" s="141">
        <f t="shared" ca="1" si="34"/>
        <v>17</v>
      </c>
      <c r="AL67" s="141">
        <f t="shared" ca="1" si="34"/>
        <v>17</v>
      </c>
      <c r="AM67" s="141">
        <f t="shared" ref="AM67:BQ67" ca="1" si="35">RANK(AM38,AM23:AM48)+COUNTIF(AM23:AM38,AM38)-1</f>
        <v>4</v>
      </c>
      <c r="AN67" s="141">
        <f t="shared" ca="1" si="35"/>
        <v>2</v>
      </c>
      <c r="AO67" s="141">
        <f t="shared" ca="1" si="35"/>
        <v>17</v>
      </c>
      <c r="AP67" s="141">
        <f t="shared" ca="1" si="35"/>
        <v>17</v>
      </c>
      <c r="AQ67" s="141">
        <f t="shared" ca="1" si="35"/>
        <v>17</v>
      </c>
      <c r="AR67" s="141">
        <f t="shared" ca="1" si="35"/>
        <v>4</v>
      </c>
      <c r="AS67" s="141">
        <f t="shared" ca="1" si="35"/>
        <v>17</v>
      </c>
      <c r="AT67" s="141">
        <f t="shared" ca="1" si="35"/>
        <v>4</v>
      </c>
      <c r="AU67" s="141">
        <f t="shared" ca="1" si="35"/>
        <v>17</v>
      </c>
      <c r="AV67" s="141">
        <f t="shared" ca="1" si="35"/>
        <v>17</v>
      </c>
      <c r="AW67" s="141">
        <f t="shared" ca="1" si="35"/>
        <v>17</v>
      </c>
      <c r="AX67" s="141">
        <f t="shared" ca="1" si="35"/>
        <v>4</v>
      </c>
      <c r="AY67" s="141">
        <f t="shared" ca="1" si="35"/>
        <v>17</v>
      </c>
      <c r="AZ67" s="141">
        <f t="shared" ca="1" si="35"/>
        <v>17</v>
      </c>
      <c r="BA67" s="141">
        <f t="shared" ca="1" si="35"/>
        <v>17</v>
      </c>
      <c r="BB67" s="141">
        <f t="shared" ca="1" si="35"/>
        <v>17</v>
      </c>
      <c r="BC67" s="141">
        <f t="shared" ca="1" si="35"/>
        <v>17</v>
      </c>
      <c r="BD67" s="141">
        <f t="shared" ca="1" si="35"/>
        <v>17</v>
      </c>
      <c r="BE67" s="141">
        <f t="shared" ca="1" si="35"/>
        <v>17</v>
      </c>
      <c r="BF67" s="141">
        <f t="shared" ca="1" si="35"/>
        <v>17</v>
      </c>
      <c r="BG67" s="141">
        <f t="shared" ca="1" si="35"/>
        <v>17</v>
      </c>
      <c r="BH67" s="141">
        <f t="shared" ca="1" si="35"/>
        <v>17</v>
      </c>
      <c r="BI67" s="141">
        <f t="shared" ca="1" si="35"/>
        <v>17</v>
      </c>
      <c r="BJ67" s="141">
        <f t="shared" ca="1" si="35"/>
        <v>17</v>
      </c>
      <c r="BK67" s="141">
        <f t="shared" ca="1" si="35"/>
        <v>17</v>
      </c>
      <c r="BL67" s="141">
        <f t="shared" ca="1" si="35"/>
        <v>17</v>
      </c>
      <c r="BM67" s="141">
        <f t="shared" ca="1" si="35"/>
        <v>17</v>
      </c>
      <c r="BN67" s="141">
        <f t="shared" ca="1" si="35"/>
        <v>18</v>
      </c>
      <c r="BO67" s="141">
        <f t="shared" ca="1" si="35"/>
        <v>17</v>
      </c>
      <c r="BP67" s="141">
        <f t="shared" ca="1" si="35"/>
        <v>17</v>
      </c>
      <c r="BQ67" s="141">
        <f t="shared" ca="1" si="35"/>
        <v>17</v>
      </c>
    </row>
    <row r="68" spans="6:69" hidden="1" x14ac:dyDescent="0.25">
      <c r="F68" s="140" t="s">
        <v>185</v>
      </c>
      <c r="G68" s="141">
        <f t="shared" ref="G68:AL68" ca="1" si="36">RANK(G39,G23:G48)+COUNTIF(G23:G39,G39)-1</f>
        <v>18</v>
      </c>
      <c r="H68" s="141">
        <f t="shared" ca="1" si="36"/>
        <v>18</v>
      </c>
      <c r="I68" s="141">
        <f t="shared" ca="1" si="36"/>
        <v>18</v>
      </c>
      <c r="J68" s="141">
        <f t="shared" ca="1" si="36"/>
        <v>18</v>
      </c>
      <c r="K68" s="141">
        <f t="shared" ca="1" si="36"/>
        <v>18</v>
      </c>
      <c r="L68" s="141">
        <f t="shared" ca="1" si="36"/>
        <v>18</v>
      </c>
      <c r="M68" s="141">
        <f t="shared" ca="1" si="36"/>
        <v>18</v>
      </c>
      <c r="N68" s="141">
        <f t="shared" ca="1" si="36"/>
        <v>18</v>
      </c>
      <c r="O68" s="141">
        <f t="shared" ca="1" si="36"/>
        <v>18</v>
      </c>
      <c r="P68" s="141">
        <f t="shared" ca="1" si="36"/>
        <v>18</v>
      </c>
      <c r="Q68" s="141">
        <f t="shared" ca="1" si="36"/>
        <v>18</v>
      </c>
      <c r="R68" s="141">
        <f t="shared" ca="1" si="36"/>
        <v>18</v>
      </c>
      <c r="S68" s="141">
        <f t="shared" ca="1" si="36"/>
        <v>18</v>
      </c>
      <c r="T68" s="141">
        <f t="shared" ca="1" si="36"/>
        <v>18</v>
      </c>
      <c r="U68" s="141">
        <f t="shared" ca="1" si="36"/>
        <v>18</v>
      </c>
      <c r="V68" s="141">
        <f t="shared" ca="1" si="36"/>
        <v>18</v>
      </c>
      <c r="W68" s="141">
        <f t="shared" ca="1" si="36"/>
        <v>18</v>
      </c>
      <c r="X68" s="141">
        <f t="shared" ca="1" si="36"/>
        <v>18</v>
      </c>
      <c r="Y68" s="141">
        <f t="shared" ca="1" si="36"/>
        <v>18</v>
      </c>
      <c r="Z68" s="141">
        <f t="shared" ca="1" si="36"/>
        <v>18</v>
      </c>
      <c r="AA68" s="141">
        <f t="shared" ca="1" si="36"/>
        <v>18</v>
      </c>
      <c r="AB68" s="141">
        <f t="shared" ca="1" si="36"/>
        <v>18</v>
      </c>
      <c r="AC68" s="141">
        <f t="shared" ca="1" si="36"/>
        <v>18</v>
      </c>
      <c r="AD68" s="141">
        <f t="shared" ca="1" si="36"/>
        <v>18</v>
      </c>
      <c r="AE68" s="141">
        <f t="shared" ca="1" si="36"/>
        <v>18</v>
      </c>
      <c r="AF68" s="141">
        <f t="shared" ca="1" si="36"/>
        <v>18</v>
      </c>
      <c r="AG68" s="141">
        <f t="shared" ca="1" si="36"/>
        <v>18</v>
      </c>
      <c r="AH68" s="141">
        <f t="shared" ca="1" si="36"/>
        <v>18</v>
      </c>
      <c r="AI68" s="141">
        <f t="shared" ca="1" si="36"/>
        <v>18</v>
      </c>
      <c r="AJ68" s="141">
        <f t="shared" ca="1" si="36"/>
        <v>18</v>
      </c>
      <c r="AK68" s="141">
        <f t="shared" ca="1" si="36"/>
        <v>18</v>
      </c>
      <c r="AL68" s="141">
        <f t="shared" ca="1" si="36"/>
        <v>18</v>
      </c>
      <c r="AM68" s="141">
        <f t="shared" ref="AM68:BQ68" ca="1" si="37">RANK(AM39,AM23:AM48)+COUNTIF(AM23:AM39,AM39)-1</f>
        <v>18</v>
      </c>
      <c r="AN68" s="141">
        <f t="shared" ca="1" si="37"/>
        <v>18</v>
      </c>
      <c r="AO68" s="141">
        <f t="shared" ca="1" si="37"/>
        <v>18</v>
      </c>
      <c r="AP68" s="141">
        <f t="shared" ca="1" si="37"/>
        <v>18</v>
      </c>
      <c r="AQ68" s="141">
        <f t="shared" ca="1" si="37"/>
        <v>18</v>
      </c>
      <c r="AR68" s="141">
        <f t="shared" ca="1" si="37"/>
        <v>18</v>
      </c>
      <c r="AS68" s="141">
        <f t="shared" ca="1" si="37"/>
        <v>18</v>
      </c>
      <c r="AT68" s="141">
        <f t="shared" ca="1" si="37"/>
        <v>18</v>
      </c>
      <c r="AU68" s="141">
        <f t="shared" ca="1" si="37"/>
        <v>18</v>
      </c>
      <c r="AV68" s="141">
        <f t="shared" ca="1" si="37"/>
        <v>18</v>
      </c>
      <c r="AW68" s="141">
        <f t="shared" ca="1" si="37"/>
        <v>18</v>
      </c>
      <c r="AX68" s="141">
        <f t="shared" ca="1" si="37"/>
        <v>18</v>
      </c>
      <c r="AY68" s="141">
        <f t="shared" ca="1" si="37"/>
        <v>18</v>
      </c>
      <c r="AZ68" s="141">
        <f t="shared" ca="1" si="37"/>
        <v>18</v>
      </c>
      <c r="BA68" s="141">
        <f t="shared" ca="1" si="37"/>
        <v>18</v>
      </c>
      <c r="BB68" s="141">
        <f t="shared" ca="1" si="37"/>
        <v>18</v>
      </c>
      <c r="BC68" s="141">
        <f t="shared" ca="1" si="37"/>
        <v>18</v>
      </c>
      <c r="BD68" s="141">
        <f t="shared" ca="1" si="37"/>
        <v>18</v>
      </c>
      <c r="BE68" s="141">
        <f t="shared" ca="1" si="37"/>
        <v>18</v>
      </c>
      <c r="BF68" s="141">
        <f t="shared" ca="1" si="37"/>
        <v>18</v>
      </c>
      <c r="BG68" s="141">
        <f t="shared" ca="1" si="37"/>
        <v>18</v>
      </c>
      <c r="BH68" s="141">
        <f t="shared" ca="1" si="37"/>
        <v>18</v>
      </c>
      <c r="BI68" s="141">
        <f t="shared" ca="1" si="37"/>
        <v>18</v>
      </c>
      <c r="BJ68" s="141">
        <f t="shared" ca="1" si="37"/>
        <v>18</v>
      </c>
      <c r="BK68" s="141">
        <f t="shared" ca="1" si="37"/>
        <v>18</v>
      </c>
      <c r="BL68" s="141">
        <f t="shared" ca="1" si="37"/>
        <v>18</v>
      </c>
      <c r="BM68" s="141">
        <f t="shared" ca="1" si="37"/>
        <v>18</v>
      </c>
      <c r="BN68" s="141">
        <f t="shared" ca="1" si="37"/>
        <v>19</v>
      </c>
      <c r="BO68" s="141">
        <f t="shared" ca="1" si="37"/>
        <v>18</v>
      </c>
      <c r="BP68" s="141">
        <f t="shared" ca="1" si="37"/>
        <v>18</v>
      </c>
      <c r="BQ68" s="141">
        <f t="shared" ca="1" si="37"/>
        <v>18</v>
      </c>
    </row>
    <row r="69" spans="6:69" hidden="1" x14ac:dyDescent="0.25">
      <c r="F69" s="140" t="s">
        <v>206</v>
      </c>
      <c r="G69" s="141">
        <f t="shared" ref="G69:AL69" ca="1" si="38">RANK(G40,G23:G48)+COUNTIF(G23:G40,G40)-1</f>
        <v>19</v>
      </c>
      <c r="H69" s="141">
        <f t="shared" ca="1" si="38"/>
        <v>19</v>
      </c>
      <c r="I69" s="141">
        <f t="shared" ca="1" si="38"/>
        <v>19</v>
      </c>
      <c r="J69" s="141">
        <f t="shared" ca="1" si="38"/>
        <v>19</v>
      </c>
      <c r="K69" s="141">
        <f t="shared" ca="1" si="38"/>
        <v>19</v>
      </c>
      <c r="L69" s="141">
        <f t="shared" ca="1" si="38"/>
        <v>19</v>
      </c>
      <c r="M69" s="141">
        <f t="shared" ca="1" si="38"/>
        <v>19</v>
      </c>
      <c r="N69" s="141">
        <f t="shared" ca="1" si="38"/>
        <v>19</v>
      </c>
      <c r="O69" s="141">
        <f t="shared" ca="1" si="38"/>
        <v>19</v>
      </c>
      <c r="P69" s="141">
        <f t="shared" ca="1" si="38"/>
        <v>19</v>
      </c>
      <c r="Q69" s="141">
        <f t="shared" ca="1" si="38"/>
        <v>19</v>
      </c>
      <c r="R69" s="141">
        <f t="shared" ca="1" si="38"/>
        <v>19</v>
      </c>
      <c r="S69" s="141">
        <f t="shared" ca="1" si="38"/>
        <v>19</v>
      </c>
      <c r="T69" s="141">
        <f t="shared" ca="1" si="38"/>
        <v>19</v>
      </c>
      <c r="U69" s="141">
        <f t="shared" ca="1" si="38"/>
        <v>19</v>
      </c>
      <c r="V69" s="141">
        <f t="shared" ca="1" si="38"/>
        <v>19</v>
      </c>
      <c r="W69" s="141">
        <f t="shared" ca="1" si="38"/>
        <v>19</v>
      </c>
      <c r="X69" s="141">
        <f t="shared" ca="1" si="38"/>
        <v>19</v>
      </c>
      <c r="Y69" s="141">
        <f t="shared" ca="1" si="38"/>
        <v>19</v>
      </c>
      <c r="Z69" s="141">
        <f t="shared" ca="1" si="38"/>
        <v>19</v>
      </c>
      <c r="AA69" s="141">
        <f t="shared" ca="1" si="38"/>
        <v>19</v>
      </c>
      <c r="AB69" s="141">
        <f t="shared" ca="1" si="38"/>
        <v>19</v>
      </c>
      <c r="AC69" s="141">
        <f t="shared" ca="1" si="38"/>
        <v>19</v>
      </c>
      <c r="AD69" s="141">
        <f t="shared" ca="1" si="38"/>
        <v>19</v>
      </c>
      <c r="AE69" s="141">
        <f t="shared" ca="1" si="38"/>
        <v>19</v>
      </c>
      <c r="AF69" s="141">
        <f t="shared" ca="1" si="38"/>
        <v>19</v>
      </c>
      <c r="AG69" s="141">
        <f t="shared" ca="1" si="38"/>
        <v>19</v>
      </c>
      <c r="AH69" s="141">
        <f t="shared" ca="1" si="38"/>
        <v>19</v>
      </c>
      <c r="AI69" s="141">
        <f t="shared" ca="1" si="38"/>
        <v>19</v>
      </c>
      <c r="AJ69" s="141">
        <f t="shared" ca="1" si="38"/>
        <v>19</v>
      </c>
      <c r="AK69" s="141">
        <f t="shared" ca="1" si="38"/>
        <v>19</v>
      </c>
      <c r="AL69" s="141">
        <f t="shared" ca="1" si="38"/>
        <v>19</v>
      </c>
      <c r="AM69" s="141">
        <f t="shared" ref="AM69:BQ69" ca="1" si="39">RANK(AM40,AM23:AM48)+COUNTIF(AM23:AM40,AM40)-1</f>
        <v>19</v>
      </c>
      <c r="AN69" s="141">
        <f t="shared" ca="1" si="39"/>
        <v>19</v>
      </c>
      <c r="AO69" s="141">
        <f t="shared" ca="1" si="39"/>
        <v>19</v>
      </c>
      <c r="AP69" s="141">
        <f t="shared" ca="1" si="39"/>
        <v>19</v>
      </c>
      <c r="AQ69" s="141">
        <f t="shared" ca="1" si="39"/>
        <v>19</v>
      </c>
      <c r="AR69" s="141">
        <f t="shared" ca="1" si="39"/>
        <v>19</v>
      </c>
      <c r="AS69" s="141">
        <f t="shared" ca="1" si="39"/>
        <v>19</v>
      </c>
      <c r="AT69" s="141">
        <f t="shared" ca="1" si="39"/>
        <v>19</v>
      </c>
      <c r="AU69" s="141">
        <f t="shared" ca="1" si="39"/>
        <v>19</v>
      </c>
      <c r="AV69" s="141">
        <f t="shared" ca="1" si="39"/>
        <v>19</v>
      </c>
      <c r="AW69" s="141">
        <f t="shared" ca="1" si="39"/>
        <v>19</v>
      </c>
      <c r="AX69" s="141">
        <f t="shared" ca="1" si="39"/>
        <v>19</v>
      </c>
      <c r="AY69" s="141">
        <f t="shared" ca="1" si="39"/>
        <v>19</v>
      </c>
      <c r="AZ69" s="141">
        <f t="shared" ca="1" si="39"/>
        <v>19</v>
      </c>
      <c r="BA69" s="141">
        <f t="shared" ca="1" si="39"/>
        <v>19</v>
      </c>
      <c r="BB69" s="141">
        <f t="shared" ca="1" si="39"/>
        <v>19</v>
      </c>
      <c r="BC69" s="141">
        <f t="shared" ca="1" si="39"/>
        <v>19</v>
      </c>
      <c r="BD69" s="141">
        <f t="shared" ca="1" si="39"/>
        <v>19</v>
      </c>
      <c r="BE69" s="141">
        <f t="shared" ca="1" si="39"/>
        <v>19</v>
      </c>
      <c r="BF69" s="141">
        <f t="shared" ca="1" si="39"/>
        <v>19</v>
      </c>
      <c r="BG69" s="141">
        <f t="shared" ca="1" si="39"/>
        <v>19</v>
      </c>
      <c r="BH69" s="141">
        <f t="shared" ca="1" si="39"/>
        <v>19</v>
      </c>
      <c r="BI69" s="141">
        <f t="shared" ca="1" si="39"/>
        <v>19</v>
      </c>
      <c r="BJ69" s="141">
        <f t="shared" ca="1" si="39"/>
        <v>19</v>
      </c>
      <c r="BK69" s="141">
        <f t="shared" ca="1" si="39"/>
        <v>19</v>
      </c>
      <c r="BL69" s="141">
        <f t="shared" ca="1" si="39"/>
        <v>19</v>
      </c>
      <c r="BM69" s="141">
        <f t="shared" ca="1" si="39"/>
        <v>19</v>
      </c>
      <c r="BN69" s="141">
        <f t="shared" ca="1" si="39"/>
        <v>20</v>
      </c>
      <c r="BO69" s="141">
        <f t="shared" ca="1" si="39"/>
        <v>19</v>
      </c>
      <c r="BP69" s="141">
        <f t="shared" ca="1" si="39"/>
        <v>19</v>
      </c>
      <c r="BQ69" s="141">
        <f t="shared" ca="1" si="39"/>
        <v>19</v>
      </c>
    </row>
    <row r="70" spans="6:69" hidden="1" x14ac:dyDescent="0.25">
      <c r="F70" s="140" t="s">
        <v>196</v>
      </c>
      <c r="G70" s="141">
        <f t="shared" ref="G70:AL70" ca="1" si="40">RANK(G41,G23:G48)+COUNTIF(G23:G41,G41)-1</f>
        <v>20</v>
      </c>
      <c r="H70" s="141">
        <f t="shared" ca="1" si="40"/>
        <v>20</v>
      </c>
      <c r="I70" s="141">
        <f t="shared" ca="1" si="40"/>
        <v>20</v>
      </c>
      <c r="J70" s="141">
        <f t="shared" ca="1" si="40"/>
        <v>20</v>
      </c>
      <c r="K70" s="141">
        <f t="shared" ca="1" si="40"/>
        <v>20</v>
      </c>
      <c r="L70" s="141">
        <f t="shared" ca="1" si="40"/>
        <v>20</v>
      </c>
      <c r="M70" s="141">
        <f t="shared" ca="1" si="40"/>
        <v>20</v>
      </c>
      <c r="N70" s="141">
        <f t="shared" ca="1" si="40"/>
        <v>20</v>
      </c>
      <c r="O70" s="141">
        <f t="shared" ca="1" si="40"/>
        <v>20</v>
      </c>
      <c r="P70" s="141">
        <f t="shared" ca="1" si="40"/>
        <v>20</v>
      </c>
      <c r="Q70" s="141">
        <f t="shared" ca="1" si="40"/>
        <v>20</v>
      </c>
      <c r="R70" s="141">
        <f t="shared" ca="1" si="40"/>
        <v>20</v>
      </c>
      <c r="S70" s="141">
        <f t="shared" ca="1" si="40"/>
        <v>20</v>
      </c>
      <c r="T70" s="141">
        <f t="shared" ca="1" si="40"/>
        <v>20</v>
      </c>
      <c r="U70" s="141">
        <f t="shared" ca="1" si="40"/>
        <v>20</v>
      </c>
      <c r="V70" s="141">
        <f t="shared" ca="1" si="40"/>
        <v>20</v>
      </c>
      <c r="W70" s="141">
        <f t="shared" ca="1" si="40"/>
        <v>20</v>
      </c>
      <c r="X70" s="141">
        <f t="shared" ca="1" si="40"/>
        <v>20</v>
      </c>
      <c r="Y70" s="141">
        <f t="shared" ca="1" si="40"/>
        <v>20</v>
      </c>
      <c r="Z70" s="141">
        <f t="shared" ca="1" si="40"/>
        <v>20</v>
      </c>
      <c r="AA70" s="141">
        <f t="shared" ca="1" si="40"/>
        <v>20</v>
      </c>
      <c r="AB70" s="141">
        <f t="shared" ca="1" si="40"/>
        <v>20</v>
      </c>
      <c r="AC70" s="141">
        <f t="shared" ca="1" si="40"/>
        <v>20</v>
      </c>
      <c r="AD70" s="141">
        <f t="shared" ca="1" si="40"/>
        <v>20</v>
      </c>
      <c r="AE70" s="141">
        <f t="shared" ca="1" si="40"/>
        <v>20</v>
      </c>
      <c r="AF70" s="141">
        <f t="shared" ca="1" si="40"/>
        <v>20</v>
      </c>
      <c r="AG70" s="141">
        <f t="shared" ca="1" si="40"/>
        <v>20</v>
      </c>
      <c r="AH70" s="141">
        <f t="shared" ca="1" si="40"/>
        <v>20</v>
      </c>
      <c r="AI70" s="141">
        <f t="shared" ca="1" si="40"/>
        <v>20</v>
      </c>
      <c r="AJ70" s="141">
        <f t="shared" ca="1" si="40"/>
        <v>20</v>
      </c>
      <c r="AK70" s="141">
        <f t="shared" ca="1" si="40"/>
        <v>20</v>
      </c>
      <c r="AL70" s="141">
        <f t="shared" ca="1" si="40"/>
        <v>20</v>
      </c>
      <c r="AM70" s="141">
        <f t="shared" ref="AM70:BQ70" ca="1" si="41">RANK(AM41,AM23:AM48)+COUNTIF(AM23:AM41,AM41)-1</f>
        <v>20</v>
      </c>
      <c r="AN70" s="141">
        <f t="shared" ca="1" si="41"/>
        <v>20</v>
      </c>
      <c r="AO70" s="141">
        <f t="shared" ca="1" si="41"/>
        <v>20</v>
      </c>
      <c r="AP70" s="141">
        <f t="shared" ca="1" si="41"/>
        <v>20</v>
      </c>
      <c r="AQ70" s="141">
        <f t="shared" ca="1" si="41"/>
        <v>20</v>
      </c>
      <c r="AR70" s="141">
        <f t="shared" ca="1" si="41"/>
        <v>20</v>
      </c>
      <c r="AS70" s="141">
        <f t="shared" ca="1" si="41"/>
        <v>20</v>
      </c>
      <c r="AT70" s="141">
        <f t="shared" ca="1" si="41"/>
        <v>20</v>
      </c>
      <c r="AU70" s="141">
        <f t="shared" ca="1" si="41"/>
        <v>20</v>
      </c>
      <c r="AV70" s="141">
        <f t="shared" ca="1" si="41"/>
        <v>20</v>
      </c>
      <c r="AW70" s="141">
        <f t="shared" ca="1" si="41"/>
        <v>20</v>
      </c>
      <c r="AX70" s="141">
        <f t="shared" ca="1" si="41"/>
        <v>20</v>
      </c>
      <c r="AY70" s="141">
        <f t="shared" ca="1" si="41"/>
        <v>20</v>
      </c>
      <c r="AZ70" s="141">
        <f t="shared" ca="1" si="41"/>
        <v>20</v>
      </c>
      <c r="BA70" s="141">
        <f t="shared" ca="1" si="41"/>
        <v>20</v>
      </c>
      <c r="BB70" s="141">
        <f t="shared" ca="1" si="41"/>
        <v>20</v>
      </c>
      <c r="BC70" s="141">
        <f t="shared" ca="1" si="41"/>
        <v>20</v>
      </c>
      <c r="BD70" s="141">
        <f t="shared" ca="1" si="41"/>
        <v>20</v>
      </c>
      <c r="BE70" s="141">
        <f t="shared" ca="1" si="41"/>
        <v>20</v>
      </c>
      <c r="BF70" s="141">
        <f t="shared" ca="1" si="41"/>
        <v>20</v>
      </c>
      <c r="BG70" s="141">
        <f t="shared" ca="1" si="41"/>
        <v>20</v>
      </c>
      <c r="BH70" s="141">
        <f t="shared" ca="1" si="41"/>
        <v>20</v>
      </c>
      <c r="BI70" s="141">
        <f t="shared" ca="1" si="41"/>
        <v>20</v>
      </c>
      <c r="BJ70" s="141">
        <f t="shared" ca="1" si="41"/>
        <v>20</v>
      </c>
      <c r="BK70" s="141">
        <f t="shared" ca="1" si="41"/>
        <v>20</v>
      </c>
      <c r="BL70" s="141">
        <f t="shared" ca="1" si="41"/>
        <v>20</v>
      </c>
      <c r="BM70" s="141">
        <f t="shared" ca="1" si="41"/>
        <v>20</v>
      </c>
      <c r="BN70" s="141">
        <f t="shared" ca="1" si="41"/>
        <v>21</v>
      </c>
      <c r="BO70" s="141">
        <f t="shared" ca="1" si="41"/>
        <v>20</v>
      </c>
      <c r="BP70" s="141">
        <f t="shared" ca="1" si="41"/>
        <v>20</v>
      </c>
      <c r="BQ70" s="141">
        <f t="shared" ca="1" si="41"/>
        <v>20</v>
      </c>
    </row>
    <row r="71" spans="6:69" hidden="1" x14ac:dyDescent="0.25">
      <c r="F71" s="140" t="s">
        <v>197</v>
      </c>
      <c r="G71" s="141">
        <f t="shared" ref="G71:AL71" ca="1" si="42">RANK(G42,G23:G48)+COUNTIF(G23:G42,G42)-1</f>
        <v>21</v>
      </c>
      <c r="H71" s="141">
        <f t="shared" ca="1" si="42"/>
        <v>21</v>
      </c>
      <c r="I71" s="141">
        <f t="shared" ca="1" si="42"/>
        <v>21</v>
      </c>
      <c r="J71" s="141">
        <f t="shared" ca="1" si="42"/>
        <v>21</v>
      </c>
      <c r="K71" s="141">
        <f t="shared" ca="1" si="42"/>
        <v>21</v>
      </c>
      <c r="L71" s="141">
        <f t="shared" ca="1" si="42"/>
        <v>21</v>
      </c>
      <c r="M71" s="141">
        <f t="shared" ca="1" si="42"/>
        <v>21</v>
      </c>
      <c r="N71" s="141">
        <f t="shared" ca="1" si="42"/>
        <v>21</v>
      </c>
      <c r="O71" s="141">
        <f t="shared" ca="1" si="42"/>
        <v>21</v>
      </c>
      <c r="P71" s="141">
        <f t="shared" ca="1" si="42"/>
        <v>21</v>
      </c>
      <c r="Q71" s="141">
        <f t="shared" ca="1" si="42"/>
        <v>21</v>
      </c>
      <c r="R71" s="141">
        <f t="shared" ca="1" si="42"/>
        <v>21</v>
      </c>
      <c r="S71" s="141">
        <f t="shared" ca="1" si="42"/>
        <v>21</v>
      </c>
      <c r="T71" s="141">
        <f t="shared" ca="1" si="42"/>
        <v>21</v>
      </c>
      <c r="U71" s="141">
        <f t="shared" ca="1" si="42"/>
        <v>21</v>
      </c>
      <c r="V71" s="141">
        <f t="shared" ca="1" si="42"/>
        <v>21</v>
      </c>
      <c r="W71" s="141">
        <f t="shared" ca="1" si="42"/>
        <v>21</v>
      </c>
      <c r="X71" s="141">
        <f t="shared" ca="1" si="42"/>
        <v>21</v>
      </c>
      <c r="Y71" s="141">
        <f t="shared" ca="1" si="42"/>
        <v>21</v>
      </c>
      <c r="Z71" s="141">
        <f t="shared" ca="1" si="42"/>
        <v>21</v>
      </c>
      <c r="AA71" s="141">
        <f t="shared" ca="1" si="42"/>
        <v>21</v>
      </c>
      <c r="AB71" s="141">
        <f t="shared" ca="1" si="42"/>
        <v>21</v>
      </c>
      <c r="AC71" s="141">
        <f t="shared" ca="1" si="42"/>
        <v>21</v>
      </c>
      <c r="AD71" s="141">
        <f t="shared" ca="1" si="42"/>
        <v>21</v>
      </c>
      <c r="AE71" s="141">
        <f t="shared" ca="1" si="42"/>
        <v>21</v>
      </c>
      <c r="AF71" s="141">
        <f t="shared" ca="1" si="42"/>
        <v>21</v>
      </c>
      <c r="AG71" s="141">
        <f t="shared" ca="1" si="42"/>
        <v>21</v>
      </c>
      <c r="AH71" s="141">
        <f t="shared" ca="1" si="42"/>
        <v>21</v>
      </c>
      <c r="AI71" s="141">
        <f t="shared" ca="1" si="42"/>
        <v>21</v>
      </c>
      <c r="AJ71" s="141">
        <f t="shared" ca="1" si="42"/>
        <v>21</v>
      </c>
      <c r="AK71" s="141">
        <f t="shared" ca="1" si="42"/>
        <v>21</v>
      </c>
      <c r="AL71" s="141">
        <f t="shared" ca="1" si="42"/>
        <v>21</v>
      </c>
      <c r="AM71" s="141">
        <f t="shared" ref="AM71:BQ71" ca="1" si="43">RANK(AM42,AM23:AM48)+COUNTIF(AM23:AM42,AM42)-1</f>
        <v>21</v>
      </c>
      <c r="AN71" s="141">
        <f t="shared" ca="1" si="43"/>
        <v>21</v>
      </c>
      <c r="AO71" s="141">
        <f t="shared" ca="1" si="43"/>
        <v>21</v>
      </c>
      <c r="AP71" s="141">
        <f t="shared" ca="1" si="43"/>
        <v>21</v>
      </c>
      <c r="AQ71" s="141">
        <f t="shared" ca="1" si="43"/>
        <v>21</v>
      </c>
      <c r="AR71" s="141">
        <f t="shared" ca="1" si="43"/>
        <v>21</v>
      </c>
      <c r="AS71" s="141">
        <f t="shared" ca="1" si="43"/>
        <v>21</v>
      </c>
      <c r="AT71" s="141">
        <f t="shared" ca="1" si="43"/>
        <v>21</v>
      </c>
      <c r="AU71" s="141">
        <f t="shared" ca="1" si="43"/>
        <v>21</v>
      </c>
      <c r="AV71" s="141">
        <f t="shared" ca="1" si="43"/>
        <v>21</v>
      </c>
      <c r="AW71" s="141">
        <f t="shared" ca="1" si="43"/>
        <v>21</v>
      </c>
      <c r="AX71" s="141">
        <f t="shared" ca="1" si="43"/>
        <v>21</v>
      </c>
      <c r="AY71" s="141">
        <f t="shared" ca="1" si="43"/>
        <v>21</v>
      </c>
      <c r="AZ71" s="141">
        <f t="shared" ca="1" si="43"/>
        <v>21</v>
      </c>
      <c r="BA71" s="141">
        <f t="shared" ca="1" si="43"/>
        <v>21</v>
      </c>
      <c r="BB71" s="141">
        <f t="shared" ca="1" si="43"/>
        <v>21</v>
      </c>
      <c r="BC71" s="141">
        <f t="shared" ca="1" si="43"/>
        <v>21</v>
      </c>
      <c r="BD71" s="141">
        <f t="shared" ca="1" si="43"/>
        <v>21</v>
      </c>
      <c r="BE71" s="141">
        <f t="shared" ca="1" si="43"/>
        <v>21</v>
      </c>
      <c r="BF71" s="141">
        <f t="shared" ca="1" si="43"/>
        <v>21</v>
      </c>
      <c r="BG71" s="141">
        <f t="shared" ca="1" si="43"/>
        <v>21</v>
      </c>
      <c r="BH71" s="141">
        <f t="shared" ca="1" si="43"/>
        <v>21</v>
      </c>
      <c r="BI71" s="141">
        <f t="shared" ca="1" si="43"/>
        <v>21</v>
      </c>
      <c r="BJ71" s="141">
        <f t="shared" ca="1" si="43"/>
        <v>21</v>
      </c>
      <c r="BK71" s="141">
        <f t="shared" ca="1" si="43"/>
        <v>21</v>
      </c>
      <c r="BL71" s="141">
        <f t="shared" ca="1" si="43"/>
        <v>21</v>
      </c>
      <c r="BM71" s="141">
        <f t="shared" ca="1" si="43"/>
        <v>21</v>
      </c>
      <c r="BN71" s="141">
        <f t="shared" ca="1" si="43"/>
        <v>22</v>
      </c>
      <c r="BO71" s="141">
        <f t="shared" ca="1" si="43"/>
        <v>21</v>
      </c>
      <c r="BP71" s="141">
        <f t="shared" ca="1" si="43"/>
        <v>21</v>
      </c>
      <c r="BQ71" s="141">
        <f t="shared" ca="1" si="43"/>
        <v>21</v>
      </c>
    </row>
    <row r="72" spans="6:69" hidden="1" x14ac:dyDescent="0.25">
      <c r="F72" s="140" t="s">
        <v>198</v>
      </c>
      <c r="G72" s="141">
        <f t="shared" ref="G72:AL72" ca="1" si="44">RANK(G43,G23:G48)+COUNTIF(G23:G43,G43)-1</f>
        <v>22</v>
      </c>
      <c r="H72" s="141">
        <f t="shared" ca="1" si="44"/>
        <v>22</v>
      </c>
      <c r="I72" s="141">
        <f t="shared" ca="1" si="44"/>
        <v>22</v>
      </c>
      <c r="J72" s="141">
        <f t="shared" ca="1" si="44"/>
        <v>22</v>
      </c>
      <c r="K72" s="141">
        <f t="shared" ca="1" si="44"/>
        <v>22</v>
      </c>
      <c r="L72" s="141">
        <f t="shared" ca="1" si="44"/>
        <v>22</v>
      </c>
      <c r="M72" s="141">
        <f t="shared" ca="1" si="44"/>
        <v>22</v>
      </c>
      <c r="N72" s="141">
        <f t="shared" ca="1" si="44"/>
        <v>22</v>
      </c>
      <c r="O72" s="141">
        <f t="shared" ca="1" si="44"/>
        <v>22</v>
      </c>
      <c r="P72" s="141">
        <f t="shared" ca="1" si="44"/>
        <v>22</v>
      </c>
      <c r="Q72" s="141">
        <f t="shared" ca="1" si="44"/>
        <v>22</v>
      </c>
      <c r="R72" s="141">
        <f t="shared" ca="1" si="44"/>
        <v>22</v>
      </c>
      <c r="S72" s="141">
        <f t="shared" ca="1" si="44"/>
        <v>22</v>
      </c>
      <c r="T72" s="141">
        <f t="shared" ca="1" si="44"/>
        <v>22</v>
      </c>
      <c r="U72" s="141">
        <f t="shared" ca="1" si="44"/>
        <v>22</v>
      </c>
      <c r="V72" s="141">
        <f t="shared" ca="1" si="44"/>
        <v>22</v>
      </c>
      <c r="W72" s="141">
        <f t="shared" ca="1" si="44"/>
        <v>22</v>
      </c>
      <c r="X72" s="141">
        <f t="shared" ca="1" si="44"/>
        <v>22</v>
      </c>
      <c r="Y72" s="141">
        <f t="shared" ca="1" si="44"/>
        <v>22</v>
      </c>
      <c r="Z72" s="141">
        <f t="shared" ca="1" si="44"/>
        <v>22</v>
      </c>
      <c r="AA72" s="141">
        <f t="shared" ca="1" si="44"/>
        <v>22</v>
      </c>
      <c r="AB72" s="141">
        <f t="shared" ca="1" si="44"/>
        <v>22</v>
      </c>
      <c r="AC72" s="141">
        <f t="shared" ca="1" si="44"/>
        <v>22</v>
      </c>
      <c r="AD72" s="141">
        <f t="shared" ca="1" si="44"/>
        <v>22</v>
      </c>
      <c r="AE72" s="141">
        <f t="shared" ca="1" si="44"/>
        <v>22</v>
      </c>
      <c r="AF72" s="141">
        <f t="shared" ca="1" si="44"/>
        <v>22</v>
      </c>
      <c r="AG72" s="141">
        <f t="shared" ca="1" si="44"/>
        <v>22</v>
      </c>
      <c r="AH72" s="141">
        <f t="shared" ca="1" si="44"/>
        <v>22</v>
      </c>
      <c r="AI72" s="141">
        <f t="shared" ca="1" si="44"/>
        <v>22</v>
      </c>
      <c r="AJ72" s="141">
        <f t="shared" ca="1" si="44"/>
        <v>22</v>
      </c>
      <c r="AK72" s="141">
        <f t="shared" ca="1" si="44"/>
        <v>22</v>
      </c>
      <c r="AL72" s="141">
        <f t="shared" ca="1" si="44"/>
        <v>22</v>
      </c>
      <c r="AM72" s="141">
        <f t="shared" ref="AM72:BQ72" ca="1" si="45">RANK(AM43,AM23:AM48)+COUNTIF(AM23:AM43,AM43)-1</f>
        <v>22</v>
      </c>
      <c r="AN72" s="141">
        <f t="shared" ca="1" si="45"/>
        <v>22</v>
      </c>
      <c r="AO72" s="141">
        <f t="shared" ca="1" si="45"/>
        <v>22</v>
      </c>
      <c r="AP72" s="141">
        <f t="shared" ca="1" si="45"/>
        <v>22</v>
      </c>
      <c r="AQ72" s="141">
        <f t="shared" ca="1" si="45"/>
        <v>22</v>
      </c>
      <c r="AR72" s="141">
        <f t="shared" ca="1" si="45"/>
        <v>22</v>
      </c>
      <c r="AS72" s="141">
        <f t="shared" ca="1" si="45"/>
        <v>22</v>
      </c>
      <c r="AT72" s="141">
        <f t="shared" ca="1" si="45"/>
        <v>22</v>
      </c>
      <c r="AU72" s="141">
        <f t="shared" ca="1" si="45"/>
        <v>22</v>
      </c>
      <c r="AV72" s="141">
        <f t="shared" ca="1" si="45"/>
        <v>22</v>
      </c>
      <c r="AW72" s="141">
        <f t="shared" ca="1" si="45"/>
        <v>22</v>
      </c>
      <c r="AX72" s="141">
        <f t="shared" ca="1" si="45"/>
        <v>22</v>
      </c>
      <c r="AY72" s="141">
        <f t="shared" ca="1" si="45"/>
        <v>22</v>
      </c>
      <c r="AZ72" s="141">
        <f t="shared" ca="1" si="45"/>
        <v>22</v>
      </c>
      <c r="BA72" s="141">
        <f t="shared" ca="1" si="45"/>
        <v>22</v>
      </c>
      <c r="BB72" s="141">
        <f t="shared" ca="1" si="45"/>
        <v>22</v>
      </c>
      <c r="BC72" s="141">
        <f t="shared" ca="1" si="45"/>
        <v>22</v>
      </c>
      <c r="BD72" s="141">
        <f t="shared" ca="1" si="45"/>
        <v>22</v>
      </c>
      <c r="BE72" s="141">
        <f t="shared" ca="1" si="45"/>
        <v>22</v>
      </c>
      <c r="BF72" s="141">
        <f t="shared" ca="1" si="45"/>
        <v>22</v>
      </c>
      <c r="BG72" s="141">
        <f t="shared" ca="1" si="45"/>
        <v>22</v>
      </c>
      <c r="BH72" s="141">
        <f t="shared" ca="1" si="45"/>
        <v>22</v>
      </c>
      <c r="BI72" s="141">
        <f t="shared" ca="1" si="45"/>
        <v>22</v>
      </c>
      <c r="BJ72" s="141">
        <f t="shared" ca="1" si="45"/>
        <v>22</v>
      </c>
      <c r="BK72" s="141">
        <f t="shared" ca="1" si="45"/>
        <v>22</v>
      </c>
      <c r="BL72" s="141">
        <f t="shared" ca="1" si="45"/>
        <v>22</v>
      </c>
      <c r="BM72" s="141">
        <f t="shared" ca="1" si="45"/>
        <v>22</v>
      </c>
      <c r="BN72" s="141">
        <f t="shared" ca="1" si="45"/>
        <v>23</v>
      </c>
      <c r="BO72" s="141">
        <f t="shared" ca="1" si="45"/>
        <v>22</v>
      </c>
      <c r="BP72" s="141">
        <f t="shared" ca="1" si="45"/>
        <v>22</v>
      </c>
      <c r="BQ72" s="141">
        <f t="shared" ca="1" si="45"/>
        <v>22</v>
      </c>
    </row>
    <row r="73" spans="6:69" hidden="1" x14ac:dyDescent="0.25">
      <c r="F73" s="140" t="s">
        <v>199</v>
      </c>
      <c r="G73" s="141">
        <f t="shared" ref="G73:AL73" ca="1" si="46">RANK(G44,G23:G48)+COUNTIF(G23:G44,G44)-1</f>
        <v>23</v>
      </c>
      <c r="H73" s="141">
        <f t="shared" ca="1" si="46"/>
        <v>23</v>
      </c>
      <c r="I73" s="141">
        <f t="shared" ca="1" si="46"/>
        <v>23</v>
      </c>
      <c r="J73" s="141">
        <f t="shared" ca="1" si="46"/>
        <v>23</v>
      </c>
      <c r="K73" s="141">
        <f t="shared" ca="1" si="46"/>
        <v>23</v>
      </c>
      <c r="L73" s="141">
        <f t="shared" ca="1" si="46"/>
        <v>23</v>
      </c>
      <c r="M73" s="141">
        <f t="shared" ca="1" si="46"/>
        <v>23</v>
      </c>
      <c r="N73" s="141">
        <f t="shared" ca="1" si="46"/>
        <v>23</v>
      </c>
      <c r="O73" s="141">
        <f t="shared" ca="1" si="46"/>
        <v>23</v>
      </c>
      <c r="P73" s="141">
        <f t="shared" ca="1" si="46"/>
        <v>23</v>
      </c>
      <c r="Q73" s="141">
        <f t="shared" ca="1" si="46"/>
        <v>23</v>
      </c>
      <c r="R73" s="141">
        <f t="shared" ca="1" si="46"/>
        <v>23</v>
      </c>
      <c r="S73" s="141">
        <f t="shared" ca="1" si="46"/>
        <v>23</v>
      </c>
      <c r="T73" s="141">
        <f t="shared" ca="1" si="46"/>
        <v>23</v>
      </c>
      <c r="U73" s="141">
        <f t="shared" ca="1" si="46"/>
        <v>23</v>
      </c>
      <c r="V73" s="141">
        <f t="shared" ca="1" si="46"/>
        <v>23</v>
      </c>
      <c r="W73" s="141">
        <f t="shared" ca="1" si="46"/>
        <v>23</v>
      </c>
      <c r="X73" s="141">
        <f t="shared" ca="1" si="46"/>
        <v>23</v>
      </c>
      <c r="Y73" s="141">
        <f t="shared" ca="1" si="46"/>
        <v>23</v>
      </c>
      <c r="Z73" s="141">
        <f t="shared" ca="1" si="46"/>
        <v>23</v>
      </c>
      <c r="AA73" s="141">
        <f t="shared" ca="1" si="46"/>
        <v>23</v>
      </c>
      <c r="AB73" s="141">
        <f t="shared" ca="1" si="46"/>
        <v>23</v>
      </c>
      <c r="AC73" s="141">
        <f t="shared" ca="1" si="46"/>
        <v>23</v>
      </c>
      <c r="AD73" s="141">
        <f t="shared" ca="1" si="46"/>
        <v>23</v>
      </c>
      <c r="AE73" s="141">
        <f t="shared" ca="1" si="46"/>
        <v>23</v>
      </c>
      <c r="AF73" s="141">
        <f t="shared" ca="1" si="46"/>
        <v>23</v>
      </c>
      <c r="AG73" s="141">
        <f t="shared" ca="1" si="46"/>
        <v>23</v>
      </c>
      <c r="AH73" s="141">
        <f t="shared" ca="1" si="46"/>
        <v>23</v>
      </c>
      <c r="AI73" s="141">
        <f t="shared" ca="1" si="46"/>
        <v>23</v>
      </c>
      <c r="AJ73" s="141">
        <f t="shared" ca="1" si="46"/>
        <v>23</v>
      </c>
      <c r="AK73" s="141">
        <f t="shared" ca="1" si="46"/>
        <v>23</v>
      </c>
      <c r="AL73" s="141">
        <f t="shared" ca="1" si="46"/>
        <v>23</v>
      </c>
      <c r="AM73" s="141">
        <f t="shared" ref="AM73:BQ73" ca="1" si="47">RANK(AM44,AM23:AM48)+COUNTIF(AM23:AM44,AM44)-1</f>
        <v>23</v>
      </c>
      <c r="AN73" s="141">
        <f t="shared" ca="1" si="47"/>
        <v>23</v>
      </c>
      <c r="AO73" s="141">
        <f t="shared" ca="1" si="47"/>
        <v>23</v>
      </c>
      <c r="AP73" s="141">
        <f t="shared" ca="1" si="47"/>
        <v>23</v>
      </c>
      <c r="AQ73" s="141">
        <f t="shared" ca="1" si="47"/>
        <v>23</v>
      </c>
      <c r="AR73" s="141">
        <f t="shared" ca="1" si="47"/>
        <v>23</v>
      </c>
      <c r="AS73" s="141">
        <f t="shared" ca="1" si="47"/>
        <v>23</v>
      </c>
      <c r="AT73" s="141">
        <f t="shared" ca="1" si="47"/>
        <v>23</v>
      </c>
      <c r="AU73" s="141">
        <f t="shared" ca="1" si="47"/>
        <v>23</v>
      </c>
      <c r="AV73" s="141">
        <f t="shared" ca="1" si="47"/>
        <v>23</v>
      </c>
      <c r="AW73" s="141">
        <f t="shared" ca="1" si="47"/>
        <v>23</v>
      </c>
      <c r="AX73" s="141">
        <f t="shared" ca="1" si="47"/>
        <v>23</v>
      </c>
      <c r="AY73" s="141">
        <f t="shared" ca="1" si="47"/>
        <v>23</v>
      </c>
      <c r="AZ73" s="141">
        <f t="shared" ca="1" si="47"/>
        <v>23</v>
      </c>
      <c r="BA73" s="141">
        <f t="shared" ca="1" si="47"/>
        <v>23</v>
      </c>
      <c r="BB73" s="141">
        <f t="shared" ca="1" si="47"/>
        <v>23</v>
      </c>
      <c r="BC73" s="141">
        <f t="shared" ca="1" si="47"/>
        <v>23</v>
      </c>
      <c r="BD73" s="141">
        <f t="shared" ca="1" si="47"/>
        <v>23</v>
      </c>
      <c r="BE73" s="141">
        <f t="shared" ca="1" si="47"/>
        <v>23</v>
      </c>
      <c r="BF73" s="141">
        <f t="shared" ca="1" si="47"/>
        <v>23</v>
      </c>
      <c r="BG73" s="141">
        <f t="shared" ca="1" si="47"/>
        <v>23</v>
      </c>
      <c r="BH73" s="141">
        <f t="shared" ca="1" si="47"/>
        <v>23</v>
      </c>
      <c r="BI73" s="141">
        <f t="shared" ca="1" si="47"/>
        <v>23</v>
      </c>
      <c r="BJ73" s="141">
        <f t="shared" ca="1" si="47"/>
        <v>23</v>
      </c>
      <c r="BK73" s="141">
        <f t="shared" ca="1" si="47"/>
        <v>23</v>
      </c>
      <c r="BL73" s="141">
        <f t="shared" ca="1" si="47"/>
        <v>23</v>
      </c>
      <c r="BM73" s="141">
        <f t="shared" ca="1" si="47"/>
        <v>23</v>
      </c>
      <c r="BN73" s="141">
        <f t="shared" ca="1" si="47"/>
        <v>3</v>
      </c>
      <c r="BO73" s="141">
        <f t="shared" ca="1" si="47"/>
        <v>23</v>
      </c>
      <c r="BP73" s="141">
        <f t="shared" ca="1" si="47"/>
        <v>23</v>
      </c>
      <c r="BQ73" s="141">
        <f t="shared" ca="1" si="47"/>
        <v>23</v>
      </c>
    </row>
    <row r="74" spans="6:69" hidden="1" x14ac:dyDescent="0.25">
      <c r="F74" s="140" t="s">
        <v>200</v>
      </c>
      <c r="G74" s="141">
        <f t="shared" ref="G74:AL74" ca="1" si="48">RANK(G45,G23:G48)+COUNTIF(G23:G45,G45)-1</f>
        <v>24</v>
      </c>
      <c r="H74" s="141">
        <f t="shared" ca="1" si="48"/>
        <v>24</v>
      </c>
      <c r="I74" s="141">
        <f t="shared" ca="1" si="48"/>
        <v>24</v>
      </c>
      <c r="J74" s="141">
        <f t="shared" ca="1" si="48"/>
        <v>24</v>
      </c>
      <c r="K74" s="141">
        <f t="shared" ca="1" si="48"/>
        <v>24</v>
      </c>
      <c r="L74" s="141">
        <f t="shared" ca="1" si="48"/>
        <v>24</v>
      </c>
      <c r="M74" s="141">
        <f t="shared" ca="1" si="48"/>
        <v>24</v>
      </c>
      <c r="N74" s="141">
        <f t="shared" ca="1" si="48"/>
        <v>24</v>
      </c>
      <c r="O74" s="141">
        <f t="shared" ca="1" si="48"/>
        <v>24</v>
      </c>
      <c r="P74" s="141">
        <f t="shared" ca="1" si="48"/>
        <v>24</v>
      </c>
      <c r="Q74" s="141">
        <f t="shared" ca="1" si="48"/>
        <v>24</v>
      </c>
      <c r="R74" s="141">
        <f t="shared" ca="1" si="48"/>
        <v>24</v>
      </c>
      <c r="S74" s="141">
        <f t="shared" ca="1" si="48"/>
        <v>24</v>
      </c>
      <c r="T74" s="141">
        <f t="shared" ca="1" si="48"/>
        <v>24</v>
      </c>
      <c r="U74" s="141">
        <f t="shared" ca="1" si="48"/>
        <v>24</v>
      </c>
      <c r="V74" s="141">
        <f t="shared" ca="1" si="48"/>
        <v>24</v>
      </c>
      <c r="W74" s="141">
        <f t="shared" ca="1" si="48"/>
        <v>24</v>
      </c>
      <c r="X74" s="141">
        <f t="shared" ca="1" si="48"/>
        <v>24</v>
      </c>
      <c r="Y74" s="141">
        <f t="shared" ca="1" si="48"/>
        <v>24</v>
      </c>
      <c r="Z74" s="141">
        <f t="shared" ca="1" si="48"/>
        <v>24</v>
      </c>
      <c r="AA74" s="141">
        <f t="shared" ca="1" si="48"/>
        <v>24</v>
      </c>
      <c r="AB74" s="141">
        <f t="shared" ca="1" si="48"/>
        <v>24</v>
      </c>
      <c r="AC74" s="141">
        <f t="shared" ca="1" si="48"/>
        <v>24</v>
      </c>
      <c r="AD74" s="141">
        <f t="shared" ca="1" si="48"/>
        <v>24</v>
      </c>
      <c r="AE74" s="141">
        <f t="shared" ca="1" si="48"/>
        <v>24</v>
      </c>
      <c r="AF74" s="141">
        <f t="shared" ca="1" si="48"/>
        <v>24</v>
      </c>
      <c r="AG74" s="141">
        <f t="shared" ca="1" si="48"/>
        <v>24</v>
      </c>
      <c r="AH74" s="141">
        <f t="shared" ca="1" si="48"/>
        <v>24</v>
      </c>
      <c r="AI74" s="141">
        <f t="shared" ca="1" si="48"/>
        <v>24</v>
      </c>
      <c r="AJ74" s="141">
        <f t="shared" ca="1" si="48"/>
        <v>24</v>
      </c>
      <c r="AK74" s="141">
        <f t="shared" ca="1" si="48"/>
        <v>24</v>
      </c>
      <c r="AL74" s="141">
        <f t="shared" ca="1" si="48"/>
        <v>24</v>
      </c>
      <c r="AM74" s="141">
        <f t="shared" ref="AM74:BQ74" ca="1" si="49">RANK(AM45,AM23:AM48)+COUNTIF(AM23:AM45,AM45)-1</f>
        <v>24</v>
      </c>
      <c r="AN74" s="141">
        <f t="shared" ca="1" si="49"/>
        <v>24</v>
      </c>
      <c r="AO74" s="141">
        <f t="shared" ca="1" si="49"/>
        <v>24</v>
      </c>
      <c r="AP74" s="141">
        <f t="shared" ca="1" si="49"/>
        <v>24</v>
      </c>
      <c r="AQ74" s="141">
        <f t="shared" ca="1" si="49"/>
        <v>24</v>
      </c>
      <c r="AR74" s="141">
        <f t="shared" ca="1" si="49"/>
        <v>24</v>
      </c>
      <c r="AS74" s="141">
        <f t="shared" ca="1" si="49"/>
        <v>24</v>
      </c>
      <c r="AT74" s="141">
        <f t="shared" ca="1" si="49"/>
        <v>24</v>
      </c>
      <c r="AU74" s="141">
        <f t="shared" ca="1" si="49"/>
        <v>24</v>
      </c>
      <c r="AV74" s="141">
        <f t="shared" ca="1" si="49"/>
        <v>24</v>
      </c>
      <c r="AW74" s="141">
        <f t="shared" ca="1" si="49"/>
        <v>24</v>
      </c>
      <c r="AX74" s="141">
        <f t="shared" ca="1" si="49"/>
        <v>24</v>
      </c>
      <c r="AY74" s="141">
        <f t="shared" ca="1" si="49"/>
        <v>24</v>
      </c>
      <c r="AZ74" s="141">
        <f t="shared" ca="1" si="49"/>
        <v>24</v>
      </c>
      <c r="BA74" s="141">
        <f t="shared" ca="1" si="49"/>
        <v>24</v>
      </c>
      <c r="BB74" s="141">
        <f t="shared" ca="1" si="49"/>
        <v>24</v>
      </c>
      <c r="BC74" s="141">
        <f t="shared" ca="1" si="49"/>
        <v>24</v>
      </c>
      <c r="BD74" s="141">
        <f t="shared" ca="1" si="49"/>
        <v>24</v>
      </c>
      <c r="BE74" s="141">
        <f t="shared" ca="1" si="49"/>
        <v>24</v>
      </c>
      <c r="BF74" s="141">
        <f t="shared" ca="1" si="49"/>
        <v>24</v>
      </c>
      <c r="BG74" s="141">
        <f t="shared" ca="1" si="49"/>
        <v>24</v>
      </c>
      <c r="BH74" s="141">
        <f t="shared" ca="1" si="49"/>
        <v>24</v>
      </c>
      <c r="BI74" s="141">
        <f t="shared" ca="1" si="49"/>
        <v>24</v>
      </c>
      <c r="BJ74" s="141">
        <f t="shared" ca="1" si="49"/>
        <v>24</v>
      </c>
      <c r="BK74" s="141">
        <f t="shared" ca="1" si="49"/>
        <v>24</v>
      </c>
      <c r="BL74" s="141">
        <f t="shared" ca="1" si="49"/>
        <v>24</v>
      </c>
      <c r="BM74" s="141">
        <f t="shared" ca="1" si="49"/>
        <v>24</v>
      </c>
      <c r="BN74" s="141">
        <f t="shared" ca="1" si="49"/>
        <v>24</v>
      </c>
      <c r="BO74" s="141">
        <f t="shared" ca="1" si="49"/>
        <v>24</v>
      </c>
      <c r="BP74" s="141">
        <f t="shared" ca="1" si="49"/>
        <v>24</v>
      </c>
      <c r="BQ74" s="141">
        <f t="shared" ca="1" si="49"/>
        <v>24</v>
      </c>
    </row>
    <row r="75" spans="6:69" hidden="1" x14ac:dyDescent="0.25">
      <c r="F75" s="140" t="s">
        <v>201</v>
      </c>
      <c r="G75" s="141">
        <f t="shared" ref="G75:AL75" ca="1" si="50">RANK(G46,G23:G48)+COUNTIF(G23:G46,G46)-1</f>
        <v>25</v>
      </c>
      <c r="H75" s="141">
        <f t="shared" ca="1" si="50"/>
        <v>25</v>
      </c>
      <c r="I75" s="141">
        <f t="shared" ca="1" si="50"/>
        <v>25</v>
      </c>
      <c r="J75" s="141">
        <f t="shared" ca="1" si="50"/>
        <v>25</v>
      </c>
      <c r="K75" s="141">
        <f t="shared" ca="1" si="50"/>
        <v>25</v>
      </c>
      <c r="L75" s="141">
        <f t="shared" ca="1" si="50"/>
        <v>25</v>
      </c>
      <c r="M75" s="141">
        <f t="shared" ca="1" si="50"/>
        <v>25</v>
      </c>
      <c r="N75" s="141">
        <f t="shared" ca="1" si="50"/>
        <v>25</v>
      </c>
      <c r="O75" s="141">
        <f t="shared" ca="1" si="50"/>
        <v>25</v>
      </c>
      <c r="P75" s="141">
        <f t="shared" ca="1" si="50"/>
        <v>25</v>
      </c>
      <c r="Q75" s="141">
        <f t="shared" ca="1" si="50"/>
        <v>25</v>
      </c>
      <c r="R75" s="141">
        <f t="shared" ca="1" si="50"/>
        <v>25</v>
      </c>
      <c r="S75" s="141">
        <f t="shared" ca="1" si="50"/>
        <v>25</v>
      </c>
      <c r="T75" s="141">
        <f t="shared" ca="1" si="50"/>
        <v>25</v>
      </c>
      <c r="U75" s="141">
        <f t="shared" ca="1" si="50"/>
        <v>25</v>
      </c>
      <c r="V75" s="141">
        <f t="shared" ca="1" si="50"/>
        <v>25</v>
      </c>
      <c r="W75" s="141">
        <f t="shared" ca="1" si="50"/>
        <v>25</v>
      </c>
      <c r="X75" s="141">
        <f t="shared" ca="1" si="50"/>
        <v>25</v>
      </c>
      <c r="Y75" s="141">
        <f t="shared" ca="1" si="50"/>
        <v>25</v>
      </c>
      <c r="Z75" s="141">
        <f t="shared" ca="1" si="50"/>
        <v>25</v>
      </c>
      <c r="AA75" s="141">
        <f t="shared" ca="1" si="50"/>
        <v>25</v>
      </c>
      <c r="AB75" s="141">
        <f t="shared" ca="1" si="50"/>
        <v>25</v>
      </c>
      <c r="AC75" s="141">
        <f t="shared" ca="1" si="50"/>
        <v>25</v>
      </c>
      <c r="AD75" s="141">
        <f t="shared" ca="1" si="50"/>
        <v>25</v>
      </c>
      <c r="AE75" s="141">
        <f t="shared" ca="1" si="50"/>
        <v>25</v>
      </c>
      <c r="AF75" s="141">
        <f t="shared" ca="1" si="50"/>
        <v>25</v>
      </c>
      <c r="AG75" s="141">
        <f t="shared" ca="1" si="50"/>
        <v>25</v>
      </c>
      <c r="AH75" s="141">
        <f t="shared" ca="1" si="50"/>
        <v>25</v>
      </c>
      <c r="AI75" s="141">
        <f t="shared" ca="1" si="50"/>
        <v>25</v>
      </c>
      <c r="AJ75" s="141">
        <f t="shared" ca="1" si="50"/>
        <v>25</v>
      </c>
      <c r="AK75" s="141">
        <f t="shared" ca="1" si="50"/>
        <v>25</v>
      </c>
      <c r="AL75" s="141">
        <f t="shared" ca="1" si="50"/>
        <v>25</v>
      </c>
      <c r="AM75" s="141">
        <f t="shared" ref="AM75:BQ75" ca="1" si="51">RANK(AM46,AM23:AM48)+COUNTIF(AM23:AM46,AM46)-1</f>
        <v>25</v>
      </c>
      <c r="AN75" s="141">
        <f t="shared" ca="1" si="51"/>
        <v>25</v>
      </c>
      <c r="AO75" s="141">
        <f t="shared" ca="1" si="51"/>
        <v>25</v>
      </c>
      <c r="AP75" s="141">
        <f t="shared" ca="1" si="51"/>
        <v>25</v>
      </c>
      <c r="AQ75" s="141">
        <f t="shared" ca="1" si="51"/>
        <v>25</v>
      </c>
      <c r="AR75" s="141">
        <f t="shared" ca="1" si="51"/>
        <v>25</v>
      </c>
      <c r="AS75" s="141">
        <f t="shared" ca="1" si="51"/>
        <v>25</v>
      </c>
      <c r="AT75" s="141">
        <f t="shared" ca="1" si="51"/>
        <v>25</v>
      </c>
      <c r="AU75" s="141">
        <f t="shared" ca="1" si="51"/>
        <v>25</v>
      </c>
      <c r="AV75" s="141">
        <f t="shared" ca="1" si="51"/>
        <v>25</v>
      </c>
      <c r="AW75" s="141">
        <f t="shared" ca="1" si="51"/>
        <v>25</v>
      </c>
      <c r="AX75" s="141">
        <f t="shared" ca="1" si="51"/>
        <v>25</v>
      </c>
      <c r="AY75" s="141">
        <f t="shared" ca="1" si="51"/>
        <v>25</v>
      </c>
      <c r="AZ75" s="141">
        <f t="shared" ca="1" si="51"/>
        <v>25</v>
      </c>
      <c r="BA75" s="141">
        <f t="shared" ca="1" si="51"/>
        <v>25</v>
      </c>
      <c r="BB75" s="141">
        <f t="shared" ca="1" si="51"/>
        <v>25</v>
      </c>
      <c r="BC75" s="141">
        <f t="shared" ca="1" si="51"/>
        <v>25</v>
      </c>
      <c r="BD75" s="141">
        <f t="shared" ca="1" si="51"/>
        <v>25</v>
      </c>
      <c r="BE75" s="141">
        <f t="shared" ca="1" si="51"/>
        <v>25</v>
      </c>
      <c r="BF75" s="141">
        <f t="shared" ca="1" si="51"/>
        <v>25</v>
      </c>
      <c r="BG75" s="141">
        <f t="shared" ca="1" si="51"/>
        <v>25</v>
      </c>
      <c r="BH75" s="141">
        <f t="shared" ca="1" si="51"/>
        <v>25</v>
      </c>
      <c r="BI75" s="141">
        <f t="shared" ca="1" si="51"/>
        <v>25</v>
      </c>
      <c r="BJ75" s="141">
        <f t="shared" ca="1" si="51"/>
        <v>25</v>
      </c>
      <c r="BK75" s="141">
        <f t="shared" ca="1" si="51"/>
        <v>25</v>
      </c>
      <c r="BL75" s="141">
        <f t="shared" ca="1" si="51"/>
        <v>25</v>
      </c>
      <c r="BM75" s="141">
        <f t="shared" ca="1" si="51"/>
        <v>25</v>
      </c>
      <c r="BN75" s="141">
        <f t="shared" ca="1" si="51"/>
        <v>25</v>
      </c>
      <c r="BO75" s="141">
        <f t="shared" ca="1" si="51"/>
        <v>25</v>
      </c>
      <c r="BP75" s="141">
        <f t="shared" ca="1" si="51"/>
        <v>25</v>
      </c>
      <c r="BQ75" s="141">
        <f t="shared" ca="1" si="51"/>
        <v>25</v>
      </c>
    </row>
    <row r="76" spans="6:69" hidden="1" x14ac:dyDescent="0.25">
      <c r="F76" s="140" t="s">
        <v>202</v>
      </c>
      <c r="G76" s="141">
        <f t="shared" ref="G76:AL76" ca="1" si="52">RANK(G47,G23:G48)+COUNTIF(G23:G47,G47)-1</f>
        <v>26</v>
      </c>
      <c r="H76" s="141">
        <f t="shared" ca="1" si="52"/>
        <v>26</v>
      </c>
      <c r="I76" s="141">
        <f t="shared" ca="1" si="52"/>
        <v>26</v>
      </c>
      <c r="J76" s="141">
        <f t="shared" ca="1" si="52"/>
        <v>26</v>
      </c>
      <c r="K76" s="141">
        <f t="shared" ca="1" si="52"/>
        <v>26</v>
      </c>
      <c r="L76" s="141">
        <f t="shared" ca="1" si="52"/>
        <v>26</v>
      </c>
      <c r="M76" s="141">
        <f t="shared" ca="1" si="52"/>
        <v>26</v>
      </c>
      <c r="N76" s="141">
        <f t="shared" ca="1" si="52"/>
        <v>26</v>
      </c>
      <c r="O76" s="141">
        <f t="shared" ca="1" si="52"/>
        <v>26</v>
      </c>
      <c r="P76" s="141">
        <f t="shared" ca="1" si="52"/>
        <v>26</v>
      </c>
      <c r="Q76" s="141">
        <f t="shared" ca="1" si="52"/>
        <v>26</v>
      </c>
      <c r="R76" s="141">
        <f t="shared" ca="1" si="52"/>
        <v>26</v>
      </c>
      <c r="S76" s="141">
        <f t="shared" ca="1" si="52"/>
        <v>26</v>
      </c>
      <c r="T76" s="141">
        <f t="shared" ca="1" si="52"/>
        <v>26</v>
      </c>
      <c r="U76" s="141">
        <f t="shared" ca="1" si="52"/>
        <v>26</v>
      </c>
      <c r="V76" s="141">
        <f t="shared" ca="1" si="52"/>
        <v>26</v>
      </c>
      <c r="W76" s="141">
        <f t="shared" ca="1" si="52"/>
        <v>26</v>
      </c>
      <c r="X76" s="141">
        <f t="shared" ca="1" si="52"/>
        <v>26</v>
      </c>
      <c r="Y76" s="141">
        <f t="shared" ca="1" si="52"/>
        <v>26</v>
      </c>
      <c r="Z76" s="141">
        <f t="shared" ca="1" si="52"/>
        <v>26</v>
      </c>
      <c r="AA76" s="141">
        <f t="shared" ca="1" si="52"/>
        <v>26</v>
      </c>
      <c r="AB76" s="141">
        <f t="shared" ca="1" si="52"/>
        <v>26</v>
      </c>
      <c r="AC76" s="141">
        <f t="shared" ca="1" si="52"/>
        <v>26</v>
      </c>
      <c r="AD76" s="141">
        <f t="shared" ca="1" si="52"/>
        <v>26</v>
      </c>
      <c r="AE76" s="141">
        <f t="shared" ca="1" si="52"/>
        <v>26</v>
      </c>
      <c r="AF76" s="141">
        <f t="shared" ca="1" si="52"/>
        <v>26</v>
      </c>
      <c r="AG76" s="141">
        <f t="shared" ca="1" si="52"/>
        <v>26</v>
      </c>
      <c r="AH76" s="141">
        <f t="shared" ca="1" si="52"/>
        <v>26</v>
      </c>
      <c r="AI76" s="141">
        <f t="shared" ca="1" si="52"/>
        <v>26</v>
      </c>
      <c r="AJ76" s="141">
        <f t="shared" ca="1" si="52"/>
        <v>26</v>
      </c>
      <c r="AK76" s="141">
        <f t="shared" ca="1" si="52"/>
        <v>26</v>
      </c>
      <c r="AL76" s="141">
        <f t="shared" ca="1" si="52"/>
        <v>26</v>
      </c>
      <c r="AM76" s="141">
        <f t="shared" ref="AM76:BQ76" ca="1" si="53">RANK(AM47,AM23:AM48)+COUNTIF(AM23:AM47,AM47)-1</f>
        <v>26</v>
      </c>
      <c r="AN76" s="141">
        <f t="shared" ca="1" si="53"/>
        <v>26</v>
      </c>
      <c r="AO76" s="141">
        <f t="shared" ca="1" si="53"/>
        <v>26</v>
      </c>
      <c r="AP76" s="141">
        <f t="shared" ca="1" si="53"/>
        <v>26</v>
      </c>
      <c r="AQ76" s="141">
        <f t="shared" ca="1" si="53"/>
        <v>26</v>
      </c>
      <c r="AR76" s="141">
        <f t="shared" ca="1" si="53"/>
        <v>26</v>
      </c>
      <c r="AS76" s="141">
        <f t="shared" ca="1" si="53"/>
        <v>26</v>
      </c>
      <c r="AT76" s="141">
        <f t="shared" ca="1" si="53"/>
        <v>26</v>
      </c>
      <c r="AU76" s="141">
        <f t="shared" ca="1" si="53"/>
        <v>26</v>
      </c>
      <c r="AV76" s="141">
        <f t="shared" ca="1" si="53"/>
        <v>26</v>
      </c>
      <c r="AW76" s="141">
        <f t="shared" ca="1" si="53"/>
        <v>26</v>
      </c>
      <c r="AX76" s="141">
        <f t="shared" ca="1" si="53"/>
        <v>26</v>
      </c>
      <c r="AY76" s="141">
        <f t="shared" ca="1" si="53"/>
        <v>26</v>
      </c>
      <c r="AZ76" s="141">
        <f t="shared" ca="1" si="53"/>
        <v>26</v>
      </c>
      <c r="BA76" s="141">
        <f t="shared" ca="1" si="53"/>
        <v>26</v>
      </c>
      <c r="BB76" s="141">
        <f t="shared" ca="1" si="53"/>
        <v>26</v>
      </c>
      <c r="BC76" s="141">
        <f t="shared" ca="1" si="53"/>
        <v>26</v>
      </c>
      <c r="BD76" s="141">
        <f t="shared" ca="1" si="53"/>
        <v>26</v>
      </c>
      <c r="BE76" s="141">
        <f t="shared" ca="1" si="53"/>
        <v>26</v>
      </c>
      <c r="BF76" s="141">
        <f t="shared" ca="1" si="53"/>
        <v>26</v>
      </c>
      <c r="BG76" s="141">
        <f t="shared" ca="1" si="53"/>
        <v>26</v>
      </c>
      <c r="BH76" s="141">
        <f t="shared" ca="1" si="53"/>
        <v>26</v>
      </c>
      <c r="BI76" s="141">
        <f t="shared" ca="1" si="53"/>
        <v>26</v>
      </c>
      <c r="BJ76" s="141">
        <f t="shared" ca="1" si="53"/>
        <v>26</v>
      </c>
      <c r="BK76" s="141">
        <f t="shared" ca="1" si="53"/>
        <v>26</v>
      </c>
      <c r="BL76" s="141">
        <f t="shared" ca="1" si="53"/>
        <v>26</v>
      </c>
      <c r="BM76" s="141">
        <f t="shared" ca="1" si="53"/>
        <v>26</v>
      </c>
      <c r="BN76" s="141">
        <f t="shared" ca="1" si="53"/>
        <v>26</v>
      </c>
      <c r="BO76" s="141">
        <f t="shared" ca="1" si="53"/>
        <v>26</v>
      </c>
      <c r="BP76" s="141">
        <f t="shared" ca="1" si="53"/>
        <v>26</v>
      </c>
      <c r="BQ76" s="141">
        <f t="shared" ca="1" si="53"/>
        <v>26</v>
      </c>
    </row>
    <row r="77" spans="6:69" hidden="1" x14ac:dyDescent="0.25">
      <c r="F77" s="141" t="s">
        <v>203</v>
      </c>
      <c r="G77" s="141">
        <f t="shared" ref="G77:AL77" ca="1" si="54">RANK(G48,G23:G48)+COUNTIF(G23:G48,G48)-1</f>
        <v>1</v>
      </c>
      <c r="H77" s="141">
        <f t="shared" ca="1" si="54"/>
        <v>1</v>
      </c>
      <c r="I77" s="141">
        <f t="shared" ca="1" si="54"/>
        <v>1</v>
      </c>
      <c r="J77" s="141">
        <f t="shared" ca="1" si="54"/>
        <v>1</v>
      </c>
      <c r="K77" s="141">
        <f t="shared" ca="1" si="54"/>
        <v>1</v>
      </c>
      <c r="L77" s="141">
        <f t="shared" ca="1" si="54"/>
        <v>1</v>
      </c>
      <c r="M77" s="141">
        <f t="shared" ca="1" si="54"/>
        <v>1</v>
      </c>
      <c r="N77" s="141">
        <f t="shared" ca="1" si="54"/>
        <v>1</v>
      </c>
      <c r="O77" s="141">
        <f t="shared" ca="1" si="54"/>
        <v>1</v>
      </c>
      <c r="P77" s="141">
        <f t="shared" ca="1" si="54"/>
        <v>1</v>
      </c>
      <c r="Q77" s="141">
        <f t="shared" ca="1" si="54"/>
        <v>1</v>
      </c>
      <c r="R77" s="141">
        <f t="shared" ca="1" si="54"/>
        <v>1</v>
      </c>
      <c r="S77" s="141">
        <f t="shared" ca="1" si="54"/>
        <v>1</v>
      </c>
      <c r="T77" s="141">
        <f t="shared" ca="1" si="54"/>
        <v>1</v>
      </c>
      <c r="U77" s="141">
        <f t="shared" ca="1" si="54"/>
        <v>1</v>
      </c>
      <c r="V77" s="141">
        <f t="shared" ca="1" si="54"/>
        <v>1</v>
      </c>
      <c r="W77" s="141">
        <f t="shared" ca="1" si="54"/>
        <v>1</v>
      </c>
      <c r="X77" s="141">
        <f t="shared" ca="1" si="54"/>
        <v>1</v>
      </c>
      <c r="Y77" s="141">
        <f t="shared" ca="1" si="54"/>
        <v>1</v>
      </c>
      <c r="Z77" s="141">
        <f t="shared" ca="1" si="54"/>
        <v>1</v>
      </c>
      <c r="AA77" s="141">
        <f t="shared" ca="1" si="54"/>
        <v>1</v>
      </c>
      <c r="AB77" s="141">
        <f t="shared" ca="1" si="54"/>
        <v>1</v>
      </c>
      <c r="AC77" s="141">
        <f t="shared" ca="1" si="54"/>
        <v>1</v>
      </c>
      <c r="AD77" s="141">
        <f t="shared" ca="1" si="54"/>
        <v>1</v>
      </c>
      <c r="AE77" s="141">
        <f t="shared" ca="1" si="54"/>
        <v>1</v>
      </c>
      <c r="AF77" s="141">
        <f t="shared" ca="1" si="54"/>
        <v>1</v>
      </c>
      <c r="AG77" s="141">
        <f t="shared" ca="1" si="54"/>
        <v>1</v>
      </c>
      <c r="AH77" s="141">
        <f t="shared" ca="1" si="54"/>
        <v>1</v>
      </c>
      <c r="AI77" s="141">
        <f t="shared" ca="1" si="54"/>
        <v>1</v>
      </c>
      <c r="AJ77" s="141">
        <f t="shared" ca="1" si="54"/>
        <v>1</v>
      </c>
      <c r="AK77" s="141">
        <f t="shared" ca="1" si="54"/>
        <v>1</v>
      </c>
      <c r="AL77" s="141">
        <f t="shared" ca="1" si="54"/>
        <v>1</v>
      </c>
      <c r="AM77" s="141">
        <f t="shared" ref="AM77:BQ77" ca="1" si="55">RANK(AM48,AM23:AM48)+COUNTIF(AM23:AM48,AM48)-1</f>
        <v>1</v>
      </c>
      <c r="AN77" s="141">
        <f t="shared" ca="1" si="55"/>
        <v>1</v>
      </c>
      <c r="AO77" s="141">
        <f t="shared" ca="1" si="55"/>
        <v>1</v>
      </c>
      <c r="AP77" s="141">
        <f t="shared" ca="1" si="55"/>
        <v>1</v>
      </c>
      <c r="AQ77" s="141">
        <f t="shared" ca="1" si="55"/>
        <v>1</v>
      </c>
      <c r="AR77" s="141">
        <f t="shared" ca="1" si="55"/>
        <v>1</v>
      </c>
      <c r="AS77" s="141">
        <f t="shared" ca="1" si="55"/>
        <v>1</v>
      </c>
      <c r="AT77" s="141">
        <f t="shared" ca="1" si="55"/>
        <v>1</v>
      </c>
      <c r="AU77" s="141">
        <f t="shared" ca="1" si="55"/>
        <v>1</v>
      </c>
      <c r="AV77" s="141">
        <f t="shared" ca="1" si="55"/>
        <v>1</v>
      </c>
      <c r="AW77" s="141">
        <f t="shared" ca="1" si="55"/>
        <v>1</v>
      </c>
      <c r="AX77" s="141">
        <f t="shared" ca="1" si="55"/>
        <v>1</v>
      </c>
      <c r="AY77" s="141">
        <f t="shared" ca="1" si="55"/>
        <v>1</v>
      </c>
      <c r="AZ77" s="141">
        <f t="shared" ca="1" si="55"/>
        <v>1</v>
      </c>
      <c r="BA77" s="141">
        <f t="shared" ca="1" si="55"/>
        <v>1</v>
      </c>
      <c r="BB77" s="141">
        <f t="shared" ca="1" si="55"/>
        <v>1</v>
      </c>
      <c r="BC77" s="141">
        <f t="shared" ca="1" si="55"/>
        <v>1</v>
      </c>
      <c r="BD77" s="141">
        <f t="shared" ca="1" si="55"/>
        <v>1</v>
      </c>
      <c r="BE77" s="141">
        <f t="shared" ca="1" si="55"/>
        <v>1</v>
      </c>
      <c r="BF77" s="141">
        <f t="shared" ca="1" si="55"/>
        <v>1</v>
      </c>
      <c r="BG77" s="141">
        <f t="shared" ca="1" si="55"/>
        <v>1</v>
      </c>
      <c r="BH77" s="141">
        <f t="shared" ca="1" si="55"/>
        <v>1</v>
      </c>
      <c r="BI77" s="141">
        <f t="shared" ca="1" si="55"/>
        <v>1</v>
      </c>
      <c r="BJ77" s="141">
        <f t="shared" ca="1" si="55"/>
        <v>1</v>
      </c>
      <c r="BK77" s="141">
        <f t="shared" ca="1" si="55"/>
        <v>1</v>
      </c>
      <c r="BL77" s="141">
        <f t="shared" ca="1" si="55"/>
        <v>1</v>
      </c>
      <c r="BM77" s="141">
        <f t="shared" ca="1" si="55"/>
        <v>1</v>
      </c>
      <c r="BN77" s="141">
        <f t="shared" ca="1" si="55"/>
        <v>1</v>
      </c>
      <c r="BO77" s="141">
        <f t="shared" ca="1" si="55"/>
        <v>1</v>
      </c>
      <c r="BP77" s="141">
        <f t="shared" ca="1" si="55"/>
        <v>1</v>
      </c>
      <c r="BQ77" s="141">
        <f t="shared" ca="1" si="55"/>
        <v>1</v>
      </c>
    </row>
  </sheetData>
  <sheetProtection algorithmName="SHA-512" hashValue="rkxwWcZfuLHxbP9eovmn4jReLLrvddDYf0cjNIvb8CG25MWJhab0BbCG3jvcDdoRwX2khDxMzMrCNWt+QsQrpA==" saltValue="HDJZ9TBJcdxZF6OBEdD5YQ==" spinCount="100000" sheet="1" objects="1" scenarios="1"/>
  <mergeCells count="6">
    <mergeCell ref="D6:D7"/>
    <mergeCell ref="C8:F10"/>
    <mergeCell ref="B3:F4"/>
    <mergeCell ref="D5:F5"/>
    <mergeCell ref="F6:F7"/>
    <mergeCell ref="E6:E7"/>
  </mergeCells>
  <conditionalFormatting sqref="B11:BQ20">
    <cfRule type="expression" dxfId="9" priority="4">
      <formula>ISODD($B11)</formula>
    </cfRule>
  </conditionalFormatting>
  <conditionalFormatting sqref="D11:F20">
    <cfRule type="expression" dxfId="8" priority="5">
      <formula>AND(ISEVEN($B11),$C11="")</formula>
    </cfRule>
    <cfRule type="expression" dxfId="7" priority="6">
      <formula>AND(ISODD($B11),$C11="")</formula>
    </cfRule>
  </conditionalFormatting>
  <conditionalFormatting sqref="G8:BQ10">
    <cfRule type="expression" dxfId="6" priority="2456">
      <formula>INDEX($F$52:$F$77,MATCH($B8,G$52:G$77,0),0)=G$7</formula>
    </cfRule>
  </conditionalFormatting>
  <conditionalFormatting sqref="G11:BQ20">
    <cfRule type="expression" dxfId="5" priority="7">
      <formula>AND(G11&lt;&gt;"-",G11=G$7)</formula>
    </cfRule>
  </conditionalFormatting>
  <pageMargins left="0.2" right="0.2" top="0.25" bottom="0.2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0"/>
  <sheetViews>
    <sheetView showGridLines="0" zoomScaleNormal="100" workbookViewId="0">
      <pane ySplit="7" topLeftCell="A8" activePane="bottomLeft" state="frozen"/>
      <selection activeCell="C9" sqref="C9"/>
      <selection pane="bottomLeft" activeCell="H23" sqref="H23"/>
    </sheetView>
  </sheetViews>
  <sheetFormatPr defaultColWidth="8.7109375" defaultRowHeight="15" x14ac:dyDescent="0.25"/>
  <cols>
    <col min="1" max="1" width="1.5703125" style="79" customWidth="1"/>
    <col min="2" max="2" width="3.5703125" style="17" customWidth="1"/>
    <col min="3" max="3" width="20.5703125" style="79" customWidth="1"/>
    <col min="4" max="13" width="9.140625" style="79" customWidth="1"/>
    <col min="14" max="14" width="1.5703125" style="79" customWidth="1"/>
    <col min="15" max="15" width="0.85546875" style="280" customWidth="1"/>
    <col min="16" max="16" width="1.5703125" style="79" customWidth="1"/>
    <col min="17" max="16384" width="8.7109375" style="79"/>
  </cols>
  <sheetData>
    <row r="1" spans="1:15" s="280" customFormat="1" ht="5.0999999999999996" customHeight="1" x14ac:dyDescent="0.25">
      <c r="A1" s="278"/>
      <c r="B1" s="279"/>
      <c r="C1" s="278"/>
      <c r="D1" s="278"/>
      <c r="E1" s="278"/>
      <c r="F1" s="278"/>
      <c r="G1" s="278"/>
      <c r="H1" s="278"/>
      <c r="I1" s="278"/>
      <c r="J1" s="278"/>
      <c r="K1" s="278"/>
      <c r="L1" s="278"/>
      <c r="M1" s="278"/>
    </row>
    <row r="2" spans="1:15" ht="5.0999999999999996" customHeight="1" x14ac:dyDescent="0.25">
      <c r="A2" s="78"/>
      <c r="B2" s="169"/>
      <c r="C2" s="78"/>
      <c r="D2" s="78"/>
      <c r="E2" s="78"/>
      <c r="F2" s="78"/>
      <c r="G2" s="78"/>
      <c r="H2" s="78"/>
      <c r="I2" s="78"/>
      <c r="J2" s="78"/>
      <c r="K2" s="78"/>
      <c r="L2" s="78"/>
      <c r="M2" s="78"/>
    </row>
    <row r="3" spans="1:15" ht="30" customHeight="1" x14ac:dyDescent="0.5">
      <c r="B3" s="80" t="s">
        <v>93</v>
      </c>
      <c r="C3" s="81"/>
      <c r="D3" s="81"/>
      <c r="E3" s="81"/>
      <c r="F3" s="81"/>
      <c r="G3" s="81"/>
      <c r="H3" s="81"/>
      <c r="I3" s="81"/>
      <c r="J3" s="81"/>
      <c r="K3" s="81"/>
      <c r="L3" s="81"/>
      <c r="M3" s="81"/>
    </row>
    <row r="4" spans="1:15" s="17" customFormat="1" ht="15" customHeight="1" x14ac:dyDescent="0.25">
      <c r="B4" s="490" t="s">
        <v>32</v>
      </c>
      <c r="C4" s="491" t="s">
        <v>85</v>
      </c>
      <c r="D4" s="489" t="s">
        <v>86</v>
      </c>
      <c r="E4" s="489" t="s">
        <v>87</v>
      </c>
      <c r="F4" s="489" t="s">
        <v>88</v>
      </c>
      <c r="G4" s="489" t="s">
        <v>213</v>
      </c>
      <c r="H4" s="489" t="s">
        <v>89</v>
      </c>
      <c r="I4" s="482" t="s">
        <v>52</v>
      </c>
      <c r="J4" s="483"/>
      <c r="K4" s="483" t="s">
        <v>53</v>
      </c>
      <c r="L4" s="483"/>
      <c r="M4" s="484"/>
      <c r="O4" s="221"/>
    </row>
    <row r="5" spans="1:15" s="17" customFormat="1" ht="15" customHeight="1" x14ac:dyDescent="0.25">
      <c r="B5" s="490"/>
      <c r="C5" s="491"/>
      <c r="D5" s="489"/>
      <c r="E5" s="489"/>
      <c r="F5" s="489"/>
      <c r="G5" s="489"/>
      <c r="H5" s="489"/>
      <c r="I5" s="478" t="s">
        <v>90</v>
      </c>
      <c r="J5" s="485" t="s">
        <v>91</v>
      </c>
      <c r="K5" s="480" t="str">
        <f>'Game Setup'!E15</f>
        <v>Player's Prediction Matches</v>
      </c>
      <c r="L5" s="480"/>
      <c r="M5" s="487"/>
      <c r="O5" s="221"/>
    </row>
    <row r="6" spans="1:15" s="17" customFormat="1" ht="15" customHeight="1" x14ac:dyDescent="0.25">
      <c r="B6" s="490"/>
      <c r="C6" s="491"/>
      <c r="D6" s="489"/>
      <c r="E6" s="489"/>
      <c r="F6" s="489"/>
      <c r="G6" s="489"/>
      <c r="H6" s="489"/>
      <c r="I6" s="478"/>
      <c r="J6" s="485"/>
      <c r="K6" s="480" t="s">
        <v>90</v>
      </c>
      <c r="L6" s="480" t="s">
        <v>92</v>
      </c>
      <c r="M6" s="487" t="s">
        <v>91</v>
      </c>
      <c r="O6" s="221"/>
    </row>
    <row r="7" spans="1:15" s="17" customFormat="1" ht="15" customHeight="1" x14ac:dyDescent="0.25">
      <c r="B7" s="490"/>
      <c r="C7" s="491"/>
      <c r="D7" s="489"/>
      <c r="E7" s="489"/>
      <c r="F7" s="489"/>
      <c r="G7" s="489"/>
      <c r="H7" s="489"/>
      <c r="I7" s="479"/>
      <c r="J7" s="486"/>
      <c r="K7" s="481"/>
      <c r="L7" s="481"/>
      <c r="M7" s="488"/>
      <c r="O7" s="221"/>
    </row>
    <row r="8" spans="1:15" ht="24.95" customHeight="1" x14ac:dyDescent="0.25">
      <c r="A8" s="145">
        <v>1</v>
      </c>
      <c r="B8" s="170" t="s">
        <v>163</v>
      </c>
      <c r="C8" s="171" t="str">
        <f ca="1">IFERROR(INDEX('Dummy Rank'!G5:G14,MATCH(Leaderboard!A8,'Dummy Rank'!F5:F14,0),0),"")</f>
        <v>Player 1</v>
      </c>
      <c r="D8" s="172">
        <f ca="1">IF(C8&lt;&gt;"",IFERROR(INDEX(Scoreboard!D8:D17,MATCH(C8,Scoreboard!C8:C17,0),0),""),"")</f>
        <v>366</v>
      </c>
      <c r="E8" s="172">
        <f ca="1">IF(C8&lt;&gt;"",IFERROR(INDEX(Scoreboard!E8:E17,MATCH(C8,Scoreboard!C8:C17,0),0),""),"")</f>
        <v>152</v>
      </c>
      <c r="F8" s="172">
        <f ca="1">IF(C8&lt;&gt;"",IFERROR(INDEX(Scoreboard!F8:F17,MATCH(C8,Scoreboard!C8:C17,0),0),""),"")</f>
        <v>214</v>
      </c>
      <c r="G8" s="172">
        <f ca="1">IF(C8&lt;&gt;"",IFERROR(INDEX(Scoreboard!G8:G17,MATCH(C8,Scoreboard!C8:C17,0),0),""),"")</f>
        <v>0</v>
      </c>
      <c r="H8" s="172">
        <f ca="1">IF(C8&lt;&gt;"",IFERROR(INDEX(Scoreboard!H8:H17,MATCH(C8,Scoreboard!C8:C17,0),0),""),"")</f>
        <v>6</v>
      </c>
      <c r="I8" s="172">
        <f ca="1">IF(C8&lt;&gt;"",IFERROR(INDEX(Scoreboard!I8:I17,MATCH(C8,Scoreboard!C8:C17,0),0),""),"")</f>
        <v>84</v>
      </c>
      <c r="J8" s="172">
        <f ca="1">IF(C8&lt;&gt;"",IFERROR(INDEX(Scoreboard!J8:J17,MATCH(C8,Scoreboard!C8:C17,0),0),""),"")</f>
        <v>5</v>
      </c>
      <c r="K8" s="172">
        <f ca="1">IF(C8&lt;&gt;"",IFERROR(INDEX(Scoreboard!K8:K17,MATCH(C8,Scoreboard!C8:C17,0),0),""),"")</f>
        <v>68</v>
      </c>
      <c r="L8" s="172">
        <f ca="1">IF(C8&lt;&gt;"",IFERROR(INDEX(Scoreboard!L8:L17,MATCH(C8,Scoreboard!C8:C17,0),0),""),"")</f>
        <v>214</v>
      </c>
      <c r="M8" s="172">
        <f ca="1">IF(C8&lt;&gt;"",IFERROR(INDEX(Scoreboard!M8:M17,MATCH(C8,Scoreboard!C8:C17,0),0),""),"")</f>
        <v>1</v>
      </c>
    </row>
    <row r="9" spans="1:15" ht="20.100000000000001" customHeight="1" x14ac:dyDescent="0.25">
      <c r="A9" s="145">
        <v>2</v>
      </c>
      <c r="B9" s="173" t="s">
        <v>164</v>
      </c>
      <c r="C9" s="174" t="str">
        <f ca="1">IFERROR(INDEX('Dummy Rank'!G5:G14,MATCH(Leaderboard!A9,'Dummy Rank'!F5:F14,0),0),"")</f>
        <v>Player 3</v>
      </c>
      <c r="D9" s="175">
        <f ca="1">IF(C9&lt;&gt;"",IFERROR(INDEX(Scoreboard!D8:D17,MATCH(C9,Scoreboard!C8:C17,0),0),""),"")</f>
        <v>122</v>
      </c>
      <c r="E9" s="175">
        <f ca="1">IF(C9&lt;&gt;"",IFERROR(INDEX(Scoreboard!E8:E17,MATCH(C9,Scoreboard!C8:C17,0),0),""),"")</f>
        <v>58</v>
      </c>
      <c r="F9" s="175">
        <f ca="1">IF(C9&lt;&gt;"",IFERROR(INDEX(Scoreboard!F8:F17,MATCH(C9,Scoreboard!C8:C17,0),0),""),"")</f>
        <v>64</v>
      </c>
      <c r="G9" s="175">
        <f ca="1">IF(C9&lt;&gt;"",IFERROR(INDEX(Scoreboard!G8:G17,MATCH(C9,Scoreboard!C8:C17,0),0),""),"")</f>
        <v>0</v>
      </c>
      <c r="H9" s="175">
        <f ca="1">IF(C9&lt;&gt;"",IFERROR(INDEX(Scoreboard!H8:H17,MATCH(C9,Scoreboard!C8:C17,0),0),""),"")</f>
        <v>3</v>
      </c>
      <c r="I9" s="175">
        <f ca="1">IF(C9&lt;&gt;"",IFERROR(INDEX(Scoreboard!I8:I17,MATCH(C9,Scoreboard!C8:C17,0),0),""),"")</f>
        <v>58</v>
      </c>
      <c r="J9" s="175">
        <f ca="1">IF(C9&lt;&gt;"",IFERROR(INDEX(Scoreboard!J8:J17,MATCH(C9,Scoreboard!C8:C17,0),0),""),"")</f>
        <v>3</v>
      </c>
      <c r="K9" s="175">
        <f ca="1">IF(C9&lt;&gt;"",IFERROR(INDEX(Scoreboard!K8:K17,MATCH(C9,Scoreboard!C8:C17,0),0),""),"")</f>
        <v>0</v>
      </c>
      <c r="L9" s="175">
        <f ca="1">IF(C9&lt;&gt;"",IFERROR(INDEX(Scoreboard!L8:L17,MATCH(C9,Scoreboard!C8:C17,0),0),""),"")</f>
        <v>64</v>
      </c>
      <c r="M9" s="175">
        <f ca="1">IF(C9&lt;&gt;"",IFERROR(INDEX(Scoreboard!M8:M17,MATCH(C9,Scoreboard!C8:C17,0),0),""),"")</f>
        <v>0</v>
      </c>
    </row>
    <row r="10" spans="1:15" ht="20.100000000000001" customHeight="1" thickBot="1" x14ac:dyDescent="0.3">
      <c r="A10" s="145">
        <v>3</v>
      </c>
      <c r="B10" s="176" t="s">
        <v>165</v>
      </c>
      <c r="C10" s="177" t="str">
        <f ca="1">IFERROR(INDEX('Dummy Rank'!G5:G14,MATCH(Leaderboard!A10,'Dummy Rank'!F5:F14,0),0),"")</f>
        <v>Player 2</v>
      </c>
      <c r="D10" s="178">
        <f ca="1">IF(C10&lt;&gt;"",IFERROR(INDEX(Scoreboard!D8:D17,MATCH(C10,Scoreboard!C8:C17,0),0),""),"")</f>
        <v>94</v>
      </c>
      <c r="E10" s="178">
        <f ca="1">IF(C10&lt;&gt;"",IFERROR(INDEX(Scoreboard!E8:E17,MATCH(C10,Scoreboard!C8:C17,0),0),""),"")</f>
        <v>52</v>
      </c>
      <c r="F10" s="178">
        <f ca="1">IF(C10&lt;&gt;"",IFERROR(INDEX(Scoreboard!F8:F17,MATCH(C10,Scoreboard!C8:C17,0),0),""),"")</f>
        <v>42</v>
      </c>
      <c r="G10" s="178">
        <f ca="1">IF(C10&lt;&gt;"",IFERROR(INDEX(Scoreboard!G8:G17,MATCH(C10,Scoreboard!C8:C17,0),0),""),"")</f>
        <v>0</v>
      </c>
      <c r="H10" s="178">
        <f ca="1">IF(C10&lt;&gt;"",IFERROR(INDEX(Scoreboard!H8:H17,MATCH(C10,Scoreboard!C8:C17,0),0),""),"")</f>
        <v>2</v>
      </c>
      <c r="I10" s="178">
        <f ca="1">IF(C10&lt;&gt;"",IFERROR(INDEX(Scoreboard!I8:I17,MATCH(C10,Scoreboard!C8:C17,0),0),""),"")</f>
        <v>52</v>
      </c>
      <c r="J10" s="178">
        <f ca="1">IF(C10&lt;&gt;"",IFERROR(INDEX(Scoreboard!J8:J17,MATCH(C10,Scoreboard!C8:C17,0),0),""),"")</f>
        <v>2</v>
      </c>
      <c r="K10" s="178">
        <f ca="1">IF(C10&lt;&gt;"",IFERROR(INDEX(Scoreboard!K8:K17,MATCH(C10,Scoreboard!C8:C17,0),0),""),"")</f>
        <v>0</v>
      </c>
      <c r="L10" s="178">
        <f ca="1">IF(C10&lt;&gt;"",IFERROR(INDEX(Scoreboard!L8:L17,MATCH(C10,Scoreboard!C8:C17,0),0),""),"")</f>
        <v>42</v>
      </c>
      <c r="M10" s="178">
        <f ca="1">IF(C10&lt;&gt;"",IFERROR(INDEX(Scoreboard!M8:M17,MATCH(C10,Scoreboard!C8:C17,0),0),""),"")</f>
        <v>0</v>
      </c>
    </row>
    <row r="11" spans="1:15" ht="15" customHeight="1" x14ac:dyDescent="0.25">
      <c r="B11" s="179">
        <v>4</v>
      </c>
      <c r="C11" s="180" t="str">
        <f ca="1">IFERROR(INDEX('Dummy Rank'!G5:G14,MATCH(Leaderboard!B11,'Dummy Rank'!F5:F14,0),0),"")</f>
        <v>Player 4</v>
      </c>
      <c r="D11" s="181">
        <f ca="1">IF(C11&lt;&gt;"",IFERROR(INDEX(Scoreboard!D8:D17,MATCH(C11,Scoreboard!C8:C17,0),0),""),"")</f>
        <v>0</v>
      </c>
      <c r="E11" s="181">
        <f ca="1">IF(C11&lt;&gt;"",IFERROR(INDEX(Scoreboard!E8:E17,MATCH(C11,Scoreboard!C8:C17,0),0),""),"")</f>
        <v>0</v>
      </c>
      <c r="F11" s="181">
        <f ca="1">IF(C11&lt;&gt;"",IFERROR(INDEX(Scoreboard!F8:F17,MATCH(C11,Scoreboard!C8:C17,0),0),""),"")</f>
        <v>0</v>
      </c>
      <c r="G11" s="181">
        <f ca="1">IF(C11&lt;&gt;"",IFERROR(INDEX(Scoreboard!G8:G17,MATCH(C11,Scoreboard!C8:C17,0),0),""),"")</f>
        <v>0</v>
      </c>
      <c r="H11" s="181">
        <f ca="1">IF(C11&lt;&gt;"",IFERROR(INDEX(Scoreboard!H8:H17,MATCH(C11,Scoreboard!C8:C17,0),0),""),"")</f>
        <v>0</v>
      </c>
      <c r="I11" s="181">
        <f ca="1">IF(C11&lt;&gt;"",IFERROR(INDEX(Scoreboard!I8:I17,MATCH(C11,Scoreboard!C8:C17,0),0),""),"")</f>
        <v>0</v>
      </c>
      <c r="J11" s="181">
        <f ca="1">IF(C11&lt;&gt;"",IFERROR(INDEX(Scoreboard!J8:J17,MATCH(C11,Scoreboard!C8:C17,0),0),""),"")</f>
        <v>0</v>
      </c>
      <c r="K11" s="181">
        <f ca="1">IF(C11&lt;&gt;"",IFERROR(INDEX(Scoreboard!K8:K17,MATCH(C11,Scoreboard!C8:C17,0),0),""),"")</f>
        <v>0</v>
      </c>
      <c r="L11" s="181">
        <f ca="1">IF(C11&lt;&gt;"",IFERROR(INDEX(Scoreboard!L8:L17,MATCH(C11,Scoreboard!C8:C17,0),0),""),"")</f>
        <v>0</v>
      </c>
      <c r="M11" s="181">
        <f ca="1">IF(C11&lt;&gt;"",IFERROR(INDEX(Scoreboard!M8:M17,MATCH(C11,Scoreboard!C8:C17,0),0),""),"")</f>
        <v>0</v>
      </c>
    </row>
    <row r="12" spans="1:15" ht="15" customHeight="1" x14ac:dyDescent="0.25">
      <c r="B12" s="182">
        <v>5</v>
      </c>
      <c r="C12" s="183" t="str">
        <f ca="1">IFERROR(INDEX('Dummy Rank'!G5:G14,MATCH(Leaderboard!B12,'Dummy Rank'!F5:F14,0),0),"")</f>
        <v>Player 5</v>
      </c>
      <c r="D12" s="184">
        <f ca="1">IF(C12&lt;&gt;"",IFERROR(INDEX(Scoreboard!D8:D17,MATCH(C12,Scoreboard!C8:C17,0),0),""),"")</f>
        <v>0</v>
      </c>
      <c r="E12" s="184">
        <f ca="1">IF(C12&lt;&gt;"",IFERROR(INDEX(Scoreboard!E8:E17,MATCH(C12,Scoreboard!C8:C17,0),0),""),"")</f>
        <v>0</v>
      </c>
      <c r="F12" s="184">
        <f ca="1">IF(C12&lt;&gt;"",IFERROR(INDEX(Scoreboard!F8:F17,MATCH(C12,Scoreboard!C8:C17,0),0),""),"")</f>
        <v>0</v>
      </c>
      <c r="G12" s="184">
        <f ca="1">IF(C12&lt;&gt;"",IFERROR(INDEX(Scoreboard!G8:G17,MATCH(C12,Scoreboard!C8:C17,0),0),""),"")</f>
        <v>0</v>
      </c>
      <c r="H12" s="184">
        <f ca="1">IF(C12&lt;&gt;"",IFERROR(INDEX(Scoreboard!H8:H17,MATCH(C12,Scoreboard!C8:C17,0),0),""),"")</f>
        <v>0</v>
      </c>
      <c r="I12" s="184">
        <f ca="1">IF(C12&lt;&gt;"",IFERROR(INDEX(Scoreboard!I8:I17,MATCH(C12,Scoreboard!C8:C17,0),0),""),"")</f>
        <v>0</v>
      </c>
      <c r="J12" s="184">
        <f ca="1">IF(C12&lt;&gt;"",IFERROR(INDEX(Scoreboard!J8:J17,MATCH(C12,Scoreboard!C8:C17,0),0),""),"")</f>
        <v>0</v>
      </c>
      <c r="K12" s="184">
        <f ca="1">IF(C12&lt;&gt;"",IFERROR(INDEX(Scoreboard!K8:K17,MATCH(C12,Scoreboard!C8:C17,0),0),""),"")</f>
        <v>0</v>
      </c>
      <c r="L12" s="184">
        <f ca="1">IF(C12&lt;&gt;"",IFERROR(INDEX(Scoreboard!L8:L17,MATCH(C12,Scoreboard!C8:C17,0),0),""),"")</f>
        <v>0</v>
      </c>
      <c r="M12" s="184">
        <f ca="1">IF(C12&lt;&gt;"",IFERROR(INDEX(Scoreboard!M8:M17,MATCH(C12,Scoreboard!C8:C17,0),0),""),"")</f>
        <v>0</v>
      </c>
    </row>
    <row r="13" spans="1:15" ht="15" customHeight="1" x14ac:dyDescent="0.25">
      <c r="B13" s="182">
        <v>6</v>
      </c>
      <c r="C13" s="183" t="str">
        <f ca="1">IFERROR(INDEX('Dummy Rank'!G5:G14,MATCH(Leaderboard!B13,'Dummy Rank'!F5:F14,0),0),"")</f>
        <v>Player 6</v>
      </c>
      <c r="D13" s="184">
        <f ca="1">IF(C13&lt;&gt;"",IFERROR(INDEX(Scoreboard!D8:D17,MATCH(C13,Scoreboard!C8:C17,0),0),""),"")</f>
        <v>0</v>
      </c>
      <c r="E13" s="184">
        <f ca="1">IF(C13&lt;&gt;"",IFERROR(INDEX(Scoreboard!E8:E17,MATCH(C13,Scoreboard!C8:C17,0),0),""),"")</f>
        <v>0</v>
      </c>
      <c r="F13" s="184">
        <f ca="1">IF(C13&lt;&gt;"",IFERROR(INDEX(Scoreboard!F8:F17,MATCH(C13,Scoreboard!C8:C17,0),0),""),"")</f>
        <v>0</v>
      </c>
      <c r="G13" s="184">
        <f ca="1">IF(C13&lt;&gt;"",IFERROR(INDEX(Scoreboard!G8:G17,MATCH(C13,Scoreboard!C8:C17,0),0),""),"")</f>
        <v>0</v>
      </c>
      <c r="H13" s="184">
        <f ca="1">IF(C13&lt;&gt;"",IFERROR(INDEX(Scoreboard!H8:H17,MATCH(C13,Scoreboard!C8:C17,0),0),""),"")</f>
        <v>0</v>
      </c>
      <c r="I13" s="184">
        <f ca="1">IF(C13&lt;&gt;"",IFERROR(INDEX(Scoreboard!I8:I17,MATCH(C13,Scoreboard!C8:C17,0),0),""),"")</f>
        <v>0</v>
      </c>
      <c r="J13" s="184">
        <f ca="1">IF(C13&lt;&gt;"",IFERROR(INDEX(Scoreboard!J8:J17,MATCH(C13,Scoreboard!C8:C17,0),0),""),"")</f>
        <v>0</v>
      </c>
      <c r="K13" s="184">
        <f ca="1">IF(C13&lt;&gt;"",IFERROR(INDEX(Scoreboard!K8:K17,MATCH(C13,Scoreboard!C8:C17,0),0),""),"")</f>
        <v>0</v>
      </c>
      <c r="L13" s="184">
        <f ca="1">IF(C13&lt;&gt;"",IFERROR(INDEX(Scoreboard!L8:L17,MATCH(C13,Scoreboard!C8:C17,0),0),""),"")</f>
        <v>0</v>
      </c>
      <c r="M13" s="184">
        <f ca="1">IF(C13&lt;&gt;"",IFERROR(INDEX(Scoreboard!M8:M17,MATCH(C13,Scoreboard!C8:C17,0),0),""),"")</f>
        <v>0</v>
      </c>
    </row>
    <row r="14" spans="1:15" ht="15" customHeight="1" x14ac:dyDescent="0.25">
      <c r="B14" s="182">
        <v>7</v>
      </c>
      <c r="C14" s="183" t="str">
        <f ca="1">IFERROR(INDEX('Dummy Rank'!G5:G14,MATCH(Leaderboard!B14,'Dummy Rank'!F5:F14,0),0),"")</f>
        <v>Player 7</v>
      </c>
      <c r="D14" s="184">
        <f ca="1">IF(C14&lt;&gt;"",IFERROR(INDEX(Scoreboard!D8:D17,MATCH(C14,Scoreboard!C8:C17,0),0),""),"")</f>
        <v>0</v>
      </c>
      <c r="E14" s="184">
        <f ca="1">IF(C14&lt;&gt;"",IFERROR(INDEX(Scoreboard!E8:E17,MATCH(C14,Scoreboard!C8:C17,0),0),""),"")</f>
        <v>0</v>
      </c>
      <c r="F14" s="184">
        <f ca="1">IF(C14&lt;&gt;"",IFERROR(INDEX(Scoreboard!F8:F17,MATCH(C14,Scoreboard!C8:C17,0),0),""),"")</f>
        <v>0</v>
      </c>
      <c r="G14" s="184">
        <f ca="1">IF(C14&lt;&gt;"",IFERROR(INDEX(Scoreboard!G8:G17,MATCH(C14,Scoreboard!C8:C17,0),0),""),"")</f>
        <v>0</v>
      </c>
      <c r="H14" s="184">
        <f ca="1">IF(C14&lt;&gt;"",IFERROR(INDEX(Scoreboard!H8:H17,MATCH(C14,Scoreboard!C8:C17,0),0),""),"")</f>
        <v>0</v>
      </c>
      <c r="I14" s="184">
        <f ca="1">IF(C14&lt;&gt;"",IFERROR(INDEX(Scoreboard!I8:I17,MATCH(C14,Scoreboard!C8:C17,0),0),""),"")</f>
        <v>0</v>
      </c>
      <c r="J14" s="184">
        <f ca="1">IF(C14&lt;&gt;"",IFERROR(INDEX(Scoreboard!J8:J17,MATCH(C14,Scoreboard!C8:C17,0),0),""),"")</f>
        <v>0</v>
      </c>
      <c r="K14" s="184">
        <f ca="1">IF(C14&lt;&gt;"",IFERROR(INDEX(Scoreboard!K8:K17,MATCH(C14,Scoreboard!C8:C17,0),0),""),"")</f>
        <v>0</v>
      </c>
      <c r="L14" s="184">
        <f ca="1">IF(C14&lt;&gt;"",IFERROR(INDEX(Scoreboard!L8:L17,MATCH(C14,Scoreboard!C8:C17,0),0),""),"")</f>
        <v>0</v>
      </c>
      <c r="M14" s="184">
        <f ca="1">IF(C14&lt;&gt;"",IFERROR(INDEX(Scoreboard!M8:M17,MATCH(C14,Scoreboard!C8:C17,0),0),""),"")</f>
        <v>0</v>
      </c>
    </row>
    <row r="15" spans="1:15" ht="15" customHeight="1" x14ac:dyDescent="0.25">
      <c r="B15" s="182">
        <v>8</v>
      </c>
      <c r="C15" s="183" t="str">
        <f ca="1">IFERROR(INDEX('Dummy Rank'!G5:G14,MATCH(Leaderboard!B15,'Dummy Rank'!F5:F14,0),0),"")</f>
        <v>Player 8</v>
      </c>
      <c r="D15" s="184">
        <f ca="1">IF(C15&lt;&gt;"",IFERROR(INDEX(Scoreboard!D8:D17,MATCH(C15,Scoreboard!C8:C17,0),0),""),"")</f>
        <v>0</v>
      </c>
      <c r="E15" s="184">
        <f ca="1">IF(C15&lt;&gt;"",IFERROR(INDEX(Scoreboard!E8:E17,MATCH(C15,Scoreboard!C8:C17,0),0),""),"")</f>
        <v>0</v>
      </c>
      <c r="F15" s="184">
        <f ca="1">IF(C15&lt;&gt;"",IFERROR(INDEX(Scoreboard!F8:F17,MATCH(C15,Scoreboard!C8:C17,0),0),""),"")</f>
        <v>0</v>
      </c>
      <c r="G15" s="184">
        <f ca="1">IF(C15&lt;&gt;"",IFERROR(INDEX(Scoreboard!G8:G17,MATCH(C15,Scoreboard!C8:C17,0),0),""),"")</f>
        <v>0</v>
      </c>
      <c r="H15" s="184">
        <f ca="1">IF(C15&lt;&gt;"",IFERROR(INDEX(Scoreboard!H8:H17,MATCH(C15,Scoreboard!C8:C17,0),0),""),"")</f>
        <v>0</v>
      </c>
      <c r="I15" s="184">
        <f ca="1">IF(C15&lt;&gt;"",IFERROR(INDEX(Scoreboard!I8:I17,MATCH(C15,Scoreboard!C8:C17,0),0),""),"")</f>
        <v>0</v>
      </c>
      <c r="J15" s="184">
        <f ca="1">IF(C15&lt;&gt;"",IFERROR(INDEX(Scoreboard!J8:J17,MATCH(C15,Scoreboard!C8:C17,0),0),""),"")</f>
        <v>0</v>
      </c>
      <c r="K15" s="184">
        <f ca="1">IF(C15&lt;&gt;"",IFERROR(INDEX(Scoreboard!K8:K17,MATCH(C15,Scoreboard!C8:C17,0),0),""),"")</f>
        <v>0</v>
      </c>
      <c r="L15" s="184">
        <f ca="1">IF(C15&lt;&gt;"",IFERROR(INDEX(Scoreboard!L8:L17,MATCH(C15,Scoreboard!C8:C17,0),0),""),"")</f>
        <v>0</v>
      </c>
      <c r="M15" s="184">
        <f ca="1">IF(C15&lt;&gt;"",IFERROR(INDEX(Scoreboard!M8:M17,MATCH(C15,Scoreboard!C8:C17,0),0),""),"")</f>
        <v>0</v>
      </c>
    </row>
    <row r="16" spans="1:15" ht="15" customHeight="1" x14ac:dyDescent="0.25">
      <c r="B16" s="182">
        <v>9</v>
      </c>
      <c r="C16" s="183" t="str">
        <f ca="1">IFERROR(INDEX('Dummy Rank'!G5:G14,MATCH(Leaderboard!B16,'Dummy Rank'!F5:F14,0),0),"")</f>
        <v>Player 9</v>
      </c>
      <c r="D16" s="184">
        <f ca="1">IF(C16&lt;&gt;"",IFERROR(INDEX(Scoreboard!D8:D17,MATCH(C16,Scoreboard!C8:C17,0),0),""),"")</f>
        <v>0</v>
      </c>
      <c r="E16" s="184">
        <f ca="1">IF(C16&lt;&gt;"",IFERROR(INDEX(Scoreboard!E8:E17,MATCH(C16,Scoreboard!C8:C17,0),0),""),"")</f>
        <v>0</v>
      </c>
      <c r="F16" s="184">
        <f ca="1">IF(C16&lt;&gt;"",IFERROR(INDEX(Scoreboard!F8:F17,MATCH(C16,Scoreboard!C8:C17,0),0),""),"")</f>
        <v>0</v>
      </c>
      <c r="G16" s="184">
        <f ca="1">IF(C16&lt;&gt;"",IFERROR(INDEX(Scoreboard!G8:G17,MATCH(C16,Scoreboard!C8:C17,0),0),""),"")</f>
        <v>0</v>
      </c>
      <c r="H16" s="184">
        <f ca="1">IF(C16&lt;&gt;"",IFERROR(INDEX(Scoreboard!H8:H17,MATCH(C16,Scoreboard!C8:C17,0),0),""),"")</f>
        <v>0</v>
      </c>
      <c r="I16" s="184">
        <f ca="1">IF(C16&lt;&gt;"",IFERROR(INDEX(Scoreboard!I8:I17,MATCH(C16,Scoreboard!C8:C17,0),0),""),"")</f>
        <v>0</v>
      </c>
      <c r="J16" s="184">
        <f ca="1">IF(C16&lt;&gt;"",IFERROR(INDEX(Scoreboard!J8:J17,MATCH(C16,Scoreboard!C8:C17,0),0),""),"")</f>
        <v>0</v>
      </c>
      <c r="K16" s="184">
        <f ca="1">IF(C16&lt;&gt;"",IFERROR(INDEX(Scoreboard!K8:K17,MATCH(C16,Scoreboard!C8:C17,0),0),""),"")</f>
        <v>0</v>
      </c>
      <c r="L16" s="184">
        <f ca="1">IF(C16&lt;&gt;"",IFERROR(INDEX(Scoreboard!L8:L17,MATCH(C16,Scoreboard!C8:C17,0),0),""),"")</f>
        <v>0</v>
      </c>
      <c r="M16" s="184">
        <f ca="1">IF(C16&lt;&gt;"",IFERROR(INDEX(Scoreboard!M8:M17,MATCH(C16,Scoreboard!C8:C17,0),0),""),"")</f>
        <v>0</v>
      </c>
    </row>
    <row r="17" spans="2:13" ht="15" customHeight="1" x14ac:dyDescent="0.25">
      <c r="B17" s="182">
        <v>10</v>
      </c>
      <c r="C17" s="183" t="str">
        <f ca="1">IFERROR(INDEX('Dummy Rank'!G5:G14,MATCH(Leaderboard!B17,'Dummy Rank'!F5:F14,0),0),"")</f>
        <v>Player 10</v>
      </c>
      <c r="D17" s="184">
        <f ca="1">IF(C17&lt;&gt;"",IFERROR(INDEX(Scoreboard!D8:D17,MATCH(C17,Scoreboard!C8:C17,0),0),""),"")</f>
        <v>0</v>
      </c>
      <c r="E17" s="184">
        <f ca="1">IF(C17&lt;&gt;"",IFERROR(INDEX(Scoreboard!E8:E17,MATCH(C17,Scoreboard!C8:C17,0),0),""),"")</f>
        <v>0</v>
      </c>
      <c r="F17" s="184">
        <f ca="1">IF(C17&lt;&gt;"",IFERROR(INDEX(Scoreboard!F8:F17,MATCH(C17,Scoreboard!C8:C17,0),0),""),"")</f>
        <v>0</v>
      </c>
      <c r="G17" s="184">
        <f ca="1">IF(C17&lt;&gt;"",IFERROR(INDEX(Scoreboard!G8:G17,MATCH(C17,Scoreboard!C8:C17,0),0),""),"")</f>
        <v>0</v>
      </c>
      <c r="H17" s="184">
        <f ca="1">IF(C17&lt;&gt;"",IFERROR(INDEX(Scoreboard!H8:H17,MATCH(C17,Scoreboard!C8:C17,0),0),""),"")</f>
        <v>0</v>
      </c>
      <c r="I17" s="184">
        <f ca="1">IF(C17&lt;&gt;"",IFERROR(INDEX(Scoreboard!I8:I17,MATCH(C17,Scoreboard!C8:C17,0),0),""),"")</f>
        <v>0</v>
      </c>
      <c r="J17" s="184">
        <f ca="1">IF(C17&lt;&gt;"",IFERROR(INDEX(Scoreboard!J8:J17,MATCH(C17,Scoreboard!C8:C17,0),0),""),"")</f>
        <v>0</v>
      </c>
      <c r="K17" s="184">
        <f ca="1">IF(C17&lt;&gt;"",IFERROR(INDEX(Scoreboard!K8:K17,MATCH(C17,Scoreboard!C8:C17,0),0),""),"")</f>
        <v>0</v>
      </c>
      <c r="L17" s="184">
        <f ca="1">IF(C17&lt;&gt;"",IFERROR(INDEX(Scoreboard!L8:L17,MATCH(C17,Scoreboard!C8:C17,0),0),""),"")</f>
        <v>0</v>
      </c>
      <c r="M17" s="184">
        <f ca="1">IF(C17&lt;&gt;"",IFERROR(INDEX(Scoreboard!M8:M17,MATCH(C17,Scoreboard!C8:C17,0),0),""),"")</f>
        <v>0</v>
      </c>
    </row>
    <row r="18" spans="2:13" ht="15.95" customHeight="1" x14ac:dyDescent="0.25">
      <c r="B18" s="79"/>
    </row>
    <row r="19" spans="2:13" ht="15.95" customHeight="1" x14ac:dyDescent="0.25">
      <c r="B19" s="131" t="s">
        <v>367</v>
      </c>
    </row>
    <row r="20" spans="2:13" ht="15.95" customHeight="1" x14ac:dyDescent="0.25"/>
  </sheetData>
  <sheetProtection algorithmName="SHA-512" hashValue="nAk+KkIrDDKTV4iL8Tm47wKUFHja1h7aWFTzxj4JyeFzRXW8eHwG6vklQqizkGwuj6pg4CoihRtgoKApP+CHSw==" saltValue="okRajvFWMIHPOwnOizJVPg==" spinCount="100000" sheet="1" objects="1" scenarios="1"/>
  <mergeCells count="15">
    <mergeCell ref="H4:H7"/>
    <mergeCell ref="B4:B7"/>
    <mergeCell ref="C4:C7"/>
    <mergeCell ref="D4:D7"/>
    <mergeCell ref="E4:E7"/>
    <mergeCell ref="F4:F7"/>
    <mergeCell ref="G4:G7"/>
    <mergeCell ref="I5:I7"/>
    <mergeCell ref="K6:K7"/>
    <mergeCell ref="L6:L7"/>
    <mergeCell ref="I4:J4"/>
    <mergeCell ref="K4:M4"/>
    <mergeCell ref="J5:J7"/>
    <mergeCell ref="K5:M5"/>
    <mergeCell ref="M6:M7"/>
  </mergeCells>
  <conditionalFormatting sqref="B8:M17">
    <cfRule type="expression" dxfId="4" priority="1">
      <formula>ISEVEN($B8)</formula>
    </cfRule>
  </conditionalFormatting>
  <pageMargins left="0.3" right="0.3" top="0.3" bottom="0.5" header="0.3" footer="0.3"/>
  <pageSetup scale="79" fitToHeight="0" orientation="landscape" r:id="rId1"/>
  <headerFooter>
    <oddFooter>&amp;R
&amp;"-,Italic"&amp;10(c) 2022 | journalSHEET.com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08"/>
  <sheetViews>
    <sheetView showGridLines="0" workbookViewId="0">
      <pane ySplit="5" topLeftCell="A6" activePane="bottomLeft" state="frozen"/>
      <selection activeCell="C9" sqref="C9"/>
      <selection pane="bottomLeft" activeCell="K15" sqref="K15:N21"/>
    </sheetView>
  </sheetViews>
  <sheetFormatPr defaultColWidth="8.7109375" defaultRowHeight="15" x14ac:dyDescent="0.25"/>
  <cols>
    <col min="1" max="1" width="1.5703125" style="2" customWidth="1"/>
    <col min="2" max="2" width="4.5703125" style="2" customWidth="1"/>
    <col min="3" max="3" width="30.5703125" style="2" customWidth="1"/>
    <col min="4" max="4" width="1.5703125" style="2" customWidth="1"/>
    <col min="5" max="5" width="4.140625" style="2" customWidth="1"/>
    <col min="6" max="6" width="30.5703125" style="2" customWidth="1"/>
    <col min="7" max="7" width="1.5703125" style="2" customWidth="1"/>
    <col min="8" max="8" width="0.85546875" style="290" customWidth="1"/>
    <col min="9" max="9" width="1.5703125" style="2" customWidth="1"/>
    <col min="10" max="10" width="2.5703125" style="101" customWidth="1"/>
    <col min="11" max="14" width="8.7109375" style="2" customWidth="1"/>
    <col min="15" max="15" width="2" style="2" customWidth="1"/>
    <col min="16" max="18" width="8.7109375" style="2" customWidth="1"/>
    <col min="19" max="19" width="3.85546875" style="2" customWidth="1"/>
    <col min="20" max="16384" width="8.7109375" style="2"/>
  </cols>
  <sheetData>
    <row r="1" spans="2:18" s="290" customFormat="1" ht="5.0999999999999996" customHeight="1" x14ac:dyDescent="0.25">
      <c r="J1" s="305"/>
    </row>
    <row r="2" spans="2:18" ht="5.0999999999999996" customHeight="1" x14ac:dyDescent="0.25"/>
    <row r="3" spans="2:18" ht="30" customHeight="1" x14ac:dyDescent="0.25">
      <c r="B3" s="82" t="s">
        <v>162</v>
      </c>
    </row>
    <row r="4" spans="2:18" ht="15" customHeight="1" x14ac:dyDescent="0.25">
      <c r="B4" s="492" t="s">
        <v>94</v>
      </c>
      <c r="C4" s="492"/>
      <c r="D4" s="3"/>
      <c r="E4" s="492" t="s">
        <v>95</v>
      </c>
      <c r="F4" s="492"/>
      <c r="O4" s="83"/>
      <c r="P4" s="83"/>
      <c r="Q4" s="83"/>
      <c r="R4" s="83"/>
    </row>
    <row r="5" spans="2:18" ht="15" customHeight="1" x14ac:dyDescent="0.25">
      <c r="B5" s="306"/>
      <c r="C5" s="306" t="s">
        <v>96</v>
      </c>
      <c r="E5" s="306"/>
      <c r="F5" s="306" t="s">
        <v>96</v>
      </c>
      <c r="O5" s="83"/>
      <c r="P5" s="83"/>
      <c r="Q5" s="83"/>
      <c r="R5" s="83"/>
    </row>
    <row r="6" spans="2:18" ht="15" customHeight="1" x14ac:dyDescent="0.25">
      <c r="B6" s="84">
        <v>1</v>
      </c>
      <c r="C6" s="20" t="s">
        <v>362</v>
      </c>
      <c r="E6" s="84">
        <v>1</v>
      </c>
      <c r="F6" s="20" t="s">
        <v>362</v>
      </c>
      <c r="J6" s="102" t="s">
        <v>66</v>
      </c>
      <c r="K6" s="493" t="s">
        <v>403</v>
      </c>
      <c r="L6" s="493"/>
      <c r="M6" s="493"/>
      <c r="N6" s="493"/>
      <c r="O6" s="83"/>
      <c r="P6" s="83"/>
      <c r="Q6" s="83"/>
      <c r="R6" s="83"/>
    </row>
    <row r="7" spans="2:18" ht="15" customHeight="1" x14ac:dyDescent="0.25">
      <c r="B7" s="84">
        <v>2</v>
      </c>
      <c r="C7" s="20" t="s">
        <v>363</v>
      </c>
      <c r="E7" s="84">
        <v>2</v>
      </c>
      <c r="F7" s="20" t="s">
        <v>363</v>
      </c>
      <c r="K7" s="493"/>
      <c r="L7" s="493"/>
      <c r="M7" s="493"/>
      <c r="N7" s="493"/>
      <c r="O7" s="83"/>
      <c r="P7" s="83"/>
      <c r="Q7" s="83"/>
      <c r="R7" s="83"/>
    </row>
    <row r="8" spans="2:18" ht="15" customHeight="1" x14ac:dyDescent="0.25">
      <c r="B8" s="84">
        <v>3</v>
      </c>
      <c r="C8" s="20" t="s">
        <v>364</v>
      </c>
      <c r="E8" s="84">
        <v>3</v>
      </c>
      <c r="F8" s="20" t="s">
        <v>364</v>
      </c>
      <c r="K8" s="493"/>
      <c r="L8" s="493"/>
      <c r="M8" s="493"/>
      <c r="N8" s="493"/>
      <c r="O8" s="83"/>
      <c r="P8" s="83"/>
      <c r="Q8" s="83"/>
      <c r="R8" s="83"/>
    </row>
    <row r="9" spans="2:18" ht="15" customHeight="1" x14ac:dyDescent="0.25">
      <c r="B9" s="84">
        <v>4</v>
      </c>
      <c r="C9" s="20" t="s">
        <v>365</v>
      </c>
      <c r="E9" s="84">
        <v>4</v>
      </c>
      <c r="F9" s="20" t="s">
        <v>365</v>
      </c>
      <c r="J9" s="102"/>
      <c r="K9" s="493"/>
      <c r="L9" s="493"/>
      <c r="M9" s="493"/>
      <c r="N9" s="493"/>
      <c r="O9" s="83"/>
      <c r="P9" s="83"/>
      <c r="Q9" s="83"/>
      <c r="R9" s="83"/>
    </row>
    <row r="10" spans="2:18" ht="15" customHeight="1" x14ac:dyDescent="0.25">
      <c r="B10" s="84">
        <v>5</v>
      </c>
      <c r="C10" s="20" t="s">
        <v>366</v>
      </c>
      <c r="E10" s="84">
        <v>5</v>
      </c>
      <c r="F10" s="20" t="s">
        <v>366</v>
      </c>
      <c r="K10" s="493"/>
      <c r="L10" s="493"/>
      <c r="M10" s="493"/>
      <c r="N10" s="493"/>
      <c r="O10" s="83"/>
      <c r="P10" s="83"/>
      <c r="Q10" s="83"/>
      <c r="R10" s="83"/>
    </row>
    <row r="11" spans="2:18" ht="15" customHeight="1" x14ac:dyDescent="0.25">
      <c r="B11" s="84">
        <v>6</v>
      </c>
      <c r="C11" s="20"/>
      <c r="E11" s="84">
        <v>6</v>
      </c>
      <c r="F11" s="20"/>
      <c r="K11" s="493"/>
      <c r="L11" s="493"/>
      <c r="M11" s="493"/>
      <c r="N11" s="493"/>
      <c r="O11" s="83"/>
      <c r="P11" s="83"/>
      <c r="Q11" s="83"/>
      <c r="R11" s="83"/>
    </row>
    <row r="12" spans="2:18" ht="15" customHeight="1" x14ac:dyDescent="0.25">
      <c r="B12" s="84">
        <v>7</v>
      </c>
      <c r="C12" s="20"/>
      <c r="E12" s="84">
        <v>7</v>
      </c>
      <c r="F12" s="20"/>
      <c r="K12" s="493"/>
      <c r="L12" s="493"/>
      <c r="M12" s="493"/>
      <c r="N12" s="493"/>
    </row>
    <row r="13" spans="2:18" ht="15" customHeight="1" x14ac:dyDescent="0.25">
      <c r="B13" s="84">
        <v>8</v>
      </c>
      <c r="C13" s="20"/>
      <c r="E13" s="84">
        <v>8</v>
      </c>
      <c r="F13" s="20"/>
      <c r="K13" s="493"/>
      <c r="L13" s="493"/>
      <c r="M13" s="493"/>
      <c r="N13" s="493"/>
    </row>
    <row r="14" spans="2:18" ht="15" customHeight="1" x14ac:dyDescent="0.25">
      <c r="B14" s="84">
        <v>9</v>
      </c>
      <c r="C14" s="20"/>
      <c r="E14" s="84">
        <v>9</v>
      </c>
      <c r="F14" s="20"/>
      <c r="K14" s="493"/>
      <c r="L14" s="493"/>
      <c r="M14" s="493"/>
      <c r="N14" s="493"/>
    </row>
    <row r="15" spans="2:18" ht="15" customHeight="1" x14ac:dyDescent="0.25">
      <c r="B15" s="84">
        <v>10</v>
      </c>
      <c r="C15" s="20"/>
      <c r="E15" s="84">
        <v>10</v>
      </c>
      <c r="F15" s="20"/>
      <c r="J15" s="102" t="s">
        <v>66</v>
      </c>
      <c r="K15" s="493" t="s">
        <v>97</v>
      </c>
      <c r="L15" s="493"/>
      <c r="M15" s="493"/>
      <c r="N15" s="493"/>
    </row>
    <row r="16" spans="2:18" ht="15" customHeight="1" x14ac:dyDescent="0.25">
      <c r="B16" s="84">
        <v>11</v>
      </c>
      <c r="C16" s="20"/>
      <c r="E16" s="84">
        <v>11</v>
      </c>
      <c r="F16" s="20"/>
      <c r="K16" s="493"/>
      <c r="L16" s="493"/>
      <c r="M16" s="493"/>
      <c r="N16" s="493"/>
    </row>
    <row r="17" spans="11:14" ht="15" customHeight="1" x14ac:dyDescent="0.25">
      <c r="K17" s="493"/>
      <c r="L17" s="493"/>
      <c r="M17" s="493"/>
      <c r="N17" s="493"/>
    </row>
    <row r="18" spans="11:14" ht="15" customHeight="1" x14ac:dyDescent="0.25">
      <c r="K18" s="493"/>
      <c r="L18" s="493"/>
      <c r="M18" s="493"/>
      <c r="N18" s="493"/>
    </row>
    <row r="19" spans="11:14" ht="15" customHeight="1" x14ac:dyDescent="0.25">
      <c r="K19" s="493"/>
      <c r="L19" s="493"/>
      <c r="M19" s="493"/>
      <c r="N19" s="493"/>
    </row>
    <row r="20" spans="11:14" ht="15" customHeight="1" x14ac:dyDescent="0.25">
      <c r="K20" s="493"/>
      <c r="L20" s="493"/>
      <c r="M20" s="493"/>
      <c r="N20" s="493"/>
    </row>
    <row r="21" spans="11:14" ht="15" customHeight="1" x14ac:dyDescent="0.25">
      <c r="K21" s="493"/>
      <c r="L21" s="493"/>
      <c r="M21" s="493"/>
      <c r="N21" s="493"/>
    </row>
    <row r="22" spans="11:14" ht="15" customHeight="1" x14ac:dyDescent="0.25">
      <c r="K22" s="83"/>
      <c r="L22" s="83"/>
      <c r="M22" s="83"/>
      <c r="N22" s="83"/>
    </row>
    <row r="23" spans="11:14" ht="15" customHeight="1" x14ac:dyDescent="0.25"/>
    <row r="24" spans="11:14" ht="15" customHeight="1" x14ac:dyDescent="0.25"/>
    <row r="25" spans="11:14" ht="15" customHeight="1" x14ac:dyDescent="0.25"/>
    <row r="26" spans="11:14" ht="15" customHeight="1" x14ac:dyDescent="0.25"/>
    <row r="27" spans="11:14" ht="15" customHeight="1" x14ac:dyDescent="0.25"/>
    <row r="28" spans="11:14" ht="15" customHeight="1" x14ac:dyDescent="0.25"/>
    <row r="29" spans="11:14" ht="15" customHeight="1" x14ac:dyDescent="0.25"/>
    <row r="30" spans="11:14" ht="15" customHeight="1" x14ac:dyDescent="0.25"/>
    <row r="31" spans="11:14" ht="15" customHeight="1" x14ac:dyDescent="0.25"/>
    <row r="32" spans="11: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spans="1:19" ht="15" customHeight="1" x14ac:dyDescent="0.25"/>
    <row r="98" spans="1:19" ht="15" customHeight="1" x14ac:dyDescent="0.25"/>
    <row r="99" spans="1:19" ht="15" customHeight="1" x14ac:dyDescent="0.25"/>
    <row r="100" spans="1:19" ht="15" customHeight="1" x14ac:dyDescent="0.25"/>
    <row r="101" spans="1:19" ht="15" customHeight="1" x14ac:dyDescent="0.25"/>
    <row r="102" spans="1:19" ht="15" customHeight="1" x14ac:dyDescent="0.25"/>
    <row r="103" spans="1:19" ht="15" customHeight="1" x14ac:dyDescent="0.25"/>
    <row r="104" spans="1:19" ht="15" customHeight="1" x14ac:dyDescent="0.25"/>
    <row r="105" spans="1:19" ht="15" customHeight="1" x14ac:dyDescent="0.25"/>
    <row r="106" spans="1:19" ht="15" customHeight="1" x14ac:dyDescent="0.25"/>
    <row r="108" spans="1:19" s="53" customFormat="1" x14ac:dyDescent="0.25">
      <c r="A108" s="2"/>
      <c r="B108" s="2"/>
      <c r="C108" s="2"/>
      <c r="D108" s="2"/>
      <c r="E108" s="2"/>
      <c r="F108" s="2"/>
      <c r="G108" s="2"/>
      <c r="H108" s="290"/>
      <c r="I108" s="2"/>
      <c r="J108" s="101"/>
      <c r="K108" s="2"/>
      <c r="L108" s="2"/>
      <c r="M108" s="2"/>
      <c r="N108" s="2"/>
      <c r="O108" s="2"/>
      <c r="P108" s="2"/>
      <c r="Q108" s="2"/>
      <c r="R108" s="2"/>
      <c r="S108" s="2"/>
    </row>
  </sheetData>
  <sheetProtection sheet="1" objects="1" scenarios="1"/>
  <sortState xmlns:xlrd2="http://schemas.microsoft.com/office/spreadsheetml/2017/richdata2" ref="C6:C16">
    <sortCondition ref="C6"/>
  </sortState>
  <mergeCells count="4">
    <mergeCell ref="B4:C4"/>
    <mergeCell ref="E4:F4"/>
    <mergeCell ref="K6:N14"/>
    <mergeCell ref="K15:N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82</vt:i4>
      </vt:variant>
    </vt:vector>
  </HeadingPairs>
  <TitlesOfParts>
    <vt:vector size="94" baseType="lpstr">
      <vt:lpstr>Game Setup</vt:lpstr>
      <vt:lpstr>Tournament Setup</vt:lpstr>
      <vt:lpstr>Dummy</vt:lpstr>
      <vt:lpstr>Participant Setup</vt:lpstr>
      <vt:lpstr>Game Board</vt:lpstr>
      <vt:lpstr>Scoreboard</vt:lpstr>
      <vt:lpstr>Prediction Summary</vt:lpstr>
      <vt:lpstr>Leaderboard</vt:lpstr>
      <vt:lpstr>Best Player | Top Scorer Table</vt:lpstr>
      <vt:lpstr>Dummy Rank</vt:lpstr>
      <vt:lpstr>EULA</vt:lpstr>
      <vt:lpstr>About</vt:lpstr>
      <vt:lpstr>about</vt:lpstr>
      <vt:lpstr>BestPlayer</vt:lpstr>
      <vt:lpstr>Bonu1</vt:lpstr>
      <vt:lpstr>Bonu11</vt:lpstr>
      <vt:lpstr>Bonu12</vt:lpstr>
      <vt:lpstr>Bonu13</vt:lpstr>
      <vt:lpstr>Bonu14</vt:lpstr>
      <vt:lpstr>Bonu15</vt:lpstr>
      <vt:lpstr>Bonu16</vt:lpstr>
      <vt:lpstr>Bonu17</vt:lpstr>
      <vt:lpstr>Bonu2</vt:lpstr>
      <vt:lpstr>Bonu3</vt:lpstr>
      <vt:lpstr>Bonu4</vt:lpstr>
      <vt:lpstr>Bonu5</vt:lpstr>
      <vt:lpstr>Bonu6</vt:lpstr>
      <vt:lpstr>Bonu7</vt:lpstr>
      <vt:lpstr>Bonu8</vt:lpstr>
      <vt:lpstr>Bonu9</vt:lpstr>
      <vt:lpstr>BonuC1</vt:lpstr>
      <vt:lpstr>BonuC2</vt:lpstr>
      <vt:lpstr>BonuC3</vt:lpstr>
      <vt:lpstr>BonuC4</vt:lpstr>
      <vt:lpstr>BonuQF1</vt:lpstr>
      <vt:lpstr>BonuQF2</vt:lpstr>
      <vt:lpstr>BonuQQF1</vt:lpstr>
      <vt:lpstr>BonuQQF2</vt:lpstr>
      <vt:lpstr>BonuQQF3</vt:lpstr>
      <vt:lpstr>BonuQSF1</vt:lpstr>
      <vt:lpstr>BonuQSF2</vt:lpstr>
      <vt:lpstr>BonuRU1</vt:lpstr>
      <vt:lpstr>BonuRU2</vt:lpstr>
      <vt:lpstr>BonuRU3</vt:lpstr>
      <vt:lpstr>BonuSF1</vt:lpstr>
      <vt:lpstr>BonuSF2</vt:lpstr>
      <vt:lpstr>Champ</vt:lpstr>
      <vt:lpstr>Fina1</vt:lpstr>
      <vt:lpstr>Fina2</vt:lpstr>
      <vt:lpstr>Fina3</vt:lpstr>
      <vt:lpstr>KOMatchRule</vt:lpstr>
      <vt:lpstr>KOPSO</vt:lpstr>
      <vt:lpstr>KOTeam3</vt:lpstr>
      <vt:lpstr>KOTeams</vt:lpstr>
      <vt:lpstr>KOTeamsF</vt:lpstr>
      <vt:lpstr>KOTeamsQF</vt:lpstr>
      <vt:lpstr>KOTeamsSF</vt:lpstr>
      <vt:lpstr>Last5List</vt:lpstr>
      <vt:lpstr>last5max</vt:lpstr>
      <vt:lpstr>ParticipantList</vt:lpstr>
      <vt:lpstr>Pena1</vt:lpstr>
      <vt:lpstr>Pena2</vt:lpstr>
      <vt:lpstr>Pena3</vt:lpstr>
      <vt:lpstr>Pool1</vt:lpstr>
      <vt:lpstr>Pool2</vt:lpstr>
      <vt:lpstr>Pool3</vt:lpstr>
      <vt:lpstr>'Best Player | Top Scorer Table'!Print_Area</vt:lpstr>
      <vt:lpstr>'Game Board'!Print_Area</vt:lpstr>
      <vt:lpstr>'Game Setup'!Print_Area</vt:lpstr>
      <vt:lpstr>Leaderboard!Print_Area</vt:lpstr>
      <vt:lpstr>'Participant Setup'!Print_Area</vt:lpstr>
      <vt:lpstr>'Prediction Summary'!Print_Area</vt:lpstr>
      <vt:lpstr>Scoreboard!Print_Area</vt:lpstr>
      <vt:lpstr>'Tournament Setup'!Print_Area</vt:lpstr>
      <vt:lpstr>'Best Player | Top Scorer Table'!Print_Titles</vt:lpstr>
      <vt:lpstr>'Game Board'!Print_Titles</vt:lpstr>
      <vt:lpstr>Leaderboard!Print_Titles</vt:lpstr>
      <vt:lpstr>'Participant Setup'!Print_Titles</vt:lpstr>
      <vt:lpstr>'Prediction Summary'!Print_Titles</vt:lpstr>
      <vt:lpstr>Scoreboard!Print_Titles</vt:lpstr>
      <vt:lpstr>Qualified</vt:lpstr>
      <vt:lpstr>Quar1</vt:lpstr>
      <vt:lpstr>Quar2</vt:lpstr>
      <vt:lpstr>Quar3</vt:lpstr>
      <vt:lpstr>Round1</vt:lpstr>
      <vt:lpstr>Round2</vt:lpstr>
      <vt:lpstr>Round3</vt:lpstr>
      <vt:lpstr>RunnerUp</vt:lpstr>
      <vt:lpstr>Semi1</vt:lpstr>
      <vt:lpstr>Semi2</vt:lpstr>
      <vt:lpstr>Semi3</vt:lpstr>
      <vt:lpstr>TopScorer</vt:lpstr>
      <vt:lpstr>'Prediction Summary'!ViewBoard</vt:lpstr>
      <vt:lpstr>ViewBoard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journalSHEET</dc:creator>
  <cp:lastModifiedBy>User</cp:lastModifiedBy>
  <cp:lastPrinted>2022-06-19T03:41:55Z</cp:lastPrinted>
  <dcterms:created xsi:type="dcterms:W3CDTF">2022-06-16T10:50:50Z</dcterms:created>
  <dcterms:modified xsi:type="dcterms:W3CDTF">2025-06-12T03:54:21Z</dcterms:modified>
</cp:coreProperties>
</file>